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fileSharing readOnlyRecommended="1"/>
  <workbookPr/>
  <mc:AlternateContent xmlns:mc="http://schemas.openxmlformats.org/markup-compatibility/2006">
    <mc:Choice Requires="x15">
      <x15ac:absPath xmlns:x15ac="http://schemas.microsoft.com/office/spreadsheetml/2010/11/ac" url="C:\Users\pulikantis\Documents\INCOG BCA Files\"/>
    </mc:Choice>
  </mc:AlternateContent>
  <xr:revisionPtr revIDLastSave="0" documentId="13_ncr:1_{307B6387-D345-43D7-BA12-91FAB7FD5339}" xr6:coauthVersionLast="47" xr6:coauthVersionMax="47" xr10:uidLastSave="{00000000-0000-0000-0000-000000000000}"/>
  <bookViews>
    <workbookView xWindow="-120" yWindow="-120" windowWidth="38640" windowHeight="15840" firstSheet="16" activeTab="23" xr2:uid="{3FFA90C9-95BC-4FF5-A4E9-8FA9C8939A9A}"/>
  </bookViews>
  <sheets>
    <sheet name="Guide for Reviewers" sheetId="1" r:id="rId1"/>
    <sheet name="Guide for Modelers" sheetId="2" r:id="rId2"/>
    <sheet name="Checklist" sheetId="3" r:id="rId3"/>
    <sheet name="Benefit Matrix" sheetId="4" r:id="rId4"/>
    <sheet name="Data Request" sheetId="5" r:id="rId5"/>
    <sheet name="QC" sheetId="29" r:id="rId6"/>
    <sheet name="List&amp;Lookups" sheetId="7" state="hidden" r:id="rId7"/>
    <sheet name="Inflation Adjustment Chart" sheetId="8" r:id="rId8"/>
    <sheet name="EmissionRates" sheetId="9" r:id="rId9"/>
    <sheet name="StockValueC" sheetId="11" r:id="rId10"/>
    <sheet name="StockValueR" sheetId="10" r:id="rId11"/>
    <sheet name="Project Inputs" sheetId="12" r:id="rId12"/>
    <sheet name="Crash estimates" sheetId="32" r:id="rId13"/>
    <sheet name="Cost estimates" sheetId="31" r:id="rId14"/>
    <sheet name="Travel Time estimates" sheetId="35" r:id="rId15"/>
    <sheet name="Intermediate Calcs" sheetId="14" r:id="rId16"/>
    <sheet name="Summarized Quantified Calcs" sheetId="15" r:id="rId17"/>
    <sheet name="Values" sheetId="16" r:id="rId18"/>
    <sheet name="Undisc Results" sheetId="17" r:id="rId19"/>
    <sheet name="Disc Results" sheetId="18" r:id="rId20"/>
    <sheet name="Undiscounted Summary" sheetId="30" r:id="rId21"/>
    <sheet name="Discounted Summary" sheetId="20" r:id="rId22"/>
    <sheet name="Report Tables" sheetId="19" r:id="rId23"/>
    <sheet name="Quick Summary" sheetId="21" r:id="rId24"/>
    <sheet name="Sheet3" sheetId="33" r:id="rId25"/>
    <sheet name="Calculations--&gt;" sheetId="23" r:id="rId26"/>
    <sheet name="Discount Calc" sheetId="22" r:id="rId27"/>
    <sheet name="Speed Flow Curve" sheetId="24" r:id="rId28"/>
    <sheet name="Resid Value Calc" sheetId="25" r:id="rId29"/>
    <sheet name="Emissions Calc" sheetId="26" r:id="rId30"/>
    <sheet name="Fuel Savings Calc" sheetId="27" r:id="rId31"/>
  </sheets>
  <externalReferences>
    <externalReference r:id="rId32"/>
    <externalReference r:id="rId33"/>
    <externalReference r:id="rId34"/>
    <externalReference r:id="rId35"/>
  </externalReferences>
  <definedNames>
    <definedName name="_xlnm._FilterDatabase" localSheetId="9" hidden="1">StockValueC!$H$1:$H$511</definedName>
    <definedName name="_Hlk12449194" localSheetId="13">'Cost estimates'!$B$9</definedName>
    <definedName name="AADT_B">'[1]Project InputsC'!$H$98</definedName>
    <definedName name="AADT_NB">'[1]Project InputsC'!$H$96</definedName>
    <definedName name="AADTgrt_B">'[1]Project InputsC'!$H$99</definedName>
    <definedName name="AADTgrt_NB">'[1]Project InputsC'!$H$97</definedName>
    <definedName name="AnnFac">[2]StockValueC!$H$9</definedName>
    <definedName name="AnnFactor" localSheetId="5">'[1]Project InputsC'!$H$10</definedName>
    <definedName name="AnnFactor">'[3]Project InputsC'!$H$10</definedName>
    <definedName name="AutoOpsCost" localSheetId="5">[1]StockValueC!$H$277</definedName>
    <definedName name="AutoOpsCost">StockValueC!$H$267</definedName>
    <definedName name="Baseyear" localSheetId="25">[3]StockValueC!$H$12</definedName>
    <definedName name="Baseyear" localSheetId="5">[1]StockValueC!$H$12</definedName>
    <definedName name="Baseyear">StockValueC!$H$13</definedName>
    <definedName name="CostStart" hidden="1">'[4]Project InputsC'!$H$13</definedName>
    <definedName name="Diversion">'[1]Project InputsC'!$H$118</definedName>
    <definedName name="Headway_B">'[1]Project InputsC'!$H$115</definedName>
    <definedName name="Headway_NB">'[1]Project InputsC'!$H$114</definedName>
    <definedName name="Million" localSheetId="25">[3]StockValueC!$H$30</definedName>
    <definedName name="Million">StockValueC!$H$30</definedName>
    <definedName name="Opening" localSheetId="5">'[1]Project InputsC'!$H$15</definedName>
    <definedName name="Opening">'[3]Project InputsC'!$H$15</definedName>
    <definedName name="OutVehTime">'[1]Project InputsC'!$H$104</definedName>
    <definedName name="ParkingCost">'[1]Project InputsC'!$H$120</definedName>
    <definedName name="RailCost">'[1]Project InputsC'!$H$121</definedName>
    <definedName name="Ridership_B">'[1]Project InputsC'!$H$112</definedName>
    <definedName name="Ridership_NB">'[1]Project InputsC'!$H$107</definedName>
    <definedName name="RidershipCap_B">'[1]Project InputsC'!$H$116</definedName>
    <definedName name="RidershipCap_NB">'[1]Project InputsC'!$H$109</definedName>
    <definedName name="Ridershipgrt_B">'[1]Project InputsC'!$H$113</definedName>
    <definedName name="Ridershipgrt_NB">'[1]Project InputsC'!$H$108</definedName>
    <definedName name="Sensitivity" localSheetId="25">'[3]List&amp;Lookups'!$B$6:$J$6</definedName>
    <definedName name="Sensitivity" localSheetId="5">'[1]List&amp;Lookups'!$B$6:$J$6</definedName>
    <definedName name="Sensitivity">'List&amp;Lookups'!$B$6:$J$6</definedName>
    <definedName name="TripLength">'[1]Project InputsC'!$H$106</definedName>
    <definedName name="VehOcc">'[1]Project InputsC'!$H$101</definedName>
    <definedName name="VMT">'[1]Project InputsC'!$H$95</definedName>
    <definedName name="VoT" localSheetId="5">[1]StockValueC!$H$46</definedName>
    <definedName name="VoT">StockValueC!$H$48</definedName>
    <definedName name="VOT_Wait">StockValueC!$H$59</definedName>
    <definedName name="Y_N" localSheetId="25">'[3]List&amp;Lookups'!$B$3:$C$3</definedName>
    <definedName name="Y_N" localSheetId="5">'[1]List&amp;Lookups'!$B$3:$C$3</definedName>
    <definedName name="Y_N">'List&amp;Lookups'!$B$3:$C$3</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32" l="1"/>
  <c r="E9" i="32"/>
  <c r="D9" i="32"/>
  <c r="AZ105" i="14"/>
  <c r="AY105" i="14"/>
  <c r="AX105" i="14"/>
  <c r="AW105" i="14"/>
  <c r="AV105" i="14"/>
  <c r="AU105" i="14"/>
  <c r="AT105" i="14"/>
  <c r="AS105" i="14"/>
  <c r="AR105" i="14"/>
  <c r="AQ105" i="14"/>
  <c r="AP105" i="14"/>
  <c r="AO105" i="14"/>
  <c r="AN105" i="14"/>
  <c r="AM105" i="14"/>
  <c r="AL105" i="14"/>
  <c r="AK105" i="14"/>
  <c r="AJ105" i="14"/>
  <c r="AI105" i="14"/>
  <c r="AH105" i="14"/>
  <c r="AG105" i="14"/>
  <c r="AF105" i="14"/>
  <c r="AE105" i="14"/>
  <c r="AD105" i="14"/>
  <c r="AC105" i="14"/>
  <c r="AB105" i="14"/>
  <c r="AA105" i="14"/>
  <c r="Z105" i="14"/>
  <c r="Y105" i="14"/>
  <c r="X105" i="14"/>
  <c r="W105" i="14"/>
  <c r="V105" i="14"/>
  <c r="U105" i="14"/>
  <c r="T105" i="14"/>
  <c r="S105" i="14"/>
  <c r="R105" i="14"/>
  <c r="Q105" i="14"/>
  <c r="P105" i="14"/>
  <c r="O105" i="14"/>
  <c r="N105" i="14"/>
  <c r="M105" i="14"/>
  <c r="AZ111" i="14"/>
  <c r="AY111" i="14"/>
  <c r="AX111" i="14"/>
  <c r="AW111" i="14"/>
  <c r="AV111" i="14"/>
  <c r="AU111" i="14"/>
  <c r="AT111" i="14"/>
  <c r="AS111" i="14"/>
  <c r="AR111" i="14"/>
  <c r="AQ111" i="14"/>
  <c r="AP111" i="14"/>
  <c r="AO111" i="14"/>
  <c r="AN111" i="14"/>
  <c r="AJ95" i="14" l="1"/>
  <c r="AI95" i="14"/>
  <c r="AH95" i="14"/>
  <c r="AG95" i="14"/>
  <c r="AF95" i="14"/>
  <c r="AE95" i="14"/>
  <c r="AD95" i="14"/>
  <c r="AC95" i="14"/>
  <c r="AB95" i="14"/>
  <c r="AA95" i="14"/>
  <c r="Z95" i="14"/>
  <c r="Y95" i="14"/>
  <c r="X95" i="14"/>
  <c r="W95" i="14"/>
  <c r="V95" i="14"/>
  <c r="U95" i="14"/>
  <c r="T95" i="14"/>
  <c r="S95" i="14"/>
  <c r="R95" i="14"/>
  <c r="AJ94" i="14"/>
  <c r="AI94" i="14"/>
  <c r="AH94" i="14"/>
  <c r="AG94" i="14"/>
  <c r="AF94" i="14"/>
  <c r="AE94" i="14"/>
  <c r="AD94" i="14"/>
  <c r="AC94" i="14"/>
  <c r="AB94" i="14"/>
  <c r="AA94" i="14"/>
  <c r="Z94" i="14"/>
  <c r="Y94" i="14"/>
  <c r="X94" i="14"/>
  <c r="W94" i="14"/>
  <c r="V94" i="14"/>
  <c r="U94" i="14"/>
  <c r="T94" i="14"/>
  <c r="S94" i="14"/>
  <c r="R94" i="14"/>
  <c r="AJ93" i="14"/>
  <c r="AI93" i="14"/>
  <c r="AH93" i="14"/>
  <c r="AG93" i="14"/>
  <c r="AF93" i="14"/>
  <c r="AE93" i="14"/>
  <c r="AD93" i="14"/>
  <c r="AC93" i="14"/>
  <c r="AB93" i="14"/>
  <c r="AA93" i="14"/>
  <c r="Z93" i="14"/>
  <c r="Y93" i="14"/>
  <c r="X93" i="14"/>
  <c r="W93" i="14"/>
  <c r="V93" i="14"/>
  <c r="U93" i="14"/>
  <c r="T93" i="14"/>
  <c r="S93" i="14"/>
  <c r="R93" i="14"/>
  <c r="AJ92" i="14"/>
  <c r="AI92" i="14"/>
  <c r="AH92" i="14"/>
  <c r="AG92" i="14"/>
  <c r="AF92" i="14"/>
  <c r="AE92" i="14"/>
  <c r="AD92" i="14"/>
  <c r="AC92" i="14"/>
  <c r="AB92" i="14"/>
  <c r="AA92" i="14"/>
  <c r="Z92" i="14"/>
  <c r="Y92" i="14"/>
  <c r="X92" i="14"/>
  <c r="W92" i="14"/>
  <c r="V92" i="14"/>
  <c r="U92" i="14"/>
  <c r="T92" i="14"/>
  <c r="S92" i="14"/>
  <c r="R92" i="14"/>
  <c r="AJ91" i="14"/>
  <c r="AI91" i="14"/>
  <c r="AH91" i="14"/>
  <c r="AG91" i="14"/>
  <c r="AF91" i="14"/>
  <c r="AE91" i="14"/>
  <c r="AD91" i="14"/>
  <c r="AC91" i="14"/>
  <c r="AB91" i="14"/>
  <c r="AA91" i="14"/>
  <c r="Z91" i="14"/>
  <c r="Y91" i="14"/>
  <c r="X91" i="14"/>
  <c r="W91" i="14"/>
  <c r="V91" i="14"/>
  <c r="U91" i="14"/>
  <c r="T91" i="14"/>
  <c r="S91" i="14"/>
  <c r="R91" i="14"/>
  <c r="Q95" i="14"/>
  <c r="Q94" i="14"/>
  <c r="Q93" i="14"/>
  <c r="Q92" i="14"/>
  <c r="Q91" i="14"/>
  <c r="K7" i="32"/>
  <c r="K6" i="32"/>
  <c r="I8" i="32"/>
  <c r="K8" i="32" s="1"/>
  <c r="G8" i="32"/>
  <c r="I7" i="32"/>
  <c r="G7" i="32"/>
  <c r="I6" i="32"/>
  <c r="G6" i="32"/>
  <c r="I5" i="32"/>
  <c r="K5" i="32" s="1"/>
  <c r="G5" i="32"/>
  <c r="I4" i="32"/>
  <c r="I9" i="32" s="1"/>
  <c r="G4" i="32"/>
  <c r="G9" i="32" s="1"/>
  <c r="J4" i="31"/>
  <c r="J6" i="31" s="1"/>
  <c r="AZ110" i="14"/>
  <c r="AY110" i="14"/>
  <c r="AX110" i="14"/>
  <c r="AW110" i="14"/>
  <c r="AV110" i="14"/>
  <c r="AU110" i="14"/>
  <c r="AT110" i="14"/>
  <c r="AS110" i="14"/>
  <c r="AR110" i="14"/>
  <c r="AQ110" i="14"/>
  <c r="AP110" i="14"/>
  <c r="AO110" i="14"/>
  <c r="AN110" i="14"/>
  <c r="AZ106" i="14"/>
  <c r="AY106" i="14"/>
  <c r="AX106" i="14"/>
  <c r="AW106" i="14"/>
  <c r="AV106" i="14"/>
  <c r="AU106" i="14"/>
  <c r="AT106" i="14"/>
  <c r="AS106" i="14"/>
  <c r="AR106" i="14"/>
  <c r="AQ106" i="14"/>
  <c r="AP106" i="14"/>
  <c r="AO106" i="14"/>
  <c r="AN106" i="14"/>
  <c r="K4" i="32" l="1"/>
  <c r="G38" i="35" l="1"/>
  <c r="F38" i="35"/>
  <c r="E38" i="35"/>
  <c r="D38" i="35"/>
  <c r="C38" i="35"/>
  <c r="C33" i="35"/>
  <c r="F15" i="31"/>
  <c r="E15" i="31"/>
  <c r="D15" i="31"/>
  <c r="C15" i="31"/>
  <c r="G27" i="35"/>
  <c r="G33" i="35" s="1"/>
  <c r="F27" i="35"/>
  <c r="F33" i="35" s="1"/>
  <c r="E27" i="35"/>
  <c r="E33" i="35" s="1"/>
  <c r="D27" i="35"/>
  <c r="D33" i="35" s="1"/>
  <c r="C27" i="35"/>
  <c r="G25" i="35"/>
  <c r="F25" i="35"/>
  <c r="F31" i="35" s="1"/>
  <c r="E25" i="35"/>
  <c r="E31" i="35" s="1"/>
  <c r="D25" i="35"/>
  <c r="D31" i="35" s="1"/>
  <c r="C25" i="35"/>
  <c r="C31" i="35" s="1"/>
  <c r="G24" i="35"/>
  <c r="G30" i="35" s="1"/>
  <c r="F24" i="35"/>
  <c r="F30" i="35" s="1"/>
  <c r="E24" i="35"/>
  <c r="D24" i="35"/>
  <c r="C24" i="35"/>
  <c r="C30" i="35" s="1"/>
  <c r="G9" i="35"/>
  <c r="G15" i="35" s="1"/>
  <c r="F9" i="35"/>
  <c r="F15" i="35" s="1"/>
  <c r="E9" i="35"/>
  <c r="E15" i="35" s="1"/>
  <c r="D9" i="35"/>
  <c r="D15" i="35" s="1"/>
  <c r="C9" i="35"/>
  <c r="C15" i="35" s="1"/>
  <c r="G7" i="35"/>
  <c r="G13" i="35" s="1"/>
  <c r="F7" i="35"/>
  <c r="F13" i="35" s="1"/>
  <c r="E7" i="35"/>
  <c r="E13" i="35" s="1"/>
  <c r="D7" i="35"/>
  <c r="D13" i="35" s="1"/>
  <c r="C7" i="35"/>
  <c r="C13" i="35" s="1"/>
  <c r="G6" i="35"/>
  <c r="G12" i="35" s="1"/>
  <c r="F6" i="35"/>
  <c r="F12" i="35" s="1"/>
  <c r="E6" i="35"/>
  <c r="E12" i="35" s="1"/>
  <c r="D6" i="35"/>
  <c r="D12" i="35" s="1"/>
  <c r="C6" i="35"/>
  <c r="C12" i="35" s="1"/>
  <c r="D26" i="35" l="1"/>
  <c r="D32" i="35" s="1"/>
  <c r="G26" i="35"/>
  <c r="G32" i="35" s="1"/>
  <c r="D30" i="35"/>
  <c r="D35" i="35" s="1"/>
  <c r="E26" i="35"/>
  <c r="E32" i="35" s="1"/>
  <c r="F26" i="35"/>
  <c r="E30" i="35"/>
  <c r="D8" i="35"/>
  <c r="D14" i="35" s="1"/>
  <c r="D17" i="35" s="1"/>
  <c r="G31" i="35"/>
  <c r="G35" i="35" s="1"/>
  <c r="C8" i="35"/>
  <c r="C14" i="35" s="1"/>
  <c r="C17" i="35"/>
  <c r="E8" i="35"/>
  <c r="E14" i="35" s="1"/>
  <c r="E17" i="35" s="1"/>
  <c r="G8" i="35"/>
  <c r="G14" i="35" s="1"/>
  <c r="G17" i="35" s="1"/>
  <c r="F8" i="35"/>
  <c r="F14" i="35" s="1"/>
  <c r="F17" i="35" s="1"/>
  <c r="C26" i="35"/>
  <c r="F32" i="35" l="1"/>
  <c r="F35" i="35" s="1"/>
  <c r="C32" i="35"/>
  <c r="C35" i="35" s="1"/>
  <c r="E35" i="35"/>
  <c r="G15" i="31"/>
  <c r="G14" i="31"/>
  <c r="G13" i="31"/>
  <c r="G12" i="31"/>
  <c r="G11" i="31"/>
  <c r="E23" i="21"/>
  <c r="E15" i="21"/>
  <c r="G10" i="21"/>
  <c r="K6" i="31"/>
  <c r="AA35" i="31" l="1"/>
  <c r="S35" i="31"/>
  <c r="K35" i="31"/>
  <c r="C35" i="31"/>
  <c r="Z35" i="31"/>
  <c r="R35" i="31"/>
  <c r="J35" i="31"/>
  <c r="L35" i="31"/>
  <c r="Y35" i="31"/>
  <c r="Q35" i="31"/>
  <c r="I35" i="31"/>
  <c r="N35" i="31"/>
  <c r="U35" i="31"/>
  <c r="D35" i="31"/>
  <c r="X35" i="31"/>
  <c r="P35" i="31"/>
  <c r="H35" i="31"/>
  <c r="F35" i="31"/>
  <c r="AC35" i="31"/>
  <c r="E35" i="31"/>
  <c r="T35" i="31"/>
  <c r="W35" i="31"/>
  <c r="O35" i="31"/>
  <c r="G35" i="31"/>
  <c r="V35" i="31"/>
  <c r="M35" i="31"/>
  <c r="AB35" i="31"/>
  <c r="AA31" i="31"/>
  <c r="AK111" i="14" s="1"/>
  <c r="S31" i="31"/>
  <c r="AC111" i="14" s="1"/>
  <c r="K31" i="31"/>
  <c r="U111" i="14" s="1"/>
  <c r="C31" i="31"/>
  <c r="M111" i="14" s="1"/>
  <c r="Z31" i="31"/>
  <c r="AJ111" i="14" s="1"/>
  <c r="R31" i="31"/>
  <c r="AB111" i="14" s="1"/>
  <c r="J31" i="31"/>
  <c r="T111" i="14" s="1"/>
  <c r="Y31" i="31"/>
  <c r="AI111" i="14" s="1"/>
  <c r="Q31" i="31"/>
  <c r="AA111" i="14" s="1"/>
  <c r="I31" i="31"/>
  <c r="S111" i="14" s="1"/>
  <c r="X31" i="31"/>
  <c r="AH111" i="14" s="1"/>
  <c r="P31" i="31"/>
  <c r="Z111" i="14" s="1"/>
  <c r="H31" i="31"/>
  <c r="R111" i="14" s="1"/>
  <c r="V31" i="31"/>
  <c r="AF111" i="14" s="1"/>
  <c r="F31" i="31"/>
  <c r="P111" i="14" s="1"/>
  <c r="U31" i="31"/>
  <c r="AE111" i="14" s="1"/>
  <c r="E31" i="31"/>
  <c r="O111" i="14" s="1"/>
  <c r="T31" i="31"/>
  <c r="AD111" i="14" s="1"/>
  <c r="L31" i="31"/>
  <c r="V111" i="14" s="1"/>
  <c r="W31" i="31"/>
  <c r="AG111" i="14" s="1"/>
  <c r="O31" i="31"/>
  <c r="Y111" i="14" s="1"/>
  <c r="G31" i="31"/>
  <c r="Q111" i="14" s="1"/>
  <c r="N31" i="31"/>
  <c r="X111" i="14" s="1"/>
  <c r="AC31" i="31"/>
  <c r="AM111" i="14" s="1"/>
  <c r="M31" i="31"/>
  <c r="W111" i="14" s="1"/>
  <c r="AB31" i="31"/>
  <c r="AL111" i="14" s="1"/>
  <c r="D31" i="31"/>
  <c r="N111" i="14" s="1"/>
  <c r="L6" i="31"/>
  <c r="M6" i="31" s="1"/>
  <c r="X38" i="31"/>
  <c r="AH110" i="14" s="1"/>
  <c r="P38" i="31"/>
  <c r="Z110" i="14" s="1"/>
  <c r="H38" i="31"/>
  <c r="R110" i="14" s="1"/>
  <c r="AB28" i="31"/>
  <c r="AL106" i="14" s="1"/>
  <c r="T28" i="31"/>
  <c r="AD106" i="14" s="1"/>
  <c r="L28" i="31"/>
  <c r="V106" i="14" s="1"/>
  <c r="D28" i="31"/>
  <c r="N106" i="14" s="1"/>
  <c r="Q38" i="31"/>
  <c r="AA110" i="14" s="1"/>
  <c r="W38" i="31"/>
  <c r="AG110" i="14" s="1"/>
  <c r="O38" i="31"/>
  <c r="Y110" i="14" s="1"/>
  <c r="G38" i="31"/>
  <c r="Q110" i="14" s="1"/>
  <c r="AA28" i="31"/>
  <c r="AK106" i="14" s="1"/>
  <c r="S28" i="31"/>
  <c r="AC106" i="14" s="1"/>
  <c r="K28" i="31"/>
  <c r="U106" i="14" s="1"/>
  <c r="C28" i="31"/>
  <c r="M106" i="14" s="1"/>
  <c r="V38" i="31"/>
  <c r="AF110" i="14" s="1"/>
  <c r="N38" i="31"/>
  <c r="X110" i="14" s="1"/>
  <c r="F38" i="31"/>
  <c r="P110" i="14" s="1"/>
  <c r="Z28" i="31"/>
  <c r="AJ106" i="14" s="1"/>
  <c r="R28" i="31"/>
  <c r="AB106" i="14" s="1"/>
  <c r="J28" i="31"/>
  <c r="T106" i="14" s="1"/>
  <c r="AC28" i="31"/>
  <c r="AM106" i="14" s="1"/>
  <c r="AC38" i="31"/>
  <c r="AM110" i="14" s="1"/>
  <c r="U38" i="31"/>
  <c r="AE110" i="14" s="1"/>
  <c r="M38" i="31"/>
  <c r="W110" i="14" s="1"/>
  <c r="E38" i="31"/>
  <c r="O110" i="14" s="1"/>
  <c r="Y28" i="31"/>
  <c r="AI106" i="14" s="1"/>
  <c r="Q28" i="31"/>
  <c r="AA106" i="14" s="1"/>
  <c r="I28" i="31"/>
  <c r="S106" i="14" s="1"/>
  <c r="M28" i="31"/>
  <c r="W106" i="14" s="1"/>
  <c r="AB38" i="31"/>
  <c r="AL110" i="14" s="1"/>
  <c r="T38" i="31"/>
  <c r="AD110" i="14" s="1"/>
  <c r="L38" i="31"/>
  <c r="V110" i="14" s="1"/>
  <c r="D38" i="31"/>
  <c r="N110" i="14" s="1"/>
  <c r="X28" i="31"/>
  <c r="AH106" i="14" s="1"/>
  <c r="P28" i="31"/>
  <c r="Z106" i="14" s="1"/>
  <c r="H28" i="31"/>
  <c r="R106" i="14" s="1"/>
  <c r="J38" i="31"/>
  <c r="T110" i="14" s="1"/>
  <c r="N28" i="31"/>
  <c r="X106" i="14" s="1"/>
  <c r="I38" i="31"/>
  <c r="S110" i="14" s="1"/>
  <c r="AA38" i="31"/>
  <c r="AK110" i="14" s="1"/>
  <c r="S38" i="31"/>
  <c r="AC110" i="14" s="1"/>
  <c r="K38" i="31"/>
  <c r="U110" i="14" s="1"/>
  <c r="C38" i="31"/>
  <c r="M110" i="14" s="1"/>
  <c r="W28" i="31"/>
  <c r="AG106" i="14" s="1"/>
  <c r="O28" i="31"/>
  <c r="Y106" i="14" s="1"/>
  <c r="G28" i="31"/>
  <c r="Q106" i="14" s="1"/>
  <c r="R38" i="31"/>
  <c r="AB110" i="14" s="1"/>
  <c r="U28" i="31"/>
  <c r="AE106" i="14" s="1"/>
  <c r="Z38" i="31"/>
  <c r="AJ110" i="14" s="1"/>
  <c r="V28" i="31"/>
  <c r="AF106" i="14" s="1"/>
  <c r="F28" i="31"/>
  <c r="P106" i="14" s="1"/>
  <c r="Y38" i="31"/>
  <c r="AI110" i="14" s="1"/>
  <c r="E28" i="31"/>
  <c r="O106" i="14" s="1"/>
  <c r="C39" i="35"/>
  <c r="C40" i="35" s="1"/>
  <c r="K9" i="32"/>
  <c r="C22" i="31" l="1"/>
  <c r="C20" i="31"/>
  <c r="C23" i="31"/>
  <c r="C21" i="31"/>
  <c r="C41" i="35"/>
  <c r="N6" i="31"/>
  <c r="C24" i="31" l="1"/>
  <c r="M118" i="14" s="1"/>
  <c r="D20" i="31"/>
  <c r="D22" i="31"/>
  <c r="D21" i="31"/>
  <c r="D23" i="31"/>
  <c r="C44" i="35"/>
  <c r="C48" i="35" s="1"/>
  <c r="C45" i="35"/>
  <c r="C49" i="35" s="1"/>
  <c r="O6" i="31"/>
  <c r="D24" i="31" l="1"/>
  <c r="N118" i="14" s="1"/>
  <c r="E22" i="31"/>
  <c r="E20" i="31"/>
  <c r="P6" i="31"/>
  <c r="E21" i="31"/>
  <c r="E23" i="31"/>
  <c r="AD76" i="14"/>
  <c r="V76" i="14"/>
  <c r="AC76" i="14"/>
  <c r="U76" i="14"/>
  <c r="AI76" i="14"/>
  <c r="Z76" i="14"/>
  <c r="Y76" i="14"/>
  <c r="AF76" i="14"/>
  <c r="Q76" i="14"/>
  <c r="W76" i="14"/>
  <c r="AJ76" i="14"/>
  <c r="AB76" i="14"/>
  <c r="T76" i="14"/>
  <c r="AA76" i="14"/>
  <c r="S76" i="14"/>
  <c r="AH76" i="14"/>
  <c r="R76" i="14"/>
  <c r="AG76" i="14"/>
  <c r="X76" i="14"/>
  <c r="AE76" i="14"/>
  <c r="AI77" i="14"/>
  <c r="AA77" i="14"/>
  <c r="S77" i="14"/>
  <c r="AH77" i="14"/>
  <c r="Z77" i="14"/>
  <c r="R77" i="14"/>
  <c r="AE77" i="14"/>
  <c r="AD77" i="14"/>
  <c r="AC77" i="14"/>
  <c r="AJ77" i="14"/>
  <c r="T77" i="14"/>
  <c r="AG77" i="14"/>
  <c r="Y77" i="14"/>
  <c r="AF77" i="14"/>
  <c r="X77" i="14"/>
  <c r="W77" i="14"/>
  <c r="V77" i="14"/>
  <c r="Q77" i="14"/>
  <c r="U77" i="14"/>
  <c r="AB77" i="14"/>
  <c r="F23" i="31" l="1"/>
  <c r="G23" i="31" s="1"/>
  <c r="F22" i="31"/>
  <c r="F20" i="31"/>
  <c r="F21" i="31"/>
  <c r="G21" i="31" s="1"/>
  <c r="G22" i="31"/>
  <c r="E24" i="31"/>
  <c r="H26" i="12" l="1"/>
  <c r="O118" i="14"/>
  <c r="F24" i="31"/>
  <c r="P118" i="14" s="1"/>
  <c r="G20" i="31"/>
  <c r="G52" i="30"/>
  <c r="G52" i="20"/>
  <c r="H102" i="25"/>
  <c r="H100" i="25"/>
  <c r="H99" i="25"/>
  <c r="H81" i="25"/>
  <c r="H79" i="25"/>
  <c r="H78" i="25"/>
  <c r="H60" i="25"/>
  <c r="H58" i="25"/>
  <c r="H39" i="25"/>
  <c r="H37" i="25"/>
  <c r="H36" i="25"/>
  <c r="H16" i="25"/>
  <c r="H15" i="25"/>
  <c r="K20" i="14"/>
  <c r="E19" i="15"/>
  <c r="I60" i="10"/>
  <c r="J60" i="10"/>
  <c r="K60" i="10"/>
  <c r="L60" i="10"/>
  <c r="M60" i="10"/>
  <c r="N60" i="10"/>
  <c r="O60" i="10"/>
  <c r="P60" i="10"/>
  <c r="Q60" i="10"/>
  <c r="R60" i="10"/>
  <c r="S60" i="10"/>
  <c r="T60" i="10"/>
  <c r="U60" i="10"/>
  <c r="V60" i="10"/>
  <c r="W60" i="10"/>
  <c r="X60" i="10"/>
  <c r="Y60" i="10"/>
  <c r="Z60" i="10"/>
  <c r="AA60" i="10"/>
  <c r="AB60" i="10"/>
  <c r="AC60" i="10"/>
  <c r="AD60" i="10"/>
  <c r="AE60" i="10"/>
  <c r="AF60" i="10"/>
  <c r="AG60" i="10"/>
  <c r="AH60" i="10"/>
  <c r="AI60" i="10"/>
  <c r="AJ60" i="10"/>
  <c r="AK60" i="10"/>
  <c r="AL60" i="10"/>
  <c r="AM60" i="10"/>
  <c r="AN60" i="10"/>
  <c r="AO60" i="10" s="1"/>
  <c r="AP60" i="10" s="1"/>
  <c r="AQ60" i="10" s="1"/>
  <c r="AR60" i="10" s="1"/>
  <c r="AS60" i="10" s="1"/>
  <c r="AT60" i="10" s="1"/>
  <c r="AU60" i="10" s="1"/>
  <c r="AV60" i="10" s="1"/>
  <c r="AW60" i="10" s="1"/>
  <c r="AX60" i="10" s="1"/>
  <c r="AY60" i="10" s="1"/>
  <c r="AZ60" i="10" s="1"/>
  <c r="H53" i="12"/>
  <c r="H101" i="25" s="1"/>
  <c r="H46" i="12"/>
  <c r="H80" i="25" s="1"/>
  <c r="H39" i="12"/>
  <c r="H59" i="25" s="1"/>
  <c r="H32" i="12"/>
  <c r="H38" i="25" s="1"/>
  <c r="H25" i="12"/>
  <c r="H17" i="25" s="1"/>
  <c r="AM903" i="10" a="1"/>
  <c r="AM903" i="10" s="1"/>
  <c r="K903" i="10" a="1"/>
  <c r="K903" i="10" s="1"/>
  <c r="AM898" i="10" a="1"/>
  <c r="AM898" i="10" s="1"/>
  <c r="K898" i="10" a="1"/>
  <c r="K898" i="10" s="1"/>
  <c r="AM893" i="10" a="1"/>
  <c r="AM893" i="10" s="1"/>
  <c r="K893" i="10" a="1"/>
  <c r="K893" i="10" s="1"/>
  <c r="AM888" i="10" a="1"/>
  <c r="AM888" i="10" s="1"/>
  <c r="K888" i="10" a="1"/>
  <c r="K888" i="10" s="1"/>
  <c r="AM883" i="10" a="1"/>
  <c r="AM883" i="10" s="1"/>
  <c r="K883" i="10" a="1"/>
  <c r="K883" i="10" s="1"/>
  <c r="AM878" i="10" a="1"/>
  <c r="AM878" i="10" s="1"/>
  <c r="K878" i="10" a="1"/>
  <c r="K878" i="10" s="1"/>
  <c r="AM873" i="10" a="1"/>
  <c r="AM873" i="10" s="1"/>
  <c r="K873" i="10" a="1"/>
  <c r="K873" i="10" s="1"/>
  <c r="AM868" i="10" a="1"/>
  <c r="AM868" i="10" s="1"/>
  <c r="K868" i="10" a="1"/>
  <c r="K868" i="10" s="1"/>
  <c r="AM863" i="10" a="1"/>
  <c r="AM863" i="10" s="1"/>
  <c r="K863" i="10" a="1"/>
  <c r="K863" i="10" s="1"/>
  <c r="AM858" i="10" a="1"/>
  <c r="AM858" i="10" s="1"/>
  <c r="K858" i="10" a="1"/>
  <c r="K858" i="10" s="1"/>
  <c r="AM853" i="10" a="1"/>
  <c r="AM853" i="10" s="1"/>
  <c r="K853" i="10" a="1"/>
  <c r="K853" i="10" s="1"/>
  <c r="AM848" i="10" a="1"/>
  <c r="AM848" i="10" s="1"/>
  <c r="K848" i="10" a="1"/>
  <c r="K848" i="10" s="1"/>
  <c r="AM843" i="10" a="1"/>
  <c r="AM843" i="10" s="1"/>
  <c r="K843" i="10" a="1"/>
  <c r="K843" i="10" s="1"/>
  <c r="AM838" i="10" a="1"/>
  <c r="AM838" i="10" s="1"/>
  <c r="K838" i="10" a="1"/>
  <c r="K838" i="10" s="1"/>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Q26" i="16"/>
  <c r="P26" i="16"/>
  <c r="O26" i="16"/>
  <c r="N26" i="16"/>
  <c r="M26" i="16"/>
  <c r="L26" i="16"/>
  <c r="K26" i="16"/>
  <c r="J26" i="16"/>
  <c r="I26" i="16"/>
  <c r="AZ25" i="16"/>
  <c r="AY25" i="16"/>
  <c r="AX25" i="16"/>
  <c r="AW25" i="16"/>
  <c r="AV25" i="16"/>
  <c r="AU25" i="16"/>
  <c r="AT25" i="16"/>
  <c r="AS25" i="16"/>
  <c r="AR25" i="16"/>
  <c r="AQ25" i="16"/>
  <c r="AP25" i="16"/>
  <c r="AO25" i="16"/>
  <c r="AN25" i="16"/>
  <c r="AM25" i="16"/>
  <c r="AL25" i="16"/>
  <c r="AK25" i="16"/>
  <c r="AJ25" i="16"/>
  <c r="AI25" i="16"/>
  <c r="AH25" i="16"/>
  <c r="AG25" i="16"/>
  <c r="AF25" i="16"/>
  <c r="AE25" i="16"/>
  <c r="AD25" i="16"/>
  <c r="AC25" i="16"/>
  <c r="AB25" i="16"/>
  <c r="AA25" i="16"/>
  <c r="Z25" i="16"/>
  <c r="Y25" i="16"/>
  <c r="X25" i="16"/>
  <c r="W25" i="16"/>
  <c r="V25" i="16"/>
  <c r="U25" i="16"/>
  <c r="T25" i="16"/>
  <c r="S25" i="16"/>
  <c r="R25" i="16"/>
  <c r="Q25" i="16"/>
  <c r="P25" i="16"/>
  <c r="O25" i="16"/>
  <c r="N25" i="16"/>
  <c r="M25" i="16"/>
  <c r="L25" i="16"/>
  <c r="K25" i="16"/>
  <c r="J25" i="16"/>
  <c r="I25"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M21" i="16"/>
  <c r="L21" i="16"/>
  <c r="K21" i="16"/>
  <c r="J21"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Q20" i="16"/>
  <c r="P20" i="16"/>
  <c r="O20" i="16"/>
  <c r="N20" i="16"/>
  <c r="M20" i="16"/>
  <c r="L20" i="16"/>
  <c r="K20" i="16"/>
  <c r="J20" i="16"/>
  <c r="D23" i="19"/>
  <c r="D22" i="19"/>
  <c r="D21" i="19"/>
  <c r="D20" i="19"/>
  <c r="F23" i="19"/>
  <c r="E23" i="19"/>
  <c r="I22" i="19"/>
  <c r="H22" i="19"/>
  <c r="G22" i="19"/>
  <c r="F22" i="19"/>
  <c r="E22" i="19"/>
  <c r="I21" i="19"/>
  <c r="H21" i="19"/>
  <c r="G21" i="19"/>
  <c r="F21" i="19"/>
  <c r="K21" i="19" s="1"/>
  <c r="E21" i="19"/>
  <c r="I20" i="19"/>
  <c r="H20" i="19"/>
  <c r="G20" i="19"/>
  <c r="F20" i="19"/>
  <c r="E20" i="19"/>
  <c r="K20" i="19" s="1"/>
  <c r="G19" i="19"/>
  <c r="H19" i="19" s="1"/>
  <c r="I19" i="19" s="1"/>
  <c r="F19" i="19"/>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N45" i="16"/>
  <c r="M45" i="16"/>
  <c r="L45" i="16"/>
  <c r="K45" i="16"/>
  <c r="J45"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Q44" i="16"/>
  <c r="P44" i="16"/>
  <c r="O44" i="16"/>
  <c r="N44" i="16"/>
  <c r="M44" i="16"/>
  <c r="L44" i="16"/>
  <c r="K44" i="16"/>
  <c r="J44"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8" i="16"/>
  <c r="I47" i="16"/>
  <c r="I45" i="16"/>
  <c r="I44" i="16"/>
  <c r="F8" i="22"/>
  <c r="C215" i="19"/>
  <c r="C214" i="19"/>
  <c r="C162" i="19"/>
  <c r="C161" i="19"/>
  <c r="C160" i="19"/>
  <c r="C155" i="19"/>
  <c r="C154" i="19"/>
  <c r="C153" i="19"/>
  <c r="C137" i="19"/>
  <c r="C136" i="19"/>
  <c r="C130" i="19"/>
  <c r="C129" i="19"/>
  <c r="C101" i="19"/>
  <c r="C100" i="19"/>
  <c r="C89" i="19"/>
  <c r="C88" i="19"/>
  <c r="C87" i="19"/>
  <c r="C86" i="19"/>
  <c r="C46" i="19"/>
  <c r="C45" i="19"/>
  <c r="C44" i="19"/>
  <c r="C43" i="19"/>
  <c r="C42" i="19"/>
  <c r="C41" i="19"/>
  <c r="C27" i="19"/>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E10" i="18"/>
  <c r="E9" i="18"/>
  <c r="E8" i="18"/>
  <c r="E7" i="18"/>
  <c r="E6" i="18"/>
  <c r="E58" i="18"/>
  <c r="E57" i="18"/>
  <c r="F30" i="27"/>
  <c r="F24" i="27"/>
  <c r="G24" i="27"/>
  <c r="F15" i="27"/>
  <c r="F9" i="27"/>
  <c r="G24" i="31" l="1"/>
  <c r="H18" i="25" s="1"/>
  <c r="K22" i="19"/>
  <c r="E3" i="30"/>
  <c r="E41" i="30"/>
  <c r="E40" i="30"/>
  <c r="E39" i="30"/>
  <c r="E38" i="30"/>
  <c r="E37" i="30"/>
  <c r="E36" i="30"/>
  <c r="E35" i="30"/>
  <c r="E34" i="30"/>
  <c r="E33" i="30"/>
  <c r="E32" i="30"/>
  <c r="E31" i="30"/>
  <c r="E30" i="30"/>
  <c r="E29" i="30"/>
  <c r="E28" i="30"/>
  <c r="F7" i="30"/>
  <c r="E7" i="30"/>
  <c r="F6" i="30"/>
  <c r="E6" i="30"/>
  <c r="G4" i="30"/>
  <c r="F4" i="30"/>
  <c r="E4" i="30"/>
  <c r="G3" i="30"/>
  <c r="F3" i="30"/>
  <c r="C234" i="19"/>
  <c r="C233" i="19"/>
  <c r="C232" i="19"/>
  <c r="C231" i="19"/>
  <c r="C230" i="19"/>
  <c r="C229" i="19"/>
  <c r="C228" i="19"/>
  <c r="C227" i="19"/>
  <c r="C226" i="19"/>
  <c r="C225" i="19"/>
  <c r="C224" i="19"/>
  <c r="C223" i="19"/>
  <c r="C222" i="19"/>
  <c r="G213" i="19"/>
  <c r="E213" i="19"/>
  <c r="G131" i="25"/>
  <c r="G130" i="25"/>
  <c r="G129" i="25"/>
  <c r="G128" i="25"/>
  <c r="G127" i="25"/>
  <c r="F199" i="19"/>
  <c r="E199" i="19"/>
  <c r="D199" i="19"/>
  <c r="C199" i="19"/>
  <c r="F198" i="19"/>
  <c r="E198" i="19"/>
  <c r="D198" i="19"/>
  <c r="C198" i="19"/>
  <c r="F197" i="19"/>
  <c r="E197" i="19"/>
  <c r="D197" i="19"/>
  <c r="C197" i="19"/>
  <c r="F196" i="19"/>
  <c r="E196" i="19"/>
  <c r="D196" i="19"/>
  <c r="C196" i="19"/>
  <c r="F195" i="19"/>
  <c r="E195" i="19"/>
  <c r="D195" i="19"/>
  <c r="C195" i="19"/>
  <c r="F194" i="19"/>
  <c r="E194" i="19"/>
  <c r="D194" i="19"/>
  <c r="C194" i="19"/>
  <c r="F193" i="19"/>
  <c r="E193" i="19"/>
  <c r="D193" i="19"/>
  <c r="C193" i="19"/>
  <c r="F192" i="19"/>
  <c r="E192" i="19"/>
  <c r="D192" i="19"/>
  <c r="C192" i="19"/>
  <c r="D191" i="19"/>
  <c r="E191" i="19"/>
  <c r="F191" i="19"/>
  <c r="C191" i="19"/>
  <c r="F187" i="19"/>
  <c r="E187" i="19"/>
  <c r="D187" i="19"/>
  <c r="C187" i="19"/>
  <c r="F186" i="19"/>
  <c r="E186" i="19"/>
  <c r="D186" i="19"/>
  <c r="C186" i="19"/>
  <c r="F185" i="19"/>
  <c r="E185" i="19"/>
  <c r="D185" i="19"/>
  <c r="C185" i="19"/>
  <c r="F184" i="19"/>
  <c r="E184" i="19"/>
  <c r="D184" i="19"/>
  <c r="C184" i="19"/>
  <c r="F183" i="19"/>
  <c r="E183" i="19"/>
  <c r="D183" i="19"/>
  <c r="C183" i="19"/>
  <c r="F182" i="19"/>
  <c r="E182" i="19"/>
  <c r="D182" i="19"/>
  <c r="C182" i="19"/>
  <c r="F181" i="19"/>
  <c r="E181" i="19"/>
  <c r="D181" i="19"/>
  <c r="C181" i="19"/>
  <c r="F180" i="19"/>
  <c r="E180" i="19"/>
  <c r="D180" i="19"/>
  <c r="C180" i="19"/>
  <c r="F179" i="19"/>
  <c r="E179" i="19"/>
  <c r="D179" i="19"/>
  <c r="C179" i="19"/>
  <c r="F178" i="19"/>
  <c r="E178" i="19"/>
  <c r="D178" i="19"/>
  <c r="C178" i="19"/>
  <c r="F177" i="19"/>
  <c r="E177" i="19"/>
  <c r="D177" i="19"/>
  <c r="C177" i="19"/>
  <c r="F176" i="19"/>
  <c r="E176" i="19"/>
  <c r="D176" i="19"/>
  <c r="C176" i="19"/>
  <c r="F175" i="19"/>
  <c r="E175" i="19"/>
  <c r="D175" i="19"/>
  <c r="C175" i="19"/>
  <c r="F174" i="19"/>
  <c r="E174" i="19"/>
  <c r="D174" i="19"/>
  <c r="C174" i="19"/>
  <c r="F173" i="19"/>
  <c r="E173" i="19"/>
  <c r="D173" i="19"/>
  <c r="C173" i="19"/>
  <c r="F172" i="19"/>
  <c r="E172" i="19"/>
  <c r="D172" i="19"/>
  <c r="C172" i="19"/>
  <c r="F171" i="19"/>
  <c r="E171" i="19"/>
  <c r="D171" i="19"/>
  <c r="C171" i="19"/>
  <c r="F170" i="19"/>
  <c r="E170" i="19"/>
  <c r="D170" i="19"/>
  <c r="C170" i="19"/>
  <c r="F169" i="19"/>
  <c r="E169" i="19"/>
  <c r="D169" i="19"/>
  <c r="C169" i="19"/>
  <c r="F168" i="19"/>
  <c r="E168" i="19"/>
  <c r="D168" i="19"/>
  <c r="C168" i="19"/>
  <c r="F167" i="19"/>
  <c r="E167" i="19"/>
  <c r="D167" i="19"/>
  <c r="C167" i="19"/>
  <c r="F166" i="19"/>
  <c r="D166" i="19"/>
  <c r="E166" i="19"/>
  <c r="E52" i="16"/>
  <c r="E51" i="16"/>
  <c r="E50" i="16"/>
  <c r="E49" i="16"/>
  <c r="E48" i="16"/>
  <c r="E47" i="16"/>
  <c r="E46" i="16"/>
  <c r="E45" i="16"/>
  <c r="E44" i="16"/>
  <c r="E43" i="16"/>
  <c r="E42" i="16"/>
  <c r="E41" i="16"/>
  <c r="E40" i="16"/>
  <c r="E35" i="16"/>
  <c r="E34" i="16"/>
  <c r="E33" i="16"/>
  <c r="E32" i="16"/>
  <c r="E31" i="16"/>
  <c r="E30" i="16"/>
  <c r="C157" i="19"/>
  <c r="E220" i="19"/>
  <c r="E203" i="19"/>
  <c r="G159" i="19"/>
  <c r="E159" i="19"/>
  <c r="G152" i="19"/>
  <c r="E152" i="19"/>
  <c r="G135" i="19"/>
  <c r="E135" i="19"/>
  <c r="G128" i="19"/>
  <c r="E128" i="19"/>
  <c r="I111" i="19"/>
  <c r="F111" i="19"/>
  <c r="G99" i="19"/>
  <c r="E99" i="19"/>
  <c r="G85" i="19"/>
  <c r="E85" i="19"/>
  <c r="I58" i="19"/>
  <c r="F58" i="19"/>
  <c r="I40" i="19"/>
  <c r="F40" i="19"/>
  <c r="C97" i="19"/>
  <c r="C242" i="19"/>
  <c r="C211" i="19"/>
  <c r="C201" i="19"/>
  <c r="C150" i="19"/>
  <c r="C133" i="19"/>
  <c r="C126" i="19"/>
  <c r="C109" i="19"/>
  <c r="C83" i="19"/>
  <c r="C56" i="19"/>
  <c r="C38" i="19"/>
  <c r="C7" i="19"/>
  <c r="C74" i="19"/>
  <c r="C73" i="19"/>
  <c r="C72" i="19"/>
  <c r="G14" i="30" l="1"/>
  <c r="G20" i="30"/>
  <c r="G13" i="30"/>
  <c r="G26" i="30"/>
  <c r="G25" i="30"/>
  <c r="G22" i="30"/>
  <c r="G15" i="30"/>
  <c r="G19" i="30"/>
  <c r="G18" i="30"/>
  <c r="G17" i="30"/>
  <c r="G47" i="30"/>
  <c r="G24" i="30"/>
  <c r="G21" i="30"/>
  <c r="G16" i="30"/>
  <c r="G23" i="30"/>
  <c r="G44" i="30"/>
  <c r="F8" i="30"/>
  <c r="G34" i="19"/>
  <c r="G33" i="19"/>
  <c r="G32" i="19"/>
  <c r="G31" i="19"/>
  <c r="G30" i="19"/>
  <c r="E35" i="19"/>
  <c r="E34" i="19"/>
  <c r="E33" i="19"/>
  <c r="E32" i="19"/>
  <c r="E31" i="19"/>
  <c r="E30" i="19"/>
  <c r="G35" i="19"/>
  <c r="F35" i="19"/>
  <c r="F34" i="19"/>
  <c r="F33" i="19"/>
  <c r="F32" i="19"/>
  <c r="F31" i="19"/>
  <c r="F30" i="19"/>
  <c r="AZ112" i="14"/>
  <c r="AZ51" i="15" s="1"/>
  <c r="AY112" i="14"/>
  <c r="AY51" i="15" s="1"/>
  <c r="AX112" i="14"/>
  <c r="AX51" i="15" s="1"/>
  <c r="AW112" i="14"/>
  <c r="AW51" i="15" s="1"/>
  <c r="AV112" i="14"/>
  <c r="AV51" i="15" s="1"/>
  <c r="AU112" i="14"/>
  <c r="AU51" i="15" s="1"/>
  <c r="AT112" i="14"/>
  <c r="AT51" i="15" s="1"/>
  <c r="AS112" i="14"/>
  <c r="AS51" i="15" s="1"/>
  <c r="AR112" i="14"/>
  <c r="AR51" i="15" s="1"/>
  <c r="AQ112" i="14"/>
  <c r="AQ51" i="15" s="1"/>
  <c r="AP112" i="14"/>
  <c r="AP51" i="15" s="1"/>
  <c r="AO112" i="14"/>
  <c r="AO51" i="15" s="1"/>
  <c r="AN112" i="14"/>
  <c r="AN51" i="15" s="1"/>
  <c r="AM112" i="14"/>
  <c r="AM51" i="15" s="1"/>
  <c r="AL112" i="14"/>
  <c r="AL51" i="15" s="1"/>
  <c r="AK112" i="14"/>
  <c r="AK51" i="15" s="1"/>
  <c r="AJ112" i="14"/>
  <c r="AJ51" i="15" s="1"/>
  <c r="AI112" i="14"/>
  <c r="AI51" i="15" s="1"/>
  <c r="AH112" i="14"/>
  <c r="AH51" i="15" s="1"/>
  <c r="AG112" i="14"/>
  <c r="AG51" i="15" s="1"/>
  <c r="AF112" i="14"/>
  <c r="AF51" i="15" s="1"/>
  <c r="AE112" i="14"/>
  <c r="AE51" i="15" s="1"/>
  <c r="AD112" i="14"/>
  <c r="AD51" i="15" s="1"/>
  <c r="AC112" i="14"/>
  <c r="AC51" i="15" s="1"/>
  <c r="AB112" i="14"/>
  <c r="AB51" i="15" s="1"/>
  <c r="AA112" i="14"/>
  <c r="AA51" i="15" s="1"/>
  <c r="Z112" i="14"/>
  <c r="Z51" i="15" s="1"/>
  <c r="Y112" i="14"/>
  <c r="Y51" i="15" s="1"/>
  <c r="X112" i="14"/>
  <c r="X51" i="15" s="1"/>
  <c r="W112" i="14"/>
  <c r="W51" i="15" s="1"/>
  <c r="V112" i="14"/>
  <c r="V51" i="15" s="1"/>
  <c r="U112" i="14"/>
  <c r="U51" i="15" s="1"/>
  <c r="T112" i="14"/>
  <c r="T51" i="15" s="1"/>
  <c r="S112" i="14"/>
  <c r="S51" i="15" s="1"/>
  <c r="R112" i="14"/>
  <c r="R51" i="15" s="1"/>
  <c r="Q112" i="14"/>
  <c r="Q51" i="15" s="1"/>
  <c r="P112" i="14"/>
  <c r="P51" i="15" s="1"/>
  <c r="O112" i="14"/>
  <c r="O51" i="15" s="1"/>
  <c r="N112" i="14"/>
  <c r="N51" i="15" s="1"/>
  <c r="M112" i="14"/>
  <c r="M51" i="15" s="1"/>
  <c r="L112" i="14"/>
  <c r="L51" i="15" s="1"/>
  <c r="K112" i="14"/>
  <c r="K51" i="15" s="1"/>
  <c r="J112" i="14"/>
  <c r="J51" i="15" s="1"/>
  <c r="I112" i="14"/>
  <c r="I51" i="15" s="1"/>
  <c r="H111" i="14"/>
  <c r="H110" i="14"/>
  <c r="AZ107" i="14"/>
  <c r="AZ50" i="15" s="1"/>
  <c r="AY107" i="14"/>
  <c r="AY50" i="15" s="1"/>
  <c r="AX107" i="14"/>
  <c r="AX50" i="15" s="1"/>
  <c r="AW107" i="14"/>
  <c r="AW50" i="15" s="1"/>
  <c r="AV107" i="14"/>
  <c r="AV50" i="15" s="1"/>
  <c r="AU107" i="14"/>
  <c r="AU50" i="15" s="1"/>
  <c r="AT107" i="14"/>
  <c r="AT50" i="15" s="1"/>
  <c r="AS107" i="14"/>
  <c r="AS50" i="15" s="1"/>
  <c r="AR107" i="14"/>
  <c r="AR50" i="15" s="1"/>
  <c r="AQ107" i="14"/>
  <c r="AQ50" i="15" s="1"/>
  <c r="AP107" i="14"/>
  <c r="AP50" i="15" s="1"/>
  <c r="AO107" i="14"/>
  <c r="AO50" i="15" s="1"/>
  <c r="AN107" i="14"/>
  <c r="AN50" i="15" s="1"/>
  <c r="AM107" i="14"/>
  <c r="AM50" i="15" s="1"/>
  <c r="AL107" i="14"/>
  <c r="AL50" i="15" s="1"/>
  <c r="AK107" i="14"/>
  <c r="AK50" i="15" s="1"/>
  <c r="AJ107" i="14"/>
  <c r="AJ50" i="15" s="1"/>
  <c r="AI107" i="14"/>
  <c r="AI50" i="15" s="1"/>
  <c r="AH107" i="14"/>
  <c r="AH50" i="15" s="1"/>
  <c r="AG107" i="14"/>
  <c r="AG50" i="15" s="1"/>
  <c r="AF107" i="14"/>
  <c r="AF50" i="15" s="1"/>
  <c r="AE107" i="14"/>
  <c r="AE50" i="15" s="1"/>
  <c r="AD107" i="14"/>
  <c r="AD50" i="15" s="1"/>
  <c r="AC107" i="14"/>
  <c r="AC50" i="15" s="1"/>
  <c r="AB107" i="14"/>
  <c r="AB50" i="15" s="1"/>
  <c r="AA107" i="14"/>
  <c r="AA50" i="15" s="1"/>
  <c r="Z107" i="14"/>
  <c r="Z50" i="15" s="1"/>
  <c r="Y107" i="14"/>
  <c r="Y50" i="15" s="1"/>
  <c r="X107" i="14"/>
  <c r="X50" i="15" s="1"/>
  <c r="W107" i="14"/>
  <c r="W50" i="15" s="1"/>
  <c r="V107" i="14"/>
  <c r="V50" i="15" s="1"/>
  <c r="U107" i="14"/>
  <c r="U50" i="15" s="1"/>
  <c r="T107" i="14"/>
  <c r="T50" i="15" s="1"/>
  <c r="S107" i="14"/>
  <c r="S50" i="15" s="1"/>
  <c r="R107" i="14"/>
  <c r="R50" i="15" s="1"/>
  <c r="Q107" i="14"/>
  <c r="Q50" i="15" s="1"/>
  <c r="P107" i="14"/>
  <c r="P50" i="15" s="1"/>
  <c r="O107" i="14"/>
  <c r="O50" i="15" s="1"/>
  <c r="N107" i="14"/>
  <c r="N50" i="15" s="1"/>
  <c r="M107" i="14"/>
  <c r="M50" i="15" s="1"/>
  <c r="L107" i="14"/>
  <c r="L50" i="15" s="1"/>
  <c r="K107" i="14"/>
  <c r="K50" i="15" s="1"/>
  <c r="J107" i="14"/>
  <c r="J50" i="15" s="1"/>
  <c r="I107" i="14"/>
  <c r="I50" i="15" s="1"/>
  <c r="H105" i="14"/>
  <c r="I13" i="10"/>
  <c r="I12" i="10"/>
  <c r="I11" i="10"/>
  <c r="I10" i="10"/>
  <c r="I33" i="10"/>
  <c r="I32" i="10"/>
  <c r="I31" i="10"/>
  <c r="I55" i="10"/>
  <c r="I54" i="10"/>
  <c r="I53" i="10"/>
  <c r="I52" i="10"/>
  <c r="H14" i="12"/>
  <c r="H28" i="22"/>
  <c r="G28" i="22"/>
  <c r="F28" i="22"/>
  <c r="E28" i="22"/>
  <c r="H27" i="22"/>
  <c r="G27" i="22"/>
  <c r="F27" i="22"/>
  <c r="H26" i="22"/>
  <c r="G26" i="22"/>
  <c r="F26" i="22"/>
  <c r="E26" i="22"/>
  <c r="E27" i="22"/>
  <c r="H25" i="22"/>
  <c r="G25" i="22"/>
  <c r="F25" i="22"/>
  <c r="E25" i="22"/>
  <c r="I56" i="11"/>
  <c r="AZ9" i="15"/>
  <c r="AY9" i="15"/>
  <c r="AX9" i="15"/>
  <c r="AW9" i="15"/>
  <c r="AV9" i="15"/>
  <c r="AU9" i="15"/>
  <c r="AT9" i="15"/>
  <c r="AS9" i="15"/>
  <c r="AR9" i="15"/>
  <c r="AQ9" i="15"/>
  <c r="AP9" i="15"/>
  <c r="AO9" i="15"/>
  <c r="AN9" i="15"/>
  <c r="AM9" i="15"/>
  <c r="AL9" i="15"/>
  <c r="AK9" i="15"/>
  <c r="AJ9" i="15"/>
  <c r="AI9" i="15"/>
  <c r="AH9" i="15"/>
  <c r="AG9" i="15"/>
  <c r="AF9" i="15"/>
  <c r="AE9" i="15"/>
  <c r="AD9" i="15"/>
  <c r="AC9" i="15"/>
  <c r="AB9" i="15"/>
  <c r="AA9" i="15"/>
  <c r="Z9" i="15"/>
  <c r="Y9" i="15"/>
  <c r="X9" i="15"/>
  <c r="W9" i="15"/>
  <c r="V9" i="15"/>
  <c r="U9" i="15"/>
  <c r="T9" i="15"/>
  <c r="S9" i="15"/>
  <c r="R9" i="15"/>
  <c r="Q9" i="15"/>
  <c r="P9" i="15"/>
  <c r="O9" i="15"/>
  <c r="N9" i="15"/>
  <c r="M9" i="15"/>
  <c r="L9" i="15"/>
  <c r="K9" i="15"/>
  <c r="J9" i="15"/>
  <c r="I9" i="15"/>
  <c r="D44" i="19" s="1" a="1"/>
  <c r="D44" i="19" s="1"/>
  <c r="E9" i="15"/>
  <c r="E9" i="16" s="1"/>
  <c r="F23" i="21" l="1"/>
  <c r="F15" i="21"/>
  <c r="H29" i="22"/>
  <c r="G44" i="19"/>
  <c r="H112" i="14"/>
  <c r="H107" i="14"/>
  <c r="H9" i="15"/>
  <c r="F629" i="10" l="1"/>
  <c r="F349" i="10"/>
  <c r="F69" i="10"/>
  <c r="E41" i="20" l="1"/>
  <c r="E40" i="20"/>
  <c r="E39" i="20"/>
  <c r="E38" i="20"/>
  <c r="E37" i="20"/>
  <c r="E36" i="20"/>
  <c r="E35" i="20"/>
  <c r="E34" i="20"/>
  <c r="E33" i="20"/>
  <c r="E32" i="20"/>
  <c r="E31" i="20"/>
  <c r="E30" i="20"/>
  <c r="E29" i="20"/>
  <c r="E28" i="20"/>
  <c r="B8" i="29"/>
  <c r="B9" i="29" s="1"/>
  <c r="B10" i="29" s="1"/>
  <c r="B11" i="29" s="1"/>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G102" i="25" l="1"/>
  <c r="G101" i="25"/>
  <c r="AY110" i="25"/>
  <c r="G100" i="25"/>
  <c r="G99" i="25"/>
  <c r="E97" i="25"/>
  <c r="E102" i="25"/>
  <c r="E101" i="25"/>
  <c r="E100" i="25"/>
  <c r="E99" i="25"/>
  <c r="E76" i="25"/>
  <c r="G81" i="25"/>
  <c r="E81" i="25"/>
  <c r="G80" i="25"/>
  <c r="E80" i="25"/>
  <c r="G79" i="25"/>
  <c r="E79" i="25"/>
  <c r="G78" i="25"/>
  <c r="E78" i="25"/>
  <c r="AY89" i="25"/>
  <c r="G60" i="25"/>
  <c r="G59" i="25"/>
  <c r="AY68" i="25"/>
  <c r="G58" i="25"/>
  <c r="G57" i="25"/>
  <c r="E60" i="25"/>
  <c r="E59" i="25"/>
  <c r="E58" i="25"/>
  <c r="E55" i="25"/>
  <c r="E57" i="25"/>
  <c r="E34" i="25"/>
  <c r="E13" i="25"/>
  <c r="G39" i="25"/>
  <c r="E39" i="25"/>
  <c r="G38" i="25"/>
  <c r="AY47" i="25"/>
  <c r="E38" i="25"/>
  <c r="G37" i="25"/>
  <c r="E37" i="25"/>
  <c r="G36" i="25"/>
  <c r="E36" i="25"/>
  <c r="G18" i="25"/>
  <c r="E18" i="25"/>
  <c r="G17" i="25"/>
  <c r="AY26" i="25"/>
  <c r="E17" i="25"/>
  <c r="G16" i="25"/>
  <c r="E16" i="25"/>
  <c r="G15" i="25"/>
  <c r="E15" i="25"/>
  <c r="AZ56" i="14"/>
  <c r="AY56" i="14"/>
  <c r="AX56" i="14"/>
  <c r="AW56" i="14"/>
  <c r="AV56" i="14"/>
  <c r="AU56" i="14"/>
  <c r="AT56" i="14"/>
  <c r="AS56" i="14"/>
  <c r="AR56" i="14"/>
  <c r="AQ56" i="14"/>
  <c r="AP56" i="14"/>
  <c r="AO56" i="14"/>
  <c r="AN56" i="14"/>
  <c r="AM56" i="14"/>
  <c r="AL56" i="14"/>
  <c r="AK56" i="14"/>
  <c r="AJ56" i="14"/>
  <c r="AI56" i="14"/>
  <c r="AH56" i="14"/>
  <c r="AG56" i="14"/>
  <c r="AF56" i="14"/>
  <c r="AE56" i="14"/>
  <c r="AD56" i="14"/>
  <c r="AC56" i="14"/>
  <c r="AB56" i="14"/>
  <c r="AA56" i="14"/>
  <c r="Z56" i="14"/>
  <c r="Y56" i="14"/>
  <c r="X56" i="14"/>
  <c r="W56" i="14"/>
  <c r="V56" i="14"/>
  <c r="U56" i="14"/>
  <c r="T56" i="14"/>
  <c r="S56" i="14"/>
  <c r="R56" i="14"/>
  <c r="Q56" i="14"/>
  <c r="P56" i="14"/>
  <c r="O56" i="14"/>
  <c r="N56" i="14"/>
  <c r="M56" i="14"/>
  <c r="L56" i="14"/>
  <c r="K56" i="14"/>
  <c r="J56" i="14"/>
  <c r="I56" i="14"/>
  <c r="AZ366" i="26"/>
  <c r="AY366" i="26"/>
  <c r="AX366" i="26"/>
  <c r="AW366" i="26"/>
  <c r="AV366" i="26"/>
  <c r="AU366" i="26"/>
  <c r="AT366" i="26"/>
  <c r="AS366" i="26"/>
  <c r="AR366" i="26"/>
  <c r="AQ366" i="26"/>
  <c r="AP366" i="26"/>
  <c r="AO366" i="26"/>
  <c r="AN366" i="26"/>
  <c r="AM366" i="26"/>
  <c r="AL366" i="26"/>
  <c r="AK366" i="26"/>
  <c r="AJ366" i="26"/>
  <c r="AI366" i="26"/>
  <c r="AH366" i="26"/>
  <c r="AG366" i="26"/>
  <c r="AF366" i="26"/>
  <c r="AE366" i="26"/>
  <c r="AD366" i="26"/>
  <c r="AC366" i="26"/>
  <c r="AB366" i="26"/>
  <c r="AA366" i="26"/>
  <c r="Z366" i="26"/>
  <c r="Y366" i="26"/>
  <c r="X366" i="26"/>
  <c r="W366" i="26"/>
  <c r="V366" i="26"/>
  <c r="U366" i="26"/>
  <c r="T366" i="26"/>
  <c r="S366" i="26"/>
  <c r="R366" i="26"/>
  <c r="Q366" i="26"/>
  <c r="P366" i="26"/>
  <c r="O366" i="26"/>
  <c r="N366" i="26"/>
  <c r="M366" i="26"/>
  <c r="L366" i="26"/>
  <c r="K366" i="26"/>
  <c r="J366" i="26"/>
  <c r="I366" i="26"/>
  <c r="G366" i="26"/>
  <c r="F366" i="26"/>
  <c r="AZ362" i="26"/>
  <c r="AY362" i="26"/>
  <c r="AX362" i="26"/>
  <c r="AW362" i="26"/>
  <c r="AV362" i="26"/>
  <c r="AU362" i="26"/>
  <c r="AT362" i="26"/>
  <c r="AS362" i="26"/>
  <c r="AR362" i="26"/>
  <c r="AQ362" i="26"/>
  <c r="AP362" i="26"/>
  <c r="AO362" i="26"/>
  <c r="AN362" i="26"/>
  <c r="AM362" i="26"/>
  <c r="AL362" i="26"/>
  <c r="AK362" i="26"/>
  <c r="AJ362" i="26"/>
  <c r="AI362" i="26"/>
  <c r="AH362" i="26"/>
  <c r="AG362" i="26"/>
  <c r="AF362" i="26"/>
  <c r="AE362" i="26"/>
  <c r="AD362" i="26"/>
  <c r="AC362" i="26"/>
  <c r="AB362" i="26"/>
  <c r="AA362" i="26"/>
  <c r="Z362" i="26"/>
  <c r="Y362" i="26"/>
  <c r="X362" i="26"/>
  <c r="W362" i="26"/>
  <c r="V362" i="26"/>
  <c r="U362" i="26"/>
  <c r="T362" i="26"/>
  <c r="S362" i="26"/>
  <c r="R362" i="26"/>
  <c r="Q362" i="26"/>
  <c r="P362" i="26"/>
  <c r="O362" i="26"/>
  <c r="N362" i="26"/>
  <c r="M362" i="26"/>
  <c r="L362" i="26"/>
  <c r="K362" i="26"/>
  <c r="J362" i="26"/>
  <c r="I362" i="26"/>
  <c r="G362" i="26"/>
  <c r="F362" i="26"/>
  <c r="AZ119" i="14" l="1"/>
  <c r="AZ52" i="15" s="1"/>
  <c r="AY119" i="14"/>
  <c r="AY52" i="15" s="1"/>
  <c r="AX119" i="14"/>
  <c r="AX52" i="15" s="1"/>
  <c r="AW119" i="14"/>
  <c r="AW52" i="15" s="1"/>
  <c r="AV119" i="14"/>
  <c r="AV52" i="15" s="1"/>
  <c r="AU119" i="14"/>
  <c r="AU52" i="15" s="1"/>
  <c r="AT119" i="14"/>
  <c r="AT52" i="15" s="1"/>
  <c r="AS119" i="14"/>
  <c r="AS52" i="15" s="1"/>
  <c r="AR119" i="14"/>
  <c r="AR52" i="15" s="1"/>
  <c r="AQ119" i="14"/>
  <c r="AQ52" i="15" s="1"/>
  <c r="AP119" i="14"/>
  <c r="AP52" i="15" s="1"/>
  <c r="AO119" i="14"/>
  <c r="AO52" i="15" s="1"/>
  <c r="AN119" i="14"/>
  <c r="AN52" i="15" s="1"/>
  <c r="AM119" i="14"/>
  <c r="AM52" i="15" s="1"/>
  <c r="AL119" i="14"/>
  <c r="AL52" i="15" s="1"/>
  <c r="AK119" i="14"/>
  <c r="AK52" i="15" s="1"/>
  <c r="AJ119" i="14"/>
  <c r="AJ52" i="15" s="1"/>
  <c r="AI119" i="14"/>
  <c r="AI52" i="15" s="1"/>
  <c r="AH119" i="14"/>
  <c r="AH52" i="15" s="1"/>
  <c r="AG119" i="14"/>
  <c r="AG52" i="15" s="1"/>
  <c r="AF119" i="14"/>
  <c r="AF52" i="15" s="1"/>
  <c r="AE119" i="14"/>
  <c r="AE52" i="15" s="1"/>
  <c r="AD119" i="14"/>
  <c r="AD52" i="15" s="1"/>
  <c r="AC119" i="14"/>
  <c r="AC52" i="15" s="1"/>
  <c r="AB119" i="14"/>
  <c r="AB52" i="15" s="1"/>
  <c r="AA119" i="14"/>
  <c r="AA52" i="15" s="1"/>
  <c r="Z119" i="14"/>
  <c r="Z52" i="15" s="1"/>
  <c r="Y119" i="14"/>
  <c r="Y52" i="15" s="1"/>
  <c r="X119" i="14"/>
  <c r="X52" i="15" s="1"/>
  <c r="W119" i="14"/>
  <c r="W52" i="15" s="1"/>
  <c r="V119" i="14"/>
  <c r="V52" i="15" s="1"/>
  <c r="U119" i="14"/>
  <c r="U52" i="15" s="1"/>
  <c r="T119" i="14"/>
  <c r="T52" i="15" s="1"/>
  <c r="S119" i="14"/>
  <c r="S52" i="15" s="1"/>
  <c r="R119" i="14"/>
  <c r="R52" i="15" s="1"/>
  <c r="Q119" i="14"/>
  <c r="Q52" i="15" s="1"/>
  <c r="P119" i="14"/>
  <c r="P52" i="15" s="1"/>
  <c r="O119" i="14"/>
  <c r="O52" i="15" s="1"/>
  <c r="N119" i="14"/>
  <c r="N52" i="15" s="1"/>
  <c r="M119" i="14"/>
  <c r="M52" i="15" s="1"/>
  <c r="L119" i="14"/>
  <c r="L52" i="15" s="1"/>
  <c r="K119" i="14"/>
  <c r="K52" i="15" s="1"/>
  <c r="J119" i="14"/>
  <c r="J52" i="15" s="1"/>
  <c r="I119" i="14"/>
  <c r="I52" i="15" s="1"/>
  <c r="E50" i="17"/>
  <c r="E49" i="17"/>
  <c r="E48" i="17"/>
  <c r="E47" i="17"/>
  <c r="E46" i="17"/>
  <c r="E45" i="17"/>
  <c r="E44" i="17"/>
  <c r="E43" i="17"/>
  <c r="E41" i="17"/>
  <c r="E40" i="17"/>
  <c r="G50" i="17"/>
  <c r="G49" i="17"/>
  <c r="G39" i="17"/>
  <c r="H5" i="12"/>
  <c r="H316" i="11"/>
  <c r="H315" i="11"/>
  <c r="H302" i="11"/>
  <c r="H301" i="11"/>
  <c r="H286" i="11"/>
  <c r="H285" i="11"/>
  <c r="I70" i="11"/>
  <c r="H43" i="11"/>
  <c r="H8" i="11"/>
  <c r="H467" i="11" s="1"/>
  <c r="G242" i="19"/>
  <c r="K467" i="11"/>
  <c r="J467" i="11"/>
  <c r="K465" i="11"/>
  <c r="J465" i="11"/>
  <c r="K466" i="11"/>
  <c r="J466" i="11"/>
  <c r="K461" i="11"/>
  <c r="J461" i="11"/>
  <c r="K460" i="11"/>
  <c r="J460" i="11"/>
  <c r="K458" i="11"/>
  <c r="J458" i="11"/>
  <c r="K457" i="11"/>
  <c r="J457" i="11"/>
  <c r="K456" i="11"/>
  <c r="J456" i="11"/>
  <c r="K455" i="11"/>
  <c r="J455" i="11"/>
  <c r="J459" i="11"/>
  <c r="K459" i="11"/>
  <c r="P460" i="11"/>
  <c r="P459" i="11"/>
  <c r="P458" i="11"/>
  <c r="P457" i="11"/>
  <c r="P456" i="11"/>
  <c r="E74" i="19" l="1"/>
  <c r="I22" i="16"/>
  <c r="H59" i="11"/>
  <c r="E54" i="19" s="1"/>
  <c r="H75" i="11"/>
  <c r="H76" i="11"/>
  <c r="H457" i="11"/>
  <c r="H47" i="11"/>
  <c r="H458" i="11"/>
  <c r="H48" i="11"/>
  <c r="H461" i="11"/>
  <c r="H54" i="11"/>
  <c r="H77" i="11"/>
  <c r="H459" i="11"/>
  <c r="H55" i="11"/>
  <c r="H78" i="11"/>
  <c r="H460" i="11"/>
  <c r="H68" i="11"/>
  <c r="H466" i="11"/>
  <c r="H69" i="11"/>
  <c r="H455" i="11"/>
  <c r="H465" i="11"/>
  <c r="H46" i="11"/>
  <c r="H74" i="11"/>
  <c r="H456" i="11"/>
  <c r="AU29" i="16" l="1"/>
  <c r="AM29" i="16"/>
  <c r="AE29" i="16"/>
  <c r="W29" i="16"/>
  <c r="O29" i="16"/>
  <c r="AS29" i="16"/>
  <c r="AK29" i="16"/>
  <c r="AC29" i="16"/>
  <c r="U29" i="16"/>
  <c r="M29" i="16"/>
  <c r="AZ29" i="16"/>
  <c r="AR29" i="16"/>
  <c r="AJ29" i="16"/>
  <c r="AB29" i="16"/>
  <c r="T29" i="16"/>
  <c r="L29" i="16"/>
  <c r="AY29" i="16"/>
  <c r="AQ29" i="16"/>
  <c r="AI29" i="16"/>
  <c r="AA29" i="16"/>
  <c r="S29" i="16"/>
  <c r="K29" i="16"/>
  <c r="AT29" i="16"/>
  <c r="AL29" i="16"/>
  <c r="AD29" i="16"/>
  <c r="V29" i="16"/>
  <c r="N29" i="16"/>
  <c r="AX29" i="16"/>
  <c r="AP29" i="16"/>
  <c r="AH29" i="16"/>
  <c r="Z29" i="16"/>
  <c r="R29" i="16"/>
  <c r="J29" i="16"/>
  <c r="AV29" i="16"/>
  <c r="AN29" i="16"/>
  <c r="AF29" i="16"/>
  <c r="X29" i="16"/>
  <c r="P29" i="16"/>
  <c r="AW29" i="16"/>
  <c r="AO29" i="16"/>
  <c r="AG29" i="16"/>
  <c r="Y29" i="16"/>
  <c r="Q29" i="16"/>
  <c r="I29" i="16"/>
  <c r="AY28" i="16"/>
  <c r="AQ28" i="16"/>
  <c r="AI28" i="16"/>
  <c r="AA28" i="16"/>
  <c r="S28" i="16"/>
  <c r="K28" i="16"/>
  <c r="AW28" i="16"/>
  <c r="AO28" i="16"/>
  <c r="AG28" i="16"/>
  <c r="Y28" i="16"/>
  <c r="Q28" i="16"/>
  <c r="I28" i="16"/>
  <c r="AV28" i="16"/>
  <c r="AN28" i="16"/>
  <c r="AF28" i="16"/>
  <c r="X28" i="16"/>
  <c r="P28" i="16"/>
  <c r="AU28" i="16"/>
  <c r="AM28" i="16"/>
  <c r="AE28" i="16"/>
  <c r="W28" i="16"/>
  <c r="O28" i="16"/>
  <c r="AX28" i="16"/>
  <c r="AP28" i="16"/>
  <c r="AH28" i="16"/>
  <c r="Z28" i="16"/>
  <c r="R28" i="16"/>
  <c r="J28" i="16"/>
  <c r="AT28" i="16"/>
  <c r="AL28" i="16"/>
  <c r="AD28" i="16"/>
  <c r="V28" i="16"/>
  <c r="N28" i="16"/>
  <c r="AZ28" i="16"/>
  <c r="AR28" i="16"/>
  <c r="AJ28" i="16"/>
  <c r="AB28" i="16"/>
  <c r="T28" i="16"/>
  <c r="L28" i="16"/>
  <c r="AS28" i="16"/>
  <c r="AK28" i="16"/>
  <c r="AC28" i="16"/>
  <c r="U28" i="16"/>
  <c r="M28" i="16"/>
  <c r="E72" i="19"/>
  <c r="I20" i="16"/>
  <c r="E73" i="19"/>
  <c r="I21" i="16"/>
  <c r="AT11" i="16"/>
  <c r="AL11" i="16"/>
  <c r="AD11" i="16"/>
  <c r="V11" i="16"/>
  <c r="N11" i="16"/>
  <c r="X11" i="16"/>
  <c r="AS11" i="16"/>
  <c r="AK11" i="16"/>
  <c r="AC11" i="16"/>
  <c r="U11" i="16"/>
  <c r="M11" i="16"/>
  <c r="AV11" i="16"/>
  <c r="AZ11" i="16"/>
  <c r="AR11" i="16"/>
  <c r="AJ11" i="16"/>
  <c r="AB11" i="16"/>
  <c r="T11" i="16"/>
  <c r="L11" i="16"/>
  <c r="AF11" i="16"/>
  <c r="P11" i="16"/>
  <c r="AY11" i="16"/>
  <c r="AQ11" i="16"/>
  <c r="AI11" i="16"/>
  <c r="AA11" i="16"/>
  <c r="S11" i="16"/>
  <c r="K11" i="16"/>
  <c r="AN11" i="16"/>
  <c r="AX11" i="16"/>
  <c r="AP11" i="16"/>
  <c r="AH11" i="16"/>
  <c r="Z11" i="16"/>
  <c r="R11" i="16"/>
  <c r="J11" i="16"/>
  <c r="AW11" i="16"/>
  <c r="AO11" i="16"/>
  <c r="AG11" i="16"/>
  <c r="Y11" i="16"/>
  <c r="Q11" i="16"/>
  <c r="I11" i="16"/>
  <c r="AU11" i="16"/>
  <c r="AM11" i="16"/>
  <c r="AE11" i="16"/>
  <c r="O11" i="16"/>
  <c r="W11" i="16"/>
  <c r="Z36" i="16"/>
  <c r="Y36" i="16"/>
  <c r="X36" i="16"/>
  <c r="W36" i="16"/>
  <c r="V36" i="16"/>
  <c r="U36" i="16"/>
  <c r="T36" i="16"/>
  <c r="S36" i="16"/>
  <c r="R36" i="16"/>
  <c r="Q36" i="16"/>
  <c r="P36" i="16"/>
  <c r="O36" i="16"/>
  <c r="N36" i="16"/>
  <c r="M36" i="16"/>
  <c r="L36" i="16"/>
  <c r="K36" i="16"/>
  <c r="J36" i="16"/>
  <c r="I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P46" i="11"/>
  <c r="Q46" i="11"/>
  <c r="P47" i="11"/>
  <c r="Q47" i="11"/>
  <c r="P48" i="11"/>
  <c r="J59" i="11" s="1"/>
  <c r="Q48" i="11"/>
  <c r="K78" i="11" s="1"/>
  <c r="G4" i="27"/>
  <c r="F4" i="27"/>
  <c r="E4" i="27"/>
  <c r="G3" i="27"/>
  <c r="F3" i="27"/>
  <c r="E3" i="27"/>
  <c r="G4" i="26"/>
  <c r="F4" i="26"/>
  <c r="E4" i="26"/>
  <c r="G3" i="26"/>
  <c r="F3" i="26"/>
  <c r="E3" i="26"/>
  <c r="G4" i="25"/>
  <c r="F4" i="25"/>
  <c r="E4" i="25"/>
  <c r="G3" i="25"/>
  <c r="F3" i="25"/>
  <c r="E3" i="25"/>
  <c r="G4" i="20"/>
  <c r="F4" i="20"/>
  <c r="E4" i="20"/>
  <c r="G3" i="20"/>
  <c r="F3" i="20"/>
  <c r="E3" i="20"/>
  <c r="G4" i="18"/>
  <c r="F4" i="18"/>
  <c r="E4" i="18"/>
  <c r="G3" i="18"/>
  <c r="F3" i="18"/>
  <c r="E3" i="18"/>
  <c r="I72" i="14"/>
  <c r="H64" i="14"/>
  <c r="H63" i="14"/>
  <c r="AZ72" i="14"/>
  <c r="AZ41" i="15" s="1"/>
  <c r="AY72" i="14"/>
  <c r="AY41" i="15" s="1"/>
  <c r="AX72" i="14"/>
  <c r="AX41" i="15" s="1"/>
  <c r="AW72" i="14"/>
  <c r="AW41" i="15" s="1"/>
  <c r="AV72" i="14"/>
  <c r="AV41" i="15" s="1"/>
  <c r="AU72" i="14"/>
  <c r="AU41" i="15" s="1"/>
  <c r="AT72" i="14"/>
  <c r="AT41" i="15" s="1"/>
  <c r="AS72" i="14"/>
  <c r="AS41" i="15" s="1"/>
  <c r="AR72" i="14"/>
  <c r="AR41" i="15" s="1"/>
  <c r="AQ72" i="14"/>
  <c r="AQ41" i="15" s="1"/>
  <c r="AP72" i="14"/>
  <c r="AP41" i="15" s="1"/>
  <c r="AO72" i="14"/>
  <c r="AO41" i="15" s="1"/>
  <c r="AN72" i="14"/>
  <c r="AN41" i="15" s="1"/>
  <c r="AM72" i="14"/>
  <c r="AM41" i="15" s="1"/>
  <c r="AL72" i="14"/>
  <c r="AL41" i="15" s="1"/>
  <c r="AK72" i="14"/>
  <c r="AK41" i="15" s="1"/>
  <c r="AJ72" i="14"/>
  <c r="AJ41" i="15" s="1"/>
  <c r="AI72" i="14"/>
  <c r="AI41" i="15" s="1"/>
  <c r="AH72" i="14"/>
  <c r="AH41" i="15" s="1"/>
  <c r="AG72" i="14"/>
  <c r="AG41" i="15" s="1"/>
  <c r="AF72" i="14"/>
  <c r="AF41" i="15" s="1"/>
  <c r="AE72" i="14"/>
  <c r="AE41" i="15" s="1"/>
  <c r="AD72" i="14"/>
  <c r="AD41" i="15" s="1"/>
  <c r="AC72" i="14"/>
  <c r="AC41" i="15" s="1"/>
  <c r="AB72" i="14"/>
  <c r="AB41" i="15" s="1"/>
  <c r="AA72" i="14"/>
  <c r="AA41" i="15" s="1"/>
  <c r="Z72" i="14"/>
  <c r="Z41" i="15" s="1"/>
  <c r="Y72" i="14"/>
  <c r="Y41" i="15" s="1"/>
  <c r="X72" i="14"/>
  <c r="X41" i="15" s="1"/>
  <c r="W72" i="14"/>
  <c r="W41" i="15" s="1"/>
  <c r="V72" i="14"/>
  <c r="V41" i="15" s="1"/>
  <c r="U72" i="14"/>
  <c r="U41" i="15" s="1"/>
  <c r="T72" i="14"/>
  <c r="T41" i="15" s="1"/>
  <c r="S72" i="14"/>
  <c r="S41" i="15" s="1"/>
  <c r="R72" i="14"/>
  <c r="R41" i="15" s="1"/>
  <c r="Q72" i="14"/>
  <c r="Q41" i="15" s="1"/>
  <c r="P72" i="14"/>
  <c r="P41" i="15" s="1"/>
  <c r="O72" i="14"/>
  <c r="O41" i="15" s="1"/>
  <c r="N72" i="14"/>
  <c r="N41" i="15" s="1"/>
  <c r="M72" i="14"/>
  <c r="M41" i="15" s="1"/>
  <c r="L72" i="14"/>
  <c r="L41" i="15" s="1"/>
  <c r="K72" i="14"/>
  <c r="K41" i="15" s="1"/>
  <c r="J72" i="14"/>
  <c r="J41" i="15" s="1"/>
  <c r="G4" i="17"/>
  <c r="F4" i="17"/>
  <c r="E4" i="17"/>
  <c r="G3" i="17"/>
  <c r="F3" i="17"/>
  <c r="E3" i="17"/>
  <c r="G4" i="16"/>
  <c r="F4" i="16"/>
  <c r="E4" i="16"/>
  <c r="G3" i="16"/>
  <c r="F3" i="16"/>
  <c r="E3" i="16"/>
  <c r="G4" i="15"/>
  <c r="F4" i="15"/>
  <c r="E4" i="15"/>
  <c r="G3" i="15"/>
  <c r="F3" i="15"/>
  <c r="E3" i="15"/>
  <c r="G4" i="14"/>
  <c r="F4" i="14"/>
  <c r="E4" i="14"/>
  <c r="AZ39" i="15"/>
  <c r="AY39" i="15"/>
  <c r="AX39" i="15"/>
  <c r="AW39" i="15"/>
  <c r="AV39" i="15"/>
  <c r="AU39" i="15"/>
  <c r="AT39" i="15"/>
  <c r="AS39" i="15"/>
  <c r="AR39" i="15"/>
  <c r="AQ39" i="15"/>
  <c r="AP39"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AZ38" i="15"/>
  <c r="AY38" i="15"/>
  <c r="AX38" i="15"/>
  <c r="AW38" i="15"/>
  <c r="AV38" i="15"/>
  <c r="AU38" i="15"/>
  <c r="AT38" i="15"/>
  <c r="AS38" i="15"/>
  <c r="AR38" i="15"/>
  <c r="AQ38" i="15"/>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AZ37" i="15"/>
  <c r="AY37" i="15"/>
  <c r="AX37" i="15"/>
  <c r="AW37" i="15"/>
  <c r="AV37" i="15"/>
  <c r="AU37" i="15"/>
  <c r="AT37" i="15"/>
  <c r="AS37" i="15"/>
  <c r="AR37" i="15"/>
  <c r="AQ37" i="15"/>
  <c r="AP37"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AZ36" i="15"/>
  <c r="AY36" i="15"/>
  <c r="AX36" i="15"/>
  <c r="AW36" i="15"/>
  <c r="AV36" i="15"/>
  <c r="AU36" i="15"/>
  <c r="AT36" i="15"/>
  <c r="AS36" i="15"/>
  <c r="AR36" i="15"/>
  <c r="AQ36" i="15"/>
  <c r="AP36"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D820" i="10"/>
  <c r="D720" i="10"/>
  <c r="D620" i="10"/>
  <c r="D520" i="10"/>
  <c r="D420" i="10"/>
  <c r="D320" i="10"/>
  <c r="D220" i="10"/>
  <c r="D209" i="10"/>
  <c r="D205" i="10"/>
  <c r="D204" i="10"/>
  <c r="D203" i="10"/>
  <c r="D202" i="10"/>
  <c r="D201" i="10"/>
  <c r="D200" i="10"/>
  <c r="D120" i="10"/>
  <c r="AM29" i="10"/>
  <c r="C20" i="8"/>
  <c r="AZ66" i="14"/>
  <c r="AZ40" i="15" s="1"/>
  <c r="AY66" i="14"/>
  <c r="AY40" i="15" s="1"/>
  <c r="AX66" i="14"/>
  <c r="AX40" i="15" s="1"/>
  <c r="AW66" i="14"/>
  <c r="AW40" i="15" s="1"/>
  <c r="AV66" i="14"/>
  <c r="AV40" i="15" s="1"/>
  <c r="AU66" i="14"/>
  <c r="AU40" i="15" s="1"/>
  <c r="AT66" i="14"/>
  <c r="AT40" i="15" s="1"/>
  <c r="AS66" i="14"/>
  <c r="AS40" i="15" s="1"/>
  <c r="AR66" i="14"/>
  <c r="AR40" i="15" s="1"/>
  <c r="AQ66" i="14"/>
  <c r="AQ40" i="15" s="1"/>
  <c r="AP66" i="14"/>
  <c r="AP40" i="15" s="1"/>
  <c r="AO66" i="14"/>
  <c r="AO40" i="15" s="1"/>
  <c r="AN66" i="14"/>
  <c r="AN40" i="15" s="1"/>
  <c r="AM66" i="14"/>
  <c r="AM40" i="15" s="1"/>
  <c r="AL66" i="14"/>
  <c r="AL40" i="15" s="1"/>
  <c r="AK66" i="14"/>
  <c r="AK40" i="15" s="1"/>
  <c r="AJ66" i="14"/>
  <c r="AJ40" i="15" s="1"/>
  <c r="AI66" i="14"/>
  <c r="AI40" i="15" s="1"/>
  <c r="AH66" i="14"/>
  <c r="AH40" i="15" s="1"/>
  <c r="AG66" i="14"/>
  <c r="AG40" i="15" s="1"/>
  <c r="AF66" i="14"/>
  <c r="AF40" i="15" s="1"/>
  <c r="AE66" i="14"/>
  <c r="AE40" i="15" s="1"/>
  <c r="AD66" i="14"/>
  <c r="AD40" i="15" s="1"/>
  <c r="AC66" i="14"/>
  <c r="AC40" i="15" s="1"/>
  <c r="AB66" i="14"/>
  <c r="AB40" i="15" s="1"/>
  <c r="AA66" i="14"/>
  <c r="AA40" i="15" s="1"/>
  <c r="Z66" i="14"/>
  <c r="Z40" i="15" s="1"/>
  <c r="Y66" i="14"/>
  <c r="Y40" i="15" s="1"/>
  <c r="X66" i="14"/>
  <c r="X40" i="15" s="1"/>
  <c r="W66" i="14"/>
  <c r="W40" i="15" s="1"/>
  <c r="V66" i="14"/>
  <c r="V40" i="15" s="1"/>
  <c r="U66" i="14"/>
  <c r="U40" i="15" s="1"/>
  <c r="T66" i="14"/>
  <c r="T40" i="15" s="1"/>
  <c r="S66" i="14"/>
  <c r="S40" i="15" s="1"/>
  <c r="R66" i="14"/>
  <c r="R40" i="15" s="1"/>
  <c r="Q66" i="14"/>
  <c r="Q40" i="15" s="1"/>
  <c r="P66" i="14"/>
  <c r="P40" i="15" s="1"/>
  <c r="O66" i="14"/>
  <c r="O40" i="15" s="1"/>
  <c r="N66" i="14"/>
  <c r="N40" i="15" s="1"/>
  <c r="M66" i="14"/>
  <c r="M40" i="15" s="1"/>
  <c r="L66" i="14"/>
  <c r="L40" i="15" s="1"/>
  <c r="K66" i="14"/>
  <c r="K40" i="15" s="1"/>
  <c r="J66" i="14"/>
  <c r="J40" i="15" s="1"/>
  <c r="I66" i="14"/>
  <c r="I40" i="15" s="1"/>
  <c r="H72" i="14" l="1"/>
  <c r="I41" i="15"/>
  <c r="H41" i="15" s="1"/>
  <c r="H66" i="14"/>
  <c r="K59" i="11"/>
  <c r="K68" i="11"/>
  <c r="J75" i="11"/>
  <c r="J76" i="11"/>
  <c r="K47" i="11"/>
  <c r="J47" i="11"/>
  <c r="J46" i="11"/>
  <c r="J68" i="11"/>
  <c r="K75" i="11"/>
  <c r="J54" i="11"/>
  <c r="J56" i="11" s="1"/>
  <c r="J69" i="11"/>
  <c r="K76" i="11"/>
  <c r="K54" i="11"/>
  <c r="K69" i="11"/>
  <c r="J77" i="11"/>
  <c r="J55" i="11"/>
  <c r="K77" i="11"/>
  <c r="K55" i="11"/>
  <c r="J74" i="11"/>
  <c r="J78" i="11"/>
  <c r="K46" i="11"/>
  <c r="K74" i="11"/>
  <c r="H39" i="15"/>
  <c r="H70" i="14"/>
  <c r="H69" i="14"/>
  <c r="AZ44" i="15"/>
  <c r="AY44" i="15"/>
  <c r="AX44" i="15"/>
  <c r="AW44" i="15"/>
  <c r="AV44" i="15"/>
  <c r="AU44" i="15"/>
  <c r="AT44" i="15"/>
  <c r="AS44" i="15"/>
  <c r="AR44" i="15"/>
  <c r="AQ44" i="15"/>
  <c r="AP44"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AZ47" i="15"/>
  <c r="AY47" i="15"/>
  <c r="AX47" i="15"/>
  <c r="AW47" i="15"/>
  <c r="AV47" i="15"/>
  <c r="AU47" i="15"/>
  <c r="AT47" i="15"/>
  <c r="AS47" i="15"/>
  <c r="AR47" i="15"/>
  <c r="AQ47" i="15"/>
  <c r="AP47"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60" i="14"/>
  <c r="H59" i="14"/>
  <c r="AZ48" i="15"/>
  <c r="AY48" i="15"/>
  <c r="AX48" i="15"/>
  <c r="AW48" i="15"/>
  <c r="AV48" i="15"/>
  <c r="AU48" i="15"/>
  <c r="AT48" i="15"/>
  <c r="AS48" i="15"/>
  <c r="AR48" i="15"/>
  <c r="AQ48" i="15"/>
  <c r="AP48" i="15"/>
  <c r="AO48" i="15"/>
  <c r="AN48" i="15"/>
  <c r="AM48" i="15"/>
  <c r="AL48" i="15"/>
  <c r="AK48" i="15"/>
  <c r="AJ48" i="15"/>
  <c r="AI48" i="15"/>
  <c r="AH48" i="15"/>
  <c r="AG48" i="15"/>
  <c r="AF48" i="15"/>
  <c r="AE48" i="15"/>
  <c r="AD48" i="15"/>
  <c r="AC48" i="15"/>
  <c r="AB48" i="15"/>
  <c r="AA48" i="15"/>
  <c r="Z48" i="15"/>
  <c r="Y48" i="15"/>
  <c r="X48" i="15"/>
  <c r="W48" i="15"/>
  <c r="V48" i="15"/>
  <c r="U48" i="15"/>
  <c r="T48" i="15"/>
  <c r="S48" i="15"/>
  <c r="R48" i="15"/>
  <c r="Q48" i="15"/>
  <c r="P48" i="15"/>
  <c r="O48" i="15"/>
  <c r="N48" i="15"/>
  <c r="M48" i="15"/>
  <c r="L48" i="15"/>
  <c r="K48" i="15"/>
  <c r="J48" i="15"/>
  <c r="I48" i="15"/>
  <c r="AZ45" i="15"/>
  <c r="AY45" i="15"/>
  <c r="AX45" i="15"/>
  <c r="AW45" i="15"/>
  <c r="AV45" i="15"/>
  <c r="AU45" i="15"/>
  <c r="AT45" i="15"/>
  <c r="AS45" i="15"/>
  <c r="AR45" i="15"/>
  <c r="AQ45" i="15"/>
  <c r="AP45"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AZ46" i="15"/>
  <c r="AY46" i="15"/>
  <c r="AX46" i="15"/>
  <c r="AW46" i="15"/>
  <c r="AV46" i="15"/>
  <c r="AU46" i="15"/>
  <c r="AT46" i="15"/>
  <c r="AS46" i="15"/>
  <c r="AR46" i="15"/>
  <c r="AQ46" i="15"/>
  <c r="AP46"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AZ43" i="15"/>
  <c r="AY43" i="15"/>
  <c r="AX43" i="15"/>
  <c r="AW43" i="15"/>
  <c r="AV43" i="15"/>
  <c r="AU43" i="15"/>
  <c r="AT43" i="15"/>
  <c r="AS43" i="15"/>
  <c r="AR43" i="15"/>
  <c r="AQ43" i="15"/>
  <c r="AP43"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G59" i="27"/>
  <c r="E59" i="27"/>
  <c r="G55" i="27"/>
  <c r="F55" i="27"/>
  <c r="E55" i="27"/>
  <c r="AZ54" i="27"/>
  <c r="AY54" i="27"/>
  <c r="AX54" i="27"/>
  <c r="AW54" i="27"/>
  <c r="AV54" i="27"/>
  <c r="AU54" i="27"/>
  <c r="AT54" i="27"/>
  <c r="AS54" i="27"/>
  <c r="AR54" i="27"/>
  <c r="AQ54" i="27"/>
  <c r="AP54" i="27"/>
  <c r="AO54" i="27"/>
  <c r="AN54" i="27"/>
  <c r="AM54" i="27"/>
  <c r="AL54" i="27"/>
  <c r="AK54" i="27"/>
  <c r="AJ54" i="27"/>
  <c r="AI54" i="27"/>
  <c r="AH54" i="27"/>
  <c r="AG54" i="27"/>
  <c r="AF54" i="27"/>
  <c r="AE54" i="27"/>
  <c r="AD54" i="27"/>
  <c r="AC54" i="27"/>
  <c r="AB54" i="27"/>
  <c r="AA54" i="27"/>
  <c r="Z54" i="27"/>
  <c r="Y54" i="27"/>
  <c r="X54" i="27"/>
  <c r="W54" i="27"/>
  <c r="V54" i="27"/>
  <c r="U54" i="27"/>
  <c r="T54" i="27"/>
  <c r="S54" i="27"/>
  <c r="R54" i="27"/>
  <c r="Q54" i="27"/>
  <c r="P54" i="27"/>
  <c r="O54" i="27"/>
  <c r="N54" i="27"/>
  <c r="M54" i="27"/>
  <c r="L54" i="27"/>
  <c r="K54" i="27"/>
  <c r="J54" i="27"/>
  <c r="I54" i="27"/>
  <c r="G54" i="27"/>
  <c r="F54" i="27"/>
  <c r="E54" i="27"/>
  <c r="AZ47" i="27"/>
  <c r="AY47" i="27"/>
  <c r="AX47" i="27"/>
  <c r="AW47" i="27"/>
  <c r="AV47" i="27"/>
  <c r="AU47" i="27"/>
  <c r="AT47" i="27"/>
  <c r="AS47" i="27"/>
  <c r="AR47" i="27"/>
  <c r="AQ47" i="27"/>
  <c r="AP47" i="27"/>
  <c r="AO47" i="27"/>
  <c r="AN47" i="27"/>
  <c r="AM47" i="27"/>
  <c r="AL47" i="27"/>
  <c r="AK47" i="27"/>
  <c r="AJ47" i="27"/>
  <c r="AI47" i="27"/>
  <c r="AH47" i="27"/>
  <c r="AG47" i="27"/>
  <c r="AF47" i="27"/>
  <c r="AE47" i="27"/>
  <c r="AD47" i="27"/>
  <c r="AC47" i="27"/>
  <c r="AB47" i="27"/>
  <c r="AA47" i="27"/>
  <c r="Z47" i="27"/>
  <c r="Y47" i="27"/>
  <c r="X47" i="27"/>
  <c r="W47" i="27"/>
  <c r="V47" i="27"/>
  <c r="U47" i="27"/>
  <c r="T47" i="27"/>
  <c r="S47" i="27"/>
  <c r="R47" i="27"/>
  <c r="Q47" i="27"/>
  <c r="P47" i="27"/>
  <c r="O47" i="27"/>
  <c r="N47" i="27"/>
  <c r="M47" i="27"/>
  <c r="L47" i="27"/>
  <c r="K47" i="27"/>
  <c r="J47" i="27"/>
  <c r="I47" i="27"/>
  <c r="G47" i="27"/>
  <c r="F47" i="27"/>
  <c r="E47" i="27"/>
  <c r="G46" i="27"/>
  <c r="F46" i="27"/>
  <c r="E46" i="27"/>
  <c r="AZ45" i="27"/>
  <c r="AZ49" i="27" s="1"/>
  <c r="AY45" i="27"/>
  <c r="AY49" i="27" s="1"/>
  <c r="AX45" i="27"/>
  <c r="AX49" i="27" s="1"/>
  <c r="AW45" i="27"/>
  <c r="AW49" i="27" s="1"/>
  <c r="AV45" i="27"/>
  <c r="AV49" i="27" s="1"/>
  <c r="AU45" i="27"/>
  <c r="AU49" i="27" s="1"/>
  <c r="AT45" i="27"/>
  <c r="AT49" i="27" s="1"/>
  <c r="AS45" i="27"/>
  <c r="AS49" i="27" s="1"/>
  <c r="AR45" i="27"/>
  <c r="AR49" i="27" s="1"/>
  <c r="AQ45" i="27"/>
  <c r="AQ49" i="27" s="1"/>
  <c r="AP45" i="27"/>
  <c r="AP49" i="27" s="1"/>
  <c r="AO45" i="27"/>
  <c r="AO49" i="27" s="1"/>
  <c r="AN45" i="27"/>
  <c r="AN49" i="27" s="1"/>
  <c r="AM45" i="27"/>
  <c r="AM49" i="27" s="1"/>
  <c r="AL45" i="27"/>
  <c r="AL49" i="27" s="1"/>
  <c r="AK45" i="27"/>
  <c r="AK49" i="27" s="1"/>
  <c r="AJ45" i="27"/>
  <c r="AJ49" i="27" s="1"/>
  <c r="AI45" i="27"/>
  <c r="AI49" i="27" s="1"/>
  <c r="AH45" i="27"/>
  <c r="AH49" i="27" s="1"/>
  <c r="AG45" i="27"/>
  <c r="AG49" i="27" s="1"/>
  <c r="AF45" i="27"/>
  <c r="AF49" i="27" s="1"/>
  <c r="AE45" i="27"/>
  <c r="AE49" i="27" s="1"/>
  <c r="AD45" i="27"/>
  <c r="AD49" i="27" s="1"/>
  <c r="AC45" i="27"/>
  <c r="AC49" i="27" s="1"/>
  <c r="AB45" i="27"/>
  <c r="AB49" i="27" s="1"/>
  <c r="AA45" i="27"/>
  <c r="AA49" i="27" s="1"/>
  <c r="Z45" i="27"/>
  <c r="Z49" i="27" s="1"/>
  <c r="Y45" i="27"/>
  <c r="Y49" i="27" s="1"/>
  <c r="X45" i="27"/>
  <c r="X49" i="27" s="1"/>
  <c r="W45" i="27"/>
  <c r="W49" i="27" s="1"/>
  <c r="V45" i="27"/>
  <c r="V49" i="27" s="1"/>
  <c r="U45" i="27"/>
  <c r="U49" i="27" s="1"/>
  <c r="T45" i="27"/>
  <c r="T49" i="27" s="1"/>
  <c r="S45" i="27"/>
  <c r="S49" i="27" s="1"/>
  <c r="R45" i="27"/>
  <c r="R49" i="27" s="1"/>
  <c r="Q45" i="27"/>
  <c r="Q49" i="27" s="1"/>
  <c r="P45" i="27"/>
  <c r="P49" i="27" s="1"/>
  <c r="O45" i="27"/>
  <c r="O49" i="27" s="1"/>
  <c r="N45" i="27"/>
  <c r="N49" i="27" s="1"/>
  <c r="M45" i="27"/>
  <c r="M49" i="27" s="1"/>
  <c r="L45" i="27"/>
  <c r="L49" i="27" s="1"/>
  <c r="K45" i="27"/>
  <c r="K49" i="27" s="1"/>
  <c r="J45" i="27"/>
  <c r="J49" i="27" s="1"/>
  <c r="I45" i="27"/>
  <c r="I49" i="27" s="1"/>
  <c r="G45" i="27"/>
  <c r="F45" i="27"/>
  <c r="E45" i="27"/>
  <c r="AZ41" i="27"/>
  <c r="AY41" i="27"/>
  <c r="AX41" i="27"/>
  <c r="AW41" i="27"/>
  <c r="AV41" i="27"/>
  <c r="AU41" i="27"/>
  <c r="AT41" i="27"/>
  <c r="AS41" i="27"/>
  <c r="AR41" i="27"/>
  <c r="AQ41" i="27"/>
  <c r="AP41" i="27"/>
  <c r="AO41" i="27"/>
  <c r="AN41" i="27"/>
  <c r="AM41" i="27"/>
  <c r="AL41" i="27"/>
  <c r="AK41" i="27"/>
  <c r="AJ41" i="27"/>
  <c r="AI41" i="27"/>
  <c r="AH41" i="27"/>
  <c r="AG41" i="27"/>
  <c r="AF41" i="27"/>
  <c r="AE41" i="27"/>
  <c r="AD41" i="27"/>
  <c r="AC41" i="27"/>
  <c r="AB41" i="27"/>
  <c r="AA41" i="27"/>
  <c r="Z41" i="27"/>
  <c r="Y41" i="27"/>
  <c r="X41" i="27"/>
  <c r="W41" i="27"/>
  <c r="V41" i="27"/>
  <c r="U41" i="27"/>
  <c r="T41" i="27"/>
  <c r="S41" i="27"/>
  <c r="R41" i="27"/>
  <c r="Q41" i="27"/>
  <c r="P41" i="27"/>
  <c r="O41" i="27"/>
  <c r="N41" i="27"/>
  <c r="M41" i="27"/>
  <c r="L41" i="27"/>
  <c r="K41" i="27"/>
  <c r="J41" i="27"/>
  <c r="I41" i="27"/>
  <c r="G41" i="27"/>
  <c r="F41" i="27"/>
  <c r="E41" i="27"/>
  <c r="G40" i="27"/>
  <c r="F40" i="27"/>
  <c r="E40" i="27"/>
  <c r="AZ39" i="27"/>
  <c r="AZ43" i="27" s="1"/>
  <c r="AY39" i="27"/>
  <c r="AY43" i="27" s="1"/>
  <c r="AX39" i="27"/>
  <c r="AX43" i="27" s="1"/>
  <c r="AW39" i="27"/>
  <c r="AW43" i="27" s="1"/>
  <c r="AV39" i="27"/>
  <c r="AV43" i="27" s="1"/>
  <c r="AU39" i="27"/>
  <c r="AU43" i="27" s="1"/>
  <c r="AT39" i="27"/>
  <c r="AT43" i="27" s="1"/>
  <c r="AS39" i="27"/>
  <c r="AS43" i="27" s="1"/>
  <c r="AR39" i="27"/>
  <c r="AR43" i="27" s="1"/>
  <c r="AQ39" i="27"/>
  <c r="AQ43" i="27" s="1"/>
  <c r="AP39" i="27"/>
  <c r="AP43" i="27" s="1"/>
  <c r="AO39" i="27"/>
  <c r="AO43" i="27" s="1"/>
  <c r="AN39" i="27"/>
  <c r="AN43" i="27" s="1"/>
  <c r="AM39" i="27"/>
  <c r="AM43" i="27" s="1"/>
  <c r="AL39" i="27"/>
  <c r="AL43" i="27" s="1"/>
  <c r="AK39" i="27"/>
  <c r="AK43" i="27" s="1"/>
  <c r="AJ39" i="27"/>
  <c r="AJ43" i="27" s="1"/>
  <c r="AI39" i="27"/>
  <c r="AI43" i="27" s="1"/>
  <c r="AH39" i="27"/>
  <c r="AH43" i="27" s="1"/>
  <c r="AG39" i="27"/>
  <c r="AG43" i="27" s="1"/>
  <c r="AF39" i="27"/>
  <c r="AF43" i="27" s="1"/>
  <c r="AE39" i="27"/>
  <c r="AE43" i="27" s="1"/>
  <c r="AD39" i="27"/>
  <c r="AD43" i="27" s="1"/>
  <c r="AC39" i="27"/>
  <c r="AC43" i="27" s="1"/>
  <c r="AB39" i="27"/>
  <c r="AB43" i="27" s="1"/>
  <c r="AA39" i="27"/>
  <c r="AA43" i="27" s="1"/>
  <c r="Z39" i="27"/>
  <c r="Z43" i="27" s="1"/>
  <c r="Y39" i="27"/>
  <c r="Y43" i="27" s="1"/>
  <c r="X39" i="27"/>
  <c r="X43" i="27" s="1"/>
  <c r="W39" i="27"/>
  <c r="W43" i="27" s="1"/>
  <c r="V39" i="27"/>
  <c r="V43" i="27" s="1"/>
  <c r="U39" i="27"/>
  <c r="U43" i="27" s="1"/>
  <c r="T39" i="27"/>
  <c r="T43" i="27" s="1"/>
  <c r="S39" i="27"/>
  <c r="S43" i="27" s="1"/>
  <c r="R39" i="27"/>
  <c r="R43" i="27" s="1"/>
  <c r="Q39" i="27"/>
  <c r="Q43" i="27" s="1"/>
  <c r="P39" i="27"/>
  <c r="P43" i="27" s="1"/>
  <c r="O39" i="27"/>
  <c r="O43" i="27" s="1"/>
  <c r="N39" i="27"/>
  <c r="N43" i="27" s="1"/>
  <c r="M39" i="27"/>
  <c r="M43" i="27" s="1"/>
  <c r="L39" i="27"/>
  <c r="L43" i="27" s="1"/>
  <c r="K39" i="27"/>
  <c r="K43" i="27" s="1"/>
  <c r="J39" i="27"/>
  <c r="J43" i="27" s="1"/>
  <c r="I39" i="27"/>
  <c r="I43" i="27" s="1"/>
  <c r="G39" i="27"/>
  <c r="F39" i="27"/>
  <c r="E39" i="27"/>
  <c r="AZ32" i="27"/>
  <c r="AY32" i="27"/>
  <c r="AX32" i="27"/>
  <c r="AW32" i="27"/>
  <c r="AV32" i="27"/>
  <c r="AU32" i="27"/>
  <c r="AT32" i="27"/>
  <c r="AS32" i="27"/>
  <c r="AR32" i="27"/>
  <c r="AQ32" i="27"/>
  <c r="AP32" i="27"/>
  <c r="AO32" i="27"/>
  <c r="AN32" i="27"/>
  <c r="AM32" i="27"/>
  <c r="AL32" i="27"/>
  <c r="AK32" i="27"/>
  <c r="AJ32" i="27"/>
  <c r="AI32" i="27"/>
  <c r="AH32" i="27"/>
  <c r="AG32" i="27"/>
  <c r="AF32" i="27"/>
  <c r="AE32" i="27"/>
  <c r="AD32" i="27"/>
  <c r="AC32" i="27"/>
  <c r="AB32" i="27"/>
  <c r="AA32" i="27"/>
  <c r="Z32" i="27"/>
  <c r="Y32" i="27"/>
  <c r="X32" i="27"/>
  <c r="W32" i="27"/>
  <c r="V32" i="27"/>
  <c r="U32" i="27"/>
  <c r="T32" i="27"/>
  <c r="S32" i="27"/>
  <c r="R32" i="27"/>
  <c r="Q32" i="27"/>
  <c r="P32" i="27"/>
  <c r="O32" i="27"/>
  <c r="N32" i="27"/>
  <c r="M32" i="27"/>
  <c r="L32" i="27"/>
  <c r="K32" i="27"/>
  <c r="J32" i="27"/>
  <c r="I32" i="27"/>
  <c r="G32" i="27"/>
  <c r="F32" i="27"/>
  <c r="E32" i="27"/>
  <c r="G31" i="27"/>
  <c r="F31" i="27"/>
  <c r="E31" i="27"/>
  <c r="AZ30" i="27"/>
  <c r="AZ34" i="27" s="1"/>
  <c r="AY30" i="27"/>
  <c r="AY34" i="27" s="1"/>
  <c r="AX30" i="27"/>
  <c r="AX34" i="27" s="1"/>
  <c r="AW30" i="27"/>
  <c r="AW34" i="27" s="1"/>
  <c r="AV30" i="27"/>
  <c r="AV34" i="27" s="1"/>
  <c r="AU30" i="27"/>
  <c r="AU34" i="27" s="1"/>
  <c r="AT30" i="27"/>
  <c r="AT34" i="27" s="1"/>
  <c r="AS30" i="27"/>
  <c r="AS34" i="27" s="1"/>
  <c r="AR30" i="27"/>
  <c r="AR34" i="27" s="1"/>
  <c r="AQ30" i="27"/>
  <c r="AQ34" i="27" s="1"/>
  <c r="AP30" i="27"/>
  <c r="AP34" i="27" s="1"/>
  <c r="AO30" i="27"/>
  <c r="AO34" i="27" s="1"/>
  <c r="AN30" i="27"/>
  <c r="AN34" i="27" s="1"/>
  <c r="AM30" i="27"/>
  <c r="AM34" i="27" s="1"/>
  <c r="AL30" i="27"/>
  <c r="AL34" i="27" s="1"/>
  <c r="AK30" i="27"/>
  <c r="AK34" i="27" s="1"/>
  <c r="AJ30" i="27"/>
  <c r="AJ34" i="27" s="1"/>
  <c r="AI30" i="27"/>
  <c r="AI34" i="27" s="1"/>
  <c r="AH30" i="27"/>
  <c r="AH34" i="27" s="1"/>
  <c r="AG30" i="27"/>
  <c r="AG34" i="27" s="1"/>
  <c r="AF30" i="27"/>
  <c r="AF34" i="27" s="1"/>
  <c r="AE30" i="27"/>
  <c r="AE34" i="27" s="1"/>
  <c r="AD30" i="27"/>
  <c r="AD34" i="27" s="1"/>
  <c r="AC30" i="27"/>
  <c r="AC34" i="27" s="1"/>
  <c r="AB30" i="27"/>
  <c r="AB34" i="27" s="1"/>
  <c r="AA30" i="27"/>
  <c r="AA34" i="27" s="1"/>
  <c r="Z30" i="27"/>
  <c r="Z34" i="27" s="1"/>
  <c r="Y30" i="27"/>
  <c r="Y34" i="27" s="1"/>
  <c r="X30" i="27"/>
  <c r="X34" i="27" s="1"/>
  <c r="W30" i="27"/>
  <c r="W34" i="27" s="1"/>
  <c r="V30" i="27"/>
  <c r="V34" i="27" s="1"/>
  <c r="U30" i="27"/>
  <c r="U34" i="27" s="1"/>
  <c r="T30" i="27"/>
  <c r="T34" i="27" s="1"/>
  <c r="S30" i="27"/>
  <c r="S34" i="27" s="1"/>
  <c r="R30" i="27"/>
  <c r="R34" i="27" s="1"/>
  <c r="Q30" i="27"/>
  <c r="Q34" i="27" s="1"/>
  <c r="P30" i="27"/>
  <c r="P34" i="27" s="1"/>
  <c r="O30" i="27"/>
  <c r="O34" i="27" s="1"/>
  <c r="N30" i="27"/>
  <c r="N34" i="27" s="1"/>
  <c r="M30" i="27"/>
  <c r="M34" i="27" s="1"/>
  <c r="L30" i="27"/>
  <c r="L34" i="27" s="1"/>
  <c r="K30" i="27"/>
  <c r="K34" i="27" s="1"/>
  <c r="J30" i="27"/>
  <c r="J34" i="27" s="1"/>
  <c r="I30" i="27"/>
  <c r="I34" i="27" s="1"/>
  <c r="G30" i="27"/>
  <c r="E30" i="27"/>
  <c r="F28" i="27"/>
  <c r="F27" i="27"/>
  <c r="AZ26" i="27"/>
  <c r="AY26" i="27"/>
  <c r="AX26" i="27"/>
  <c r="AW26" i="27"/>
  <c r="AV26" i="27"/>
  <c r="AU26" i="27"/>
  <c r="AT26" i="27"/>
  <c r="AS26" i="27"/>
  <c r="AR26" i="27"/>
  <c r="AQ26" i="27"/>
  <c r="AP26" i="27"/>
  <c r="AO26" i="27"/>
  <c r="AN26" i="27"/>
  <c r="AM26" i="27"/>
  <c r="AL26" i="27"/>
  <c r="AK26" i="27"/>
  <c r="AJ26" i="27"/>
  <c r="AI26" i="27"/>
  <c r="AH26" i="27"/>
  <c r="AG26" i="27"/>
  <c r="AF26" i="27"/>
  <c r="AE26" i="27"/>
  <c r="AD26" i="27"/>
  <c r="AC26" i="27"/>
  <c r="AB26" i="27"/>
  <c r="AA26" i="27"/>
  <c r="Z26" i="27"/>
  <c r="Y26" i="27"/>
  <c r="X26" i="27"/>
  <c r="W26" i="27"/>
  <c r="V26" i="27"/>
  <c r="U26" i="27"/>
  <c r="T26" i="27"/>
  <c r="S26" i="27"/>
  <c r="R26" i="27"/>
  <c r="Q26" i="27"/>
  <c r="P26" i="27"/>
  <c r="O26" i="27"/>
  <c r="N26" i="27"/>
  <c r="M26" i="27"/>
  <c r="L26" i="27"/>
  <c r="K26" i="27"/>
  <c r="J26" i="27"/>
  <c r="I26" i="27"/>
  <c r="G26" i="27"/>
  <c r="F26" i="27"/>
  <c r="E26" i="27"/>
  <c r="G25" i="27"/>
  <c r="F25" i="27"/>
  <c r="E25" i="27"/>
  <c r="AZ24" i="27"/>
  <c r="AZ28" i="27" s="1"/>
  <c r="AY24" i="27"/>
  <c r="AY28" i="27" s="1"/>
  <c r="AX24" i="27"/>
  <c r="AX28" i="27" s="1"/>
  <c r="AW24" i="27"/>
  <c r="AW28" i="27" s="1"/>
  <c r="AV24" i="27"/>
  <c r="AV28" i="27" s="1"/>
  <c r="AU24" i="27"/>
  <c r="AU28" i="27" s="1"/>
  <c r="AT24" i="27"/>
  <c r="AT28" i="27" s="1"/>
  <c r="AS24" i="27"/>
  <c r="AS28" i="27" s="1"/>
  <c r="AR24" i="27"/>
  <c r="AR28" i="27" s="1"/>
  <c r="AQ24" i="27"/>
  <c r="AQ28" i="27" s="1"/>
  <c r="AP24" i="27"/>
  <c r="AP28" i="27" s="1"/>
  <c r="AO24" i="27"/>
  <c r="AO28" i="27" s="1"/>
  <c r="AN24" i="27"/>
  <c r="AN28" i="27" s="1"/>
  <c r="AM24" i="27"/>
  <c r="AM28" i="27" s="1"/>
  <c r="AL24" i="27"/>
  <c r="AL28" i="27" s="1"/>
  <c r="AK24" i="27"/>
  <c r="AK28" i="27" s="1"/>
  <c r="AJ24" i="27"/>
  <c r="AJ28" i="27" s="1"/>
  <c r="AI24" i="27"/>
  <c r="AI28" i="27" s="1"/>
  <c r="AH24" i="27"/>
  <c r="AH28" i="27" s="1"/>
  <c r="AG24" i="27"/>
  <c r="AG28" i="27" s="1"/>
  <c r="AF24" i="27"/>
  <c r="AF28" i="27" s="1"/>
  <c r="AE24" i="27"/>
  <c r="AE28" i="27" s="1"/>
  <c r="AD24" i="27"/>
  <c r="AD28" i="27" s="1"/>
  <c r="AC24" i="27"/>
  <c r="AC28" i="27" s="1"/>
  <c r="AB24" i="27"/>
  <c r="AB28" i="27" s="1"/>
  <c r="AA24" i="27"/>
  <c r="AA28" i="27" s="1"/>
  <c r="Z24" i="27"/>
  <c r="Z28" i="27" s="1"/>
  <c r="Y24" i="27"/>
  <c r="Y28" i="27" s="1"/>
  <c r="X24" i="27"/>
  <c r="X28" i="27" s="1"/>
  <c r="W24" i="27"/>
  <c r="W28" i="27" s="1"/>
  <c r="V24" i="27"/>
  <c r="V28" i="27" s="1"/>
  <c r="U24" i="27"/>
  <c r="U28" i="27" s="1"/>
  <c r="T24" i="27"/>
  <c r="T28" i="27" s="1"/>
  <c r="S24" i="27"/>
  <c r="S28" i="27" s="1"/>
  <c r="R24" i="27"/>
  <c r="R28" i="27" s="1"/>
  <c r="Q24" i="27"/>
  <c r="Q28" i="27" s="1"/>
  <c r="P24" i="27"/>
  <c r="P28" i="27" s="1"/>
  <c r="O24" i="27"/>
  <c r="O28" i="27" s="1"/>
  <c r="N24" i="27"/>
  <c r="N28" i="27" s="1"/>
  <c r="M24" i="27"/>
  <c r="M28" i="27" s="1"/>
  <c r="L24" i="27"/>
  <c r="L28" i="27" s="1"/>
  <c r="K24" i="27"/>
  <c r="K28" i="27" s="1"/>
  <c r="J24" i="27"/>
  <c r="J28" i="27" s="1"/>
  <c r="I24" i="27"/>
  <c r="I28" i="27" s="1"/>
  <c r="E24" i="27"/>
  <c r="AZ17" i="27"/>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B17" i="27"/>
  <c r="AA17" i="27"/>
  <c r="Z17" i="27"/>
  <c r="Y17" i="27"/>
  <c r="X17" i="27"/>
  <c r="W17" i="27"/>
  <c r="V17" i="27"/>
  <c r="U17" i="27"/>
  <c r="T17" i="27"/>
  <c r="S17" i="27"/>
  <c r="R17" i="27"/>
  <c r="Q17" i="27"/>
  <c r="P17" i="27"/>
  <c r="O17" i="27"/>
  <c r="N17" i="27"/>
  <c r="M17" i="27"/>
  <c r="L17" i="27"/>
  <c r="K17" i="27"/>
  <c r="J17" i="27"/>
  <c r="I17" i="27"/>
  <c r="G17" i="27"/>
  <c r="F17" i="27"/>
  <c r="E17" i="27"/>
  <c r="G16" i="27"/>
  <c r="F16" i="27"/>
  <c r="E16" i="27"/>
  <c r="AZ15" i="27"/>
  <c r="AZ19" i="27" s="1"/>
  <c r="AY15" i="27"/>
  <c r="AY19" i="27" s="1"/>
  <c r="AX15" i="27"/>
  <c r="AX19" i="27" s="1"/>
  <c r="AW15" i="27"/>
  <c r="AW19" i="27" s="1"/>
  <c r="AV15" i="27"/>
  <c r="AV19" i="27" s="1"/>
  <c r="AU15" i="27"/>
  <c r="AU19" i="27" s="1"/>
  <c r="AT15" i="27"/>
  <c r="AT19" i="27" s="1"/>
  <c r="AS15" i="27"/>
  <c r="AS19" i="27" s="1"/>
  <c r="AR15" i="27"/>
  <c r="AR19" i="27" s="1"/>
  <c r="AQ15" i="27"/>
  <c r="AQ19" i="27" s="1"/>
  <c r="AP15" i="27"/>
  <c r="AP19" i="27" s="1"/>
  <c r="AO15" i="27"/>
  <c r="AO19" i="27" s="1"/>
  <c r="AN15" i="27"/>
  <c r="AN19" i="27" s="1"/>
  <c r="AM15" i="27"/>
  <c r="AM19" i="27" s="1"/>
  <c r="AL15" i="27"/>
  <c r="AL19" i="27" s="1"/>
  <c r="AK15" i="27"/>
  <c r="AK19" i="27" s="1"/>
  <c r="AJ15" i="27"/>
  <c r="AJ19" i="27" s="1"/>
  <c r="AI15" i="27"/>
  <c r="AI19" i="27" s="1"/>
  <c r="AH15" i="27"/>
  <c r="AH19" i="27" s="1"/>
  <c r="AG15" i="27"/>
  <c r="AG19" i="27" s="1"/>
  <c r="AF15" i="27"/>
  <c r="AF19" i="27" s="1"/>
  <c r="AE15" i="27"/>
  <c r="AE19" i="27" s="1"/>
  <c r="AD15" i="27"/>
  <c r="AD19" i="27" s="1"/>
  <c r="AC15" i="27"/>
  <c r="AC19" i="27" s="1"/>
  <c r="AB15" i="27"/>
  <c r="AB19" i="27" s="1"/>
  <c r="AA15" i="27"/>
  <c r="AA19" i="27" s="1"/>
  <c r="Z15" i="27"/>
  <c r="Z19" i="27" s="1"/>
  <c r="Y15" i="27"/>
  <c r="Y19" i="27" s="1"/>
  <c r="X15" i="27"/>
  <c r="X19" i="27" s="1"/>
  <c r="W15" i="27"/>
  <c r="W19" i="27" s="1"/>
  <c r="V15" i="27"/>
  <c r="V19" i="27" s="1"/>
  <c r="U15" i="27"/>
  <c r="U19" i="27" s="1"/>
  <c r="T15" i="27"/>
  <c r="T19" i="27" s="1"/>
  <c r="S15" i="27"/>
  <c r="S19" i="27" s="1"/>
  <c r="R15" i="27"/>
  <c r="R19" i="27" s="1"/>
  <c r="Q15" i="27"/>
  <c r="Q19" i="27" s="1"/>
  <c r="P15" i="27"/>
  <c r="P19" i="27" s="1"/>
  <c r="O15" i="27"/>
  <c r="O19" i="27" s="1"/>
  <c r="N15" i="27"/>
  <c r="N19" i="27" s="1"/>
  <c r="M15" i="27"/>
  <c r="M19" i="27" s="1"/>
  <c r="L15" i="27"/>
  <c r="L19" i="27" s="1"/>
  <c r="K15" i="27"/>
  <c r="K19" i="27" s="1"/>
  <c r="J15" i="27"/>
  <c r="J19" i="27" s="1"/>
  <c r="I15" i="27"/>
  <c r="I19" i="27" s="1"/>
  <c r="G15" i="27"/>
  <c r="E15" i="27"/>
  <c r="AZ11" i="27"/>
  <c r="AY11" i="27"/>
  <c r="AX11" i="27"/>
  <c r="AW11" i="27"/>
  <c r="AV11" i="27"/>
  <c r="AU11" i="27"/>
  <c r="AT11" i="27"/>
  <c r="AS11" i="27"/>
  <c r="AR11" i="27"/>
  <c r="AQ11" i="27"/>
  <c r="AP11" i="27"/>
  <c r="AO11" i="27"/>
  <c r="AN11" i="27"/>
  <c r="AM11" i="27"/>
  <c r="AL11" i="27"/>
  <c r="AK11" i="27"/>
  <c r="AJ11" i="27"/>
  <c r="AI11" i="27"/>
  <c r="AH11" i="27"/>
  <c r="AG11" i="27"/>
  <c r="AF11" i="27"/>
  <c r="AE11" i="27"/>
  <c r="AD11" i="27"/>
  <c r="AC11" i="27"/>
  <c r="AB11" i="27"/>
  <c r="AA11" i="27"/>
  <c r="Z11" i="27"/>
  <c r="Y11" i="27"/>
  <c r="X11" i="27"/>
  <c r="W11" i="27"/>
  <c r="V11" i="27"/>
  <c r="U11" i="27"/>
  <c r="T11" i="27"/>
  <c r="S11" i="27"/>
  <c r="R11" i="27"/>
  <c r="Q11" i="27"/>
  <c r="P11" i="27"/>
  <c r="O11" i="27"/>
  <c r="N11" i="27"/>
  <c r="M11" i="27"/>
  <c r="L11" i="27"/>
  <c r="K11" i="27"/>
  <c r="J11" i="27"/>
  <c r="I11" i="27"/>
  <c r="G11" i="27"/>
  <c r="F11" i="27"/>
  <c r="E11" i="27"/>
  <c r="G10" i="27"/>
  <c r="F10" i="27"/>
  <c r="E10" i="27"/>
  <c r="AZ9" i="27"/>
  <c r="AZ13" i="27" s="1"/>
  <c r="AY9" i="27"/>
  <c r="AY13" i="27" s="1"/>
  <c r="AX9" i="27"/>
  <c r="AX13" i="27" s="1"/>
  <c r="AW9" i="27"/>
  <c r="AW13" i="27" s="1"/>
  <c r="AV9" i="27"/>
  <c r="AV13" i="27" s="1"/>
  <c r="AU9" i="27"/>
  <c r="AU13" i="27" s="1"/>
  <c r="AT9" i="27"/>
  <c r="AT13" i="27" s="1"/>
  <c r="AS9" i="27"/>
  <c r="AS13" i="27" s="1"/>
  <c r="AR9" i="27"/>
  <c r="AR13" i="27" s="1"/>
  <c r="AQ9" i="27"/>
  <c r="AQ13" i="27" s="1"/>
  <c r="AP9" i="27"/>
  <c r="AP13" i="27" s="1"/>
  <c r="AO9" i="27"/>
  <c r="AO13" i="27" s="1"/>
  <c r="AN9" i="27"/>
  <c r="AN13" i="27" s="1"/>
  <c r="AM9" i="27"/>
  <c r="AM13" i="27" s="1"/>
  <c r="AL9" i="27"/>
  <c r="AL13" i="27" s="1"/>
  <c r="AK9" i="27"/>
  <c r="AK13" i="27" s="1"/>
  <c r="AJ9" i="27"/>
  <c r="AJ13" i="27" s="1"/>
  <c r="AI9" i="27"/>
  <c r="AI13" i="27" s="1"/>
  <c r="AH9" i="27"/>
  <c r="AH13" i="27" s="1"/>
  <c r="AG9" i="27"/>
  <c r="AG13" i="27" s="1"/>
  <c r="AF9" i="27"/>
  <c r="AF13" i="27" s="1"/>
  <c r="AE9" i="27"/>
  <c r="AE13" i="27" s="1"/>
  <c r="AD9" i="27"/>
  <c r="AD13" i="27" s="1"/>
  <c r="AC9" i="27"/>
  <c r="AC13" i="27" s="1"/>
  <c r="AB9" i="27"/>
  <c r="AB13" i="27" s="1"/>
  <c r="AA9" i="27"/>
  <c r="AA13" i="27" s="1"/>
  <c r="Z9" i="27"/>
  <c r="Z13" i="27" s="1"/>
  <c r="Y9" i="27"/>
  <c r="Y13" i="27" s="1"/>
  <c r="X9" i="27"/>
  <c r="X13" i="27" s="1"/>
  <c r="W9" i="27"/>
  <c r="W13" i="27" s="1"/>
  <c r="V9" i="27"/>
  <c r="U9" i="27"/>
  <c r="U13" i="27" s="1"/>
  <c r="T9" i="27"/>
  <c r="T13" i="27" s="1"/>
  <c r="S9" i="27"/>
  <c r="S13" i="27" s="1"/>
  <c r="R9" i="27"/>
  <c r="R13" i="27" s="1"/>
  <c r="Q9" i="27"/>
  <c r="Q13" i="27" s="1"/>
  <c r="P9" i="27"/>
  <c r="P13" i="27" s="1"/>
  <c r="O9" i="27"/>
  <c r="O13" i="27" s="1"/>
  <c r="N9" i="27"/>
  <c r="N13" i="27" s="1"/>
  <c r="M9" i="27"/>
  <c r="M13" i="27" s="1"/>
  <c r="L9" i="27"/>
  <c r="L13" i="27" s="1"/>
  <c r="K9" i="27"/>
  <c r="K13" i="27" s="1"/>
  <c r="J9" i="27"/>
  <c r="J13" i="27" s="1"/>
  <c r="I9" i="27"/>
  <c r="I13" i="27" s="1"/>
  <c r="G9" i="27"/>
  <c r="E9" i="27"/>
  <c r="G1109" i="26"/>
  <c r="F1109" i="26"/>
  <c r="E1109" i="26"/>
  <c r="G1105" i="26"/>
  <c r="E1105" i="26"/>
  <c r="G1104" i="26"/>
  <c r="E1104" i="26"/>
  <c r="AZ1102" i="26"/>
  <c r="AZ1111" i="26" s="1"/>
  <c r="AZ1137" i="26" s="1"/>
  <c r="AY1102" i="26"/>
  <c r="AY1111" i="26" s="1"/>
  <c r="AY1137" i="26" s="1"/>
  <c r="AX1102" i="26"/>
  <c r="AX1111" i="26" s="1"/>
  <c r="AX1137" i="26" s="1"/>
  <c r="AW1102" i="26"/>
  <c r="AW1111" i="26" s="1"/>
  <c r="AW1137" i="26" s="1"/>
  <c r="AV1102" i="26"/>
  <c r="AV1111" i="26" s="1"/>
  <c r="AV1137" i="26" s="1"/>
  <c r="AU1102" i="26"/>
  <c r="AU1111" i="26" s="1"/>
  <c r="AU1137" i="26" s="1"/>
  <c r="AT1102" i="26"/>
  <c r="AT1111" i="26" s="1"/>
  <c r="AT1137" i="26" s="1"/>
  <c r="AS1102" i="26"/>
  <c r="AS1111" i="26" s="1"/>
  <c r="AS1137" i="26" s="1"/>
  <c r="AR1102" i="26"/>
  <c r="AR1111" i="26" s="1"/>
  <c r="AR1137" i="26" s="1"/>
  <c r="AQ1102" i="26"/>
  <c r="AQ1111" i="26" s="1"/>
  <c r="AQ1137" i="26" s="1"/>
  <c r="AP1102" i="26"/>
  <c r="AP1111" i="26" s="1"/>
  <c r="AP1137" i="26" s="1"/>
  <c r="AO1102" i="26"/>
  <c r="AO1111" i="26" s="1"/>
  <c r="AO1137" i="26" s="1"/>
  <c r="AN1102" i="26"/>
  <c r="AN1111" i="26" s="1"/>
  <c r="AN1137" i="26" s="1"/>
  <c r="AM1102" i="26"/>
  <c r="AM1111" i="26" s="1"/>
  <c r="AM1137" i="26" s="1"/>
  <c r="AL1102" i="26"/>
  <c r="AL1111" i="26" s="1"/>
  <c r="AL1137" i="26" s="1"/>
  <c r="AK1102" i="26"/>
  <c r="AK1111" i="26" s="1"/>
  <c r="AK1137" i="26" s="1"/>
  <c r="AJ1102" i="26"/>
  <c r="AJ1111" i="26" s="1"/>
  <c r="AJ1137" i="26" s="1"/>
  <c r="AI1102" i="26"/>
  <c r="AI1111" i="26" s="1"/>
  <c r="AI1137" i="26" s="1"/>
  <c r="AH1102" i="26"/>
  <c r="AH1111" i="26" s="1"/>
  <c r="AH1137" i="26" s="1"/>
  <c r="AG1102" i="26"/>
  <c r="AG1111" i="26" s="1"/>
  <c r="AG1137" i="26" s="1"/>
  <c r="AF1102" i="26"/>
  <c r="AF1111" i="26" s="1"/>
  <c r="AF1137" i="26" s="1"/>
  <c r="AE1102" i="26"/>
  <c r="AE1111" i="26" s="1"/>
  <c r="AE1137" i="26" s="1"/>
  <c r="AD1102" i="26"/>
  <c r="AD1111" i="26" s="1"/>
  <c r="AD1137" i="26" s="1"/>
  <c r="AC1102" i="26"/>
  <c r="AC1111" i="26" s="1"/>
  <c r="AC1137" i="26" s="1"/>
  <c r="AB1102" i="26"/>
  <c r="AB1111" i="26" s="1"/>
  <c r="AB1137" i="26" s="1"/>
  <c r="AA1102" i="26"/>
  <c r="AA1111" i="26" s="1"/>
  <c r="AA1137" i="26" s="1"/>
  <c r="Z1102" i="26"/>
  <c r="Z1111" i="26" s="1"/>
  <c r="Z1137" i="26" s="1"/>
  <c r="Y1102" i="26"/>
  <c r="Y1111" i="26" s="1"/>
  <c r="Y1137" i="26" s="1"/>
  <c r="X1102" i="26"/>
  <c r="X1111" i="26" s="1"/>
  <c r="X1137" i="26" s="1"/>
  <c r="W1102" i="26"/>
  <c r="W1111" i="26" s="1"/>
  <c r="W1137" i="26" s="1"/>
  <c r="V1102" i="26"/>
  <c r="V1111" i="26" s="1"/>
  <c r="V1137" i="26" s="1"/>
  <c r="U1102" i="26"/>
  <c r="U1111" i="26" s="1"/>
  <c r="U1137" i="26" s="1"/>
  <c r="T1102" i="26"/>
  <c r="T1111" i="26" s="1"/>
  <c r="T1137" i="26" s="1"/>
  <c r="S1102" i="26"/>
  <c r="S1111" i="26" s="1"/>
  <c r="S1137" i="26" s="1"/>
  <c r="R1102" i="26"/>
  <c r="R1111" i="26" s="1"/>
  <c r="R1137" i="26" s="1"/>
  <c r="Q1102" i="26"/>
  <c r="Q1111" i="26" s="1"/>
  <c r="Q1137" i="26" s="1"/>
  <c r="P1102" i="26"/>
  <c r="P1111" i="26" s="1"/>
  <c r="P1137" i="26" s="1"/>
  <c r="O1102" i="26"/>
  <c r="O1111" i="26" s="1"/>
  <c r="O1137" i="26" s="1"/>
  <c r="N1102" i="26"/>
  <c r="N1111" i="26" s="1"/>
  <c r="N1137" i="26" s="1"/>
  <c r="M1102" i="26"/>
  <c r="M1111" i="26" s="1"/>
  <c r="M1137" i="26" s="1"/>
  <c r="L1102" i="26"/>
  <c r="L1111" i="26" s="1"/>
  <c r="L1137" i="26" s="1"/>
  <c r="K1102" i="26"/>
  <c r="K1111" i="26" s="1"/>
  <c r="K1137" i="26" s="1"/>
  <c r="J1102" i="26"/>
  <c r="J1111" i="26" s="1"/>
  <c r="J1137" i="26" s="1"/>
  <c r="I1102" i="26"/>
  <c r="I1111" i="26" s="1"/>
  <c r="I1137" i="26" s="1"/>
  <c r="G1102" i="26"/>
  <c r="F1102" i="26"/>
  <c r="E1102" i="26"/>
  <c r="G1101" i="26"/>
  <c r="F1101" i="26"/>
  <c r="E1101" i="26"/>
  <c r="G1096" i="26"/>
  <c r="F1096" i="26"/>
  <c r="E1096" i="26"/>
  <c r="G1092" i="26"/>
  <c r="F1092" i="26"/>
  <c r="E1092" i="26"/>
  <c r="G1090" i="26"/>
  <c r="F1090" i="26"/>
  <c r="E1090" i="26"/>
  <c r="G1082" i="26"/>
  <c r="F1082" i="26"/>
  <c r="E1082" i="26"/>
  <c r="G1081" i="26"/>
  <c r="F1081" i="26"/>
  <c r="E1081" i="26"/>
  <c r="AR1079" i="26"/>
  <c r="AQ1079" i="26"/>
  <c r="AP1079" i="26"/>
  <c r="AO1079" i="26"/>
  <c r="AN1079" i="26"/>
  <c r="AM1079" i="26"/>
  <c r="AL1079" i="26"/>
  <c r="AK1079" i="26"/>
  <c r="AJ1079" i="26"/>
  <c r="AI1079" i="26"/>
  <c r="AH1079" i="26"/>
  <c r="AG1079" i="26"/>
  <c r="AF1079" i="26"/>
  <c r="AE1079" i="26"/>
  <c r="AD1079" i="26"/>
  <c r="AC1079" i="26"/>
  <c r="AB1079" i="26"/>
  <c r="AA1079" i="26"/>
  <c r="Z1079" i="26"/>
  <c r="Y1079" i="26"/>
  <c r="X1079" i="26"/>
  <c r="W1079" i="26"/>
  <c r="V1079" i="26"/>
  <c r="U1079" i="26"/>
  <c r="T1079" i="26"/>
  <c r="S1079" i="26"/>
  <c r="R1079" i="26"/>
  <c r="Q1079" i="26"/>
  <c r="P1079" i="26"/>
  <c r="O1079" i="26"/>
  <c r="N1079" i="26"/>
  <c r="M1079" i="26"/>
  <c r="L1079" i="26"/>
  <c r="K1079" i="26"/>
  <c r="J1079" i="26"/>
  <c r="I1079" i="26"/>
  <c r="G1079" i="26"/>
  <c r="F1079" i="26"/>
  <c r="E1079" i="26"/>
  <c r="AR1078" i="26"/>
  <c r="AQ1078" i="26"/>
  <c r="AP1078" i="26"/>
  <c r="AO1078" i="26"/>
  <c r="AN1078" i="26"/>
  <c r="AM1078" i="26"/>
  <c r="AL1078" i="26"/>
  <c r="AK1078" i="26"/>
  <c r="AJ1078" i="26"/>
  <c r="AI1078" i="26"/>
  <c r="AH1078" i="26"/>
  <c r="AG1078" i="26"/>
  <c r="AF1078" i="26"/>
  <c r="AE1078" i="26"/>
  <c r="AD1078" i="26"/>
  <c r="AC1078" i="26"/>
  <c r="AB1078" i="26"/>
  <c r="AA1078" i="26"/>
  <c r="Z1078" i="26"/>
  <c r="Y1078" i="26"/>
  <c r="X1078" i="26"/>
  <c r="W1078" i="26"/>
  <c r="V1078" i="26"/>
  <c r="U1078" i="26"/>
  <c r="T1078" i="26"/>
  <c r="S1078" i="26"/>
  <c r="R1078" i="26"/>
  <c r="Q1078" i="26"/>
  <c r="P1078" i="26"/>
  <c r="O1078" i="26"/>
  <c r="N1078" i="26"/>
  <c r="M1078" i="26"/>
  <c r="L1078" i="26"/>
  <c r="K1078" i="26"/>
  <c r="J1078" i="26"/>
  <c r="I1078" i="26"/>
  <c r="G1078" i="26"/>
  <c r="F1078" i="26"/>
  <c r="E1078" i="26"/>
  <c r="AR1077" i="26"/>
  <c r="AQ1077" i="26"/>
  <c r="AP1077" i="26"/>
  <c r="AO1077" i="26"/>
  <c r="AN1077" i="26"/>
  <c r="AM1077" i="26"/>
  <c r="AL1077" i="26"/>
  <c r="AK1077" i="26"/>
  <c r="AJ1077" i="26"/>
  <c r="AI1077" i="26"/>
  <c r="AH1077" i="26"/>
  <c r="AG1077" i="26"/>
  <c r="AF1077" i="26"/>
  <c r="AE1077" i="26"/>
  <c r="AD1077" i="26"/>
  <c r="AC1077" i="26"/>
  <c r="AB1077" i="26"/>
  <c r="AA1077" i="26"/>
  <c r="Z1077" i="26"/>
  <c r="Y1077" i="26"/>
  <c r="X1077" i="26"/>
  <c r="W1077" i="26"/>
  <c r="V1077" i="26"/>
  <c r="U1077" i="26"/>
  <c r="T1077" i="26"/>
  <c r="S1077" i="26"/>
  <c r="R1077" i="26"/>
  <c r="Q1077" i="26"/>
  <c r="P1077" i="26"/>
  <c r="O1077" i="26"/>
  <c r="N1077" i="26"/>
  <c r="M1077" i="26"/>
  <c r="L1077" i="26"/>
  <c r="K1077" i="26"/>
  <c r="J1077" i="26"/>
  <c r="I1077" i="26"/>
  <c r="G1077" i="26"/>
  <c r="F1077" i="26"/>
  <c r="E1077" i="26"/>
  <c r="AR1076" i="26"/>
  <c r="AQ1076" i="26"/>
  <c r="AP1076" i="26"/>
  <c r="AO1076" i="26"/>
  <c r="AN1076" i="26"/>
  <c r="AM1076" i="26"/>
  <c r="AL1076" i="26"/>
  <c r="AK1076" i="26"/>
  <c r="AJ1076" i="26"/>
  <c r="AI1076" i="26"/>
  <c r="AH1076" i="26"/>
  <c r="AG1076" i="26"/>
  <c r="AF1076" i="26"/>
  <c r="AE1076" i="26"/>
  <c r="AD1076" i="26"/>
  <c r="AC1076" i="26"/>
  <c r="AB1076" i="26"/>
  <c r="AA1076" i="26"/>
  <c r="Z1076" i="26"/>
  <c r="Y1076" i="26"/>
  <c r="X1076" i="26"/>
  <c r="W1076" i="26"/>
  <c r="V1076" i="26"/>
  <c r="U1076" i="26"/>
  <c r="T1076" i="26"/>
  <c r="S1076" i="26"/>
  <c r="R1076" i="26"/>
  <c r="Q1076" i="26"/>
  <c r="P1076" i="26"/>
  <c r="O1076" i="26"/>
  <c r="N1076" i="26"/>
  <c r="M1076" i="26"/>
  <c r="L1076" i="26"/>
  <c r="K1076" i="26"/>
  <c r="J1076" i="26"/>
  <c r="I1076" i="26"/>
  <c r="G1076" i="26"/>
  <c r="F1076" i="26"/>
  <c r="E1076" i="26"/>
  <c r="AR1075" i="26"/>
  <c r="AQ1075" i="26"/>
  <c r="AP1075" i="26"/>
  <c r="AO1075" i="26"/>
  <c r="AN1075" i="26"/>
  <c r="AM1075" i="26"/>
  <c r="AL1075" i="26"/>
  <c r="AK1075" i="26"/>
  <c r="AJ1075" i="26"/>
  <c r="AI1075" i="26"/>
  <c r="AH1075" i="26"/>
  <c r="AG1075" i="26"/>
  <c r="AF1075" i="26"/>
  <c r="AE1075" i="26"/>
  <c r="AD1075" i="26"/>
  <c r="AC1075" i="26"/>
  <c r="AB1075" i="26"/>
  <c r="AA1075" i="26"/>
  <c r="Z1075" i="26"/>
  <c r="Y1075" i="26"/>
  <c r="X1075" i="26"/>
  <c r="W1075" i="26"/>
  <c r="V1075" i="26"/>
  <c r="U1075" i="26"/>
  <c r="T1075" i="26"/>
  <c r="S1075" i="26"/>
  <c r="R1075" i="26"/>
  <c r="Q1075" i="26"/>
  <c r="P1075" i="26"/>
  <c r="O1075" i="26"/>
  <c r="N1075" i="26"/>
  <c r="M1075" i="26"/>
  <c r="L1075" i="26"/>
  <c r="K1075" i="26"/>
  <c r="J1075" i="26"/>
  <c r="I1075" i="26"/>
  <c r="G1075" i="26"/>
  <c r="F1075" i="26"/>
  <c r="E1075" i="26"/>
  <c r="AR1074" i="26"/>
  <c r="AQ1074" i="26"/>
  <c r="AP1074" i="26"/>
  <c r="AO1074" i="26"/>
  <c r="AN1074" i="26"/>
  <c r="AM1074" i="26"/>
  <c r="AL1074" i="26"/>
  <c r="AK1074" i="26"/>
  <c r="AJ1074" i="26"/>
  <c r="AI1074" i="26"/>
  <c r="AH1074" i="26"/>
  <c r="AG1074" i="26"/>
  <c r="AF1074" i="26"/>
  <c r="AE1074" i="26"/>
  <c r="AD1074" i="26"/>
  <c r="AC1074" i="26"/>
  <c r="AB1074" i="26"/>
  <c r="AA1074" i="26"/>
  <c r="Z1074" i="26"/>
  <c r="Y1074" i="26"/>
  <c r="X1074" i="26"/>
  <c r="W1074" i="26"/>
  <c r="V1074" i="26"/>
  <c r="U1074" i="26"/>
  <c r="T1074" i="26"/>
  <c r="S1074" i="26"/>
  <c r="R1074" i="26"/>
  <c r="Q1074" i="26"/>
  <c r="P1074" i="26"/>
  <c r="O1074" i="26"/>
  <c r="N1074" i="26"/>
  <c r="M1074" i="26"/>
  <c r="L1074" i="26"/>
  <c r="K1074" i="26"/>
  <c r="J1074" i="26"/>
  <c r="I1074" i="26"/>
  <c r="G1074" i="26"/>
  <c r="F1074" i="26"/>
  <c r="E1074" i="26"/>
  <c r="AZ1071" i="26"/>
  <c r="AZ1072" i="26" s="1"/>
  <c r="AY1071" i="26"/>
  <c r="AY1072" i="26" s="1"/>
  <c r="AX1071" i="26"/>
  <c r="AX1072" i="26" s="1"/>
  <c r="AW1071" i="26"/>
  <c r="AW1072" i="26" s="1"/>
  <c r="AV1071" i="26"/>
  <c r="AV1072" i="26" s="1"/>
  <c r="AU1071" i="26"/>
  <c r="AU1072" i="26" s="1"/>
  <c r="AT1071" i="26"/>
  <c r="AT1072" i="26" s="1"/>
  <c r="AS1071" i="26"/>
  <c r="AS1072" i="26" s="1"/>
  <c r="AR1071" i="26"/>
  <c r="AR1072" i="26" s="1"/>
  <c r="AQ1071" i="26"/>
  <c r="AQ1072" i="26" s="1"/>
  <c r="AP1071" i="26"/>
  <c r="AP1072" i="26" s="1"/>
  <c r="AO1071" i="26"/>
  <c r="AO1072" i="26" s="1"/>
  <c r="AN1071" i="26"/>
  <c r="AN1072" i="26" s="1"/>
  <c r="AM1071" i="26"/>
  <c r="AM1072" i="26" s="1"/>
  <c r="AL1071" i="26"/>
  <c r="AL1072" i="26" s="1"/>
  <c r="AK1071" i="26"/>
  <c r="AK1072" i="26" s="1"/>
  <c r="AJ1071" i="26"/>
  <c r="AJ1072" i="26" s="1"/>
  <c r="AI1071" i="26"/>
  <c r="AI1072" i="26" s="1"/>
  <c r="AH1071" i="26"/>
  <c r="AH1072" i="26" s="1"/>
  <c r="AG1071" i="26"/>
  <c r="AG1072" i="26" s="1"/>
  <c r="AF1071" i="26"/>
  <c r="AF1072" i="26" s="1"/>
  <c r="AE1071" i="26"/>
  <c r="AE1072" i="26" s="1"/>
  <c r="AD1071" i="26"/>
  <c r="AD1072" i="26" s="1"/>
  <c r="AC1071" i="26"/>
  <c r="AC1072" i="26" s="1"/>
  <c r="AB1071" i="26"/>
  <c r="AB1072" i="26" s="1"/>
  <c r="AA1071" i="26"/>
  <c r="AA1072" i="26" s="1"/>
  <c r="Z1071" i="26"/>
  <c r="Z1072" i="26" s="1"/>
  <c r="Y1071" i="26"/>
  <c r="Y1072" i="26" s="1"/>
  <c r="X1071" i="26"/>
  <c r="X1072" i="26" s="1"/>
  <c r="W1071" i="26"/>
  <c r="W1072" i="26" s="1"/>
  <c r="V1071" i="26"/>
  <c r="V1072" i="26" s="1"/>
  <c r="U1071" i="26"/>
  <c r="U1072" i="26" s="1"/>
  <c r="T1071" i="26"/>
  <c r="T1072" i="26" s="1"/>
  <c r="S1071" i="26"/>
  <c r="S1072" i="26" s="1"/>
  <c r="R1071" i="26"/>
  <c r="R1072" i="26" s="1"/>
  <c r="Q1071" i="26"/>
  <c r="Q1072" i="26" s="1"/>
  <c r="P1071" i="26"/>
  <c r="P1072" i="26" s="1"/>
  <c r="O1071" i="26"/>
  <c r="O1072" i="26" s="1"/>
  <c r="N1071" i="26"/>
  <c r="N1072" i="26" s="1"/>
  <c r="M1071" i="26"/>
  <c r="M1072" i="26" s="1"/>
  <c r="L1071" i="26"/>
  <c r="K1071" i="26"/>
  <c r="K1072" i="26" s="1"/>
  <c r="J1071" i="26"/>
  <c r="J1072" i="26" s="1"/>
  <c r="I1071" i="26"/>
  <c r="I1072" i="26" s="1"/>
  <c r="G1071" i="26"/>
  <c r="F1071" i="26"/>
  <c r="E1071" i="26"/>
  <c r="AZ1070" i="26"/>
  <c r="AZ1088" i="26" s="1"/>
  <c r="AZ1134" i="26" s="1"/>
  <c r="AY1070" i="26"/>
  <c r="AY1088" i="26" s="1"/>
  <c r="AY1134" i="26" s="1"/>
  <c r="AX1070" i="26"/>
  <c r="AX1088" i="26" s="1"/>
  <c r="AX1134" i="26" s="1"/>
  <c r="AW1070" i="26"/>
  <c r="AW1087" i="26" s="1"/>
  <c r="AW1133" i="26" s="1"/>
  <c r="AV1070" i="26"/>
  <c r="AV1087" i="26" s="1"/>
  <c r="AV1133" i="26" s="1"/>
  <c r="AU1070" i="26"/>
  <c r="AU1087" i="26" s="1"/>
  <c r="AU1133" i="26" s="1"/>
  <c r="AT1070" i="26"/>
  <c r="AT1086" i="26" s="1"/>
  <c r="AT1132" i="26" s="1"/>
  <c r="AS1070" i="26"/>
  <c r="AS1088" i="26" s="1"/>
  <c r="AS1134" i="26" s="1"/>
  <c r="AR1070" i="26"/>
  <c r="AR1088" i="26" s="1"/>
  <c r="AR1134" i="26" s="1"/>
  <c r="AQ1070" i="26"/>
  <c r="AQ1088" i="26" s="1"/>
  <c r="AQ1134" i="26" s="1"/>
  <c r="AP1070" i="26"/>
  <c r="AP1087" i="26" s="1"/>
  <c r="AP1133" i="26" s="1"/>
  <c r="AO1070" i="26"/>
  <c r="AO1087" i="26" s="1"/>
  <c r="AO1133" i="26" s="1"/>
  <c r="AN1070" i="26"/>
  <c r="AN1087" i="26" s="1"/>
  <c r="AN1133" i="26" s="1"/>
  <c r="AM1070" i="26"/>
  <c r="AM1087" i="26" s="1"/>
  <c r="AM1133" i="26" s="1"/>
  <c r="AL1070" i="26"/>
  <c r="AL1086" i="26" s="1"/>
  <c r="AL1132" i="26" s="1"/>
  <c r="AK1070" i="26"/>
  <c r="AK1088" i="26" s="1"/>
  <c r="AK1134" i="26" s="1"/>
  <c r="AJ1070" i="26"/>
  <c r="AJ1088" i="26" s="1"/>
  <c r="AJ1134" i="26" s="1"/>
  <c r="AI1070" i="26"/>
  <c r="AI1088" i="26" s="1"/>
  <c r="AI1134" i="26" s="1"/>
  <c r="AH1070" i="26"/>
  <c r="AH1087" i="26" s="1"/>
  <c r="AH1133" i="26" s="1"/>
  <c r="AG1070" i="26"/>
  <c r="AG1087" i="26" s="1"/>
  <c r="AG1133" i="26" s="1"/>
  <c r="AF1070" i="26"/>
  <c r="AF1087" i="26" s="1"/>
  <c r="AF1133" i="26" s="1"/>
  <c r="AE1070" i="26"/>
  <c r="AE1087" i="26" s="1"/>
  <c r="AE1133" i="26" s="1"/>
  <c r="AD1070" i="26"/>
  <c r="AD1086" i="26" s="1"/>
  <c r="AD1132" i="26" s="1"/>
  <c r="AC1070" i="26"/>
  <c r="AC1088" i="26" s="1"/>
  <c r="AC1134" i="26" s="1"/>
  <c r="AB1070" i="26"/>
  <c r="AB1088" i="26" s="1"/>
  <c r="AB1134" i="26" s="1"/>
  <c r="AA1070" i="26"/>
  <c r="AA1088" i="26" s="1"/>
  <c r="AA1134" i="26" s="1"/>
  <c r="Z1070" i="26"/>
  <c r="Z1087" i="26" s="1"/>
  <c r="Z1133" i="26" s="1"/>
  <c r="Y1070" i="26"/>
  <c r="Y1087" i="26" s="1"/>
  <c r="Y1133" i="26" s="1"/>
  <c r="X1070" i="26"/>
  <c r="X1087" i="26" s="1"/>
  <c r="X1133" i="26" s="1"/>
  <c r="W1070" i="26"/>
  <c r="W1087" i="26" s="1"/>
  <c r="W1133" i="26" s="1"/>
  <c r="V1070" i="26"/>
  <c r="V1088" i="26" s="1"/>
  <c r="V1134" i="26" s="1"/>
  <c r="U1070" i="26"/>
  <c r="U1088" i="26" s="1"/>
  <c r="U1134" i="26" s="1"/>
  <c r="T1070" i="26"/>
  <c r="T1088" i="26" s="1"/>
  <c r="T1134" i="26" s="1"/>
  <c r="S1070" i="26"/>
  <c r="S1088" i="26" s="1"/>
  <c r="S1134" i="26" s="1"/>
  <c r="R1070" i="26"/>
  <c r="R1088" i="26" s="1"/>
  <c r="R1134" i="26" s="1"/>
  <c r="Q1070" i="26"/>
  <c r="Q1087" i="26" s="1"/>
  <c r="Q1133" i="26" s="1"/>
  <c r="P1070" i="26"/>
  <c r="P1087" i="26" s="1"/>
  <c r="P1133" i="26" s="1"/>
  <c r="O1070" i="26"/>
  <c r="O1087" i="26" s="1"/>
  <c r="O1133" i="26" s="1"/>
  <c r="N1070" i="26"/>
  <c r="N1088" i="26" s="1"/>
  <c r="N1134" i="26" s="1"/>
  <c r="M1070" i="26"/>
  <c r="M1088" i="26" s="1"/>
  <c r="M1134" i="26" s="1"/>
  <c r="L1070" i="26"/>
  <c r="L1088" i="26" s="1"/>
  <c r="L1134" i="26" s="1"/>
  <c r="K1070" i="26"/>
  <c r="K1088" i="26" s="1"/>
  <c r="K1134" i="26" s="1"/>
  <c r="J1070" i="26"/>
  <c r="J1088" i="26" s="1"/>
  <c r="J1134" i="26" s="1"/>
  <c r="I1070" i="26"/>
  <c r="I1087" i="26" s="1"/>
  <c r="I1133" i="26" s="1"/>
  <c r="G1070" i="26"/>
  <c r="F1070" i="26"/>
  <c r="E1070" i="26"/>
  <c r="G1064" i="26"/>
  <c r="F1064" i="26"/>
  <c r="E1064" i="26"/>
  <c r="G1056" i="26"/>
  <c r="F1056" i="26"/>
  <c r="E1056" i="26"/>
  <c r="J1050" i="26"/>
  <c r="I1050" i="26"/>
  <c r="E1050" i="26"/>
  <c r="J1049" i="26"/>
  <c r="I1049" i="26"/>
  <c r="E1049" i="26"/>
  <c r="J1048" i="26"/>
  <c r="I1048" i="26"/>
  <c r="E1048" i="26"/>
  <c r="J1047" i="26"/>
  <c r="I1047" i="26"/>
  <c r="E1047" i="26"/>
  <c r="J1046" i="26"/>
  <c r="I1046" i="26"/>
  <c r="E1046" i="26"/>
  <c r="J1045" i="26"/>
  <c r="I1045" i="26"/>
  <c r="E1045" i="26"/>
  <c r="J1044" i="26"/>
  <c r="I1044" i="26"/>
  <c r="E1044" i="26"/>
  <c r="J1043" i="26"/>
  <c r="I1043" i="26"/>
  <c r="E1043" i="26"/>
  <c r="J1042" i="26"/>
  <c r="I1042" i="26"/>
  <c r="E1042" i="26"/>
  <c r="J1041" i="26"/>
  <c r="I1041" i="26"/>
  <c r="E1041" i="26"/>
  <c r="J1040" i="26"/>
  <c r="I1040" i="26"/>
  <c r="E1040" i="26"/>
  <c r="J1039" i="26"/>
  <c r="I1039" i="26"/>
  <c r="E1039" i="26"/>
  <c r="J1038" i="26"/>
  <c r="I1038" i="26"/>
  <c r="E1038" i="26"/>
  <c r="J1037" i="26"/>
  <c r="I1037" i="26"/>
  <c r="E1037" i="26"/>
  <c r="J1036" i="26"/>
  <c r="I1036" i="26"/>
  <c r="E1036" i="26"/>
  <c r="J1035" i="26"/>
  <c r="I1035" i="26"/>
  <c r="E1035" i="26"/>
  <c r="J1034" i="26"/>
  <c r="I1034" i="26"/>
  <c r="E1034" i="26"/>
  <c r="J1033" i="26"/>
  <c r="I1033" i="26"/>
  <c r="E1033" i="26"/>
  <c r="J1032" i="26"/>
  <c r="I1032" i="26"/>
  <c r="E1032" i="26"/>
  <c r="J1031" i="26"/>
  <c r="I1031" i="26"/>
  <c r="E1031" i="26"/>
  <c r="J1030" i="26"/>
  <c r="I1030" i="26"/>
  <c r="E1030" i="26"/>
  <c r="J1029" i="26"/>
  <c r="I1029" i="26"/>
  <c r="E1029" i="26"/>
  <c r="J1028" i="26"/>
  <c r="I1028" i="26"/>
  <c r="E1028" i="26"/>
  <c r="J1027" i="26"/>
  <c r="I1027" i="26"/>
  <c r="E1027" i="26"/>
  <c r="J1026" i="26"/>
  <c r="I1026" i="26"/>
  <c r="E1026" i="26"/>
  <c r="J1025" i="26"/>
  <c r="I1025" i="26"/>
  <c r="E1025" i="26"/>
  <c r="J1024" i="26"/>
  <c r="I1024" i="26"/>
  <c r="E1024" i="26"/>
  <c r="J1023" i="26"/>
  <c r="I1023" i="26"/>
  <c r="E1023" i="26"/>
  <c r="J1022" i="26"/>
  <c r="I1022" i="26"/>
  <c r="E1022" i="26"/>
  <c r="J1021" i="26"/>
  <c r="I1021" i="26"/>
  <c r="E1021" i="26"/>
  <c r="J1020" i="26"/>
  <c r="I1020" i="26"/>
  <c r="E1020" i="26"/>
  <c r="J1019" i="26"/>
  <c r="I1019" i="26"/>
  <c r="E1019" i="26"/>
  <c r="J1018" i="26"/>
  <c r="I1018" i="26"/>
  <c r="E1018" i="26"/>
  <c r="J1017" i="26"/>
  <c r="I1017" i="26"/>
  <c r="E1017" i="26"/>
  <c r="J1016" i="26"/>
  <c r="I1016" i="26"/>
  <c r="E1016" i="26"/>
  <c r="J1015" i="26"/>
  <c r="I1015" i="26"/>
  <c r="E1015" i="26"/>
  <c r="J1014" i="26"/>
  <c r="I1014" i="26"/>
  <c r="E1014" i="26"/>
  <c r="J1013" i="26"/>
  <c r="I1013" i="26"/>
  <c r="E1013" i="26"/>
  <c r="J1012" i="26"/>
  <c r="I1012" i="26"/>
  <c r="E1012" i="26"/>
  <c r="J1011" i="26"/>
  <c r="I1011" i="26"/>
  <c r="E1011" i="26"/>
  <c r="J1010" i="26"/>
  <c r="I1010" i="26"/>
  <c r="E1010" i="26"/>
  <c r="J1009" i="26"/>
  <c r="I1009" i="26"/>
  <c r="E1009" i="26"/>
  <c r="J1008" i="26"/>
  <c r="I1008" i="26"/>
  <c r="E1008" i="26"/>
  <c r="J1007" i="26"/>
  <c r="I1007" i="26"/>
  <c r="E1007" i="26"/>
  <c r="J1006" i="26"/>
  <c r="I1006" i="26"/>
  <c r="E1006" i="26"/>
  <c r="J1005" i="26"/>
  <c r="I1005" i="26"/>
  <c r="E1005" i="26"/>
  <c r="J1004" i="26"/>
  <c r="I1004" i="26"/>
  <c r="E1004" i="26"/>
  <c r="J1003" i="26"/>
  <c r="I1003" i="26"/>
  <c r="E1003" i="26"/>
  <c r="J1002" i="26"/>
  <c r="I1002" i="26"/>
  <c r="E1002" i="26"/>
  <c r="J1001" i="26"/>
  <c r="I1001" i="26"/>
  <c r="E1001" i="26"/>
  <c r="J1000" i="26"/>
  <c r="I1000" i="26"/>
  <c r="E1000" i="26"/>
  <c r="J999" i="26"/>
  <c r="I999" i="26"/>
  <c r="E999" i="26"/>
  <c r="J998" i="26"/>
  <c r="I998" i="26"/>
  <c r="E998" i="26"/>
  <c r="J997" i="26"/>
  <c r="I997" i="26"/>
  <c r="E997" i="26"/>
  <c r="J996" i="26"/>
  <c r="I996" i="26"/>
  <c r="E996" i="26"/>
  <c r="J995" i="26"/>
  <c r="I995" i="26"/>
  <c r="E995" i="26"/>
  <c r="J994" i="26"/>
  <c r="I994" i="26"/>
  <c r="E994" i="26"/>
  <c r="J993" i="26"/>
  <c r="I993" i="26"/>
  <c r="E993" i="26"/>
  <c r="J992" i="26"/>
  <c r="I992" i="26"/>
  <c r="E992" i="26"/>
  <c r="J991" i="26"/>
  <c r="I991" i="26"/>
  <c r="E991" i="26"/>
  <c r="J990" i="26"/>
  <c r="I990" i="26"/>
  <c r="E990" i="26"/>
  <c r="J989" i="26"/>
  <c r="I989" i="26"/>
  <c r="E989" i="26"/>
  <c r="J988" i="26"/>
  <c r="I988" i="26"/>
  <c r="E988" i="26"/>
  <c r="J987" i="26"/>
  <c r="I987" i="26"/>
  <c r="E987" i="26"/>
  <c r="J986" i="26"/>
  <c r="I986" i="26"/>
  <c r="E986" i="26"/>
  <c r="J985" i="26"/>
  <c r="I985" i="26"/>
  <c r="E985" i="26"/>
  <c r="D982" i="26"/>
  <c r="G978" i="26"/>
  <c r="F978" i="26"/>
  <c r="E978" i="26"/>
  <c r="G970" i="26"/>
  <c r="F970" i="26"/>
  <c r="E970" i="26"/>
  <c r="J964" i="26"/>
  <c r="I964" i="26"/>
  <c r="E964" i="26"/>
  <c r="J963" i="26"/>
  <c r="I963" i="26"/>
  <c r="E963" i="26"/>
  <c r="J962" i="26"/>
  <c r="I962" i="26"/>
  <c r="E962" i="26"/>
  <c r="J961" i="26"/>
  <c r="I961" i="26"/>
  <c r="E961" i="26"/>
  <c r="J960" i="26"/>
  <c r="I960" i="26"/>
  <c r="E960" i="26"/>
  <c r="J959" i="26"/>
  <c r="I959" i="26"/>
  <c r="E959" i="26"/>
  <c r="J958" i="26"/>
  <c r="I958" i="26"/>
  <c r="E958" i="26"/>
  <c r="J957" i="26"/>
  <c r="I957" i="26"/>
  <c r="E957" i="26"/>
  <c r="J956" i="26"/>
  <c r="I956" i="26"/>
  <c r="E956" i="26"/>
  <c r="J955" i="26"/>
  <c r="I955" i="26"/>
  <c r="E955" i="26"/>
  <c r="J954" i="26"/>
  <c r="I954" i="26"/>
  <c r="E954" i="26"/>
  <c r="J953" i="26"/>
  <c r="I953" i="26"/>
  <c r="E953" i="26"/>
  <c r="J952" i="26"/>
  <c r="I952" i="26"/>
  <c r="E952" i="26"/>
  <c r="J951" i="26"/>
  <c r="I951" i="26"/>
  <c r="E951" i="26"/>
  <c r="J950" i="26"/>
  <c r="I950" i="26"/>
  <c r="E950" i="26"/>
  <c r="J949" i="26"/>
  <c r="I949" i="26"/>
  <c r="E949" i="26"/>
  <c r="J948" i="26"/>
  <c r="I948" i="26"/>
  <c r="E948" i="26"/>
  <c r="J947" i="26"/>
  <c r="I947" i="26"/>
  <c r="E947" i="26"/>
  <c r="J946" i="26"/>
  <c r="I946" i="26"/>
  <c r="E946" i="26"/>
  <c r="J945" i="26"/>
  <c r="I945" i="26"/>
  <c r="E945" i="26"/>
  <c r="J944" i="26"/>
  <c r="I944" i="26"/>
  <c r="E944" i="26"/>
  <c r="J943" i="26"/>
  <c r="I943" i="26"/>
  <c r="E943" i="26"/>
  <c r="J942" i="26"/>
  <c r="I942" i="26"/>
  <c r="E942" i="26"/>
  <c r="J941" i="26"/>
  <c r="I941" i="26"/>
  <c r="E941" i="26"/>
  <c r="J940" i="26"/>
  <c r="I940" i="26"/>
  <c r="E940" i="26"/>
  <c r="J939" i="26"/>
  <c r="I939" i="26"/>
  <c r="E939" i="26"/>
  <c r="J938" i="26"/>
  <c r="I938" i="26"/>
  <c r="E938" i="26"/>
  <c r="J937" i="26"/>
  <c r="I937" i="26"/>
  <c r="E937" i="26"/>
  <c r="J936" i="26"/>
  <c r="I936" i="26"/>
  <c r="E936" i="26"/>
  <c r="J935" i="26"/>
  <c r="I935" i="26"/>
  <c r="E935" i="26"/>
  <c r="J934" i="26"/>
  <c r="I934" i="26"/>
  <c r="E934" i="26"/>
  <c r="J933" i="26"/>
  <c r="I933" i="26"/>
  <c r="E933" i="26"/>
  <c r="J932" i="26"/>
  <c r="I932" i="26"/>
  <c r="E932" i="26"/>
  <c r="J931" i="26"/>
  <c r="I931" i="26"/>
  <c r="E931" i="26"/>
  <c r="J930" i="26"/>
  <c r="I930" i="26"/>
  <c r="E930" i="26"/>
  <c r="J929" i="26"/>
  <c r="I929" i="26"/>
  <c r="E929" i="26"/>
  <c r="J928" i="26"/>
  <c r="I928" i="26"/>
  <c r="E928" i="26"/>
  <c r="J927" i="26"/>
  <c r="I927" i="26"/>
  <c r="E927" i="26"/>
  <c r="J926" i="26"/>
  <c r="I926" i="26"/>
  <c r="E926" i="26"/>
  <c r="J925" i="26"/>
  <c r="I925" i="26"/>
  <c r="E925" i="26"/>
  <c r="J924" i="26"/>
  <c r="I924" i="26"/>
  <c r="E924" i="26"/>
  <c r="J923" i="26"/>
  <c r="I923" i="26"/>
  <c r="E923" i="26"/>
  <c r="J922" i="26"/>
  <c r="I922" i="26"/>
  <c r="E922" i="26"/>
  <c r="J921" i="26"/>
  <c r="I921" i="26"/>
  <c r="E921" i="26"/>
  <c r="J920" i="26"/>
  <c r="I920" i="26"/>
  <c r="E920" i="26"/>
  <c r="J919" i="26"/>
  <c r="I919" i="26"/>
  <c r="E919" i="26"/>
  <c r="J918" i="26"/>
  <c r="I918" i="26"/>
  <c r="E918" i="26"/>
  <c r="J917" i="26"/>
  <c r="I917" i="26"/>
  <c r="E917" i="26"/>
  <c r="J916" i="26"/>
  <c r="I916" i="26"/>
  <c r="E916" i="26"/>
  <c r="J915" i="26"/>
  <c r="I915" i="26"/>
  <c r="E915" i="26"/>
  <c r="J914" i="26"/>
  <c r="I914" i="26"/>
  <c r="E914" i="26"/>
  <c r="J913" i="26"/>
  <c r="I913" i="26"/>
  <c r="E913" i="26"/>
  <c r="J912" i="26"/>
  <c r="I912" i="26"/>
  <c r="E912" i="26"/>
  <c r="J911" i="26"/>
  <c r="I911" i="26"/>
  <c r="E911" i="26"/>
  <c r="J910" i="26"/>
  <c r="I910" i="26"/>
  <c r="E910" i="26"/>
  <c r="J909" i="26"/>
  <c r="I909" i="26"/>
  <c r="E909" i="26"/>
  <c r="J908" i="26"/>
  <c r="I908" i="26"/>
  <c r="E908" i="26"/>
  <c r="J907" i="26"/>
  <c r="I907" i="26"/>
  <c r="E907" i="26"/>
  <c r="J906" i="26"/>
  <c r="I906" i="26"/>
  <c r="E906" i="26"/>
  <c r="J905" i="26"/>
  <c r="I905" i="26"/>
  <c r="E905" i="26"/>
  <c r="J904" i="26"/>
  <c r="I904" i="26"/>
  <c r="E904" i="26"/>
  <c r="J903" i="26"/>
  <c r="I903" i="26"/>
  <c r="E903" i="26"/>
  <c r="J902" i="26"/>
  <c r="I902" i="26"/>
  <c r="E902" i="26"/>
  <c r="J901" i="26"/>
  <c r="I901" i="26"/>
  <c r="E901" i="26"/>
  <c r="J900" i="26"/>
  <c r="I900" i="26"/>
  <c r="E900" i="26"/>
  <c r="J899" i="26"/>
  <c r="I899" i="26"/>
  <c r="E899" i="26"/>
  <c r="D896" i="26"/>
  <c r="G892" i="26"/>
  <c r="F892" i="26"/>
  <c r="E892" i="26"/>
  <c r="G884" i="26"/>
  <c r="F884" i="26"/>
  <c r="E884" i="26"/>
  <c r="J878" i="26"/>
  <c r="I878" i="26"/>
  <c r="E878" i="26"/>
  <c r="J877" i="26"/>
  <c r="I877" i="26"/>
  <c r="E877" i="26"/>
  <c r="J876" i="26"/>
  <c r="I876" i="26"/>
  <c r="E876" i="26"/>
  <c r="J875" i="26"/>
  <c r="I875" i="26"/>
  <c r="E875" i="26"/>
  <c r="J874" i="26"/>
  <c r="I874" i="26"/>
  <c r="E874" i="26"/>
  <c r="J873" i="26"/>
  <c r="I873" i="26"/>
  <c r="E873" i="26"/>
  <c r="J872" i="26"/>
  <c r="I872" i="26"/>
  <c r="E872" i="26"/>
  <c r="J871" i="26"/>
  <c r="I871" i="26"/>
  <c r="E871" i="26"/>
  <c r="J870" i="26"/>
  <c r="I870" i="26"/>
  <c r="E870" i="26"/>
  <c r="J869" i="26"/>
  <c r="I869" i="26"/>
  <c r="E869" i="26"/>
  <c r="J868" i="26"/>
  <c r="I868" i="26"/>
  <c r="E868" i="26"/>
  <c r="J867" i="26"/>
  <c r="I867" i="26"/>
  <c r="E867" i="26"/>
  <c r="J866" i="26"/>
  <c r="I866" i="26"/>
  <c r="E866" i="26"/>
  <c r="J865" i="26"/>
  <c r="I865" i="26"/>
  <c r="E865" i="26"/>
  <c r="J864" i="26"/>
  <c r="I864" i="26"/>
  <c r="E864" i="26"/>
  <c r="J863" i="26"/>
  <c r="I863" i="26"/>
  <c r="E863" i="26"/>
  <c r="J862" i="26"/>
  <c r="I862" i="26"/>
  <c r="E862" i="26"/>
  <c r="J861" i="26"/>
  <c r="I861" i="26"/>
  <c r="E861" i="26"/>
  <c r="J860" i="26"/>
  <c r="I860" i="26"/>
  <c r="E860" i="26"/>
  <c r="J859" i="26"/>
  <c r="I859" i="26"/>
  <c r="E859" i="26"/>
  <c r="J858" i="26"/>
  <c r="I858" i="26"/>
  <c r="E858" i="26"/>
  <c r="J857" i="26"/>
  <c r="I857" i="26"/>
  <c r="E857" i="26"/>
  <c r="J856" i="26"/>
  <c r="I856" i="26"/>
  <c r="E856" i="26"/>
  <c r="J855" i="26"/>
  <c r="I855" i="26"/>
  <c r="E855" i="26"/>
  <c r="J854" i="26"/>
  <c r="I854" i="26"/>
  <c r="E854" i="26"/>
  <c r="J853" i="26"/>
  <c r="I853" i="26"/>
  <c r="E853" i="26"/>
  <c r="J852" i="26"/>
  <c r="I852" i="26"/>
  <c r="E852" i="26"/>
  <c r="J851" i="26"/>
  <c r="I851" i="26"/>
  <c r="E851" i="26"/>
  <c r="J850" i="26"/>
  <c r="I850" i="26"/>
  <c r="E850" i="26"/>
  <c r="J849" i="26"/>
  <c r="I849" i="26"/>
  <c r="E849" i="26"/>
  <c r="J848" i="26"/>
  <c r="I848" i="26"/>
  <c r="E848" i="26"/>
  <c r="J847" i="26"/>
  <c r="I847" i="26"/>
  <c r="E847" i="26"/>
  <c r="J846" i="26"/>
  <c r="I846" i="26"/>
  <c r="E846" i="26"/>
  <c r="J845" i="26"/>
  <c r="I845" i="26"/>
  <c r="E845" i="26"/>
  <c r="J844" i="26"/>
  <c r="I844" i="26"/>
  <c r="E844" i="26"/>
  <c r="J843" i="26"/>
  <c r="I843" i="26"/>
  <c r="E843" i="26"/>
  <c r="J842" i="26"/>
  <c r="I842" i="26"/>
  <c r="E842" i="26"/>
  <c r="J841" i="26"/>
  <c r="I841" i="26"/>
  <c r="E841" i="26"/>
  <c r="J840" i="26"/>
  <c r="I840" i="26"/>
  <c r="E840" i="26"/>
  <c r="J839" i="26"/>
  <c r="I839" i="26"/>
  <c r="E839" i="26"/>
  <c r="J838" i="26"/>
  <c r="I838" i="26"/>
  <c r="E838" i="26"/>
  <c r="J837" i="26"/>
  <c r="I837" i="26"/>
  <c r="E837" i="26"/>
  <c r="J836" i="26"/>
  <c r="I836" i="26"/>
  <c r="E836" i="26"/>
  <c r="J835" i="26"/>
  <c r="I835" i="26"/>
  <c r="E835" i="26"/>
  <c r="J834" i="26"/>
  <c r="I834" i="26"/>
  <c r="E834" i="26"/>
  <c r="J833" i="26"/>
  <c r="I833" i="26"/>
  <c r="E833" i="26"/>
  <c r="J832" i="26"/>
  <c r="I832" i="26"/>
  <c r="E832" i="26"/>
  <c r="J831" i="26"/>
  <c r="I831" i="26"/>
  <c r="E831" i="26"/>
  <c r="J830" i="26"/>
  <c r="I830" i="26"/>
  <c r="E830" i="26"/>
  <c r="J829" i="26"/>
  <c r="I829" i="26"/>
  <c r="E829" i="26"/>
  <c r="J828" i="26"/>
  <c r="I828" i="26"/>
  <c r="E828" i="26"/>
  <c r="J827" i="26"/>
  <c r="I827" i="26"/>
  <c r="E827" i="26"/>
  <c r="J826" i="26"/>
  <c r="I826" i="26"/>
  <c r="E826" i="26"/>
  <c r="J825" i="26"/>
  <c r="I825" i="26"/>
  <c r="E825" i="26"/>
  <c r="J824" i="26"/>
  <c r="I824" i="26"/>
  <c r="E824" i="26"/>
  <c r="J823" i="26"/>
  <c r="I823" i="26"/>
  <c r="E823" i="26"/>
  <c r="J822" i="26"/>
  <c r="I822" i="26"/>
  <c r="E822" i="26"/>
  <c r="J821" i="26"/>
  <c r="I821" i="26"/>
  <c r="E821" i="26"/>
  <c r="J820" i="26"/>
  <c r="I820" i="26"/>
  <c r="E820" i="26"/>
  <c r="J819" i="26"/>
  <c r="I819" i="26"/>
  <c r="E819" i="26"/>
  <c r="J818" i="26"/>
  <c r="I818" i="26"/>
  <c r="E818" i="26"/>
  <c r="J817" i="26"/>
  <c r="I817" i="26"/>
  <c r="E817" i="26"/>
  <c r="J816" i="26"/>
  <c r="I816" i="26"/>
  <c r="E816" i="26"/>
  <c r="J815" i="26"/>
  <c r="I815" i="26"/>
  <c r="E815" i="26"/>
  <c r="J814" i="26"/>
  <c r="I814" i="26"/>
  <c r="E814" i="26"/>
  <c r="J813" i="26"/>
  <c r="I813" i="26"/>
  <c r="E813" i="26"/>
  <c r="D810" i="26"/>
  <c r="G806" i="26"/>
  <c r="F806" i="26"/>
  <c r="E806" i="26"/>
  <c r="G798" i="26"/>
  <c r="F798" i="26"/>
  <c r="E798" i="26"/>
  <c r="J792" i="26"/>
  <c r="I792" i="26"/>
  <c r="E792" i="26"/>
  <c r="J791" i="26"/>
  <c r="I791" i="26"/>
  <c r="E791" i="26"/>
  <c r="J790" i="26"/>
  <c r="I790" i="26"/>
  <c r="E790" i="26"/>
  <c r="J789" i="26"/>
  <c r="I789" i="26"/>
  <c r="E789" i="26"/>
  <c r="J788" i="26"/>
  <c r="I788" i="26"/>
  <c r="E788" i="26"/>
  <c r="J787" i="26"/>
  <c r="I787" i="26"/>
  <c r="E787" i="26"/>
  <c r="J786" i="26"/>
  <c r="I786" i="26"/>
  <c r="E786" i="26"/>
  <c r="J785" i="26"/>
  <c r="I785" i="26"/>
  <c r="E785" i="26"/>
  <c r="J784" i="26"/>
  <c r="I784" i="26"/>
  <c r="E784" i="26"/>
  <c r="J783" i="26"/>
  <c r="I783" i="26"/>
  <c r="E783" i="26"/>
  <c r="J782" i="26"/>
  <c r="I782" i="26"/>
  <c r="E782" i="26"/>
  <c r="J781" i="26"/>
  <c r="I781" i="26"/>
  <c r="E781" i="26"/>
  <c r="J780" i="26"/>
  <c r="I780" i="26"/>
  <c r="E780" i="26"/>
  <c r="J779" i="26"/>
  <c r="I779" i="26"/>
  <c r="E779" i="26"/>
  <c r="J778" i="26"/>
  <c r="I778" i="26"/>
  <c r="E778" i="26"/>
  <c r="J777" i="26"/>
  <c r="I777" i="26"/>
  <c r="E777" i="26"/>
  <c r="J776" i="26"/>
  <c r="I776" i="26"/>
  <c r="E776" i="26"/>
  <c r="J775" i="26"/>
  <c r="I775" i="26"/>
  <c r="E775" i="26"/>
  <c r="J774" i="26"/>
  <c r="I774" i="26"/>
  <c r="E774" i="26"/>
  <c r="J773" i="26"/>
  <c r="I773" i="26"/>
  <c r="E773" i="26"/>
  <c r="J772" i="26"/>
  <c r="I772" i="26"/>
  <c r="E772" i="26"/>
  <c r="J771" i="26"/>
  <c r="I771" i="26"/>
  <c r="E771" i="26"/>
  <c r="J770" i="26"/>
  <c r="I770" i="26"/>
  <c r="E770" i="26"/>
  <c r="J769" i="26"/>
  <c r="I769" i="26"/>
  <c r="E769" i="26"/>
  <c r="J768" i="26"/>
  <c r="I768" i="26"/>
  <c r="E768" i="26"/>
  <c r="J767" i="26"/>
  <c r="I767" i="26"/>
  <c r="E767" i="26"/>
  <c r="J766" i="26"/>
  <c r="I766" i="26"/>
  <c r="E766" i="26"/>
  <c r="J765" i="26"/>
  <c r="I765" i="26"/>
  <c r="E765" i="26"/>
  <c r="J764" i="26"/>
  <c r="I764" i="26"/>
  <c r="E764" i="26"/>
  <c r="J763" i="26"/>
  <c r="I763" i="26"/>
  <c r="E763" i="26"/>
  <c r="J762" i="26"/>
  <c r="I762" i="26"/>
  <c r="E762" i="26"/>
  <c r="J761" i="26"/>
  <c r="I761" i="26"/>
  <c r="E761" i="26"/>
  <c r="J760" i="26"/>
  <c r="I760" i="26"/>
  <c r="E760" i="26"/>
  <c r="J759" i="26"/>
  <c r="I759" i="26"/>
  <c r="E759" i="26"/>
  <c r="J758" i="26"/>
  <c r="I758" i="26"/>
  <c r="E758" i="26"/>
  <c r="J757" i="26"/>
  <c r="I757" i="26"/>
  <c r="E757" i="26"/>
  <c r="J756" i="26"/>
  <c r="I756" i="26"/>
  <c r="E756" i="26"/>
  <c r="J755" i="26"/>
  <c r="I755" i="26"/>
  <c r="E755" i="26"/>
  <c r="J754" i="26"/>
  <c r="I754" i="26"/>
  <c r="E754" i="26"/>
  <c r="J753" i="26"/>
  <c r="I753" i="26"/>
  <c r="E753" i="26"/>
  <c r="J752" i="26"/>
  <c r="I752" i="26"/>
  <c r="E752" i="26"/>
  <c r="J751" i="26"/>
  <c r="I751" i="26"/>
  <c r="E751" i="26"/>
  <c r="J750" i="26"/>
  <c r="I750" i="26"/>
  <c r="E750" i="26"/>
  <c r="J749" i="26"/>
  <c r="I749" i="26"/>
  <c r="E749" i="26"/>
  <c r="J748" i="26"/>
  <c r="I748" i="26"/>
  <c r="E748" i="26"/>
  <c r="J747" i="26"/>
  <c r="I747" i="26"/>
  <c r="E747" i="26"/>
  <c r="J746" i="26"/>
  <c r="I746" i="26"/>
  <c r="E746" i="26"/>
  <c r="J745" i="26"/>
  <c r="I745" i="26"/>
  <c r="E745" i="26"/>
  <c r="J744" i="26"/>
  <c r="I744" i="26"/>
  <c r="E744" i="26"/>
  <c r="J743" i="26"/>
  <c r="I743" i="26"/>
  <c r="E743" i="26"/>
  <c r="J742" i="26"/>
  <c r="I742" i="26"/>
  <c r="E742" i="26"/>
  <c r="J741" i="26"/>
  <c r="I741" i="26"/>
  <c r="E741" i="26"/>
  <c r="J740" i="26"/>
  <c r="I740" i="26"/>
  <c r="E740" i="26"/>
  <c r="J739" i="26"/>
  <c r="I739" i="26"/>
  <c r="E739" i="26"/>
  <c r="J738" i="26"/>
  <c r="I738" i="26"/>
  <c r="E738" i="26"/>
  <c r="J737" i="26"/>
  <c r="I737" i="26"/>
  <c r="E737" i="26"/>
  <c r="J736" i="26"/>
  <c r="I736" i="26"/>
  <c r="E736" i="26"/>
  <c r="J735" i="26"/>
  <c r="I735" i="26"/>
  <c r="E735" i="26"/>
  <c r="J734" i="26"/>
  <c r="I734" i="26"/>
  <c r="E734" i="26"/>
  <c r="J733" i="26"/>
  <c r="I733" i="26"/>
  <c r="E733" i="26"/>
  <c r="J732" i="26"/>
  <c r="I732" i="26"/>
  <c r="E732" i="26"/>
  <c r="J731" i="26"/>
  <c r="I731" i="26"/>
  <c r="E731" i="26"/>
  <c r="J730" i="26"/>
  <c r="I730" i="26"/>
  <c r="E730" i="26"/>
  <c r="J729" i="26"/>
  <c r="I729" i="26"/>
  <c r="E729" i="26"/>
  <c r="J728" i="26"/>
  <c r="I728" i="26"/>
  <c r="E728" i="26"/>
  <c r="J727" i="26"/>
  <c r="I727" i="26"/>
  <c r="E727" i="26"/>
  <c r="D724" i="26"/>
  <c r="AZ721" i="26"/>
  <c r="AZ722" i="26" s="1"/>
  <c r="AY721" i="26"/>
  <c r="AY722" i="26" s="1"/>
  <c r="AX721" i="26"/>
  <c r="AX722" i="26" s="1"/>
  <c r="AW721" i="26"/>
  <c r="AW722" i="26" s="1"/>
  <c r="AV721" i="26"/>
  <c r="AV722" i="26" s="1"/>
  <c r="AU721" i="26"/>
  <c r="AU722" i="26" s="1"/>
  <c r="AT721" i="26"/>
  <c r="AT722" i="26" s="1"/>
  <c r="AS721" i="26"/>
  <c r="AS722" i="26" s="1"/>
  <c r="AR721" i="26"/>
  <c r="AR722" i="26" s="1"/>
  <c r="AQ721" i="26"/>
  <c r="AQ722" i="26" s="1"/>
  <c r="AP721" i="26"/>
  <c r="AP722" i="26" s="1"/>
  <c r="AO721" i="26"/>
  <c r="AO722" i="26" s="1"/>
  <c r="AN721" i="26"/>
  <c r="AN722" i="26" s="1"/>
  <c r="AM721" i="26"/>
  <c r="AM722" i="26" s="1"/>
  <c r="AL721" i="26"/>
  <c r="AL722" i="26" s="1"/>
  <c r="AK721" i="26"/>
  <c r="AK722" i="26" s="1"/>
  <c r="AJ721" i="26"/>
  <c r="AJ722" i="26" s="1"/>
  <c r="AI721" i="26"/>
  <c r="AI722" i="26" s="1"/>
  <c r="AH721" i="26"/>
  <c r="AH722" i="26" s="1"/>
  <c r="AG721" i="26"/>
  <c r="AG722" i="26" s="1"/>
  <c r="AF721" i="26"/>
  <c r="AF722" i="26" s="1"/>
  <c r="AE721" i="26"/>
  <c r="AE722" i="26" s="1"/>
  <c r="AD721" i="26"/>
  <c r="AD722" i="26" s="1"/>
  <c r="AC721" i="26"/>
  <c r="AC722" i="26" s="1"/>
  <c r="AB721" i="26"/>
  <c r="AB722" i="26" s="1"/>
  <c r="AA721" i="26"/>
  <c r="AA722" i="26" s="1"/>
  <c r="Z721" i="26"/>
  <c r="Z722" i="26" s="1"/>
  <c r="Y721" i="26"/>
  <c r="Y722" i="26" s="1"/>
  <c r="X721" i="26"/>
  <c r="X722" i="26" s="1"/>
  <c r="W721" i="26"/>
  <c r="W722" i="26" s="1"/>
  <c r="V721" i="26"/>
  <c r="V722" i="26" s="1"/>
  <c r="U721" i="26"/>
  <c r="U722" i="26" s="1"/>
  <c r="T721" i="26"/>
  <c r="T722" i="26" s="1"/>
  <c r="S721" i="26"/>
  <c r="S722" i="26" s="1"/>
  <c r="R721" i="26"/>
  <c r="R722" i="26" s="1"/>
  <c r="Q721" i="26"/>
  <c r="Q722" i="26" s="1"/>
  <c r="P721" i="26"/>
  <c r="P722" i="26" s="1"/>
  <c r="O721" i="26"/>
  <c r="O722" i="26" s="1"/>
  <c r="N721" i="26"/>
  <c r="N722" i="26" s="1"/>
  <c r="M721" i="26"/>
  <c r="M722" i="26" s="1"/>
  <c r="L721" i="26"/>
  <c r="L722" i="26" s="1"/>
  <c r="K721" i="26"/>
  <c r="K722" i="26" s="1"/>
  <c r="J721" i="26"/>
  <c r="J722" i="26" s="1"/>
  <c r="I721" i="26"/>
  <c r="I722" i="26" s="1"/>
  <c r="G721" i="26"/>
  <c r="F721" i="26"/>
  <c r="E721" i="26"/>
  <c r="AZ720" i="26"/>
  <c r="AY720" i="26"/>
  <c r="AX720" i="26"/>
  <c r="AW720" i="26"/>
  <c r="AV720" i="26"/>
  <c r="AU720" i="26"/>
  <c r="AT720" i="26"/>
  <c r="AS720" i="26"/>
  <c r="AR720" i="26"/>
  <c r="AQ720" i="26"/>
  <c r="AP720" i="26"/>
  <c r="AO720" i="26"/>
  <c r="AN720" i="26"/>
  <c r="AM720" i="26"/>
  <c r="AL720" i="26"/>
  <c r="AK720" i="26"/>
  <c r="AJ720" i="26"/>
  <c r="AI720" i="26"/>
  <c r="AH720" i="26"/>
  <c r="AG720" i="26"/>
  <c r="AF720" i="26"/>
  <c r="AE720" i="26"/>
  <c r="AD720" i="26"/>
  <c r="AC720" i="26"/>
  <c r="AB720" i="26"/>
  <c r="AA720" i="26"/>
  <c r="Z720" i="26"/>
  <c r="Y720" i="26"/>
  <c r="X720" i="26"/>
  <c r="W720" i="26"/>
  <c r="V720" i="26"/>
  <c r="U720" i="26"/>
  <c r="T720" i="26"/>
  <c r="S720" i="26"/>
  <c r="R720" i="26"/>
  <c r="Q720" i="26"/>
  <c r="P720" i="26"/>
  <c r="O720" i="26"/>
  <c r="N720" i="26"/>
  <c r="M720" i="26"/>
  <c r="L720" i="26"/>
  <c r="K720" i="26"/>
  <c r="J720" i="26"/>
  <c r="I720" i="26"/>
  <c r="G720" i="26"/>
  <c r="F720" i="26"/>
  <c r="E720" i="26"/>
  <c r="AZ717" i="26"/>
  <c r="AZ718" i="26" s="1"/>
  <c r="AY717" i="26"/>
  <c r="AY718" i="26" s="1"/>
  <c r="AX717" i="26"/>
  <c r="AX718" i="26" s="1"/>
  <c r="AW717" i="26"/>
  <c r="AW718" i="26" s="1"/>
  <c r="AV717" i="26"/>
  <c r="AV718" i="26" s="1"/>
  <c r="AU717" i="26"/>
  <c r="AU718" i="26" s="1"/>
  <c r="AT717" i="26"/>
  <c r="AT718" i="26" s="1"/>
  <c r="AS717" i="26"/>
  <c r="AS718" i="26" s="1"/>
  <c r="AR717" i="26"/>
  <c r="AR718" i="26" s="1"/>
  <c r="AQ717" i="26"/>
  <c r="AQ718" i="26" s="1"/>
  <c r="AP717" i="26"/>
  <c r="AP718" i="26" s="1"/>
  <c r="AO717" i="26"/>
  <c r="AO718" i="26" s="1"/>
  <c r="AN717" i="26"/>
  <c r="AN718" i="26" s="1"/>
  <c r="AM717" i="26"/>
  <c r="AM718" i="26" s="1"/>
  <c r="AL717" i="26"/>
  <c r="AL718" i="26" s="1"/>
  <c r="AK717" i="26"/>
  <c r="AK718" i="26" s="1"/>
  <c r="AJ717" i="26"/>
  <c r="AJ718" i="26" s="1"/>
  <c r="AI717" i="26"/>
  <c r="AI718" i="26" s="1"/>
  <c r="AH717" i="26"/>
  <c r="AH718" i="26" s="1"/>
  <c r="AG717" i="26"/>
  <c r="AG718" i="26" s="1"/>
  <c r="AF717" i="26"/>
  <c r="AF718" i="26" s="1"/>
  <c r="AE717" i="26"/>
  <c r="AE718" i="26" s="1"/>
  <c r="AD717" i="26"/>
  <c r="AD718" i="26" s="1"/>
  <c r="AC717" i="26"/>
  <c r="AC718" i="26" s="1"/>
  <c r="AB717" i="26"/>
  <c r="AB718" i="26" s="1"/>
  <c r="AA717" i="26"/>
  <c r="AA718" i="26" s="1"/>
  <c r="Z717" i="26"/>
  <c r="Z718" i="26" s="1"/>
  <c r="Y717" i="26"/>
  <c r="Y718" i="26" s="1"/>
  <c r="X717" i="26"/>
  <c r="X718" i="26" s="1"/>
  <c r="W717" i="26"/>
  <c r="W718" i="26" s="1"/>
  <c r="V717" i="26"/>
  <c r="V718" i="26" s="1"/>
  <c r="U717" i="26"/>
  <c r="U718" i="26" s="1"/>
  <c r="T717" i="26"/>
  <c r="T718" i="26" s="1"/>
  <c r="S717" i="26"/>
  <c r="S718" i="26" s="1"/>
  <c r="R717" i="26"/>
  <c r="R718" i="26" s="1"/>
  <c r="Q717" i="26"/>
  <c r="Q718" i="26" s="1"/>
  <c r="P717" i="26"/>
  <c r="P718" i="26" s="1"/>
  <c r="O717" i="26"/>
  <c r="O718" i="26" s="1"/>
  <c r="N717" i="26"/>
  <c r="N718" i="26" s="1"/>
  <c r="M717" i="26"/>
  <c r="M718" i="26" s="1"/>
  <c r="L717" i="26"/>
  <c r="L718" i="26" s="1"/>
  <c r="K717" i="26"/>
  <c r="K718" i="26" s="1"/>
  <c r="J717" i="26"/>
  <c r="J718" i="26" s="1"/>
  <c r="I717" i="26"/>
  <c r="I718" i="26" s="1"/>
  <c r="I796" i="26" s="1"/>
  <c r="G717" i="26"/>
  <c r="F717" i="26"/>
  <c r="E717" i="26"/>
  <c r="AZ716" i="26"/>
  <c r="AY716" i="26"/>
  <c r="AX716" i="26"/>
  <c r="AW716" i="26"/>
  <c r="AV716" i="26"/>
  <c r="AU716" i="26"/>
  <c r="AT716" i="26"/>
  <c r="AS716" i="26"/>
  <c r="AR716" i="26"/>
  <c r="AQ716" i="26"/>
  <c r="AP716" i="26"/>
  <c r="AO716" i="26"/>
  <c r="AN716" i="26"/>
  <c r="AM716" i="26"/>
  <c r="AL716" i="26"/>
  <c r="AK716" i="26"/>
  <c r="AJ716" i="26"/>
  <c r="AI716" i="26"/>
  <c r="AH716" i="26"/>
  <c r="AG716" i="26"/>
  <c r="AF716" i="26"/>
  <c r="AE716" i="26"/>
  <c r="AD716" i="26"/>
  <c r="AC716" i="26"/>
  <c r="AB716" i="26"/>
  <c r="AA716" i="26"/>
  <c r="Z716" i="26"/>
  <c r="Y716" i="26"/>
  <c r="X716" i="26"/>
  <c r="W716" i="26"/>
  <c r="V716" i="26"/>
  <c r="U716" i="26"/>
  <c r="T716" i="26"/>
  <c r="S716" i="26"/>
  <c r="R716" i="26"/>
  <c r="Q716" i="26"/>
  <c r="P716" i="26"/>
  <c r="O716" i="26"/>
  <c r="N716" i="26"/>
  <c r="M716" i="26"/>
  <c r="L716" i="26"/>
  <c r="K716" i="26"/>
  <c r="J716" i="26"/>
  <c r="I716" i="26"/>
  <c r="G716" i="26"/>
  <c r="F716" i="26"/>
  <c r="E716" i="26"/>
  <c r="G710" i="26"/>
  <c r="F710" i="26"/>
  <c r="E710" i="26"/>
  <c r="G702" i="26"/>
  <c r="F702" i="26"/>
  <c r="E702" i="26"/>
  <c r="J696" i="26"/>
  <c r="I696" i="26"/>
  <c r="E696" i="26"/>
  <c r="J695" i="26"/>
  <c r="I695" i="26"/>
  <c r="E695" i="26"/>
  <c r="J694" i="26"/>
  <c r="I694" i="26"/>
  <c r="E694" i="26"/>
  <c r="J693" i="26"/>
  <c r="I693" i="26"/>
  <c r="E693" i="26"/>
  <c r="J692" i="26"/>
  <c r="I692" i="26"/>
  <c r="E692" i="26"/>
  <c r="J691" i="26"/>
  <c r="I691" i="26"/>
  <c r="E691" i="26"/>
  <c r="J690" i="26"/>
  <c r="I690" i="26"/>
  <c r="E690" i="26"/>
  <c r="J689" i="26"/>
  <c r="I689" i="26"/>
  <c r="E689" i="26"/>
  <c r="J688" i="26"/>
  <c r="I688" i="26"/>
  <c r="E688" i="26"/>
  <c r="J687" i="26"/>
  <c r="I687" i="26"/>
  <c r="E687" i="26"/>
  <c r="J686" i="26"/>
  <c r="I686" i="26"/>
  <c r="E686" i="26"/>
  <c r="J685" i="26"/>
  <c r="I685" i="26"/>
  <c r="E685" i="26"/>
  <c r="J684" i="26"/>
  <c r="I684" i="26"/>
  <c r="E684" i="26"/>
  <c r="J683" i="26"/>
  <c r="I683" i="26"/>
  <c r="E683" i="26"/>
  <c r="J682" i="26"/>
  <c r="I682" i="26"/>
  <c r="E682" i="26"/>
  <c r="J681" i="26"/>
  <c r="I681" i="26"/>
  <c r="E681" i="26"/>
  <c r="J680" i="26"/>
  <c r="I680" i="26"/>
  <c r="E680" i="26"/>
  <c r="J679" i="26"/>
  <c r="I679" i="26"/>
  <c r="E679" i="26"/>
  <c r="J678" i="26"/>
  <c r="I678" i="26"/>
  <c r="E678" i="26"/>
  <c r="J677" i="26"/>
  <c r="I677" i="26"/>
  <c r="E677" i="26"/>
  <c r="J676" i="26"/>
  <c r="I676" i="26"/>
  <c r="E676" i="26"/>
  <c r="J675" i="26"/>
  <c r="I675" i="26"/>
  <c r="E675" i="26"/>
  <c r="J674" i="26"/>
  <c r="I674" i="26"/>
  <c r="E674" i="26"/>
  <c r="J673" i="26"/>
  <c r="I673" i="26"/>
  <c r="E673" i="26"/>
  <c r="J672" i="26"/>
  <c r="I672" i="26"/>
  <c r="E672" i="26"/>
  <c r="J671" i="26"/>
  <c r="I671" i="26"/>
  <c r="E671" i="26"/>
  <c r="J670" i="26"/>
  <c r="I670" i="26"/>
  <c r="E670" i="26"/>
  <c r="J669" i="26"/>
  <c r="I669" i="26"/>
  <c r="E669" i="26"/>
  <c r="J668" i="26"/>
  <c r="I668" i="26"/>
  <c r="E668" i="26"/>
  <c r="J667" i="26"/>
  <c r="I667" i="26"/>
  <c r="E667" i="26"/>
  <c r="J666" i="26"/>
  <c r="I666" i="26"/>
  <c r="E666" i="26"/>
  <c r="J665" i="26"/>
  <c r="I665" i="26"/>
  <c r="E665" i="26"/>
  <c r="J664" i="26"/>
  <c r="I664" i="26"/>
  <c r="E664" i="26"/>
  <c r="J663" i="26"/>
  <c r="I663" i="26"/>
  <c r="E663" i="26"/>
  <c r="J662" i="26"/>
  <c r="I662" i="26"/>
  <c r="E662" i="26"/>
  <c r="J661" i="26"/>
  <c r="I661" i="26"/>
  <c r="E661" i="26"/>
  <c r="J660" i="26"/>
  <c r="I660" i="26"/>
  <c r="E660" i="26"/>
  <c r="J659" i="26"/>
  <c r="I659" i="26"/>
  <c r="E659" i="26"/>
  <c r="J658" i="26"/>
  <c r="I658" i="26"/>
  <c r="E658" i="26"/>
  <c r="J657" i="26"/>
  <c r="I657" i="26"/>
  <c r="E657" i="26"/>
  <c r="J656" i="26"/>
  <c r="I656" i="26"/>
  <c r="E656" i="26"/>
  <c r="J655" i="26"/>
  <c r="I655" i="26"/>
  <c r="E655" i="26"/>
  <c r="J654" i="26"/>
  <c r="I654" i="26"/>
  <c r="E654" i="26"/>
  <c r="J653" i="26"/>
  <c r="I653" i="26"/>
  <c r="E653" i="26"/>
  <c r="J652" i="26"/>
  <c r="I652" i="26"/>
  <c r="E652" i="26"/>
  <c r="J651" i="26"/>
  <c r="I651" i="26"/>
  <c r="E651" i="26"/>
  <c r="J650" i="26"/>
  <c r="I650" i="26"/>
  <c r="E650" i="26"/>
  <c r="J649" i="26"/>
  <c r="I649" i="26"/>
  <c r="E649" i="26"/>
  <c r="J648" i="26"/>
  <c r="I648" i="26"/>
  <c r="E648" i="26"/>
  <c r="J647" i="26"/>
  <c r="I647" i="26"/>
  <c r="E647" i="26"/>
  <c r="J646" i="26"/>
  <c r="I646" i="26"/>
  <c r="E646" i="26"/>
  <c r="J645" i="26"/>
  <c r="I645" i="26"/>
  <c r="E645" i="26"/>
  <c r="J644" i="26"/>
  <c r="I644" i="26"/>
  <c r="E644" i="26"/>
  <c r="J643" i="26"/>
  <c r="I643" i="26"/>
  <c r="E643" i="26"/>
  <c r="J642" i="26"/>
  <c r="I642" i="26"/>
  <c r="E642" i="26"/>
  <c r="J641" i="26"/>
  <c r="I641" i="26"/>
  <c r="E641" i="26"/>
  <c r="J640" i="26"/>
  <c r="I640" i="26"/>
  <c r="E640" i="26"/>
  <c r="J639" i="26"/>
  <c r="I639" i="26"/>
  <c r="E639" i="26"/>
  <c r="J638" i="26"/>
  <c r="I638" i="26"/>
  <c r="E638" i="26"/>
  <c r="J637" i="26"/>
  <c r="I637" i="26"/>
  <c r="E637" i="26"/>
  <c r="J636" i="26"/>
  <c r="I636" i="26"/>
  <c r="E636" i="26"/>
  <c r="J635" i="26"/>
  <c r="I635" i="26"/>
  <c r="E635" i="26"/>
  <c r="J634" i="26"/>
  <c r="I634" i="26"/>
  <c r="E634" i="26"/>
  <c r="J633" i="26"/>
  <c r="I633" i="26"/>
  <c r="E633" i="26"/>
  <c r="J632" i="26"/>
  <c r="I632" i="26"/>
  <c r="E632" i="26"/>
  <c r="J631" i="26"/>
  <c r="I631" i="26"/>
  <c r="E631" i="26"/>
  <c r="D628" i="26"/>
  <c r="G624" i="26"/>
  <c r="F624" i="26"/>
  <c r="E624" i="26"/>
  <c r="G616" i="26"/>
  <c r="F616" i="26"/>
  <c r="E616" i="26"/>
  <c r="J610" i="26"/>
  <c r="I610" i="26"/>
  <c r="E610" i="26"/>
  <c r="J609" i="26"/>
  <c r="I609" i="26"/>
  <c r="E609" i="26"/>
  <c r="J608" i="26"/>
  <c r="I608" i="26"/>
  <c r="E608" i="26"/>
  <c r="J607" i="26"/>
  <c r="I607" i="26"/>
  <c r="E607" i="26"/>
  <c r="J606" i="26"/>
  <c r="I606" i="26"/>
  <c r="E606" i="26"/>
  <c r="J605" i="26"/>
  <c r="I605" i="26"/>
  <c r="E605" i="26"/>
  <c r="J604" i="26"/>
  <c r="I604" i="26"/>
  <c r="E604" i="26"/>
  <c r="J603" i="26"/>
  <c r="I603" i="26"/>
  <c r="E603" i="26"/>
  <c r="J602" i="26"/>
  <c r="I602" i="26"/>
  <c r="E602" i="26"/>
  <c r="J601" i="26"/>
  <c r="I601" i="26"/>
  <c r="E601" i="26"/>
  <c r="J600" i="26"/>
  <c r="I600" i="26"/>
  <c r="E600" i="26"/>
  <c r="J599" i="26"/>
  <c r="I599" i="26"/>
  <c r="E599" i="26"/>
  <c r="J598" i="26"/>
  <c r="I598" i="26"/>
  <c r="E598" i="26"/>
  <c r="J597" i="26"/>
  <c r="I597" i="26"/>
  <c r="E597" i="26"/>
  <c r="J596" i="26"/>
  <c r="I596" i="26"/>
  <c r="E596" i="26"/>
  <c r="J595" i="26"/>
  <c r="I595" i="26"/>
  <c r="E595" i="26"/>
  <c r="J594" i="26"/>
  <c r="I594" i="26"/>
  <c r="E594" i="26"/>
  <c r="J593" i="26"/>
  <c r="I593" i="26"/>
  <c r="E593" i="26"/>
  <c r="J592" i="26"/>
  <c r="I592" i="26"/>
  <c r="E592" i="26"/>
  <c r="J591" i="26"/>
  <c r="I591" i="26"/>
  <c r="E591" i="26"/>
  <c r="J590" i="26"/>
  <c r="I590" i="26"/>
  <c r="E590" i="26"/>
  <c r="J589" i="26"/>
  <c r="I589" i="26"/>
  <c r="E589" i="26"/>
  <c r="J588" i="26"/>
  <c r="I588" i="26"/>
  <c r="E588" i="26"/>
  <c r="J587" i="26"/>
  <c r="I587" i="26"/>
  <c r="E587" i="26"/>
  <c r="J586" i="26"/>
  <c r="I586" i="26"/>
  <c r="E586" i="26"/>
  <c r="J585" i="26"/>
  <c r="I585" i="26"/>
  <c r="E585" i="26"/>
  <c r="J584" i="26"/>
  <c r="I584" i="26"/>
  <c r="E584" i="26"/>
  <c r="J583" i="26"/>
  <c r="I583" i="26"/>
  <c r="E583" i="26"/>
  <c r="J582" i="26"/>
  <c r="I582" i="26"/>
  <c r="E582" i="26"/>
  <c r="J581" i="26"/>
  <c r="I581" i="26"/>
  <c r="E581" i="26"/>
  <c r="J580" i="26"/>
  <c r="I580" i="26"/>
  <c r="E580" i="26"/>
  <c r="J579" i="26"/>
  <c r="I579" i="26"/>
  <c r="E579" i="26"/>
  <c r="J578" i="26"/>
  <c r="I578" i="26"/>
  <c r="E578" i="26"/>
  <c r="J577" i="26"/>
  <c r="I577" i="26"/>
  <c r="E577" i="26"/>
  <c r="J576" i="26"/>
  <c r="I576" i="26"/>
  <c r="E576" i="26"/>
  <c r="J575" i="26"/>
  <c r="I575" i="26"/>
  <c r="E575" i="26"/>
  <c r="J574" i="26"/>
  <c r="I574" i="26"/>
  <c r="E574" i="26"/>
  <c r="J573" i="26"/>
  <c r="I573" i="26"/>
  <c r="E573" i="26"/>
  <c r="J572" i="26"/>
  <c r="I572" i="26"/>
  <c r="E572" i="26"/>
  <c r="J571" i="26"/>
  <c r="I571" i="26"/>
  <c r="E571" i="26"/>
  <c r="J570" i="26"/>
  <c r="I570" i="26"/>
  <c r="E570" i="26"/>
  <c r="J569" i="26"/>
  <c r="I569" i="26"/>
  <c r="E569" i="26"/>
  <c r="J568" i="26"/>
  <c r="I568" i="26"/>
  <c r="E568" i="26"/>
  <c r="J567" i="26"/>
  <c r="I567" i="26"/>
  <c r="E567" i="26"/>
  <c r="J566" i="26"/>
  <c r="I566" i="26"/>
  <c r="E566" i="26"/>
  <c r="J565" i="26"/>
  <c r="I565" i="26"/>
  <c r="E565" i="26"/>
  <c r="J564" i="26"/>
  <c r="I564" i="26"/>
  <c r="E564" i="26"/>
  <c r="J563" i="26"/>
  <c r="I563" i="26"/>
  <c r="E563" i="26"/>
  <c r="J562" i="26"/>
  <c r="I562" i="26"/>
  <c r="E562" i="26"/>
  <c r="J561" i="26"/>
  <c r="I561" i="26"/>
  <c r="E561" i="26"/>
  <c r="J560" i="26"/>
  <c r="I560" i="26"/>
  <c r="E560" i="26"/>
  <c r="J559" i="26"/>
  <c r="I559" i="26"/>
  <c r="E559" i="26"/>
  <c r="J558" i="26"/>
  <c r="I558" i="26"/>
  <c r="E558" i="26"/>
  <c r="J557" i="26"/>
  <c r="I557" i="26"/>
  <c r="E557" i="26"/>
  <c r="J556" i="26"/>
  <c r="I556" i="26"/>
  <c r="E556" i="26"/>
  <c r="J555" i="26"/>
  <c r="I555" i="26"/>
  <c r="E555" i="26"/>
  <c r="J554" i="26"/>
  <c r="I554" i="26"/>
  <c r="E554" i="26"/>
  <c r="J553" i="26"/>
  <c r="I553" i="26"/>
  <c r="E553" i="26"/>
  <c r="J552" i="26"/>
  <c r="I552" i="26"/>
  <c r="E552" i="26"/>
  <c r="J551" i="26"/>
  <c r="I551" i="26"/>
  <c r="E551" i="26"/>
  <c r="J550" i="26"/>
  <c r="I550" i="26"/>
  <c r="E550" i="26"/>
  <c r="J549" i="26"/>
  <c r="I549" i="26"/>
  <c r="E549" i="26"/>
  <c r="J548" i="26"/>
  <c r="I548" i="26"/>
  <c r="E548" i="26"/>
  <c r="J547" i="26"/>
  <c r="I547" i="26"/>
  <c r="E547" i="26"/>
  <c r="J546" i="26"/>
  <c r="I546" i="26"/>
  <c r="E546" i="26"/>
  <c r="J545" i="26"/>
  <c r="I545" i="26"/>
  <c r="E545" i="26"/>
  <c r="D542" i="26"/>
  <c r="G538" i="26"/>
  <c r="F538" i="26"/>
  <c r="E538" i="26"/>
  <c r="G530" i="26"/>
  <c r="F530" i="26"/>
  <c r="E530" i="26"/>
  <c r="J524" i="26"/>
  <c r="I524" i="26"/>
  <c r="E524" i="26"/>
  <c r="J523" i="26"/>
  <c r="I523" i="26"/>
  <c r="E523" i="26"/>
  <c r="J522" i="26"/>
  <c r="I522" i="26"/>
  <c r="E522" i="26"/>
  <c r="J521" i="26"/>
  <c r="I521" i="26"/>
  <c r="E521" i="26"/>
  <c r="J520" i="26"/>
  <c r="I520" i="26"/>
  <c r="E520" i="26"/>
  <c r="J519" i="26"/>
  <c r="I519" i="26"/>
  <c r="E519" i="26"/>
  <c r="J518" i="26"/>
  <c r="I518" i="26"/>
  <c r="E518" i="26"/>
  <c r="J517" i="26"/>
  <c r="I517" i="26"/>
  <c r="E517" i="26"/>
  <c r="J516" i="26"/>
  <c r="I516" i="26"/>
  <c r="E516" i="26"/>
  <c r="J515" i="26"/>
  <c r="I515" i="26"/>
  <c r="E515" i="26"/>
  <c r="J514" i="26"/>
  <c r="I514" i="26"/>
  <c r="E514" i="26"/>
  <c r="J513" i="26"/>
  <c r="I513" i="26"/>
  <c r="E513" i="26"/>
  <c r="J512" i="26"/>
  <c r="I512" i="26"/>
  <c r="E512" i="26"/>
  <c r="J511" i="26"/>
  <c r="I511" i="26"/>
  <c r="E511" i="26"/>
  <c r="J510" i="26"/>
  <c r="I510" i="26"/>
  <c r="E510" i="26"/>
  <c r="J509" i="26"/>
  <c r="I509" i="26"/>
  <c r="E509" i="26"/>
  <c r="J508" i="26"/>
  <c r="I508" i="26"/>
  <c r="E508" i="26"/>
  <c r="J507" i="26"/>
  <c r="I507" i="26"/>
  <c r="E507" i="26"/>
  <c r="J506" i="26"/>
  <c r="I506" i="26"/>
  <c r="E506" i="26"/>
  <c r="J505" i="26"/>
  <c r="I505" i="26"/>
  <c r="E505" i="26"/>
  <c r="J504" i="26"/>
  <c r="I504" i="26"/>
  <c r="E504" i="26"/>
  <c r="J503" i="26"/>
  <c r="I503" i="26"/>
  <c r="E503" i="26"/>
  <c r="J502" i="26"/>
  <c r="I502" i="26"/>
  <c r="E502" i="26"/>
  <c r="J501" i="26"/>
  <c r="I501" i="26"/>
  <c r="E501" i="26"/>
  <c r="J500" i="26"/>
  <c r="I500" i="26"/>
  <c r="E500" i="26"/>
  <c r="J499" i="26"/>
  <c r="I499" i="26"/>
  <c r="E499" i="26"/>
  <c r="J498" i="26"/>
  <c r="I498" i="26"/>
  <c r="E498" i="26"/>
  <c r="J497" i="26"/>
  <c r="I497" i="26"/>
  <c r="E497" i="26"/>
  <c r="J496" i="26"/>
  <c r="I496" i="26"/>
  <c r="E496" i="26"/>
  <c r="J495" i="26"/>
  <c r="I495" i="26"/>
  <c r="E495" i="26"/>
  <c r="J494" i="26"/>
  <c r="I494" i="26"/>
  <c r="E494" i="26"/>
  <c r="J493" i="26"/>
  <c r="I493" i="26"/>
  <c r="E493" i="26"/>
  <c r="J492" i="26"/>
  <c r="I492" i="26"/>
  <c r="E492" i="26"/>
  <c r="J491" i="26"/>
  <c r="I491" i="26"/>
  <c r="E491" i="26"/>
  <c r="J490" i="26"/>
  <c r="I490" i="26"/>
  <c r="E490" i="26"/>
  <c r="J489" i="26"/>
  <c r="I489" i="26"/>
  <c r="E489" i="26"/>
  <c r="J488" i="26"/>
  <c r="I488" i="26"/>
  <c r="E488" i="26"/>
  <c r="J487" i="26"/>
  <c r="I487" i="26"/>
  <c r="E487" i="26"/>
  <c r="J486" i="26"/>
  <c r="I486" i="26"/>
  <c r="E486" i="26"/>
  <c r="J485" i="26"/>
  <c r="I485" i="26"/>
  <c r="E485" i="26"/>
  <c r="J484" i="26"/>
  <c r="I484" i="26"/>
  <c r="E484" i="26"/>
  <c r="J483" i="26"/>
  <c r="I483" i="26"/>
  <c r="E483" i="26"/>
  <c r="J482" i="26"/>
  <c r="I482" i="26"/>
  <c r="E482" i="26"/>
  <c r="J481" i="26"/>
  <c r="I481" i="26"/>
  <c r="E481" i="26"/>
  <c r="J480" i="26"/>
  <c r="I480" i="26"/>
  <c r="E480" i="26"/>
  <c r="J479" i="26"/>
  <c r="I479" i="26"/>
  <c r="E479" i="26"/>
  <c r="J478" i="26"/>
  <c r="I478" i="26"/>
  <c r="E478" i="26"/>
  <c r="J477" i="26"/>
  <c r="I477" i="26"/>
  <c r="E477" i="26"/>
  <c r="J476" i="26"/>
  <c r="I476" i="26"/>
  <c r="E476" i="26"/>
  <c r="J475" i="26"/>
  <c r="I475" i="26"/>
  <c r="E475" i="26"/>
  <c r="J474" i="26"/>
  <c r="I474" i="26"/>
  <c r="E474" i="26"/>
  <c r="J473" i="26"/>
  <c r="I473" i="26"/>
  <c r="E473" i="26"/>
  <c r="J472" i="26"/>
  <c r="I472" i="26"/>
  <c r="E472" i="26"/>
  <c r="J471" i="26"/>
  <c r="I471" i="26"/>
  <c r="E471" i="26"/>
  <c r="J470" i="26"/>
  <c r="I470" i="26"/>
  <c r="E470" i="26"/>
  <c r="J469" i="26"/>
  <c r="I469" i="26"/>
  <c r="E469" i="26"/>
  <c r="J468" i="26"/>
  <c r="I468" i="26"/>
  <c r="E468" i="26"/>
  <c r="J467" i="26"/>
  <c r="I467" i="26"/>
  <c r="E467" i="26"/>
  <c r="J466" i="26"/>
  <c r="I466" i="26"/>
  <c r="E466" i="26"/>
  <c r="J465" i="26"/>
  <c r="I465" i="26"/>
  <c r="E465" i="26"/>
  <c r="J464" i="26"/>
  <c r="I464" i="26"/>
  <c r="E464" i="26"/>
  <c r="J463" i="26"/>
  <c r="I463" i="26"/>
  <c r="E463" i="26"/>
  <c r="J462" i="26"/>
  <c r="I462" i="26"/>
  <c r="E462" i="26"/>
  <c r="J461" i="26"/>
  <c r="I461" i="26"/>
  <c r="E461" i="26"/>
  <c r="J460" i="26"/>
  <c r="I460" i="26"/>
  <c r="E460" i="26"/>
  <c r="J459" i="26"/>
  <c r="I459" i="26"/>
  <c r="E459" i="26"/>
  <c r="D456" i="26"/>
  <c r="G452" i="26"/>
  <c r="F452" i="26"/>
  <c r="E452" i="26"/>
  <c r="G444" i="26"/>
  <c r="F444" i="26"/>
  <c r="E444" i="26"/>
  <c r="J438" i="26"/>
  <c r="I438" i="26"/>
  <c r="E438" i="26"/>
  <c r="J437" i="26"/>
  <c r="I437" i="26"/>
  <c r="E437" i="26"/>
  <c r="J436" i="26"/>
  <c r="I436" i="26"/>
  <c r="E436" i="26"/>
  <c r="J435" i="26"/>
  <c r="I435" i="26"/>
  <c r="E435" i="26"/>
  <c r="J434" i="26"/>
  <c r="I434" i="26"/>
  <c r="E434" i="26"/>
  <c r="J433" i="26"/>
  <c r="I433" i="26"/>
  <c r="E433" i="26"/>
  <c r="J432" i="26"/>
  <c r="I432" i="26"/>
  <c r="E432" i="26"/>
  <c r="J431" i="26"/>
  <c r="I431" i="26"/>
  <c r="E431" i="26"/>
  <c r="J430" i="26"/>
  <c r="I430" i="26"/>
  <c r="E430" i="26"/>
  <c r="J429" i="26"/>
  <c r="I429" i="26"/>
  <c r="E429" i="26"/>
  <c r="J428" i="26"/>
  <c r="I428" i="26"/>
  <c r="E428" i="26"/>
  <c r="J427" i="26"/>
  <c r="I427" i="26"/>
  <c r="E427" i="26"/>
  <c r="J426" i="26"/>
  <c r="I426" i="26"/>
  <c r="E426" i="26"/>
  <c r="J425" i="26"/>
  <c r="I425" i="26"/>
  <c r="E425" i="26"/>
  <c r="J424" i="26"/>
  <c r="I424" i="26"/>
  <c r="E424" i="26"/>
  <c r="J423" i="26"/>
  <c r="I423" i="26"/>
  <c r="E423" i="26"/>
  <c r="J422" i="26"/>
  <c r="I422" i="26"/>
  <c r="E422" i="26"/>
  <c r="J421" i="26"/>
  <c r="I421" i="26"/>
  <c r="E421" i="26"/>
  <c r="J420" i="26"/>
  <c r="I420" i="26"/>
  <c r="E420" i="26"/>
  <c r="J419" i="26"/>
  <c r="I419" i="26"/>
  <c r="E419" i="26"/>
  <c r="J418" i="26"/>
  <c r="I418" i="26"/>
  <c r="E418" i="26"/>
  <c r="J417" i="26"/>
  <c r="I417" i="26"/>
  <c r="E417" i="26"/>
  <c r="J416" i="26"/>
  <c r="I416" i="26"/>
  <c r="E416" i="26"/>
  <c r="J415" i="26"/>
  <c r="I415" i="26"/>
  <c r="E415" i="26"/>
  <c r="J414" i="26"/>
  <c r="I414" i="26"/>
  <c r="E414" i="26"/>
  <c r="J413" i="26"/>
  <c r="I413" i="26"/>
  <c r="E413" i="26"/>
  <c r="J412" i="26"/>
  <c r="I412" i="26"/>
  <c r="E412" i="26"/>
  <c r="J411" i="26"/>
  <c r="I411" i="26"/>
  <c r="E411" i="26"/>
  <c r="J410" i="26"/>
  <c r="I410" i="26"/>
  <c r="E410" i="26"/>
  <c r="J409" i="26"/>
  <c r="I409" i="26"/>
  <c r="E409" i="26"/>
  <c r="J408" i="26"/>
  <c r="I408" i="26"/>
  <c r="E408" i="26"/>
  <c r="J407" i="26"/>
  <c r="I407" i="26"/>
  <c r="E407" i="26"/>
  <c r="J406" i="26"/>
  <c r="I406" i="26"/>
  <c r="E406" i="26"/>
  <c r="J405" i="26"/>
  <c r="I405" i="26"/>
  <c r="E405" i="26"/>
  <c r="J404" i="26"/>
  <c r="I404" i="26"/>
  <c r="E404" i="26"/>
  <c r="J403" i="26"/>
  <c r="I403" i="26"/>
  <c r="E403" i="26"/>
  <c r="J402" i="26"/>
  <c r="I402" i="26"/>
  <c r="E402" i="26"/>
  <c r="J401" i="26"/>
  <c r="I401" i="26"/>
  <c r="E401" i="26"/>
  <c r="J400" i="26"/>
  <c r="I400" i="26"/>
  <c r="E400" i="26"/>
  <c r="J399" i="26"/>
  <c r="I399" i="26"/>
  <c r="E399" i="26"/>
  <c r="J398" i="26"/>
  <c r="I398" i="26"/>
  <c r="E398" i="26"/>
  <c r="J397" i="26"/>
  <c r="I397" i="26"/>
  <c r="E397" i="26"/>
  <c r="J396" i="26"/>
  <c r="I396" i="26"/>
  <c r="E396" i="26"/>
  <c r="J395" i="26"/>
  <c r="I395" i="26"/>
  <c r="E395" i="26"/>
  <c r="J394" i="26"/>
  <c r="I394" i="26"/>
  <c r="E394" i="26"/>
  <c r="J393" i="26"/>
  <c r="I393" i="26"/>
  <c r="E393" i="26"/>
  <c r="J392" i="26"/>
  <c r="I392" i="26"/>
  <c r="E392" i="26"/>
  <c r="J391" i="26"/>
  <c r="I391" i="26"/>
  <c r="E391" i="26"/>
  <c r="J390" i="26"/>
  <c r="I390" i="26"/>
  <c r="E390" i="26"/>
  <c r="J389" i="26"/>
  <c r="I389" i="26"/>
  <c r="E389" i="26"/>
  <c r="J388" i="26"/>
  <c r="I388" i="26"/>
  <c r="E388" i="26"/>
  <c r="J387" i="26"/>
  <c r="I387" i="26"/>
  <c r="E387" i="26"/>
  <c r="J386" i="26"/>
  <c r="I386" i="26"/>
  <c r="E386" i="26"/>
  <c r="J385" i="26"/>
  <c r="I385" i="26"/>
  <c r="E385" i="26"/>
  <c r="J384" i="26"/>
  <c r="I384" i="26"/>
  <c r="E384" i="26"/>
  <c r="J383" i="26"/>
  <c r="I383" i="26"/>
  <c r="E383" i="26"/>
  <c r="J382" i="26"/>
  <c r="I382" i="26"/>
  <c r="E382" i="26"/>
  <c r="J381" i="26"/>
  <c r="I381" i="26"/>
  <c r="E381" i="26"/>
  <c r="J380" i="26"/>
  <c r="I380" i="26"/>
  <c r="E380" i="26"/>
  <c r="J379" i="26"/>
  <c r="I379" i="26"/>
  <c r="E379" i="26"/>
  <c r="J378" i="26"/>
  <c r="I378" i="26"/>
  <c r="E378" i="26"/>
  <c r="J377" i="26"/>
  <c r="I377" i="26"/>
  <c r="E377" i="26"/>
  <c r="J376" i="26"/>
  <c r="I376" i="26"/>
  <c r="E376" i="26"/>
  <c r="J375" i="26"/>
  <c r="I375" i="26"/>
  <c r="E375" i="26"/>
  <c r="J374" i="26"/>
  <c r="I374" i="26"/>
  <c r="E374" i="26"/>
  <c r="J373" i="26"/>
  <c r="I373" i="26"/>
  <c r="E373" i="26"/>
  <c r="D370" i="26"/>
  <c r="E450" i="26" s="1"/>
  <c r="AZ367" i="26"/>
  <c r="AZ368" i="26" s="1"/>
  <c r="AY367" i="26"/>
  <c r="AY368" i="26" s="1"/>
  <c r="AX367" i="26"/>
  <c r="AX368" i="26" s="1"/>
  <c r="AW367" i="26"/>
  <c r="AW368" i="26" s="1"/>
  <c r="AV367" i="26"/>
  <c r="AV368" i="26" s="1"/>
  <c r="AU367" i="26"/>
  <c r="AU368" i="26" s="1"/>
  <c r="AT367" i="26"/>
  <c r="AT368" i="26" s="1"/>
  <c r="AS367" i="26"/>
  <c r="AS368" i="26" s="1"/>
  <c r="AR367" i="26"/>
  <c r="AR368" i="26" s="1"/>
  <c r="AQ367" i="26"/>
  <c r="AQ368" i="26" s="1"/>
  <c r="AP367" i="26"/>
  <c r="AP368" i="26" s="1"/>
  <c r="AO367" i="26"/>
  <c r="AO368" i="26" s="1"/>
  <c r="AN367" i="26"/>
  <c r="AN368" i="26" s="1"/>
  <c r="AM367" i="26"/>
  <c r="AM368" i="26" s="1"/>
  <c r="AL367" i="26"/>
  <c r="AL368" i="26" s="1"/>
  <c r="AK367" i="26"/>
  <c r="AK368" i="26" s="1"/>
  <c r="AJ367" i="26"/>
  <c r="AJ368" i="26" s="1"/>
  <c r="AI367" i="26"/>
  <c r="AI368" i="26" s="1"/>
  <c r="AH367" i="26"/>
  <c r="AH368" i="26" s="1"/>
  <c r="AG367" i="26"/>
  <c r="AG368" i="26" s="1"/>
  <c r="AF367" i="26"/>
  <c r="AF368" i="26" s="1"/>
  <c r="AE367" i="26"/>
  <c r="AE368" i="26" s="1"/>
  <c r="AD367" i="26"/>
  <c r="AD368" i="26" s="1"/>
  <c r="AC367" i="26"/>
  <c r="AC368" i="26" s="1"/>
  <c r="AB367" i="26"/>
  <c r="AB368" i="26" s="1"/>
  <c r="AA367" i="26"/>
  <c r="AA368" i="26" s="1"/>
  <c r="Z367" i="26"/>
  <c r="Z368" i="26" s="1"/>
  <c r="Y367" i="26"/>
  <c r="Y368" i="26" s="1"/>
  <c r="X367" i="26"/>
  <c r="X368" i="26" s="1"/>
  <c r="W367" i="26"/>
  <c r="W368" i="26" s="1"/>
  <c r="V367" i="26"/>
  <c r="V368" i="26" s="1"/>
  <c r="U367" i="26"/>
  <c r="U368" i="26" s="1"/>
  <c r="T367" i="26"/>
  <c r="T368" i="26" s="1"/>
  <c r="S367" i="26"/>
  <c r="S368" i="26" s="1"/>
  <c r="R367" i="26"/>
  <c r="R368" i="26" s="1"/>
  <c r="Q367" i="26"/>
  <c r="Q368" i="26" s="1"/>
  <c r="P367" i="26"/>
  <c r="P368" i="26" s="1"/>
  <c r="O367" i="26"/>
  <c r="O368" i="26" s="1"/>
  <c r="N367" i="26"/>
  <c r="N368" i="26" s="1"/>
  <c r="M367" i="26"/>
  <c r="M368" i="26" s="1"/>
  <c r="L367" i="26"/>
  <c r="L368" i="26" s="1"/>
  <c r="K367" i="26"/>
  <c r="K368" i="26" s="1"/>
  <c r="J367" i="26"/>
  <c r="J368" i="26" s="1"/>
  <c r="I367" i="26"/>
  <c r="I368" i="26" s="1"/>
  <c r="G367" i="26"/>
  <c r="F367" i="26"/>
  <c r="E367" i="26"/>
  <c r="E366" i="26"/>
  <c r="AZ363" i="26"/>
  <c r="AZ364" i="26" s="1"/>
  <c r="AY363" i="26"/>
  <c r="AY364" i="26" s="1"/>
  <c r="AX363" i="26"/>
  <c r="AX364" i="26" s="1"/>
  <c r="AW363" i="26"/>
  <c r="AW364" i="26" s="1"/>
  <c r="AV363" i="26"/>
  <c r="AV364" i="26" s="1"/>
  <c r="AU363" i="26"/>
  <c r="AU364" i="26" s="1"/>
  <c r="AT363" i="26"/>
  <c r="AT364" i="26" s="1"/>
  <c r="AS363" i="26"/>
  <c r="AS364" i="26" s="1"/>
  <c r="AR363" i="26"/>
  <c r="AR364" i="26" s="1"/>
  <c r="AQ363" i="26"/>
  <c r="AQ364" i="26" s="1"/>
  <c r="AP363" i="26"/>
  <c r="AP364" i="26" s="1"/>
  <c r="AO363" i="26"/>
  <c r="AO364" i="26" s="1"/>
  <c r="AN363" i="26"/>
  <c r="AN364" i="26" s="1"/>
  <c r="AM363" i="26"/>
  <c r="AM364" i="26" s="1"/>
  <c r="AL363" i="26"/>
  <c r="AL364" i="26" s="1"/>
  <c r="AK363" i="26"/>
  <c r="AK364" i="26" s="1"/>
  <c r="AJ363" i="26"/>
  <c r="AJ364" i="26" s="1"/>
  <c r="AI363" i="26"/>
  <c r="AI364" i="26" s="1"/>
  <c r="AH363" i="26"/>
  <c r="AH364" i="26" s="1"/>
  <c r="AG363" i="26"/>
  <c r="AG364" i="26" s="1"/>
  <c r="AF363" i="26"/>
  <c r="AF364" i="26" s="1"/>
  <c r="AE363" i="26"/>
  <c r="AE364" i="26" s="1"/>
  <c r="AD363" i="26"/>
  <c r="AD364" i="26" s="1"/>
  <c r="AC363" i="26"/>
  <c r="AC364" i="26" s="1"/>
  <c r="AB363" i="26"/>
  <c r="AB364" i="26" s="1"/>
  <c r="AA363" i="26"/>
  <c r="AA364" i="26" s="1"/>
  <c r="Z363" i="26"/>
  <c r="Z364" i="26" s="1"/>
  <c r="Y363" i="26"/>
  <c r="Y364" i="26" s="1"/>
  <c r="X363" i="26"/>
  <c r="X364" i="26" s="1"/>
  <c r="W363" i="26"/>
  <c r="W364" i="26" s="1"/>
  <c r="V363" i="26"/>
  <c r="V364" i="26" s="1"/>
  <c r="U363" i="26"/>
  <c r="U364" i="26" s="1"/>
  <c r="T363" i="26"/>
  <c r="T364" i="26" s="1"/>
  <c r="S363" i="26"/>
  <c r="S364" i="26" s="1"/>
  <c r="R363" i="26"/>
  <c r="R364" i="26" s="1"/>
  <c r="Q363" i="26"/>
  <c r="Q364" i="26" s="1"/>
  <c r="P363" i="26"/>
  <c r="P364" i="26" s="1"/>
  <c r="O363" i="26"/>
  <c r="O364" i="26" s="1"/>
  <c r="N363" i="26"/>
  <c r="N364" i="26" s="1"/>
  <c r="M363" i="26"/>
  <c r="M364" i="26" s="1"/>
  <c r="L363" i="26"/>
  <c r="L364" i="26" s="1"/>
  <c r="K363" i="26"/>
  <c r="K364" i="26" s="1"/>
  <c r="J363" i="26"/>
  <c r="J364" i="26" s="1"/>
  <c r="I363" i="26"/>
  <c r="I364" i="26" s="1"/>
  <c r="I442" i="26" s="1"/>
  <c r="G363" i="26"/>
  <c r="F363" i="26"/>
  <c r="E363" i="26"/>
  <c r="E362" i="26"/>
  <c r="G356" i="26"/>
  <c r="F356" i="26"/>
  <c r="E356" i="26"/>
  <c r="G348" i="26"/>
  <c r="F348" i="26"/>
  <c r="E348" i="26"/>
  <c r="J342" i="26"/>
  <c r="I342" i="26"/>
  <c r="E342" i="26"/>
  <c r="J341" i="26"/>
  <c r="I341" i="26"/>
  <c r="E341" i="26"/>
  <c r="J340" i="26"/>
  <c r="I340" i="26"/>
  <c r="E340" i="26"/>
  <c r="J339" i="26"/>
  <c r="I339" i="26"/>
  <c r="E339" i="26"/>
  <c r="J338" i="26"/>
  <c r="I338" i="26"/>
  <c r="E338" i="26"/>
  <c r="J337" i="26"/>
  <c r="I337" i="26"/>
  <c r="E337" i="26"/>
  <c r="J336" i="26"/>
  <c r="I336" i="26"/>
  <c r="E336" i="26"/>
  <c r="J335" i="26"/>
  <c r="I335" i="26"/>
  <c r="E335" i="26"/>
  <c r="J334" i="26"/>
  <c r="I334" i="26"/>
  <c r="E334" i="26"/>
  <c r="J333" i="26"/>
  <c r="I333" i="26"/>
  <c r="E333" i="26"/>
  <c r="J332" i="26"/>
  <c r="I332" i="26"/>
  <c r="E332" i="26"/>
  <c r="J331" i="26"/>
  <c r="I331" i="26"/>
  <c r="E331" i="26"/>
  <c r="J330" i="26"/>
  <c r="I330" i="26"/>
  <c r="E330" i="26"/>
  <c r="J329" i="26"/>
  <c r="I329" i="26"/>
  <c r="E329" i="26"/>
  <c r="J328" i="26"/>
  <c r="I328" i="26"/>
  <c r="E328" i="26"/>
  <c r="J327" i="26"/>
  <c r="I327" i="26"/>
  <c r="E327" i="26"/>
  <c r="J326" i="26"/>
  <c r="I326" i="26"/>
  <c r="E326" i="26"/>
  <c r="J325" i="26"/>
  <c r="I325" i="26"/>
  <c r="E325" i="26"/>
  <c r="J324" i="26"/>
  <c r="I324" i="26"/>
  <c r="E324" i="26"/>
  <c r="J323" i="26"/>
  <c r="I323" i="26"/>
  <c r="E323" i="26"/>
  <c r="J322" i="26"/>
  <c r="I322" i="26"/>
  <c r="E322" i="26"/>
  <c r="J321" i="26"/>
  <c r="I321" i="26"/>
  <c r="E321" i="26"/>
  <c r="J320" i="26"/>
  <c r="I320" i="26"/>
  <c r="E320" i="26"/>
  <c r="J319" i="26"/>
  <c r="I319" i="26"/>
  <c r="E319" i="26"/>
  <c r="J318" i="26"/>
  <c r="I318" i="26"/>
  <c r="E318" i="26"/>
  <c r="J317" i="26"/>
  <c r="I317" i="26"/>
  <c r="E317" i="26"/>
  <c r="J316" i="26"/>
  <c r="I316" i="26"/>
  <c r="E316" i="26"/>
  <c r="J315" i="26"/>
  <c r="I315" i="26"/>
  <c r="E315" i="26"/>
  <c r="J314" i="26"/>
  <c r="I314" i="26"/>
  <c r="E314" i="26"/>
  <c r="J313" i="26"/>
  <c r="I313" i="26"/>
  <c r="E313" i="26"/>
  <c r="J312" i="26"/>
  <c r="I312" i="26"/>
  <c r="E312" i="26"/>
  <c r="J311" i="26"/>
  <c r="I311" i="26"/>
  <c r="E311" i="26"/>
  <c r="J310" i="26"/>
  <c r="I310" i="26"/>
  <c r="E310" i="26"/>
  <c r="J309" i="26"/>
  <c r="I309" i="26"/>
  <c r="E309" i="26"/>
  <c r="J308" i="26"/>
  <c r="I308" i="26"/>
  <c r="E308" i="26"/>
  <c r="J307" i="26"/>
  <c r="I307" i="26"/>
  <c r="E307" i="26"/>
  <c r="J306" i="26"/>
  <c r="I306" i="26"/>
  <c r="E306" i="26"/>
  <c r="J305" i="26"/>
  <c r="I305" i="26"/>
  <c r="E305" i="26"/>
  <c r="J304" i="26"/>
  <c r="I304" i="26"/>
  <c r="E304" i="26"/>
  <c r="J303" i="26"/>
  <c r="I303" i="26"/>
  <c r="E303" i="26"/>
  <c r="J302" i="26"/>
  <c r="I302" i="26"/>
  <c r="E302" i="26"/>
  <c r="J301" i="26"/>
  <c r="I301" i="26"/>
  <c r="E301" i="26"/>
  <c r="J300" i="26"/>
  <c r="I300" i="26"/>
  <c r="E300" i="26"/>
  <c r="J299" i="26"/>
  <c r="I299" i="26"/>
  <c r="E299" i="26"/>
  <c r="J298" i="26"/>
  <c r="I298" i="26"/>
  <c r="E298" i="26"/>
  <c r="J297" i="26"/>
  <c r="I297" i="26"/>
  <c r="E297" i="26"/>
  <c r="J296" i="26"/>
  <c r="I296" i="26"/>
  <c r="E296" i="26"/>
  <c r="J295" i="26"/>
  <c r="I295" i="26"/>
  <c r="E295" i="26"/>
  <c r="J294" i="26"/>
  <c r="I294" i="26"/>
  <c r="E294" i="26"/>
  <c r="J293" i="26"/>
  <c r="I293" i="26"/>
  <c r="E293" i="26"/>
  <c r="J292" i="26"/>
  <c r="I292" i="26"/>
  <c r="E292" i="26"/>
  <c r="J291" i="26"/>
  <c r="I291" i="26"/>
  <c r="E291" i="26"/>
  <c r="J290" i="26"/>
  <c r="I290" i="26"/>
  <c r="E290" i="26"/>
  <c r="J289" i="26"/>
  <c r="I289" i="26"/>
  <c r="E289" i="26"/>
  <c r="J288" i="26"/>
  <c r="I288" i="26"/>
  <c r="E288" i="26"/>
  <c r="J287" i="26"/>
  <c r="I287" i="26"/>
  <c r="E287" i="26"/>
  <c r="J286" i="26"/>
  <c r="I286" i="26"/>
  <c r="E286" i="26"/>
  <c r="J285" i="26"/>
  <c r="I285" i="26"/>
  <c r="E285" i="26"/>
  <c r="J284" i="26"/>
  <c r="I284" i="26"/>
  <c r="E284" i="26"/>
  <c r="J283" i="26"/>
  <c r="I283" i="26"/>
  <c r="E283" i="26"/>
  <c r="J282" i="26"/>
  <c r="I282" i="26"/>
  <c r="E282" i="26"/>
  <c r="J281" i="26"/>
  <c r="I281" i="26"/>
  <c r="E281" i="26"/>
  <c r="J280" i="26"/>
  <c r="I280" i="26"/>
  <c r="E280" i="26"/>
  <c r="J279" i="26"/>
  <c r="I279" i="26"/>
  <c r="E279" i="26"/>
  <c r="J278" i="26"/>
  <c r="I278" i="26"/>
  <c r="E278" i="26"/>
  <c r="J277" i="26"/>
  <c r="I277" i="26"/>
  <c r="E277" i="26"/>
  <c r="D274" i="26"/>
  <c r="G270" i="26"/>
  <c r="F270" i="26"/>
  <c r="E270" i="26"/>
  <c r="G262" i="26"/>
  <c r="F262" i="26"/>
  <c r="E262" i="26"/>
  <c r="J256" i="26"/>
  <c r="I256" i="26"/>
  <c r="E256" i="26"/>
  <c r="J255" i="26"/>
  <c r="I255" i="26"/>
  <c r="E255" i="26"/>
  <c r="J254" i="26"/>
  <c r="I254" i="26"/>
  <c r="E254" i="26"/>
  <c r="J253" i="26"/>
  <c r="I253" i="26"/>
  <c r="E253" i="26"/>
  <c r="J252" i="26"/>
  <c r="I252" i="26"/>
  <c r="E252" i="26"/>
  <c r="J251" i="26"/>
  <c r="I251" i="26"/>
  <c r="E251" i="26"/>
  <c r="J250" i="26"/>
  <c r="I250" i="26"/>
  <c r="E250" i="26"/>
  <c r="J249" i="26"/>
  <c r="I249" i="26"/>
  <c r="E249" i="26"/>
  <c r="J248" i="26"/>
  <c r="I248" i="26"/>
  <c r="E248" i="26"/>
  <c r="J247" i="26"/>
  <c r="I247" i="26"/>
  <c r="E247" i="26"/>
  <c r="J246" i="26"/>
  <c r="I246" i="26"/>
  <c r="E246" i="26"/>
  <c r="J245" i="26"/>
  <c r="I245" i="26"/>
  <c r="E245" i="26"/>
  <c r="J244" i="26"/>
  <c r="I244" i="26"/>
  <c r="E244" i="26"/>
  <c r="J243" i="26"/>
  <c r="I243" i="26"/>
  <c r="E243" i="26"/>
  <c r="J242" i="26"/>
  <c r="I242" i="26"/>
  <c r="E242" i="26"/>
  <c r="J241" i="26"/>
  <c r="I241" i="26"/>
  <c r="E241" i="26"/>
  <c r="J240" i="26"/>
  <c r="I240" i="26"/>
  <c r="E240" i="26"/>
  <c r="J239" i="26"/>
  <c r="I239" i="26"/>
  <c r="E239" i="26"/>
  <c r="J238" i="26"/>
  <c r="I238" i="26"/>
  <c r="E238" i="26"/>
  <c r="J237" i="26"/>
  <c r="I237" i="26"/>
  <c r="E237" i="26"/>
  <c r="J236" i="26"/>
  <c r="I236" i="26"/>
  <c r="E236" i="26"/>
  <c r="J235" i="26"/>
  <c r="I235" i="26"/>
  <c r="E235" i="26"/>
  <c r="J234" i="26"/>
  <c r="I234" i="26"/>
  <c r="E234" i="26"/>
  <c r="J233" i="26"/>
  <c r="I233" i="26"/>
  <c r="E233" i="26"/>
  <c r="J232" i="26"/>
  <c r="I232" i="26"/>
  <c r="E232" i="26"/>
  <c r="J231" i="26"/>
  <c r="I231" i="26"/>
  <c r="E231" i="26"/>
  <c r="J230" i="26"/>
  <c r="I230" i="26"/>
  <c r="E230" i="26"/>
  <c r="J229" i="26"/>
  <c r="I229" i="26"/>
  <c r="E229" i="26"/>
  <c r="J228" i="26"/>
  <c r="I228" i="26"/>
  <c r="E228" i="26"/>
  <c r="J227" i="26"/>
  <c r="I227" i="26"/>
  <c r="E227" i="26"/>
  <c r="J226" i="26"/>
  <c r="I226" i="26"/>
  <c r="E226" i="26"/>
  <c r="J225" i="26"/>
  <c r="I225" i="26"/>
  <c r="E225" i="26"/>
  <c r="J224" i="26"/>
  <c r="I224" i="26"/>
  <c r="E224" i="26"/>
  <c r="J223" i="26"/>
  <c r="I223" i="26"/>
  <c r="E223" i="26"/>
  <c r="J222" i="26"/>
  <c r="I222" i="26"/>
  <c r="E222" i="26"/>
  <c r="J221" i="26"/>
  <c r="I221" i="26"/>
  <c r="E221" i="26"/>
  <c r="J220" i="26"/>
  <c r="I220" i="26"/>
  <c r="E220" i="26"/>
  <c r="J219" i="26"/>
  <c r="I219" i="26"/>
  <c r="E219" i="26"/>
  <c r="J218" i="26"/>
  <c r="I218" i="26"/>
  <c r="E218" i="26"/>
  <c r="J217" i="26"/>
  <c r="I217" i="26"/>
  <c r="E217" i="26"/>
  <c r="J216" i="26"/>
  <c r="I216" i="26"/>
  <c r="E216" i="26"/>
  <c r="J215" i="26"/>
  <c r="I215" i="26"/>
  <c r="E215" i="26"/>
  <c r="J214" i="26"/>
  <c r="I214" i="26"/>
  <c r="E214" i="26"/>
  <c r="J213" i="26"/>
  <c r="I213" i="26"/>
  <c r="E213" i="26"/>
  <c r="J212" i="26"/>
  <c r="I212" i="26"/>
  <c r="E212" i="26"/>
  <c r="J211" i="26"/>
  <c r="I211" i="26"/>
  <c r="E211" i="26"/>
  <c r="J210" i="26"/>
  <c r="I210" i="26"/>
  <c r="E210" i="26"/>
  <c r="J209" i="26"/>
  <c r="I209" i="26"/>
  <c r="E209" i="26"/>
  <c r="J208" i="26"/>
  <c r="I208" i="26"/>
  <c r="E208" i="26"/>
  <c r="J207" i="26"/>
  <c r="I207" i="26"/>
  <c r="E207" i="26"/>
  <c r="J206" i="26"/>
  <c r="I206" i="26"/>
  <c r="E206" i="26"/>
  <c r="J205" i="26"/>
  <c r="I205" i="26"/>
  <c r="E205" i="26"/>
  <c r="J204" i="26"/>
  <c r="I204" i="26"/>
  <c r="E204" i="26"/>
  <c r="J203" i="26"/>
  <c r="I203" i="26"/>
  <c r="E203" i="26"/>
  <c r="J202" i="26"/>
  <c r="I202" i="26"/>
  <c r="E202" i="26"/>
  <c r="J201" i="26"/>
  <c r="I201" i="26"/>
  <c r="E201" i="26"/>
  <c r="J200" i="26"/>
  <c r="I200" i="26"/>
  <c r="E200" i="26"/>
  <c r="J199" i="26"/>
  <c r="I199" i="26"/>
  <c r="E199" i="26"/>
  <c r="J198" i="26"/>
  <c r="I198" i="26"/>
  <c r="E198" i="26"/>
  <c r="J197" i="26"/>
  <c r="I197" i="26"/>
  <c r="E197" i="26"/>
  <c r="J196" i="26"/>
  <c r="I196" i="26"/>
  <c r="E196" i="26"/>
  <c r="J195" i="26"/>
  <c r="I195" i="26"/>
  <c r="E195" i="26"/>
  <c r="J194" i="26"/>
  <c r="I194" i="26"/>
  <c r="E194" i="26"/>
  <c r="J193" i="26"/>
  <c r="I193" i="26"/>
  <c r="E193" i="26"/>
  <c r="J192" i="26"/>
  <c r="I192" i="26"/>
  <c r="E192" i="26"/>
  <c r="J191" i="26"/>
  <c r="I191" i="26"/>
  <c r="E191" i="26"/>
  <c r="D188" i="26"/>
  <c r="G184" i="26"/>
  <c r="F184" i="26"/>
  <c r="E184" i="26"/>
  <c r="G176" i="26"/>
  <c r="F176" i="26"/>
  <c r="E176" i="26"/>
  <c r="J170" i="26"/>
  <c r="I170" i="26"/>
  <c r="E170" i="26"/>
  <c r="J169" i="26"/>
  <c r="I169" i="26"/>
  <c r="E169" i="26"/>
  <c r="J168" i="26"/>
  <c r="I168" i="26"/>
  <c r="E168" i="26"/>
  <c r="J167" i="26"/>
  <c r="I167" i="26"/>
  <c r="E167" i="26"/>
  <c r="J166" i="26"/>
  <c r="I166" i="26"/>
  <c r="E166" i="26"/>
  <c r="J165" i="26"/>
  <c r="I165" i="26"/>
  <c r="E165" i="26"/>
  <c r="J164" i="26"/>
  <c r="I164" i="26"/>
  <c r="E164" i="26"/>
  <c r="J163" i="26"/>
  <c r="I163" i="26"/>
  <c r="E163" i="26"/>
  <c r="J162" i="26"/>
  <c r="I162" i="26"/>
  <c r="E162" i="26"/>
  <c r="J161" i="26"/>
  <c r="I161" i="26"/>
  <c r="E161" i="26"/>
  <c r="J160" i="26"/>
  <c r="I160" i="26"/>
  <c r="E160" i="26"/>
  <c r="J159" i="26"/>
  <c r="I159" i="26"/>
  <c r="E159" i="26"/>
  <c r="J158" i="26"/>
  <c r="I158" i="26"/>
  <c r="E158" i="26"/>
  <c r="J157" i="26"/>
  <c r="I157" i="26"/>
  <c r="E157" i="26"/>
  <c r="J156" i="26"/>
  <c r="I156" i="26"/>
  <c r="E156" i="26"/>
  <c r="J155" i="26"/>
  <c r="I155" i="26"/>
  <c r="E155" i="26"/>
  <c r="J154" i="26"/>
  <c r="I154" i="26"/>
  <c r="E154" i="26"/>
  <c r="J153" i="26"/>
  <c r="I153" i="26"/>
  <c r="E153" i="26"/>
  <c r="J152" i="26"/>
  <c r="I152" i="26"/>
  <c r="E152" i="26"/>
  <c r="J151" i="26"/>
  <c r="I151" i="26"/>
  <c r="E151" i="26"/>
  <c r="J150" i="26"/>
  <c r="I150" i="26"/>
  <c r="E150" i="26"/>
  <c r="J149" i="26"/>
  <c r="I149" i="26"/>
  <c r="E149" i="26"/>
  <c r="J148" i="26"/>
  <c r="I148" i="26"/>
  <c r="E148" i="26"/>
  <c r="J147" i="26"/>
  <c r="I147" i="26"/>
  <c r="E147" i="26"/>
  <c r="J146" i="26"/>
  <c r="I146" i="26"/>
  <c r="E146" i="26"/>
  <c r="J145" i="26"/>
  <c r="I145" i="26"/>
  <c r="E145" i="26"/>
  <c r="J144" i="26"/>
  <c r="I144" i="26"/>
  <c r="E144" i="26"/>
  <c r="J143" i="26"/>
  <c r="I143" i="26"/>
  <c r="E143" i="26"/>
  <c r="J142" i="26"/>
  <c r="I142" i="26"/>
  <c r="E142" i="26"/>
  <c r="J141" i="26"/>
  <c r="I141" i="26"/>
  <c r="E141" i="26"/>
  <c r="J140" i="26"/>
  <c r="I140" i="26"/>
  <c r="E140" i="26"/>
  <c r="J139" i="26"/>
  <c r="I139" i="26"/>
  <c r="E139" i="26"/>
  <c r="J138" i="26"/>
  <c r="I138" i="26"/>
  <c r="E138" i="26"/>
  <c r="J137" i="26"/>
  <c r="I137" i="26"/>
  <c r="E137" i="26"/>
  <c r="J136" i="26"/>
  <c r="I136" i="26"/>
  <c r="E136" i="26"/>
  <c r="J135" i="26"/>
  <c r="I135" i="26"/>
  <c r="E135" i="26"/>
  <c r="J134" i="26"/>
  <c r="I134" i="26"/>
  <c r="E134" i="26"/>
  <c r="J133" i="26"/>
  <c r="I133" i="26"/>
  <c r="E133" i="26"/>
  <c r="J132" i="26"/>
  <c r="I132" i="26"/>
  <c r="E132" i="26"/>
  <c r="J131" i="26"/>
  <c r="I131" i="26"/>
  <c r="E131" i="26"/>
  <c r="J130" i="26"/>
  <c r="I130" i="26"/>
  <c r="E130" i="26"/>
  <c r="J129" i="26"/>
  <c r="I129" i="26"/>
  <c r="E129" i="26"/>
  <c r="J128" i="26"/>
  <c r="I128" i="26"/>
  <c r="E128" i="26"/>
  <c r="J127" i="26"/>
  <c r="I127" i="26"/>
  <c r="E127" i="26"/>
  <c r="J126" i="26"/>
  <c r="I126" i="26"/>
  <c r="E126" i="26"/>
  <c r="J125" i="26"/>
  <c r="I125" i="26"/>
  <c r="E125" i="26"/>
  <c r="J124" i="26"/>
  <c r="I124" i="26"/>
  <c r="E124" i="26"/>
  <c r="J123" i="26"/>
  <c r="I123" i="26"/>
  <c r="E123" i="26"/>
  <c r="J122" i="26"/>
  <c r="I122" i="26"/>
  <c r="E122" i="26"/>
  <c r="J121" i="26"/>
  <c r="I121" i="26"/>
  <c r="E121" i="26"/>
  <c r="J120" i="26"/>
  <c r="I120" i="26"/>
  <c r="E120" i="26"/>
  <c r="J119" i="26"/>
  <c r="I119" i="26"/>
  <c r="E119" i="26"/>
  <c r="J118" i="26"/>
  <c r="I118" i="26"/>
  <c r="E118" i="26"/>
  <c r="J117" i="26"/>
  <c r="I117" i="26"/>
  <c r="E117" i="26"/>
  <c r="J116" i="26"/>
  <c r="I116" i="26"/>
  <c r="E116" i="26"/>
  <c r="J115" i="26"/>
  <c r="I115" i="26"/>
  <c r="E115" i="26"/>
  <c r="J114" i="26"/>
  <c r="I114" i="26"/>
  <c r="E114" i="26"/>
  <c r="J113" i="26"/>
  <c r="I113" i="26"/>
  <c r="E113" i="26"/>
  <c r="J112" i="26"/>
  <c r="I112" i="26"/>
  <c r="E112" i="26"/>
  <c r="J111" i="26"/>
  <c r="I111" i="26"/>
  <c r="E111" i="26"/>
  <c r="J110" i="26"/>
  <c r="I110" i="26"/>
  <c r="E110" i="26"/>
  <c r="J109" i="26"/>
  <c r="I109" i="26"/>
  <c r="E109" i="26"/>
  <c r="J108" i="26"/>
  <c r="I108" i="26"/>
  <c r="E108" i="26"/>
  <c r="J107" i="26"/>
  <c r="I107" i="26"/>
  <c r="E107" i="26"/>
  <c r="J106" i="26"/>
  <c r="I106" i="26"/>
  <c r="E106" i="26"/>
  <c r="J105" i="26"/>
  <c r="I105" i="26"/>
  <c r="E105" i="26"/>
  <c r="D102" i="26"/>
  <c r="E186" i="26" s="1"/>
  <c r="G98" i="26"/>
  <c r="F98" i="26"/>
  <c r="E98" i="26"/>
  <c r="G90" i="26"/>
  <c r="F90" i="26"/>
  <c r="E90" i="26"/>
  <c r="J84" i="26"/>
  <c r="I84" i="26"/>
  <c r="E84" i="26"/>
  <c r="J83" i="26"/>
  <c r="I83" i="26"/>
  <c r="E83" i="26"/>
  <c r="J82" i="26"/>
  <c r="I82" i="26"/>
  <c r="E82" i="26"/>
  <c r="J81" i="26"/>
  <c r="I81" i="26"/>
  <c r="E81" i="26"/>
  <c r="J80" i="26"/>
  <c r="I80" i="26"/>
  <c r="E80" i="26"/>
  <c r="J79" i="26"/>
  <c r="I79" i="26"/>
  <c r="E79" i="26"/>
  <c r="J78" i="26"/>
  <c r="I78" i="26"/>
  <c r="E78" i="26"/>
  <c r="J77" i="26"/>
  <c r="I77" i="26"/>
  <c r="E77" i="26"/>
  <c r="J76" i="26"/>
  <c r="I76" i="26"/>
  <c r="E76" i="26"/>
  <c r="J75" i="26"/>
  <c r="I75" i="26"/>
  <c r="E75" i="26"/>
  <c r="J74" i="26"/>
  <c r="I74" i="26"/>
  <c r="E74" i="26"/>
  <c r="J73" i="26"/>
  <c r="I73" i="26"/>
  <c r="E73" i="26"/>
  <c r="J72" i="26"/>
  <c r="I72" i="26"/>
  <c r="E72" i="26"/>
  <c r="J71" i="26"/>
  <c r="I71" i="26"/>
  <c r="E71" i="26"/>
  <c r="J70" i="26"/>
  <c r="I70" i="26"/>
  <c r="E70" i="26"/>
  <c r="J69" i="26"/>
  <c r="I69" i="26"/>
  <c r="E69" i="26"/>
  <c r="J68" i="26"/>
  <c r="I68" i="26"/>
  <c r="E68" i="26"/>
  <c r="J67" i="26"/>
  <c r="I67" i="26"/>
  <c r="E67" i="26"/>
  <c r="J66" i="26"/>
  <c r="I66" i="26"/>
  <c r="E66" i="26"/>
  <c r="J65" i="26"/>
  <c r="I65" i="26"/>
  <c r="E65" i="26"/>
  <c r="J64" i="26"/>
  <c r="I64" i="26"/>
  <c r="E64" i="26"/>
  <c r="J63" i="26"/>
  <c r="I63" i="26"/>
  <c r="E63" i="26"/>
  <c r="J62" i="26"/>
  <c r="I62" i="26"/>
  <c r="E62" i="26"/>
  <c r="J61" i="26"/>
  <c r="I61" i="26"/>
  <c r="E61" i="26"/>
  <c r="J60" i="26"/>
  <c r="I60" i="26"/>
  <c r="E60" i="26"/>
  <c r="J59" i="26"/>
  <c r="I59" i="26"/>
  <c r="E59" i="26"/>
  <c r="J58" i="26"/>
  <c r="I58" i="26"/>
  <c r="E58" i="26"/>
  <c r="J57" i="26"/>
  <c r="I57" i="26"/>
  <c r="E57" i="26"/>
  <c r="J56" i="26"/>
  <c r="I56" i="26"/>
  <c r="E56" i="26"/>
  <c r="J55" i="26"/>
  <c r="I55" i="26"/>
  <c r="E55" i="26"/>
  <c r="J54" i="26"/>
  <c r="I54" i="26"/>
  <c r="E54" i="26"/>
  <c r="J53" i="26"/>
  <c r="I53" i="26"/>
  <c r="E53" i="26"/>
  <c r="J52" i="26"/>
  <c r="I52" i="26"/>
  <c r="E52" i="26"/>
  <c r="J51" i="26"/>
  <c r="I51" i="26"/>
  <c r="E51" i="26"/>
  <c r="J50" i="26"/>
  <c r="I50" i="26"/>
  <c r="E50" i="26"/>
  <c r="J49" i="26"/>
  <c r="I49" i="26"/>
  <c r="E49" i="26"/>
  <c r="J48" i="26"/>
  <c r="I48" i="26"/>
  <c r="E48" i="26"/>
  <c r="J47" i="26"/>
  <c r="I47" i="26"/>
  <c r="E47" i="26"/>
  <c r="J46" i="26"/>
  <c r="I46" i="26"/>
  <c r="E46" i="26"/>
  <c r="J45" i="26"/>
  <c r="I45" i="26"/>
  <c r="E45" i="26"/>
  <c r="J44" i="26"/>
  <c r="I44" i="26"/>
  <c r="E44" i="26"/>
  <c r="J43" i="26"/>
  <c r="I43" i="26"/>
  <c r="E43" i="26"/>
  <c r="J42" i="26"/>
  <c r="I42" i="26"/>
  <c r="E42" i="26"/>
  <c r="J41" i="26"/>
  <c r="I41" i="26"/>
  <c r="E41" i="26"/>
  <c r="J40" i="26"/>
  <c r="I40" i="26"/>
  <c r="E40" i="26"/>
  <c r="J39" i="26"/>
  <c r="I39" i="26"/>
  <c r="E39" i="26"/>
  <c r="J38" i="26"/>
  <c r="I38" i="26"/>
  <c r="E38" i="26"/>
  <c r="J37" i="26"/>
  <c r="I37" i="26"/>
  <c r="E37" i="26"/>
  <c r="J36" i="26"/>
  <c r="I36" i="26"/>
  <c r="E36" i="26"/>
  <c r="J35" i="26"/>
  <c r="I35" i="26"/>
  <c r="E35" i="26"/>
  <c r="J34" i="26"/>
  <c r="I34" i="26"/>
  <c r="E34" i="26"/>
  <c r="J33" i="26"/>
  <c r="I33" i="26"/>
  <c r="E33" i="26"/>
  <c r="J32" i="26"/>
  <c r="I32" i="26"/>
  <c r="E32" i="26"/>
  <c r="J31" i="26"/>
  <c r="I31" i="26"/>
  <c r="E31" i="26"/>
  <c r="J30" i="26"/>
  <c r="I30" i="26"/>
  <c r="E30" i="26"/>
  <c r="J29" i="26"/>
  <c r="I29" i="26"/>
  <c r="E29" i="26"/>
  <c r="J28" i="26"/>
  <c r="I28" i="26"/>
  <c r="E28" i="26"/>
  <c r="J27" i="26"/>
  <c r="I27" i="26"/>
  <c r="E27" i="26"/>
  <c r="J26" i="26"/>
  <c r="I26" i="26"/>
  <c r="E26" i="26"/>
  <c r="J25" i="26"/>
  <c r="I25" i="26"/>
  <c r="E25" i="26"/>
  <c r="J24" i="26"/>
  <c r="I24" i="26"/>
  <c r="E24" i="26"/>
  <c r="J23" i="26"/>
  <c r="I23" i="26"/>
  <c r="E23" i="26"/>
  <c r="J22" i="26"/>
  <c r="I22" i="26"/>
  <c r="E22" i="26"/>
  <c r="J21" i="26"/>
  <c r="I21" i="26"/>
  <c r="E21" i="26"/>
  <c r="J20" i="26"/>
  <c r="I20" i="26"/>
  <c r="E20" i="26"/>
  <c r="J19" i="26"/>
  <c r="I19" i="26"/>
  <c r="G19" i="26"/>
  <c r="F19" i="26"/>
  <c r="E19" i="26"/>
  <c r="D16" i="26"/>
  <c r="E88" i="26" s="1"/>
  <c r="AZ13" i="26"/>
  <c r="AZ14" i="26" s="1"/>
  <c r="AY13" i="26"/>
  <c r="AY14" i="26" s="1"/>
  <c r="AX13" i="26"/>
  <c r="AX14" i="26" s="1"/>
  <c r="AW13" i="26"/>
  <c r="AW14" i="26" s="1"/>
  <c r="AV13" i="26"/>
  <c r="AV14" i="26" s="1"/>
  <c r="AU13" i="26"/>
  <c r="AU14" i="26" s="1"/>
  <c r="AT13" i="26"/>
  <c r="AT14" i="26" s="1"/>
  <c r="AS13" i="26"/>
  <c r="AS14" i="26" s="1"/>
  <c r="AR13" i="26"/>
  <c r="AR14" i="26" s="1"/>
  <c r="AQ13" i="26"/>
  <c r="AQ14" i="26" s="1"/>
  <c r="AP13" i="26"/>
  <c r="AP14" i="26" s="1"/>
  <c r="AO13" i="26"/>
  <c r="AO14" i="26" s="1"/>
  <c r="AN13" i="26"/>
  <c r="AN14" i="26" s="1"/>
  <c r="AM13" i="26"/>
  <c r="AM14" i="26" s="1"/>
  <c r="AL13" i="26"/>
  <c r="AL14" i="26" s="1"/>
  <c r="AK13" i="26"/>
  <c r="AK14" i="26" s="1"/>
  <c r="AJ13" i="26"/>
  <c r="AJ14" i="26" s="1"/>
  <c r="AI13" i="26"/>
  <c r="AI14" i="26" s="1"/>
  <c r="AH13" i="26"/>
  <c r="AH14" i="26" s="1"/>
  <c r="AG13" i="26"/>
  <c r="AG14" i="26" s="1"/>
  <c r="AF13" i="26"/>
  <c r="AF14" i="26" s="1"/>
  <c r="AE13" i="26"/>
  <c r="AE14" i="26" s="1"/>
  <c r="AD13" i="26"/>
  <c r="AD14" i="26" s="1"/>
  <c r="AC13" i="26"/>
  <c r="AC14" i="26" s="1"/>
  <c r="AB13" i="26"/>
  <c r="AB14" i="26" s="1"/>
  <c r="AA13" i="26"/>
  <c r="AA14" i="26" s="1"/>
  <c r="Z13" i="26"/>
  <c r="Z14" i="26" s="1"/>
  <c r="Y13" i="26"/>
  <c r="Y14" i="26" s="1"/>
  <c r="X13" i="26"/>
  <c r="X14" i="26" s="1"/>
  <c r="W13" i="26"/>
  <c r="W14" i="26" s="1"/>
  <c r="V13" i="26"/>
  <c r="V14" i="26" s="1"/>
  <c r="U13" i="26"/>
  <c r="U14" i="26" s="1"/>
  <c r="T13" i="26"/>
  <c r="T14" i="26" s="1"/>
  <c r="S13" i="26"/>
  <c r="S14" i="26" s="1"/>
  <c r="R13" i="26"/>
  <c r="R14" i="26" s="1"/>
  <c r="Q13" i="26"/>
  <c r="Q14" i="26" s="1"/>
  <c r="P13" i="26"/>
  <c r="P14" i="26" s="1"/>
  <c r="O13" i="26"/>
  <c r="O14" i="26" s="1"/>
  <c r="N13" i="26"/>
  <c r="N14" i="26" s="1"/>
  <c r="M13" i="26"/>
  <c r="M14" i="26" s="1"/>
  <c r="L13" i="26"/>
  <c r="L14" i="26" s="1"/>
  <c r="K13" i="26"/>
  <c r="K14" i="26" s="1"/>
  <c r="J13" i="26"/>
  <c r="J14" i="26" s="1"/>
  <c r="J96" i="26" s="1"/>
  <c r="I13" i="26"/>
  <c r="I14" i="26" s="1"/>
  <c r="I182" i="26" s="1"/>
  <c r="G13" i="26"/>
  <c r="F13" i="26"/>
  <c r="E13" i="26"/>
  <c r="AZ12" i="26"/>
  <c r="AY12" i="26"/>
  <c r="AX12" i="26"/>
  <c r="AW12" i="26"/>
  <c r="AV12" i="26"/>
  <c r="AU12" i="26"/>
  <c r="AT12" i="26"/>
  <c r="AS12" i="26"/>
  <c r="AR12" i="26"/>
  <c r="AQ12" i="26"/>
  <c r="AP12" i="26"/>
  <c r="AO12" i="26"/>
  <c r="AN12" i="26"/>
  <c r="AM12" i="26"/>
  <c r="AL12" i="26"/>
  <c r="AK12" i="26"/>
  <c r="AJ12" i="26"/>
  <c r="AI12" i="26"/>
  <c r="AH12" i="26"/>
  <c r="AG12" i="26"/>
  <c r="AF12" i="26"/>
  <c r="AE12" i="26"/>
  <c r="AD12" i="26"/>
  <c r="AC12" i="26"/>
  <c r="AB12" i="26"/>
  <c r="AA12" i="26"/>
  <c r="Z12" i="26"/>
  <c r="Y12" i="26"/>
  <c r="X12" i="26"/>
  <c r="W12" i="26"/>
  <c r="V12" i="26"/>
  <c r="U12" i="26"/>
  <c r="T12" i="26"/>
  <c r="S12" i="26"/>
  <c r="R12" i="26"/>
  <c r="Q12" i="26"/>
  <c r="P12" i="26"/>
  <c r="O12" i="26"/>
  <c r="N12" i="26"/>
  <c r="M12" i="26"/>
  <c r="L12" i="26"/>
  <c r="K12" i="26"/>
  <c r="J12" i="26"/>
  <c r="I12" i="26"/>
  <c r="G12" i="26"/>
  <c r="F12" i="26"/>
  <c r="E12" i="26"/>
  <c r="AZ9" i="26"/>
  <c r="AZ10" i="26" s="1"/>
  <c r="AY9" i="26"/>
  <c r="AY10" i="26" s="1"/>
  <c r="AX9" i="26"/>
  <c r="AX10" i="26" s="1"/>
  <c r="AW9" i="26"/>
  <c r="AW10" i="26" s="1"/>
  <c r="AV9" i="26"/>
  <c r="AV10" i="26" s="1"/>
  <c r="AU9" i="26"/>
  <c r="AU10" i="26" s="1"/>
  <c r="AT9" i="26"/>
  <c r="AT10" i="26" s="1"/>
  <c r="AS9" i="26"/>
  <c r="AS10" i="26" s="1"/>
  <c r="AR9" i="26"/>
  <c r="AR10" i="26" s="1"/>
  <c r="AQ9" i="26"/>
  <c r="AQ10" i="26" s="1"/>
  <c r="AP9" i="26"/>
  <c r="AP10" i="26" s="1"/>
  <c r="AO9" i="26"/>
  <c r="AO10" i="26" s="1"/>
  <c r="AN9" i="26"/>
  <c r="AN10" i="26" s="1"/>
  <c r="AM9" i="26"/>
  <c r="AM10" i="26" s="1"/>
  <c r="AL9" i="26"/>
  <c r="AL10" i="26" s="1"/>
  <c r="AK9" i="26"/>
  <c r="AK10" i="26" s="1"/>
  <c r="AJ9" i="26"/>
  <c r="AJ10" i="26" s="1"/>
  <c r="AI9" i="26"/>
  <c r="AI10" i="26" s="1"/>
  <c r="AH9" i="26"/>
  <c r="AH10" i="26" s="1"/>
  <c r="AG9" i="26"/>
  <c r="AG10" i="26" s="1"/>
  <c r="AF9" i="26"/>
  <c r="AF10" i="26" s="1"/>
  <c r="AE9" i="26"/>
  <c r="AE10" i="26" s="1"/>
  <c r="AD9" i="26"/>
  <c r="AD10" i="26" s="1"/>
  <c r="AC9" i="26"/>
  <c r="AC10" i="26" s="1"/>
  <c r="AB9" i="26"/>
  <c r="AB10" i="26" s="1"/>
  <c r="AA9" i="26"/>
  <c r="AA10" i="26" s="1"/>
  <c r="Z9" i="26"/>
  <c r="Z10" i="26" s="1"/>
  <c r="Y9" i="26"/>
  <c r="Y10" i="26" s="1"/>
  <c r="X9" i="26"/>
  <c r="X10" i="26" s="1"/>
  <c r="W9" i="26"/>
  <c r="W10" i="26" s="1"/>
  <c r="V9" i="26"/>
  <c r="V10" i="26" s="1"/>
  <c r="U9" i="26"/>
  <c r="U10" i="26" s="1"/>
  <c r="T9" i="26"/>
  <c r="T10" i="26" s="1"/>
  <c r="S9" i="26"/>
  <c r="S10" i="26" s="1"/>
  <c r="R9" i="26"/>
  <c r="R10" i="26" s="1"/>
  <c r="Q9" i="26"/>
  <c r="Q10" i="26" s="1"/>
  <c r="P9" i="26"/>
  <c r="P10" i="26" s="1"/>
  <c r="O9" i="26"/>
  <c r="O10" i="26" s="1"/>
  <c r="N9" i="26"/>
  <c r="N10" i="26" s="1"/>
  <c r="M9" i="26"/>
  <c r="M10" i="26" s="1"/>
  <c r="L9" i="26"/>
  <c r="L10" i="26" s="1"/>
  <c r="K9" i="26"/>
  <c r="K10" i="26" s="1"/>
  <c r="J9" i="26"/>
  <c r="J10" i="26" s="1"/>
  <c r="I9" i="26"/>
  <c r="I10" i="26" s="1"/>
  <c r="G9" i="26"/>
  <c r="F9" i="26"/>
  <c r="E9" i="26"/>
  <c r="AZ8" i="26"/>
  <c r="AY8" i="26"/>
  <c r="AX8" i="26"/>
  <c r="AW8" i="26"/>
  <c r="AV8" i="26"/>
  <c r="AU8" i="26"/>
  <c r="AT8" i="26"/>
  <c r="AS8" i="26"/>
  <c r="AR8" i="26"/>
  <c r="AQ8" i="26"/>
  <c r="AP8" i="26"/>
  <c r="AO8" i="26"/>
  <c r="AN8" i="26"/>
  <c r="AM8" i="26"/>
  <c r="AL8" i="26"/>
  <c r="AK8" i="26"/>
  <c r="AJ8" i="26"/>
  <c r="AI8" i="26"/>
  <c r="AH8" i="26"/>
  <c r="AG8" i="26"/>
  <c r="AF8" i="26"/>
  <c r="AE8" i="26"/>
  <c r="AD8" i="26"/>
  <c r="AC8" i="26"/>
  <c r="AB8" i="26"/>
  <c r="AA8" i="26"/>
  <c r="Z8" i="26"/>
  <c r="Y8" i="26"/>
  <c r="X8" i="26"/>
  <c r="W8" i="26"/>
  <c r="V8" i="26"/>
  <c r="U8" i="26"/>
  <c r="T8" i="26"/>
  <c r="S8" i="26"/>
  <c r="R8" i="26"/>
  <c r="Q8" i="26"/>
  <c r="P8" i="26"/>
  <c r="O8" i="26"/>
  <c r="N8" i="26"/>
  <c r="M8" i="26"/>
  <c r="L8" i="26"/>
  <c r="K8" i="26"/>
  <c r="J8" i="26"/>
  <c r="I8" i="26"/>
  <c r="G8" i="26"/>
  <c r="F8" i="26"/>
  <c r="E8" i="26"/>
  <c r="AA110" i="25"/>
  <c r="H106" i="25"/>
  <c r="S89" i="25"/>
  <c r="H85" i="25"/>
  <c r="O68" i="25"/>
  <c r="H64" i="25"/>
  <c r="H43" i="25"/>
  <c r="W26" i="25"/>
  <c r="H22" i="25"/>
  <c r="G11" i="25"/>
  <c r="E11" i="25"/>
  <c r="G10" i="25"/>
  <c r="H10" i="25"/>
  <c r="E10" i="25"/>
  <c r="K3" i="24"/>
  <c r="K4" i="24" s="1"/>
  <c r="F19" i="22"/>
  <c r="AS21" i="22" s="1"/>
  <c r="F14" i="22"/>
  <c r="E14" i="22"/>
  <c r="G13" i="22"/>
  <c r="E13" i="22"/>
  <c r="F9" i="22"/>
  <c r="E9" i="22"/>
  <c r="E8" i="22"/>
  <c r="E25" i="21"/>
  <c r="E17" i="21"/>
  <c r="E11" i="21"/>
  <c r="G6" i="21"/>
  <c r="E6" i="21"/>
  <c r="C166" i="19"/>
  <c r="C148" i="19"/>
  <c r="C147" i="19"/>
  <c r="C143" i="19"/>
  <c r="C142" i="19"/>
  <c r="C107" i="19"/>
  <c r="C106" i="19"/>
  <c r="F95" i="19"/>
  <c r="C95" i="19"/>
  <c r="F94" i="19"/>
  <c r="D94" i="19"/>
  <c r="C94" i="19"/>
  <c r="C81" i="19"/>
  <c r="C80" i="19"/>
  <c r="C79" i="19"/>
  <c r="C78" i="19"/>
  <c r="C77" i="19"/>
  <c r="C76" i="19"/>
  <c r="C75" i="19"/>
  <c r="F7" i="20"/>
  <c r="F6" i="20"/>
  <c r="E6" i="20"/>
  <c r="D35" i="19"/>
  <c r="D34" i="19"/>
  <c r="D33" i="19"/>
  <c r="D32" i="19"/>
  <c r="D31" i="19"/>
  <c r="D30" i="19"/>
  <c r="C22" i="19"/>
  <c r="C21" i="19"/>
  <c r="C20" i="19"/>
  <c r="E7" i="20"/>
  <c r="F2" i="18"/>
  <c r="E2" i="18"/>
  <c r="G58" i="17"/>
  <c r="G58" i="18" s="1"/>
  <c r="G57" i="17"/>
  <c r="G57" i="18" s="1"/>
  <c r="G56" i="17"/>
  <c r="G56" i="18" s="1"/>
  <c r="G55" i="17"/>
  <c r="G55" i="18" s="1"/>
  <c r="G54" i="17"/>
  <c r="G54" i="18" s="1"/>
  <c r="G53" i="17"/>
  <c r="G53" i="18" s="1"/>
  <c r="G52" i="17"/>
  <c r="G52" i="18" s="1"/>
  <c r="E52" i="17"/>
  <c r="G51" i="17"/>
  <c r="G51" i="18" s="1"/>
  <c r="E51" i="17"/>
  <c r="G48" i="17"/>
  <c r="G48" i="18" s="1"/>
  <c r="G47" i="17"/>
  <c r="G47" i="18" s="1"/>
  <c r="G46" i="17"/>
  <c r="G46" i="18" s="1"/>
  <c r="G45" i="17"/>
  <c r="G45" i="18" s="1"/>
  <c r="G44" i="17"/>
  <c r="G44" i="18" s="1"/>
  <c r="G43" i="17"/>
  <c r="G43" i="18" s="1"/>
  <c r="G41" i="17"/>
  <c r="G41" i="18" s="1"/>
  <c r="G40" i="17"/>
  <c r="G40" i="18" s="1"/>
  <c r="G42" i="17"/>
  <c r="G42" i="18" s="1"/>
  <c r="G35" i="17"/>
  <c r="G35" i="18" s="1"/>
  <c r="E35" i="17"/>
  <c r="G34" i="17"/>
  <c r="G34" i="18" s="1"/>
  <c r="E34" i="17"/>
  <c r="G33" i="17"/>
  <c r="G33" i="18" s="1"/>
  <c r="E33" i="17"/>
  <c r="G32" i="17"/>
  <c r="G32" i="18" s="1"/>
  <c r="E32" i="17"/>
  <c r="G38" i="17"/>
  <c r="G38" i="18" s="1"/>
  <c r="G37" i="17"/>
  <c r="G37" i="18" s="1"/>
  <c r="G36" i="17"/>
  <c r="G36" i="18" s="1"/>
  <c r="G31" i="17"/>
  <c r="G31" i="18" s="1"/>
  <c r="E31" i="17"/>
  <c r="G30" i="17"/>
  <c r="G30" i="18" s="1"/>
  <c r="E30" i="17"/>
  <c r="G29" i="17"/>
  <c r="G29" i="18" s="1"/>
  <c r="G28" i="17"/>
  <c r="G28" i="18" s="1"/>
  <c r="G27" i="17"/>
  <c r="G27" i="18" s="1"/>
  <c r="G26" i="17"/>
  <c r="G26" i="18" s="1"/>
  <c r="G25" i="17"/>
  <c r="G25" i="18" s="1"/>
  <c r="G24" i="17"/>
  <c r="G24" i="18" s="1"/>
  <c r="G23" i="17"/>
  <c r="G23" i="18" s="1"/>
  <c r="G22" i="17"/>
  <c r="G22" i="18" s="1"/>
  <c r="G21" i="17"/>
  <c r="G21" i="18" s="1"/>
  <c r="G20" i="17"/>
  <c r="G20" i="18" s="1"/>
  <c r="G19" i="17"/>
  <c r="G19" i="18" s="1"/>
  <c r="E19" i="17"/>
  <c r="G18" i="17"/>
  <c r="G18" i="18" s="1"/>
  <c r="E18" i="17"/>
  <c r="G17" i="17"/>
  <c r="G17" i="18" s="1"/>
  <c r="E17" i="17"/>
  <c r="G16" i="17"/>
  <c r="G16" i="18" s="1"/>
  <c r="E16" i="17"/>
  <c r="G15" i="17"/>
  <c r="G15" i="18" s="1"/>
  <c r="E15" i="17"/>
  <c r="G14" i="17"/>
  <c r="G14" i="18" s="1"/>
  <c r="E14" i="17"/>
  <c r="G13" i="17"/>
  <c r="G13" i="18" s="1"/>
  <c r="E13" i="17"/>
  <c r="G12" i="17"/>
  <c r="G12" i="18" s="1"/>
  <c r="E12" i="17"/>
  <c r="G11" i="17"/>
  <c r="G11" i="18" s="1"/>
  <c r="G10" i="17"/>
  <c r="G10" i="18" s="1"/>
  <c r="G9" i="17"/>
  <c r="G9" i="18" s="1"/>
  <c r="E9" i="17"/>
  <c r="G8" i="17"/>
  <c r="G8" i="18" s="1"/>
  <c r="G7" i="17"/>
  <c r="G7" i="18" s="1"/>
  <c r="G6" i="17"/>
  <c r="G6" i="18" s="1"/>
  <c r="F2" i="16"/>
  <c r="E2" i="16"/>
  <c r="G48" i="15"/>
  <c r="G47" i="15"/>
  <c r="G46" i="15"/>
  <c r="G45" i="15"/>
  <c r="G44" i="15"/>
  <c r="G43" i="15"/>
  <c r="AZ42" i="15"/>
  <c r="AY42" i="15"/>
  <c r="AX42" i="15"/>
  <c r="AW42" i="15"/>
  <c r="AV42" i="15"/>
  <c r="AU42" i="15"/>
  <c r="AT42" i="15"/>
  <c r="AS42" i="15"/>
  <c r="AR42" i="15"/>
  <c r="AQ42" i="15"/>
  <c r="AP42"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AZ29" i="15"/>
  <c r="AY29" i="15"/>
  <c r="AX29" i="15"/>
  <c r="AW29" i="15"/>
  <c r="AV29" i="15"/>
  <c r="AU29" i="15"/>
  <c r="AT29" i="15"/>
  <c r="AS29" i="15"/>
  <c r="AR29" i="15"/>
  <c r="AQ29" i="15"/>
  <c r="AP29"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E29" i="15"/>
  <c r="E29" i="16" s="1"/>
  <c r="E29" i="17" s="1"/>
  <c r="AZ28" i="15"/>
  <c r="AY28" i="15"/>
  <c r="AX28" i="15"/>
  <c r="AW28" i="15"/>
  <c r="AV28" i="15"/>
  <c r="AU28" i="15"/>
  <c r="AT28" i="15"/>
  <c r="AS28" i="15"/>
  <c r="AR28" i="15"/>
  <c r="AQ28" i="15"/>
  <c r="AP28" i="15"/>
  <c r="AO28"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L28" i="15"/>
  <c r="K28" i="15"/>
  <c r="J28" i="15"/>
  <c r="I28" i="15"/>
  <c r="E28" i="15"/>
  <c r="E28" i="16" s="1"/>
  <c r="E28" i="17" s="1"/>
  <c r="AZ27" i="15"/>
  <c r="AY27" i="15"/>
  <c r="AX27" i="15"/>
  <c r="AW27" i="15"/>
  <c r="AV27" i="15"/>
  <c r="AU27" i="15"/>
  <c r="AT27" i="15"/>
  <c r="AS27" i="15"/>
  <c r="AR27" i="15"/>
  <c r="AQ27" i="15"/>
  <c r="AP27"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E27" i="15"/>
  <c r="E27" i="16" s="1"/>
  <c r="E27" i="17" s="1"/>
  <c r="AZ26" i="15"/>
  <c r="AY26" i="15"/>
  <c r="AX26" i="15"/>
  <c r="AW26" i="15"/>
  <c r="AV26" i="15"/>
  <c r="AU26" i="15"/>
  <c r="AT26" i="15"/>
  <c r="AS26" i="15"/>
  <c r="AR26" i="15"/>
  <c r="AQ26" i="15"/>
  <c r="AP26"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E26" i="15"/>
  <c r="E26" i="16" s="1"/>
  <c r="E26" i="17" s="1"/>
  <c r="AZ25" i="15"/>
  <c r="AY25" i="15"/>
  <c r="AX25" i="15"/>
  <c r="AW25" i="15"/>
  <c r="AV25" i="15"/>
  <c r="AU25" i="15"/>
  <c r="AT25" i="15"/>
  <c r="AS25" i="15"/>
  <c r="AR25" i="15"/>
  <c r="AQ25" i="15"/>
  <c r="AP25"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E25" i="15"/>
  <c r="E25" i="16" s="1"/>
  <c r="E25" i="17" s="1"/>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E24" i="15"/>
  <c r="E24" i="16" s="1"/>
  <c r="E24" i="17" s="1"/>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E23" i="15"/>
  <c r="E23" i="16" s="1"/>
  <c r="E23" i="17" s="1"/>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E22" i="15"/>
  <c r="E22" i="16" s="1"/>
  <c r="E22" i="17" s="1"/>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E21" i="15"/>
  <c r="E21" i="16" s="1"/>
  <c r="E21" i="17" s="1"/>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E20" i="15"/>
  <c r="E20" i="16" s="1"/>
  <c r="E20" i="17" s="1"/>
  <c r="E18" i="15"/>
  <c r="E17" i="15"/>
  <c r="E16" i="15"/>
  <c r="G13" i="15"/>
  <c r="F13" i="15"/>
  <c r="E13" i="15"/>
  <c r="G12" i="15"/>
  <c r="F12" i="15"/>
  <c r="E12" i="15"/>
  <c r="AZ10" i="15"/>
  <c r="AY10" i="15"/>
  <c r="AX10" i="15"/>
  <c r="AW10" i="15"/>
  <c r="AV10" i="15"/>
  <c r="AU10" i="15"/>
  <c r="AT10" i="15"/>
  <c r="AS10" i="15"/>
  <c r="AR10" i="15"/>
  <c r="AQ10" i="15"/>
  <c r="AP10" i="15"/>
  <c r="AO10" i="15"/>
  <c r="AN10" i="15"/>
  <c r="AM10" i="15"/>
  <c r="AL10" i="15"/>
  <c r="AK10" i="15"/>
  <c r="AJ10" i="15"/>
  <c r="AI10" i="15"/>
  <c r="AH10" i="15"/>
  <c r="AG10" i="15"/>
  <c r="AF10" i="15"/>
  <c r="AE10" i="15"/>
  <c r="AD10" i="15"/>
  <c r="AC10" i="15"/>
  <c r="AB10" i="15"/>
  <c r="AA10" i="15"/>
  <c r="Z10" i="15"/>
  <c r="Y10" i="15"/>
  <c r="X10" i="15"/>
  <c r="W10" i="15"/>
  <c r="V10" i="15"/>
  <c r="U10" i="15"/>
  <c r="T10" i="15"/>
  <c r="S10" i="15"/>
  <c r="R10" i="15"/>
  <c r="Q10" i="15"/>
  <c r="P10" i="15"/>
  <c r="O10" i="15"/>
  <c r="N10" i="15"/>
  <c r="M10" i="15"/>
  <c r="L10" i="15"/>
  <c r="K10" i="15"/>
  <c r="J10" i="15"/>
  <c r="I10" i="15"/>
  <c r="E10" i="15"/>
  <c r="E10" i="16" s="1"/>
  <c r="E10" i="17" s="1"/>
  <c r="AZ11" i="15"/>
  <c r="AZ11" i="17" s="1"/>
  <c r="AY11" i="15"/>
  <c r="AY11" i="17" s="1"/>
  <c r="AX11" i="15"/>
  <c r="AX11" i="17" s="1"/>
  <c r="AW11" i="15"/>
  <c r="AW11" i="17" s="1"/>
  <c r="AV11" i="15"/>
  <c r="AV11" i="17" s="1"/>
  <c r="AU11" i="15"/>
  <c r="AU11" i="17" s="1"/>
  <c r="AT11" i="15"/>
  <c r="AT11" i="17" s="1"/>
  <c r="AS11" i="15"/>
  <c r="AS11" i="17" s="1"/>
  <c r="AR11" i="15"/>
  <c r="AR11" i="17" s="1"/>
  <c r="AQ11" i="15"/>
  <c r="AQ11" i="17" s="1"/>
  <c r="AP11" i="15"/>
  <c r="AP11" i="17" s="1"/>
  <c r="AO11" i="15"/>
  <c r="AO11" i="17" s="1"/>
  <c r="AN11" i="15"/>
  <c r="AN11" i="17" s="1"/>
  <c r="AM11" i="15"/>
  <c r="AM11" i="17" s="1"/>
  <c r="AL11" i="15"/>
  <c r="AL11" i="17" s="1"/>
  <c r="AK11" i="15"/>
  <c r="AK11" i="17" s="1"/>
  <c r="AJ11" i="15"/>
  <c r="AJ11" i="17" s="1"/>
  <c r="AI11" i="15"/>
  <c r="AI11" i="17" s="1"/>
  <c r="AH11" i="15"/>
  <c r="AH11" i="17" s="1"/>
  <c r="AG11" i="15"/>
  <c r="AG11" i="17" s="1"/>
  <c r="AF11" i="15"/>
  <c r="AF11" i="17" s="1"/>
  <c r="AE11" i="15"/>
  <c r="AE11" i="17" s="1"/>
  <c r="AD11" i="15"/>
  <c r="AD11" i="17" s="1"/>
  <c r="AC11" i="15"/>
  <c r="AC11" i="17" s="1"/>
  <c r="AB11" i="15"/>
  <c r="AB11" i="17" s="1"/>
  <c r="AA11" i="15"/>
  <c r="AA11" i="17" s="1"/>
  <c r="Z11" i="15"/>
  <c r="Z11" i="17" s="1"/>
  <c r="Y11" i="15"/>
  <c r="Y11" i="17" s="1"/>
  <c r="X11" i="15"/>
  <c r="X11" i="17" s="1"/>
  <c r="W11" i="15"/>
  <c r="W11" i="17" s="1"/>
  <c r="V11" i="15"/>
  <c r="V11" i="17" s="1"/>
  <c r="U11" i="15"/>
  <c r="U11" i="17" s="1"/>
  <c r="T11" i="15"/>
  <c r="T11" i="17" s="1"/>
  <c r="S11" i="15"/>
  <c r="S11" i="17" s="1"/>
  <c r="R11" i="15"/>
  <c r="R11" i="17" s="1"/>
  <c r="Q11" i="15"/>
  <c r="Q11" i="17" s="1"/>
  <c r="P11" i="15"/>
  <c r="P11" i="17" s="1"/>
  <c r="O11" i="15"/>
  <c r="O11" i="17" s="1"/>
  <c r="N11" i="15"/>
  <c r="N11" i="17" s="1"/>
  <c r="M11" i="15"/>
  <c r="M11" i="17" s="1"/>
  <c r="L11" i="15"/>
  <c r="L11" i="17" s="1"/>
  <c r="K11" i="15"/>
  <c r="K11" i="17" s="1"/>
  <c r="J11" i="15"/>
  <c r="J11" i="17" s="1"/>
  <c r="I11" i="15"/>
  <c r="E11" i="15"/>
  <c r="E11" i="16" s="1"/>
  <c r="E11" i="17" s="1"/>
  <c r="AZ8" i="15"/>
  <c r="AY8" i="15"/>
  <c r="AX8" i="15"/>
  <c r="AW8" i="15"/>
  <c r="AV8" i="15"/>
  <c r="AU8" i="15"/>
  <c r="AT8" i="15"/>
  <c r="AS8" i="15"/>
  <c r="AR8" i="15"/>
  <c r="AQ8" i="15"/>
  <c r="AP8" i="15"/>
  <c r="AO8" i="15"/>
  <c r="AN8" i="15"/>
  <c r="AM8" i="15"/>
  <c r="AL8" i="15"/>
  <c r="AK8" i="15"/>
  <c r="AJ8" i="15"/>
  <c r="AI8" i="15"/>
  <c r="AH8" i="15"/>
  <c r="AG8" i="15"/>
  <c r="AF8" i="15"/>
  <c r="AE8" i="15"/>
  <c r="AD8" i="15"/>
  <c r="AC8" i="15"/>
  <c r="AB8" i="15"/>
  <c r="AA8" i="15"/>
  <c r="Z8" i="15"/>
  <c r="Y8" i="15"/>
  <c r="X8" i="15"/>
  <c r="W8" i="15"/>
  <c r="V8" i="15"/>
  <c r="U8" i="15"/>
  <c r="T8" i="15"/>
  <c r="S8" i="15"/>
  <c r="R8" i="15"/>
  <c r="Q8" i="15"/>
  <c r="P8" i="15"/>
  <c r="O8" i="15"/>
  <c r="N8" i="15"/>
  <c r="M8" i="15"/>
  <c r="L8" i="15"/>
  <c r="K8" i="15"/>
  <c r="J8" i="15"/>
  <c r="I8" i="15"/>
  <c r="E8" i="15"/>
  <c r="E8" i="16" s="1"/>
  <c r="E8" i="17" s="1"/>
  <c r="AZ7" i="15"/>
  <c r="AY7" i="15"/>
  <c r="AX7" i="15"/>
  <c r="AW7" i="15"/>
  <c r="AV7" i="15"/>
  <c r="AU7" i="15"/>
  <c r="AT7" i="15"/>
  <c r="AS7" i="15"/>
  <c r="AR7" i="15"/>
  <c r="AQ7" i="15"/>
  <c r="AP7" i="15"/>
  <c r="AO7" i="15"/>
  <c r="AN7" i="15"/>
  <c r="AM7" i="15"/>
  <c r="AL7" i="15"/>
  <c r="AK7" i="15"/>
  <c r="AJ7" i="15"/>
  <c r="AI7" i="15"/>
  <c r="AH7" i="15"/>
  <c r="AG7" i="15"/>
  <c r="AF7" i="15"/>
  <c r="AE7" i="15"/>
  <c r="AD7" i="15"/>
  <c r="AC7" i="15"/>
  <c r="AB7" i="15"/>
  <c r="AA7" i="15"/>
  <c r="Z7" i="15"/>
  <c r="Y7" i="15"/>
  <c r="X7" i="15"/>
  <c r="W7" i="15"/>
  <c r="V7" i="15"/>
  <c r="U7" i="15"/>
  <c r="T7" i="15"/>
  <c r="S7" i="15"/>
  <c r="R7" i="15"/>
  <c r="Q7" i="15"/>
  <c r="P7" i="15"/>
  <c r="O7" i="15"/>
  <c r="N7" i="15"/>
  <c r="M7" i="15"/>
  <c r="L7" i="15"/>
  <c r="K7" i="15"/>
  <c r="J7" i="15"/>
  <c r="I7" i="15"/>
  <c r="G7" i="15"/>
  <c r="E7" i="15"/>
  <c r="E7" i="16" s="1"/>
  <c r="E7" i="17" s="1"/>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G6" i="15"/>
  <c r="F6" i="15"/>
  <c r="E6" i="15"/>
  <c r="E6" i="16" s="1"/>
  <c r="E6" i="17" s="1"/>
  <c r="G116" i="14"/>
  <c r="G3" i="14"/>
  <c r="F3" i="14"/>
  <c r="E3" i="14"/>
  <c r="V13" i="27"/>
  <c r="F1098" i="26"/>
  <c r="E1098" i="26"/>
  <c r="L1072" i="26"/>
  <c r="E264" i="26"/>
  <c r="G124" i="25"/>
  <c r="G123" i="25"/>
  <c r="G122" i="25"/>
  <c r="G121" i="25"/>
  <c r="G120" i="25"/>
  <c r="L2" i="24"/>
  <c r="L3" i="24" s="1"/>
  <c r="L4" i="24" s="1"/>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G38" i="16"/>
  <c r="H40" i="15"/>
  <c r="H106" i="14"/>
  <c r="H119" i="14"/>
  <c r="H118" i="14"/>
  <c r="H117" i="14"/>
  <c r="H116" i="14"/>
  <c r="H100" i="14"/>
  <c r="G100" i="14"/>
  <c r="H97" i="14"/>
  <c r="G97" i="14"/>
  <c r="F97" i="14"/>
  <c r="H96" i="14"/>
  <c r="G96" i="14"/>
  <c r="F96" i="14"/>
  <c r="H95" i="14"/>
  <c r="G95" i="14"/>
  <c r="F95" i="14"/>
  <c r="H94" i="14"/>
  <c r="G94" i="14"/>
  <c r="F94" i="14"/>
  <c r="H93" i="14"/>
  <c r="G93" i="14"/>
  <c r="F93" i="14"/>
  <c r="H92" i="14"/>
  <c r="G92" i="14"/>
  <c r="F92" i="14"/>
  <c r="H91" i="14"/>
  <c r="G91" i="14"/>
  <c r="F91" i="14"/>
  <c r="H88" i="14"/>
  <c r="G88" i="14"/>
  <c r="F88" i="14"/>
  <c r="H87" i="14"/>
  <c r="G87" i="14"/>
  <c r="F87" i="14"/>
  <c r="H86" i="14"/>
  <c r="H79" i="14"/>
  <c r="G9" i="15"/>
  <c r="F79" i="14"/>
  <c r="F9" i="15" s="1"/>
  <c r="H80" i="14"/>
  <c r="G10" i="15"/>
  <c r="F80" i="14"/>
  <c r="F10" i="15" s="1"/>
  <c r="H81" i="14"/>
  <c r="G11" i="15"/>
  <c r="F81" i="14"/>
  <c r="F11" i="15" s="1"/>
  <c r="H78" i="14"/>
  <c r="G8" i="15"/>
  <c r="F78" i="14"/>
  <c r="F8" i="15" s="1"/>
  <c r="H77" i="14"/>
  <c r="F77" i="14"/>
  <c r="F7" i="15" s="1"/>
  <c r="H76" i="14"/>
  <c r="H54" i="14"/>
  <c r="H53" i="14"/>
  <c r="H51" i="14"/>
  <c r="H50" i="14"/>
  <c r="H45" i="14"/>
  <c r="H1071" i="26" s="1"/>
  <c r="H44" i="14"/>
  <c r="AZ41" i="14"/>
  <c r="AY41"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V41" i="14"/>
  <c r="U41" i="14"/>
  <c r="T41" i="14"/>
  <c r="S41" i="14"/>
  <c r="R41" i="14"/>
  <c r="Q41" i="14"/>
  <c r="P41" i="14"/>
  <c r="O41" i="14"/>
  <c r="N41" i="14"/>
  <c r="M41" i="14"/>
  <c r="L41" i="14"/>
  <c r="K41" i="14"/>
  <c r="J41" i="14"/>
  <c r="I41" i="14"/>
  <c r="H39" i="14"/>
  <c r="H38" i="14"/>
  <c r="H37" i="14"/>
  <c r="H35" i="14"/>
  <c r="H34" i="14"/>
  <c r="H33" i="14"/>
  <c r="AZ29" i="14"/>
  <c r="AZ15" i="15" s="1"/>
  <c r="AY29" i="14"/>
  <c r="AX29" i="14"/>
  <c r="AX15" i="15" s="1"/>
  <c r="AW29" i="14"/>
  <c r="AW15" i="15" s="1"/>
  <c r="AV29" i="14"/>
  <c r="AU29" i="14"/>
  <c r="AT29" i="14"/>
  <c r="AS29" i="14"/>
  <c r="AS33" i="15" s="1"/>
  <c r="AR29" i="14"/>
  <c r="AR15" i="15" s="1"/>
  <c r="AQ29" i="14"/>
  <c r="AQ31" i="15" s="1"/>
  <c r="AP29" i="14"/>
  <c r="AP15" i="15" s="1"/>
  <c r="AO29" i="14"/>
  <c r="AO15" i="15" s="1"/>
  <c r="AN29" i="14"/>
  <c r="AM29" i="14"/>
  <c r="AL29" i="14"/>
  <c r="AK29" i="14"/>
  <c r="AJ29" i="14"/>
  <c r="AJ15" i="15" s="1"/>
  <c r="AI29" i="14"/>
  <c r="AI31" i="15" s="1"/>
  <c r="AH29" i="14"/>
  <c r="AH15" i="15" s="1"/>
  <c r="AG29" i="14"/>
  <c r="AF29" i="14"/>
  <c r="AE29" i="14"/>
  <c r="AD29" i="14"/>
  <c r="AC29" i="14"/>
  <c r="AC33" i="15" s="1"/>
  <c r="AB29" i="14"/>
  <c r="AB15" i="15" s="1"/>
  <c r="AA29" i="14"/>
  <c r="AA31" i="15" s="1"/>
  <c r="Z29" i="14"/>
  <c r="Y29" i="14"/>
  <c r="X29" i="14"/>
  <c r="W29" i="14"/>
  <c r="V29" i="14"/>
  <c r="U29" i="14"/>
  <c r="U33" i="15" s="1"/>
  <c r="T29" i="14"/>
  <c r="T15" i="15" s="1"/>
  <c r="S29" i="14"/>
  <c r="R29" i="14"/>
  <c r="R15" i="15" s="1"/>
  <c r="Q29" i="14"/>
  <c r="Q15" i="15" s="1"/>
  <c r="P29" i="14"/>
  <c r="O29" i="14"/>
  <c r="N29" i="14"/>
  <c r="M29" i="14"/>
  <c r="L29" i="14"/>
  <c r="L15" i="15" s="1"/>
  <c r="K29" i="14"/>
  <c r="K31" i="15" s="1"/>
  <c r="J29" i="14"/>
  <c r="J15" i="15" s="1"/>
  <c r="I29" i="14"/>
  <c r="I15" i="15" s="1"/>
  <c r="H27" i="14"/>
  <c r="H26" i="14"/>
  <c r="H24" i="14"/>
  <c r="H23" i="14"/>
  <c r="AZ20" i="14"/>
  <c r="AY20" i="14"/>
  <c r="AX20" i="14"/>
  <c r="AW20" i="14"/>
  <c r="AW34" i="15" s="1"/>
  <c r="AV20" i="14"/>
  <c r="AV14" i="15" s="1"/>
  <c r="AU20" i="14"/>
  <c r="AU30" i="15" s="1"/>
  <c r="AT20" i="14"/>
  <c r="AT14" i="15" s="1"/>
  <c r="AS20" i="14"/>
  <c r="AR20" i="14"/>
  <c r="AQ20" i="14"/>
  <c r="AP20" i="14"/>
  <c r="AO20" i="14"/>
  <c r="AN20" i="14"/>
  <c r="AN14" i="15" s="1"/>
  <c r="AM20" i="14"/>
  <c r="AM30" i="15" s="1"/>
  <c r="AL20" i="14"/>
  <c r="AK20" i="14"/>
  <c r="AJ20" i="14"/>
  <c r="AI20" i="14"/>
  <c r="AH20" i="14"/>
  <c r="AG20" i="14"/>
  <c r="AG32" i="15" s="1"/>
  <c r="AF20" i="14"/>
  <c r="AF14" i="15" s="1"/>
  <c r="AE20" i="14"/>
  <c r="AD20" i="14"/>
  <c r="AD14" i="15" s="1"/>
  <c r="AC20" i="14"/>
  <c r="AC14" i="15" s="1"/>
  <c r="AB20" i="14"/>
  <c r="AA20" i="14"/>
  <c r="Z20" i="14"/>
  <c r="Y20" i="14"/>
  <c r="Y32" i="15" s="1"/>
  <c r="X20" i="14"/>
  <c r="X14" i="15" s="1"/>
  <c r="W20" i="14"/>
  <c r="W30" i="15" s="1"/>
  <c r="V20" i="14"/>
  <c r="V14" i="15" s="1"/>
  <c r="U20" i="14"/>
  <c r="U14" i="15" s="1"/>
  <c r="T20" i="14"/>
  <c r="S20" i="14"/>
  <c r="R20" i="14"/>
  <c r="Q20" i="14"/>
  <c r="P20" i="14"/>
  <c r="P14" i="15" s="1"/>
  <c r="O20" i="14"/>
  <c r="O30" i="15" s="1"/>
  <c r="N20" i="14"/>
  <c r="N14" i="15" s="1"/>
  <c r="M20" i="14"/>
  <c r="L20" i="14"/>
  <c r="J20" i="14"/>
  <c r="I20" i="14"/>
  <c r="I32" i="15" s="1"/>
  <c r="H18" i="14"/>
  <c r="H17" i="14"/>
  <c r="H15" i="14"/>
  <c r="H14" i="14"/>
  <c r="G465" i="11"/>
  <c r="E81" i="19"/>
  <c r="E80" i="19"/>
  <c r="E78" i="19"/>
  <c r="E77" i="19"/>
  <c r="E76" i="19"/>
  <c r="G449" i="11"/>
  <c r="G441" i="11"/>
  <c r="G440" i="11"/>
  <c r="G439" i="11"/>
  <c r="G438" i="11"/>
  <c r="G429" i="11"/>
  <c r="G428" i="11"/>
  <c r="G427" i="11"/>
  <c r="G426" i="11"/>
  <c r="G425" i="11"/>
  <c r="G424" i="11"/>
  <c r="G423" i="11"/>
  <c r="G422" i="11"/>
  <c r="G421" i="11"/>
  <c r="G418" i="11"/>
  <c r="G417" i="11"/>
  <c r="G416" i="11"/>
  <c r="G415" i="11"/>
  <c r="G414" i="11"/>
  <c r="G413" i="11"/>
  <c r="G412" i="11"/>
  <c r="G409" i="11"/>
  <c r="G408" i="11"/>
  <c r="G407" i="11"/>
  <c r="G406" i="11"/>
  <c r="G405" i="11"/>
  <c r="G404" i="11"/>
  <c r="G321" i="11"/>
  <c r="G316" i="11"/>
  <c r="D107" i="19" s="1"/>
  <c r="G315" i="11"/>
  <c r="D106" i="19" s="1"/>
  <c r="G313" i="11"/>
  <c r="G312" i="11"/>
  <c r="G311" i="11"/>
  <c r="G310" i="11"/>
  <c r="G309" i="11"/>
  <c r="G308" i="11"/>
  <c r="G307" i="11"/>
  <c r="G306" i="11"/>
  <c r="G302" i="11"/>
  <c r="D143" i="19" s="1"/>
  <c r="G301" i="11"/>
  <c r="D142" i="19" s="1"/>
  <c r="G298" i="11"/>
  <c r="G297" i="11"/>
  <c r="G296" i="11"/>
  <c r="G295" i="11"/>
  <c r="G294" i="11"/>
  <c r="G293" i="11"/>
  <c r="G292" i="11"/>
  <c r="G291" i="11"/>
  <c r="G290" i="11"/>
  <c r="G286" i="11"/>
  <c r="D148" i="19" s="1"/>
  <c r="G285" i="11"/>
  <c r="D147" i="19" s="1"/>
  <c r="G282" i="11"/>
  <c r="G281" i="11"/>
  <c r="G280" i="11"/>
  <c r="G279" i="11"/>
  <c r="G278" i="11"/>
  <c r="G277" i="11"/>
  <c r="G276" i="11"/>
  <c r="G275" i="11"/>
  <c r="G274" i="11"/>
  <c r="G268" i="11"/>
  <c r="D95" i="19" s="1"/>
  <c r="E174" i="11"/>
  <c r="E175" i="11" s="1"/>
  <c r="E176" i="11" s="1"/>
  <c r="E177" i="11" s="1"/>
  <c r="E178" i="11" s="1"/>
  <c r="E179" i="11" s="1"/>
  <c r="E180" i="11" s="1"/>
  <c r="E181" i="11" s="1"/>
  <c r="E182" i="11" s="1"/>
  <c r="E183" i="11" s="1"/>
  <c r="E184" i="11" s="1"/>
  <c r="E185" i="11" s="1"/>
  <c r="E186" i="11" s="1"/>
  <c r="E187" i="11" s="1"/>
  <c r="E188" i="11" s="1"/>
  <c r="E189" i="11" s="1"/>
  <c r="E190" i="11" s="1"/>
  <c r="E191" i="11" s="1"/>
  <c r="E192" i="11" s="1"/>
  <c r="E193" i="11" s="1"/>
  <c r="E194" i="11" s="1"/>
  <c r="E195" i="11" s="1"/>
  <c r="E196" i="11" s="1"/>
  <c r="E197" i="11" s="1"/>
  <c r="E198" i="11" s="1"/>
  <c r="E199" i="11" s="1"/>
  <c r="E200" i="11" s="1"/>
  <c r="E105" i="11"/>
  <c r="E106" i="11" s="1"/>
  <c r="E107" i="11" s="1"/>
  <c r="E108" i="11" s="1"/>
  <c r="E109" i="11" s="1"/>
  <c r="E110" i="11" s="1"/>
  <c r="E111" i="11" s="1"/>
  <c r="E112" i="11" s="1"/>
  <c r="E113" i="11" s="1"/>
  <c r="E114" i="11" s="1"/>
  <c r="E115" i="11" s="1"/>
  <c r="E116" i="11" s="1"/>
  <c r="E117" i="11" s="1"/>
  <c r="E118" i="11" s="1"/>
  <c r="E119" i="11" s="1"/>
  <c r="E120" i="11" s="1"/>
  <c r="G82" i="11"/>
  <c r="G78" i="11"/>
  <c r="G77" i="11"/>
  <c r="G76" i="11"/>
  <c r="G75" i="11"/>
  <c r="G74" i="11"/>
  <c r="H70" i="11"/>
  <c r="G70" i="11"/>
  <c r="G69" i="11"/>
  <c r="G68" i="11"/>
  <c r="G59" i="11"/>
  <c r="H56" i="11"/>
  <c r="G56" i="11"/>
  <c r="G55" i="11"/>
  <c r="G54" i="11"/>
  <c r="G48" i="11"/>
  <c r="G47" i="11"/>
  <c r="H30" i="11"/>
  <c r="G20" i="11"/>
  <c r="G19" i="11"/>
  <c r="G17" i="11"/>
  <c r="D903" i="10"/>
  <c r="D902" i="10"/>
  <c r="D901" i="10"/>
  <c r="D900" i="10"/>
  <c r="D899" i="10"/>
  <c r="D898" i="10"/>
  <c r="D897" i="10"/>
  <c r="D896" i="10"/>
  <c r="D895" i="10"/>
  <c r="D894" i="10"/>
  <c r="D893" i="10"/>
  <c r="D892" i="10"/>
  <c r="D891" i="10"/>
  <c r="D890" i="10"/>
  <c r="D889" i="10"/>
  <c r="D888" i="10"/>
  <c r="D887" i="10"/>
  <c r="D886" i="10"/>
  <c r="D885" i="10"/>
  <c r="D884" i="10"/>
  <c r="D883" i="10"/>
  <c r="D882" i="10"/>
  <c r="D881" i="10"/>
  <c r="D880" i="10"/>
  <c r="D879" i="10"/>
  <c r="D878" i="10"/>
  <c r="D877" i="10"/>
  <c r="D876" i="10"/>
  <c r="D875" i="10"/>
  <c r="D874" i="10"/>
  <c r="D873" i="10"/>
  <c r="D872" i="10"/>
  <c r="D871" i="10"/>
  <c r="D870" i="10"/>
  <c r="D869" i="10"/>
  <c r="D868" i="10"/>
  <c r="D867" i="10"/>
  <c r="D866" i="10"/>
  <c r="D865" i="10"/>
  <c r="D864" i="10"/>
  <c r="D863" i="10"/>
  <c r="D862" i="10"/>
  <c r="D861" i="10"/>
  <c r="D860" i="10"/>
  <c r="D859" i="10"/>
  <c r="D858" i="10"/>
  <c r="D857" i="10"/>
  <c r="D856" i="10"/>
  <c r="D855" i="10"/>
  <c r="D854" i="10"/>
  <c r="D853" i="10"/>
  <c r="D852" i="10"/>
  <c r="D851" i="10"/>
  <c r="D850" i="10"/>
  <c r="D849" i="10"/>
  <c r="D848" i="10"/>
  <c r="D847" i="10"/>
  <c r="D846" i="10"/>
  <c r="D845" i="10"/>
  <c r="D844" i="10"/>
  <c r="D843" i="10"/>
  <c r="D842" i="10"/>
  <c r="D841" i="10"/>
  <c r="D840" i="10"/>
  <c r="D839" i="10"/>
  <c r="D838" i="10"/>
  <c r="D834" i="10"/>
  <c r="D833" i="10"/>
  <c r="D832" i="10"/>
  <c r="D831" i="10"/>
  <c r="D830" i="10"/>
  <c r="D829" i="10"/>
  <c r="D828" i="10"/>
  <c r="D827" i="10"/>
  <c r="D826" i="10"/>
  <c r="D825" i="10"/>
  <c r="D824" i="10"/>
  <c r="D823" i="10"/>
  <c r="D822" i="10"/>
  <c r="D821" i="10"/>
  <c r="D819" i="10"/>
  <c r="D818" i="10"/>
  <c r="D817" i="10"/>
  <c r="D816" i="10"/>
  <c r="D815" i="10"/>
  <c r="D814" i="10"/>
  <c r="D813" i="10"/>
  <c r="D812" i="10"/>
  <c r="D811" i="10"/>
  <c r="D810" i="10"/>
  <c r="D809" i="10"/>
  <c r="D808" i="10"/>
  <c r="D807" i="10"/>
  <c r="D806" i="10"/>
  <c r="D805" i="10"/>
  <c r="D804" i="10"/>
  <c r="D803" i="10"/>
  <c r="D802" i="10"/>
  <c r="D801" i="10"/>
  <c r="D800" i="10"/>
  <c r="D799" i="10"/>
  <c r="D798" i="10"/>
  <c r="D797" i="10"/>
  <c r="D796" i="10"/>
  <c r="D795" i="10"/>
  <c r="D794" i="10"/>
  <c r="D793" i="10"/>
  <c r="D792" i="10"/>
  <c r="D791" i="10"/>
  <c r="D790" i="10"/>
  <c r="D789" i="10"/>
  <c r="D788" i="10"/>
  <c r="D787" i="10"/>
  <c r="D786" i="10"/>
  <c r="D785" i="10"/>
  <c r="D784" i="10"/>
  <c r="D783" i="10"/>
  <c r="D782" i="10"/>
  <c r="D781" i="10"/>
  <c r="D780" i="10"/>
  <c r="D779" i="10"/>
  <c r="D778" i="10"/>
  <c r="D777" i="10"/>
  <c r="D776" i="10"/>
  <c r="D775" i="10"/>
  <c r="D774" i="10"/>
  <c r="D773" i="10"/>
  <c r="D772" i="10"/>
  <c r="D771" i="10"/>
  <c r="D770" i="10"/>
  <c r="D769" i="10"/>
  <c r="D765" i="10"/>
  <c r="D764" i="10"/>
  <c r="D763" i="10"/>
  <c r="D762" i="10"/>
  <c r="D761" i="10"/>
  <c r="D760" i="10"/>
  <c r="D759" i="10"/>
  <c r="D758" i="10"/>
  <c r="D757" i="10"/>
  <c r="D756" i="10"/>
  <c r="D755" i="10"/>
  <c r="D754" i="10"/>
  <c r="D753" i="10"/>
  <c r="D752" i="10"/>
  <c r="D751" i="10"/>
  <c r="D750" i="10"/>
  <c r="D749" i="10"/>
  <c r="D748" i="10"/>
  <c r="D747" i="10"/>
  <c r="D746" i="10"/>
  <c r="D745" i="10"/>
  <c r="D744" i="10"/>
  <c r="D743" i="10"/>
  <c r="D742" i="10"/>
  <c r="D741" i="10"/>
  <c r="D740" i="10"/>
  <c r="D739" i="10"/>
  <c r="D738" i="10"/>
  <c r="D737" i="10"/>
  <c r="D736" i="10"/>
  <c r="D735" i="10"/>
  <c r="D734" i="10"/>
  <c r="D733" i="10"/>
  <c r="D732" i="10"/>
  <c r="D731" i="10"/>
  <c r="D730" i="10"/>
  <c r="D729" i="10"/>
  <c r="D728" i="10"/>
  <c r="D727" i="10"/>
  <c r="D726" i="10"/>
  <c r="D725" i="10"/>
  <c r="D724" i="10"/>
  <c r="D723" i="10"/>
  <c r="D722" i="10"/>
  <c r="D721" i="10"/>
  <c r="D719" i="10"/>
  <c r="D718" i="10"/>
  <c r="D717" i="10"/>
  <c r="D716" i="10"/>
  <c r="D715" i="10"/>
  <c r="D714" i="10"/>
  <c r="D713" i="10"/>
  <c r="D712" i="10"/>
  <c r="D711" i="10"/>
  <c r="D710" i="10"/>
  <c r="D709" i="10"/>
  <c r="D708" i="10"/>
  <c r="D707" i="10"/>
  <c r="D706" i="10"/>
  <c r="D705" i="10"/>
  <c r="D704" i="10"/>
  <c r="D703" i="10"/>
  <c r="D702" i="10"/>
  <c r="D701" i="10"/>
  <c r="D700" i="10"/>
  <c r="D696" i="10"/>
  <c r="D695" i="10"/>
  <c r="D694" i="10"/>
  <c r="D693" i="10"/>
  <c r="D692" i="10"/>
  <c r="D691" i="10"/>
  <c r="D690" i="10"/>
  <c r="D689" i="10"/>
  <c r="D688" i="10"/>
  <c r="D687" i="10"/>
  <c r="D686" i="10"/>
  <c r="D685" i="10"/>
  <c r="D684" i="10"/>
  <c r="D683" i="10"/>
  <c r="D682" i="10"/>
  <c r="D681" i="10"/>
  <c r="D680" i="10"/>
  <c r="D679" i="10"/>
  <c r="D678" i="10"/>
  <c r="D677" i="10"/>
  <c r="D676" i="10"/>
  <c r="D675" i="10"/>
  <c r="D674" i="10"/>
  <c r="D673" i="10"/>
  <c r="D672" i="10"/>
  <c r="D671" i="10"/>
  <c r="D670" i="10"/>
  <c r="D669" i="10"/>
  <c r="D668" i="10"/>
  <c r="D667" i="10"/>
  <c r="D666" i="10"/>
  <c r="D665" i="10"/>
  <c r="D664" i="10"/>
  <c r="D663" i="10"/>
  <c r="D662" i="10"/>
  <c r="D661" i="10"/>
  <c r="D660" i="10"/>
  <c r="D659" i="10"/>
  <c r="D658" i="10"/>
  <c r="D657" i="10"/>
  <c r="D656" i="10"/>
  <c r="D655" i="10"/>
  <c r="D654" i="10"/>
  <c r="D653" i="10"/>
  <c r="D652" i="10"/>
  <c r="D651" i="10"/>
  <c r="D650" i="10"/>
  <c r="D649" i="10"/>
  <c r="D648" i="10"/>
  <c r="D647" i="10"/>
  <c r="D646" i="10"/>
  <c r="D645" i="10"/>
  <c r="D644" i="10"/>
  <c r="D643" i="10"/>
  <c r="D642" i="10"/>
  <c r="D641" i="10"/>
  <c r="D640" i="10"/>
  <c r="D639" i="10"/>
  <c r="D638" i="10"/>
  <c r="D637" i="10"/>
  <c r="D636" i="10"/>
  <c r="D635" i="10"/>
  <c r="D634" i="10"/>
  <c r="D633" i="10"/>
  <c r="D632" i="10"/>
  <c r="D631" i="10"/>
  <c r="E627" i="10"/>
  <c r="D623" i="10"/>
  <c r="D622" i="10"/>
  <c r="D621" i="10"/>
  <c r="D619" i="10"/>
  <c r="D618" i="10"/>
  <c r="D617" i="10"/>
  <c r="D616" i="10"/>
  <c r="D615" i="10"/>
  <c r="D614" i="10"/>
  <c r="D613" i="10"/>
  <c r="D612" i="10"/>
  <c r="D611" i="10"/>
  <c r="D610" i="10"/>
  <c r="D609" i="10"/>
  <c r="D608" i="10"/>
  <c r="D607" i="10"/>
  <c r="D606" i="10"/>
  <c r="D605" i="10"/>
  <c r="D604" i="10"/>
  <c r="D603" i="10"/>
  <c r="D602" i="10"/>
  <c r="D601" i="10"/>
  <c r="D600" i="10"/>
  <c r="D599" i="10"/>
  <c r="D598" i="10"/>
  <c r="D597" i="10"/>
  <c r="D596" i="10"/>
  <c r="D595" i="10"/>
  <c r="D594" i="10"/>
  <c r="D593" i="10"/>
  <c r="D592" i="10"/>
  <c r="D591" i="10"/>
  <c r="D590" i="10"/>
  <c r="D589" i="10"/>
  <c r="D588" i="10"/>
  <c r="D587" i="10"/>
  <c r="D586" i="10"/>
  <c r="D585" i="10"/>
  <c r="D584" i="10"/>
  <c r="D583" i="10"/>
  <c r="D582" i="10"/>
  <c r="D581" i="10"/>
  <c r="D580" i="10"/>
  <c r="D579" i="10"/>
  <c r="D578" i="10"/>
  <c r="D577" i="10"/>
  <c r="D576" i="10"/>
  <c r="D575" i="10"/>
  <c r="D574" i="10"/>
  <c r="D573" i="10"/>
  <c r="D572" i="10"/>
  <c r="D571" i="10"/>
  <c r="D570" i="10"/>
  <c r="D569" i="10"/>
  <c r="D568" i="10"/>
  <c r="D567" i="10"/>
  <c r="D566" i="10"/>
  <c r="D565" i="10"/>
  <c r="D564" i="10"/>
  <c r="D563" i="10"/>
  <c r="D562" i="10"/>
  <c r="D561" i="10"/>
  <c r="D560" i="10"/>
  <c r="D559" i="10"/>
  <c r="D558" i="10"/>
  <c r="D554" i="10"/>
  <c r="D553" i="10"/>
  <c r="D552" i="10"/>
  <c r="D551" i="10"/>
  <c r="D550" i="10"/>
  <c r="D549" i="10"/>
  <c r="D548" i="10"/>
  <c r="D547" i="10"/>
  <c r="D546" i="10"/>
  <c r="D545" i="10"/>
  <c r="D544" i="10"/>
  <c r="D543" i="10"/>
  <c r="D542" i="10"/>
  <c r="D541" i="10"/>
  <c r="D540" i="10"/>
  <c r="D539" i="10"/>
  <c r="D538" i="10"/>
  <c r="D537" i="10"/>
  <c r="D536" i="10"/>
  <c r="D535" i="10"/>
  <c r="D534" i="10"/>
  <c r="D533" i="10"/>
  <c r="D532" i="10"/>
  <c r="D531" i="10"/>
  <c r="D530" i="10"/>
  <c r="D529" i="10"/>
  <c r="D528" i="10"/>
  <c r="D527" i="10"/>
  <c r="D526" i="10"/>
  <c r="D525" i="10"/>
  <c r="D524" i="10"/>
  <c r="D523" i="10"/>
  <c r="D522" i="10"/>
  <c r="D521" i="10"/>
  <c r="D519" i="10"/>
  <c r="D518" i="10"/>
  <c r="D517" i="10"/>
  <c r="D516" i="10"/>
  <c r="D515" i="10"/>
  <c r="D514" i="10"/>
  <c r="D513" i="10"/>
  <c r="D512" i="10"/>
  <c r="D511" i="10"/>
  <c r="D510" i="10"/>
  <c r="D509" i="10"/>
  <c r="D508" i="10"/>
  <c r="D507" i="10"/>
  <c r="D506" i="10"/>
  <c r="D505" i="10"/>
  <c r="D504" i="10"/>
  <c r="D503" i="10"/>
  <c r="D502" i="10"/>
  <c r="D501" i="10"/>
  <c r="D500" i="10"/>
  <c r="D499" i="10"/>
  <c r="D498" i="10"/>
  <c r="D497" i="10"/>
  <c r="D496" i="10"/>
  <c r="D495" i="10"/>
  <c r="D494" i="10"/>
  <c r="D493" i="10"/>
  <c r="D492" i="10"/>
  <c r="D491" i="10"/>
  <c r="D490" i="10"/>
  <c r="D489" i="10"/>
  <c r="D485" i="10"/>
  <c r="D484" i="10"/>
  <c r="D483" i="10"/>
  <c r="D482" i="10"/>
  <c r="D481" i="10"/>
  <c r="D480" i="10"/>
  <c r="D479" i="10"/>
  <c r="D478" i="10"/>
  <c r="D477" i="10"/>
  <c r="D476" i="10"/>
  <c r="D475" i="10"/>
  <c r="D474" i="10"/>
  <c r="D473" i="10"/>
  <c r="D472" i="10"/>
  <c r="D471" i="10"/>
  <c r="D470" i="10"/>
  <c r="D469" i="10"/>
  <c r="D468" i="10"/>
  <c r="D467" i="10"/>
  <c r="D466" i="10"/>
  <c r="D465" i="10"/>
  <c r="D464" i="10"/>
  <c r="D463" i="10"/>
  <c r="D462" i="10"/>
  <c r="D461" i="10"/>
  <c r="D460" i="10"/>
  <c r="D459" i="10"/>
  <c r="D458" i="10"/>
  <c r="D457" i="10"/>
  <c r="D456" i="10"/>
  <c r="D455" i="10"/>
  <c r="D454" i="10"/>
  <c r="D453" i="10"/>
  <c r="D452" i="10"/>
  <c r="D451" i="10"/>
  <c r="D450" i="10"/>
  <c r="D449" i="10"/>
  <c r="D448" i="10"/>
  <c r="D447" i="10"/>
  <c r="D446" i="10"/>
  <c r="D445" i="10"/>
  <c r="D444" i="10"/>
  <c r="D443" i="10"/>
  <c r="D442" i="10"/>
  <c r="D441" i="10"/>
  <c r="D440" i="10"/>
  <c r="D439" i="10"/>
  <c r="D438" i="10"/>
  <c r="D437" i="10"/>
  <c r="D436" i="10"/>
  <c r="D435" i="10"/>
  <c r="D434" i="10"/>
  <c r="D433" i="10"/>
  <c r="D432" i="10"/>
  <c r="D431" i="10"/>
  <c r="D430" i="10"/>
  <c r="D429" i="10"/>
  <c r="D428" i="10"/>
  <c r="D427" i="10"/>
  <c r="D426" i="10"/>
  <c r="D425" i="10"/>
  <c r="D424" i="10"/>
  <c r="D423" i="10"/>
  <c r="D422" i="10"/>
  <c r="D421" i="10"/>
  <c r="D416" i="10"/>
  <c r="D415" i="10"/>
  <c r="D414" i="10"/>
  <c r="D413" i="10"/>
  <c r="D412" i="10"/>
  <c r="D411" i="10"/>
  <c r="D410" i="10"/>
  <c r="D409" i="10"/>
  <c r="D408" i="10"/>
  <c r="D407" i="10"/>
  <c r="D406" i="10"/>
  <c r="D405" i="10"/>
  <c r="D404" i="10"/>
  <c r="D403" i="10"/>
  <c r="D402" i="10"/>
  <c r="D401" i="10"/>
  <c r="D400" i="10"/>
  <c r="D399" i="10"/>
  <c r="D398" i="10"/>
  <c r="D397" i="10"/>
  <c r="D396" i="10"/>
  <c r="D395" i="10"/>
  <c r="D394" i="10"/>
  <c r="D393" i="10"/>
  <c r="D392" i="10"/>
  <c r="D391" i="10"/>
  <c r="D390" i="10"/>
  <c r="D389" i="10"/>
  <c r="D388" i="10"/>
  <c r="D387" i="10"/>
  <c r="D386" i="10"/>
  <c r="D385" i="10"/>
  <c r="D384" i="10"/>
  <c r="D383" i="10"/>
  <c r="D382" i="10"/>
  <c r="D381" i="10"/>
  <c r="D380" i="10"/>
  <c r="D379" i="10"/>
  <c r="D378" i="10"/>
  <c r="D377" i="10"/>
  <c r="D376" i="10"/>
  <c r="D375" i="10"/>
  <c r="D374" i="10"/>
  <c r="D373" i="10"/>
  <c r="D372" i="10"/>
  <c r="D371" i="10"/>
  <c r="D370" i="10"/>
  <c r="D369" i="10"/>
  <c r="D368" i="10"/>
  <c r="D367" i="10"/>
  <c r="D366" i="10"/>
  <c r="D365" i="10"/>
  <c r="D364" i="10"/>
  <c r="D363" i="10"/>
  <c r="D362" i="10"/>
  <c r="D361" i="10"/>
  <c r="D360" i="10"/>
  <c r="D359" i="10"/>
  <c r="D358" i="10"/>
  <c r="D357" i="10"/>
  <c r="D356" i="10"/>
  <c r="D355" i="10"/>
  <c r="D354" i="10"/>
  <c r="D353" i="10"/>
  <c r="D352" i="10"/>
  <c r="D351" i="10"/>
  <c r="E347" i="10"/>
  <c r="D343" i="10"/>
  <c r="D342" i="10"/>
  <c r="D341" i="10"/>
  <c r="D340" i="10"/>
  <c r="D339" i="10"/>
  <c r="D338" i="10"/>
  <c r="D337" i="10"/>
  <c r="D336" i="10"/>
  <c r="D335" i="10"/>
  <c r="D334" i="10"/>
  <c r="D333" i="10"/>
  <c r="D332" i="10"/>
  <c r="D331" i="10"/>
  <c r="D330" i="10"/>
  <c r="D329" i="10"/>
  <c r="D328" i="10"/>
  <c r="D327" i="10"/>
  <c r="D326" i="10"/>
  <c r="D325" i="10"/>
  <c r="D324" i="10"/>
  <c r="D323" i="10"/>
  <c r="D322" i="10"/>
  <c r="D321" i="10"/>
  <c r="D319" i="10"/>
  <c r="D318" i="10"/>
  <c r="D317" i="10"/>
  <c r="D316" i="10"/>
  <c r="D315" i="10"/>
  <c r="D314" i="10"/>
  <c r="D313" i="10"/>
  <c r="D312" i="10"/>
  <c r="D311" i="10"/>
  <c r="D310" i="10"/>
  <c r="D309" i="10"/>
  <c r="D308" i="10"/>
  <c r="D307" i="10"/>
  <c r="D306" i="10"/>
  <c r="D305" i="10"/>
  <c r="D304" i="10"/>
  <c r="D303" i="10"/>
  <c r="D302" i="10"/>
  <c r="D301" i="10"/>
  <c r="D300" i="10"/>
  <c r="D299" i="10"/>
  <c r="D298" i="10"/>
  <c r="D297" i="10"/>
  <c r="D296" i="10"/>
  <c r="D295" i="10"/>
  <c r="D294" i="10"/>
  <c r="D293" i="10"/>
  <c r="D292" i="10"/>
  <c r="D291" i="10"/>
  <c r="D290" i="10"/>
  <c r="D289" i="10"/>
  <c r="D288" i="10"/>
  <c r="D287" i="10"/>
  <c r="D286" i="10"/>
  <c r="D285" i="10"/>
  <c r="D284" i="10"/>
  <c r="D283" i="10"/>
  <c r="D282" i="10"/>
  <c r="D281" i="10"/>
  <c r="D280" i="10"/>
  <c r="D279" i="10"/>
  <c r="D278" i="10"/>
  <c r="D274" i="10"/>
  <c r="D273" i="10"/>
  <c r="D272" i="10"/>
  <c r="D271" i="10"/>
  <c r="D270" i="10"/>
  <c r="D269" i="10"/>
  <c r="D268" i="10"/>
  <c r="D267" i="10"/>
  <c r="D266" i="10"/>
  <c r="D265" i="10"/>
  <c r="D264" i="10"/>
  <c r="D263" i="10"/>
  <c r="D262" i="10"/>
  <c r="D261" i="10"/>
  <c r="D260" i="10"/>
  <c r="D259" i="10"/>
  <c r="D258" i="10"/>
  <c r="D257" i="10"/>
  <c r="D256" i="10"/>
  <c r="D255" i="10"/>
  <c r="D254" i="10"/>
  <c r="D253" i="10"/>
  <c r="D252" i="10"/>
  <c r="D251" i="10"/>
  <c r="D250" i="10"/>
  <c r="D249" i="10"/>
  <c r="D248" i="10"/>
  <c r="D247" i="10"/>
  <c r="D246" i="10"/>
  <c r="D245" i="10"/>
  <c r="D244" i="10"/>
  <c r="D243" i="10"/>
  <c r="D242" i="10"/>
  <c r="D241" i="10"/>
  <c r="D240" i="10"/>
  <c r="D239" i="10"/>
  <c r="D238" i="10"/>
  <c r="D237" i="10"/>
  <c r="D236" i="10"/>
  <c r="D235" i="10"/>
  <c r="D234" i="10"/>
  <c r="D233" i="10"/>
  <c r="D232" i="10"/>
  <c r="D231" i="10"/>
  <c r="D230" i="10"/>
  <c r="D229" i="10"/>
  <c r="D228" i="10"/>
  <c r="D227" i="10"/>
  <c r="D226" i="10"/>
  <c r="D225" i="10"/>
  <c r="D224" i="10"/>
  <c r="D223" i="10"/>
  <c r="D222" i="10"/>
  <c r="D221" i="10"/>
  <c r="D219" i="10"/>
  <c r="D218" i="10"/>
  <c r="D217" i="10"/>
  <c r="D216" i="10"/>
  <c r="D215" i="10"/>
  <c r="D214" i="10"/>
  <c r="D213" i="10"/>
  <c r="D212" i="10"/>
  <c r="D211" i="10"/>
  <c r="D210" i="10"/>
  <c r="D199" i="10"/>
  <c r="D198" i="10"/>
  <c r="D197" i="10"/>
  <c r="D196" i="10"/>
  <c r="D195" i="10"/>
  <c r="D194" i="10"/>
  <c r="D193" i="10"/>
  <c r="D192" i="10"/>
  <c r="D191" i="10"/>
  <c r="D190" i="10"/>
  <c r="D189" i="10"/>
  <c r="D188" i="10"/>
  <c r="D187" i="10"/>
  <c r="D186" i="10"/>
  <c r="D185" i="10"/>
  <c r="D184" i="10"/>
  <c r="D183" i="10"/>
  <c r="D182" i="10"/>
  <c r="D181" i="10"/>
  <c r="D180" i="10"/>
  <c r="D179" i="10"/>
  <c r="D178" i="10"/>
  <c r="D177" i="10"/>
  <c r="D176" i="10"/>
  <c r="D175" i="10"/>
  <c r="D174" i="10"/>
  <c r="D173" i="10"/>
  <c r="D172" i="10"/>
  <c r="D171" i="10"/>
  <c r="D170" i="10"/>
  <c r="D169" i="10"/>
  <c r="D168" i="10"/>
  <c r="D167" i="10"/>
  <c r="D166" i="10"/>
  <c r="D165" i="10"/>
  <c r="D164" i="10"/>
  <c r="D163" i="10"/>
  <c r="D162" i="10"/>
  <c r="D161" i="10"/>
  <c r="D160" i="10"/>
  <c r="D159" i="10"/>
  <c r="D158" i="10"/>
  <c r="D157" i="10"/>
  <c r="D156" i="10"/>
  <c r="D155" i="10"/>
  <c r="D154" i="10"/>
  <c r="D153" i="10"/>
  <c r="D152" i="10"/>
  <c r="D151" i="10"/>
  <c r="D150" i="10"/>
  <c r="D149" i="10"/>
  <c r="D148" i="10"/>
  <c r="D147" i="10"/>
  <c r="D146" i="10"/>
  <c r="D145" i="10"/>
  <c r="D144" i="10"/>
  <c r="D143" i="10"/>
  <c r="D142" i="10"/>
  <c r="D141" i="10"/>
  <c r="D140" i="10"/>
  <c r="D136" i="10"/>
  <c r="D135" i="10"/>
  <c r="D134" i="10"/>
  <c r="D133" i="10"/>
  <c r="D132" i="10"/>
  <c r="D131" i="10"/>
  <c r="D130" i="10"/>
  <c r="D129" i="10"/>
  <c r="D128" i="10"/>
  <c r="D127" i="10"/>
  <c r="D126" i="10"/>
  <c r="D125" i="10"/>
  <c r="D124" i="10"/>
  <c r="D123" i="10"/>
  <c r="D122" i="10"/>
  <c r="D121" i="10"/>
  <c r="D119" i="10"/>
  <c r="D118" i="10"/>
  <c r="D117" i="10"/>
  <c r="D116" i="10"/>
  <c r="D115" i="10"/>
  <c r="D114" i="10"/>
  <c r="D113" i="10"/>
  <c r="D112" i="10"/>
  <c r="D111" i="10"/>
  <c r="D110" i="10"/>
  <c r="D109" i="10"/>
  <c r="D108" i="10"/>
  <c r="D107" i="10"/>
  <c r="D106" i="10"/>
  <c r="D105" i="10"/>
  <c r="D104" i="10"/>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G58" i="10"/>
  <c r="E58" i="10"/>
  <c r="G57" i="10"/>
  <c r="E57" i="10"/>
  <c r="G39" i="10"/>
  <c r="E39" i="10"/>
  <c r="G38" i="10"/>
  <c r="E38" i="10"/>
  <c r="G37" i="10"/>
  <c r="E37" i="10"/>
  <c r="G35" i="10"/>
  <c r="E35" i="10"/>
  <c r="G29" i="10"/>
  <c r="F29" i="10"/>
  <c r="E29" i="10"/>
  <c r="G20" i="10"/>
  <c r="F20" i="10"/>
  <c r="E20" i="10"/>
  <c r="G19" i="10"/>
  <c r="F19" i="10"/>
  <c r="E19" i="10"/>
  <c r="G18" i="10"/>
  <c r="F18" i="10"/>
  <c r="E18" i="10"/>
  <c r="G17" i="10"/>
  <c r="F17" i="10"/>
  <c r="E17" i="10"/>
  <c r="G15" i="10"/>
  <c r="F15" i="10"/>
  <c r="E15" i="10"/>
  <c r="S118" i="9"/>
  <c r="R118" i="9"/>
  <c r="Q118" i="9"/>
  <c r="P118" i="9"/>
  <c r="O118" i="9"/>
  <c r="N118" i="9"/>
  <c r="M118" i="9"/>
  <c r="L118" i="9"/>
  <c r="K118" i="9"/>
  <c r="J118" i="9"/>
  <c r="S48" i="9"/>
  <c r="R48" i="9"/>
  <c r="Q48" i="9"/>
  <c r="P48" i="9"/>
  <c r="O48" i="9"/>
  <c r="N48" i="9"/>
  <c r="M48" i="9"/>
  <c r="L48" i="9"/>
  <c r="K48" i="9"/>
  <c r="J48" i="9"/>
  <c r="X8" i="9"/>
  <c r="W8" i="9"/>
  <c r="V8" i="9"/>
  <c r="U8" i="9"/>
  <c r="T8" i="9"/>
  <c r="S8" i="9"/>
  <c r="R8" i="9"/>
  <c r="Q8" i="9"/>
  <c r="P8" i="9"/>
  <c r="O8" i="9"/>
  <c r="N8" i="9"/>
  <c r="M8" i="9"/>
  <c r="L8" i="9"/>
  <c r="K8" i="9"/>
  <c r="J8" i="9"/>
  <c r="C24" i="8"/>
  <c r="C23" i="8"/>
  <c r="C22" i="8"/>
  <c r="C21" i="8"/>
  <c r="C19" i="8"/>
  <c r="C18" i="8"/>
  <c r="C17" i="8"/>
  <c r="C16" i="8"/>
  <c r="C15" i="8"/>
  <c r="C14" i="8"/>
  <c r="C13" i="8"/>
  <c r="C12" i="8"/>
  <c r="C11" i="8"/>
  <c r="C10" i="8"/>
  <c r="C9" i="8"/>
  <c r="C8" i="8"/>
  <c r="C7" i="8"/>
  <c r="C6" i="8"/>
  <c r="C5" i="8"/>
  <c r="C4" i="8"/>
  <c r="D38" i="5"/>
  <c r="I17" i="5"/>
  <c r="H17" i="5"/>
  <c r="G17" i="5"/>
  <c r="F17" i="5"/>
  <c r="E17" i="5"/>
  <c r="D17" i="5"/>
  <c r="C17" i="5"/>
  <c r="D12" i="5"/>
  <c r="D4" i="5"/>
  <c r="C25" i="4"/>
  <c r="C24" i="4"/>
  <c r="C23" i="4"/>
  <c r="C22" i="4"/>
  <c r="C21" i="4"/>
  <c r="C20" i="4"/>
  <c r="C19" i="4"/>
  <c r="C18" i="4"/>
  <c r="C17" i="4"/>
  <c r="C16" i="4"/>
  <c r="C15" i="4"/>
  <c r="C14" i="4"/>
  <c r="C13" i="4"/>
  <c r="C12" i="4"/>
  <c r="C11" i="4"/>
  <c r="D4" i="4"/>
  <c r="D4" i="2"/>
  <c r="G50" i="18" l="1"/>
  <c r="G49" i="18"/>
  <c r="G39" i="18"/>
  <c r="G41" i="19"/>
  <c r="D41" i="19" a="1"/>
  <c r="D41" i="19" s="1"/>
  <c r="I11" i="17"/>
  <c r="D46" i="19" a="1"/>
  <c r="D46" i="19" s="1"/>
  <c r="G46" i="19"/>
  <c r="G63" i="19"/>
  <c r="D63" i="19" a="1"/>
  <c r="D63" i="19" s="1"/>
  <c r="G60" i="19"/>
  <c r="D60" i="19" a="1"/>
  <c r="D60" i="19" s="1"/>
  <c r="D68" i="19" a="1"/>
  <c r="D68" i="19" s="1"/>
  <c r="G68" i="19"/>
  <c r="D43" i="19" a="1"/>
  <c r="D43" i="19" s="1"/>
  <c r="G43" i="19"/>
  <c r="G62" i="19"/>
  <c r="D62" i="19" a="1"/>
  <c r="D62" i="19" s="1"/>
  <c r="G59" i="19"/>
  <c r="D59" i="19" a="1"/>
  <c r="D59" i="19" s="1"/>
  <c r="G67" i="19"/>
  <c r="D67" i="19" a="1"/>
  <c r="D67" i="19" s="1"/>
  <c r="D65" i="19" a="1"/>
  <c r="D65" i="19" s="1"/>
  <c r="G65" i="19"/>
  <c r="D45" i="19" a="1"/>
  <c r="D45" i="19" s="1"/>
  <c r="G45" i="19"/>
  <c r="G64" i="19"/>
  <c r="D64" i="19" a="1"/>
  <c r="D64" i="19" s="1"/>
  <c r="G42" i="19"/>
  <c r="D42" i="19" a="1"/>
  <c r="D42" i="19" s="1"/>
  <c r="G61" i="19"/>
  <c r="D61" i="19" a="1"/>
  <c r="D61" i="19" s="1"/>
  <c r="G66" i="19"/>
  <c r="D66" i="19" a="1"/>
  <c r="D66" i="19" s="1"/>
  <c r="K56" i="11"/>
  <c r="G111" i="14"/>
  <c r="G110" i="14"/>
  <c r="G106" i="14"/>
  <c r="G105" i="14"/>
  <c r="O50" i="17"/>
  <c r="W50" i="17"/>
  <c r="AE50" i="17"/>
  <c r="AM50" i="17"/>
  <c r="AU50" i="17"/>
  <c r="H11" i="17"/>
  <c r="AA51" i="17"/>
  <c r="AY51" i="17"/>
  <c r="H48" i="15"/>
  <c r="N21" i="22"/>
  <c r="AD21" i="22"/>
  <c r="J70" i="11"/>
  <c r="G23" i="20"/>
  <c r="G22" i="20"/>
  <c r="G13" i="20"/>
  <c r="AF89" i="25"/>
  <c r="AF110" i="25"/>
  <c r="X89" i="25"/>
  <c r="AX51" i="17"/>
  <c r="G47" i="20"/>
  <c r="G25" i="21" s="1"/>
  <c r="G27" i="21" s="1"/>
  <c r="K70" i="11"/>
  <c r="G11" i="21"/>
  <c r="V21" i="22"/>
  <c r="AL21" i="22"/>
  <c r="G20" i="20"/>
  <c r="AT21" i="22"/>
  <c r="G26" i="20"/>
  <c r="AP51" i="17"/>
  <c r="AU110" i="25"/>
  <c r="AN110" i="25"/>
  <c r="AI110" i="25"/>
  <c r="K110" i="25"/>
  <c r="AV110" i="25"/>
  <c r="E178" i="26"/>
  <c r="O26" i="25"/>
  <c r="P110" i="25"/>
  <c r="E182" i="26"/>
  <c r="W68" i="25"/>
  <c r="S110" i="25"/>
  <c r="X110" i="25"/>
  <c r="Q50" i="17"/>
  <c r="Y50" i="17"/>
  <c r="AG50" i="17"/>
  <c r="AO50" i="17"/>
  <c r="AW50" i="17"/>
  <c r="W51" i="17"/>
  <c r="AU51" i="17"/>
  <c r="AB51" i="17"/>
  <c r="AZ51" i="17"/>
  <c r="AE51" i="17"/>
  <c r="S51" i="17"/>
  <c r="AI51" i="17"/>
  <c r="AQ51" i="17"/>
  <c r="X51" i="17"/>
  <c r="AV51" i="17"/>
  <c r="L51" i="17"/>
  <c r="T51" i="17"/>
  <c r="AR51" i="17"/>
  <c r="N51" i="17"/>
  <c r="V51" i="17"/>
  <c r="AD51" i="17"/>
  <c r="AL51" i="17"/>
  <c r="AT51" i="17"/>
  <c r="AF51" i="17"/>
  <c r="AJ51" i="17"/>
  <c r="O51" i="17"/>
  <c r="AM51" i="17"/>
  <c r="Q51" i="17"/>
  <c r="Y51" i="17"/>
  <c r="AG51" i="17"/>
  <c r="AO51" i="17"/>
  <c r="AW51" i="17"/>
  <c r="P51" i="17"/>
  <c r="AN51" i="17"/>
  <c r="J51" i="17"/>
  <c r="R51" i="17"/>
  <c r="Z51" i="17"/>
  <c r="AH51" i="17"/>
  <c r="AB11" i="22"/>
  <c r="E48" i="25"/>
  <c r="E121" i="25" s="1"/>
  <c r="C205" i="19" s="1"/>
  <c r="AP22" i="17"/>
  <c r="R28" i="17"/>
  <c r="AX22" i="17"/>
  <c r="Z28" i="17"/>
  <c r="E75" i="19"/>
  <c r="N23" i="17"/>
  <c r="AH29" i="17"/>
  <c r="V23" i="17"/>
  <c r="AP26" i="17"/>
  <c r="J22" i="17"/>
  <c r="AD23" i="17"/>
  <c r="AX26" i="17"/>
  <c r="R22" i="17"/>
  <c r="AL23" i="17"/>
  <c r="Z22" i="17"/>
  <c r="AT23" i="17"/>
  <c r="AH22" i="17"/>
  <c r="J28" i="17"/>
  <c r="E201" i="11"/>
  <c r="E202" i="11" s="1"/>
  <c r="E203" i="11" s="1"/>
  <c r="E204" i="11" s="1"/>
  <c r="E205" i="11" s="1"/>
  <c r="E206" i="11" s="1"/>
  <c r="E207" i="11" s="1"/>
  <c r="E208" i="11" s="1"/>
  <c r="E209" i="11" s="1"/>
  <c r="E210" i="11" s="1"/>
  <c r="E211" i="11" s="1"/>
  <c r="E212" i="11" s="1"/>
  <c r="E213" i="11" s="1"/>
  <c r="E214" i="11" s="1"/>
  <c r="E215" i="11" s="1"/>
  <c r="E216" i="11" s="1"/>
  <c r="E217" i="11" s="1"/>
  <c r="E218" i="11" s="1"/>
  <c r="E219" i="11" s="1"/>
  <c r="E220" i="11" s="1"/>
  <c r="E221" i="11" s="1"/>
  <c r="AS23" i="17"/>
  <c r="E121" i="11"/>
  <c r="E122" i="11" s="1"/>
  <c r="E123" i="11" s="1"/>
  <c r="E124" i="11" s="1"/>
  <c r="E125" i="11" s="1"/>
  <c r="E126" i="11" s="1"/>
  <c r="E127" i="11" s="1"/>
  <c r="E128" i="11" s="1"/>
  <c r="E129" i="11" s="1"/>
  <c r="E130" i="11" s="1"/>
  <c r="E131" i="11" s="1"/>
  <c r="E132" i="11" s="1"/>
  <c r="E133" i="11" s="1"/>
  <c r="E134" i="11" s="1"/>
  <c r="E135" i="11" s="1"/>
  <c r="E136" i="11" s="1"/>
  <c r="AW24" i="17"/>
  <c r="K22" i="17"/>
  <c r="S22" i="17"/>
  <c r="AA22" i="17"/>
  <c r="AI22" i="17"/>
  <c r="AQ22" i="17"/>
  <c r="AY22" i="17"/>
  <c r="O23" i="17"/>
  <c r="W23" i="17"/>
  <c r="AE23" i="17"/>
  <c r="AM23" i="17"/>
  <c r="AU23" i="17"/>
  <c r="K26" i="17"/>
  <c r="S28" i="17"/>
  <c r="AA26" i="17"/>
  <c r="AI26" i="17"/>
  <c r="AQ29" i="17"/>
  <c r="AY29" i="17"/>
  <c r="L22" i="17"/>
  <c r="T22" i="17"/>
  <c r="AB22" i="17"/>
  <c r="AJ22" i="17"/>
  <c r="AR22" i="17"/>
  <c r="AZ22" i="17"/>
  <c r="P23" i="17"/>
  <c r="X23" i="17"/>
  <c r="AF23" i="17"/>
  <c r="AN23" i="17"/>
  <c r="AV23" i="17"/>
  <c r="L26" i="17"/>
  <c r="T26" i="17"/>
  <c r="AB28" i="17"/>
  <c r="AJ29" i="17"/>
  <c r="AR29" i="17"/>
  <c r="AZ29" i="17"/>
  <c r="M22" i="17"/>
  <c r="U22" i="17"/>
  <c r="AC22" i="17"/>
  <c r="AK22" i="17"/>
  <c r="AS22" i="17"/>
  <c r="I23" i="16"/>
  <c r="I23" i="17" s="1"/>
  <c r="Q23" i="17"/>
  <c r="Y23" i="17"/>
  <c r="AG23" i="17"/>
  <c r="AO23" i="17"/>
  <c r="AW23" i="17"/>
  <c r="M28" i="17"/>
  <c r="U29" i="17"/>
  <c r="AC26" i="17"/>
  <c r="AK28" i="17"/>
  <c r="AS29" i="17"/>
  <c r="N22" i="17"/>
  <c r="V22" i="17"/>
  <c r="AD22" i="17"/>
  <c r="AL22" i="17"/>
  <c r="AT22" i="17"/>
  <c r="J23" i="17"/>
  <c r="R23" i="17"/>
  <c r="Z23" i="17"/>
  <c r="AH23" i="17"/>
  <c r="AP23" i="17"/>
  <c r="AX23" i="17"/>
  <c r="N28" i="17"/>
  <c r="V26" i="17"/>
  <c r="AD26" i="17"/>
  <c r="AL26" i="17"/>
  <c r="AT29" i="17"/>
  <c r="K48" i="11"/>
  <c r="O22" i="17"/>
  <c r="W22" i="17"/>
  <c r="AE22" i="17"/>
  <c r="AM22" i="17"/>
  <c r="AU22" i="17"/>
  <c r="K23" i="17"/>
  <c r="S23" i="17"/>
  <c r="AA23" i="17"/>
  <c r="AI23" i="17"/>
  <c r="AQ23" i="17"/>
  <c r="AY23" i="17"/>
  <c r="O26" i="17"/>
  <c r="W28" i="17"/>
  <c r="AE26" i="17"/>
  <c r="AM26" i="17"/>
  <c r="AU29" i="17"/>
  <c r="AG21" i="17"/>
  <c r="P22" i="17"/>
  <c r="X22" i="17"/>
  <c r="AF22" i="17"/>
  <c r="AN22" i="17"/>
  <c r="AV22" i="17"/>
  <c r="L23" i="17"/>
  <c r="T23" i="17"/>
  <c r="AB23" i="17"/>
  <c r="AJ23" i="17"/>
  <c r="AR23" i="17"/>
  <c r="AZ23" i="17"/>
  <c r="P26" i="17"/>
  <c r="X26" i="17"/>
  <c r="AF26" i="17"/>
  <c r="AN28" i="17"/>
  <c r="AV26" i="17"/>
  <c r="T48" i="27"/>
  <c r="AW22" i="17"/>
  <c r="I22" i="17"/>
  <c r="Q22" i="17"/>
  <c r="Y22" i="17"/>
  <c r="AG22" i="17"/>
  <c r="AO22" i="17"/>
  <c r="M23" i="17"/>
  <c r="U23" i="17"/>
  <c r="AC23" i="17"/>
  <c r="AK23" i="17"/>
  <c r="I28" i="17"/>
  <c r="Q28" i="17"/>
  <c r="Y29" i="17"/>
  <c r="AG26" i="17"/>
  <c r="AO28" i="17"/>
  <c r="AH21" i="17"/>
  <c r="I21" i="17"/>
  <c r="AO21" i="17"/>
  <c r="J21" i="17"/>
  <c r="AP21" i="17"/>
  <c r="Q21" i="17"/>
  <c r="AW21" i="17"/>
  <c r="R21" i="17"/>
  <c r="AX21" i="17"/>
  <c r="Y21" i="17"/>
  <c r="Z21" i="17"/>
  <c r="K21" i="17"/>
  <c r="S21" i="17"/>
  <c r="AA21" i="17"/>
  <c r="AI21" i="17"/>
  <c r="AQ21" i="17"/>
  <c r="AY21" i="17"/>
  <c r="L21" i="17"/>
  <c r="T21" i="17"/>
  <c r="AB21" i="17"/>
  <c r="AJ21" i="17"/>
  <c r="AR21" i="17"/>
  <c r="AZ21" i="17"/>
  <c r="M21" i="17"/>
  <c r="U21" i="17"/>
  <c r="AC21" i="17"/>
  <c r="AK21" i="17"/>
  <c r="AS21" i="17"/>
  <c r="N21" i="17"/>
  <c r="V21" i="17"/>
  <c r="AD21" i="17"/>
  <c r="AL21" i="17"/>
  <c r="AT21" i="17"/>
  <c r="O21" i="17"/>
  <c r="W21" i="17"/>
  <c r="AE21" i="17"/>
  <c r="AM21" i="17"/>
  <c r="AU21" i="17"/>
  <c r="P21" i="17"/>
  <c r="X21" i="17"/>
  <c r="AF21" i="17"/>
  <c r="AN21" i="17"/>
  <c r="AV21" i="17"/>
  <c r="P50" i="17"/>
  <c r="X50" i="17"/>
  <c r="AF50" i="17"/>
  <c r="AN50" i="17"/>
  <c r="AV50" i="17"/>
  <c r="AU47" i="25"/>
  <c r="AM47" i="25"/>
  <c r="W47" i="25"/>
  <c r="AA89" i="25"/>
  <c r="H11" i="25"/>
  <c r="AU89" i="25"/>
  <c r="AN89" i="25"/>
  <c r="K89" i="25"/>
  <c r="AV89" i="25"/>
  <c r="P89" i="25"/>
  <c r="AG31" i="22"/>
  <c r="AI89" i="25"/>
  <c r="I30" i="19"/>
  <c r="AT1088" i="26"/>
  <c r="AT1134" i="26" s="1"/>
  <c r="N1084" i="26"/>
  <c r="N1130" i="26" s="1"/>
  <c r="I32" i="19"/>
  <c r="I34" i="19"/>
  <c r="V50" i="17"/>
  <c r="AT50" i="17"/>
  <c r="H32" i="19"/>
  <c r="I186" i="26"/>
  <c r="J50" i="17"/>
  <c r="R50" i="17"/>
  <c r="Z50" i="17"/>
  <c r="AH50" i="17"/>
  <c r="AP50" i="17"/>
  <c r="AX50" i="17"/>
  <c r="I31" i="19"/>
  <c r="I33" i="19"/>
  <c r="I35" i="19"/>
  <c r="AB50" i="17"/>
  <c r="AU21" i="27"/>
  <c r="AU63" i="27" s="1"/>
  <c r="Q36" i="27"/>
  <c r="Q64" i="27" s="1"/>
  <c r="AO36" i="27"/>
  <c r="AO64" i="27" s="1"/>
  <c r="H33" i="19"/>
  <c r="AU51" i="27"/>
  <c r="AU65" i="27" s="1"/>
  <c r="AU12" i="15" s="1"/>
  <c r="N50" i="17"/>
  <c r="AD50" i="17"/>
  <c r="AL50" i="17"/>
  <c r="AH36" i="27"/>
  <c r="AH64" i="27" s="1"/>
  <c r="I800" i="26"/>
  <c r="AI36" i="27"/>
  <c r="AI64" i="27" s="1"/>
  <c r="AY36" i="27"/>
  <c r="AY64" i="27" s="1"/>
  <c r="L50" i="17"/>
  <c r="T50" i="17"/>
  <c r="AJ50" i="17"/>
  <c r="AR50" i="17"/>
  <c r="AZ50" i="17"/>
  <c r="H46" i="15"/>
  <c r="AK36" i="27"/>
  <c r="AK64" i="27" s="1"/>
  <c r="AS36" i="27"/>
  <c r="AS64" i="27" s="1"/>
  <c r="O21" i="27"/>
  <c r="O63" i="27" s="1"/>
  <c r="AP51" i="27"/>
  <c r="AP65" i="27" s="1"/>
  <c r="AP12" i="15" s="1"/>
  <c r="U36" i="27"/>
  <c r="U64" i="27" s="1"/>
  <c r="AW21" i="27"/>
  <c r="AW63" i="27" s="1"/>
  <c r="H6" i="15"/>
  <c r="H7" i="15"/>
  <c r="H26" i="15"/>
  <c r="Q21" i="27"/>
  <c r="Q63" i="27" s="1"/>
  <c r="AD1088" i="26"/>
  <c r="AD1134" i="26" s="1"/>
  <c r="T36" i="27"/>
  <c r="T64" i="27" s="1"/>
  <c r="AG36" i="27"/>
  <c r="AG64" i="27" s="1"/>
  <c r="AO51" i="27"/>
  <c r="AO65" i="27" s="1"/>
  <c r="AO12" i="15" s="1"/>
  <c r="H8" i="15"/>
  <c r="AD1084" i="26"/>
  <c r="AD1130" i="26" s="1"/>
  <c r="AD36" i="27"/>
  <c r="AD64" i="27" s="1"/>
  <c r="AG51" i="27"/>
  <c r="AG65" i="27" s="1"/>
  <c r="AG12" i="15" s="1"/>
  <c r="AH21" i="27"/>
  <c r="AH63" i="27" s="1"/>
  <c r="AR36" i="27"/>
  <c r="AR64" i="27" s="1"/>
  <c r="K50" i="17"/>
  <c r="S50" i="17"/>
  <c r="AA50" i="17"/>
  <c r="AI50" i="17"/>
  <c r="AQ50" i="17"/>
  <c r="AY50" i="17"/>
  <c r="J100" i="26"/>
  <c r="X21" i="27"/>
  <c r="X63" i="27" s="1"/>
  <c r="H11" i="15"/>
  <c r="H10" i="15"/>
  <c r="H27" i="15"/>
  <c r="H31" i="19"/>
  <c r="H35" i="19"/>
  <c r="M21" i="27"/>
  <c r="M63" i="27" s="1"/>
  <c r="AS21" i="27"/>
  <c r="AS63" i="27" s="1"/>
  <c r="V51" i="27"/>
  <c r="V65" i="27" s="1"/>
  <c r="V12" i="15" s="1"/>
  <c r="AD51" i="27"/>
  <c r="AD65" i="27" s="1"/>
  <c r="AD12" i="15" s="1"/>
  <c r="AL51" i="27"/>
  <c r="AL65" i="27" s="1"/>
  <c r="AL12" i="15" s="1"/>
  <c r="H42" i="15"/>
  <c r="AF30" i="15"/>
  <c r="M50" i="17"/>
  <c r="U50" i="17"/>
  <c r="AC50" i="17"/>
  <c r="AK50" i="17"/>
  <c r="AS50" i="17"/>
  <c r="AC51" i="17"/>
  <c r="O36" i="27"/>
  <c r="O64" i="27" s="1"/>
  <c r="S51" i="27"/>
  <c r="S65" i="27" s="1"/>
  <c r="S12" i="15" s="1"/>
  <c r="X32" i="15"/>
  <c r="J1085" i="26"/>
  <c r="J1131" i="26" s="1"/>
  <c r="T31" i="15"/>
  <c r="L33" i="15"/>
  <c r="U51" i="17"/>
  <c r="AP1088" i="26"/>
  <c r="AP1134" i="26" s="1"/>
  <c r="V36" i="27"/>
  <c r="V64" i="27" s="1"/>
  <c r="AR33" i="15"/>
  <c r="AK51" i="17"/>
  <c r="AJ36" i="27"/>
  <c r="AJ64" i="27" s="1"/>
  <c r="AI51" i="27"/>
  <c r="AI65" i="27" s="1"/>
  <c r="AI12" i="15" s="1"/>
  <c r="AZ31" i="15"/>
  <c r="AF34" i="15"/>
  <c r="T35" i="15"/>
  <c r="P36" i="27"/>
  <c r="P64" i="27" s="1"/>
  <c r="AV36" i="27"/>
  <c r="AV64" i="27" s="1"/>
  <c r="M51" i="17"/>
  <c r="AS51" i="17"/>
  <c r="AI21" i="27"/>
  <c r="AI63" i="27" s="1"/>
  <c r="H20" i="15"/>
  <c r="H24" i="15"/>
  <c r="H25" i="15"/>
  <c r="H28" i="15"/>
  <c r="H29" i="15"/>
  <c r="AZ35" i="15"/>
  <c r="H44" i="15"/>
  <c r="H47" i="15"/>
  <c r="R1085" i="26"/>
  <c r="R1131" i="26" s="1"/>
  <c r="AG34" i="15"/>
  <c r="Y14" i="15"/>
  <c r="Y30" i="15"/>
  <c r="AD15" i="15"/>
  <c r="AD31" i="15"/>
  <c r="AD35" i="15"/>
  <c r="AD33" i="15"/>
  <c r="K14" i="15"/>
  <c r="K30" i="15"/>
  <c r="K34" i="15"/>
  <c r="K32" i="15"/>
  <c r="S14" i="15"/>
  <c r="S30" i="15"/>
  <c r="S34" i="15"/>
  <c r="S32" i="15"/>
  <c r="AA14" i="15"/>
  <c r="AA30" i="15"/>
  <c r="AA34" i="15"/>
  <c r="AA32" i="15"/>
  <c r="AI14" i="15"/>
  <c r="AI30" i="15"/>
  <c r="AI34" i="15"/>
  <c r="AI32" i="15"/>
  <c r="AQ14" i="15"/>
  <c r="AQ30" i="15"/>
  <c r="AQ34" i="15"/>
  <c r="AQ32" i="15"/>
  <c r="AY14" i="15"/>
  <c r="AY30" i="15"/>
  <c r="AY34" i="15"/>
  <c r="AY32" i="15"/>
  <c r="O15" i="15"/>
  <c r="O31" i="15"/>
  <c r="O35" i="15"/>
  <c r="O33" i="15"/>
  <c r="W15" i="15"/>
  <c r="W31" i="15"/>
  <c r="W35" i="15"/>
  <c r="W33" i="15"/>
  <c r="AE15" i="15"/>
  <c r="AE31" i="15"/>
  <c r="AE35" i="15"/>
  <c r="AE33" i="15"/>
  <c r="AM15" i="15"/>
  <c r="AM31" i="15"/>
  <c r="AM35" i="15"/>
  <c r="AM33" i="15"/>
  <c r="AU15" i="15"/>
  <c r="AU31" i="15"/>
  <c r="AU35" i="15"/>
  <c r="AU33" i="15"/>
  <c r="Z1088" i="26"/>
  <c r="Z1134" i="26" s="1"/>
  <c r="Z1085" i="26"/>
  <c r="Z1131" i="26" s="1"/>
  <c r="R1087" i="26"/>
  <c r="R1133" i="26" s="1"/>
  <c r="AN30" i="15"/>
  <c r="AB31" i="15"/>
  <c r="AF32" i="15"/>
  <c r="T33" i="15"/>
  <c r="AZ33" i="15"/>
  <c r="AN34" i="15"/>
  <c r="AB35" i="15"/>
  <c r="AO14" i="15"/>
  <c r="AO30" i="15"/>
  <c r="M15" i="15"/>
  <c r="M31" i="15"/>
  <c r="AK15" i="15"/>
  <c r="AK31" i="15"/>
  <c r="Z14" i="15"/>
  <c r="Z30" i="15"/>
  <c r="Z34" i="15"/>
  <c r="Z32" i="15"/>
  <c r="V15" i="15"/>
  <c r="V31" i="15"/>
  <c r="V35" i="15"/>
  <c r="V33" i="15"/>
  <c r="AH1088" i="26"/>
  <c r="AH1134" i="26" s="1"/>
  <c r="M33" i="15"/>
  <c r="U35" i="15"/>
  <c r="L14" i="15"/>
  <c r="L30" i="15"/>
  <c r="L34" i="15"/>
  <c r="L32" i="15"/>
  <c r="T14" i="15"/>
  <c r="T30" i="15"/>
  <c r="T34" i="15"/>
  <c r="T32" i="15"/>
  <c r="AB14" i="15"/>
  <c r="AB30" i="15"/>
  <c r="AB34" i="15"/>
  <c r="AB32" i="15"/>
  <c r="AJ14" i="15"/>
  <c r="AJ30" i="15"/>
  <c r="AJ34" i="15"/>
  <c r="AJ32" i="15"/>
  <c r="AR14" i="15"/>
  <c r="AR30" i="15"/>
  <c r="AR34" i="15"/>
  <c r="AR32" i="15"/>
  <c r="AZ14" i="15"/>
  <c r="AZ30" i="15"/>
  <c r="AZ34" i="15"/>
  <c r="AZ32" i="15"/>
  <c r="P15" i="15"/>
  <c r="P31" i="15"/>
  <c r="P35" i="15"/>
  <c r="P33" i="15"/>
  <c r="X15" i="15"/>
  <c r="X31" i="15"/>
  <c r="X35" i="15"/>
  <c r="X33" i="15"/>
  <c r="AF15" i="15"/>
  <c r="AF31" i="15"/>
  <c r="AF35" i="15"/>
  <c r="AF33" i="15"/>
  <c r="AN15" i="15"/>
  <c r="AN31" i="15"/>
  <c r="AN35" i="15"/>
  <c r="AN33" i="15"/>
  <c r="AV15" i="15"/>
  <c r="AV31" i="15"/>
  <c r="AV35" i="15"/>
  <c r="AV33" i="15"/>
  <c r="H21" i="15"/>
  <c r="AH1085" i="26"/>
  <c r="AH1131" i="26" s="1"/>
  <c r="I34" i="15"/>
  <c r="AO34" i="15"/>
  <c r="AC35" i="15"/>
  <c r="Q14" i="15"/>
  <c r="Q30" i="15"/>
  <c r="AS15" i="15"/>
  <c r="AS31" i="15"/>
  <c r="R14" i="15"/>
  <c r="R30" i="15"/>
  <c r="R34" i="15"/>
  <c r="R32" i="15"/>
  <c r="AX14" i="15"/>
  <c r="AX30" i="15"/>
  <c r="AX34" i="15"/>
  <c r="AX32" i="15"/>
  <c r="AL15" i="15"/>
  <c r="AL31" i="15"/>
  <c r="AL35" i="15"/>
  <c r="AL33" i="15"/>
  <c r="J1087" i="26"/>
  <c r="J1133" i="26" s="1"/>
  <c r="M30" i="15"/>
  <c r="M34" i="15"/>
  <c r="M32" i="15"/>
  <c r="U30" i="15"/>
  <c r="U34" i="15"/>
  <c r="U32" i="15"/>
  <c r="AC30" i="15"/>
  <c r="AC34" i="15"/>
  <c r="AC32" i="15"/>
  <c r="AK30" i="15"/>
  <c r="AK34" i="15"/>
  <c r="AK32" i="15"/>
  <c r="AS30" i="15"/>
  <c r="AS34" i="15"/>
  <c r="AS32" i="15"/>
  <c r="I31" i="15"/>
  <c r="I35" i="15"/>
  <c r="I33" i="15"/>
  <c r="Q31" i="15"/>
  <c r="Q35" i="15"/>
  <c r="Q33" i="15"/>
  <c r="Y31" i="15"/>
  <c r="Y35" i="15"/>
  <c r="Y33" i="15"/>
  <c r="AG31" i="15"/>
  <c r="AG35" i="15"/>
  <c r="AG33" i="15"/>
  <c r="AO31" i="15"/>
  <c r="AO35" i="15"/>
  <c r="AO33" i="15"/>
  <c r="AW31" i="15"/>
  <c r="AW35" i="15"/>
  <c r="AW33" i="15"/>
  <c r="H22" i="15"/>
  <c r="AP1085" i="26"/>
  <c r="AP1131" i="26" s="1"/>
  <c r="J21" i="27"/>
  <c r="J63" i="27" s="1"/>
  <c r="P30" i="15"/>
  <c r="AV30" i="15"/>
  <c r="AJ31" i="15"/>
  <c r="AN32" i="15"/>
  <c r="AB33" i="15"/>
  <c r="P34" i="15"/>
  <c r="AV34" i="15"/>
  <c r="AJ35" i="15"/>
  <c r="N30" i="15"/>
  <c r="N34" i="15"/>
  <c r="N32" i="15"/>
  <c r="V30" i="15"/>
  <c r="V34" i="15"/>
  <c r="V32" i="15"/>
  <c r="AD30" i="15"/>
  <c r="AD34" i="15"/>
  <c r="AD32" i="15"/>
  <c r="AL30" i="15"/>
  <c r="AL34" i="15"/>
  <c r="AL32" i="15"/>
  <c r="AT30" i="15"/>
  <c r="AT34" i="15"/>
  <c r="AT32" i="15"/>
  <c r="J31" i="15"/>
  <c r="J35" i="15"/>
  <c r="J33" i="15"/>
  <c r="R31" i="15"/>
  <c r="R35" i="15"/>
  <c r="R33" i="15"/>
  <c r="Z31" i="15"/>
  <c r="Z35" i="15"/>
  <c r="Z33" i="15"/>
  <c r="AH31" i="15"/>
  <c r="AH35" i="15"/>
  <c r="AH33" i="15"/>
  <c r="AP31" i="15"/>
  <c r="AP35" i="15"/>
  <c r="AP33" i="15"/>
  <c r="AX31" i="15"/>
  <c r="AX35" i="15"/>
  <c r="AX33" i="15"/>
  <c r="H23" i="15"/>
  <c r="AX1085" i="26"/>
  <c r="AX1131" i="26" s="1"/>
  <c r="K21" i="27"/>
  <c r="K63" i="27" s="1"/>
  <c r="X36" i="27"/>
  <c r="X64" i="27" s="1"/>
  <c r="AK14" i="15"/>
  <c r="Y15" i="15"/>
  <c r="AO32" i="15"/>
  <c r="Q34" i="15"/>
  <c r="AK35" i="15"/>
  <c r="I14" i="15"/>
  <c r="I30" i="15"/>
  <c r="AW14" i="15"/>
  <c r="AW30" i="15"/>
  <c r="AC15" i="15"/>
  <c r="AC31" i="15"/>
  <c r="J14" i="15"/>
  <c r="J30" i="15"/>
  <c r="J34" i="15"/>
  <c r="J32" i="15"/>
  <c r="AP14" i="15"/>
  <c r="AP30" i="15"/>
  <c r="AP34" i="15"/>
  <c r="AP32" i="15"/>
  <c r="AT15" i="15"/>
  <c r="AT31" i="15"/>
  <c r="AT35" i="15"/>
  <c r="AT33" i="15"/>
  <c r="O34" i="15"/>
  <c r="O32" i="15"/>
  <c r="O14" i="15"/>
  <c r="W34" i="15"/>
  <c r="W32" i="15"/>
  <c r="W14" i="15"/>
  <c r="AE34" i="15"/>
  <c r="AE32" i="15"/>
  <c r="AE14" i="15"/>
  <c r="AM34" i="15"/>
  <c r="AM32" i="15"/>
  <c r="AM14" i="15"/>
  <c r="AU34" i="15"/>
  <c r="AU32" i="15"/>
  <c r="AU14" i="15"/>
  <c r="K35" i="15"/>
  <c r="K33" i="15"/>
  <c r="K15" i="15"/>
  <c r="S35" i="15"/>
  <c r="S33" i="15"/>
  <c r="S15" i="15"/>
  <c r="AA35" i="15"/>
  <c r="AA33" i="15"/>
  <c r="AA15" i="15"/>
  <c r="AI35" i="15"/>
  <c r="AI33" i="15"/>
  <c r="AI15" i="15"/>
  <c r="AQ35" i="15"/>
  <c r="AQ33" i="15"/>
  <c r="AQ15" i="15"/>
  <c r="AY35" i="15"/>
  <c r="AY33" i="15"/>
  <c r="AY15" i="15"/>
  <c r="AX1087" i="26"/>
  <c r="AX1133" i="26" s="1"/>
  <c r="AL14" i="15"/>
  <c r="Z15" i="15"/>
  <c r="X30" i="15"/>
  <c r="L31" i="15"/>
  <c r="AR31" i="15"/>
  <c r="P32" i="15"/>
  <c r="AV32" i="15"/>
  <c r="AJ33" i="15"/>
  <c r="X34" i="15"/>
  <c r="L35" i="15"/>
  <c r="AR35" i="15"/>
  <c r="AN36" i="27"/>
  <c r="AN64" i="27" s="1"/>
  <c r="AG14" i="15"/>
  <c r="AG30" i="15"/>
  <c r="U15" i="15"/>
  <c r="U31" i="15"/>
  <c r="AH14" i="15"/>
  <c r="AH30" i="15"/>
  <c r="AH34" i="15"/>
  <c r="AH32" i="15"/>
  <c r="N15" i="15"/>
  <c r="N31" i="15"/>
  <c r="N35" i="15"/>
  <c r="N33" i="15"/>
  <c r="M14" i="15"/>
  <c r="AS14" i="15"/>
  <c r="AG15" i="15"/>
  <c r="AE30" i="15"/>
  <c r="S31" i="15"/>
  <c r="AY31" i="15"/>
  <c r="Q32" i="15"/>
  <c r="AW32" i="15"/>
  <c r="AK33" i="15"/>
  <c r="Y34" i="15"/>
  <c r="M35" i="15"/>
  <c r="AS35" i="15"/>
  <c r="AL21" i="27"/>
  <c r="AL63" i="27" s="1"/>
  <c r="AA36" i="27"/>
  <c r="AA64" i="27" s="1"/>
  <c r="AM51" i="27"/>
  <c r="AM65" i="27" s="1"/>
  <c r="AM12" i="15" s="1"/>
  <c r="X51" i="27"/>
  <c r="X65" i="27" s="1"/>
  <c r="X12" i="15" s="1"/>
  <c r="H45" i="15"/>
  <c r="AO21" i="27"/>
  <c r="AO63" i="27" s="1"/>
  <c r="R36" i="27"/>
  <c r="R64" i="27" s="1"/>
  <c r="AC36" i="27"/>
  <c r="AC64" i="27" s="1"/>
  <c r="AW36" i="27"/>
  <c r="AW64" i="27" s="1"/>
  <c r="I51" i="27"/>
  <c r="I65" i="27" s="1"/>
  <c r="R51" i="27"/>
  <c r="R65" i="27" s="1"/>
  <c r="R12" i="15" s="1"/>
  <c r="U21" i="27"/>
  <c r="U63" i="27" s="1"/>
  <c r="AF21" i="27"/>
  <c r="AF63" i="27" s="1"/>
  <c r="AP21" i="27"/>
  <c r="AP63" i="27" s="1"/>
  <c r="AX36" i="27"/>
  <c r="AX64" i="27" s="1"/>
  <c r="AM36" i="27"/>
  <c r="AM64" i="27" s="1"/>
  <c r="V21" i="27"/>
  <c r="V63" i="27" s="1"/>
  <c r="AQ21" i="27"/>
  <c r="AQ63" i="27" s="1"/>
  <c r="K36" i="27"/>
  <c r="K64" i="27" s="1"/>
  <c r="H30" i="19"/>
  <c r="H34" i="19"/>
  <c r="L36" i="27"/>
  <c r="L64" i="27" s="1"/>
  <c r="W51" i="27"/>
  <c r="W65" i="27" s="1"/>
  <c r="W12" i="15" s="1"/>
  <c r="AY51" i="27"/>
  <c r="AY65" i="27" s="1"/>
  <c r="AY12" i="15" s="1"/>
  <c r="H43" i="15"/>
  <c r="K51" i="17"/>
  <c r="I96" i="26"/>
  <c r="I100" i="26" s="1"/>
  <c r="AG21" i="27"/>
  <c r="AG63" i="27" s="1"/>
  <c r="AF36" i="27"/>
  <c r="AF64" i="27" s="1"/>
  <c r="AZ36" i="27"/>
  <c r="AZ64" i="27" s="1"/>
  <c r="AQ36" i="27"/>
  <c r="AQ64" i="27" s="1"/>
  <c r="J51" i="27"/>
  <c r="J65" i="27" s="1"/>
  <c r="J12" i="15" s="1"/>
  <c r="AE51" i="27"/>
  <c r="AE65" i="27" s="1"/>
  <c r="AE12" i="15" s="1"/>
  <c r="P51" i="27"/>
  <c r="P65" i="27" s="1"/>
  <c r="P12" i="15" s="1"/>
  <c r="Z51" i="27"/>
  <c r="Z65" i="27" s="1"/>
  <c r="Z12" i="15" s="1"/>
  <c r="AV51" i="27"/>
  <c r="AV65" i="27" s="1"/>
  <c r="AV12" i="15" s="1"/>
  <c r="N21" i="27"/>
  <c r="N63" i="27" s="1"/>
  <c r="Y21" i="27"/>
  <c r="Y63" i="27" s="1"/>
  <c r="AT21" i="27"/>
  <c r="AT63" i="27" s="1"/>
  <c r="W21" i="27"/>
  <c r="W63" i="27" s="1"/>
  <c r="M36" i="27"/>
  <c r="M64" i="27" s="1"/>
  <c r="S36" i="27"/>
  <c r="S64" i="27" s="1"/>
  <c r="P21" i="27"/>
  <c r="P63" i="27" s="1"/>
  <c r="Z21" i="27"/>
  <c r="Z63" i="27" s="1"/>
  <c r="AK21" i="27"/>
  <c r="AK63" i="27" s="1"/>
  <c r="AV21" i="27"/>
  <c r="AV63" i="27" s="1"/>
  <c r="N36" i="27"/>
  <c r="N64" i="27" s="1"/>
  <c r="AT36" i="27"/>
  <c r="AT64" i="27" s="1"/>
  <c r="W36" i="27"/>
  <c r="W64" i="27" s="1"/>
  <c r="N51" i="27"/>
  <c r="N65" i="27" s="1"/>
  <c r="N12" i="15" s="1"/>
  <c r="Y51" i="27"/>
  <c r="Y65" i="27" s="1"/>
  <c r="Y12" i="15" s="1"/>
  <c r="AT51" i="27"/>
  <c r="AT65" i="27" s="1"/>
  <c r="AT12" i="15" s="1"/>
  <c r="AA21" i="27"/>
  <c r="AA63" i="27" s="1"/>
  <c r="AU36" i="27"/>
  <c r="AU64" i="27" s="1"/>
  <c r="Y36" i="27"/>
  <c r="Y64" i="27" s="1"/>
  <c r="O51" i="27"/>
  <c r="O65" i="27" s="1"/>
  <c r="O12" i="15" s="1"/>
  <c r="AN51" i="27"/>
  <c r="AN65" i="27" s="1"/>
  <c r="AN12" i="15" s="1"/>
  <c r="I51" i="17"/>
  <c r="R21" i="27"/>
  <c r="R63" i="27" s="1"/>
  <c r="AC21" i="27"/>
  <c r="AC63" i="27" s="1"/>
  <c r="AN21" i="27"/>
  <c r="AN63" i="27" s="1"/>
  <c r="AX21" i="27"/>
  <c r="AX63" i="27" s="1"/>
  <c r="AB36" i="27"/>
  <c r="AB64" i="27" s="1"/>
  <c r="AL36" i="27"/>
  <c r="AL64" i="27" s="1"/>
  <c r="Q51" i="27"/>
  <c r="Q65" i="27" s="1"/>
  <c r="Q12" i="15" s="1"/>
  <c r="AW51" i="27"/>
  <c r="AW65" i="27" s="1"/>
  <c r="AW12" i="15" s="1"/>
  <c r="AF51" i="27"/>
  <c r="AF65" i="27" s="1"/>
  <c r="AF12" i="15" s="1"/>
  <c r="S21" i="27"/>
  <c r="S63" i="27" s="1"/>
  <c r="AD21" i="27"/>
  <c r="AD63" i="27" s="1"/>
  <c r="AY21" i="27"/>
  <c r="AY63" i="27" s="1"/>
  <c r="AM21" i="27"/>
  <c r="AM63" i="27" s="1"/>
  <c r="AX51" i="27"/>
  <c r="AX65" i="27" s="1"/>
  <c r="AX12" i="15" s="1"/>
  <c r="AW26" i="17"/>
  <c r="AW25" i="17"/>
  <c r="H13" i="27"/>
  <c r="I21" i="27"/>
  <c r="T21" i="27"/>
  <c r="T63" i="27" s="1"/>
  <c r="AZ21" i="27"/>
  <c r="AZ63" i="27" s="1"/>
  <c r="AB21" i="27"/>
  <c r="AB63" i="27" s="1"/>
  <c r="I36" i="27"/>
  <c r="H28" i="27"/>
  <c r="AE21" i="27"/>
  <c r="AE63" i="27" s="1"/>
  <c r="AH51" i="27"/>
  <c r="AH65" i="27" s="1"/>
  <c r="AH12" i="15" s="1"/>
  <c r="AJ21" i="27"/>
  <c r="AJ63" i="27" s="1"/>
  <c r="H19" i="27"/>
  <c r="L21" i="27"/>
  <c r="L63" i="27" s="1"/>
  <c r="AR21" i="27"/>
  <c r="AR63" i="27" s="1"/>
  <c r="Z36" i="27"/>
  <c r="Z64" i="27" s="1"/>
  <c r="AE36" i="27"/>
  <c r="AE64" i="27" s="1"/>
  <c r="H34" i="27"/>
  <c r="J36" i="27"/>
  <c r="J64" i="27" s="1"/>
  <c r="K51" i="27"/>
  <c r="K65" i="27" s="1"/>
  <c r="K12" i="15" s="1"/>
  <c r="AA51" i="27"/>
  <c r="AA65" i="27" s="1"/>
  <c r="AA12" i="15" s="1"/>
  <c r="AQ51" i="27"/>
  <c r="AQ65" i="27" s="1"/>
  <c r="AQ12" i="15" s="1"/>
  <c r="AP36" i="27"/>
  <c r="AP64" i="27" s="1"/>
  <c r="L51" i="27"/>
  <c r="L65" i="27" s="1"/>
  <c r="L12" i="15" s="1"/>
  <c r="T51" i="27"/>
  <c r="T65" i="27" s="1"/>
  <c r="T12" i="15" s="1"/>
  <c r="AB51" i="27"/>
  <c r="AB65" i="27" s="1"/>
  <c r="AB12" i="15" s="1"/>
  <c r="AJ51" i="27"/>
  <c r="AJ65" i="27" s="1"/>
  <c r="AJ12" i="15" s="1"/>
  <c r="AR51" i="27"/>
  <c r="AR65" i="27" s="1"/>
  <c r="AR12" i="15" s="1"/>
  <c r="AZ51" i="27"/>
  <c r="AZ65" i="27" s="1"/>
  <c r="AZ12" i="15" s="1"/>
  <c r="M51" i="27"/>
  <c r="M65" i="27" s="1"/>
  <c r="M12" i="15" s="1"/>
  <c r="U51" i="27"/>
  <c r="U65" i="27" s="1"/>
  <c r="U12" i="15" s="1"/>
  <c r="AC51" i="27"/>
  <c r="AC65" i="27" s="1"/>
  <c r="AC12" i="15" s="1"/>
  <c r="AK51" i="27"/>
  <c r="AK65" i="27" s="1"/>
  <c r="AK12" i="15" s="1"/>
  <c r="AS51" i="27"/>
  <c r="AS65" i="27" s="1"/>
  <c r="AS12" i="15" s="1"/>
  <c r="J346" i="26"/>
  <c r="J260" i="26"/>
  <c r="J264" i="26" s="1"/>
  <c r="J174" i="26"/>
  <c r="J178" i="26" s="1"/>
  <c r="J88" i="26"/>
  <c r="J92" i="26" s="1"/>
  <c r="E100" i="26"/>
  <c r="E96" i="26"/>
  <c r="I354" i="26"/>
  <c r="I358" i="26" s="1"/>
  <c r="I268" i="26"/>
  <c r="I272" i="26" s="1"/>
  <c r="E92" i="26"/>
  <c r="J354" i="26"/>
  <c r="J358" i="26" s="1"/>
  <c r="J268" i="26"/>
  <c r="J272" i="26" s="1"/>
  <c r="J182" i="26"/>
  <c r="J186" i="26" s="1"/>
  <c r="I346" i="26"/>
  <c r="I260" i="26"/>
  <c r="I264" i="26" s="1"/>
  <c r="I174" i="26"/>
  <c r="I178" i="26" s="1"/>
  <c r="I88" i="26"/>
  <c r="I92" i="26" s="1"/>
  <c r="E268" i="26"/>
  <c r="E272" i="26"/>
  <c r="E174" i="26"/>
  <c r="E260" i="26"/>
  <c r="J614" i="26"/>
  <c r="J618" i="26" s="1"/>
  <c r="J700" i="26"/>
  <c r="J704" i="26" s="1"/>
  <c r="J528" i="26"/>
  <c r="J532" i="26" s="1"/>
  <c r="J442" i="26"/>
  <c r="J446" i="26" s="1"/>
  <c r="I708" i="26"/>
  <c r="I712" i="26" s="1"/>
  <c r="I622" i="26"/>
  <c r="I626" i="26" s="1"/>
  <c r="I536" i="26"/>
  <c r="I540" i="26" s="1"/>
  <c r="I450" i="26"/>
  <c r="I454" i="26" s="1"/>
  <c r="E894" i="26"/>
  <c r="E890" i="26"/>
  <c r="E882" i="26"/>
  <c r="E886" i="26"/>
  <c r="E532" i="26"/>
  <c r="E528" i="26"/>
  <c r="E536" i="26"/>
  <c r="E540" i="26"/>
  <c r="I446" i="26"/>
  <c r="E972" i="26"/>
  <c r="E968" i="26"/>
  <c r="E980" i="26"/>
  <c r="E976" i="26"/>
  <c r="E626" i="26"/>
  <c r="E622" i="26"/>
  <c r="E618" i="26"/>
  <c r="E614" i="26"/>
  <c r="E1054" i="26"/>
  <c r="E700" i="26"/>
  <c r="E346" i="26"/>
  <c r="I700" i="26"/>
  <c r="I704" i="26" s="1"/>
  <c r="I614" i="26"/>
  <c r="I618" i="26" s="1"/>
  <c r="I528" i="26"/>
  <c r="I532" i="26" s="1"/>
  <c r="E804" i="26"/>
  <c r="E800" i="26"/>
  <c r="E796" i="26"/>
  <c r="E808" i="26"/>
  <c r="E454" i="26"/>
  <c r="J1062" i="26"/>
  <c r="J1066" i="26" s="1"/>
  <c r="J890" i="26"/>
  <c r="J894" i="26" s="1"/>
  <c r="J804" i="26"/>
  <c r="J808" i="26" s="1"/>
  <c r="J976" i="26"/>
  <c r="J980" i="26" s="1"/>
  <c r="J622" i="26"/>
  <c r="J626" i="26" s="1"/>
  <c r="J536" i="26"/>
  <c r="J540" i="26" s="1"/>
  <c r="J708" i="26"/>
  <c r="J712" i="26" s="1"/>
  <c r="E442" i="26"/>
  <c r="E446" i="26"/>
  <c r="J450" i="26"/>
  <c r="J454" i="26" s="1"/>
  <c r="J882" i="26"/>
  <c r="J886" i="26" s="1"/>
  <c r="J968" i="26"/>
  <c r="J972" i="26" s="1"/>
  <c r="J1054" i="26"/>
  <c r="J1058" i="26" s="1"/>
  <c r="J796" i="26"/>
  <c r="J800" i="26" s="1"/>
  <c r="I1062" i="26"/>
  <c r="I1066" i="26" s="1"/>
  <c r="I804" i="26"/>
  <c r="I808" i="26" s="1"/>
  <c r="I976" i="26"/>
  <c r="I980" i="26" s="1"/>
  <c r="I890" i="26"/>
  <c r="I894" i="26" s="1"/>
  <c r="I1054" i="26"/>
  <c r="I1058" i="26" s="1"/>
  <c r="I882" i="26"/>
  <c r="I886" i="26" s="1"/>
  <c r="I968" i="26"/>
  <c r="I972" i="26" s="1"/>
  <c r="N1087" i="26"/>
  <c r="N1133" i="26" s="1"/>
  <c r="N1085" i="26"/>
  <c r="N1131" i="26" s="1"/>
  <c r="V1087" i="26"/>
  <c r="V1133" i="26" s="1"/>
  <c r="V1085" i="26"/>
  <c r="V1131" i="26" s="1"/>
  <c r="AD1087" i="26"/>
  <c r="AD1133" i="26" s="1"/>
  <c r="AD1085" i="26"/>
  <c r="AD1131" i="26" s="1"/>
  <c r="AL1087" i="26"/>
  <c r="AL1133" i="26" s="1"/>
  <c r="AL1085" i="26"/>
  <c r="AL1131" i="26" s="1"/>
  <c r="AT1087" i="26"/>
  <c r="AT1133" i="26" s="1"/>
  <c r="AT1085" i="26"/>
  <c r="AT1131" i="26" s="1"/>
  <c r="AL1084" i="26"/>
  <c r="AL1130" i="26" s="1"/>
  <c r="N1086" i="26"/>
  <c r="N1132" i="26" s="1"/>
  <c r="AT1084" i="26"/>
  <c r="AT1130" i="26" s="1"/>
  <c r="V1086" i="26"/>
  <c r="V1132" i="26" s="1"/>
  <c r="V1084" i="26"/>
  <c r="V1130" i="26" s="1"/>
  <c r="AL1088" i="26"/>
  <c r="AL1134" i="26" s="1"/>
  <c r="O1084" i="26"/>
  <c r="O1130" i="26" s="1"/>
  <c r="W1084" i="26"/>
  <c r="W1130" i="26" s="1"/>
  <c r="AE1084" i="26"/>
  <c r="AE1130" i="26" s="1"/>
  <c r="AM1084" i="26"/>
  <c r="AM1130" i="26" s="1"/>
  <c r="AU1084" i="26"/>
  <c r="AU1130" i="26" s="1"/>
  <c r="K1085" i="26"/>
  <c r="K1131" i="26" s="1"/>
  <c r="S1085" i="26"/>
  <c r="S1131" i="26" s="1"/>
  <c r="AA1085" i="26"/>
  <c r="AA1131" i="26" s="1"/>
  <c r="AI1085" i="26"/>
  <c r="AI1131" i="26" s="1"/>
  <c r="AQ1085" i="26"/>
  <c r="AQ1131" i="26" s="1"/>
  <c r="AY1085" i="26"/>
  <c r="AY1131" i="26" s="1"/>
  <c r="O1086" i="26"/>
  <c r="O1132" i="26" s="1"/>
  <c r="W1086" i="26"/>
  <c r="W1132" i="26" s="1"/>
  <c r="AE1086" i="26"/>
  <c r="AE1132" i="26" s="1"/>
  <c r="AM1086" i="26"/>
  <c r="AM1132" i="26" s="1"/>
  <c r="AU1086" i="26"/>
  <c r="AU1132" i="26" s="1"/>
  <c r="K1087" i="26"/>
  <c r="K1133" i="26" s="1"/>
  <c r="S1087" i="26"/>
  <c r="S1133" i="26" s="1"/>
  <c r="AA1087" i="26"/>
  <c r="AA1133" i="26" s="1"/>
  <c r="AI1087" i="26"/>
  <c r="AI1133" i="26" s="1"/>
  <c r="AQ1087" i="26"/>
  <c r="AQ1133" i="26" s="1"/>
  <c r="AY1087" i="26"/>
  <c r="AY1133" i="26" s="1"/>
  <c r="O1088" i="26"/>
  <c r="O1134" i="26" s="1"/>
  <c r="W1088" i="26"/>
  <c r="W1134" i="26" s="1"/>
  <c r="AE1088" i="26"/>
  <c r="AE1134" i="26" s="1"/>
  <c r="AM1088" i="26"/>
  <c r="AM1134" i="26" s="1"/>
  <c r="AU1088" i="26"/>
  <c r="AU1134" i="26" s="1"/>
  <c r="P1084" i="26"/>
  <c r="P1130" i="26" s="1"/>
  <c r="X1084" i="26"/>
  <c r="X1130" i="26" s="1"/>
  <c r="AF1084" i="26"/>
  <c r="AF1130" i="26" s="1"/>
  <c r="AN1084" i="26"/>
  <c r="AN1130" i="26" s="1"/>
  <c r="AV1084" i="26"/>
  <c r="AV1130" i="26" s="1"/>
  <c r="L1085" i="26"/>
  <c r="L1131" i="26" s="1"/>
  <c r="T1085" i="26"/>
  <c r="T1131" i="26" s="1"/>
  <c r="AB1085" i="26"/>
  <c r="AB1131" i="26" s="1"/>
  <c r="AJ1085" i="26"/>
  <c r="AJ1131" i="26" s="1"/>
  <c r="AR1085" i="26"/>
  <c r="AR1131" i="26" s="1"/>
  <c r="AZ1085" i="26"/>
  <c r="AZ1131" i="26" s="1"/>
  <c r="P1086" i="26"/>
  <c r="P1132" i="26" s="1"/>
  <c r="X1086" i="26"/>
  <c r="X1132" i="26" s="1"/>
  <c r="AF1086" i="26"/>
  <c r="AF1132" i="26" s="1"/>
  <c r="AN1086" i="26"/>
  <c r="AN1132" i="26" s="1"/>
  <c r="AV1086" i="26"/>
  <c r="AV1132" i="26" s="1"/>
  <c r="L1087" i="26"/>
  <c r="L1133" i="26" s="1"/>
  <c r="T1087" i="26"/>
  <c r="T1133" i="26" s="1"/>
  <c r="AB1087" i="26"/>
  <c r="AB1133" i="26" s="1"/>
  <c r="AJ1087" i="26"/>
  <c r="AJ1133" i="26" s="1"/>
  <c r="AR1087" i="26"/>
  <c r="AR1133" i="26" s="1"/>
  <c r="AZ1087" i="26"/>
  <c r="AZ1133" i="26" s="1"/>
  <c r="P1088" i="26"/>
  <c r="P1134" i="26" s="1"/>
  <c r="X1088" i="26"/>
  <c r="X1134" i="26" s="1"/>
  <c r="AF1088" i="26"/>
  <c r="AF1134" i="26" s="1"/>
  <c r="AN1088" i="26"/>
  <c r="AN1134" i="26" s="1"/>
  <c r="AV1088" i="26"/>
  <c r="AV1134" i="26" s="1"/>
  <c r="I1084" i="26"/>
  <c r="I1130" i="26" s="1"/>
  <c r="Q1084" i="26"/>
  <c r="Q1130" i="26" s="1"/>
  <c r="Y1084" i="26"/>
  <c r="Y1130" i="26" s="1"/>
  <c r="AG1084" i="26"/>
  <c r="AG1130" i="26" s="1"/>
  <c r="AO1084" i="26"/>
  <c r="AO1130" i="26" s="1"/>
  <c r="AW1084" i="26"/>
  <c r="AW1130" i="26" s="1"/>
  <c r="M1085" i="26"/>
  <c r="M1131" i="26" s="1"/>
  <c r="U1085" i="26"/>
  <c r="U1131" i="26" s="1"/>
  <c r="AC1085" i="26"/>
  <c r="AC1131" i="26" s="1"/>
  <c r="AK1085" i="26"/>
  <c r="AK1131" i="26" s="1"/>
  <c r="AS1085" i="26"/>
  <c r="AS1131" i="26" s="1"/>
  <c r="I1086" i="26"/>
  <c r="I1132" i="26" s="1"/>
  <c r="Q1086" i="26"/>
  <c r="Q1132" i="26" s="1"/>
  <c r="Y1086" i="26"/>
  <c r="Y1132" i="26" s="1"/>
  <c r="AG1086" i="26"/>
  <c r="AG1132" i="26" s="1"/>
  <c r="AO1086" i="26"/>
  <c r="AO1132" i="26" s="1"/>
  <c r="AW1086" i="26"/>
  <c r="AW1132" i="26" s="1"/>
  <c r="M1087" i="26"/>
  <c r="M1133" i="26" s="1"/>
  <c r="U1087" i="26"/>
  <c r="U1133" i="26" s="1"/>
  <c r="AC1087" i="26"/>
  <c r="AC1133" i="26" s="1"/>
  <c r="AK1087" i="26"/>
  <c r="AK1133" i="26" s="1"/>
  <c r="AS1087" i="26"/>
  <c r="AS1133" i="26" s="1"/>
  <c r="I1088" i="26"/>
  <c r="I1134" i="26" s="1"/>
  <c r="Q1088" i="26"/>
  <c r="Q1134" i="26" s="1"/>
  <c r="Y1088" i="26"/>
  <c r="Y1134" i="26" s="1"/>
  <c r="AG1088" i="26"/>
  <c r="AG1134" i="26" s="1"/>
  <c r="AO1088" i="26"/>
  <c r="AO1134" i="26" s="1"/>
  <c r="AW1088" i="26"/>
  <c r="AW1134" i="26" s="1"/>
  <c r="J1084" i="26"/>
  <c r="J1130" i="26" s="1"/>
  <c r="R1084" i="26"/>
  <c r="R1130" i="26" s="1"/>
  <c r="Z1084" i="26"/>
  <c r="Z1130" i="26" s="1"/>
  <c r="AH1084" i="26"/>
  <c r="AH1130" i="26" s="1"/>
  <c r="AP1084" i="26"/>
  <c r="AP1130" i="26" s="1"/>
  <c r="AX1084" i="26"/>
  <c r="AX1130" i="26" s="1"/>
  <c r="J1086" i="26"/>
  <c r="J1132" i="26" s="1"/>
  <c r="R1086" i="26"/>
  <c r="R1132" i="26" s="1"/>
  <c r="Z1086" i="26"/>
  <c r="Z1132" i="26" s="1"/>
  <c r="AH1086" i="26"/>
  <c r="AH1132" i="26" s="1"/>
  <c r="AP1086" i="26"/>
  <c r="AP1132" i="26" s="1"/>
  <c r="AX1086" i="26"/>
  <c r="AX1132" i="26" s="1"/>
  <c r="K1084" i="26"/>
  <c r="K1130" i="26" s="1"/>
  <c r="S1084" i="26"/>
  <c r="S1130" i="26" s="1"/>
  <c r="AA1084" i="26"/>
  <c r="AA1130" i="26" s="1"/>
  <c r="AI1084" i="26"/>
  <c r="AI1130" i="26" s="1"/>
  <c r="AQ1084" i="26"/>
  <c r="AQ1130" i="26" s="1"/>
  <c r="AY1084" i="26"/>
  <c r="AY1130" i="26" s="1"/>
  <c r="O1085" i="26"/>
  <c r="O1131" i="26" s="1"/>
  <c r="W1085" i="26"/>
  <c r="W1131" i="26" s="1"/>
  <c r="AE1085" i="26"/>
  <c r="AE1131" i="26" s="1"/>
  <c r="AM1085" i="26"/>
  <c r="AM1131" i="26" s="1"/>
  <c r="AU1085" i="26"/>
  <c r="AU1131" i="26" s="1"/>
  <c r="K1086" i="26"/>
  <c r="K1132" i="26" s="1"/>
  <c r="S1086" i="26"/>
  <c r="S1132" i="26" s="1"/>
  <c r="AA1086" i="26"/>
  <c r="AA1132" i="26" s="1"/>
  <c r="AI1086" i="26"/>
  <c r="AI1132" i="26" s="1"/>
  <c r="AQ1086" i="26"/>
  <c r="AQ1132" i="26" s="1"/>
  <c r="AY1086" i="26"/>
  <c r="AY1132" i="26" s="1"/>
  <c r="L1084" i="26"/>
  <c r="L1130" i="26" s="1"/>
  <c r="T1084" i="26"/>
  <c r="T1130" i="26" s="1"/>
  <c r="AB1084" i="26"/>
  <c r="AB1130" i="26" s="1"/>
  <c r="AJ1084" i="26"/>
  <c r="AJ1130" i="26" s="1"/>
  <c r="AR1084" i="26"/>
  <c r="AR1130" i="26" s="1"/>
  <c r="AZ1084" i="26"/>
  <c r="AZ1130" i="26" s="1"/>
  <c r="P1085" i="26"/>
  <c r="P1131" i="26" s="1"/>
  <c r="X1085" i="26"/>
  <c r="X1131" i="26" s="1"/>
  <c r="AF1085" i="26"/>
  <c r="AF1131" i="26" s="1"/>
  <c r="AN1085" i="26"/>
  <c r="AN1131" i="26" s="1"/>
  <c r="AV1085" i="26"/>
  <c r="AV1131" i="26" s="1"/>
  <c r="L1086" i="26"/>
  <c r="L1132" i="26" s="1"/>
  <c r="T1086" i="26"/>
  <c r="T1132" i="26" s="1"/>
  <c r="AB1086" i="26"/>
  <c r="AB1132" i="26" s="1"/>
  <c r="AJ1086" i="26"/>
  <c r="AJ1132" i="26" s="1"/>
  <c r="AR1086" i="26"/>
  <c r="AR1132" i="26" s="1"/>
  <c r="AZ1086" i="26"/>
  <c r="AZ1132" i="26" s="1"/>
  <c r="M1084" i="26"/>
  <c r="M1130" i="26" s="1"/>
  <c r="U1084" i="26"/>
  <c r="U1130" i="26" s="1"/>
  <c r="AC1084" i="26"/>
  <c r="AC1130" i="26" s="1"/>
  <c r="AK1084" i="26"/>
  <c r="AK1130" i="26" s="1"/>
  <c r="AS1084" i="26"/>
  <c r="AS1130" i="26" s="1"/>
  <c r="I1085" i="26"/>
  <c r="I1131" i="26" s="1"/>
  <c r="Q1085" i="26"/>
  <c r="Q1131" i="26" s="1"/>
  <c r="Y1085" i="26"/>
  <c r="Y1131" i="26" s="1"/>
  <c r="AG1085" i="26"/>
  <c r="AG1131" i="26" s="1"/>
  <c r="AO1085" i="26"/>
  <c r="AO1131" i="26" s="1"/>
  <c r="AW1085" i="26"/>
  <c r="AW1131" i="26" s="1"/>
  <c r="M1086" i="26"/>
  <c r="M1132" i="26" s="1"/>
  <c r="U1086" i="26"/>
  <c r="U1132" i="26" s="1"/>
  <c r="AC1086" i="26"/>
  <c r="AC1132" i="26" s="1"/>
  <c r="AK1086" i="26"/>
  <c r="AK1132" i="26" s="1"/>
  <c r="AS1086" i="26"/>
  <c r="AS1132" i="26" s="1"/>
  <c r="AT47" i="25"/>
  <c r="AL47" i="25"/>
  <c r="AD47" i="25"/>
  <c r="V47" i="25"/>
  <c r="N47" i="25"/>
  <c r="AS47" i="25"/>
  <c r="AK47" i="25"/>
  <c r="AC47" i="25"/>
  <c r="U47" i="25"/>
  <c r="M47" i="25"/>
  <c r="AZ47" i="25"/>
  <c r="AR47" i="25"/>
  <c r="AJ47" i="25"/>
  <c r="AB47" i="25"/>
  <c r="T47" i="25"/>
  <c r="L47" i="25"/>
  <c r="H41" i="25"/>
  <c r="H44" i="25" s="1"/>
  <c r="H46" i="25" s="1"/>
  <c r="AQ47" i="25"/>
  <c r="AI47" i="25"/>
  <c r="AA47" i="25"/>
  <c r="S47" i="25"/>
  <c r="K47" i="25"/>
  <c r="AX47" i="25"/>
  <c r="AP47" i="25"/>
  <c r="AH47" i="25"/>
  <c r="Z47" i="25"/>
  <c r="R47" i="25"/>
  <c r="J47" i="25"/>
  <c r="AW47" i="25"/>
  <c r="AO47" i="25"/>
  <c r="AG47" i="25"/>
  <c r="Y47" i="25"/>
  <c r="Q47" i="25"/>
  <c r="I47" i="25"/>
  <c r="AV47" i="25"/>
  <c r="AN47" i="25"/>
  <c r="AF47" i="25"/>
  <c r="X47" i="25"/>
  <c r="P47" i="25"/>
  <c r="AE47" i="25"/>
  <c r="AT26" i="25"/>
  <c r="AL26" i="25"/>
  <c r="AD26" i="25"/>
  <c r="V26" i="25"/>
  <c r="N26" i="25"/>
  <c r="AS26" i="25"/>
  <c r="AK26" i="25"/>
  <c r="AC26" i="25"/>
  <c r="U26" i="25"/>
  <c r="M26" i="25"/>
  <c r="AZ26" i="25"/>
  <c r="AR26" i="25"/>
  <c r="AJ26" i="25"/>
  <c r="AB26" i="25"/>
  <c r="T26" i="25"/>
  <c r="L26" i="25"/>
  <c r="H20" i="25"/>
  <c r="H23" i="25" s="1"/>
  <c r="H25" i="25" s="1"/>
  <c r="AQ26" i="25"/>
  <c r="AI26" i="25"/>
  <c r="AA26" i="25"/>
  <c r="S26" i="25"/>
  <c r="K26" i="25"/>
  <c r="AX26" i="25"/>
  <c r="AP26" i="25"/>
  <c r="AH26" i="25"/>
  <c r="Z26" i="25"/>
  <c r="R26" i="25"/>
  <c r="J26" i="25"/>
  <c r="AW26" i="25"/>
  <c r="AO26" i="25"/>
  <c r="AG26" i="25"/>
  <c r="Y26" i="25"/>
  <c r="Q26" i="25"/>
  <c r="I26" i="25"/>
  <c r="AV26" i="25"/>
  <c r="AN26" i="25"/>
  <c r="AF26" i="25"/>
  <c r="X26" i="25"/>
  <c r="P26" i="25"/>
  <c r="AE26" i="25"/>
  <c r="AT68" i="25"/>
  <c r="AL68" i="25"/>
  <c r="AD68" i="25"/>
  <c r="V68" i="25"/>
  <c r="N68" i="25"/>
  <c r="AS68" i="25"/>
  <c r="AK68" i="25"/>
  <c r="AC68" i="25"/>
  <c r="U68" i="25"/>
  <c r="M68" i="25"/>
  <c r="AZ68" i="25"/>
  <c r="AR68" i="25"/>
  <c r="AJ68" i="25"/>
  <c r="AB68" i="25"/>
  <c r="T68" i="25"/>
  <c r="L68" i="25"/>
  <c r="H62" i="25"/>
  <c r="H65" i="25" s="1"/>
  <c r="H67" i="25" s="1"/>
  <c r="AQ68" i="25"/>
  <c r="AI68" i="25"/>
  <c r="AA68" i="25"/>
  <c r="S68" i="25"/>
  <c r="K68" i="25"/>
  <c r="AX68" i="25"/>
  <c r="AP68" i="25"/>
  <c r="AH68" i="25"/>
  <c r="Z68" i="25"/>
  <c r="R68" i="25"/>
  <c r="J68" i="25"/>
  <c r="AW68" i="25"/>
  <c r="AO68" i="25"/>
  <c r="AG68" i="25"/>
  <c r="Y68" i="25"/>
  <c r="Q68" i="25"/>
  <c r="I68" i="25"/>
  <c r="AV68" i="25"/>
  <c r="AN68" i="25"/>
  <c r="AF68" i="25"/>
  <c r="X68" i="25"/>
  <c r="P68" i="25"/>
  <c r="AE68" i="25"/>
  <c r="AM26" i="25"/>
  <c r="AM68" i="25"/>
  <c r="AU26" i="25"/>
  <c r="O47" i="25"/>
  <c r="AU68" i="25"/>
  <c r="I89" i="25"/>
  <c r="Q89" i="25"/>
  <c r="Y89" i="25"/>
  <c r="AG89" i="25"/>
  <c r="AO89" i="25"/>
  <c r="AW89" i="25"/>
  <c r="I110" i="25"/>
  <c r="Q110" i="25"/>
  <c r="Y110" i="25"/>
  <c r="AG110" i="25"/>
  <c r="AO110" i="25"/>
  <c r="AW110" i="25"/>
  <c r="J89" i="25"/>
  <c r="R89" i="25"/>
  <c r="Z89" i="25"/>
  <c r="AH89" i="25"/>
  <c r="AP89" i="25"/>
  <c r="AX89" i="25"/>
  <c r="J110" i="25"/>
  <c r="R110" i="25"/>
  <c r="Z110" i="25"/>
  <c r="AH110" i="25"/>
  <c r="AP110" i="25"/>
  <c r="AX110" i="25"/>
  <c r="AQ89" i="25"/>
  <c r="AQ110" i="25"/>
  <c r="H83" i="25"/>
  <c r="H86" i="25" s="1"/>
  <c r="H88" i="25" s="1"/>
  <c r="L89" i="25"/>
  <c r="T89" i="25"/>
  <c r="AB89" i="25"/>
  <c r="AJ89" i="25"/>
  <c r="AR89" i="25"/>
  <c r="AZ89" i="25"/>
  <c r="H104" i="25"/>
  <c r="H107" i="25" s="1"/>
  <c r="H109" i="25" s="1"/>
  <c r="L110" i="25"/>
  <c r="T110" i="25"/>
  <c r="AB110" i="25"/>
  <c r="AJ110" i="25"/>
  <c r="AR110" i="25"/>
  <c r="AZ110" i="25"/>
  <c r="M89" i="25"/>
  <c r="U89" i="25"/>
  <c r="AC89" i="25"/>
  <c r="AK89" i="25"/>
  <c r="AS89" i="25"/>
  <c r="M110" i="25"/>
  <c r="U110" i="25"/>
  <c r="AC110" i="25"/>
  <c r="AK110" i="25"/>
  <c r="AS110" i="25"/>
  <c r="N89" i="25"/>
  <c r="V89" i="25"/>
  <c r="AD89" i="25"/>
  <c r="AL89" i="25"/>
  <c r="AT89" i="25"/>
  <c r="N110" i="25"/>
  <c r="V110" i="25"/>
  <c r="AD110" i="25"/>
  <c r="AL110" i="25"/>
  <c r="AT110" i="25"/>
  <c r="O89" i="25"/>
  <c r="W89" i="25"/>
  <c r="AE89" i="25"/>
  <c r="AM89" i="25"/>
  <c r="O110" i="25"/>
  <c r="W110" i="25"/>
  <c r="AE110" i="25"/>
  <c r="AM110" i="25"/>
  <c r="M2" i="24"/>
  <c r="M3" i="24" s="1"/>
  <c r="M4" i="24" s="1"/>
  <c r="M11" i="22"/>
  <c r="AK11" i="22"/>
  <c r="O21" i="22"/>
  <c r="W21" i="22"/>
  <c r="AE21" i="22"/>
  <c r="AM21" i="22"/>
  <c r="AU21" i="22"/>
  <c r="V11" i="22"/>
  <c r="AD11" i="22"/>
  <c r="P21" i="22"/>
  <c r="X21" i="22"/>
  <c r="AF21" i="22"/>
  <c r="AN21" i="22"/>
  <c r="AV21" i="22"/>
  <c r="W11" i="22"/>
  <c r="AM11" i="22"/>
  <c r="I21" i="22"/>
  <c r="Q21" i="22"/>
  <c r="Y21" i="22"/>
  <c r="AG21" i="22"/>
  <c r="AO21" i="22"/>
  <c r="AW21" i="22"/>
  <c r="P11" i="22"/>
  <c r="AF11" i="22"/>
  <c r="J21" i="22"/>
  <c r="R21" i="22"/>
  <c r="Z21" i="22"/>
  <c r="AH21" i="22"/>
  <c r="AP21" i="22"/>
  <c r="AX21" i="22"/>
  <c r="I11" i="22"/>
  <c r="Y11" i="22"/>
  <c r="K21" i="22"/>
  <c r="S21" i="22"/>
  <c r="AA21" i="22"/>
  <c r="AI21" i="22"/>
  <c r="AQ21" i="22"/>
  <c r="AY21" i="22"/>
  <c r="I16" i="22"/>
  <c r="L21" i="22"/>
  <c r="T21" i="22"/>
  <c r="AB21" i="22"/>
  <c r="AJ21" i="22"/>
  <c r="AR21" i="22"/>
  <c r="AZ21" i="22"/>
  <c r="M21" i="22"/>
  <c r="U21" i="22"/>
  <c r="AC21" i="22"/>
  <c r="AK21" i="22"/>
  <c r="G16" i="20"/>
  <c r="G19" i="20"/>
  <c r="G25" i="20"/>
  <c r="G15" i="20"/>
  <c r="G18" i="20"/>
  <c r="G24" i="20"/>
  <c r="F8" i="20"/>
  <c r="G14" i="20"/>
  <c r="G17" i="20"/>
  <c r="G21" i="20"/>
  <c r="G44" i="20"/>
  <c r="G17" i="21" s="1"/>
  <c r="G19" i="21" s="1"/>
  <c r="AW28" i="17"/>
  <c r="AW29" i="17"/>
  <c r="H29" i="14"/>
  <c r="H41" i="14"/>
  <c r="H20" i="14"/>
  <c r="G117" i="14"/>
  <c r="G118" i="14"/>
  <c r="G119" i="14"/>
  <c r="E629" i="10"/>
  <c r="K651" i="10" s="1" a="1"/>
  <c r="K651" i="10" s="1"/>
  <c r="K406" i="10" a="1"/>
  <c r="K406" i="10" s="1"/>
  <c r="K428" i="26" s="1"/>
  <c r="AM356" i="10" a="1"/>
  <c r="AM356" i="10" s="1"/>
  <c r="AM378" i="26" s="1"/>
  <c r="AM351" i="10" a="1"/>
  <c r="AM351" i="10" s="1"/>
  <c r="AM373" i="26" s="1"/>
  <c r="AM372" i="26" s="1"/>
  <c r="AM442" i="26" s="1"/>
  <c r="AM446" i="26" s="1"/>
  <c r="E349" i="10"/>
  <c r="AM406" i="10" s="1" a="1"/>
  <c r="AM406" i="10" s="1"/>
  <c r="AM428" i="26" s="1"/>
  <c r="AM416" i="10" a="1"/>
  <c r="AM416" i="10" s="1"/>
  <c r="AM438" i="26" s="1"/>
  <c r="K356" i="10" a="1"/>
  <c r="K356" i="10" s="1"/>
  <c r="K378" i="26" s="1"/>
  <c r="K416" i="10" a="1"/>
  <c r="K416" i="10" s="1"/>
  <c r="K438" i="26" s="1"/>
  <c r="K366" i="10" a="1"/>
  <c r="K366" i="10" s="1"/>
  <c r="K388" i="26" s="1"/>
  <c r="AM381" i="10" a="1"/>
  <c r="AM381" i="10" s="1"/>
  <c r="AM403" i="26" s="1"/>
  <c r="AM391" i="10" a="1"/>
  <c r="AM391" i="10" s="1"/>
  <c r="AM413" i="26" s="1"/>
  <c r="K386" i="10" a="1"/>
  <c r="K386" i="10" s="1"/>
  <c r="K408" i="26" s="1"/>
  <c r="E698" i="10"/>
  <c r="K725" i="10" s="1" a="1"/>
  <c r="K725" i="10" s="1"/>
  <c r="K838" i="26" s="1"/>
  <c r="E418" i="10"/>
  <c r="K465" i="10" s="1" a="1"/>
  <c r="K465" i="10" s="1"/>
  <c r="K504" i="26" s="1"/>
  <c r="E767" i="10"/>
  <c r="AM819" i="10" s="1" a="1"/>
  <c r="AM819" i="10" s="1"/>
  <c r="E487" i="10"/>
  <c r="K534" i="10" s="1" a="1"/>
  <c r="K534" i="10" s="1"/>
  <c r="K590" i="26" s="1"/>
  <c r="E836" i="10"/>
  <c r="K985" i="26" s="1"/>
  <c r="K984" i="26" s="1"/>
  <c r="E556" i="10"/>
  <c r="K588" i="10" s="1" a="1"/>
  <c r="K588" i="10" s="1"/>
  <c r="K661" i="26" s="1"/>
  <c r="E276" i="10"/>
  <c r="K343" i="10" s="1" a="1"/>
  <c r="K343" i="10" s="1"/>
  <c r="K342" i="26" s="1"/>
  <c r="E69" i="10"/>
  <c r="AM91" i="10" s="1" a="1"/>
  <c r="AM91" i="10" s="1"/>
  <c r="AM38" i="26" s="1"/>
  <c r="E138" i="10"/>
  <c r="K165" i="10" s="1" a="1"/>
  <c r="K165" i="10" s="1"/>
  <c r="K130" i="26" s="1"/>
  <c r="E207" i="10"/>
  <c r="AM264" i="10" s="1" a="1"/>
  <c r="AM264" i="10" s="1"/>
  <c r="AM246" i="26" s="1"/>
  <c r="AM366" i="10" a="1"/>
  <c r="AM366" i="10" s="1"/>
  <c r="AM388" i="26" s="1"/>
  <c r="K71" i="10" a="1"/>
  <c r="K71" i="10" s="1"/>
  <c r="K19" i="26" s="1"/>
  <c r="K18" i="26" s="1"/>
  <c r="AM288" i="10" a="1"/>
  <c r="AM288" i="10" s="1"/>
  <c r="AM287" i="26" s="1"/>
  <c r="AM361" i="10" a="1"/>
  <c r="AM361" i="10" s="1"/>
  <c r="AM383" i="26" s="1"/>
  <c r="AM376" i="10" a="1"/>
  <c r="AM376" i="10" s="1"/>
  <c r="AM398" i="26" s="1"/>
  <c r="AM396" i="10" a="1"/>
  <c r="AM396" i="10" s="1"/>
  <c r="AM418" i="26" s="1"/>
  <c r="K401" i="10" a="1"/>
  <c r="K401" i="10" s="1"/>
  <c r="K423" i="26" s="1"/>
  <c r="AM401" i="10" a="1"/>
  <c r="AM401" i="10" s="1"/>
  <c r="AM423" i="26" s="1"/>
  <c r="AM371" i="10" a="1"/>
  <c r="AM371" i="10" s="1"/>
  <c r="AM393" i="26" s="1"/>
  <c r="K376" i="10" a="1"/>
  <c r="K376" i="10" s="1"/>
  <c r="K398" i="26" s="1"/>
  <c r="K371" i="10" a="1"/>
  <c r="K371" i="10" s="1"/>
  <c r="K393" i="26" s="1"/>
  <c r="K391" i="10" a="1"/>
  <c r="K391" i="10" s="1"/>
  <c r="K413" i="26" s="1"/>
  <c r="K425" i="10" a="1"/>
  <c r="K425" i="10" s="1"/>
  <c r="K464" i="26" s="1"/>
  <c r="K381" i="10" a="1"/>
  <c r="K381" i="10" s="1"/>
  <c r="K403" i="26" s="1"/>
  <c r="K361" i="10" a="1"/>
  <c r="K361" i="10" s="1"/>
  <c r="K383" i="26" s="1"/>
  <c r="AM465" i="10" a="1"/>
  <c r="AM465" i="10" s="1"/>
  <c r="AM504" i="26" s="1"/>
  <c r="K499" i="10" a="1"/>
  <c r="K499" i="10" s="1"/>
  <c r="K555" i="26" s="1"/>
  <c r="AM499" i="10" a="1"/>
  <c r="AM499" i="10" s="1"/>
  <c r="AM555" i="26" s="1"/>
  <c r="AM489" i="10" a="1"/>
  <c r="AM489" i="10" s="1"/>
  <c r="AM545" i="26" s="1"/>
  <c r="AM544" i="26" s="1"/>
  <c r="AM622" i="26" s="1"/>
  <c r="AM626" i="26" s="1"/>
  <c r="K460" i="10" a="1"/>
  <c r="K460" i="10" s="1"/>
  <c r="K499" i="26" s="1"/>
  <c r="K485" i="10" a="1"/>
  <c r="K485" i="10" s="1"/>
  <c r="K524" i="26" s="1"/>
  <c r="K489" i="10" a="1"/>
  <c r="K489" i="10" s="1"/>
  <c r="K545" i="26" s="1"/>
  <c r="K544" i="26" s="1"/>
  <c r="K524" i="10" a="1"/>
  <c r="K524" i="10" s="1"/>
  <c r="K580" i="26" s="1"/>
  <c r="AM524" i="10" a="1"/>
  <c r="AM524" i="10" s="1"/>
  <c r="AM580" i="26" s="1"/>
  <c r="K509" i="10" a="1"/>
  <c r="K509" i="10" s="1"/>
  <c r="K565" i="26" s="1"/>
  <c r="AM494" i="10" a="1"/>
  <c r="AM494" i="10" s="1"/>
  <c r="AM550" i="26" s="1"/>
  <c r="AM514" i="10" a="1"/>
  <c r="AM514" i="10" s="1"/>
  <c r="AM570" i="26" s="1"/>
  <c r="K544" i="10" a="1"/>
  <c r="K544" i="10" s="1"/>
  <c r="K600" i="26" s="1"/>
  <c r="AM549" i="10" a="1"/>
  <c r="AM549" i="10" s="1"/>
  <c r="AM605" i="26" s="1"/>
  <c r="AM519" i="10" a="1"/>
  <c r="AM519" i="10" s="1"/>
  <c r="AM575" i="26" s="1"/>
  <c r="K529" i="10" a="1"/>
  <c r="K529" i="10" s="1"/>
  <c r="K585" i="26" s="1"/>
  <c r="AM544" i="10" a="1"/>
  <c r="AM544" i="10" s="1"/>
  <c r="AM600" i="26" s="1"/>
  <c r="K603" i="10" a="1"/>
  <c r="K603" i="10" s="1"/>
  <c r="K676" i="26" s="1"/>
  <c r="AM990" i="26"/>
  <c r="K990" i="26"/>
  <c r="AM985" i="26"/>
  <c r="AM984" i="26" s="1"/>
  <c r="AM1000" i="26"/>
  <c r="K1000" i="26"/>
  <c r="AM995" i="26"/>
  <c r="K995" i="26"/>
  <c r="K1005" i="26"/>
  <c r="K1010" i="26"/>
  <c r="AM1005" i="26"/>
  <c r="AM1015" i="26"/>
  <c r="K1015" i="26"/>
  <c r="AM1025" i="26"/>
  <c r="AM1030" i="26"/>
  <c r="E147" i="19"/>
  <c r="F1104" i="26"/>
  <c r="H59" i="27"/>
  <c r="H20" i="10"/>
  <c r="H29" i="10"/>
  <c r="E79" i="19"/>
  <c r="E107" i="19"/>
  <c r="E143" i="19"/>
  <c r="H19" i="10"/>
  <c r="E148" i="19"/>
  <c r="E95" i="19"/>
  <c r="H17" i="10"/>
  <c r="H58" i="10"/>
  <c r="H39" i="10"/>
  <c r="E142" i="19"/>
  <c r="E94" i="19"/>
  <c r="F13" i="22"/>
  <c r="AR16" i="22" s="1"/>
  <c r="H38" i="10"/>
  <c r="E52" i="19"/>
  <c r="H57" i="10"/>
  <c r="H18" i="10"/>
  <c r="H37" i="10"/>
  <c r="F1105" i="26"/>
  <c r="N1107" i="26" s="1"/>
  <c r="K1035" i="26"/>
  <c r="AM1035" i="26"/>
  <c r="J48" i="11"/>
  <c r="E51" i="19" s="1"/>
  <c r="E53" i="19"/>
  <c r="F215" i="19" l="1"/>
  <c r="D215" i="19" a="1"/>
  <c r="D215" i="19" s="1"/>
  <c r="D214" i="19" a="1"/>
  <c r="D214" i="19" s="1"/>
  <c r="F214" i="19"/>
  <c r="E61" i="19" a="1"/>
  <c r="E61" i="19" s="1"/>
  <c r="H61" i="19"/>
  <c r="H46" i="19"/>
  <c r="E46" i="19" a="1"/>
  <c r="E46" i="19" s="1"/>
  <c r="E62" i="19" a="1"/>
  <c r="E62" i="19" s="1"/>
  <c r="H62" i="19"/>
  <c r="H60" i="19"/>
  <c r="E60" i="19" a="1"/>
  <c r="E60" i="19" s="1"/>
  <c r="I61" i="10"/>
  <c r="I16" i="16" s="1"/>
  <c r="I62" i="10"/>
  <c r="I63" i="10"/>
  <c r="I18" i="16" s="1"/>
  <c r="AD51" i="18"/>
  <c r="AD52" i="18"/>
  <c r="AD23" i="18"/>
  <c r="AD26" i="18"/>
  <c r="AD22" i="18"/>
  <c r="AD21" i="18"/>
  <c r="AD11" i="18"/>
  <c r="AD50" i="18"/>
  <c r="M50" i="18"/>
  <c r="M46" i="18"/>
  <c r="M51" i="18"/>
  <c r="M28" i="18"/>
  <c r="M23" i="18"/>
  <c r="M22" i="18"/>
  <c r="M11" i="18"/>
  <c r="M24" i="18"/>
  <c r="M21" i="18"/>
  <c r="M6" i="18"/>
  <c r="Y52" i="18"/>
  <c r="Y50" i="18"/>
  <c r="Y51" i="18"/>
  <c r="Y29" i="18"/>
  <c r="Y21" i="18"/>
  <c r="Y22" i="18"/>
  <c r="Y23" i="18"/>
  <c r="Y11" i="18"/>
  <c r="AF52" i="18"/>
  <c r="AF45" i="18"/>
  <c r="AF50" i="18"/>
  <c r="AF51" i="18"/>
  <c r="AF26" i="18"/>
  <c r="AF22" i="18"/>
  <c r="AF21" i="18"/>
  <c r="AF11" i="18"/>
  <c r="AF23" i="18"/>
  <c r="AM51" i="18"/>
  <c r="AM52" i="18"/>
  <c r="AM41" i="18"/>
  <c r="AM50" i="18"/>
  <c r="AM42" i="18"/>
  <c r="AM26" i="18"/>
  <c r="AM21" i="18"/>
  <c r="AM11" i="18"/>
  <c r="AM23" i="18"/>
  <c r="AM22" i="18"/>
  <c r="V51" i="18"/>
  <c r="V52" i="18"/>
  <c r="V50" i="18"/>
  <c r="V42" i="18"/>
  <c r="V23" i="18"/>
  <c r="V22" i="18"/>
  <c r="V14" i="18"/>
  <c r="V26" i="18"/>
  <c r="V21" i="18"/>
  <c r="V11" i="18"/>
  <c r="I52" i="18"/>
  <c r="D24" i="19" s="1"/>
  <c r="I40" i="18"/>
  <c r="I50" i="18"/>
  <c r="I42" i="18"/>
  <c r="I51" i="18"/>
  <c r="I28" i="18"/>
  <c r="I27" i="18"/>
  <c r="I24" i="18"/>
  <c r="I21" i="18"/>
  <c r="I23" i="18"/>
  <c r="I22" i="18"/>
  <c r="I15" i="18"/>
  <c r="I9" i="18"/>
  <c r="I11" i="18"/>
  <c r="AB50" i="18"/>
  <c r="AB51" i="18"/>
  <c r="AB52" i="18"/>
  <c r="AB22" i="18"/>
  <c r="AB14" i="18"/>
  <c r="AB23" i="18"/>
  <c r="AB11" i="18"/>
  <c r="AB28" i="18"/>
  <c r="AB21" i="18"/>
  <c r="P50" i="18"/>
  <c r="P51" i="18"/>
  <c r="P26" i="18"/>
  <c r="P23" i="18"/>
  <c r="P11" i="18"/>
  <c r="P22" i="18"/>
  <c r="P21" i="18"/>
  <c r="W51" i="18"/>
  <c r="W52" i="18"/>
  <c r="W40" i="18"/>
  <c r="W50" i="18"/>
  <c r="W28" i="18"/>
  <c r="W23" i="18"/>
  <c r="W11" i="18"/>
  <c r="W22" i="18"/>
  <c r="W15" i="18"/>
  <c r="W21" i="18"/>
  <c r="AK50" i="18"/>
  <c r="AK51" i="18"/>
  <c r="AK52" i="18"/>
  <c r="AK41" i="18"/>
  <c r="AK28" i="18"/>
  <c r="AK23" i="18"/>
  <c r="AK22" i="18"/>
  <c r="AK21" i="18"/>
  <c r="AK11" i="18"/>
  <c r="D47" i="19"/>
  <c r="G47" i="19"/>
  <c r="I12" i="15"/>
  <c r="H65" i="27"/>
  <c r="AA29" i="17"/>
  <c r="AY28" i="17"/>
  <c r="T11" i="22"/>
  <c r="T92" i="25" s="1"/>
  <c r="L11" i="22"/>
  <c r="L29" i="25" s="1"/>
  <c r="AA11" i="22"/>
  <c r="AA50" i="25" s="1"/>
  <c r="O11" i="22"/>
  <c r="O50" i="25" s="1"/>
  <c r="S11" i="22"/>
  <c r="AH11" i="22"/>
  <c r="AW11" i="22"/>
  <c r="AW50" i="25" s="1"/>
  <c r="AJ11" i="22"/>
  <c r="R11" i="22"/>
  <c r="R71" i="25" s="1"/>
  <c r="AG11" i="22"/>
  <c r="AS11" i="22"/>
  <c r="AS113" i="25" s="1"/>
  <c r="AY11" i="22"/>
  <c r="AQ11" i="22"/>
  <c r="P28" i="17"/>
  <c r="P28" i="18" s="1"/>
  <c r="AE29" i="17"/>
  <c r="AE28" i="17"/>
  <c r="AX29" i="17"/>
  <c r="AE25" i="17"/>
  <c r="AX28" i="17"/>
  <c r="AX25" i="17"/>
  <c r="Z25" i="17"/>
  <c r="Z29" i="17"/>
  <c r="Z26" i="17"/>
  <c r="I50" i="17"/>
  <c r="H50" i="15"/>
  <c r="H51" i="15"/>
  <c r="AI11" i="22"/>
  <c r="AI92" i="25" s="1"/>
  <c r="J11" i="22"/>
  <c r="AO11" i="22"/>
  <c r="AE11" i="22"/>
  <c r="AE113" i="25" s="1"/>
  <c r="AL11" i="22"/>
  <c r="AL29" i="25" s="1"/>
  <c r="AT11" i="22"/>
  <c r="AX34" i="22"/>
  <c r="K11" i="22"/>
  <c r="AX11" i="22"/>
  <c r="AX113" i="25" s="1"/>
  <c r="Q11" i="22"/>
  <c r="AV11" i="22"/>
  <c r="N11" i="22"/>
  <c r="N29" i="25" s="1"/>
  <c r="AC11" i="22"/>
  <c r="AC113" i="25" s="1"/>
  <c r="AP11" i="22"/>
  <c r="AN11" i="22"/>
  <c r="AN113" i="25" s="1"/>
  <c r="U11" i="22"/>
  <c r="AR11" i="22"/>
  <c r="AR50" i="25" s="1"/>
  <c r="Z11" i="22"/>
  <c r="X11" i="22"/>
  <c r="AU11" i="22"/>
  <c r="K618" i="10" a="1"/>
  <c r="K618" i="10" s="1"/>
  <c r="K691" i="26" s="1"/>
  <c r="AM588" i="10" a="1"/>
  <c r="AM588" i="10" s="1"/>
  <c r="AM661" i="26" s="1"/>
  <c r="AM563" i="10" a="1"/>
  <c r="AM563" i="10" s="1"/>
  <c r="AM636" i="26" s="1"/>
  <c r="K598" i="10" a="1"/>
  <c r="K598" i="10" s="1"/>
  <c r="K671" i="26" s="1"/>
  <c r="K563" i="10" a="1"/>
  <c r="K563" i="10" s="1"/>
  <c r="K636" i="26" s="1"/>
  <c r="AM598" i="10" a="1"/>
  <c r="AM598" i="10" s="1"/>
  <c r="AM671" i="26" s="1"/>
  <c r="AR25" i="17"/>
  <c r="K593" i="10" a="1"/>
  <c r="K593" i="10" s="1"/>
  <c r="K666" i="26" s="1"/>
  <c r="AM583" i="10" a="1"/>
  <c r="AM583" i="10" s="1"/>
  <c r="AM656" i="26" s="1"/>
  <c r="AM618" i="10" a="1"/>
  <c r="AM618" i="10" s="1"/>
  <c r="AM691" i="26" s="1"/>
  <c r="AM593" i="10" a="1"/>
  <c r="AM593" i="10" s="1"/>
  <c r="AM666" i="26" s="1"/>
  <c r="K613" i="10" a="1"/>
  <c r="K613" i="10" s="1"/>
  <c r="K686" i="26" s="1"/>
  <c r="AM578" i="10" a="1"/>
  <c r="AM578" i="10" s="1"/>
  <c r="AM651" i="26" s="1"/>
  <c r="K558" i="10" a="1"/>
  <c r="K558" i="10" s="1"/>
  <c r="K631" i="26" s="1"/>
  <c r="K630" i="26" s="1"/>
  <c r="K700" i="26" s="1"/>
  <c r="K704" i="26" s="1"/>
  <c r="AY111" i="25"/>
  <c r="K351" i="10" a="1"/>
  <c r="K351" i="10" s="1"/>
  <c r="K373" i="26" s="1"/>
  <c r="K372" i="26" s="1"/>
  <c r="K180" i="10" a="1"/>
  <c r="K180" i="10" s="1"/>
  <c r="K145" i="26" s="1"/>
  <c r="L27" i="27"/>
  <c r="K696" i="10" a="1"/>
  <c r="K696" i="10" s="1"/>
  <c r="K964" i="26" s="1"/>
  <c r="K784" i="10" a="1"/>
  <c r="K784" i="10" s="1"/>
  <c r="AY90" i="25"/>
  <c r="AM715" i="10" a="1"/>
  <c r="AM715" i="10" s="1"/>
  <c r="AM828" i="26" s="1"/>
  <c r="U27" i="27"/>
  <c r="K623" i="10" a="1"/>
  <c r="K623" i="10" s="1"/>
  <c r="K696" i="26" s="1"/>
  <c r="AM651" i="10" a="1"/>
  <c r="AM651" i="10" s="1"/>
  <c r="AS651" i="10" s="1"/>
  <c r="AM485" i="10" a="1"/>
  <c r="AM485" i="10" s="1"/>
  <c r="AM524" i="26" s="1"/>
  <c r="AM425" i="10" a="1"/>
  <c r="AM425" i="10" s="1"/>
  <c r="AM464" i="26" s="1"/>
  <c r="K303" i="10" a="1"/>
  <c r="K303" i="10" s="1"/>
  <c r="K302" i="26" s="1"/>
  <c r="K308" i="10" a="1"/>
  <c r="K308" i="10" s="1"/>
  <c r="K307" i="26" s="1"/>
  <c r="K155" i="10" a="1"/>
  <c r="K155" i="10" s="1"/>
  <c r="K120" i="26" s="1"/>
  <c r="K195" i="10" a="1"/>
  <c r="K195" i="10" s="1"/>
  <c r="K160" i="26" s="1"/>
  <c r="K150" i="10" a="1"/>
  <c r="K150" i="10" s="1"/>
  <c r="K115" i="26" s="1"/>
  <c r="K568" i="10" a="1"/>
  <c r="K568" i="10" s="1"/>
  <c r="K641" i="26" s="1"/>
  <c r="K715" i="10" a="1"/>
  <c r="K715" i="10" s="1"/>
  <c r="K828" i="26" s="1"/>
  <c r="K774" i="10" a="1"/>
  <c r="K774" i="10" s="1"/>
  <c r="AM809" i="10" a="1"/>
  <c r="AM809" i="10" s="1"/>
  <c r="AM666" i="10" a="1"/>
  <c r="AM666" i="10" s="1"/>
  <c r="K814" i="10" a="1"/>
  <c r="K814" i="10" s="1"/>
  <c r="AM681" i="10" a="1"/>
  <c r="AM681" i="10" s="1"/>
  <c r="AM777" i="26" s="1"/>
  <c r="K641" i="10" a="1"/>
  <c r="K641" i="10" s="1"/>
  <c r="K909" i="26" s="1"/>
  <c r="AM799" i="10" a="1"/>
  <c r="AM799" i="10" s="1"/>
  <c r="AT799" i="10" s="1"/>
  <c r="AM710" i="10" a="1"/>
  <c r="AM710" i="10" s="1"/>
  <c r="AM823" i="26" s="1"/>
  <c r="AM661" i="10" a="1"/>
  <c r="AM661" i="10" s="1"/>
  <c r="AM834" i="10" a="1"/>
  <c r="AM834" i="10" s="1"/>
  <c r="K209" i="10" a="1"/>
  <c r="K209" i="10" s="1"/>
  <c r="AM244" i="10" a="1"/>
  <c r="AM244" i="10" s="1"/>
  <c r="AM214" i="10" a="1"/>
  <c r="AM214" i="10" s="1"/>
  <c r="AM196" i="26" s="1"/>
  <c r="AM219" i="10" a="1"/>
  <c r="AM219" i="10" s="1"/>
  <c r="AM201" i="26" s="1"/>
  <c r="AM333" i="10" a="1"/>
  <c r="AM333" i="10" s="1"/>
  <c r="AM332" i="26" s="1"/>
  <c r="K126" i="10" a="1"/>
  <c r="K126" i="10" s="1"/>
  <c r="K74" i="26" s="1"/>
  <c r="AM323" i="10" a="1"/>
  <c r="AM323" i="10" s="1"/>
  <c r="AM322" i="26" s="1"/>
  <c r="K824" i="10" a="1"/>
  <c r="K824" i="10" s="1"/>
  <c r="AM824" i="10" a="1"/>
  <c r="AM824" i="10" s="1"/>
  <c r="AM730" i="10" a="1"/>
  <c r="AM730" i="10" s="1"/>
  <c r="AM843" i="26" s="1"/>
  <c r="AM656" i="10" a="1"/>
  <c r="AM656" i="10" s="1"/>
  <c r="AM752" i="26" s="1"/>
  <c r="AM829" i="10" a="1"/>
  <c r="AM829" i="10" s="1"/>
  <c r="K740" i="10" a="1"/>
  <c r="K740" i="10" s="1"/>
  <c r="K853" i="26" s="1"/>
  <c r="K691" i="10" a="1"/>
  <c r="K691" i="10" s="1"/>
  <c r="K959" i="26" s="1"/>
  <c r="K205" i="10" a="1"/>
  <c r="K205" i="10" s="1"/>
  <c r="K170" i="26" s="1"/>
  <c r="K259" i="10" a="1"/>
  <c r="K259" i="10" s="1"/>
  <c r="K234" i="10" a="1"/>
  <c r="K234" i="10" s="1"/>
  <c r="K239" i="10" a="1"/>
  <c r="K239" i="10" s="1"/>
  <c r="K221" i="26" s="1"/>
  <c r="AM170" i="10" a="1"/>
  <c r="AM170" i="10" s="1"/>
  <c r="AO170" i="10" s="1"/>
  <c r="AO135" i="26" s="1"/>
  <c r="K121" i="10" a="1"/>
  <c r="K121" i="10" s="1"/>
  <c r="K69" i="26" s="1"/>
  <c r="AM165" i="10" a="1"/>
  <c r="AM165" i="10" s="1"/>
  <c r="AM130" i="26" s="1"/>
  <c r="K396" i="10" a="1"/>
  <c r="K396" i="10" s="1"/>
  <c r="K418" i="26" s="1"/>
  <c r="AM558" i="10" a="1"/>
  <c r="AM558" i="10" s="1"/>
  <c r="AM631" i="26" s="1"/>
  <c r="AM630" i="26" s="1"/>
  <c r="AM708" i="26" s="1"/>
  <c r="AM712" i="26" s="1"/>
  <c r="AU28" i="17"/>
  <c r="AM784" i="10" a="1"/>
  <c r="AM784" i="10" s="1"/>
  <c r="K720" i="10" a="1"/>
  <c r="K720" i="10" s="1"/>
  <c r="K833" i="26" s="1"/>
  <c r="K681" i="10" a="1"/>
  <c r="K681" i="10" s="1"/>
  <c r="AM750" i="10" a="1"/>
  <c r="AM750" i="10" s="1"/>
  <c r="AM863" i="26" s="1"/>
  <c r="AM705" i="10" a="1"/>
  <c r="AM705" i="10" s="1"/>
  <c r="AM818" i="26" s="1"/>
  <c r="AM671" i="10" a="1"/>
  <c r="AM671" i="10" s="1"/>
  <c r="AY671" i="10" s="1"/>
  <c r="K750" i="10" a="1"/>
  <c r="K750" i="10" s="1"/>
  <c r="K863" i="26" s="1"/>
  <c r="K686" i="10" a="1"/>
  <c r="K686" i="10" s="1"/>
  <c r="K700" i="10" a="1"/>
  <c r="K700" i="10" s="1"/>
  <c r="K755" i="10" a="1"/>
  <c r="K755" i="10" s="1"/>
  <c r="K868" i="26" s="1"/>
  <c r="AM700" i="10" a="1"/>
  <c r="AM700" i="10" s="1"/>
  <c r="AM813" i="26" s="1"/>
  <c r="AM812" i="26" s="1"/>
  <c r="AM890" i="26" s="1"/>
  <c r="AM894" i="26" s="1"/>
  <c r="AM420" i="10" a="1"/>
  <c r="AM420" i="10" s="1"/>
  <c r="AM459" i="26" s="1"/>
  <c r="AM458" i="26" s="1"/>
  <c r="AM528" i="26" s="1"/>
  <c r="AM532" i="26" s="1"/>
  <c r="AM254" i="10" a="1"/>
  <c r="AM254" i="10" s="1"/>
  <c r="AM236" i="26" s="1"/>
  <c r="AM239" i="10" a="1"/>
  <c r="AM239" i="10" s="1"/>
  <c r="AM221" i="26" s="1"/>
  <c r="K249" i="10" a="1"/>
  <c r="K249" i="10" s="1"/>
  <c r="K231" i="26" s="1"/>
  <c r="K470" i="10" a="1"/>
  <c r="K470" i="10" s="1"/>
  <c r="K509" i="26" s="1"/>
  <c r="K313" i="10" a="1"/>
  <c r="K313" i="10" s="1"/>
  <c r="K312" i="26" s="1"/>
  <c r="K293" i="10" a="1"/>
  <c r="K293" i="10" s="1"/>
  <c r="K292" i="26" s="1"/>
  <c r="AM175" i="10" a="1"/>
  <c r="AM175" i="10" s="1"/>
  <c r="AX175" i="10" s="1"/>
  <c r="AX140" i="26" s="1"/>
  <c r="AM180" i="10" a="1"/>
  <c r="AM180" i="10" s="1"/>
  <c r="AM145" i="26" s="1"/>
  <c r="K455" i="10" a="1"/>
  <c r="K455" i="10" s="1"/>
  <c r="K494" i="26" s="1"/>
  <c r="K646" i="10" a="1"/>
  <c r="K646" i="10" s="1"/>
  <c r="AM720" i="10" a="1"/>
  <c r="AM720" i="10" s="1"/>
  <c r="AM833" i="26" s="1"/>
  <c r="AM691" i="10" a="1"/>
  <c r="AM691" i="10" s="1"/>
  <c r="AM676" i="10" a="1"/>
  <c r="AM676" i="10" s="1"/>
  <c r="K730" i="10" a="1"/>
  <c r="K730" i="10" s="1"/>
  <c r="K843" i="26" s="1"/>
  <c r="K804" i="10" a="1"/>
  <c r="K804" i="10" s="1"/>
  <c r="K765" i="10" a="1"/>
  <c r="K765" i="10" s="1"/>
  <c r="K878" i="26" s="1"/>
  <c r="AM696" i="10" a="1"/>
  <c r="AM696" i="10" s="1"/>
  <c r="K819" i="10" a="1"/>
  <c r="K819" i="10" s="1"/>
  <c r="AM804" i="10" a="1"/>
  <c r="AM804" i="10" s="1"/>
  <c r="AM755" i="10" a="1"/>
  <c r="AM755" i="10" s="1"/>
  <c r="K420" i="10" a="1"/>
  <c r="K420" i="10" s="1"/>
  <c r="K459" i="26" s="1"/>
  <c r="K458" i="26" s="1"/>
  <c r="K229" i="10" a="1"/>
  <c r="K229" i="10" s="1"/>
  <c r="K211" i="26" s="1"/>
  <c r="K214" i="10" a="1"/>
  <c r="K214" i="10" s="1"/>
  <c r="K196" i="26" s="1"/>
  <c r="AM259" i="10" a="1"/>
  <c r="AM259" i="10" s="1"/>
  <c r="AM241" i="26" s="1"/>
  <c r="K333" i="10" a="1"/>
  <c r="K333" i="10" s="1"/>
  <c r="K332" i="26" s="1"/>
  <c r="AM313" i="10" a="1"/>
  <c r="AM313" i="10" s="1"/>
  <c r="AM312" i="26" s="1"/>
  <c r="AM106" i="10" a="1"/>
  <c r="AM106" i="10" s="1"/>
  <c r="AM53" i="26" s="1"/>
  <c r="AM450" i="10" a="1"/>
  <c r="AM450" i="10" s="1"/>
  <c r="AM489" i="26" s="1"/>
  <c r="AM646" i="10" a="1"/>
  <c r="AM646" i="10" s="1"/>
  <c r="AM725" i="10" a="1"/>
  <c r="AM725" i="10" s="1"/>
  <c r="AM838" i="26" s="1"/>
  <c r="AM740" i="10" a="1"/>
  <c r="AM740" i="10" s="1"/>
  <c r="AM853" i="26" s="1"/>
  <c r="AM745" i="10" a="1"/>
  <c r="AM745" i="10" s="1"/>
  <c r="AM858" i="26" s="1"/>
  <c r="K636" i="10" a="1"/>
  <c r="K636" i="10" s="1"/>
  <c r="K904" i="26" s="1"/>
  <c r="AM814" i="10" a="1"/>
  <c r="AM814" i="10" s="1"/>
  <c r="AS814" i="10" s="1"/>
  <c r="K710" i="10" a="1"/>
  <c r="K710" i="10" s="1"/>
  <c r="K823" i="26" s="1"/>
  <c r="AM631" i="10" a="1"/>
  <c r="AM631" i="10" s="1"/>
  <c r="K834" i="10" a="1"/>
  <c r="K834" i="10" s="1"/>
  <c r="AM769" i="10" a="1"/>
  <c r="AM769" i="10" s="1"/>
  <c r="K264" i="10" a="1"/>
  <c r="K264" i="10" s="1"/>
  <c r="K246" i="26" s="1"/>
  <c r="AM229" i="10" a="1"/>
  <c r="AM229" i="10" s="1"/>
  <c r="AM211" i="26" s="1"/>
  <c r="K274" i="10" a="1"/>
  <c r="K274" i="10" s="1"/>
  <c r="AM554" i="10" a="1"/>
  <c r="AM554" i="10" s="1"/>
  <c r="AM610" i="26" s="1"/>
  <c r="K224" i="10" a="1"/>
  <c r="K224" i="10" s="1"/>
  <c r="K206" i="26" s="1"/>
  <c r="AM735" i="10" a="1"/>
  <c r="AM735" i="10" s="1"/>
  <c r="AM848" i="26" s="1"/>
  <c r="K745" i="10" a="1"/>
  <c r="K745" i="10" s="1"/>
  <c r="K858" i="26" s="1"/>
  <c r="K794" i="10" a="1"/>
  <c r="K794" i="10" s="1"/>
  <c r="AM760" i="10" a="1"/>
  <c r="AM760" i="10" s="1"/>
  <c r="AM873" i="26" s="1"/>
  <c r="K705" i="10" a="1"/>
  <c r="K705" i="10" s="1"/>
  <c r="K818" i="26" s="1"/>
  <c r="K829" i="10" a="1"/>
  <c r="K829" i="10" s="1"/>
  <c r="K735" i="10" a="1"/>
  <c r="K735" i="10" s="1"/>
  <c r="K848" i="26" s="1"/>
  <c r="AM641" i="10" a="1"/>
  <c r="AM641" i="10" s="1"/>
  <c r="AW641" i="10" s="1"/>
  <c r="K661" i="10" a="1"/>
  <c r="K661" i="10" s="1"/>
  <c r="AM789" i="10" a="1"/>
  <c r="AM789" i="10" s="1"/>
  <c r="K200" i="10" a="1"/>
  <c r="K200" i="10" s="1"/>
  <c r="K165" i="26" s="1"/>
  <c r="K244" i="10" a="1"/>
  <c r="K244" i="10" s="1"/>
  <c r="K226" i="26" s="1"/>
  <c r="AM269" i="10" a="1"/>
  <c r="AM269" i="10" s="1"/>
  <c r="K219" i="10" a="1"/>
  <c r="K219" i="10" s="1"/>
  <c r="K201" i="26" s="1"/>
  <c r="AM460" i="10" a="1"/>
  <c r="AM460" i="10" s="1"/>
  <c r="AM499" i="26" s="1"/>
  <c r="K278" i="10" a="1"/>
  <c r="K278" i="10" s="1"/>
  <c r="K277" i="26" s="1"/>
  <c r="K276" i="26" s="1"/>
  <c r="K354" i="26" s="1"/>
  <c r="K358" i="26" s="1"/>
  <c r="AM155" i="10" a="1"/>
  <c r="AM155" i="10" s="1"/>
  <c r="AM120" i="26" s="1"/>
  <c r="K145" i="10" a="1"/>
  <c r="K145" i="10" s="1"/>
  <c r="K110" i="26" s="1"/>
  <c r="K288" i="10" a="1"/>
  <c r="K288" i="10" s="1"/>
  <c r="K287" i="26" s="1"/>
  <c r="AM568" i="10" a="1"/>
  <c r="AM568" i="10" s="1"/>
  <c r="AM641" i="26" s="1"/>
  <c r="AM224" i="10" a="1"/>
  <c r="AM224" i="10" s="1"/>
  <c r="AM206" i="26" s="1"/>
  <c r="K666" i="10" a="1"/>
  <c r="K666" i="10" s="1"/>
  <c r="AM774" i="10" a="1"/>
  <c r="AM774" i="10" s="1"/>
  <c r="AX774" i="10" s="1"/>
  <c r="AM636" i="10" a="1"/>
  <c r="AM636" i="10" s="1"/>
  <c r="K779" i="10" a="1"/>
  <c r="K779" i="10" s="1"/>
  <c r="K760" i="10" a="1"/>
  <c r="K760" i="10" s="1"/>
  <c r="K769" i="10" a="1"/>
  <c r="K769" i="10" s="1"/>
  <c r="AM765" i="10" a="1"/>
  <c r="AM765" i="10" s="1"/>
  <c r="AM878" i="26" s="1"/>
  <c r="K676" i="10" a="1"/>
  <c r="K676" i="10" s="1"/>
  <c r="K789" i="10" a="1"/>
  <c r="K789" i="10" s="1"/>
  <c r="K809" i="10" a="1"/>
  <c r="K809" i="10" s="1"/>
  <c r="AM200" i="10" a="1"/>
  <c r="AM200" i="10" s="1"/>
  <c r="AZ200" i="10" s="1"/>
  <c r="K269" i="10" a="1"/>
  <c r="K269" i="10" s="1"/>
  <c r="AM249" i="10" a="1"/>
  <c r="AM249" i="10" s="1"/>
  <c r="AM234" i="10" a="1"/>
  <c r="AM234" i="10" s="1"/>
  <c r="AM216" i="26" s="1"/>
  <c r="K430" i="10" a="1"/>
  <c r="K430" i="10" s="1"/>
  <c r="K469" i="26" s="1"/>
  <c r="AM328" i="10" a="1"/>
  <c r="AM328" i="10" s="1"/>
  <c r="AM327" i="26" s="1"/>
  <c r="K338" i="10" a="1"/>
  <c r="K338" i="10" s="1"/>
  <c r="K337" i="26" s="1"/>
  <c r="AM136" i="10" a="1"/>
  <c r="AM136" i="10" s="1"/>
  <c r="AM150" i="10" a="1"/>
  <c r="AM150" i="10" s="1"/>
  <c r="AM115" i="26" s="1"/>
  <c r="AM411" i="10" a="1"/>
  <c r="AM411" i="10" s="1"/>
  <c r="AM433" i="26" s="1"/>
  <c r="AM794" i="10" a="1"/>
  <c r="AM794" i="10" s="1"/>
  <c r="AV794" i="10" s="1"/>
  <c r="K656" i="10" a="1"/>
  <c r="K656" i="10" s="1"/>
  <c r="K799" i="10" a="1"/>
  <c r="K799" i="10" s="1"/>
  <c r="K671" i="10" a="1"/>
  <c r="K671" i="10" s="1"/>
  <c r="K767" i="26" s="1"/>
  <c r="K631" i="10" a="1"/>
  <c r="K631" i="10" s="1"/>
  <c r="K899" i="26" s="1"/>
  <c r="K898" i="26" s="1"/>
  <c r="AM779" i="10" a="1"/>
  <c r="AM779" i="10" s="1"/>
  <c r="AQ779" i="10" s="1"/>
  <c r="AM686" i="10" a="1"/>
  <c r="AM686" i="10" s="1"/>
  <c r="AM954" i="26" s="1"/>
  <c r="AM205" i="10" a="1"/>
  <c r="AM205" i="10" s="1"/>
  <c r="AM170" i="26" s="1"/>
  <c r="AM209" i="10" a="1"/>
  <c r="AM209" i="10" s="1"/>
  <c r="AM191" i="26" s="1"/>
  <c r="AM190" i="26" s="1"/>
  <c r="AM260" i="26" s="1"/>
  <c r="AM264" i="26" s="1"/>
  <c r="AM274" i="10" a="1"/>
  <c r="AM274" i="10" s="1"/>
  <c r="AM256" i="26" s="1"/>
  <c r="K254" i="10" a="1"/>
  <c r="K254" i="10" s="1"/>
  <c r="K236" i="26" s="1"/>
  <c r="AY69" i="25"/>
  <c r="AY27" i="25"/>
  <c r="AY48" i="25"/>
  <c r="AN52" i="17"/>
  <c r="AN55" i="17" s="1"/>
  <c r="AZ11" i="22"/>
  <c r="W31" i="22"/>
  <c r="AK31" i="22"/>
  <c r="AT28" i="17"/>
  <c r="E53" i="25"/>
  <c r="E128" i="25" s="1"/>
  <c r="M29" i="17"/>
  <c r="M29" i="18" s="1"/>
  <c r="M26" i="17"/>
  <c r="M26" i="18" s="1"/>
  <c r="AM28" i="17"/>
  <c r="AM28" i="18" s="1"/>
  <c r="M25" i="17"/>
  <c r="M25" i="18" s="1"/>
  <c r="AZ26" i="17"/>
  <c r="AR26" i="17"/>
  <c r="AL28" i="17"/>
  <c r="AF29" i="17"/>
  <c r="AF29" i="18" s="1"/>
  <c r="AL29" i="17"/>
  <c r="AD28" i="17"/>
  <c r="AD28" i="18" s="1"/>
  <c r="I26" i="17"/>
  <c r="I26" i="18" s="1"/>
  <c r="AK29" i="17"/>
  <c r="AK29" i="18" s="1"/>
  <c r="AL25" i="17"/>
  <c r="Q25" i="17"/>
  <c r="AD25" i="17"/>
  <c r="AD25" i="18" s="1"/>
  <c r="AK26" i="17"/>
  <c r="AK26" i="18" s="1"/>
  <c r="AF25" i="17"/>
  <c r="AF25" i="18" s="1"/>
  <c r="V29" i="17"/>
  <c r="V29" i="18" s="1"/>
  <c r="AB92" i="25"/>
  <c r="AB71" i="25"/>
  <c r="AB113" i="25"/>
  <c r="AB29" i="25"/>
  <c r="AB50" i="25"/>
  <c r="V28" i="17"/>
  <c r="V28" i="18" s="1"/>
  <c r="AN33" i="27"/>
  <c r="AU26" i="17"/>
  <c r="AU25" i="17"/>
  <c r="J48" i="27"/>
  <c r="AD24" i="17"/>
  <c r="AD24" i="18" s="1"/>
  <c r="AK25" i="17"/>
  <c r="AK25" i="18" s="1"/>
  <c r="AD29" i="17"/>
  <c r="AD29" i="18" s="1"/>
  <c r="AB48" i="27"/>
  <c r="AC27" i="27"/>
  <c r="AE24" i="17"/>
  <c r="I25" i="17"/>
  <c r="AH28" i="17"/>
  <c r="AF28" i="17"/>
  <c r="AF28" i="18" s="1"/>
  <c r="AC28" i="17"/>
  <c r="AC29" i="17"/>
  <c r="AC25" i="17"/>
  <c r="AK24" i="17"/>
  <c r="AK24" i="18" s="1"/>
  <c r="AH24" i="17"/>
  <c r="I29" i="17"/>
  <c r="I29" i="18" s="1"/>
  <c r="AA28" i="17"/>
  <c r="AN26" i="17"/>
  <c r="AH37" i="16"/>
  <c r="Z37" i="16"/>
  <c r="R37" i="16"/>
  <c r="J37" i="16"/>
  <c r="AY37" i="16"/>
  <c r="AQ37" i="16"/>
  <c r="AG37" i="16"/>
  <c r="Y37" i="16"/>
  <c r="Q37" i="16"/>
  <c r="I37" i="16"/>
  <c r="AX37" i="16"/>
  <c r="AP37" i="16"/>
  <c r="AF37" i="16"/>
  <c r="X37" i="16"/>
  <c r="P37" i="16"/>
  <c r="AW37" i="16"/>
  <c r="AO37" i="16"/>
  <c r="AE37" i="16"/>
  <c r="W37" i="16"/>
  <c r="O37" i="16"/>
  <c r="AV37" i="16"/>
  <c r="AN37" i="16"/>
  <c r="AK37" i="16"/>
  <c r="U37" i="16"/>
  <c r="AT37" i="16"/>
  <c r="AL37" i="16"/>
  <c r="AD37" i="16"/>
  <c r="V37" i="16"/>
  <c r="N37" i="16"/>
  <c r="AU37" i="16"/>
  <c r="AC37" i="16"/>
  <c r="M37" i="16"/>
  <c r="AM37" i="16"/>
  <c r="AJ37" i="16"/>
  <c r="AB37" i="16"/>
  <c r="T37" i="16"/>
  <c r="L37" i="16"/>
  <c r="AS37" i="16"/>
  <c r="AI37" i="16"/>
  <c r="AA37" i="16"/>
  <c r="S37" i="16"/>
  <c r="K37" i="16"/>
  <c r="AZ37" i="16"/>
  <c r="AR37" i="16"/>
  <c r="AP29" i="17"/>
  <c r="T28" i="17"/>
  <c r="AP28" i="17"/>
  <c r="AJ38" i="16"/>
  <c r="AB38" i="16"/>
  <c r="T38" i="16"/>
  <c r="L38" i="16"/>
  <c r="AT38" i="16"/>
  <c r="AI38" i="16"/>
  <c r="AA38" i="16"/>
  <c r="S38" i="16"/>
  <c r="K38" i="16"/>
  <c r="AS38" i="16"/>
  <c r="AH38" i="16"/>
  <c r="Z38" i="16"/>
  <c r="R38" i="16"/>
  <c r="J38" i="16"/>
  <c r="AZ38" i="16"/>
  <c r="AR38" i="16"/>
  <c r="AG38" i="16"/>
  <c r="Y38" i="16"/>
  <c r="Q38" i="16"/>
  <c r="I38" i="16"/>
  <c r="AY38" i="16"/>
  <c r="AQ38" i="16"/>
  <c r="AE38" i="16"/>
  <c r="O38" i="16"/>
  <c r="AW38" i="16"/>
  <c r="AF38" i="16"/>
  <c r="X38" i="16"/>
  <c r="P38" i="16"/>
  <c r="AX38" i="16"/>
  <c r="AP38" i="16"/>
  <c r="AM38" i="16"/>
  <c r="W38" i="16"/>
  <c r="AO38" i="16"/>
  <c r="AL38" i="16"/>
  <c r="AD38" i="16"/>
  <c r="V38" i="16"/>
  <c r="N38" i="16"/>
  <c r="AV38" i="16"/>
  <c r="AN38" i="16"/>
  <c r="AK38" i="16"/>
  <c r="AC38" i="16"/>
  <c r="U38" i="16"/>
  <c r="M38" i="16"/>
  <c r="AU38" i="16"/>
  <c r="T29" i="17"/>
  <c r="AM868" i="26"/>
  <c r="AT26" i="17"/>
  <c r="O33" i="27"/>
  <c r="Y27" i="27"/>
  <c r="AZ42" i="27"/>
  <c r="AJ33" i="27"/>
  <c r="AP42" i="27"/>
  <c r="X48" i="27"/>
  <c r="AV29" i="17"/>
  <c r="AT25" i="17"/>
  <c r="AX27" i="27"/>
  <c r="Q27" i="27"/>
  <c r="AR42" i="27"/>
  <c r="W27" i="27"/>
  <c r="AH42" i="27"/>
  <c r="P48" i="27"/>
  <c r="N48" i="27"/>
  <c r="AV28" i="17"/>
  <c r="AC33" i="27"/>
  <c r="O27" i="27"/>
  <c r="AA33" i="27"/>
  <c r="AX33" i="27"/>
  <c r="AG33" i="27"/>
  <c r="AS26" i="17"/>
  <c r="J26" i="17"/>
  <c r="AD48" i="27"/>
  <c r="U33" i="27"/>
  <c r="AM42" i="27"/>
  <c r="S33" i="27"/>
  <c r="AP33" i="27"/>
  <c r="Y33" i="27"/>
  <c r="T24" i="17"/>
  <c r="AS25" i="17"/>
  <c r="AL42" i="27"/>
  <c r="AT33" i="27"/>
  <c r="AU42" i="27"/>
  <c r="AY42" i="27"/>
  <c r="S27" i="27"/>
  <c r="T25" i="17"/>
  <c r="AV25" i="17"/>
  <c r="AD42" i="27"/>
  <c r="AL33" i="27"/>
  <c r="AI27" i="27"/>
  <c r="AR33" i="27"/>
  <c r="AW48" i="27"/>
  <c r="AL48" i="27"/>
  <c r="U26" i="17"/>
  <c r="V25" i="17"/>
  <c r="V25" i="18" s="1"/>
  <c r="AX24" i="17"/>
  <c r="P25" i="17"/>
  <c r="P25" i="18" s="1"/>
  <c r="L25" i="17"/>
  <c r="T27" i="27"/>
  <c r="AI28" i="17"/>
  <c r="AI24" i="17"/>
  <c r="AI29" i="17"/>
  <c r="AP24" i="17"/>
  <c r="AI25" i="17"/>
  <c r="AP25" i="17"/>
  <c r="R26" i="17"/>
  <c r="O48" i="27"/>
  <c r="AA25" i="17"/>
  <c r="AV42" i="27"/>
  <c r="S29" i="17"/>
  <c r="N25" i="17"/>
  <c r="AS48" i="27"/>
  <c r="V42" i="27"/>
  <c r="AP27" i="27"/>
  <c r="W42" i="27"/>
  <c r="L48" i="27"/>
  <c r="AD33" i="27"/>
  <c r="I27" i="27"/>
  <c r="AY48" i="27"/>
  <c r="AJ42" i="27"/>
  <c r="M33" i="27"/>
  <c r="AA27" i="27"/>
  <c r="AQ42" i="27"/>
  <c r="AB33" i="27"/>
  <c r="AO48" i="27"/>
  <c r="Z42" i="27"/>
  <c r="K33" i="27"/>
  <c r="AA24" i="17"/>
  <c r="O42" i="27"/>
  <c r="AW42" i="27"/>
  <c r="AH33" i="27"/>
  <c r="M27" i="27"/>
  <c r="Z24" i="17"/>
  <c r="P33" i="27"/>
  <c r="AN42" i="27"/>
  <c r="Q33" i="27"/>
  <c r="AG29" i="17"/>
  <c r="AJ26" i="17"/>
  <c r="AH26" i="17"/>
  <c r="AK48" i="27"/>
  <c r="N42" i="27"/>
  <c r="AH27" i="27"/>
  <c r="AV33" i="27"/>
  <c r="AS42" i="27"/>
  <c r="V33" i="27"/>
  <c r="AQ48" i="27"/>
  <c r="AB42" i="27"/>
  <c r="AV27" i="27"/>
  <c r="AX48" i="27"/>
  <c r="AI42" i="27"/>
  <c r="T33" i="27"/>
  <c r="AG48" i="27"/>
  <c r="R42" i="27"/>
  <c r="AT27" i="27"/>
  <c r="S24" i="17"/>
  <c r="AF33" i="27"/>
  <c r="AO42" i="27"/>
  <c r="Z33" i="27"/>
  <c r="AY27" i="27"/>
  <c r="AF42" i="27"/>
  <c r="I33" i="27"/>
  <c r="AG28" i="17"/>
  <c r="N26" i="17"/>
  <c r="S26" i="17"/>
  <c r="AC48" i="27"/>
  <c r="AU33" i="27"/>
  <c r="Z27" i="27"/>
  <c r="AQ27" i="27"/>
  <c r="AK42" i="27"/>
  <c r="N33" i="27"/>
  <c r="AI48" i="27"/>
  <c r="T42" i="27"/>
  <c r="AN27" i="27"/>
  <c r="AP48" i="27"/>
  <c r="AA42" i="27"/>
  <c r="L33" i="27"/>
  <c r="Y48" i="27"/>
  <c r="J42" i="27"/>
  <c r="AL27" i="27"/>
  <c r="K27" i="27"/>
  <c r="AG42" i="27"/>
  <c r="R33" i="27"/>
  <c r="AU48" i="27"/>
  <c r="X42" i="27"/>
  <c r="AZ27" i="27"/>
  <c r="AJ28" i="17"/>
  <c r="X29" i="17"/>
  <c r="N29" i="17"/>
  <c r="AJ25" i="17"/>
  <c r="U48" i="27"/>
  <c r="AM33" i="27"/>
  <c r="R27" i="27"/>
  <c r="AZ48" i="27"/>
  <c r="AC42" i="27"/>
  <c r="AW27" i="27"/>
  <c r="AA48" i="27"/>
  <c r="L42" i="27"/>
  <c r="AF27" i="27"/>
  <c r="AH48" i="27"/>
  <c r="S42" i="27"/>
  <c r="AU27" i="27"/>
  <c r="V48" i="27"/>
  <c r="Q48" i="27"/>
  <c r="AY33" i="27"/>
  <c r="AD27" i="27"/>
  <c r="AV48" i="27"/>
  <c r="Y42" i="27"/>
  <c r="J33" i="27"/>
  <c r="AM48" i="27"/>
  <c r="P42" i="27"/>
  <c r="AR27" i="27"/>
  <c r="X28" i="17"/>
  <c r="AS28" i="17"/>
  <c r="AO25" i="17"/>
  <c r="M48" i="27"/>
  <c r="AE33" i="27"/>
  <c r="J27" i="27"/>
  <c r="AU24" i="17"/>
  <c r="AR48" i="27"/>
  <c r="U42" i="27"/>
  <c r="AO27" i="27"/>
  <c r="AT24" i="17"/>
  <c r="S48" i="27"/>
  <c r="AS33" i="27"/>
  <c r="X27" i="27"/>
  <c r="Z48" i="27"/>
  <c r="K42" i="27"/>
  <c r="AM27" i="27"/>
  <c r="AE42" i="27"/>
  <c r="I48" i="27"/>
  <c r="AQ33" i="27"/>
  <c r="V27" i="27"/>
  <c r="AN48" i="27"/>
  <c r="Q42" i="27"/>
  <c r="AS27" i="27"/>
  <c r="AE48" i="27"/>
  <c r="AW33" i="27"/>
  <c r="AJ27" i="27"/>
  <c r="AJ24" i="17"/>
  <c r="AB29" i="17"/>
  <c r="AB29" i="18" s="1"/>
  <c r="P29" i="17"/>
  <c r="P29" i="18" s="1"/>
  <c r="S25" i="17"/>
  <c r="AH25" i="17"/>
  <c r="AG25" i="17"/>
  <c r="X25" i="17"/>
  <c r="AT42" i="27"/>
  <c r="W33" i="27"/>
  <c r="AJ48" i="27"/>
  <c r="M42" i="27"/>
  <c r="AG27" i="27"/>
  <c r="K48" i="27"/>
  <c r="AK33" i="27"/>
  <c r="P27" i="27"/>
  <c r="AT48" i="27"/>
  <c r="R48" i="27"/>
  <c r="AZ33" i="27"/>
  <c r="AE27" i="27"/>
  <c r="X33" i="27"/>
  <c r="AX42" i="27"/>
  <c r="AI33" i="27"/>
  <c r="N27" i="27"/>
  <c r="AF48" i="27"/>
  <c r="I42" i="27"/>
  <c r="AK27" i="27"/>
  <c r="W48" i="27"/>
  <c r="AO33" i="27"/>
  <c r="AB27" i="27"/>
  <c r="AY25" i="17"/>
  <c r="Y28" i="17"/>
  <c r="Y28" i="18" s="1"/>
  <c r="AQ25" i="17"/>
  <c r="AY26" i="17"/>
  <c r="Q26" i="17"/>
  <c r="AY24" i="17"/>
  <c r="Y26" i="17"/>
  <c r="Y26" i="18" s="1"/>
  <c r="Q29" i="17"/>
  <c r="AQ26" i="17"/>
  <c r="AZ24" i="17"/>
  <c r="AZ28" i="17"/>
  <c r="AR24" i="17"/>
  <c r="J24" i="17"/>
  <c r="AR28" i="17"/>
  <c r="J29" i="17"/>
  <c r="N24" i="17"/>
  <c r="AZ25" i="17"/>
  <c r="J25" i="17"/>
  <c r="Y25" i="17"/>
  <c r="Y25" i="18" s="1"/>
  <c r="Q31" i="22"/>
  <c r="AL34" i="22"/>
  <c r="AD34" i="22"/>
  <c r="T34" i="22"/>
  <c r="AP31" i="22"/>
  <c r="AT31" i="22"/>
  <c r="M34" i="22"/>
  <c r="AZ39" i="16"/>
  <c r="AZ39" i="17" s="1"/>
  <c r="AR39" i="16"/>
  <c r="AR39" i="17" s="1"/>
  <c r="AJ39" i="16"/>
  <c r="AJ39" i="17" s="1"/>
  <c r="AB39" i="16"/>
  <c r="AB39" i="17" s="1"/>
  <c r="AB39" i="18" s="1"/>
  <c r="T39" i="16"/>
  <c r="T39" i="17" s="1"/>
  <c r="L39" i="16"/>
  <c r="L39" i="17" s="1"/>
  <c r="W39" i="16"/>
  <c r="W39" i="17" s="1"/>
  <c r="W39" i="18" s="1"/>
  <c r="AY39" i="16"/>
  <c r="AY39" i="17" s="1"/>
  <c r="AQ39" i="16"/>
  <c r="AQ39" i="17" s="1"/>
  <c r="AI39" i="16"/>
  <c r="AI39" i="17" s="1"/>
  <c r="AA39" i="16"/>
  <c r="AA39" i="17" s="1"/>
  <c r="S39" i="16"/>
  <c r="S39" i="17" s="1"/>
  <c r="K39" i="16"/>
  <c r="K39" i="17" s="1"/>
  <c r="O39" i="16"/>
  <c r="O39" i="17" s="1"/>
  <c r="U39" i="16"/>
  <c r="U39" i="17" s="1"/>
  <c r="AX39" i="16"/>
  <c r="AX39" i="17" s="1"/>
  <c r="AP39" i="16"/>
  <c r="AP39" i="17" s="1"/>
  <c r="AH39" i="16"/>
  <c r="AH39" i="17" s="1"/>
  <c r="Z39" i="16"/>
  <c r="Z39" i="17" s="1"/>
  <c r="R39" i="16"/>
  <c r="R39" i="17" s="1"/>
  <c r="J39" i="16"/>
  <c r="J39" i="17" s="1"/>
  <c r="AE39" i="16"/>
  <c r="AE39" i="17" s="1"/>
  <c r="M39" i="16"/>
  <c r="M39" i="17" s="1"/>
  <c r="M39" i="18" s="1"/>
  <c r="AW39" i="16"/>
  <c r="AW39" i="17" s="1"/>
  <c r="AO39" i="16"/>
  <c r="AO39" i="17" s="1"/>
  <c r="AG39" i="16"/>
  <c r="AG39" i="17" s="1"/>
  <c r="Y39" i="16"/>
  <c r="Y39" i="17" s="1"/>
  <c r="Y39" i="18" s="1"/>
  <c r="Q39" i="16"/>
  <c r="Q39" i="17" s="1"/>
  <c r="I39" i="16"/>
  <c r="I39" i="17" s="1"/>
  <c r="I39" i="18" s="1"/>
  <c r="AU39" i="16"/>
  <c r="AU39" i="17" s="1"/>
  <c r="AV39" i="16"/>
  <c r="AV39" i="17" s="1"/>
  <c r="AN39" i="16"/>
  <c r="AN39" i="17" s="1"/>
  <c r="AF39" i="16"/>
  <c r="AF39" i="17" s="1"/>
  <c r="AF39" i="18" s="1"/>
  <c r="X39" i="16"/>
  <c r="X39" i="17" s="1"/>
  <c r="P39" i="16"/>
  <c r="P39" i="17" s="1"/>
  <c r="P39" i="18" s="1"/>
  <c r="AM39" i="16"/>
  <c r="AM39" i="17" s="1"/>
  <c r="AM39" i="18" s="1"/>
  <c r="AC39" i="16"/>
  <c r="AC39" i="17" s="1"/>
  <c r="AT39" i="16"/>
  <c r="AT39" i="17" s="1"/>
  <c r="AL39" i="16"/>
  <c r="AL39" i="17" s="1"/>
  <c r="AD39" i="16"/>
  <c r="AD39" i="17" s="1"/>
  <c r="AD39" i="18" s="1"/>
  <c r="V39" i="16"/>
  <c r="V39" i="17" s="1"/>
  <c r="V39" i="18" s="1"/>
  <c r="N39" i="16"/>
  <c r="N39" i="17" s="1"/>
  <c r="AS39" i="16"/>
  <c r="AS39" i="17" s="1"/>
  <c r="AK39" i="16"/>
  <c r="AK39" i="17" s="1"/>
  <c r="AK39" i="18" s="1"/>
  <c r="O29" i="17"/>
  <c r="R29" i="17"/>
  <c r="O28" i="17"/>
  <c r="O24" i="17"/>
  <c r="K25" i="17"/>
  <c r="O25" i="17"/>
  <c r="AL24" i="17"/>
  <c r="AS24" i="17"/>
  <c r="K28" i="17"/>
  <c r="R25" i="17"/>
  <c r="V24" i="17"/>
  <c r="V24" i="18" s="1"/>
  <c r="M24" i="17"/>
  <c r="K29" i="17"/>
  <c r="K24" i="17"/>
  <c r="R24" i="17"/>
  <c r="V31" i="22"/>
  <c r="L34" i="22"/>
  <c r="U34" i="22"/>
  <c r="I34" i="22"/>
  <c r="AY31" i="22"/>
  <c r="AO31" i="22"/>
  <c r="AV34" i="22"/>
  <c r="AE34" i="22"/>
  <c r="V34" i="22"/>
  <c r="M31" i="22"/>
  <c r="AB31" i="22"/>
  <c r="K31" i="22"/>
  <c r="Y34" i="22"/>
  <c r="AY34" i="22"/>
  <c r="Q34" i="22"/>
  <c r="AA34" i="22"/>
  <c r="AC34" i="22"/>
  <c r="AZ34" i="22"/>
  <c r="J34" i="22"/>
  <c r="AO34" i="22"/>
  <c r="AN34" i="22"/>
  <c r="AU34" i="22"/>
  <c r="AQ34" i="22"/>
  <c r="AG34" i="22"/>
  <c r="AM34" i="22"/>
  <c r="AT34" i="22"/>
  <c r="AI34" i="22"/>
  <c r="N34" i="22"/>
  <c r="AJ50" i="25"/>
  <c r="Z34" i="22"/>
  <c r="AD31" i="22"/>
  <c r="U31" i="22"/>
  <c r="L31" i="22"/>
  <c r="AX31" i="22"/>
  <c r="Y31" i="22"/>
  <c r="AH31" i="22"/>
  <c r="AL19" i="16"/>
  <c r="AD19" i="16"/>
  <c r="V19" i="16"/>
  <c r="N19" i="16"/>
  <c r="AK19" i="16"/>
  <c r="AC19" i="16"/>
  <c r="U19" i="16"/>
  <c r="AJ19" i="16"/>
  <c r="AB19" i="16"/>
  <c r="T19" i="16"/>
  <c r="L19" i="16"/>
  <c r="AI19" i="16"/>
  <c r="AA19" i="16"/>
  <c r="S19" i="16"/>
  <c r="K19" i="16"/>
  <c r="AH19" i="16"/>
  <c r="Z19" i="16"/>
  <c r="R19" i="16"/>
  <c r="I19" i="16"/>
  <c r="AG19" i="16"/>
  <c r="Y19" i="16"/>
  <c r="Q19" i="16"/>
  <c r="AF19" i="16"/>
  <c r="X19" i="16"/>
  <c r="P19" i="16"/>
  <c r="AE19" i="16"/>
  <c r="W19" i="16"/>
  <c r="O19" i="16"/>
  <c r="AU31" i="22"/>
  <c r="AF34" i="22"/>
  <c r="W34" i="22"/>
  <c r="AZ31" i="22"/>
  <c r="AI31" i="22"/>
  <c r="AR34" i="22"/>
  <c r="Z31" i="22"/>
  <c r="S34" i="22"/>
  <c r="AP34" i="22"/>
  <c r="AH34" i="22"/>
  <c r="AZ720" i="10"/>
  <c r="AW720" i="10"/>
  <c r="AM31" i="22"/>
  <c r="X34" i="22"/>
  <c r="O34" i="22"/>
  <c r="AR31" i="22"/>
  <c r="AS34" i="22"/>
  <c r="AA31" i="22"/>
  <c r="AJ34" i="22"/>
  <c r="R31" i="22"/>
  <c r="K34" i="22"/>
  <c r="N31" i="22"/>
  <c r="AQ31" i="22"/>
  <c r="I31" i="22"/>
  <c r="AE31" i="22"/>
  <c r="P34" i="22"/>
  <c r="AS31" i="22"/>
  <c r="AJ31" i="22"/>
  <c r="AK34" i="22"/>
  <c r="S31" i="22"/>
  <c r="AB34" i="22"/>
  <c r="J31" i="22"/>
  <c r="AW31" i="22"/>
  <c r="AW34" i="22"/>
  <c r="O31" i="22"/>
  <c r="AL31" i="22"/>
  <c r="AC31" i="22"/>
  <c r="T31" i="22"/>
  <c r="AV24" i="17"/>
  <c r="AC24" i="17"/>
  <c r="P24" i="17"/>
  <c r="P24" i="18" s="1"/>
  <c r="H22" i="17"/>
  <c r="E137" i="11"/>
  <c r="E138" i="11" s="1"/>
  <c r="E139" i="11" s="1"/>
  <c r="E140" i="11" s="1"/>
  <c r="E141" i="11" s="1"/>
  <c r="E142" i="11" s="1"/>
  <c r="E143" i="11" s="1"/>
  <c r="E144" i="11" s="1"/>
  <c r="E145" i="11" s="1"/>
  <c r="E146" i="11" s="1"/>
  <c r="E147" i="11" s="1"/>
  <c r="E148" i="11" s="1"/>
  <c r="E149" i="11" s="1"/>
  <c r="E150" i="11" s="1"/>
  <c r="E151" i="11" s="1"/>
  <c r="E152" i="11" s="1"/>
  <c r="E153" i="11" s="1"/>
  <c r="E154" i="11" s="1"/>
  <c r="E155" i="11" s="1"/>
  <c r="E156" i="11" s="1"/>
  <c r="E157" i="11" s="1"/>
  <c r="E158" i="11" s="1"/>
  <c r="E159" i="11" s="1"/>
  <c r="E160" i="11" s="1"/>
  <c r="E161" i="11" s="1"/>
  <c r="E162" i="11" s="1"/>
  <c r="E163" i="11" s="1"/>
  <c r="E164" i="11" s="1"/>
  <c r="E165" i="11" s="1"/>
  <c r="E166" i="11" s="1"/>
  <c r="E167" i="11" s="1"/>
  <c r="E168" i="11" s="1"/>
  <c r="E169" i="11" s="1"/>
  <c r="AK12" i="27"/>
  <c r="V12" i="27"/>
  <c r="AS18" i="27"/>
  <c r="O12" i="27"/>
  <c r="AL18" i="27"/>
  <c r="AE18" i="27"/>
  <c r="Y12" i="27"/>
  <c r="AV18" i="27"/>
  <c r="AX12" i="27"/>
  <c r="K12" i="27"/>
  <c r="Z18" i="27"/>
  <c r="AJ12" i="27"/>
  <c r="AY18" i="27"/>
  <c r="AC12" i="27"/>
  <c r="AR18" i="27"/>
  <c r="M12" i="27"/>
  <c r="AS12" i="27"/>
  <c r="AD12" i="27"/>
  <c r="W12" i="27"/>
  <c r="AT18" i="27"/>
  <c r="P12" i="27"/>
  <c r="AM18" i="27"/>
  <c r="AG12" i="27"/>
  <c r="I18" i="27"/>
  <c r="S12" i="27"/>
  <c r="AH18" i="27"/>
  <c r="AR12" i="27"/>
  <c r="Z12" i="27"/>
  <c r="L12" i="27"/>
  <c r="T18" i="27"/>
  <c r="AZ18" i="27"/>
  <c r="AL12" i="27"/>
  <c r="AE12" i="27"/>
  <c r="X12" i="27"/>
  <c r="AU18" i="27"/>
  <c r="AO12" i="27"/>
  <c r="Q18" i="27"/>
  <c r="AA12" i="27"/>
  <c r="AP18" i="27"/>
  <c r="AZ12" i="27"/>
  <c r="U12" i="27"/>
  <c r="N18" i="27"/>
  <c r="X18" i="27"/>
  <c r="AY12" i="27"/>
  <c r="AQ18" i="27"/>
  <c r="AJ18" i="27"/>
  <c r="AT12" i="27"/>
  <c r="AM12" i="27"/>
  <c r="AF12" i="27"/>
  <c r="AW12" i="27"/>
  <c r="J12" i="27"/>
  <c r="Y18" i="27"/>
  <c r="AI12" i="27"/>
  <c r="AX18" i="27"/>
  <c r="K18" i="27"/>
  <c r="AV12" i="27"/>
  <c r="AO18" i="27"/>
  <c r="AA18" i="27"/>
  <c r="AB12" i="27"/>
  <c r="M18" i="27"/>
  <c r="AU12" i="27"/>
  <c r="AN12" i="27"/>
  <c r="P18" i="27"/>
  <c r="R12" i="27"/>
  <c r="AG18" i="27"/>
  <c r="AQ12" i="27"/>
  <c r="S18" i="27"/>
  <c r="U18" i="27"/>
  <c r="AB18" i="27"/>
  <c r="L18" i="27"/>
  <c r="AC18" i="27"/>
  <c r="V18" i="27"/>
  <c r="O18" i="27"/>
  <c r="I12" i="27"/>
  <c r="AF18" i="27"/>
  <c r="AH12" i="27"/>
  <c r="AW18" i="27"/>
  <c r="J18" i="27"/>
  <c r="T12" i="27"/>
  <c r="AI18" i="27"/>
  <c r="N12" i="27"/>
  <c r="AK18" i="27"/>
  <c r="AD18" i="27"/>
  <c r="W18" i="27"/>
  <c r="Q12" i="27"/>
  <c r="AN18" i="27"/>
  <c r="AP12" i="27"/>
  <c r="R18" i="27"/>
  <c r="H23" i="17"/>
  <c r="W26" i="17"/>
  <c r="W26" i="18" s="1"/>
  <c r="AB24" i="17"/>
  <c r="AB24" i="18" s="1"/>
  <c r="AM24" i="17"/>
  <c r="AM24" i="18" s="1"/>
  <c r="U24" i="17"/>
  <c r="L28" i="17"/>
  <c r="AQ28" i="17"/>
  <c r="AN29" i="17"/>
  <c r="W29" i="17"/>
  <c r="W29" i="18" s="1"/>
  <c r="L24" i="17"/>
  <c r="W24" i="17"/>
  <c r="W24" i="18" s="1"/>
  <c r="AN24" i="17"/>
  <c r="X24" i="17"/>
  <c r="AO24" i="17"/>
  <c r="L29" i="17"/>
  <c r="AB26" i="17"/>
  <c r="AB26" i="18" s="1"/>
  <c r="W25" i="17"/>
  <c r="W25" i="18" s="1"/>
  <c r="AG24" i="17"/>
  <c r="U28" i="17"/>
  <c r="AO29" i="17"/>
  <c r="AO26" i="17"/>
  <c r="Y24" i="17"/>
  <c r="Y24" i="18" s="1"/>
  <c r="L92" i="25"/>
  <c r="AB25" i="17"/>
  <c r="AB25" i="18" s="1"/>
  <c r="AN25" i="17"/>
  <c r="AQ24" i="17"/>
  <c r="Q24" i="17"/>
  <c r="AM25" i="17"/>
  <c r="AM25" i="18" s="1"/>
  <c r="AM29" i="17"/>
  <c r="AM29" i="18" s="1"/>
  <c r="L113" i="25"/>
  <c r="U25" i="17"/>
  <c r="AF24" i="17"/>
  <c r="AF24" i="18" s="1"/>
  <c r="I24" i="17"/>
  <c r="H21" i="17"/>
  <c r="T113" i="25"/>
  <c r="E222" i="11"/>
  <c r="E223" i="11" s="1"/>
  <c r="E224" i="11" s="1"/>
  <c r="E225" i="11" s="1"/>
  <c r="E226" i="11" s="1"/>
  <c r="E227" i="11" s="1"/>
  <c r="E228" i="11" s="1"/>
  <c r="E229" i="11" s="1"/>
  <c r="E230" i="11" s="1"/>
  <c r="E231" i="11" s="1"/>
  <c r="E232" i="11" s="1"/>
  <c r="E233" i="11" s="1"/>
  <c r="E234" i="11" s="1"/>
  <c r="E235" i="11" s="1"/>
  <c r="E236" i="11" s="1"/>
  <c r="E237" i="11" s="1"/>
  <c r="E238" i="11" s="1"/>
  <c r="AS52" i="17"/>
  <c r="J52" i="17"/>
  <c r="AG52" i="17"/>
  <c r="V52" i="17"/>
  <c r="R16" i="22"/>
  <c r="AN1107" i="26"/>
  <c r="J16" i="22"/>
  <c r="Y16" i="22"/>
  <c r="AV1107" i="26"/>
  <c r="AM614" i="26"/>
  <c r="AM618" i="26" s="1"/>
  <c r="AM1122" i="26" s="1"/>
  <c r="K1054" i="26"/>
  <c r="K1058" i="26" s="1"/>
  <c r="K1062" i="26"/>
  <c r="K1066" i="26" s="1"/>
  <c r="Q16" i="22"/>
  <c r="AJ1107" i="26"/>
  <c r="J1107" i="26"/>
  <c r="AM959" i="26"/>
  <c r="AM787" i="26"/>
  <c r="R1107" i="26"/>
  <c r="AX48" i="17"/>
  <c r="AP48" i="17"/>
  <c r="AH48" i="17"/>
  <c r="Z48" i="17"/>
  <c r="R48" i="17"/>
  <c r="J48" i="17"/>
  <c r="AW48" i="17"/>
  <c r="AO48" i="17"/>
  <c r="AG48" i="17"/>
  <c r="Y48" i="17"/>
  <c r="Y48" i="18" s="1"/>
  <c r="Q48" i="17"/>
  <c r="I48" i="17"/>
  <c r="I48" i="18" s="1"/>
  <c r="AV48" i="17"/>
  <c r="AN48" i="17"/>
  <c r="AF48" i="17"/>
  <c r="AF48" i="18" s="1"/>
  <c r="X48" i="17"/>
  <c r="P48" i="17"/>
  <c r="P48" i="18" s="1"/>
  <c r="AU48" i="17"/>
  <c r="AM48" i="17"/>
  <c r="AM48" i="18" s="1"/>
  <c r="AE48" i="17"/>
  <c r="W48" i="17"/>
  <c r="W48" i="18" s="1"/>
  <c r="O48" i="17"/>
  <c r="AT48" i="17"/>
  <c r="AL48" i="17"/>
  <c r="AD48" i="17"/>
  <c r="AD48" i="18" s="1"/>
  <c r="V48" i="17"/>
  <c r="V48" i="18" s="1"/>
  <c r="N48" i="17"/>
  <c r="AS48" i="17"/>
  <c r="AK48" i="17"/>
  <c r="AK48" i="18" s="1"/>
  <c r="AC48" i="17"/>
  <c r="U48" i="17"/>
  <c r="M48" i="17"/>
  <c r="M48" i="18" s="1"/>
  <c r="AZ48" i="17"/>
  <c r="AR48" i="17"/>
  <c r="AJ48" i="17"/>
  <c r="AB48" i="17"/>
  <c r="AB48" i="18" s="1"/>
  <c r="T48" i="17"/>
  <c r="L48" i="17"/>
  <c r="AI48" i="17"/>
  <c r="AA48" i="17"/>
  <c r="S48" i="17"/>
  <c r="K48" i="17"/>
  <c r="AY48" i="17"/>
  <c r="AQ48" i="17"/>
  <c r="K614" i="26"/>
  <c r="K618" i="26" s="1"/>
  <c r="K622" i="26"/>
  <c r="K626" i="26" s="1"/>
  <c r="AM949" i="26"/>
  <c r="AN16" i="22"/>
  <c r="AA1107" i="26"/>
  <c r="AF16" i="22"/>
  <c r="AZ16" i="22"/>
  <c r="AI1107" i="26"/>
  <c r="AM450" i="26"/>
  <c r="AM454" i="26" s="1"/>
  <c r="AM1120" i="26" s="1"/>
  <c r="AM934" i="26"/>
  <c r="AM762" i="26"/>
  <c r="K96" i="26"/>
  <c r="K100" i="26" s="1"/>
  <c r="K88" i="26"/>
  <c r="K92" i="26" s="1"/>
  <c r="K919" i="26"/>
  <c r="K747" i="26"/>
  <c r="K528" i="26"/>
  <c r="K532" i="26" s="1"/>
  <c r="K536" i="26"/>
  <c r="K540" i="26" s="1"/>
  <c r="S1107" i="26"/>
  <c r="AW1107" i="26"/>
  <c r="AF1107" i="26"/>
  <c r="L1107" i="26"/>
  <c r="AS1107" i="26"/>
  <c r="K1107" i="26"/>
  <c r="AO1107" i="26"/>
  <c r="X1107" i="26"/>
  <c r="AE1107" i="26"/>
  <c r="T1107" i="26"/>
  <c r="AB1107" i="26"/>
  <c r="AX1107" i="26"/>
  <c r="AG1107" i="26"/>
  <c r="P1107" i="26"/>
  <c r="AM1107" i="26"/>
  <c r="AU1107" i="26"/>
  <c r="AP1107" i="26"/>
  <c r="Y1107" i="26"/>
  <c r="AT1107" i="26"/>
  <c r="O1107" i="26"/>
  <c r="AY1107" i="26"/>
  <c r="AH1107" i="26"/>
  <c r="Q1107" i="26"/>
  <c r="AL1107" i="26"/>
  <c r="AK1107" i="26"/>
  <c r="U1107" i="26"/>
  <c r="AQ1107" i="26"/>
  <c r="Z1107" i="26"/>
  <c r="I1107" i="26"/>
  <c r="AD1107" i="26"/>
  <c r="M1107" i="26"/>
  <c r="AR1107" i="26"/>
  <c r="AZ1107" i="26"/>
  <c r="AC1107" i="26"/>
  <c r="E106" i="19"/>
  <c r="AA16" i="22"/>
  <c r="S16" i="22"/>
  <c r="K16" i="22"/>
  <c r="AX16" i="22"/>
  <c r="AS16" i="22"/>
  <c r="AY16" i="22"/>
  <c r="AQ16" i="22"/>
  <c r="AI16" i="22"/>
  <c r="AV16" i="22"/>
  <c r="AG16" i="22"/>
  <c r="Z16" i="22"/>
  <c r="N16" i="22"/>
  <c r="AO16" i="22"/>
  <c r="AH16" i="22"/>
  <c r="L16" i="22"/>
  <c r="M16" i="22"/>
  <c r="V16" i="22"/>
  <c r="O16" i="22"/>
  <c r="AW16" i="22"/>
  <c r="AP16" i="22"/>
  <c r="T16" i="22"/>
  <c r="U16" i="22"/>
  <c r="AD16" i="22"/>
  <c r="W16" i="22"/>
  <c r="AB16" i="22"/>
  <c r="AC16" i="22"/>
  <c r="AL16" i="22"/>
  <c r="AE16" i="22"/>
  <c r="P16" i="22"/>
  <c r="AJ16" i="22"/>
  <c r="AK16" i="22"/>
  <c r="AT16" i="22"/>
  <c r="AM16" i="22"/>
  <c r="X16" i="22"/>
  <c r="H1092" i="26"/>
  <c r="AM1062" i="26"/>
  <c r="AM1066" i="26" s="1"/>
  <c r="AM1054" i="26"/>
  <c r="AM1058" i="26" s="1"/>
  <c r="K792" i="26"/>
  <c r="AM914" i="26"/>
  <c r="AM742" i="26"/>
  <c r="AU16" i="22"/>
  <c r="W1107" i="26"/>
  <c r="V1107" i="26"/>
  <c r="AN31" i="22"/>
  <c r="AF31" i="22"/>
  <c r="X31" i="22"/>
  <c r="P31" i="22"/>
  <c r="AV31" i="22"/>
  <c r="R34" i="22"/>
  <c r="AE52" i="17"/>
  <c r="P52" i="17"/>
  <c r="P55" i="17" s="1"/>
  <c r="W52" i="17"/>
  <c r="AH52" i="17"/>
  <c r="AL52" i="17"/>
  <c r="AW52" i="17"/>
  <c r="AW55" i="17" s="1"/>
  <c r="AB52" i="17"/>
  <c r="AB55" i="17" s="1"/>
  <c r="N52" i="17"/>
  <c r="I23" i="19" s="1"/>
  <c r="X52" i="17"/>
  <c r="X55" i="17" s="1"/>
  <c r="AR52" i="17"/>
  <c r="AA52" i="17"/>
  <c r="AA55" i="17" s="1"/>
  <c r="Y52" i="17"/>
  <c r="Z52" i="17"/>
  <c r="AF52" i="17"/>
  <c r="O52" i="17"/>
  <c r="AJ52" i="17"/>
  <c r="Q52" i="17"/>
  <c r="AT52" i="17"/>
  <c r="AT55" i="17" s="1"/>
  <c r="AD52" i="17"/>
  <c r="AQ52" i="17"/>
  <c r="AQ55" i="17" s="1"/>
  <c r="AZ52" i="17"/>
  <c r="AK52" i="17"/>
  <c r="S52" i="17"/>
  <c r="S55" i="17" s="1"/>
  <c r="R52" i="17"/>
  <c r="R55" i="17" s="1"/>
  <c r="L52" i="17"/>
  <c r="G23" i="19" s="1"/>
  <c r="AV52" i="17"/>
  <c r="AV55" i="17" s="1"/>
  <c r="I1125" i="26"/>
  <c r="J1115" i="26"/>
  <c r="AC52" i="17"/>
  <c r="K52" i="17"/>
  <c r="AU52" i="17"/>
  <c r="AU55" i="17" s="1"/>
  <c r="J1125" i="26"/>
  <c r="AI52" i="17"/>
  <c r="AI55" i="17" s="1"/>
  <c r="AM52" i="17"/>
  <c r="M52" i="17"/>
  <c r="H23" i="19" s="1"/>
  <c r="AO52" i="17"/>
  <c r="AP52" i="17"/>
  <c r="T52" i="17"/>
  <c r="AX52" i="17"/>
  <c r="AX55" i="17" s="1"/>
  <c r="J1128" i="26"/>
  <c r="U52" i="17"/>
  <c r="AY52" i="17"/>
  <c r="J1126" i="26"/>
  <c r="H15" i="15"/>
  <c r="H32" i="15"/>
  <c r="H34" i="15"/>
  <c r="I1126" i="26"/>
  <c r="H30" i="15"/>
  <c r="H33" i="15"/>
  <c r="H14" i="15"/>
  <c r="H35" i="15"/>
  <c r="H31" i="15"/>
  <c r="J1127" i="26"/>
  <c r="I92" i="25"/>
  <c r="I71" i="25"/>
  <c r="I113" i="25"/>
  <c r="I50" i="25"/>
  <c r="I29" i="25"/>
  <c r="X71" i="25"/>
  <c r="AE71" i="25"/>
  <c r="AE92" i="25"/>
  <c r="AE50" i="25"/>
  <c r="N113" i="25"/>
  <c r="H12" i="15"/>
  <c r="AQ113" i="25"/>
  <c r="AQ92" i="25"/>
  <c r="AQ50" i="25"/>
  <c r="AQ71" i="25"/>
  <c r="AQ29" i="25"/>
  <c r="P113" i="25"/>
  <c r="P92" i="25"/>
  <c r="P50" i="25"/>
  <c r="P29" i="25"/>
  <c r="P71" i="25"/>
  <c r="W71" i="25"/>
  <c r="W113" i="25"/>
  <c r="W29" i="25"/>
  <c r="W92" i="25"/>
  <c r="W50" i="25"/>
  <c r="M113" i="25"/>
  <c r="M92" i="25"/>
  <c r="M71" i="25"/>
  <c r="M29" i="25"/>
  <c r="M50" i="25"/>
  <c r="H51" i="17"/>
  <c r="AI113" i="25"/>
  <c r="AI50" i="25"/>
  <c r="AI71" i="25"/>
  <c r="AX92" i="25"/>
  <c r="AA113" i="25"/>
  <c r="AW113" i="25"/>
  <c r="AW29" i="25"/>
  <c r="S113" i="25"/>
  <c r="S92" i="25"/>
  <c r="S71" i="25"/>
  <c r="S50" i="25"/>
  <c r="S29" i="25"/>
  <c r="AG92" i="25"/>
  <c r="AG71" i="25"/>
  <c r="AG50" i="25"/>
  <c r="AG29" i="25"/>
  <c r="AG113" i="25"/>
  <c r="AV71" i="25"/>
  <c r="AL50" i="25"/>
  <c r="AL113" i="25"/>
  <c r="AS92" i="25"/>
  <c r="AS50" i="25"/>
  <c r="AS29" i="25"/>
  <c r="R50" i="25"/>
  <c r="Y92" i="25"/>
  <c r="Y71" i="25"/>
  <c r="Y50" i="25"/>
  <c r="Y29" i="25"/>
  <c r="Y113" i="25"/>
  <c r="AN50" i="25"/>
  <c r="AN29" i="25"/>
  <c r="AU71" i="25"/>
  <c r="AU50" i="25"/>
  <c r="AU113" i="25"/>
  <c r="AU29" i="25"/>
  <c r="AU92" i="25"/>
  <c r="AD92" i="25"/>
  <c r="AD71" i="25"/>
  <c r="AD113" i="25"/>
  <c r="AD50" i="25"/>
  <c r="AD29" i="25"/>
  <c r="AK113" i="25"/>
  <c r="AK92" i="25"/>
  <c r="AK71" i="25"/>
  <c r="AK50" i="25"/>
  <c r="AK29" i="25"/>
  <c r="AF113" i="25"/>
  <c r="AF92" i="25"/>
  <c r="AF71" i="25"/>
  <c r="AF50" i="25"/>
  <c r="AF29" i="25"/>
  <c r="AM71" i="25"/>
  <c r="AM113" i="25"/>
  <c r="AM29" i="25"/>
  <c r="AM92" i="25"/>
  <c r="AM50" i="25"/>
  <c r="V92" i="25"/>
  <c r="V71" i="25"/>
  <c r="V50" i="25"/>
  <c r="V113" i="25"/>
  <c r="V29" i="25"/>
  <c r="AC29" i="25"/>
  <c r="AC50" i="25"/>
  <c r="AV40" i="16"/>
  <c r="AV40" i="17" s="1"/>
  <c r="AN40" i="16"/>
  <c r="AN40" i="17" s="1"/>
  <c r="AF40" i="16"/>
  <c r="AF40" i="17" s="1"/>
  <c r="AF40" i="18" s="1"/>
  <c r="X40" i="16"/>
  <c r="X40" i="17" s="1"/>
  <c r="P40" i="16"/>
  <c r="P40" i="17" s="1"/>
  <c r="P40" i="18" s="1"/>
  <c r="AZ40" i="16"/>
  <c r="AZ40" i="17" s="1"/>
  <c r="AQ40" i="16"/>
  <c r="AQ40" i="17" s="1"/>
  <c r="AH40" i="16"/>
  <c r="AH40" i="17" s="1"/>
  <c r="Y40" i="16"/>
  <c r="Y40" i="17" s="1"/>
  <c r="Y40" i="18" s="1"/>
  <c r="O40" i="16"/>
  <c r="O40" i="17" s="1"/>
  <c r="AY40" i="16"/>
  <c r="AY40" i="17" s="1"/>
  <c r="AP40" i="16"/>
  <c r="AP40" i="17" s="1"/>
  <c r="AG40" i="16"/>
  <c r="AG40" i="17" s="1"/>
  <c r="W40" i="16"/>
  <c r="W40" i="17" s="1"/>
  <c r="N40" i="16"/>
  <c r="N40" i="17" s="1"/>
  <c r="AW40" i="16"/>
  <c r="AW40" i="17" s="1"/>
  <c r="AM40" i="16"/>
  <c r="AM40" i="17" s="1"/>
  <c r="AM40" i="18" s="1"/>
  <c r="AD40" i="16"/>
  <c r="AD40" i="17" s="1"/>
  <c r="AD40" i="18" s="1"/>
  <c r="U40" i="16"/>
  <c r="U40" i="17" s="1"/>
  <c r="L40" i="16"/>
  <c r="L40" i="17" s="1"/>
  <c r="AT40" i="16"/>
  <c r="AT40" i="17" s="1"/>
  <c r="AK40" i="16"/>
  <c r="AK40" i="17" s="1"/>
  <c r="AK40" i="18" s="1"/>
  <c r="AB40" i="16"/>
  <c r="AB40" i="17" s="1"/>
  <c r="AB40" i="18" s="1"/>
  <c r="S40" i="16"/>
  <c r="S40" i="17" s="1"/>
  <c r="J40" i="16"/>
  <c r="J40" i="17" s="1"/>
  <c r="AO40" i="16"/>
  <c r="AO40" i="17" s="1"/>
  <c r="V40" i="16"/>
  <c r="V40" i="17" s="1"/>
  <c r="V40" i="18" s="1"/>
  <c r="AL40" i="16"/>
  <c r="AL40" i="17" s="1"/>
  <c r="T40" i="16"/>
  <c r="T40" i="17" s="1"/>
  <c r="AJ40" i="16"/>
  <c r="AJ40" i="17" s="1"/>
  <c r="R40" i="16"/>
  <c r="R40" i="17" s="1"/>
  <c r="AI40" i="16"/>
  <c r="AI40" i="17" s="1"/>
  <c r="Q40" i="16"/>
  <c r="Q40" i="17" s="1"/>
  <c r="AX40" i="16"/>
  <c r="AX40" i="17" s="1"/>
  <c r="AE40" i="16"/>
  <c r="AE40" i="17" s="1"/>
  <c r="M40" i="16"/>
  <c r="M40" i="17" s="1"/>
  <c r="M40" i="18" s="1"/>
  <c r="AU40" i="16"/>
  <c r="AU40" i="17" s="1"/>
  <c r="AC40" i="16"/>
  <c r="AC40" i="17" s="1"/>
  <c r="K40" i="16"/>
  <c r="K40" i="17" s="1"/>
  <c r="AS40" i="16"/>
  <c r="AS40" i="17" s="1"/>
  <c r="AA40" i="16"/>
  <c r="AA40" i="17" s="1"/>
  <c r="I40" i="16"/>
  <c r="I40" i="17" s="1"/>
  <c r="AR40" i="16"/>
  <c r="AR40" i="17" s="1"/>
  <c r="Z40" i="16"/>
  <c r="Z40" i="17" s="1"/>
  <c r="AX34" i="16"/>
  <c r="AX34" i="17" s="1"/>
  <c r="AP34" i="16"/>
  <c r="AP34" i="17" s="1"/>
  <c r="AH34" i="16"/>
  <c r="AH34" i="17" s="1"/>
  <c r="Z34" i="16"/>
  <c r="Z34" i="17" s="1"/>
  <c r="R34" i="16"/>
  <c r="R34" i="17" s="1"/>
  <c r="J34" i="16"/>
  <c r="J34" i="17" s="1"/>
  <c r="AW34" i="16"/>
  <c r="AW34" i="17" s="1"/>
  <c r="AO34" i="16"/>
  <c r="AO34" i="17" s="1"/>
  <c r="AG34" i="16"/>
  <c r="AG34" i="17" s="1"/>
  <c r="Y34" i="16"/>
  <c r="Y34" i="17" s="1"/>
  <c r="Y34" i="18" s="1"/>
  <c r="Q34" i="16"/>
  <c r="Q34" i="17" s="1"/>
  <c r="I34" i="16"/>
  <c r="I34" i="17" s="1"/>
  <c r="AU34" i="16"/>
  <c r="AU34" i="17" s="1"/>
  <c r="AM34" i="16"/>
  <c r="AM34" i="17" s="1"/>
  <c r="AM34" i="18" s="1"/>
  <c r="AE34" i="16"/>
  <c r="AE34" i="17" s="1"/>
  <c r="W34" i="16"/>
  <c r="W34" i="17" s="1"/>
  <c r="W34" i="18" s="1"/>
  <c r="O34" i="16"/>
  <c r="O34" i="17" s="1"/>
  <c r="AS34" i="16"/>
  <c r="AS34" i="17" s="1"/>
  <c r="AK34" i="16"/>
  <c r="AK34" i="17" s="1"/>
  <c r="AK34" i="18" s="1"/>
  <c r="AC34" i="16"/>
  <c r="AC34" i="17" s="1"/>
  <c r="U34" i="16"/>
  <c r="U34" i="17" s="1"/>
  <c r="M34" i="16"/>
  <c r="M34" i="17" s="1"/>
  <c r="M34" i="18" s="1"/>
  <c r="AN34" i="16"/>
  <c r="AN34" i="17" s="1"/>
  <c r="X34" i="16"/>
  <c r="X34" i="17" s="1"/>
  <c r="AL34" i="16"/>
  <c r="AL34" i="17" s="1"/>
  <c r="V34" i="16"/>
  <c r="V34" i="17" s="1"/>
  <c r="V34" i="18" s="1"/>
  <c r="AZ34" i="16"/>
  <c r="AZ34" i="17" s="1"/>
  <c r="AJ34" i="16"/>
  <c r="AJ34" i="17" s="1"/>
  <c r="T34" i="16"/>
  <c r="T34" i="17" s="1"/>
  <c r="AY34" i="16"/>
  <c r="AY34" i="17" s="1"/>
  <c r="AI34" i="16"/>
  <c r="AI34" i="17" s="1"/>
  <c r="S34" i="16"/>
  <c r="S34" i="17" s="1"/>
  <c r="AV34" i="16"/>
  <c r="AV34" i="17" s="1"/>
  <c r="AF34" i="16"/>
  <c r="AF34" i="17" s="1"/>
  <c r="AF34" i="18" s="1"/>
  <c r="P34" i="16"/>
  <c r="P34" i="17" s="1"/>
  <c r="P34" i="18" s="1"/>
  <c r="AT34" i="16"/>
  <c r="AT34" i="17" s="1"/>
  <c r="AD34" i="16"/>
  <c r="AD34" i="17" s="1"/>
  <c r="AD34" i="18" s="1"/>
  <c r="N34" i="16"/>
  <c r="N34" i="17" s="1"/>
  <c r="AR34" i="16"/>
  <c r="AR34" i="17" s="1"/>
  <c r="AB34" i="16"/>
  <c r="AB34" i="17" s="1"/>
  <c r="AB34" i="18" s="1"/>
  <c r="L34" i="16"/>
  <c r="L34" i="17" s="1"/>
  <c r="K34" i="16"/>
  <c r="K34" i="17" s="1"/>
  <c r="AQ34" i="16"/>
  <c r="AQ34" i="17" s="1"/>
  <c r="AA34" i="16"/>
  <c r="AA34" i="17" s="1"/>
  <c r="AZ41" i="16"/>
  <c r="AZ41" i="17" s="1"/>
  <c r="AR41" i="16"/>
  <c r="AR41" i="17" s="1"/>
  <c r="AJ41" i="16"/>
  <c r="AJ41" i="17" s="1"/>
  <c r="AB41" i="16"/>
  <c r="AB41" i="17" s="1"/>
  <c r="AB41" i="18" s="1"/>
  <c r="T41" i="16"/>
  <c r="T41" i="17" s="1"/>
  <c r="L41" i="16"/>
  <c r="L41" i="17" s="1"/>
  <c r="AX41" i="16"/>
  <c r="AX41" i="17" s="1"/>
  <c r="AP41" i="16"/>
  <c r="AP41" i="17" s="1"/>
  <c r="AH41" i="16"/>
  <c r="AH41" i="17" s="1"/>
  <c r="Z41" i="16"/>
  <c r="Z41" i="17" s="1"/>
  <c r="R41" i="16"/>
  <c r="R41" i="17" s="1"/>
  <c r="J41" i="16"/>
  <c r="J41" i="17" s="1"/>
  <c r="AY41" i="16"/>
  <c r="AY41" i="17" s="1"/>
  <c r="AN41" i="16"/>
  <c r="AN41" i="17" s="1"/>
  <c r="AD41" i="16"/>
  <c r="AD41" i="17" s="1"/>
  <c r="AD41" i="18" s="1"/>
  <c r="S41" i="16"/>
  <c r="S41" i="17" s="1"/>
  <c r="AW41" i="16"/>
  <c r="AW41" i="17" s="1"/>
  <c r="AM41" i="16"/>
  <c r="AM41" i="17" s="1"/>
  <c r="AC41" i="16"/>
  <c r="AC41" i="17" s="1"/>
  <c r="Q41" i="16"/>
  <c r="Q41" i="17" s="1"/>
  <c r="AU41" i="16"/>
  <c r="AU41" i="17" s="1"/>
  <c r="AK41" i="16"/>
  <c r="AK41" i="17" s="1"/>
  <c r="Y41" i="16"/>
  <c r="Y41" i="17" s="1"/>
  <c r="Y41" i="18" s="1"/>
  <c r="O41" i="16"/>
  <c r="O41" i="17" s="1"/>
  <c r="AS41" i="16"/>
  <c r="AS41" i="17" s="1"/>
  <c r="AG41" i="16"/>
  <c r="AG41" i="17" s="1"/>
  <c r="W41" i="16"/>
  <c r="W41" i="17" s="1"/>
  <c r="W41" i="18" s="1"/>
  <c r="M41" i="16"/>
  <c r="M41" i="17" s="1"/>
  <c r="M41" i="18" s="1"/>
  <c r="AL41" i="16"/>
  <c r="AL41" i="17" s="1"/>
  <c r="P41" i="16"/>
  <c r="P41" i="17" s="1"/>
  <c r="P41" i="18" s="1"/>
  <c r="AI41" i="16"/>
  <c r="AI41" i="17" s="1"/>
  <c r="N41" i="16"/>
  <c r="N41" i="17" s="1"/>
  <c r="AF41" i="16"/>
  <c r="AF41" i="17" s="1"/>
  <c r="AF41" i="18" s="1"/>
  <c r="K41" i="16"/>
  <c r="K41" i="17" s="1"/>
  <c r="AE41" i="16"/>
  <c r="AE41" i="17" s="1"/>
  <c r="I41" i="16"/>
  <c r="I41" i="17" s="1"/>
  <c r="I41" i="18" s="1"/>
  <c r="AV41" i="16"/>
  <c r="AV41" i="17" s="1"/>
  <c r="AA41" i="16"/>
  <c r="AA41" i="17" s="1"/>
  <c r="AT41" i="16"/>
  <c r="AT41" i="17" s="1"/>
  <c r="X41" i="16"/>
  <c r="X41" i="17" s="1"/>
  <c r="AQ41" i="16"/>
  <c r="AQ41" i="17" s="1"/>
  <c r="V41" i="16"/>
  <c r="V41" i="17" s="1"/>
  <c r="V41" i="18" s="1"/>
  <c r="AO41" i="16"/>
  <c r="AO41" i="17" s="1"/>
  <c r="U41" i="16"/>
  <c r="U41" i="17" s="1"/>
  <c r="AZ27" i="17"/>
  <c r="AR27" i="17"/>
  <c r="AJ27" i="17"/>
  <c r="AB27" i="17"/>
  <c r="AB27" i="18" s="1"/>
  <c r="T27" i="17"/>
  <c r="L27" i="17"/>
  <c r="AY27" i="17"/>
  <c r="AQ27" i="17"/>
  <c r="AI27" i="17"/>
  <c r="AA27" i="17"/>
  <c r="S27" i="17"/>
  <c r="K27" i="17"/>
  <c r="AX27" i="17"/>
  <c r="AP27" i="17"/>
  <c r="AH27" i="17"/>
  <c r="Z27" i="17"/>
  <c r="R27" i="17"/>
  <c r="J27" i="17"/>
  <c r="AW27" i="17"/>
  <c r="AO27" i="17"/>
  <c r="AG27" i="17"/>
  <c r="Y27" i="17"/>
  <c r="Y27" i="18" s="1"/>
  <c r="Q27" i="17"/>
  <c r="I27" i="17"/>
  <c r="AV27" i="17"/>
  <c r="AN27" i="17"/>
  <c r="AF27" i="17"/>
  <c r="AF27" i="18" s="1"/>
  <c r="X27" i="17"/>
  <c r="P27" i="17"/>
  <c r="P27" i="18" s="1"/>
  <c r="AU27" i="17"/>
  <c r="AM27" i="17"/>
  <c r="AM27" i="18" s="1"/>
  <c r="AE27" i="17"/>
  <c r="W27" i="17"/>
  <c r="W27" i="18" s="1"/>
  <c r="O27" i="17"/>
  <c r="AT27" i="17"/>
  <c r="AL27" i="17"/>
  <c r="AD27" i="17"/>
  <c r="AD27" i="18" s="1"/>
  <c r="V27" i="17"/>
  <c r="V27" i="18" s="1"/>
  <c r="N27" i="17"/>
  <c r="AS27" i="17"/>
  <c r="AK27" i="17"/>
  <c r="AK27" i="18" s="1"/>
  <c r="AC27" i="17"/>
  <c r="U27" i="17"/>
  <c r="M27" i="17"/>
  <c r="M27" i="18" s="1"/>
  <c r="AV9" i="16"/>
  <c r="AN9" i="16"/>
  <c r="AF9" i="16"/>
  <c r="X9" i="16"/>
  <c r="P9" i="16"/>
  <c r="AU9" i="16"/>
  <c r="AM9" i="16"/>
  <c r="AE9" i="16"/>
  <c r="W9" i="16"/>
  <c r="O9" i="16"/>
  <c r="AT9" i="16"/>
  <c r="AT9" i="17" s="1"/>
  <c r="AL9" i="16"/>
  <c r="AD9" i="16"/>
  <c r="V9" i="16"/>
  <c r="N9" i="16"/>
  <c r="AS9" i="16"/>
  <c r="AK9" i="16"/>
  <c r="AC9" i="16"/>
  <c r="U9" i="16"/>
  <c r="U9" i="17" s="1"/>
  <c r="M9" i="16"/>
  <c r="AZ9" i="16"/>
  <c r="AZ9" i="17" s="1"/>
  <c r="AR9" i="16"/>
  <c r="AJ9" i="16"/>
  <c r="AB9" i="16"/>
  <c r="T9" i="16"/>
  <c r="L9" i="16"/>
  <c r="AY9" i="16"/>
  <c r="AQ9" i="16"/>
  <c r="AI9" i="16"/>
  <c r="AA9" i="16"/>
  <c r="S9" i="16"/>
  <c r="K9" i="16"/>
  <c r="K9" i="17" s="1"/>
  <c r="AW9" i="16"/>
  <c r="Q9" i="16"/>
  <c r="AP9" i="16"/>
  <c r="AP9" i="17" s="1"/>
  <c r="J9" i="16"/>
  <c r="AO9" i="16"/>
  <c r="I9" i="16"/>
  <c r="I9" i="17" s="1"/>
  <c r="AH9" i="16"/>
  <c r="AG9" i="16"/>
  <c r="Z9" i="16"/>
  <c r="Y9" i="16"/>
  <c r="R9" i="16"/>
  <c r="AX9" i="16"/>
  <c r="AZ46" i="17"/>
  <c r="AR46" i="17"/>
  <c r="AJ46" i="17"/>
  <c r="AB46" i="17"/>
  <c r="AB46" i="18" s="1"/>
  <c r="T46" i="17"/>
  <c r="L46" i="17"/>
  <c r="AY46" i="17"/>
  <c r="AQ46" i="17"/>
  <c r="AI46" i="17"/>
  <c r="AA46" i="17"/>
  <c r="S46" i="17"/>
  <c r="K46" i="17"/>
  <c r="AX46" i="17"/>
  <c r="AP46" i="17"/>
  <c r="AH46" i="17"/>
  <c r="Z46" i="17"/>
  <c r="R46" i="17"/>
  <c r="J46" i="17"/>
  <c r="AW46" i="17"/>
  <c r="AO46" i="17"/>
  <c r="AG46" i="17"/>
  <c r="Y46" i="17"/>
  <c r="Y46" i="18" s="1"/>
  <c r="Q46" i="17"/>
  <c r="I46" i="16"/>
  <c r="I46" i="17" s="1"/>
  <c r="I46" i="18" s="1"/>
  <c r="AV46" i="17"/>
  <c r="AN46" i="17"/>
  <c r="AF46" i="17"/>
  <c r="AF46" i="18" s="1"/>
  <c r="X46" i="17"/>
  <c r="P46" i="17"/>
  <c r="P46" i="18" s="1"/>
  <c r="AL46" i="17"/>
  <c r="O46" i="17"/>
  <c r="AK46" i="17"/>
  <c r="AK46" i="18" s="1"/>
  <c r="N46" i="17"/>
  <c r="AE46" i="17"/>
  <c r="M46" i="17"/>
  <c r="AD46" i="17"/>
  <c r="AD46" i="18" s="1"/>
  <c r="AT46" i="17"/>
  <c r="W46" i="17"/>
  <c r="W46" i="18" s="1"/>
  <c r="U46" i="17"/>
  <c r="AU46" i="17"/>
  <c r="AS46" i="17"/>
  <c r="AM46" i="17"/>
  <c r="AM46" i="18" s="1"/>
  <c r="AC46" i="17"/>
  <c r="V46" i="17"/>
  <c r="V46" i="18" s="1"/>
  <c r="AZ42" i="16"/>
  <c r="AZ42" i="17" s="1"/>
  <c r="AX42" i="16"/>
  <c r="AX42" i="17" s="1"/>
  <c r="AP42" i="16"/>
  <c r="AP42" i="17" s="1"/>
  <c r="AH42" i="16"/>
  <c r="AH42" i="17" s="1"/>
  <c r="Z42" i="16"/>
  <c r="Z42" i="17" s="1"/>
  <c r="R42" i="16"/>
  <c r="R42" i="17" s="1"/>
  <c r="J42" i="16"/>
  <c r="J42" i="17" s="1"/>
  <c r="AW42" i="16"/>
  <c r="AW42" i="17" s="1"/>
  <c r="AO42" i="16"/>
  <c r="AO42" i="17" s="1"/>
  <c r="AG42" i="16"/>
  <c r="AG42" i="17" s="1"/>
  <c r="Y42" i="16"/>
  <c r="Y42" i="17" s="1"/>
  <c r="Y42" i="18" s="1"/>
  <c r="Q42" i="16"/>
  <c r="Q42" i="17" s="1"/>
  <c r="I42" i="16"/>
  <c r="I42" i="17" s="1"/>
  <c r="AU42" i="16"/>
  <c r="AU42" i="17" s="1"/>
  <c r="AM42" i="16"/>
  <c r="AM42" i="17" s="1"/>
  <c r="AE42" i="16"/>
  <c r="AE42" i="17" s="1"/>
  <c r="W42" i="16"/>
  <c r="W42" i="17" s="1"/>
  <c r="W42" i="18" s="1"/>
  <c r="O42" i="16"/>
  <c r="O42" i="17" s="1"/>
  <c r="AS42" i="16"/>
  <c r="AS42" i="17" s="1"/>
  <c r="AK42" i="16"/>
  <c r="AK42" i="17" s="1"/>
  <c r="AK42" i="18" s="1"/>
  <c r="AC42" i="16"/>
  <c r="AC42" i="17" s="1"/>
  <c r="U42" i="16"/>
  <c r="U42" i="17" s="1"/>
  <c r="M42" i="16"/>
  <c r="M42" i="17" s="1"/>
  <c r="M42" i="18" s="1"/>
  <c r="AV42" i="16"/>
  <c r="AV42" i="17" s="1"/>
  <c r="AF42" i="16"/>
  <c r="AF42" i="17" s="1"/>
  <c r="AF42" i="18" s="1"/>
  <c r="P42" i="16"/>
  <c r="P42" i="17" s="1"/>
  <c r="P42" i="18" s="1"/>
  <c r="AU20" i="17"/>
  <c r="AM20" i="17"/>
  <c r="AM20" i="18" s="1"/>
  <c r="AE20" i="17"/>
  <c r="W20" i="17"/>
  <c r="W20" i="18" s="1"/>
  <c r="O20" i="17"/>
  <c r="AT42" i="16"/>
  <c r="AT42" i="17" s="1"/>
  <c r="AD42" i="16"/>
  <c r="AD42" i="17" s="1"/>
  <c r="AD42" i="18" s="1"/>
  <c r="N42" i="16"/>
  <c r="N42" i="17" s="1"/>
  <c r="AT20" i="17"/>
  <c r="AL20" i="17"/>
  <c r="AD20" i="17"/>
  <c r="AD20" i="18" s="1"/>
  <c r="V20" i="17"/>
  <c r="V20" i="18" s="1"/>
  <c r="N20" i="17"/>
  <c r="AR42" i="16"/>
  <c r="AR42" i="17" s="1"/>
  <c r="AB42" i="16"/>
  <c r="AB42" i="17" s="1"/>
  <c r="AB42" i="18" s="1"/>
  <c r="L42" i="16"/>
  <c r="L42" i="17" s="1"/>
  <c r="AS20" i="17"/>
  <c r="AK20" i="17"/>
  <c r="AK20" i="18" s="1"/>
  <c r="AC20" i="17"/>
  <c r="U20" i="17"/>
  <c r="M20" i="17"/>
  <c r="M20" i="18" s="1"/>
  <c r="AQ42" i="16"/>
  <c r="AQ42" i="17" s="1"/>
  <c r="AA42" i="16"/>
  <c r="AA42" i="17" s="1"/>
  <c r="K42" i="16"/>
  <c r="K42" i="17" s="1"/>
  <c r="AZ20" i="17"/>
  <c r="AR20" i="17"/>
  <c r="AJ20" i="17"/>
  <c r="AB20" i="17"/>
  <c r="AB20" i="18" s="1"/>
  <c r="T20" i="17"/>
  <c r="L20" i="17"/>
  <c r="AN42" i="16"/>
  <c r="AN42" i="17" s="1"/>
  <c r="X42" i="16"/>
  <c r="X42" i="17" s="1"/>
  <c r="AY20" i="17"/>
  <c r="AQ20" i="17"/>
  <c r="AI20" i="17"/>
  <c r="AA20" i="17"/>
  <c r="S20" i="17"/>
  <c r="K20" i="17"/>
  <c r="AL42" i="16"/>
  <c r="AL42" i="17" s="1"/>
  <c r="V42" i="16"/>
  <c r="V42" i="17" s="1"/>
  <c r="AX20" i="17"/>
  <c r="AP20" i="17"/>
  <c r="AH20" i="17"/>
  <c r="Z20" i="17"/>
  <c r="R20" i="17"/>
  <c r="J20" i="17"/>
  <c r="AJ42" i="16"/>
  <c r="AJ42" i="17" s="1"/>
  <c r="T42" i="16"/>
  <c r="T42" i="17" s="1"/>
  <c r="AW20" i="17"/>
  <c r="AO20" i="17"/>
  <c r="AG20" i="17"/>
  <c r="Y20" i="17"/>
  <c r="Y20" i="18" s="1"/>
  <c r="Q20" i="17"/>
  <c r="I20" i="17"/>
  <c r="AY42" i="16"/>
  <c r="AY42" i="17" s="1"/>
  <c r="AN20" i="17"/>
  <c r="AI42" i="16"/>
  <c r="AI42" i="17" s="1"/>
  <c r="AF20" i="17"/>
  <c r="AF20" i="18" s="1"/>
  <c r="S42" i="16"/>
  <c r="S42" i="17" s="1"/>
  <c r="X20" i="17"/>
  <c r="P20" i="17"/>
  <c r="P20" i="18" s="1"/>
  <c r="AV20" i="17"/>
  <c r="AV7" i="16"/>
  <c r="AN7" i="16"/>
  <c r="AF7" i="16"/>
  <c r="X7" i="16"/>
  <c r="P7" i="16"/>
  <c r="AU7" i="16"/>
  <c r="AM7" i="16"/>
  <c r="AE7" i="16"/>
  <c r="W7" i="16"/>
  <c r="AT7" i="16"/>
  <c r="AT7" i="17" s="1"/>
  <c r="AL7" i="16"/>
  <c r="AD7" i="16"/>
  <c r="V7" i="16"/>
  <c r="N7" i="16"/>
  <c r="AS7" i="16"/>
  <c r="AK7" i="16"/>
  <c r="AC7" i="16"/>
  <c r="U7" i="16"/>
  <c r="U7" i="17" s="1"/>
  <c r="AZ7" i="16"/>
  <c r="AZ7" i="17" s="1"/>
  <c r="AR7" i="16"/>
  <c r="AJ7" i="16"/>
  <c r="AB7" i="16"/>
  <c r="T7" i="16"/>
  <c r="AY7" i="16"/>
  <c r="AQ7" i="16"/>
  <c r="AI7" i="16"/>
  <c r="AA7" i="16"/>
  <c r="AO7" i="16"/>
  <c r="O7" i="16"/>
  <c r="AH7" i="16"/>
  <c r="M7" i="16"/>
  <c r="AG7" i="16"/>
  <c r="L7" i="16"/>
  <c r="Z7" i="16"/>
  <c r="K7" i="16"/>
  <c r="K7" i="17" s="1"/>
  <c r="Y7" i="16"/>
  <c r="J7" i="16"/>
  <c r="AX7" i="16"/>
  <c r="S7" i="16"/>
  <c r="I7" i="16"/>
  <c r="I7" i="17" s="1"/>
  <c r="AW7" i="16"/>
  <c r="R7" i="16"/>
  <c r="AP7" i="16"/>
  <c r="AP7" i="17" s="1"/>
  <c r="Q7" i="16"/>
  <c r="AW32" i="16"/>
  <c r="AW32" i="17" s="1"/>
  <c r="AO32" i="16"/>
  <c r="AO32" i="17" s="1"/>
  <c r="AG32" i="16"/>
  <c r="AG32" i="17" s="1"/>
  <c r="Y32" i="16"/>
  <c r="Y32" i="17" s="1"/>
  <c r="Y32" i="18" s="1"/>
  <c r="Q32" i="16"/>
  <c r="Q32" i="17" s="1"/>
  <c r="I32" i="16"/>
  <c r="I32" i="17" s="1"/>
  <c r="I32" i="18" s="1"/>
  <c r="AS32" i="16"/>
  <c r="AS32" i="17" s="1"/>
  <c r="AK32" i="16"/>
  <c r="AK32" i="17" s="1"/>
  <c r="AK32" i="18" s="1"/>
  <c r="AC32" i="16"/>
  <c r="AC32" i="17" s="1"/>
  <c r="U32" i="16"/>
  <c r="U32" i="17" s="1"/>
  <c r="M32" i="16"/>
  <c r="M32" i="17" s="1"/>
  <c r="M32" i="18" s="1"/>
  <c r="AT32" i="16"/>
  <c r="AT32" i="17" s="1"/>
  <c r="AI32" i="16"/>
  <c r="AI32" i="17" s="1"/>
  <c r="X32" i="16"/>
  <c r="X32" i="17" s="1"/>
  <c r="N32" i="16"/>
  <c r="N32" i="17" s="1"/>
  <c r="AR32" i="16"/>
  <c r="AR32" i="17" s="1"/>
  <c r="AH32" i="16"/>
  <c r="AH32" i="17" s="1"/>
  <c r="W32" i="16"/>
  <c r="W32" i="17" s="1"/>
  <c r="W32" i="18" s="1"/>
  <c r="L32" i="16"/>
  <c r="L32" i="17" s="1"/>
  <c r="AQ32" i="16"/>
  <c r="AQ32" i="17" s="1"/>
  <c r="AF32" i="16"/>
  <c r="AF32" i="17" s="1"/>
  <c r="AF32" i="18" s="1"/>
  <c r="V32" i="16"/>
  <c r="V32" i="17" s="1"/>
  <c r="V32" i="18" s="1"/>
  <c r="K32" i="16"/>
  <c r="K32" i="17" s="1"/>
  <c r="AZ32" i="16"/>
  <c r="AZ32" i="17" s="1"/>
  <c r="AP32" i="16"/>
  <c r="AP32" i="17" s="1"/>
  <c r="AE32" i="16"/>
  <c r="AE32" i="17" s="1"/>
  <c r="T32" i="16"/>
  <c r="T32" i="17" s="1"/>
  <c r="J32" i="16"/>
  <c r="J32" i="17" s="1"/>
  <c r="AY32" i="16"/>
  <c r="AY32" i="17" s="1"/>
  <c r="AN32" i="16"/>
  <c r="AN32" i="17" s="1"/>
  <c r="AD32" i="16"/>
  <c r="AD32" i="17" s="1"/>
  <c r="AD32" i="18" s="1"/>
  <c r="S32" i="16"/>
  <c r="S32" i="17" s="1"/>
  <c r="AX32" i="16"/>
  <c r="AX32" i="17" s="1"/>
  <c r="AM32" i="16"/>
  <c r="AM32" i="17" s="1"/>
  <c r="AM32" i="18" s="1"/>
  <c r="AB32" i="16"/>
  <c r="AB32" i="17" s="1"/>
  <c r="AB32" i="18" s="1"/>
  <c r="R32" i="16"/>
  <c r="R32" i="17" s="1"/>
  <c r="AV32" i="16"/>
  <c r="AV32" i="17" s="1"/>
  <c r="AL32" i="16"/>
  <c r="AL32" i="17" s="1"/>
  <c r="AA32" i="16"/>
  <c r="AA32" i="17" s="1"/>
  <c r="P32" i="16"/>
  <c r="P32" i="17" s="1"/>
  <c r="P32" i="18" s="1"/>
  <c r="AU32" i="16"/>
  <c r="AU32" i="17" s="1"/>
  <c r="AJ32" i="16"/>
  <c r="AJ32" i="17" s="1"/>
  <c r="Z32" i="16"/>
  <c r="Z32" i="17" s="1"/>
  <c r="O32" i="16"/>
  <c r="O32" i="17" s="1"/>
  <c r="AV47" i="17"/>
  <c r="AN47" i="17"/>
  <c r="AF47" i="17"/>
  <c r="AF47" i="18" s="1"/>
  <c r="X47" i="17"/>
  <c r="P47" i="17"/>
  <c r="P47" i="18" s="1"/>
  <c r="AU47" i="17"/>
  <c r="AM47" i="17"/>
  <c r="AM47" i="18" s="1"/>
  <c r="AE47" i="17"/>
  <c r="W47" i="17"/>
  <c r="W47" i="18" s="1"/>
  <c r="O47" i="17"/>
  <c r="AT47" i="17"/>
  <c r="AL47" i="17"/>
  <c r="AD47" i="17"/>
  <c r="AD47" i="18" s="1"/>
  <c r="V47" i="17"/>
  <c r="V47" i="18" s="1"/>
  <c r="N47" i="17"/>
  <c r="AS47" i="17"/>
  <c r="AK47" i="17"/>
  <c r="AK47" i="18" s="1"/>
  <c r="AC47" i="17"/>
  <c r="U47" i="17"/>
  <c r="M47" i="17"/>
  <c r="M47" i="18" s="1"/>
  <c r="AZ47" i="17"/>
  <c r="AR47" i="17"/>
  <c r="AJ47" i="17"/>
  <c r="AB47" i="17"/>
  <c r="AB47" i="18" s="1"/>
  <c r="T47" i="17"/>
  <c r="L47" i="17"/>
  <c r="AO47" i="17"/>
  <c r="AI47" i="17"/>
  <c r="Q47" i="17"/>
  <c r="AH47" i="17"/>
  <c r="K47" i="17"/>
  <c r="AY47" i="17"/>
  <c r="AG47" i="17"/>
  <c r="J47" i="17"/>
  <c r="AX47" i="17"/>
  <c r="AA47" i="17"/>
  <c r="I47" i="17"/>
  <c r="AQ47" i="17"/>
  <c r="Y47" i="17"/>
  <c r="Y47" i="18" s="1"/>
  <c r="Z47" i="17"/>
  <c r="S47" i="17"/>
  <c r="R47" i="17"/>
  <c r="AW47" i="17"/>
  <c r="AP47" i="17"/>
  <c r="AZ8" i="16"/>
  <c r="AZ8" i="17" s="1"/>
  <c r="AR8" i="16"/>
  <c r="AJ8" i="16"/>
  <c r="AB8" i="16"/>
  <c r="T8" i="16"/>
  <c r="L8" i="16"/>
  <c r="AY8" i="16"/>
  <c r="AQ8" i="16"/>
  <c r="AI8" i="16"/>
  <c r="AA8" i="16"/>
  <c r="S8" i="16"/>
  <c r="K8" i="16"/>
  <c r="K8" i="17" s="1"/>
  <c r="AX8" i="16"/>
  <c r="AP8" i="16"/>
  <c r="AH8" i="16"/>
  <c r="Z8" i="16"/>
  <c r="R8" i="16"/>
  <c r="J8" i="16"/>
  <c r="AX6" i="16"/>
  <c r="AX6" i="17" s="1"/>
  <c r="AP6" i="16"/>
  <c r="AP6" i="17" s="1"/>
  <c r="AH6" i="16"/>
  <c r="AH6" i="17" s="1"/>
  <c r="Z6" i="16"/>
  <c r="Z6" i="17" s="1"/>
  <c r="R6" i="16"/>
  <c r="R6" i="17" s="1"/>
  <c r="J6" i="16"/>
  <c r="J6" i="17" s="1"/>
  <c r="AW8" i="16"/>
  <c r="AO8" i="16"/>
  <c r="AG8" i="16"/>
  <c r="Y8" i="16"/>
  <c r="Q8" i="16"/>
  <c r="I8" i="16"/>
  <c r="I8" i="17" s="1"/>
  <c r="AV8" i="16"/>
  <c r="AN8" i="16"/>
  <c r="AF8" i="16"/>
  <c r="X8" i="16"/>
  <c r="P8" i="16"/>
  <c r="AU8" i="16"/>
  <c r="AM8" i="16"/>
  <c r="AE8" i="16"/>
  <c r="W8" i="16"/>
  <c r="O8" i="16"/>
  <c r="AC8" i="16"/>
  <c r="AW6" i="16"/>
  <c r="AW6" i="17" s="1"/>
  <c r="AN6" i="16"/>
  <c r="AN6" i="17" s="1"/>
  <c r="AE6" i="16"/>
  <c r="AE6" i="17" s="1"/>
  <c r="V6" i="16"/>
  <c r="V6" i="17" s="1"/>
  <c r="V6" i="18" s="1"/>
  <c r="M6" i="16"/>
  <c r="M6" i="17" s="1"/>
  <c r="V8" i="16"/>
  <c r="AV6" i="16"/>
  <c r="AV6" i="17" s="1"/>
  <c r="AM6" i="16"/>
  <c r="AM6" i="17" s="1"/>
  <c r="AM6" i="18" s="1"/>
  <c r="AD6" i="16"/>
  <c r="AD6" i="17" s="1"/>
  <c r="AD6" i="18" s="1"/>
  <c r="U6" i="16"/>
  <c r="U6" i="17" s="1"/>
  <c r="L6" i="16"/>
  <c r="L6" i="17" s="1"/>
  <c r="U8" i="16"/>
  <c r="U8" i="17" s="1"/>
  <c r="AU6" i="16"/>
  <c r="AU6" i="17" s="1"/>
  <c r="AL6" i="16"/>
  <c r="AL6" i="17" s="1"/>
  <c r="AC6" i="16"/>
  <c r="AC6" i="17" s="1"/>
  <c r="T6" i="16"/>
  <c r="T6" i="17" s="1"/>
  <c r="K6" i="16"/>
  <c r="K6" i="17" s="1"/>
  <c r="AT8" i="16"/>
  <c r="AT8" i="17" s="1"/>
  <c r="N8" i="16"/>
  <c r="AT6" i="16"/>
  <c r="AT6" i="17" s="1"/>
  <c r="AK6" i="16"/>
  <c r="AK6" i="17" s="1"/>
  <c r="AK6" i="18" s="1"/>
  <c r="AB6" i="16"/>
  <c r="AB6" i="17" s="1"/>
  <c r="AB6" i="18" s="1"/>
  <c r="S6" i="16"/>
  <c r="S6" i="17" s="1"/>
  <c r="I6" i="16"/>
  <c r="I6" i="17" s="1"/>
  <c r="I6" i="18" s="1"/>
  <c r="AS8" i="16"/>
  <c r="M8" i="16"/>
  <c r="AS6" i="16"/>
  <c r="AS6" i="17" s="1"/>
  <c r="AJ6" i="16"/>
  <c r="AJ6" i="17" s="1"/>
  <c r="AA6" i="16"/>
  <c r="AA6" i="17" s="1"/>
  <c r="Q6" i="16"/>
  <c r="Q6" i="17" s="1"/>
  <c r="AL8" i="16"/>
  <c r="AR6" i="16"/>
  <c r="AR6" i="17" s="1"/>
  <c r="AI6" i="16"/>
  <c r="AI6" i="17" s="1"/>
  <c r="Y6" i="16"/>
  <c r="Y6" i="17" s="1"/>
  <c r="Y6" i="18" s="1"/>
  <c r="P6" i="16"/>
  <c r="P6" i="17" s="1"/>
  <c r="P6" i="18" s="1"/>
  <c r="AK8" i="16"/>
  <c r="AZ6" i="16"/>
  <c r="AZ6" i="17" s="1"/>
  <c r="AQ6" i="16"/>
  <c r="AQ6" i="17" s="1"/>
  <c r="AG6" i="16"/>
  <c r="AG6" i="17" s="1"/>
  <c r="X6" i="16"/>
  <c r="X6" i="17" s="1"/>
  <c r="O6" i="16"/>
  <c r="O6" i="17" s="1"/>
  <c r="N6" i="16"/>
  <c r="N6" i="17" s="1"/>
  <c r="AD8" i="16"/>
  <c r="AY6" i="16"/>
  <c r="AY6" i="17" s="1"/>
  <c r="AO6" i="16"/>
  <c r="AO6" i="17" s="1"/>
  <c r="AF6" i="16"/>
  <c r="AF6" i="17" s="1"/>
  <c r="AF6" i="18" s="1"/>
  <c r="W6" i="16"/>
  <c r="W6" i="17" s="1"/>
  <c r="W6" i="18" s="1"/>
  <c r="AV14" i="16"/>
  <c r="AV14" i="17" s="1"/>
  <c r="AN14" i="16"/>
  <c r="AN14" i="17" s="1"/>
  <c r="AF14" i="16"/>
  <c r="AF14" i="17" s="1"/>
  <c r="AF14" i="18" s="1"/>
  <c r="X14" i="16"/>
  <c r="X14" i="17" s="1"/>
  <c r="P14" i="16"/>
  <c r="P14" i="17" s="1"/>
  <c r="P14" i="18" s="1"/>
  <c r="AU14" i="16"/>
  <c r="AU14" i="17" s="1"/>
  <c r="AM14" i="16"/>
  <c r="AM14" i="17" s="1"/>
  <c r="AM14" i="18" s="1"/>
  <c r="AE14" i="16"/>
  <c r="AE14" i="17" s="1"/>
  <c r="W14" i="16"/>
  <c r="W14" i="17" s="1"/>
  <c r="W14" i="18" s="1"/>
  <c r="O14" i="16"/>
  <c r="O14" i="17" s="1"/>
  <c r="AT14" i="16"/>
  <c r="AT14" i="17" s="1"/>
  <c r="AL14" i="16"/>
  <c r="AL14" i="17" s="1"/>
  <c r="AD14" i="16"/>
  <c r="AD14" i="17" s="1"/>
  <c r="AD14" i="18" s="1"/>
  <c r="V14" i="16"/>
  <c r="V14" i="17" s="1"/>
  <c r="N14" i="16"/>
  <c r="N14" i="17" s="1"/>
  <c r="AS14" i="16"/>
  <c r="AS14" i="17" s="1"/>
  <c r="AK14" i="16"/>
  <c r="AK14" i="17" s="1"/>
  <c r="AK14" i="18" s="1"/>
  <c r="AC14" i="16"/>
  <c r="AC14" i="17" s="1"/>
  <c r="U14" i="16"/>
  <c r="U14" i="17" s="1"/>
  <c r="M14" i="16"/>
  <c r="M14" i="17" s="1"/>
  <c r="M14" i="18" s="1"/>
  <c r="AZ14" i="16"/>
  <c r="AZ14" i="17" s="1"/>
  <c r="AR14" i="16"/>
  <c r="AR14" i="17" s="1"/>
  <c r="AJ14" i="16"/>
  <c r="AJ14" i="17" s="1"/>
  <c r="AB14" i="16"/>
  <c r="AB14" i="17" s="1"/>
  <c r="T14" i="16"/>
  <c r="T14" i="17" s="1"/>
  <c r="L14" i="16"/>
  <c r="L14" i="17" s="1"/>
  <c r="AY14" i="16"/>
  <c r="AY14" i="17" s="1"/>
  <c r="AQ14" i="16"/>
  <c r="AQ14" i="17" s="1"/>
  <c r="AI14" i="16"/>
  <c r="AI14" i="17" s="1"/>
  <c r="AA14" i="16"/>
  <c r="AA14" i="17" s="1"/>
  <c r="S14" i="16"/>
  <c r="S14" i="17" s="1"/>
  <c r="K14" i="16"/>
  <c r="K14" i="17" s="1"/>
  <c r="AX14" i="16"/>
  <c r="AX14" i="17" s="1"/>
  <c r="AP14" i="16"/>
  <c r="AP14" i="17" s="1"/>
  <c r="AH14" i="16"/>
  <c r="AH14" i="17" s="1"/>
  <c r="Z14" i="16"/>
  <c r="Z14" i="17" s="1"/>
  <c r="R14" i="16"/>
  <c r="R14" i="17" s="1"/>
  <c r="J14" i="16"/>
  <c r="J14" i="17" s="1"/>
  <c r="AW14" i="16"/>
  <c r="AW14" i="17" s="1"/>
  <c r="AO14" i="16"/>
  <c r="AO14" i="17" s="1"/>
  <c r="AG14" i="16"/>
  <c r="AG14" i="17" s="1"/>
  <c r="Y14" i="16"/>
  <c r="Y14" i="17" s="1"/>
  <c r="Y14" i="18" s="1"/>
  <c r="Q14" i="16"/>
  <c r="Q14" i="17" s="1"/>
  <c r="I14" i="16"/>
  <c r="I14" i="17" s="1"/>
  <c r="AT30" i="16"/>
  <c r="AT30" i="17" s="1"/>
  <c r="AL30" i="16"/>
  <c r="AL30" i="17" s="1"/>
  <c r="AD30" i="16"/>
  <c r="AD30" i="17" s="1"/>
  <c r="AD30" i="18" s="1"/>
  <c r="V30" i="16"/>
  <c r="V30" i="17" s="1"/>
  <c r="V30" i="18" s="1"/>
  <c r="N30" i="16"/>
  <c r="N30" i="17" s="1"/>
  <c r="AS30" i="16"/>
  <c r="AS30" i="17" s="1"/>
  <c r="AK30" i="16"/>
  <c r="AK30" i="17" s="1"/>
  <c r="AK30" i="18" s="1"/>
  <c r="AC30" i="16"/>
  <c r="AC30" i="17" s="1"/>
  <c r="U30" i="16"/>
  <c r="U30" i="17" s="1"/>
  <c r="M30" i="16"/>
  <c r="M30" i="17" s="1"/>
  <c r="M30" i="18" s="1"/>
  <c r="AZ30" i="16"/>
  <c r="AZ30" i="17" s="1"/>
  <c r="AR30" i="16"/>
  <c r="AR30" i="17" s="1"/>
  <c r="AJ30" i="16"/>
  <c r="AJ30" i="17" s="1"/>
  <c r="AB30" i="16"/>
  <c r="AB30" i="17" s="1"/>
  <c r="AB30" i="18" s="1"/>
  <c r="T30" i="16"/>
  <c r="T30" i="17" s="1"/>
  <c r="L30" i="16"/>
  <c r="L30" i="17" s="1"/>
  <c r="AY30" i="16"/>
  <c r="AY30" i="17" s="1"/>
  <c r="AQ30" i="16"/>
  <c r="AQ30" i="17" s="1"/>
  <c r="AI30" i="16"/>
  <c r="AI30" i="17" s="1"/>
  <c r="AA30" i="16"/>
  <c r="AA30" i="17" s="1"/>
  <c r="S30" i="16"/>
  <c r="S30" i="17" s="1"/>
  <c r="K30" i="16"/>
  <c r="K30" i="17" s="1"/>
  <c r="AX30" i="16"/>
  <c r="AX30" i="17" s="1"/>
  <c r="AP30" i="16"/>
  <c r="AP30" i="17" s="1"/>
  <c r="AH30" i="16"/>
  <c r="AH30" i="17" s="1"/>
  <c r="Z30" i="16"/>
  <c r="Z30" i="17" s="1"/>
  <c r="R30" i="16"/>
  <c r="R30" i="17" s="1"/>
  <c r="J30" i="16"/>
  <c r="J30" i="17" s="1"/>
  <c r="AW30" i="16"/>
  <c r="AW30" i="17" s="1"/>
  <c r="AO30" i="16"/>
  <c r="AO30" i="17" s="1"/>
  <c r="AG30" i="16"/>
  <c r="AG30" i="17" s="1"/>
  <c r="Y30" i="16"/>
  <c r="Y30" i="17" s="1"/>
  <c r="Y30" i="18" s="1"/>
  <c r="Q30" i="16"/>
  <c r="Q30" i="17" s="1"/>
  <c r="I30" i="16"/>
  <c r="I30" i="17" s="1"/>
  <c r="I30" i="18" s="1"/>
  <c r="AV30" i="16"/>
  <c r="AV30" i="17" s="1"/>
  <c r="AN30" i="16"/>
  <c r="AN30" i="17" s="1"/>
  <c r="AF30" i="16"/>
  <c r="AF30" i="17" s="1"/>
  <c r="AF30" i="18" s="1"/>
  <c r="X30" i="16"/>
  <c r="X30" i="17" s="1"/>
  <c r="P30" i="16"/>
  <c r="P30" i="17" s="1"/>
  <c r="P30" i="18" s="1"/>
  <c r="O30" i="16"/>
  <c r="O30" i="17" s="1"/>
  <c r="AU30" i="16"/>
  <c r="AU30" i="17" s="1"/>
  <c r="AM30" i="16"/>
  <c r="AM30" i="17" s="1"/>
  <c r="AM30" i="18" s="1"/>
  <c r="AE30" i="16"/>
  <c r="AE30" i="17" s="1"/>
  <c r="W30" i="16"/>
  <c r="W30" i="17" s="1"/>
  <c r="W30" i="18" s="1"/>
  <c r="AZ15" i="16"/>
  <c r="AZ15" i="17" s="1"/>
  <c r="AR15" i="16"/>
  <c r="AR15" i="17" s="1"/>
  <c r="AJ15" i="16"/>
  <c r="AJ15" i="17" s="1"/>
  <c r="AB15" i="16"/>
  <c r="AB15" i="17" s="1"/>
  <c r="AB15" i="18" s="1"/>
  <c r="T15" i="16"/>
  <c r="T15" i="17" s="1"/>
  <c r="L15" i="16"/>
  <c r="L15" i="17" s="1"/>
  <c r="AY15" i="16"/>
  <c r="AY15" i="17" s="1"/>
  <c r="AQ15" i="16"/>
  <c r="AQ15" i="17" s="1"/>
  <c r="AI15" i="16"/>
  <c r="AI15" i="17" s="1"/>
  <c r="AA15" i="16"/>
  <c r="AA15" i="17" s="1"/>
  <c r="S15" i="16"/>
  <c r="S15" i="17" s="1"/>
  <c r="K15" i="16"/>
  <c r="K15" i="17" s="1"/>
  <c r="AX15" i="16"/>
  <c r="AX15" i="17" s="1"/>
  <c r="AP15" i="16"/>
  <c r="AP15" i="17" s="1"/>
  <c r="AH15" i="16"/>
  <c r="AH15" i="17" s="1"/>
  <c r="Z15" i="16"/>
  <c r="Z15" i="17" s="1"/>
  <c r="R15" i="16"/>
  <c r="R15" i="17" s="1"/>
  <c r="J15" i="16"/>
  <c r="J15" i="17" s="1"/>
  <c r="AW15" i="16"/>
  <c r="AW15" i="17" s="1"/>
  <c r="AO15" i="16"/>
  <c r="AO15" i="17" s="1"/>
  <c r="AG15" i="16"/>
  <c r="AG15" i="17" s="1"/>
  <c r="Y15" i="16"/>
  <c r="Y15" i="17" s="1"/>
  <c r="Y15" i="18" s="1"/>
  <c r="Q15" i="16"/>
  <c r="Q15" i="17" s="1"/>
  <c r="I15" i="16"/>
  <c r="I15" i="17" s="1"/>
  <c r="AV15" i="16"/>
  <c r="AV15" i="17" s="1"/>
  <c r="AN15" i="16"/>
  <c r="AN15" i="17" s="1"/>
  <c r="AF15" i="16"/>
  <c r="AF15" i="17" s="1"/>
  <c r="AF15" i="18" s="1"/>
  <c r="X15" i="16"/>
  <c r="X15" i="17" s="1"/>
  <c r="P15" i="16"/>
  <c r="P15" i="17" s="1"/>
  <c r="P15" i="18" s="1"/>
  <c r="AU15" i="16"/>
  <c r="AU15" i="17" s="1"/>
  <c r="AM15" i="16"/>
  <c r="AM15" i="17" s="1"/>
  <c r="AM15" i="18" s="1"/>
  <c r="AE15" i="16"/>
  <c r="AE15" i="17" s="1"/>
  <c r="W15" i="16"/>
  <c r="W15" i="17" s="1"/>
  <c r="O15" i="16"/>
  <c r="O15" i="17" s="1"/>
  <c r="AT15" i="16"/>
  <c r="AT15" i="17" s="1"/>
  <c r="AL15" i="16"/>
  <c r="AL15" i="17" s="1"/>
  <c r="AD15" i="16"/>
  <c r="AD15" i="17" s="1"/>
  <c r="AD15" i="18" s="1"/>
  <c r="V15" i="16"/>
  <c r="V15" i="17" s="1"/>
  <c r="V15" i="18" s="1"/>
  <c r="N15" i="16"/>
  <c r="N15" i="17" s="1"/>
  <c r="AS15" i="16"/>
  <c r="AS15" i="17" s="1"/>
  <c r="AK15" i="16"/>
  <c r="AK15" i="17" s="1"/>
  <c r="AK15" i="18" s="1"/>
  <c r="AC15" i="16"/>
  <c r="AC15" i="17" s="1"/>
  <c r="U15" i="16"/>
  <c r="U15" i="17" s="1"/>
  <c r="M15" i="16"/>
  <c r="M15" i="17" s="1"/>
  <c r="M15" i="18" s="1"/>
  <c r="AV43" i="17"/>
  <c r="AN43" i="17"/>
  <c r="AF43" i="17"/>
  <c r="AF43" i="18" s="1"/>
  <c r="X43" i="17"/>
  <c r="P43" i="17"/>
  <c r="P43" i="18" s="1"/>
  <c r="AU43" i="17"/>
  <c r="AM43" i="17"/>
  <c r="AM43" i="18" s="1"/>
  <c r="AT43" i="17"/>
  <c r="AL43" i="17"/>
  <c r="AD43" i="17"/>
  <c r="AD43" i="18" s="1"/>
  <c r="V43" i="17"/>
  <c r="V43" i="18" s="1"/>
  <c r="N43" i="17"/>
  <c r="AZ43" i="17"/>
  <c r="AO43" i="17"/>
  <c r="AB43" i="17"/>
  <c r="AB43" i="18" s="1"/>
  <c r="R43" i="17"/>
  <c r="AY43" i="17"/>
  <c r="AK43" i="17"/>
  <c r="AK43" i="18" s="1"/>
  <c r="AA43" i="17"/>
  <c r="Q43" i="17"/>
  <c r="AX43" i="17"/>
  <c r="AJ43" i="17"/>
  <c r="Z43" i="17"/>
  <c r="O43" i="17"/>
  <c r="AW43" i="17"/>
  <c r="AI43" i="17"/>
  <c r="Y43" i="17"/>
  <c r="Y43" i="18" s="1"/>
  <c r="M43" i="17"/>
  <c r="M43" i="18" s="1"/>
  <c r="AR43" i="17"/>
  <c r="AG43" i="17"/>
  <c r="U43" i="17"/>
  <c r="K43" i="17"/>
  <c r="AS43" i="17"/>
  <c r="S43" i="17"/>
  <c r="AQ43" i="17"/>
  <c r="L43" i="17"/>
  <c r="AP43" i="17"/>
  <c r="J43" i="17"/>
  <c r="AH43" i="17"/>
  <c r="I43" i="16"/>
  <c r="I43" i="17" s="1"/>
  <c r="AE43" i="17"/>
  <c r="AC43" i="17"/>
  <c r="W43" i="17"/>
  <c r="W43" i="18" s="1"/>
  <c r="T43" i="17"/>
  <c r="AT35" i="16"/>
  <c r="AT35" i="17" s="1"/>
  <c r="AL35" i="16"/>
  <c r="AL35" i="17" s="1"/>
  <c r="AD35" i="16"/>
  <c r="AD35" i="17" s="1"/>
  <c r="AD35" i="18" s="1"/>
  <c r="V35" i="16"/>
  <c r="V35" i="17" s="1"/>
  <c r="V35" i="18" s="1"/>
  <c r="N35" i="16"/>
  <c r="N35" i="17" s="1"/>
  <c r="AS35" i="16"/>
  <c r="AS35" i="17" s="1"/>
  <c r="AK35" i="16"/>
  <c r="AK35" i="17" s="1"/>
  <c r="AK35" i="18" s="1"/>
  <c r="AC35" i="16"/>
  <c r="AC35" i="17" s="1"/>
  <c r="U35" i="16"/>
  <c r="U35" i="17" s="1"/>
  <c r="M35" i="16"/>
  <c r="M35" i="17" s="1"/>
  <c r="M35" i="18" s="1"/>
  <c r="AY35" i="16"/>
  <c r="AY35" i="17" s="1"/>
  <c r="AQ35" i="16"/>
  <c r="AQ35" i="17" s="1"/>
  <c r="AI35" i="16"/>
  <c r="AI35" i="17" s="1"/>
  <c r="AA35" i="16"/>
  <c r="AA35" i="17" s="1"/>
  <c r="S35" i="16"/>
  <c r="S35" i="17" s="1"/>
  <c r="K35" i="16"/>
  <c r="K35" i="17" s="1"/>
  <c r="AW35" i="16"/>
  <c r="AW35" i="17" s="1"/>
  <c r="AO35" i="16"/>
  <c r="AO35" i="17" s="1"/>
  <c r="AG35" i="16"/>
  <c r="AG35" i="17" s="1"/>
  <c r="Y35" i="16"/>
  <c r="Y35" i="17" s="1"/>
  <c r="Y35" i="18" s="1"/>
  <c r="Q35" i="16"/>
  <c r="Q35" i="17" s="1"/>
  <c r="I35" i="16"/>
  <c r="I35" i="17" s="1"/>
  <c r="I35" i="18" s="1"/>
  <c r="AR35" i="16"/>
  <c r="AR35" i="17" s="1"/>
  <c r="AB35" i="16"/>
  <c r="AB35" i="17" s="1"/>
  <c r="AB35" i="18" s="1"/>
  <c r="L35" i="16"/>
  <c r="L35" i="17" s="1"/>
  <c r="AP35" i="16"/>
  <c r="AP35" i="17" s="1"/>
  <c r="Z35" i="16"/>
  <c r="Z35" i="17" s="1"/>
  <c r="J35" i="16"/>
  <c r="J35" i="17" s="1"/>
  <c r="AN35" i="16"/>
  <c r="AN35" i="17" s="1"/>
  <c r="X35" i="16"/>
  <c r="X35" i="17" s="1"/>
  <c r="AM35" i="16"/>
  <c r="AM35" i="17" s="1"/>
  <c r="AM35" i="18" s="1"/>
  <c r="W35" i="16"/>
  <c r="W35" i="17" s="1"/>
  <c r="W35" i="18" s="1"/>
  <c r="AZ35" i="16"/>
  <c r="AZ35" i="17" s="1"/>
  <c r="AJ35" i="16"/>
  <c r="AJ35" i="17" s="1"/>
  <c r="T35" i="16"/>
  <c r="T35" i="17" s="1"/>
  <c r="AX35" i="16"/>
  <c r="AX35" i="17" s="1"/>
  <c r="AH35" i="16"/>
  <c r="AH35" i="17" s="1"/>
  <c r="R35" i="16"/>
  <c r="R35" i="17" s="1"/>
  <c r="AV35" i="16"/>
  <c r="AV35" i="17" s="1"/>
  <c r="AF35" i="16"/>
  <c r="AF35" i="17" s="1"/>
  <c r="AF35" i="18" s="1"/>
  <c r="P35" i="16"/>
  <c r="P35" i="17" s="1"/>
  <c r="P35" i="18" s="1"/>
  <c r="AU35" i="16"/>
  <c r="AU35" i="17" s="1"/>
  <c r="AE35" i="16"/>
  <c r="AE35" i="17" s="1"/>
  <c r="O35" i="16"/>
  <c r="O35" i="17" s="1"/>
  <c r="AZ10" i="16"/>
  <c r="AZ10" i="17" s="1"/>
  <c r="AR10" i="16"/>
  <c r="AJ10" i="16"/>
  <c r="AB10" i="16"/>
  <c r="T10" i="16"/>
  <c r="L10" i="16"/>
  <c r="AY10" i="16"/>
  <c r="AQ10" i="16"/>
  <c r="AI10" i="16"/>
  <c r="AA10" i="16"/>
  <c r="S10" i="16"/>
  <c r="K10" i="16"/>
  <c r="K10" i="17" s="1"/>
  <c r="AX10" i="16"/>
  <c r="AP10" i="16"/>
  <c r="AP10" i="17" s="1"/>
  <c r="AH10" i="16"/>
  <c r="Z10" i="16"/>
  <c r="R10" i="16"/>
  <c r="J10" i="16"/>
  <c r="AW10" i="16"/>
  <c r="AO10" i="16"/>
  <c r="AG10" i="16"/>
  <c r="Y10" i="16"/>
  <c r="Q10" i="16"/>
  <c r="I10" i="16"/>
  <c r="I10" i="17" s="1"/>
  <c r="AV10" i="16"/>
  <c r="AN10" i="16"/>
  <c r="AF10" i="16"/>
  <c r="X10" i="16"/>
  <c r="P10" i="16"/>
  <c r="AU10" i="16"/>
  <c r="AM10" i="16"/>
  <c r="AE10" i="16"/>
  <c r="W10" i="16"/>
  <c r="O10" i="16"/>
  <c r="AK10" i="16"/>
  <c r="AD10" i="16"/>
  <c r="AC10" i="16"/>
  <c r="V10" i="16"/>
  <c r="U10" i="16"/>
  <c r="U10" i="17" s="1"/>
  <c r="AT10" i="16"/>
  <c r="AT10" i="17" s="1"/>
  <c r="N10" i="16"/>
  <c r="AS10" i="16"/>
  <c r="M10" i="16"/>
  <c r="AL10" i="16"/>
  <c r="AZ44" i="17"/>
  <c r="AR44" i="17"/>
  <c r="AJ44" i="17"/>
  <c r="AB44" i="17"/>
  <c r="AB44" i="18" s="1"/>
  <c r="T44" i="17"/>
  <c r="L44" i="17"/>
  <c r="AY44" i="17"/>
  <c r="AQ44" i="17"/>
  <c r="AI44" i="17"/>
  <c r="AA44" i="17"/>
  <c r="S44" i="17"/>
  <c r="K44" i="17"/>
  <c r="AX44" i="17"/>
  <c r="AP44" i="17"/>
  <c r="AH44" i="17"/>
  <c r="Z44" i="17"/>
  <c r="R44" i="17"/>
  <c r="J44" i="17"/>
  <c r="AW44" i="17"/>
  <c r="AO44" i="17"/>
  <c r="AG44" i="17"/>
  <c r="AV44" i="17"/>
  <c r="AN44" i="17"/>
  <c r="AF44" i="17"/>
  <c r="AF44" i="18" s="1"/>
  <c r="X44" i="17"/>
  <c r="AM44" i="17"/>
  <c r="AM44" i="18" s="1"/>
  <c r="V44" i="17"/>
  <c r="V44" i="18" s="1"/>
  <c r="AL44" i="17"/>
  <c r="U44" i="17"/>
  <c r="AK44" i="17"/>
  <c r="AK44" i="18" s="1"/>
  <c r="Q44" i="17"/>
  <c r="AE44" i="17"/>
  <c r="P44" i="17"/>
  <c r="P44" i="18" s="1"/>
  <c r="AU44" i="17"/>
  <c r="AC44" i="17"/>
  <c r="N44" i="17"/>
  <c r="AT44" i="17"/>
  <c r="AS44" i="17"/>
  <c r="AD44" i="17"/>
  <c r="AD44" i="18" s="1"/>
  <c r="Y44" i="17"/>
  <c r="Y44" i="18" s="1"/>
  <c r="W44" i="17"/>
  <c r="W44" i="18" s="1"/>
  <c r="O44" i="17"/>
  <c r="M44" i="17"/>
  <c r="M44" i="18" s="1"/>
  <c r="I44" i="17"/>
  <c r="I44" i="18" s="1"/>
  <c r="AT33" i="16"/>
  <c r="AT33" i="17" s="1"/>
  <c r="AL33" i="16"/>
  <c r="AL33" i="17" s="1"/>
  <c r="AD33" i="16"/>
  <c r="AD33" i="17" s="1"/>
  <c r="AD33" i="18" s="1"/>
  <c r="AS33" i="16"/>
  <c r="AS33" i="17" s="1"/>
  <c r="AK33" i="16"/>
  <c r="AK33" i="17" s="1"/>
  <c r="AK33" i="18" s="1"/>
  <c r="AC33" i="16"/>
  <c r="AC33" i="17" s="1"/>
  <c r="U33" i="16"/>
  <c r="U33" i="17" s="1"/>
  <c r="M33" i="16"/>
  <c r="M33" i="17" s="1"/>
  <c r="M33" i="18" s="1"/>
  <c r="AY33" i="16"/>
  <c r="AY33" i="17" s="1"/>
  <c r="AQ33" i="16"/>
  <c r="AQ33" i="17" s="1"/>
  <c r="AI33" i="16"/>
  <c r="AI33" i="17" s="1"/>
  <c r="AW33" i="16"/>
  <c r="AW33" i="17" s="1"/>
  <c r="AO33" i="16"/>
  <c r="AO33" i="17" s="1"/>
  <c r="AG33" i="16"/>
  <c r="AG33" i="17" s="1"/>
  <c r="Y33" i="16"/>
  <c r="Y33" i="17" s="1"/>
  <c r="Y33" i="18" s="1"/>
  <c r="Q33" i="16"/>
  <c r="Q33" i="17" s="1"/>
  <c r="I33" i="16"/>
  <c r="I33" i="17" s="1"/>
  <c r="I33" i="18" s="1"/>
  <c r="AZ33" i="16"/>
  <c r="AZ33" i="17" s="1"/>
  <c r="AJ33" i="16"/>
  <c r="AJ33" i="17" s="1"/>
  <c r="W33" i="16"/>
  <c r="W33" i="17" s="1"/>
  <c r="W33" i="18" s="1"/>
  <c r="L33" i="16"/>
  <c r="L33" i="17" s="1"/>
  <c r="AX33" i="16"/>
  <c r="AX33" i="17" s="1"/>
  <c r="AH33" i="16"/>
  <c r="AH33" i="17" s="1"/>
  <c r="V33" i="16"/>
  <c r="V33" i="17" s="1"/>
  <c r="V33" i="18" s="1"/>
  <c r="K33" i="16"/>
  <c r="K33" i="17" s="1"/>
  <c r="AV33" i="16"/>
  <c r="AV33" i="17" s="1"/>
  <c r="AF33" i="16"/>
  <c r="AF33" i="17" s="1"/>
  <c r="AF33" i="18" s="1"/>
  <c r="T33" i="16"/>
  <c r="T33" i="17" s="1"/>
  <c r="J33" i="16"/>
  <c r="J33" i="17" s="1"/>
  <c r="AU33" i="16"/>
  <c r="AU33" i="17" s="1"/>
  <c r="AE33" i="16"/>
  <c r="AE33" i="17" s="1"/>
  <c r="S33" i="16"/>
  <c r="S33" i="17" s="1"/>
  <c r="AR33" i="16"/>
  <c r="AR33" i="17" s="1"/>
  <c r="AB33" i="16"/>
  <c r="AB33" i="17" s="1"/>
  <c r="AB33" i="18" s="1"/>
  <c r="R33" i="16"/>
  <c r="R33" i="17" s="1"/>
  <c r="AP33" i="16"/>
  <c r="AP33" i="17" s="1"/>
  <c r="AA33" i="16"/>
  <c r="AA33" i="17" s="1"/>
  <c r="P33" i="16"/>
  <c r="P33" i="17" s="1"/>
  <c r="P33" i="18" s="1"/>
  <c r="AN33" i="16"/>
  <c r="AN33" i="17" s="1"/>
  <c r="Z33" i="16"/>
  <c r="Z33" i="17" s="1"/>
  <c r="O33" i="16"/>
  <c r="O33" i="17" s="1"/>
  <c r="AM33" i="16"/>
  <c r="AM33" i="17" s="1"/>
  <c r="AM33" i="18" s="1"/>
  <c r="X33" i="16"/>
  <c r="X33" i="17" s="1"/>
  <c r="N33" i="16"/>
  <c r="N33" i="17" s="1"/>
  <c r="AX31" i="16"/>
  <c r="AX31" i="17" s="1"/>
  <c r="AP31" i="16"/>
  <c r="AP31" i="17" s="1"/>
  <c r="AH31" i="16"/>
  <c r="AH31" i="17" s="1"/>
  <c r="Z31" i="16"/>
  <c r="Z31" i="17" s="1"/>
  <c r="R31" i="16"/>
  <c r="R31" i="17" s="1"/>
  <c r="J31" i="16"/>
  <c r="J31" i="17" s="1"/>
  <c r="AW31" i="16"/>
  <c r="AW31" i="17" s="1"/>
  <c r="AO31" i="16"/>
  <c r="AO31" i="17" s="1"/>
  <c r="AG31" i="16"/>
  <c r="AG31" i="17" s="1"/>
  <c r="Y31" i="16"/>
  <c r="Y31" i="17" s="1"/>
  <c r="Y31" i="18" s="1"/>
  <c r="Q31" i="16"/>
  <c r="Q31" i="17" s="1"/>
  <c r="I31" i="16"/>
  <c r="I31" i="17" s="1"/>
  <c r="I31" i="18" s="1"/>
  <c r="AV31" i="16"/>
  <c r="AV31" i="17" s="1"/>
  <c r="AN31" i="16"/>
  <c r="AN31" i="17" s="1"/>
  <c r="AF31" i="16"/>
  <c r="AF31" i="17" s="1"/>
  <c r="AF31" i="18" s="1"/>
  <c r="X31" i="16"/>
  <c r="X31" i="17" s="1"/>
  <c r="P31" i="16"/>
  <c r="P31" i="17" s="1"/>
  <c r="P31" i="18" s="1"/>
  <c r="AU31" i="16"/>
  <c r="AU31" i="17" s="1"/>
  <c r="AM31" i="16"/>
  <c r="AM31" i="17" s="1"/>
  <c r="AM31" i="18" s="1"/>
  <c r="AE31" i="16"/>
  <c r="AE31" i="17" s="1"/>
  <c r="W31" i="16"/>
  <c r="W31" i="17" s="1"/>
  <c r="W31" i="18" s="1"/>
  <c r="O31" i="16"/>
  <c r="O31" i="17" s="1"/>
  <c r="AT31" i="16"/>
  <c r="AT31" i="17" s="1"/>
  <c r="AL31" i="16"/>
  <c r="AL31" i="17" s="1"/>
  <c r="AD31" i="16"/>
  <c r="AD31" i="17" s="1"/>
  <c r="AD31" i="18" s="1"/>
  <c r="V31" i="16"/>
  <c r="V31" i="17" s="1"/>
  <c r="V31" i="18" s="1"/>
  <c r="N31" i="16"/>
  <c r="N31" i="17" s="1"/>
  <c r="AS31" i="16"/>
  <c r="AS31" i="17" s="1"/>
  <c r="AK31" i="16"/>
  <c r="AK31" i="17" s="1"/>
  <c r="AK31" i="18" s="1"/>
  <c r="AC31" i="16"/>
  <c r="AC31" i="17" s="1"/>
  <c r="U31" i="16"/>
  <c r="U31" i="17" s="1"/>
  <c r="M31" i="16"/>
  <c r="M31" i="17" s="1"/>
  <c r="M31" i="18" s="1"/>
  <c r="AZ31" i="16"/>
  <c r="AZ31" i="17" s="1"/>
  <c r="AR31" i="16"/>
  <c r="AR31" i="17" s="1"/>
  <c r="AJ31" i="16"/>
  <c r="AJ31" i="17" s="1"/>
  <c r="AB31" i="16"/>
  <c r="AB31" i="17" s="1"/>
  <c r="AB31" i="18" s="1"/>
  <c r="T31" i="16"/>
  <c r="T31" i="17" s="1"/>
  <c r="L31" i="16"/>
  <c r="L31" i="17" s="1"/>
  <c r="AI31" i="16"/>
  <c r="AI31" i="17" s="1"/>
  <c r="AA31" i="16"/>
  <c r="AA31" i="17" s="1"/>
  <c r="S31" i="16"/>
  <c r="S31" i="17" s="1"/>
  <c r="K31" i="16"/>
  <c r="K31" i="17" s="1"/>
  <c r="AY31" i="16"/>
  <c r="AY31" i="17" s="1"/>
  <c r="AQ31" i="16"/>
  <c r="AQ31" i="17" s="1"/>
  <c r="AV45" i="17"/>
  <c r="AN45" i="17"/>
  <c r="AF45" i="17"/>
  <c r="X45" i="17"/>
  <c r="P45" i="17"/>
  <c r="P45" i="18" s="1"/>
  <c r="AU45" i="17"/>
  <c r="AM45" i="17"/>
  <c r="AM45" i="18" s="1"/>
  <c r="AE45" i="17"/>
  <c r="W45" i="17"/>
  <c r="W45" i="18" s="1"/>
  <c r="O45" i="17"/>
  <c r="AT45" i="17"/>
  <c r="AL45" i="17"/>
  <c r="AD45" i="17"/>
  <c r="AD45" i="18" s="1"/>
  <c r="V45" i="17"/>
  <c r="V45" i="18" s="1"/>
  <c r="N45" i="17"/>
  <c r="AS45" i="17"/>
  <c r="AK45" i="17"/>
  <c r="AK45" i="18" s="1"/>
  <c r="AC45" i="17"/>
  <c r="U45" i="17"/>
  <c r="M45" i="17"/>
  <c r="M45" i="18" s="1"/>
  <c r="AZ45" i="17"/>
  <c r="AR45" i="17"/>
  <c r="AJ45" i="17"/>
  <c r="AB45" i="17"/>
  <c r="AB45" i="18" s="1"/>
  <c r="T45" i="17"/>
  <c r="L45" i="17"/>
  <c r="AO45" i="17"/>
  <c r="R45" i="17"/>
  <c r="AI45" i="17"/>
  <c r="Q45" i="17"/>
  <c r="AH45" i="17"/>
  <c r="K45" i="17"/>
  <c r="AY45" i="17"/>
  <c r="AG45" i="17"/>
  <c r="J45" i="17"/>
  <c r="AW45" i="17"/>
  <c r="Z45" i="17"/>
  <c r="AX45" i="17"/>
  <c r="AQ45" i="17"/>
  <c r="AP45" i="17"/>
  <c r="AA45" i="17"/>
  <c r="Y45" i="17"/>
  <c r="Y45" i="18" s="1"/>
  <c r="S45" i="17"/>
  <c r="I45" i="17"/>
  <c r="I64" i="27"/>
  <c r="H64" i="27" s="1"/>
  <c r="H36" i="27"/>
  <c r="I63" i="27"/>
  <c r="H21" i="27"/>
  <c r="J1118" i="26"/>
  <c r="J350" i="26"/>
  <c r="I1121" i="26"/>
  <c r="I1127" i="26"/>
  <c r="I1123" i="26"/>
  <c r="J1120" i="26"/>
  <c r="I1115" i="26"/>
  <c r="E350" i="26"/>
  <c r="E354" i="26"/>
  <c r="E358" i="26"/>
  <c r="J1121" i="26"/>
  <c r="I1116" i="26"/>
  <c r="I1128" i="26"/>
  <c r="E704" i="26"/>
  <c r="E708" i="26"/>
  <c r="E712" i="26"/>
  <c r="J1123" i="26"/>
  <c r="I1117" i="26"/>
  <c r="E1058" i="26"/>
  <c r="E1066" i="26"/>
  <c r="E1062" i="26"/>
  <c r="I1120" i="26"/>
  <c r="J1122" i="26"/>
  <c r="I1118" i="26"/>
  <c r="I350" i="26"/>
  <c r="J1116" i="26"/>
  <c r="I1122" i="26"/>
  <c r="J1117" i="26"/>
  <c r="AV27" i="25"/>
  <c r="AV120" i="25" s="1"/>
  <c r="AN27" i="25"/>
  <c r="AN120" i="25" s="1"/>
  <c r="AF27" i="25"/>
  <c r="AF120" i="25" s="1"/>
  <c r="X27" i="25"/>
  <c r="X120" i="25" s="1"/>
  <c r="P27" i="25"/>
  <c r="P120" i="25" s="1"/>
  <c r="AU27" i="25"/>
  <c r="AU120" i="25" s="1"/>
  <c r="AM27" i="25"/>
  <c r="AM120" i="25" s="1"/>
  <c r="AE27" i="25"/>
  <c r="AE120" i="25" s="1"/>
  <c r="W27" i="25"/>
  <c r="W120" i="25" s="1"/>
  <c r="O27" i="25"/>
  <c r="O120" i="25" s="1"/>
  <c r="AT27" i="25"/>
  <c r="AT120" i="25" s="1"/>
  <c r="AL27" i="25"/>
  <c r="AL120" i="25" s="1"/>
  <c r="AD27" i="25"/>
  <c r="AD120" i="25" s="1"/>
  <c r="V27" i="25"/>
  <c r="V120" i="25" s="1"/>
  <c r="N27" i="25"/>
  <c r="N120" i="25" s="1"/>
  <c r="AS27" i="25"/>
  <c r="AS120" i="25" s="1"/>
  <c r="AK27" i="25"/>
  <c r="AK120" i="25" s="1"/>
  <c r="AC27" i="25"/>
  <c r="AC120" i="25" s="1"/>
  <c r="U27" i="25"/>
  <c r="U120" i="25" s="1"/>
  <c r="M27" i="25"/>
  <c r="M120" i="25" s="1"/>
  <c r="AZ27" i="25"/>
  <c r="AR27" i="25"/>
  <c r="AR120" i="25" s="1"/>
  <c r="AJ27" i="25"/>
  <c r="AJ120" i="25" s="1"/>
  <c r="AB27" i="25"/>
  <c r="AB120" i="25" s="1"/>
  <c r="T27" i="25"/>
  <c r="T120" i="25" s="1"/>
  <c r="L27" i="25"/>
  <c r="L120" i="25" s="1"/>
  <c r="AQ27" i="25"/>
  <c r="AQ120" i="25" s="1"/>
  <c r="AI27" i="25"/>
  <c r="AI120" i="25" s="1"/>
  <c r="AA27" i="25"/>
  <c r="AA120" i="25" s="1"/>
  <c r="S27" i="25"/>
  <c r="S120" i="25" s="1"/>
  <c r="K27" i="25"/>
  <c r="K120" i="25" s="1"/>
  <c r="AX27" i="25"/>
  <c r="AX120" i="25" s="1"/>
  <c r="AP27" i="25"/>
  <c r="AP120" i="25" s="1"/>
  <c r="AH27" i="25"/>
  <c r="AH120" i="25" s="1"/>
  <c r="Z27" i="25"/>
  <c r="Z120" i="25" s="1"/>
  <c r="R27" i="25"/>
  <c r="R120" i="25" s="1"/>
  <c r="J27" i="25"/>
  <c r="J120" i="25" s="1"/>
  <c r="AW27" i="25"/>
  <c r="AW120" i="25" s="1"/>
  <c r="AO27" i="25"/>
  <c r="AO120" i="25" s="1"/>
  <c r="AG27" i="25"/>
  <c r="AG120" i="25" s="1"/>
  <c r="Y27" i="25"/>
  <c r="Y120" i="25" s="1"/>
  <c r="Q27" i="25"/>
  <c r="Q120" i="25" s="1"/>
  <c r="I27" i="25"/>
  <c r="AW90" i="25"/>
  <c r="AW123" i="25" s="1"/>
  <c r="AO90" i="25"/>
  <c r="AO123" i="25" s="1"/>
  <c r="AG90" i="25"/>
  <c r="AG123" i="25" s="1"/>
  <c r="Y90" i="25"/>
  <c r="Y123" i="25" s="1"/>
  <c r="Q90" i="25"/>
  <c r="Q123" i="25" s="1"/>
  <c r="I90" i="25"/>
  <c r="AV90" i="25"/>
  <c r="AV123" i="25" s="1"/>
  <c r="AN90" i="25"/>
  <c r="AN123" i="25" s="1"/>
  <c r="AF90" i="25"/>
  <c r="AF123" i="25" s="1"/>
  <c r="X90" i="25"/>
  <c r="X123" i="25" s="1"/>
  <c r="P90" i="25"/>
  <c r="P123" i="25" s="1"/>
  <c r="AU90" i="25"/>
  <c r="AU123" i="25" s="1"/>
  <c r="AM90" i="25"/>
  <c r="AM123" i="25" s="1"/>
  <c r="AE90" i="25"/>
  <c r="AE123" i="25" s="1"/>
  <c r="W90" i="25"/>
  <c r="W123" i="25" s="1"/>
  <c r="O90" i="25"/>
  <c r="O123" i="25" s="1"/>
  <c r="AT90" i="25"/>
  <c r="AT123" i="25" s="1"/>
  <c r="AL90" i="25"/>
  <c r="AL123" i="25" s="1"/>
  <c r="AD90" i="25"/>
  <c r="AD123" i="25" s="1"/>
  <c r="V90" i="25"/>
  <c r="V123" i="25" s="1"/>
  <c r="N90" i="25"/>
  <c r="N123" i="25" s="1"/>
  <c r="AS90" i="25"/>
  <c r="AS123" i="25" s="1"/>
  <c r="AK90" i="25"/>
  <c r="AK123" i="25" s="1"/>
  <c r="AC90" i="25"/>
  <c r="AC123" i="25" s="1"/>
  <c r="U90" i="25"/>
  <c r="U123" i="25" s="1"/>
  <c r="M90" i="25"/>
  <c r="M123" i="25" s="1"/>
  <c r="AZ90" i="25"/>
  <c r="AR90" i="25"/>
  <c r="AR123" i="25" s="1"/>
  <c r="AJ90" i="25"/>
  <c r="AJ123" i="25" s="1"/>
  <c r="AB90" i="25"/>
  <c r="AB123" i="25" s="1"/>
  <c r="T90" i="25"/>
  <c r="T123" i="25" s="1"/>
  <c r="L90" i="25"/>
  <c r="L123" i="25" s="1"/>
  <c r="AQ90" i="25"/>
  <c r="AQ123" i="25" s="1"/>
  <c r="AI90" i="25"/>
  <c r="AI123" i="25" s="1"/>
  <c r="AA90" i="25"/>
  <c r="AA123" i="25" s="1"/>
  <c r="S90" i="25"/>
  <c r="S123" i="25" s="1"/>
  <c r="K90" i="25"/>
  <c r="K123" i="25" s="1"/>
  <c r="AX90" i="25"/>
  <c r="AX123" i="25" s="1"/>
  <c r="AP90" i="25"/>
  <c r="AP123" i="25" s="1"/>
  <c r="AH90" i="25"/>
  <c r="AH123" i="25" s="1"/>
  <c r="Z90" i="25"/>
  <c r="Z123" i="25" s="1"/>
  <c r="R90" i="25"/>
  <c r="R123" i="25" s="1"/>
  <c r="J90" i="25"/>
  <c r="J123" i="25" s="1"/>
  <c r="AW111" i="25"/>
  <c r="AW124" i="25" s="1"/>
  <c r="AO111" i="25"/>
  <c r="AO124" i="25" s="1"/>
  <c r="AG111" i="25"/>
  <c r="AG124" i="25" s="1"/>
  <c r="Y111" i="25"/>
  <c r="Y124" i="25" s="1"/>
  <c r="Q111" i="25"/>
  <c r="Q124" i="25" s="1"/>
  <c r="I111" i="25"/>
  <c r="AV111" i="25"/>
  <c r="AV124" i="25" s="1"/>
  <c r="AN111" i="25"/>
  <c r="AN124" i="25" s="1"/>
  <c r="AF111" i="25"/>
  <c r="AF124" i="25" s="1"/>
  <c r="X111" i="25"/>
  <c r="X124" i="25" s="1"/>
  <c r="P111" i="25"/>
  <c r="P124" i="25" s="1"/>
  <c r="AU111" i="25"/>
  <c r="AU124" i="25" s="1"/>
  <c r="AM111" i="25"/>
  <c r="AM124" i="25" s="1"/>
  <c r="AE111" i="25"/>
  <c r="AE124" i="25" s="1"/>
  <c r="W111" i="25"/>
  <c r="W124" i="25" s="1"/>
  <c r="O111" i="25"/>
  <c r="O124" i="25" s="1"/>
  <c r="AT111" i="25"/>
  <c r="AT124" i="25" s="1"/>
  <c r="AL111" i="25"/>
  <c r="AL124" i="25" s="1"/>
  <c r="AD111" i="25"/>
  <c r="AD124" i="25" s="1"/>
  <c r="V111" i="25"/>
  <c r="V124" i="25" s="1"/>
  <c r="N111" i="25"/>
  <c r="N124" i="25" s="1"/>
  <c r="AS111" i="25"/>
  <c r="AS124" i="25" s="1"/>
  <c r="AK111" i="25"/>
  <c r="AK124" i="25" s="1"/>
  <c r="AC111" i="25"/>
  <c r="AC124" i="25" s="1"/>
  <c r="U111" i="25"/>
  <c r="U124" i="25" s="1"/>
  <c r="M111" i="25"/>
  <c r="M124" i="25" s="1"/>
  <c r="AZ111" i="25"/>
  <c r="AR111" i="25"/>
  <c r="AR124" i="25" s="1"/>
  <c r="AJ111" i="25"/>
  <c r="AJ124" i="25" s="1"/>
  <c r="AB111" i="25"/>
  <c r="AB124" i="25" s="1"/>
  <c r="T111" i="25"/>
  <c r="T124" i="25" s="1"/>
  <c r="L111" i="25"/>
  <c r="L124" i="25" s="1"/>
  <c r="AQ111" i="25"/>
  <c r="AQ124" i="25" s="1"/>
  <c r="AI111" i="25"/>
  <c r="AI124" i="25" s="1"/>
  <c r="AA111" i="25"/>
  <c r="AA124" i="25" s="1"/>
  <c r="S111" i="25"/>
  <c r="S124" i="25" s="1"/>
  <c r="K111" i="25"/>
  <c r="K124" i="25" s="1"/>
  <c r="AX111" i="25"/>
  <c r="AX124" i="25" s="1"/>
  <c r="AP111" i="25"/>
  <c r="AP124" i="25" s="1"/>
  <c r="AH111" i="25"/>
  <c r="AH124" i="25" s="1"/>
  <c r="Z111" i="25"/>
  <c r="Z124" i="25" s="1"/>
  <c r="R111" i="25"/>
  <c r="R124" i="25" s="1"/>
  <c r="J111" i="25"/>
  <c r="J124" i="25" s="1"/>
  <c r="H89" i="25"/>
  <c r="H110" i="25"/>
  <c r="H47" i="25"/>
  <c r="H68" i="25"/>
  <c r="AV48" i="25"/>
  <c r="AV121" i="25" s="1"/>
  <c r="AN48" i="25"/>
  <c r="AN121" i="25" s="1"/>
  <c r="AF48" i="25"/>
  <c r="AF121" i="25" s="1"/>
  <c r="X48" i="25"/>
  <c r="X121" i="25" s="1"/>
  <c r="P48" i="25"/>
  <c r="P121" i="25" s="1"/>
  <c r="AU48" i="25"/>
  <c r="AU121" i="25" s="1"/>
  <c r="AM48" i="25"/>
  <c r="AM121" i="25" s="1"/>
  <c r="AE48" i="25"/>
  <c r="AE121" i="25" s="1"/>
  <c r="W48" i="25"/>
  <c r="W121" i="25" s="1"/>
  <c r="O48" i="25"/>
  <c r="O121" i="25" s="1"/>
  <c r="AT48" i="25"/>
  <c r="AT121" i="25" s="1"/>
  <c r="AL48" i="25"/>
  <c r="AL121" i="25" s="1"/>
  <c r="AD48" i="25"/>
  <c r="AD121" i="25" s="1"/>
  <c r="V48" i="25"/>
  <c r="V121" i="25" s="1"/>
  <c r="N48" i="25"/>
  <c r="N121" i="25" s="1"/>
  <c r="AS48" i="25"/>
  <c r="AS121" i="25" s="1"/>
  <c r="AK48" i="25"/>
  <c r="AK121" i="25" s="1"/>
  <c r="AC48" i="25"/>
  <c r="AC121" i="25" s="1"/>
  <c r="U48" i="25"/>
  <c r="U121" i="25" s="1"/>
  <c r="M48" i="25"/>
  <c r="M121" i="25" s="1"/>
  <c r="AZ48" i="25"/>
  <c r="AR48" i="25"/>
  <c r="AR121" i="25" s="1"/>
  <c r="AJ48" i="25"/>
  <c r="AJ121" i="25" s="1"/>
  <c r="AB48" i="25"/>
  <c r="AB121" i="25" s="1"/>
  <c r="T48" i="25"/>
  <c r="T121" i="25" s="1"/>
  <c r="L48" i="25"/>
  <c r="L121" i="25" s="1"/>
  <c r="AQ48" i="25"/>
  <c r="AQ121" i="25" s="1"/>
  <c r="AI48" i="25"/>
  <c r="AI121" i="25" s="1"/>
  <c r="AA48" i="25"/>
  <c r="AA121" i="25" s="1"/>
  <c r="S48" i="25"/>
  <c r="S121" i="25" s="1"/>
  <c r="K48" i="25"/>
  <c r="K121" i="25" s="1"/>
  <c r="AX48" i="25"/>
  <c r="AX121" i="25" s="1"/>
  <c r="AP48" i="25"/>
  <c r="AP121" i="25" s="1"/>
  <c r="AH48" i="25"/>
  <c r="AH121" i="25" s="1"/>
  <c r="Z48" i="25"/>
  <c r="Z121" i="25" s="1"/>
  <c r="R48" i="25"/>
  <c r="R121" i="25" s="1"/>
  <c r="J48" i="25"/>
  <c r="J121" i="25" s="1"/>
  <c r="AG48" i="25"/>
  <c r="AG121" i="25" s="1"/>
  <c r="Y48" i="25"/>
  <c r="Y121" i="25" s="1"/>
  <c r="Q48" i="25"/>
  <c r="Q121" i="25" s="1"/>
  <c r="I48" i="25"/>
  <c r="AW48" i="25"/>
  <c r="AW121" i="25" s="1"/>
  <c r="AO48" i="25"/>
  <c r="AO121" i="25" s="1"/>
  <c r="H26" i="25"/>
  <c r="AV69" i="25"/>
  <c r="AV122" i="25" s="1"/>
  <c r="AN69" i="25"/>
  <c r="AN122" i="25" s="1"/>
  <c r="AF69" i="25"/>
  <c r="AF122" i="25" s="1"/>
  <c r="X69" i="25"/>
  <c r="X122" i="25" s="1"/>
  <c r="P69" i="25"/>
  <c r="P122" i="25" s="1"/>
  <c r="AU69" i="25"/>
  <c r="AU122" i="25" s="1"/>
  <c r="AM69" i="25"/>
  <c r="AM122" i="25" s="1"/>
  <c r="AE69" i="25"/>
  <c r="AE122" i="25" s="1"/>
  <c r="W69" i="25"/>
  <c r="W122" i="25" s="1"/>
  <c r="O69" i="25"/>
  <c r="O122" i="25" s="1"/>
  <c r="AT69" i="25"/>
  <c r="AT122" i="25" s="1"/>
  <c r="AL69" i="25"/>
  <c r="AL122" i="25" s="1"/>
  <c r="AD69" i="25"/>
  <c r="AD122" i="25" s="1"/>
  <c r="V69" i="25"/>
  <c r="V122" i="25" s="1"/>
  <c r="N69" i="25"/>
  <c r="N122" i="25" s="1"/>
  <c r="AS69" i="25"/>
  <c r="AS122" i="25" s="1"/>
  <c r="AK69" i="25"/>
  <c r="AK122" i="25" s="1"/>
  <c r="AC69" i="25"/>
  <c r="AC122" i="25" s="1"/>
  <c r="U69" i="25"/>
  <c r="U122" i="25" s="1"/>
  <c r="M69" i="25"/>
  <c r="M122" i="25" s="1"/>
  <c r="AZ69" i="25"/>
  <c r="AR69" i="25"/>
  <c r="AR122" i="25" s="1"/>
  <c r="AJ69" i="25"/>
  <c r="AJ122" i="25" s="1"/>
  <c r="AB69" i="25"/>
  <c r="AB122" i="25" s="1"/>
  <c r="T69" i="25"/>
  <c r="T122" i="25" s="1"/>
  <c r="L69" i="25"/>
  <c r="L122" i="25" s="1"/>
  <c r="AQ69" i="25"/>
  <c r="AQ122" i="25" s="1"/>
  <c r="AI69" i="25"/>
  <c r="AI122" i="25" s="1"/>
  <c r="AA69" i="25"/>
  <c r="AA122" i="25" s="1"/>
  <c r="S69" i="25"/>
  <c r="S122" i="25" s="1"/>
  <c r="K69" i="25"/>
  <c r="K122" i="25" s="1"/>
  <c r="AX69" i="25"/>
  <c r="AX122" i="25" s="1"/>
  <c r="AP69" i="25"/>
  <c r="AP122" i="25" s="1"/>
  <c r="AH69" i="25"/>
  <c r="AH122" i="25" s="1"/>
  <c r="Z69" i="25"/>
  <c r="Z122" i="25" s="1"/>
  <c r="R69" i="25"/>
  <c r="R122" i="25" s="1"/>
  <c r="J69" i="25"/>
  <c r="J122" i="25" s="1"/>
  <c r="AW69" i="25"/>
  <c r="AW122" i="25" s="1"/>
  <c r="AO69" i="25"/>
  <c r="AO122" i="25" s="1"/>
  <c r="AG69" i="25"/>
  <c r="AG122" i="25" s="1"/>
  <c r="Y69" i="25"/>
  <c r="Y122" i="25" s="1"/>
  <c r="Q69" i="25"/>
  <c r="Q122" i="25" s="1"/>
  <c r="I69" i="25"/>
  <c r="N2" i="24"/>
  <c r="N3" i="24" s="1"/>
  <c r="N4" i="24" s="1"/>
  <c r="AS755" i="10"/>
  <c r="AS868" i="26" s="1"/>
  <c r="AU755" i="10"/>
  <c r="AU868" i="26" s="1"/>
  <c r="AV755" i="10"/>
  <c r="AV868" i="26" s="1"/>
  <c r="AT755" i="10"/>
  <c r="AT868" i="26" s="1"/>
  <c r="AR755" i="10"/>
  <c r="AR868" i="26" s="1"/>
  <c r="AQ755" i="10"/>
  <c r="AQ868" i="26" s="1"/>
  <c r="AZ755" i="10"/>
  <c r="AZ868" i="26" s="1"/>
  <c r="AP755" i="10"/>
  <c r="AP868" i="26" s="1"/>
  <c r="AY755" i="10"/>
  <c r="AY868" i="26" s="1"/>
  <c r="AO755" i="10"/>
  <c r="AO868" i="26" s="1"/>
  <c r="AX755" i="10"/>
  <c r="AX868" i="26" s="1"/>
  <c r="AW755" i="10"/>
  <c r="AW868" i="26" s="1"/>
  <c r="AN755" i="10"/>
  <c r="AN868" i="26" s="1"/>
  <c r="AW254" i="10"/>
  <c r="AW236" i="26" s="1"/>
  <c r="AO254" i="10"/>
  <c r="AO236" i="26" s="1"/>
  <c r="AX254" i="10"/>
  <c r="AX236" i="26" s="1"/>
  <c r="AP254" i="10"/>
  <c r="AP236" i="26" s="1"/>
  <c r="AV406" i="10"/>
  <c r="AV428" i="26" s="1"/>
  <c r="AN406" i="10"/>
  <c r="AN428" i="26" s="1"/>
  <c r="AT406" i="10"/>
  <c r="AT428" i="26" s="1"/>
  <c r="AZ406" i="10"/>
  <c r="AZ428" i="26" s="1"/>
  <c r="AR406" i="10"/>
  <c r="AR428" i="26" s="1"/>
  <c r="AX406" i="10"/>
  <c r="AX428" i="26" s="1"/>
  <c r="AP406" i="10"/>
  <c r="AP428" i="26" s="1"/>
  <c r="AW406" i="10"/>
  <c r="AW428" i="26" s="1"/>
  <c r="AO406" i="10"/>
  <c r="AO428" i="26" s="1"/>
  <c r="AY406" i="10"/>
  <c r="AY428" i="26" s="1"/>
  <c r="AQ406" i="10"/>
  <c r="AQ428" i="26" s="1"/>
  <c r="AS406" i="10"/>
  <c r="AS428" i="26" s="1"/>
  <c r="AU406" i="10"/>
  <c r="AU428" i="26" s="1"/>
  <c r="AS91" i="10"/>
  <c r="AS39" i="26" s="1"/>
  <c r="AZ91" i="10"/>
  <c r="AZ39" i="26" s="1"/>
  <c r="AR91" i="10"/>
  <c r="AR39" i="26" s="1"/>
  <c r="AY91" i="10"/>
  <c r="AY39" i="26" s="1"/>
  <c r="AQ91" i="10"/>
  <c r="AQ39" i="26" s="1"/>
  <c r="AN91" i="10"/>
  <c r="AN39" i="26" s="1"/>
  <c r="AX91" i="10"/>
  <c r="AX39" i="26" s="1"/>
  <c r="AP91" i="10"/>
  <c r="AP39" i="26" s="1"/>
  <c r="AW91" i="10"/>
  <c r="AW39" i="26" s="1"/>
  <c r="AO91" i="10"/>
  <c r="AO39" i="26" s="1"/>
  <c r="AV91" i="10"/>
  <c r="AV39" i="26" s="1"/>
  <c r="AU91" i="10"/>
  <c r="AU39" i="26" s="1"/>
  <c r="AT91" i="10"/>
  <c r="AT39" i="26" s="1"/>
  <c r="AS848" i="10"/>
  <c r="AS995" i="26" s="1"/>
  <c r="AZ848" i="10"/>
  <c r="AZ995" i="26" s="1"/>
  <c r="AR848" i="10"/>
  <c r="AR995" i="26" s="1"/>
  <c r="AW848" i="10"/>
  <c r="AW995" i="26" s="1"/>
  <c r="AV848" i="10"/>
  <c r="AV995" i="26" s="1"/>
  <c r="AU848" i="10"/>
  <c r="AU995" i="26" s="1"/>
  <c r="AY848" i="10"/>
  <c r="AY995" i="26" s="1"/>
  <c r="AO848" i="10"/>
  <c r="AO995" i="26" s="1"/>
  <c r="AP848" i="10"/>
  <c r="AP995" i="26" s="1"/>
  <c r="AN848" i="10"/>
  <c r="AN995" i="26" s="1"/>
  <c r="AT848" i="10"/>
  <c r="AT995" i="26" s="1"/>
  <c r="AX848" i="10"/>
  <c r="AX995" i="26" s="1"/>
  <c r="AQ848" i="10"/>
  <c r="AQ995" i="26" s="1"/>
  <c r="AU878" i="10"/>
  <c r="AU1025" i="26" s="1"/>
  <c r="AZ878" i="10"/>
  <c r="AZ1025" i="26" s="1"/>
  <c r="AR878" i="10"/>
  <c r="AR1025" i="26" s="1"/>
  <c r="AY878" i="10"/>
  <c r="AY1025" i="26" s="1"/>
  <c r="AQ878" i="10"/>
  <c r="AQ1025" i="26" s="1"/>
  <c r="AO878" i="10"/>
  <c r="AO1025" i="26" s="1"/>
  <c r="AN878" i="10"/>
  <c r="AN1025" i="26" s="1"/>
  <c r="AX878" i="10"/>
  <c r="AX1025" i="26" s="1"/>
  <c r="AW878" i="10"/>
  <c r="AW1025" i="26" s="1"/>
  <c r="AP878" i="10"/>
  <c r="AP1025" i="26" s="1"/>
  <c r="AV878" i="10"/>
  <c r="AV1025" i="26" s="1"/>
  <c r="AT878" i="10"/>
  <c r="AT1025" i="26" s="1"/>
  <c r="AS878" i="10"/>
  <c r="AS1025" i="26" s="1"/>
  <c r="AT730" i="10"/>
  <c r="AT843" i="26" s="1"/>
  <c r="AN730" i="10"/>
  <c r="AN843" i="26" s="1"/>
  <c r="AX666" i="10"/>
  <c r="AP666" i="10"/>
  <c r="AU666" i="10"/>
  <c r="AT666" i="10"/>
  <c r="AQ666" i="10"/>
  <c r="AO666" i="10"/>
  <c r="AZ666" i="10"/>
  <c r="AN666" i="10"/>
  <c r="AY666" i="10"/>
  <c r="AW666" i="10"/>
  <c r="AV666" i="10"/>
  <c r="AS666" i="10"/>
  <c r="AR666" i="10"/>
  <c r="AX396" i="10"/>
  <c r="AX418" i="26" s="1"/>
  <c r="AP396" i="10"/>
  <c r="AP418" i="26" s="1"/>
  <c r="AV396" i="10"/>
  <c r="AV418" i="26" s="1"/>
  <c r="AN396" i="10"/>
  <c r="AN418" i="26" s="1"/>
  <c r="AT396" i="10"/>
  <c r="AT418" i="26" s="1"/>
  <c r="AY396" i="10"/>
  <c r="AY418" i="26" s="1"/>
  <c r="AQ396" i="10"/>
  <c r="AQ418" i="26" s="1"/>
  <c r="AW396" i="10"/>
  <c r="AW418" i="26" s="1"/>
  <c r="AU396" i="10"/>
  <c r="AU418" i="26" s="1"/>
  <c r="AS396" i="10"/>
  <c r="AS418" i="26" s="1"/>
  <c r="AR396" i="10"/>
  <c r="AR418" i="26" s="1"/>
  <c r="AZ396" i="10"/>
  <c r="AZ418" i="26" s="1"/>
  <c r="AO396" i="10"/>
  <c r="AO418" i="26" s="1"/>
  <c r="AM293" i="10" a="1"/>
  <c r="AM293" i="10" s="1"/>
  <c r="AM292" i="26" s="1"/>
  <c r="AM195" i="10" a="1"/>
  <c r="AM195" i="10" s="1"/>
  <c r="K140" i="10" a="1"/>
  <c r="K140" i="10" s="1"/>
  <c r="K105" i="26" s="1"/>
  <c r="K104" i="26" s="1"/>
  <c r="AM165" i="26"/>
  <c r="AM71" i="10" a="1"/>
  <c r="AM71" i="10" s="1"/>
  <c r="L705" i="10" s="1"/>
  <c r="L818" i="26" s="1"/>
  <c r="K170" i="10" a="1"/>
  <c r="K170" i="10" s="1"/>
  <c r="K160" i="10" a="1"/>
  <c r="K160" i="10" s="1"/>
  <c r="K125" i="26" s="1"/>
  <c r="AM303" i="10" a="1"/>
  <c r="AM303" i="10" s="1"/>
  <c r="AM302" i="26" s="1"/>
  <c r="AM470" i="10" a="1"/>
  <c r="AM470" i="10" s="1"/>
  <c r="AM509" i="26" s="1"/>
  <c r="AM480" i="10" a="1"/>
  <c r="AM480" i="10" s="1"/>
  <c r="AM519" i="26" s="1"/>
  <c r="AM504" i="10" a="1"/>
  <c r="AM504" i="10" s="1"/>
  <c r="AM560" i="26" s="1"/>
  <c r="AM623" i="10" a="1"/>
  <c r="AM623" i="10" s="1"/>
  <c r="AM696" i="26" s="1"/>
  <c r="AM534" i="10" a="1"/>
  <c r="AM534" i="10" s="1"/>
  <c r="AM590" i="26" s="1"/>
  <c r="K583" i="10" a="1"/>
  <c r="K583" i="10" s="1"/>
  <c r="K656" i="26" s="1"/>
  <c r="AZ853" i="10"/>
  <c r="AZ1000" i="26" s="1"/>
  <c r="AR853" i="10"/>
  <c r="AR1000" i="26" s="1"/>
  <c r="AY853" i="10"/>
  <c r="AY1000" i="26" s="1"/>
  <c r="AQ853" i="10"/>
  <c r="AQ1000" i="26" s="1"/>
  <c r="AX853" i="10"/>
  <c r="AX1000" i="26" s="1"/>
  <c r="AP853" i="10"/>
  <c r="AP1000" i="26" s="1"/>
  <c r="AO853" i="10"/>
  <c r="AO1000" i="26" s="1"/>
  <c r="AN853" i="10"/>
  <c r="AN1000" i="26" s="1"/>
  <c r="AT853" i="10"/>
  <c r="AT1000" i="26" s="1"/>
  <c r="AU853" i="10"/>
  <c r="AU1000" i="26" s="1"/>
  <c r="AS853" i="10"/>
  <c r="AS1000" i="26" s="1"/>
  <c r="AW853" i="10"/>
  <c r="AW1000" i="26" s="1"/>
  <c r="AV853" i="10"/>
  <c r="AV1000" i="26" s="1"/>
  <c r="AT705" i="10"/>
  <c r="AT818" i="26" s="1"/>
  <c r="AS705" i="10"/>
  <c r="AS818" i="26" s="1"/>
  <c r="AW705" i="10"/>
  <c r="AW818" i="26" s="1"/>
  <c r="AO705" i="10"/>
  <c r="AO818" i="26" s="1"/>
  <c r="AS588" i="10"/>
  <c r="AS661" i="26" s="1"/>
  <c r="AO588" i="10"/>
  <c r="AO661" i="26" s="1"/>
  <c r="AZ514" i="10"/>
  <c r="AZ570" i="26" s="1"/>
  <c r="AX514" i="10"/>
  <c r="AX570" i="26" s="1"/>
  <c r="AP514" i="10"/>
  <c r="AP570" i="26" s="1"/>
  <c r="AV514" i="10"/>
  <c r="AV570" i="26" s="1"/>
  <c r="AN514" i="10"/>
  <c r="AN570" i="26" s="1"/>
  <c r="AU514" i="10"/>
  <c r="AU570" i="26" s="1"/>
  <c r="AT514" i="10"/>
  <c r="AT570" i="26" s="1"/>
  <c r="AR514" i="10"/>
  <c r="AR570" i="26" s="1"/>
  <c r="AY514" i="10"/>
  <c r="AY570" i="26" s="1"/>
  <c r="AQ514" i="10"/>
  <c r="AQ570" i="26" s="1"/>
  <c r="AW514" i="10"/>
  <c r="AW570" i="26" s="1"/>
  <c r="AS514" i="10"/>
  <c r="AS570" i="26" s="1"/>
  <c r="AO514" i="10"/>
  <c r="AO570" i="26" s="1"/>
  <c r="AT376" i="10"/>
  <c r="AT398" i="26" s="1"/>
  <c r="AX376" i="10"/>
  <c r="AX398" i="26" s="1"/>
  <c r="AP376" i="10"/>
  <c r="AP398" i="26" s="1"/>
  <c r="AR376" i="10"/>
  <c r="AR398" i="26" s="1"/>
  <c r="AQ376" i="10"/>
  <c r="AQ398" i="26" s="1"/>
  <c r="AZ376" i="10"/>
  <c r="AZ398" i="26" s="1"/>
  <c r="AO376" i="10"/>
  <c r="AO398" i="26" s="1"/>
  <c r="AY376" i="10"/>
  <c r="AY398" i="26" s="1"/>
  <c r="AN376" i="10"/>
  <c r="AN398" i="26" s="1"/>
  <c r="AU376" i="10"/>
  <c r="AU398" i="26" s="1"/>
  <c r="AS376" i="10"/>
  <c r="AS398" i="26" s="1"/>
  <c r="AW376" i="10"/>
  <c r="AW398" i="26" s="1"/>
  <c r="AV376" i="10"/>
  <c r="AV398" i="26" s="1"/>
  <c r="AP155" i="10"/>
  <c r="AP120" i="26" s="1"/>
  <c r="AW155" i="10"/>
  <c r="AW120" i="26" s="1"/>
  <c r="AO155" i="10"/>
  <c r="AO120" i="26" s="1"/>
  <c r="AV155" i="10"/>
  <c r="AV120" i="26" s="1"/>
  <c r="AN155" i="10"/>
  <c r="AN120" i="26" s="1"/>
  <c r="AT155" i="10"/>
  <c r="AT120" i="26" s="1"/>
  <c r="AS155" i="10"/>
  <c r="AS120" i="26" s="1"/>
  <c r="AY155" i="10"/>
  <c r="AY120" i="26" s="1"/>
  <c r="AR155" i="10"/>
  <c r="AR120" i="26" s="1"/>
  <c r="AU155" i="10"/>
  <c r="AU120" i="26" s="1"/>
  <c r="AQ155" i="10"/>
  <c r="AQ120" i="26" s="1"/>
  <c r="K86" i="10" a="1"/>
  <c r="K86" i="10" s="1"/>
  <c r="K34" i="26" s="1"/>
  <c r="K81" i="10" a="1"/>
  <c r="K81" i="10" s="1"/>
  <c r="K29" i="26" s="1"/>
  <c r="AM101" i="10" a="1"/>
  <c r="AM101" i="10" s="1"/>
  <c r="AM48" i="26" s="1"/>
  <c r="K76" i="10" a="1"/>
  <c r="K76" i="10" s="1"/>
  <c r="AM550" i="10" s="1"/>
  <c r="AM606" i="26" s="1"/>
  <c r="AM111" i="10" a="1"/>
  <c r="AM111" i="10" s="1"/>
  <c r="AM58" i="26" s="1"/>
  <c r="K131" i="10" a="1"/>
  <c r="K131" i="10" s="1"/>
  <c r="K79" i="26" s="1"/>
  <c r="AR323" i="10"/>
  <c r="AR322" i="26" s="1"/>
  <c r="AY323" i="10"/>
  <c r="AY322" i="26" s="1"/>
  <c r="AS180" i="10"/>
  <c r="AS145" i="26" s="1"/>
  <c r="AN180" i="10"/>
  <c r="AN145" i="26" s="1"/>
  <c r="AW351" i="10"/>
  <c r="AW373" i="26" s="1"/>
  <c r="AW372" i="26" s="1"/>
  <c r="AO351" i="10"/>
  <c r="AO373" i="26" s="1"/>
  <c r="AO372" i="26" s="1"/>
  <c r="AV351" i="10"/>
  <c r="AV373" i="26" s="1"/>
  <c r="AV372" i="26" s="1"/>
  <c r="AN351" i="10"/>
  <c r="AN373" i="26" s="1"/>
  <c r="AN372" i="26" s="1"/>
  <c r="AU351" i="10"/>
  <c r="AU373" i="26" s="1"/>
  <c r="AU372" i="26" s="1"/>
  <c r="AT351" i="10"/>
  <c r="AT373" i="26" s="1"/>
  <c r="AT372" i="26" s="1"/>
  <c r="AY351" i="10"/>
  <c r="AY373" i="26" s="1"/>
  <c r="AY372" i="26" s="1"/>
  <c r="AQ351" i="10"/>
  <c r="AQ373" i="26" s="1"/>
  <c r="AQ372" i="26" s="1"/>
  <c r="AX351" i="10"/>
  <c r="AX373" i="26" s="1"/>
  <c r="AX372" i="26" s="1"/>
  <c r="AP351" i="10"/>
  <c r="AP373" i="26" s="1"/>
  <c r="AP372" i="26" s="1"/>
  <c r="AS351" i="10"/>
  <c r="AS373" i="26" s="1"/>
  <c r="AS372" i="26" s="1"/>
  <c r="AR351" i="10"/>
  <c r="AR373" i="26" s="1"/>
  <c r="AR372" i="26" s="1"/>
  <c r="AZ351" i="10"/>
  <c r="AZ373" i="26" s="1"/>
  <c r="AZ372" i="26" s="1"/>
  <c r="K440" i="10" a="1"/>
  <c r="K440" i="10" s="1"/>
  <c r="K479" i="26" s="1"/>
  <c r="K554" i="10" a="1"/>
  <c r="K554" i="10" s="1"/>
  <c r="K610" i="26" s="1"/>
  <c r="K539" i="10" a="1"/>
  <c r="K539" i="10" s="1"/>
  <c r="K595" i="26" s="1"/>
  <c r="K608" i="10" a="1"/>
  <c r="K608" i="10" s="1"/>
  <c r="K681" i="26" s="1"/>
  <c r="AU794" i="10"/>
  <c r="AT794" i="10"/>
  <c r="AS794" i="10"/>
  <c r="AR794" i="10"/>
  <c r="AQ794" i="10"/>
  <c r="AY794" i="10"/>
  <c r="AN794" i="10"/>
  <c r="AX794" i="10"/>
  <c r="AW794" i="10"/>
  <c r="AZ794" i="10"/>
  <c r="AS106" i="10"/>
  <c r="AS54" i="26" s="1"/>
  <c r="AW165" i="10"/>
  <c r="AW130" i="26" s="1"/>
  <c r="AO165" i="10"/>
  <c r="AO130" i="26" s="1"/>
  <c r="AY165" i="10"/>
  <c r="AY130" i="26" s="1"/>
  <c r="AQ165" i="10"/>
  <c r="AQ130" i="26" s="1"/>
  <c r="AY391" i="10"/>
  <c r="AY413" i="26" s="1"/>
  <c r="AQ391" i="10"/>
  <c r="AQ413" i="26" s="1"/>
  <c r="AW391" i="10"/>
  <c r="AW413" i="26" s="1"/>
  <c r="AO391" i="10"/>
  <c r="AO413" i="26" s="1"/>
  <c r="AU391" i="10"/>
  <c r="AU413" i="26" s="1"/>
  <c r="AZ391" i="10"/>
  <c r="AZ413" i="26" s="1"/>
  <c r="AR391" i="10"/>
  <c r="AR413" i="26" s="1"/>
  <c r="AT391" i="10"/>
  <c r="AT413" i="26" s="1"/>
  <c r="AS391" i="10"/>
  <c r="AS413" i="26" s="1"/>
  <c r="AP391" i="10"/>
  <c r="AP413" i="26" s="1"/>
  <c r="AN391" i="10"/>
  <c r="AN413" i="26" s="1"/>
  <c r="AX391" i="10"/>
  <c r="AX413" i="26" s="1"/>
  <c r="AV391" i="10"/>
  <c r="AV413" i="26" s="1"/>
  <c r="AX259" i="10"/>
  <c r="AX241" i="26" s="1"/>
  <c r="AY411" i="10"/>
  <c r="AY433" i="26" s="1"/>
  <c r="AP411" i="10"/>
  <c r="AP433" i="26" s="1"/>
  <c r="AQ558" i="10"/>
  <c r="AQ631" i="26" s="1"/>
  <c r="AQ630" i="26" s="1"/>
  <c r="AR558" i="10"/>
  <c r="AR631" i="26" s="1"/>
  <c r="AR630" i="26" s="1"/>
  <c r="AW450" i="10"/>
  <c r="AW489" i="26" s="1"/>
  <c r="AO450" i="10"/>
  <c r="AO489" i="26" s="1"/>
  <c r="AV450" i="10"/>
  <c r="AV489" i="26" s="1"/>
  <c r="AN450" i="10"/>
  <c r="AN489" i="26" s="1"/>
  <c r="AU450" i="10"/>
  <c r="AU489" i="26" s="1"/>
  <c r="AT450" i="10"/>
  <c r="AT489" i="26" s="1"/>
  <c r="AY450" i="10"/>
  <c r="AY489" i="26" s="1"/>
  <c r="AQ450" i="10"/>
  <c r="AQ489" i="26" s="1"/>
  <c r="AZ450" i="10"/>
  <c r="AZ489" i="26" s="1"/>
  <c r="AX450" i="10"/>
  <c r="AX489" i="26" s="1"/>
  <c r="AR450" i="10"/>
  <c r="AR489" i="26" s="1"/>
  <c r="AP450" i="10"/>
  <c r="AP489" i="26" s="1"/>
  <c r="AY681" i="10"/>
  <c r="AV735" i="10"/>
  <c r="AV848" i="26" s="1"/>
  <c r="AN735" i="10"/>
  <c r="AN848" i="26" s="1"/>
  <c r="AT735" i="10"/>
  <c r="AT848" i="26" s="1"/>
  <c r="AS735" i="10"/>
  <c r="AS848" i="26" s="1"/>
  <c r="AZ735" i="10"/>
  <c r="AZ848" i="26" s="1"/>
  <c r="AR735" i="10"/>
  <c r="AR848" i="26" s="1"/>
  <c r="AY735" i="10"/>
  <c r="AY848" i="26" s="1"/>
  <c r="AQ735" i="10"/>
  <c r="AQ848" i="26" s="1"/>
  <c r="AW735" i="10"/>
  <c r="AW848" i="26" s="1"/>
  <c r="AP735" i="10"/>
  <c r="AP848" i="26" s="1"/>
  <c r="AO735" i="10"/>
  <c r="AO848" i="26" s="1"/>
  <c r="AU735" i="10"/>
  <c r="AU848" i="26" s="1"/>
  <c r="AX735" i="10"/>
  <c r="AX848" i="26" s="1"/>
  <c r="AZ888" i="10"/>
  <c r="AZ1035" i="26" s="1"/>
  <c r="AR888" i="10"/>
  <c r="AR1035" i="26" s="1"/>
  <c r="AX888" i="10"/>
  <c r="AX1035" i="26" s="1"/>
  <c r="AP888" i="10"/>
  <c r="AP1035" i="26" s="1"/>
  <c r="AW888" i="10"/>
  <c r="AW1035" i="26" s="1"/>
  <c r="AO888" i="10"/>
  <c r="AO1035" i="26" s="1"/>
  <c r="AT888" i="10"/>
  <c r="AT1035" i="26" s="1"/>
  <c r="AY888" i="10"/>
  <c r="AY1035" i="26" s="1"/>
  <c r="AV888" i="10"/>
  <c r="AV1035" i="26" s="1"/>
  <c r="AU888" i="10"/>
  <c r="AU1035" i="26" s="1"/>
  <c r="AS888" i="10"/>
  <c r="AS1035" i="26" s="1"/>
  <c r="AN888" i="10"/>
  <c r="AN1035" i="26" s="1"/>
  <c r="AQ888" i="10"/>
  <c r="AQ1035" i="26" s="1"/>
  <c r="H41" i="10"/>
  <c r="E41" i="10"/>
  <c r="AY858" i="10"/>
  <c r="AY1005" i="26" s="1"/>
  <c r="AQ858" i="10"/>
  <c r="AQ1005" i="26" s="1"/>
  <c r="AX858" i="10"/>
  <c r="AX1005" i="26" s="1"/>
  <c r="AP858" i="10"/>
  <c r="AP1005" i="26" s="1"/>
  <c r="AW858" i="10"/>
  <c r="AW1005" i="26" s="1"/>
  <c r="AO858" i="10"/>
  <c r="AO1005" i="26" s="1"/>
  <c r="AN858" i="10"/>
  <c r="AN1005" i="26" s="1"/>
  <c r="AZ858" i="10"/>
  <c r="AZ1005" i="26" s="1"/>
  <c r="AU858" i="10"/>
  <c r="AU1005" i="26" s="1"/>
  <c r="AS858" i="10"/>
  <c r="AS1005" i="26" s="1"/>
  <c r="AV858" i="10"/>
  <c r="AV1005" i="26" s="1"/>
  <c r="AR858" i="10"/>
  <c r="AR1005" i="26" s="1"/>
  <c r="AT858" i="10"/>
  <c r="AT1005" i="26" s="1"/>
  <c r="AY745" i="10"/>
  <c r="AY858" i="26" s="1"/>
  <c r="AU745" i="10"/>
  <c r="AU858" i="26" s="1"/>
  <c r="AT598" i="10"/>
  <c r="AT671" i="26" s="1"/>
  <c r="AS598" i="10"/>
  <c r="AS671" i="26" s="1"/>
  <c r="AZ598" i="10"/>
  <c r="AZ671" i="26" s="1"/>
  <c r="AR598" i="10"/>
  <c r="AR671" i="26" s="1"/>
  <c r="AY598" i="10"/>
  <c r="AY671" i="26" s="1"/>
  <c r="AQ598" i="10"/>
  <c r="AQ671" i="26" s="1"/>
  <c r="AX598" i="10"/>
  <c r="AX671" i="26" s="1"/>
  <c r="AP598" i="10"/>
  <c r="AP671" i="26" s="1"/>
  <c r="AW598" i="10"/>
  <c r="AW671" i="26" s="1"/>
  <c r="AO598" i="10"/>
  <c r="AO671" i="26" s="1"/>
  <c r="AV598" i="10"/>
  <c r="AV671" i="26" s="1"/>
  <c r="AU598" i="10"/>
  <c r="AU671" i="26" s="1"/>
  <c r="AN598" i="10"/>
  <c r="AN671" i="26" s="1"/>
  <c r="AT519" i="10"/>
  <c r="AT575" i="26" s="1"/>
  <c r="AY519" i="10"/>
  <c r="AY575" i="26" s="1"/>
  <c r="AQ519" i="10"/>
  <c r="AQ575" i="26" s="1"/>
  <c r="AP519" i="10"/>
  <c r="AP575" i="26" s="1"/>
  <c r="AZ519" i="10"/>
  <c r="AZ575" i="26" s="1"/>
  <c r="AO519" i="10"/>
  <c r="AO575" i="26" s="1"/>
  <c r="AX519" i="10"/>
  <c r="AX575" i="26" s="1"/>
  <c r="AN519" i="10"/>
  <c r="AN575" i="26" s="1"/>
  <c r="AW519" i="10"/>
  <c r="AW575" i="26" s="1"/>
  <c r="AV519" i="10"/>
  <c r="AV575" i="26" s="1"/>
  <c r="AS519" i="10"/>
  <c r="AS575" i="26" s="1"/>
  <c r="AR519" i="10"/>
  <c r="AR575" i="26" s="1"/>
  <c r="AU519" i="10"/>
  <c r="AU575" i="26" s="1"/>
  <c r="AQ333" i="10"/>
  <c r="AQ332" i="26" s="1"/>
  <c r="AX333" i="10"/>
  <c r="AX332" i="26" s="1"/>
  <c r="AV333" i="10"/>
  <c r="AV332" i="26" s="1"/>
  <c r="AU333" i="10"/>
  <c r="AU332" i="26" s="1"/>
  <c r="AS288" i="10"/>
  <c r="AS287" i="26" s="1"/>
  <c r="AZ288" i="10"/>
  <c r="AZ287" i="26" s="1"/>
  <c r="AR288" i="10"/>
  <c r="AR287" i="26" s="1"/>
  <c r="AY288" i="10"/>
  <c r="AY287" i="26" s="1"/>
  <c r="AQ288" i="10"/>
  <c r="AQ287" i="26" s="1"/>
  <c r="AX288" i="10"/>
  <c r="AX287" i="26" s="1"/>
  <c r="AP288" i="10"/>
  <c r="AP287" i="26" s="1"/>
  <c r="AU288" i="10"/>
  <c r="AU287" i="26" s="1"/>
  <c r="AT288" i="10"/>
  <c r="AT287" i="26" s="1"/>
  <c r="AW288" i="10"/>
  <c r="AW287" i="26" s="1"/>
  <c r="AV288" i="10"/>
  <c r="AV287" i="26" s="1"/>
  <c r="AN288" i="10"/>
  <c r="AN287" i="26" s="1"/>
  <c r="AO288" i="10"/>
  <c r="AO287" i="26" s="1"/>
  <c r="K136" i="10" a="1"/>
  <c r="K136" i="10" s="1"/>
  <c r="K84" i="26" s="1"/>
  <c r="AM121" i="10" a="1"/>
  <c r="AM121" i="10" s="1"/>
  <c r="AM68" i="26" s="1"/>
  <c r="K116" i="10" a="1"/>
  <c r="K116" i="10" s="1"/>
  <c r="K64" i="26" s="1"/>
  <c r="K323" i="10" a="1"/>
  <c r="K323" i="10" s="1"/>
  <c r="K322" i="26" s="1"/>
  <c r="K298" i="10" a="1"/>
  <c r="K298" i="10" s="1"/>
  <c r="K297" i="26" s="1"/>
  <c r="AM251" i="26"/>
  <c r="AV356" i="10"/>
  <c r="AV378" i="26" s="1"/>
  <c r="AN356" i="10"/>
  <c r="AN378" i="26" s="1"/>
  <c r="AU356" i="10"/>
  <c r="AU378" i="26" s="1"/>
  <c r="AT356" i="10"/>
  <c r="AT378" i="26" s="1"/>
  <c r="AS356" i="10"/>
  <c r="AS378" i="26" s="1"/>
  <c r="AX356" i="10"/>
  <c r="AX378" i="26" s="1"/>
  <c r="AP356" i="10"/>
  <c r="AP378" i="26" s="1"/>
  <c r="AW356" i="10"/>
  <c r="AW378" i="26" s="1"/>
  <c r="AO356" i="10"/>
  <c r="AO378" i="26" s="1"/>
  <c r="AR356" i="10"/>
  <c r="AR378" i="26" s="1"/>
  <c r="AQ356" i="10"/>
  <c r="AQ378" i="26" s="1"/>
  <c r="AY356" i="10"/>
  <c r="AY378" i="26" s="1"/>
  <c r="AZ356" i="10"/>
  <c r="AZ378" i="26" s="1"/>
  <c r="K411" i="10" a="1"/>
  <c r="K411" i="10" s="1"/>
  <c r="K433" i="26" s="1"/>
  <c r="K494" i="10" a="1"/>
  <c r="K494" i="10" s="1"/>
  <c r="K550" i="26" s="1"/>
  <c r="K475" i="10" a="1"/>
  <c r="K475" i="10" s="1"/>
  <c r="K514" i="26" s="1"/>
  <c r="K504" i="10" a="1"/>
  <c r="K504" i="10" s="1"/>
  <c r="K560" i="26" s="1"/>
  <c r="AM573" i="10" a="1"/>
  <c r="AM573" i="10" s="1"/>
  <c r="AM646" i="26" s="1"/>
  <c r="AM608" i="10" a="1"/>
  <c r="AM608" i="10" s="1"/>
  <c r="AM681" i="26" s="1"/>
  <c r="K873" i="26"/>
  <c r="K91" i="10" a="1"/>
  <c r="K91" i="10" s="1"/>
  <c r="K39" i="26" s="1"/>
  <c r="AT868" i="10"/>
  <c r="AT1015" i="26" s="1"/>
  <c r="AZ868" i="10"/>
  <c r="AZ1015" i="26" s="1"/>
  <c r="AQ868" i="10"/>
  <c r="AQ1015" i="26" s="1"/>
  <c r="AY868" i="10"/>
  <c r="AY1015" i="26" s="1"/>
  <c r="AP868" i="10"/>
  <c r="AP1015" i="26" s="1"/>
  <c r="AX868" i="10"/>
  <c r="AX1015" i="26" s="1"/>
  <c r="AW868" i="10"/>
  <c r="AW1015" i="26" s="1"/>
  <c r="AV868" i="10"/>
  <c r="AV1015" i="26" s="1"/>
  <c r="AU868" i="10"/>
  <c r="AU1015" i="26" s="1"/>
  <c r="AS868" i="10"/>
  <c r="AS1015" i="26" s="1"/>
  <c r="AR868" i="10"/>
  <c r="AR1015" i="26" s="1"/>
  <c r="AO868" i="10"/>
  <c r="AO1015" i="26" s="1"/>
  <c r="AN868" i="10"/>
  <c r="AN1015" i="26" s="1"/>
  <c r="AT691" i="10"/>
  <c r="AS691" i="10"/>
  <c r="AZ691" i="10"/>
  <c r="AR691" i="10"/>
  <c r="AY691" i="10"/>
  <c r="AQ691" i="10"/>
  <c r="AX691" i="10"/>
  <c r="AP691" i="10"/>
  <c r="AW691" i="10"/>
  <c r="AO691" i="10"/>
  <c r="AV691" i="10"/>
  <c r="AN691" i="10"/>
  <c r="AU691" i="10"/>
  <c r="AQ641" i="10"/>
  <c r="AP641" i="10"/>
  <c r="AO583" i="10"/>
  <c r="AO656" i="26" s="1"/>
  <c r="AZ583" i="10"/>
  <c r="AZ656" i="26" s="1"/>
  <c r="AY489" i="10"/>
  <c r="AY545" i="26" s="1"/>
  <c r="AY544" i="26" s="1"/>
  <c r="AQ489" i="10"/>
  <c r="AQ545" i="26" s="1"/>
  <c r="AQ544" i="26" s="1"/>
  <c r="AX489" i="10"/>
  <c r="AX545" i="26" s="1"/>
  <c r="AX544" i="26" s="1"/>
  <c r="AO489" i="10"/>
  <c r="AO545" i="26" s="1"/>
  <c r="AO544" i="26" s="1"/>
  <c r="AW489" i="10"/>
  <c r="AW545" i="26" s="1"/>
  <c r="AW544" i="26" s="1"/>
  <c r="AN489" i="10"/>
  <c r="AN545" i="26" s="1"/>
  <c r="AN544" i="26" s="1"/>
  <c r="AV489" i="10"/>
  <c r="AV545" i="26" s="1"/>
  <c r="AV544" i="26" s="1"/>
  <c r="AU489" i="10"/>
  <c r="AU545" i="26" s="1"/>
  <c r="AU544" i="26" s="1"/>
  <c r="AT489" i="10"/>
  <c r="AT545" i="26" s="1"/>
  <c r="AT544" i="26" s="1"/>
  <c r="AS489" i="10"/>
  <c r="AS545" i="26" s="1"/>
  <c r="AS544" i="26" s="1"/>
  <c r="AR489" i="10"/>
  <c r="AR545" i="26" s="1"/>
  <c r="AR544" i="26" s="1"/>
  <c r="AZ489" i="10"/>
  <c r="AZ545" i="26" s="1"/>
  <c r="AZ544" i="26" s="1"/>
  <c r="AP489" i="10"/>
  <c r="AP545" i="26" s="1"/>
  <c r="AP544" i="26" s="1"/>
  <c r="AM308" i="10" a="1"/>
  <c r="AM308" i="10" s="1"/>
  <c r="AM307" i="26" s="1"/>
  <c r="AM160" i="10" a="1"/>
  <c r="AM160" i="10" s="1"/>
  <c r="AM125" i="26" s="1"/>
  <c r="AM140" i="10" a="1"/>
  <c r="AM140" i="10" s="1"/>
  <c r="AM105" i="26" s="1"/>
  <c r="AM104" i="26" s="1"/>
  <c r="K111" i="10" a="1"/>
  <c r="K111" i="10" s="1"/>
  <c r="K59" i="26" s="1"/>
  <c r="AM96" i="10" a="1"/>
  <c r="AM96" i="10" s="1"/>
  <c r="AM43" i="26" s="1"/>
  <c r="AM145" i="10" a="1"/>
  <c r="AM145" i="10" s="1"/>
  <c r="AM110" i="26" s="1"/>
  <c r="AM226" i="26"/>
  <c r="AM231" i="26"/>
  <c r="AS381" i="10"/>
  <c r="AS403" i="26" s="1"/>
  <c r="AY381" i="10"/>
  <c r="AY403" i="26" s="1"/>
  <c r="AQ381" i="10"/>
  <c r="AQ403" i="26" s="1"/>
  <c r="AW381" i="10"/>
  <c r="AW403" i="26" s="1"/>
  <c r="AO381" i="10"/>
  <c r="AO403" i="26" s="1"/>
  <c r="AT381" i="10"/>
  <c r="AT403" i="26" s="1"/>
  <c r="AR381" i="10"/>
  <c r="AR403" i="26" s="1"/>
  <c r="AP381" i="10"/>
  <c r="AP403" i="26" s="1"/>
  <c r="AN381" i="10"/>
  <c r="AN403" i="26" s="1"/>
  <c r="AV381" i="10"/>
  <c r="AV403" i="26" s="1"/>
  <c r="AU381" i="10"/>
  <c r="AU403" i="26" s="1"/>
  <c r="AZ381" i="10"/>
  <c r="AZ403" i="26" s="1"/>
  <c r="AX381" i="10"/>
  <c r="AX403" i="26" s="1"/>
  <c r="AM283" i="10" a="1"/>
  <c r="AM283" i="10" s="1"/>
  <c r="AM282" i="26" s="1"/>
  <c r="AM386" i="10" a="1"/>
  <c r="AM386" i="10" s="1"/>
  <c r="AM408" i="26" s="1"/>
  <c r="AM430" i="10" a="1"/>
  <c r="AM430" i="10" s="1"/>
  <c r="AM469" i="26" s="1"/>
  <c r="AM435" i="10" a="1"/>
  <c r="AM435" i="10" s="1"/>
  <c r="AM474" i="26" s="1"/>
  <c r="AM455" i="10" a="1"/>
  <c r="AM455" i="10" s="1"/>
  <c r="AM494" i="26" s="1"/>
  <c r="AM529" i="10" a="1"/>
  <c r="AM529" i="10" s="1"/>
  <c r="AM585" i="26" s="1"/>
  <c r="K573" i="10" a="1"/>
  <c r="K573" i="10" s="1"/>
  <c r="K646" i="26" s="1"/>
  <c r="K813" i="26"/>
  <c r="K812" i="26" s="1"/>
  <c r="K106" i="10" a="1"/>
  <c r="K106" i="10" s="1"/>
  <c r="K54" i="26" s="1"/>
  <c r="AT494" i="10"/>
  <c r="AT550" i="26" s="1"/>
  <c r="AZ494" i="10"/>
  <c r="AZ550" i="26" s="1"/>
  <c r="AR494" i="10"/>
  <c r="AR550" i="26" s="1"/>
  <c r="AX494" i="10"/>
  <c r="AX550" i="26" s="1"/>
  <c r="AP494" i="10"/>
  <c r="AP550" i="26" s="1"/>
  <c r="AU494" i="10"/>
  <c r="AU550" i="26" s="1"/>
  <c r="AS494" i="10"/>
  <c r="AS550" i="26" s="1"/>
  <c r="AQ494" i="10"/>
  <c r="AQ550" i="26" s="1"/>
  <c r="AO494" i="10"/>
  <c r="AO550" i="26" s="1"/>
  <c r="AN494" i="10"/>
  <c r="AN550" i="26" s="1"/>
  <c r="AY494" i="10"/>
  <c r="AY550" i="26" s="1"/>
  <c r="AW494" i="10"/>
  <c r="AW550" i="26" s="1"/>
  <c r="AV494" i="10"/>
  <c r="AV550" i="26" s="1"/>
  <c r="AT366" i="10"/>
  <c r="AT388" i="26" s="1"/>
  <c r="AS366" i="10"/>
  <c r="AS388" i="26" s="1"/>
  <c r="AZ366" i="10"/>
  <c r="AZ388" i="26" s="1"/>
  <c r="AR366" i="10"/>
  <c r="AR388" i="26" s="1"/>
  <c r="AY366" i="10"/>
  <c r="AY388" i="26" s="1"/>
  <c r="AQ366" i="10"/>
  <c r="AQ388" i="26" s="1"/>
  <c r="AV366" i="10"/>
  <c r="AV388" i="26" s="1"/>
  <c r="AN366" i="10"/>
  <c r="AN388" i="26" s="1"/>
  <c r="AU366" i="10"/>
  <c r="AU388" i="26" s="1"/>
  <c r="AX366" i="10"/>
  <c r="AX388" i="26" s="1"/>
  <c r="AW366" i="10"/>
  <c r="AW388" i="26" s="1"/>
  <c r="AP366" i="10"/>
  <c r="AP388" i="26" s="1"/>
  <c r="AO366" i="10"/>
  <c r="AO388" i="26" s="1"/>
  <c r="H35" i="10"/>
  <c r="H15" i="10"/>
  <c r="AF63" i="10"/>
  <c r="AF18" i="16" s="1"/>
  <c r="X63" i="10"/>
  <c r="X18" i="16" s="1"/>
  <c r="P63" i="10"/>
  <c r="P18" i="16" s="1"/>
  <c r="AJ62" i="10"/>
  <c r="AJ17" i="16" s="1"/>
  <c r="AB62" i="10"/>
  <c r="AB17" i="16" s="1"/>
  <c r="T62" i="10"/>
  <c r="T17" i="16" s="1"/>
  <c r="L62" i="10"/>
  <c r="L17" i="16" s="1"/>
  <c r="AF61" i="10"/>
  <c r="AF16" i="16" s="1"/>
  <c r="X61" i="10"/>
  <c r="X16" i="16" s="1"/>
  <c r="P61" i="10"/>
  <c r="P16" i="16" s="1"/>
  <c r="AM63" i="10"/>
  <c r="AM18" i="16" s="1"/>
  <c r="AE63" i="10"/>
  <c r="AE18" i="16" s="1"/>
  <c r="W63" i="10"/>
  <c r="W18" i="16" s="1"/>
  <c r="O63" i="10"/>
  <c r="O18" i="16" s="1"/>
  <c r="AI62" i="10"/>
  <c r="AI17" i="16" s="1"/>
  <c r="AA62" i="10"/>
  <c r="AA17" i="16" s="1"/>
  <c r="S62" i="10"/>
  <c r="S17" i="16" s="1"/>
  <c r="K62" i="10"/>
  <c r="K17" i="16" s="1"/>
  <c r="AM61" i="10"/>
  <c r="AM16" i="16" s="1"/>
  <c r="AE61" i="10"/>
  <c r="AE16" i="16" s="1"/>
  <c r="W61" i="10"/>
  <c r="W16" i="16" s="1"/>
  <c r="O61" i="10"/>
  <c r="O16" i="16" s="1"/>
  <c r="S63" i="10"/>
  <c r="S18" i="16" s="1"/>
  <c r="AL63" i="10"/>
  <c r="AL18" i="16" s="1"/>
  <c r="AD63" i="10"/>
  <c r="AD18" i="16" s="1"/>
  <c r="V63" i="10"/>
  <c r="V18" i="16" s="1"/>
  <c r="N63" i="10"/>
  <c r="N18" i="16" s="1"/>
  <c r="AH62" i="10"/>
  <c r="AH17" i="16" s="1"/>
  <c r="Z62" i="10"/>
  <c r="Z17" i="16" s="1"/>
  <c r="R62" i="10"/>
  <c r="R17" i="16" s="1"/>
  <c r="J62" i="10"/>
  <c r="J17" i="16" s="1"/>
  <c r="AL61" i="10"/>
  <c r="AL16" i="16" s="1"/>
  <c r="AD61" i="10"/>
  <c r="AD16" i="16" s="1"/>
  <c r="V61" i="10"/>
  <c r="V16" i="16" s="1"/>
  <c r="N61" i="10"/>
  <c r="N16" i="16" s="1"/>
  <c r="J19" i="16"/>
  <c r="AI63" i="10"/>
  <c r="AI18" i="16" s="1"/>
  <c r="K61" i="10"/>
  <c r="K16" i="16" s="1"/>
  <c r="AK63" i="10"/>
  <c r="AK18" i="16" s="1"/>
  <c r="AC63" i="10"/>
  <c r="AC18" i="16" s="1"/>
  <c r="U63" i="10"/>
  <c r="U18" i="16" s="1"/>
  <c r="M63" i="10"/>
  <c r="M18" i="16" s="1"/>
  <c r="AG62" i="10"/>
  <c r="AG17" i="16" s="1"/>
  <c r="Y62" i="10"/>
  <c r="Y17" i="16" s="1"/>
  <c r="Q62" i="10"/>
  <c r="Q17" i="16" s="1"/>
  <c r="I17" i="16"/>
  <c r="AK61" i="10"/>
  <c r="AK16" i="16" s="1"/>
  <c r="AC61" i="10"/>
  <c r="AC16" i="16" s="1"/>
  <c r="U61" i="10"/>
  <c r="U16" i="16" s="1"/>
  <c r="M61" i="10"/>
  <c r="M16" i="16" s="1"/>
  <c r="K63" i="10"/>
  <c r="K18" i="16" s="1"/>
  <c r="O62" i="10"/>
  <c r="O17" i="16" s="1"/>
  <c r="S61" i="10"/>
  <c r="S16" i="16" s="1"/>
  <c r="AJ63" i="10"/>
  <c r="AJ18" i="16" s="1"/>
  <c r="AB63" i="10"/>
  <c r="AB18" i="16" s="1"/>
  <c r="T63" i="10"/>
  <c r="T18" i="16" s="1"/>
  <c r="L63" i="10"/>
  <c r="L18" i="16" s="1"/>
  <c r="AF62" i="10"/>
  <c r="AF17" i="16" s="1"/>
  <c r="X62" i="10"/>
  <c r="X17" i="16" s="1"/>
  <c r="P62" i="10"/>
  <c r="P17" i="16" s="1"/>
  <c r="AJ61" i="10"/>
  <c r="AJ16" i="16" s="1"/>
  <c r="AB61" i="10"/>
  <c r="AB16" i="16" s="1"/>
  <c r="T61" i="10"/>
  <c r="T16" i="16" s="1"/>
  <c r="L61" i="10"/>
  <c r="L16" i="16" s="1"/>
  <c r="AA63" i="10"/>
  <c r="AA18" i="16" s="1"/>
  <c r="AE62" i="10"/>
  <c r="AE17" i="16" s="1"/>
  <c r="AA61" i="10"/>
  <c r="AA16" i="16" s="1"/>
  <c r="AH63" i="10"/>
  <c r="AH18" i="16" s="1"/>
  <c r="Z63" i="10"/>
  <c r="Z18" i="16" s="1"/>
  <c r="R63" i="10"/>
  <c r="R18" i="16" s="1"/>
  <c r="J63" i="10"/>
  <c r="J18" i="16" s="1"/>
  <c r="AL62" i="10"/>
  <c r="AL17" i="16" s="1"/>
  <c r="AD62" i="10"/>
  <c r="AD17" i="16" s="1"/>
  <c r="V62" i="10"/>
  <c r="V17" i="16" s="1"/>
  <c r="N62" i="10"/>
  <c r="N17" i="16" s="1"/>
  <c r="AH61" i="10"/>
  <c r="AH16" i="16" s="1"/>
  <c r="Z61" i="10"/>
  <c r="Z16" i="16" s="1"/>
  <c r="R61" i="10"/>
  <c r="R16" i="16" s="1"/>
  <c r="J61" i="10"/>
  <c r="J16" i="16" s="1"/>
  <c r="W62" i="10"/>
  <c r="W17" i="16" s="1"/>
  <c r="AG63" i="10"/>
  <c r="AG18" i="16" s="1"/>
  <c r="Y63" i="10"/>
  <c r="Y18" i="16" s="1"/>
  <c r="Q63" i="10"/>
  <c r="Q18" i="16" s="1"/>
  <c r="AK62" i="10"/>
  <c r="AK17" i="16" s="1"/>
  <c r="AC62" i="10"/>
  <c r="AC17" i="16" s="1"/>
  <c r="U62" i="10"/>
  <c r="U17" i="16" s="1"/>
  <c r="M62" i="10"/>
  <c r="M17" i="16" s="1"/>
  <c r="AG61" i="10"/>
  <c r="AG16" i="16" s="1"/>
  <c r="Y61" i="10"/>
  <c r="Y16" i="16" s="1"/>
  <c r="Q61" i="10"/>
  <c r="Q16" i="16" s="1"/>
  <c r="M19" i="16"/>
  <c r="AM62" i="10"/>
  <c r="AM17" i="16" s="1"/>
  <c r="AI61" i="10"/>
  <c r="AI16" i="16" s="1"/>
  <c r="AT843" i="10"/>
  <c r="AT990" i="26" s="1"/>
  <c r="AS843" i="10"/>
  <c r="AS990" i="26" s="1"/>
  <c r="AZ843" i="10"/>
  <c r="AZ990" i="26" s="1"/>
  <c r="AP843" i="10"/>
  <c r="AP990" i="26" s="1"/>
  <c r="AV843" i="10"/>
  <c r="AV990" i="26" s="1"/>
  <c r="AQ843" i="10"/>
  <c r="AQ990" i="26" s="1"/>
  <c r="AO843" i="10"/>
  <c r="AO990" i="26" s="1"/>
  <c r="AN843" i="10"/>
  <c r="AN990" i="26" s="1"/>
  <c r="AR843" i="10"/>
  <c r="AR990" i="26" s="1"/>
  <c r="AY843" i="10"/>
  <c r="AY990" i="26" s="1"/>
  <c r="AW843" i="10"/>
  <c r="AW990" i="26" s="1"/>
  <c r="AX843" i="10"/>
  <c r="AX990" i="26" s="1"/>
  <c r="AU843" i="10"/>
  <c r="AU990" i="26" s="1"/>
  <c r="AN686" i="10"/>
  <c r="AW549" i="10"/>
  <c r="AW605" i="26" s="1"/>
  <c r="AO549" i="10"/>
  <c r="AO605" i="26" s="1"/>
  <c r="AS549" i="10"/>
  <c r="AS605" i="26" s="1"/>
  <c r="AY549" i="10"/>
  <c r="AY605" i="26" s="1"/>
  <c r="AP549" i="10"/>
  <c r="AP605" i="26" s="1"/>
  <c r="AX549" i="10"/>
  <c r="AX605" i="26" s="1"/>
  <c r="AN549" i="10"/>
  <c r="AN605" i="26" s="1"/>
  <c r="AV549" i="10"/>
  <c r="AV605" i="26" s="1"/>
  <c r="AU549" i="10"/>
  <c r="AU605" i="26" s="1"/>
  <c r="AZ549" i="10"/>
  <c r="AZ605" i="26" s="1"/>
  <c r="AT549" i="10"/>
  <c r="AT605" i="26" s="1"/>
  <c r="AQ549" i="10"/>
  <c r="AQ605" i="26" s="1"/>
  <c r="AR549" i="10"/>
  <c r="AR605" i="26" s="1"/>
  <c r="AS524" i="10"/>
  <c r="AS580" i="26" s="1"/>
  <c r="AX524" i="10"/>
  <c r="AX580" i="26" s="1"/>
  <c r="AP524" i="10"/>
  <c r="AP580" i="26" s="1"/>
  <c r="AU524" i="10"/>
  <c r="AU580" i="26" s="1"/>
  <c r="AT524" i="10"/>
  <c r="AT580" i="26" s="1"/>
  <c r="AR524" i="10"/>
  <c r="AR580" i="26" s="1"/>
  <c r="AQ524" i="10"/>
  <c r="AQ580" i="26" s="1"/>
  <c r="AZ524" i="10"/>
  <c r="AZ580" i="26" s="1"/>
  <c r="AO524" i="10"/>
  <c r="AO580" i="26" s="1"/>
  <c r="AW524" i="10"/>
  <c r="AW580" i="26" s="1"/>
  <c r="AV524" i="10"/>
  <c r="AV580" i="26" s="1"/>
  <c r="AY524" i="10"/>
  <c r="AY580" i="26" s="1"/>
  <c r="AN524" i="10"/>
  <c r="AN580" i="26" s="1"/>
  <c r="AM445" i="10" a="1"/>
  <c r="AM445" i="10" s="1"/>
  <c r="AM484" i="26" s="1"/>
  <c r="AS371" i="10"/>
  <c r="AS393" i="26" s="1"/>
  <c r="AZ371" i="10"/>
  <c r="AZ393" i="26" s="1"/>
  <c r="AR371" i="10"/>
  <c r="AR393" i="26" s="1"/>
  <c r="AY371" i="10"/>
  <c r="AY393" i="26" s="1"/>
  <c r="AQ371" i="10"/>
  <c r="AQ393" i="26" s="1"/>
  <c r="AX371" i="10"/>
  <c r="AX393" i="26" s="1"/>
  <c r="AP371" i="10"/>
  <c r="AP393" i="26" s="1"/>
  <c r="AU371" i="10"/>
  <c r="AU393" i="26" s="1"/>
  <c r="AT371" i="10"/>
  <c r="AT393" i="26" s="1"/>
  <c r="AO371" i="10"/>
  <c r="AO393" i="26" s="1"/>
  <c r="AN371" i="10"/>
  <c r="AN393" i="26" s="1"/>
  <c r="AW371" i="10"/>
  <c r="AW393" i="26" s="1"/>
  <c r="AV371" i="10"/>
  <c r="AV393" i="26" s="1"/>
  <c r="AU361" i="10"/>
  <c r="AU383" i="26" s="1"/>
  <c r="AT361" i="10"/>
  <c r="AT383" i="26" s="1"/>
  <c r="AS361" i="10"/>
  <c r="AS383" i="26" s="1"/>
  <c r="AZ361" i="10"/>
  <c r="AZ383" i="26" s="1"/>
  <c r="AR361" i="10"/>
  <c r="AR383" i="26" s="1"/>
  <c r="AW361" i="10"/>
  <c r="AW383" i="26" s="1"/>
  <c r="AO361" i="10"/>
  <c r="AO383" i="26" s="1"/>
  <c r="AV361" i="10"/>
  <c r="AV383" i="26" s="1"/>
  <c r="AN361" i="10"/>
  <c r="AN383" i="26" s="1"/>
  <c r="AY361" i="10"/>
  <c r="AY383" i="26" s="1"/>
  <c r="AX361" i="10"/>
  <c r="AX383" i="26" s="1"/>
  <c r="AP361" i="10"/>
  <c r="AP383" i="26" s="1"/>
  <c r="AQ361" i="10"/>
  <c r="AQ383" i="26" s="1"/>
  <c r="K241" i="26"/>
  <c r="AM190" i="10" a="1"/>
  <c r="AM190" i="10" s="1"/>
  <c r="AM155" i="26" s="1"/>
  <c r="K101" i="10" a="1"/>
  <c r="K101" i="10" s="1"/>
  <c r="K49" i="26" s="1"/>
  <c r="AM1050" i="26"/>
  <c r="K1050" i="26"/>
  <c r="K1040" i="26"/>
  <c r="AM1045" i="26"/>
  <c r="AM1040" i="26"/>
  <c r="K1045" i="26"/>
  <c r="AM1020" i="26"/>
  <c r="K1020" i="26"/>
  <c r="K1025" i="26"/>
  <c r="AM1010" i="26"/>
  <c r="K1030" i="26"/>
  <c r="AM131" i="10" a="1"/>
  <c r="AM131" i="10" s="1"/>
  <c r="AM78" i="26" s="1"/>
  <c r="K191" i="26"/>
  <c r="K190" i="26" s="1"/>
  <c r="K251" i="26"/>
  <c r="K435" i="10" a="1"/>
  <c r="K435" i="10" s="1"/>
  <c r="K474" i="26" s="1"/>
  <c r="AM440" i="10" a="1"/>
  <c r="AM440" i="10" s="1"/>
  <c r="AM479" i="26" s="1"/>
  <c r="AM475" i="10" a="1"/>
  <c r="AM475" i="10" s="1"/>
  <c r="AM514" i="26" s="1"/>
  <c r="K480" i="10" a="1"/>
  <c r="K480" i="10" s="1"/>
  <c r="K519" i="26" s="1"/>
  <c r="K549" i="10" a="1"/>
  <c r="K549" i="10" s="1"/>
  <c r="K605" i="26" s="1"/>
  <c r="AP651" i="10"/>
  <c r="AW651" i="10"/>
  <c r="K578" i="10" a="1"/>
  <c r="K578" i="10" s="1"/>
  <c r="K651" i="26" s="1"/>
  <c r="AM81" i="10" a="1"/>
  <c r="AM81" i="10" s="1"/>
  <c r="AM28" i="26" s="1"/>
  <c r="AW838" i="10"/>
  <c r="AW985" i="26" s="1"/>
  <c r="AW984" i="26" s="1"/>
  <c r="AO838" i="10"/>
  <c r="AO985" i="26" s="1"/>
  <c r="AO984" i="26" s="1"/>
  <c r="AS838" i="10"/>
  <c r="AS985" i="26" s="1"/>
  <c r="AS984" i="26" s="1"/>
  <c r="AV838" i="10"/>
  <c r="AV985" i="26" s="1"/>
  <c r="AV984" i="26" s="1"/>
  <c r="AU838" i="10"/>
  <c r="AU985" i="26" s="1"/>
  <c r="AU984" i="26" s="1"/>
  <c r="AN838" i="10"/>
  <c r="AN985" i="26" s="1"/>
  <c r="AN984" i="26" s="1"/>
  <c r="AZ838" i="10"/>
  <c r="AZ985" i="26" s="1"/>
  <c r="AZ984" i="26" s="1"/>
  <c r="AY838" i="10"/>
  <c r="AY985" i="26" s="1"/>
  <c r="AY984" i="26" s="1"/>
  <c r="AT838" i="10"/>
  <c r="AT985" i="26" s="1"/>
  <c r="AT984" i="26" s="1"/>
  <c r="AQ838" i="10"/>
  <c r="AQ985" i="26" s="1"/>
  <c r="AQ984" i="26" s="1"/>
  <c r="AX838" i="10"/>
  <c r="AX985" i="26" s="1"/>
  <c r="AX984" i="26" s="1"/>
  <c r="AR838" i="10"/>
  <c r="AR985" i="26" s="1"/>
  <c r="AR984" i="26" s="1"/>
  <c r="AP838" i="10"/>
  <c r="AP985" i="26" s="1"/>
  <c r="AP984" i="26" s="1"/>
  <c r="AT646" i="10"/>
  <c r="AS646" i="10"/>
  <c r="AZ646" i="10"/>
  <c r="AR646" i="10"/>
  <c r="AY646" i="10"/>
  <c r="AQ646" i="10"/>
  <c r="AX646" i="10"/>
  <c r="AP646" i="10"/>
  <c r="AW646" i="10"/>
  <c r="AO646" i="10"/>
  <c r="AV646" i="10"/>
  <c r="AN646" i="10"/>
  <c r="AU646" i="10"/>
  <c r="AT465" i="10"/>
  <c r="AT504" i="26" s="1"/>
  <c r="AS465" i="10"/>
  <c r="AS504" i="26" s="1"/>
  <c r="AZ465" i="10"/>
  <c r="AZ504" i="26" s="1"/>
  <c r="AR465" i="10"/>
  <c r="AR504" i="26" s="1"/>
  <c r="AY465" i="10"/>
  <c r="AY504" i="26" s="1"/>
  <c r="AQ465" i="10"/>
  <c r="AQ504" i="26" s="1"/>
  <c r="AX465" i="10"/>
  <c r="AX504" i="26" s="1"/>
  <c r="AP465" i="10"/>
  <c r="AP504" i="26" s="1"/>
  <c r="AW465" i="10"/>
  <c r="AW504" i="26" s="1"/>
  <c r="AO465" i="10"/>
  <c r="AO504" i="26" s="1"/>
  <c r="AV465" i="10"/>
  <c r="AV504" i="26" s="1"/>
  <c r="AN465" i="10"/>
  <c r="AN504" i="26" s="1"/>
  <c r="AU465" i="10"/>
  <c r="AU504" i="26" s="1"/>
  <c r="AU264" i="10"/>
  <c r="AU246" i="26" s="1"/>
  <c r="AT264" i="10"/>
  <c r="AT246" i="26" s="1"/>
  <c r="AS264" i="10"/>
  <c r="AS246" i="26" s="1"/>
  <c r="AZ264" i="10"/>
  <c r="AZ246" i="26" s="1"/>
  <c r="AR264" i="10"/>
  <c r="AR246" i="26" s="1"/>
  <c r="AW264" i="10"/>
  <c r="AW246" i="26" s="1"/>
  <c r="AO264" i="10"/>
  <c r="AO246" i="26" s="1"/>
  <c r="AV264" i="10"/>
  <c r="AV246" i="26" s="1"/>
  <c r="AN264" i="10"/>
  <c r="AN246" i="26" s="1"/>
  <c r="AY264" i="10"/>
  <c r="AY246" i="26" s="1"/>
  <c r="AX264" i="10"/>
  <c r="AX246" i="26" s="1"/>
  <c r="AQ264" i="10"/>
  <c r="AQ246" i="26" s="1"/>
  <c r="AP264" i="10"/>
  <c r="AP246" i="26" s="1"/>
  <c r="AU824" i="10"/>
  <c r="AT824" i="10"/>
  <c r="AS824" i="10"/>
  <c r="AY824" i="10"/>
  <c r="AQ824" i="10"/>
  <c r="AV824" i="10"/>
  <c r="AR824" i="10"/>
  <c r="AP824" i="10"/>
  <c r="AO824" i="10"/>
  <c r="AN824" i="10"/>
  <c r="AZ824" i="10"/>
  <c r="AX824" i="10"/>
  <c r="AW824" i="10"/>
  <c r="AO799" i="10"/>
  <c r="AY799" i="10"/>
  <c r="AW578" i="10"/>
  <c r="AW651" i="26" s="1"/>
  <c r="AO578" i="10"/>
  <c r="AO651" i="26" s="1"/>
  <c r="AV578" i="10"/>
  <c r="AV651" i="26" s="1"/>
  <c r="AN578" i="10"/>
  <c r="AN651" i="26" s="1"/>
  <c r="AU578" i="10"/>
  <c r="AU651" i="26" s="1"/>
  <c r="AT578" i="10"/>
  <c r="AT651" i="26" s="1"/>
  <c r="AY578" i="10"/>
  <c r="AY651" i="26" s="1"/>
  <c r="AS578" i="10"/>
  <c r="AS651" i="26" s="1"/>
  <c r="AR578" i="10"/>
  <c r="AR651" i="26" s="1"/>
  <c r="AQ578" i="10"/>
  <c r="AQ651" i="26" s="1"/>
  <c r="AP578" i="10"/>
  <c r="AP651" i="26" s="1"/>
  <c r="AZ578" i="10"/>
  <c r="AZ651" i="26" s="1"/>
  <c r="AX578" i="10"/>
  <c r="AX651" i="26" s="1"/>
  <c r="K445" i="10" a="1"/>
  <c r="K445" i="10" s="1"/>
  <c r="K484" i="26" s="1"/>
  <c r="AW401" i="10"/>
  <c r="AW423" i="26" s="1"/>
  <c r="AO401" i="10"/>
  <c r="AO423" i="26" s="1"/>
  <c r="AU401" i="10"/>
  <c r="AU423" i="26" s="1"/>
  <c r="AS401" i="10"/>
  <c r="AS423" i="26" s="1"/>
  <c r="AX401" i="10"/>
  <c r="AX423" i="26" s="1"/>
  <c r="AP401" i="10"/>
  <c r="AP423" i="26" s="1"/>
  <c r="AY401" i="10"/>
  <c r="AY423" i="26" s="1"/>
  <c r="AV401" i="10"/>
  <c r="AV423" i="26" s="1"/>
  <c r="AT401" i="10"/>
  <c r="AT423" i="26" s="1"/>
  <c r="AR401" i="10"/>
  <c r="AR423" i="26" s="1"/>
  <c r="AZ401" i="10"/>
  <c r="AZ423" i="26" s="1"/>
  <c r="AN401" i="10"/>
  <c r="AN423" i="26" s="1"/>
  <c r="AQ401" i="10"/>
  <c r="AQ423" i="26" s="1"/>
  <c r="K328" i="10" a="1"/>
  <c r="K328" i="10" s="1"/>
  <c r="K327" i="26" s="1"/>
  <c r="AM278" i="10" a="1"/>
  <c r="AM278" i="10" s="1"/>
  <c r="AM277" i="26" s="1"/>
  <c r="AM276" i="26" s="1"/>
  <c r="K216" i="26"/>
  <c r="K175" i="10" a="1"/>
  <c r="K175" i="10" s="1"/>
  <c r="K190" i="10" a="1"/>
  <c r="K190" i="10" s="1"/>
  <c r="K155" i="26" s="1"/>
  <c r="AM76" i="10" a="1"/>
  <c r="AM76" i="10" s="1"/>
  <c r="AM23" i="26" s="1"/>
  <c r="K185" i="10" a="1"/>
  <c r="K185" i="10" s="1"/>
  <c r="K150" i="26" s="1"/>
  <c r="AM126" i="10" a="1"/>
  <c r="AM126" i="10" s="1"/>
  <c r="AM73" i="26" s="1"/>
  <c r="AM298" i="10" a="1"/>
  <c r="AM298" i="10" s="1"/>
  <c r="AM297" i="26" s="1"/>
  <c r="AM185" i="10" a="1"/>
  <c r="AM185" i="10" s="1"/>
  <c r="AM150" i="26" s="1"/>
  <c r="AM338" i="10" a="1"/>
  <c r="AM338" i="10" s="1"/>
  <c r="AM337" i="26" s="1"/>
  <c r="AW416" i="10"/>
  <c r="AW438" i="26" s="1"/>
  <c r="AO416" i="10"/>
  <c r="AO438" i="26" s="1"/>
  <c r="AY416" i="10"/>
  <c r="AY438" i="26" s="1"/>
  <c r="AP416" i="10"/>
  <c r="AP438" i="26" s="1"/>
  <c r="AX416" i="10"/>
  <c r="AX438" i="26" s="1"/>
  <c r="AN416" i="10"/>
  <c r="AN438" i="26" s="1"/>
  <c r="AV416" i="10"/>
  <c r="AV438" i="26" s="1"/>
  <c r="AT416" i="10"/>
  <c r="AT438" i="26" s="1"/>
  <c r="AR416" i="10"/>
  <c r="AR438" i="26" s="1"/>
  <c r="AZ416" i="10"/>
  <c r="AZ438" i="26" s="1"/>
  <c r="AQ416" i="10"/>
  <c r="AQ438" i="26" s="1"/>
  <c r="AS416" i="10"/>
  <c r="AS438" i="26" s="1"/>
  <c r="AU416" i="10"/>
  <c r="AU438" i="26" s="1"/>
  <c r="AM318" i="10" a="1"/>
  <c r="AM318" i="10" s="1"/>
  <c r="AM317" i="26" s="1"/>
  <c r="K514" i="10" a="1"/>
  <c r="K514" i="10" s="1"/>
  <c r="K570" i="26" s="1"/>
  <c r="AM509" i="10" a="1"/>
  <c r="AM509" i="10" s="1"/>
  <c r="AM565" i="26" s="1"/>
  <c r="K450" i="10" a="1"/>
  <c r="K450" i="10" s="1"/>
  <c r="K489" i="26" s="1"/>
  <c r="K519" i="10" a="1"/>
  <c r="K519" i="10" s="1"/>
  <c r="K575" i="26" s="1"/>
  <c r="AM603" i="10" a="1"/>
  <c r="AM603" i="10" s="1"/>
  <c r="AM676" i="26" s="1"/>
  <c r="AM613" i="10" a="1"/>
  <c r="AM613" i="10" s="1"/>
  <c r="AM686" i="26" s="1"/>
  <c r="K96" i="10" a="1"/>
  <c r="K96" i="10" s="1"/>
  <c r="K44" i="26" s="1"/>
  <c r="AS883" i="10"/>
  <c r="AS1030" i="26" s="1"/>
  <c r="AY883" i="10"/>
  <c r="AY1030" i="26" s="1"/>
  <c r="AQ883" i="10"/>
  <c r="AQ1030" i="26" s="1"/>
  <c r="AW883" i="10"/>
  <c r="AW1030" i="26" s="1"/>
  <c r="AV883" i="10"/>
  <c r="AV1030" i="26" s="1"/>
  <c r="AT883" i="10"/>
  <c r="AT1030" i="26" s="1"/>
  <c r="AR883" i="10"/>
  <c r="AR1030" i="26" s="1"/>
  <c r="AN883" i="10"/>
  <c r="AN1030" i="26" s="1"/>
  <c r="AZ883" i="10"/>
  <c r="AZ1030" i="26" s="1"/>
  <c r="AO883" i="10"/>
  <c r="AO1030" i="26" s="1"/>
  <c r="AX883" i="10"/>
  <c r="AX1030" i="26" s="1"/>
  <c r="AU883" i="10"/>
  <c r="AU1030" i="26" s="1"/>
  <c r="AP883" i="10"/>
  <c r="AP1030" i="26" s="1"/>
  <c r="AT809" i="10"/>
  <c r="AW809" i="10"/>
  <c r="AN809" i="10"/>
  <c r="AV809" i="10"/>
  <c r="AU809" i="10"/>
  <c r="AR809" i="10"/>
  <c r="AZ809" i="10"/>
  <c r="AQ809" i="10"/>
  <c r="AS809" i="10"/>
  <c r="AP809" i="10"/>
  <c r="AO809" i="10"/>
  <c r="AY809" i="10"/>
  <c r="AX809" i="10"/>
  <c r="AZ544" i="10"/>
  <c r="AZ600" i="26" s="1"/>
  <c r="AR544" i="10"/>
  <c r="AR600" i="26" s="1"/>
  <c r="AW544" i="10"/>
  <c r="AW600" i="26" s="1"/>
  <c r="AO544" i="10"/>
  <c r="AO600" i="26" s="1"/>
  <c r="AV544" i="10"/>
  <c r="AV600" i="26" s="1"/>
  <c r="AN544" i="10"/>
  <c r="AN600" i="26" s="1"/>
  <c r="AU544" i="10"/>
  <c r="AU600" i="26" s="1"/>
  <c r="AT544" i="10"/>
  <c r="AT600" i="26" s="1"/>
  <c r="AS544" i="10"/>
  <c r="AS600" i="26" s="1"/>
  <c r="AQ544" i="10"/>
  <c r="AQ600" i="26" s="1"/>
  <c r="AP544" i="10"/>
  <c r="AP600" i="26" s="1"/>
  <c r="AY544" i="10"/>
  <c r="AY600" i="26" s="1"/>
  <c r="AX544" i="10"/>
  <c r="AX600" i="26" s="1"/>
  <c r="AS499" i="10"/>
  <c r="AS555" i="26" s="1"/>
  <c r="AY499" i="10"/>
  <c r="AY555" i="26" s="1"/>
  <c r="AQ499" i="10"/>
  <c r="AQ555" i="26" s="1"/>
  <c r="AW499" i="10"/>
  <c r="AW555" i="26" s="1"/>
  <c r="AO499" i="10"/>
  <c r="AO555" i="26" s="1"/>
  <c r="AT499" i="10"/>
  <c r="AT555" i="26" s="1"/>
  <c r="AR499" i="10"/>
  <c r="AR555" i="26" s="1"/>
  <c r="AP499" i="10"/>
  <c r="AP555" i="26" s="1"/>
  <c r="AN499" i="10"/>
  <c r="AN555" i="26" s="1"/>
  <c r="AZ499" i="10"/>
  <c r="AZ555" i="26" s="1"/>
  <c r="AX499" i="10"/>
  <c r="AX555" i="26" s="1"/>
  <c r="AV499" i="10"/>
  <c r="AV555" i="26" s="1"/>
  <c r="AU499" i="10"/>
  <c r="AU555" i="26" s="1"/>
  <c r="AX425" i="10"/>
  <c r="AX464" i="26" s="1"/>
  <c r="AP425" i="10"/>
  <c r="AP464" i="26" s="1"/>
  <c r="AU425" i="10"/>
  <c r="AU464" i="26" s="1"/>
  <c r="AT425" i="10"/>
  <c r="AT464" i="26" s="1"/>
  <c r="AR425" i="10"/>
  <c r="AR464" i="26" s="1"/>
  <c r="AW425" i="10"/>
  <c r="AW464" i="26" s="1"/>
  <c r="AV425" i="10"/>
  <c r="AV464" i="26" s="1"/>
  <c r="AY425" i="10"/>
  <c r="AY464" i="26" s="1"/>
  <c r="AN425" i="10"/>
  <c r="AN464" i="26" s="1"/>
  <c r="AW170" i="10"/>
  <c r="AW135" i="26" s="1"/>
  <c r="AR175" i="10"/>
  <c r="AR140" i="26" s="1"/>
  <c r="AM116" i="10" a="1"/>
  <c r="AM116" i="10" s="1"/>
  <c r="AM63" i="26" s="1"/>
  <c r="K318" i="10" a="1"/>
  <c r="K318" i="10" s="1"/>
  <c r="K317" i="26" s="1"/>
  <c r="K283" i="10" a="1"/>
  <c r="K283" i="10" s="1"/>
  <c r="K282" i="26" s="1"/>
  <c r="AM343" i="10" a="1"/>
  <c r="AM343" i="10" s="1"/>
  <c r="AM342" i="26" s="1"/>
  <c r="AM539" i="10" a="1"/>
  <c r="AM539" i="10" s="1"/>
  <c r="AM595" i="26" s="1"/>
  <c r="AM86" i="10" a="1"/>
  <c r="AM86" i="10" s="1"/>
  <c r="AM33" i="26" s="1"/>
  <c r="P52" i="18" l="1"/>
  <c r="K23" i="19"/>
  <c r="M52" i="18"/>
  <c r="H24" i="19" s="1"/>
  <c r="H67" i="19"/>
  <c r="H64" i="19"/>
  <c r="E64" i="19" a="1"/>
  <c r="E64" i="19" s="1"/>
  <c r="R113" i="25"/>
  <c r="AA92" i="25"/>
  <c r="AI29" i="25"/>
  <c r="AR71" i="25"/>
  <c r="AR113" i="25"/>
  <c r="H59" i="19"/>
  <c r="E59" i="19" a="1"/>
  <c r="E59" i="19" s="1"/>
  <c r="AN71" i="25"/>
  <c r="AS71" i="25"/>
  <c r="AX29" i="25"/>
  <c r="H63" i="19"/>
  <c r="E63" i="19" a="1"/>
  <c r="E63" i="19" s="1"/>
  <c r="I7" i="18"/>
  <c r="E41" i="19" a="1"/>
  <c r="E41" i="19" s="1"/>
  <c r="H41" i="19"/>
  <c r="AN92" i="25"/>
  <c r="R29" i="25"/>
  <c r="AA71" i="25"/>
  <c r="AX50" i="25"/>
  <c r="AR92" i="25"/>
  <c r="I20" i="18"/>
  <c r="D88" i="19" a="1"/>
  <c r="D88" i="19" s="1"/>
  <c r="F88" i="19"/>
  <c r="AF45" i="10"/>
  <c r="X45" i="10"/>
  <c r="P45" i="10"/>
  <c r="AM44" i="10"/>
  <c r="AN44" i="10" s="1"/>
  <c r="AO44" i="10" s="1"/>
  <c r="AP44" i="10" s="1"/>
  <c r="AQ44" i="10" s="1"/>
  <c r="AR44" i="10" s="1"/>
  <c r="AS44" i="10" s="1"/>
  <c r="AT44" i="10" s="1"/>
  <c r="AU44" i="10" s="1"/>
  <c r="AV44" i="10" s="1"/>
  <c r="AW44" i="10" s="1"/>
  <c r="AX44" i="10" s="1"/>
  <c r="AY44" i="10" s="1"/>
  <c r="AZ44" i="10" s="1"/>
  <c r="AE44" i="10"/>
  <c r="W44" i="10"/>
  <c r="O44" i="10"/>
  <c r="AL43" i="10"/>
  <c r="AD43" i="10"/>
  <c r="V43" i="10"/>
  <c r="N43" i="10"/>
  <c r="AG45" i="10"/>
  <c r="AM43" i="10"/>
  <c r="AN43" i="10" s="1"/>
  <c r="AO43" i="10" s="1"/>
  <c r="AP43" i="10" s="1"/>
  <c r="AQ43" i="10" s="1"/>
  <c r="AR43" i="10" s="1"/>
  <c r="AS43" i="10" s="1"/>
  <c r="AT43" i="10" s="1"/>
  <c r="AU43" i="10" s="1"/>
  <c r="AV43" i="10" s="1"/>
  <c r="AW43" i="10" s="1"/>
  <c r="AX43" i="10" s="1"/>
  <c r="AY43" i="10" s="1"/>
  <c r="AZ43" i="10" s="1"/>
  <c r="W43" i="10"/>
  <c r="AM45" i="10"/>
  <c r="AN45" i="10" s="1"/>
  <c r="AO45" i="10" s="1"/>
  <c r="AP45" i="10" s="1"/>
  <c r="AQ45" i="10" s="1"/>
  <c r="AR45" i="10" s="1"/>
  <c r="AS45" i="10" s="1"/>
  <c r="AT45" i="10" s="1"/>
  <c r="AU45" i="10" s="1"/>
  <c r="AV45" i="10" s="1"/>
  <c r="AW45" i="10" s="1"/>
  <c r="AX45" i="10" s="1"/>
  <c r="AY45" i="10" s="1"/>
  <c r="AZ45" i="10" s="1"/>
  <c r="AE45" i="10"/>
  <c r="W45" i="10"/>
  <c r="O45" i="10"/>
  <c r="AL44" i="10"/>
  <c r="AD44" i="10"/>
  <c r="V44" i="10"/>
  <c r="N44" i="10"/>
  <c r="AK43" i="10"/>
  <c r="AC43" i="10"/>
  <c r="U43" i="10"/>
  <c r="M43" i="10"/>
  <c r="AH45" i="10"/>
  <c r="Y44" i="10"/>
  <c r="X43" i="10"/>
  <c r="I45" i="10"/>
  <c r="AE43" i="10"/>
  <c r="O43" i="10"/>
  <c r="AL45" i="10"/>
  <c r="AD45" i="10"/>
  <c r="V45" i="10"/>
  <c r="N45" i="10"/>
  <c r="AK44" i="10"/>
  <c r="AC44" i="10"/>
  <c r="U44" i="10"/>
  <c r="M44" i="10"/>
  <c r="AJ43" i="10"/>
  <c r="AB43" i="10"/>
  <c r="T43" i="10"/>
  <c r="L43" i="10"/>
  <c r="Z45" i="10"/>
  <c r="X44" i="10"/>
  <c r="AK45" i="10"/>
  <c r="AC45" i="10"/>
  <c r="U45" i="10"/>
  <c r="M45" i="10"/>
  <c r="AJ44" i="10"/>
  <c r="AB44" i="10"/>
  <c r="T44" i="10"/>
  <c r="L44" i="10"/>
  <c r="AI43" i="10"/>
  <c r="AA43" i="10"/>
  <c r="S43" i="10"/>
  <c r="J43" i="10"/>
  <c r="R45" i="10"/>
  <c r="Q44" i="10"/>
  <c r="AF44" i="10"/>
  <c r="AJ45" i="10"/>
  <c r="AB45" i="10"/>
  <c r="T45" i="10"/>
  <c r="L45" i="10"/>
  <c r="AI44" i="10"/>
  <c r="AA44" i="10"/>
  <c r="S44" i="10"/>
  <c r="K44" i="10"/>
  <c r="AH43" i="10"/>
  <c r="Z43" i="10"/>
  <c r="R43" i="10"/>
  <c r="I43" i="10"/>
  <c r="J45" i="10"/>
  <c r="AG44" i="10"/>
  <c r="I44" i="10"/>
  <c r="P43" i="10"/>
  <c r="Y45" i="10"/>
  <c r="P44" i="10"/>
  <c r="AI45" i="10"/>
  <c r="AA45" i="10"/>
  <c r="S45" i="10"/>
  <c r="K45" i="10"/>
  <c r="AH44" i="10"/>
  <c r="Z44" i="10"/>
  <c r="R44" i="10"/>
  <c r="J44" i="10"/>
  <c r="AG43" i="10"/>
  <c r="Y43" i="10"/>
  <c r="Q43" i="10"/>
  <c r="K43" i="10"/>
  <c r="AF43" i="10"/>
  <c r="Q45" i="10"/>
  <c r="E68" i="19" a="1"/>
  <c r="E68" i="19" s="1"/>
  <c r="H68" i="19"/>
  <c r="E65" i="19" a="1"/>
  <c r="E65" i="19" s="1"/>
  <c r="H65" i="19"/>
  <c r="I14" i="18"/>
  <c r="I25" i="18"/>
  <c r="F89" i="19"/>
  <c r="D89" i="19" a="1"/>
  <c r="D89" i="19" s="1"/>
  <c r="H66" i="19"/>
  <c r="E66" i="19" a="1"/>
  <c r="E66" i="19" s="1"/>
  <c r="R92" i="25"/>
  <c r="AA29" i="25"/>
  <c r="AX71" i="25"/>
  <c r="AR29" i="25"/>
  <c r="I10" i="18"/>
  <c r="E67" i="19" a="1"/>
  <c r="E67" i="19" s="1"/>
  <c r="I8" i="18"/>
  <c r="AT588" i="10"/>
  <c r="AT661" i="26" s="1"/>
  <c r="AP799" i="10"/>
  <c r="AX651" i="10"/>
  <c r="AR333" i="10"/>
  <c r="AR332" i="26" s="1"/>
  <c r="AY333" i="10"/>
  <c r="AY332" i="26" s="1"/>
  <c r="AR165" i="10"/>
  <c r="AR130" i="26" s="1"/>
  <c r="AP165" i="10"/>
  <c r="AP130" i="26" s="1"/>
  <c r="AQ588" i="10"/>
  <c r="AQ661" i="26" s="1"/>
  <c r="AU588" i="10"/>
  <c r="AU661" i="26" s="1"/>
  <c r="AP705" i="10"/>
  <c r="AP818" i="26" s="1"/>
  <c r="AQ254" i="10"/>
  <c r="AQ236" i="26" s="1"/>
  <c r="AC71" i="25"/>
  <c r="AL71" i="25"/>
  <c r="AW71" i="25"/>
  <c r="AM747" i="26"/>
  <c r="AU799" i="10"/>
  <c r="AQ799" i="10"/>
  <c r="AT651" i="10"/>
  <c r="AQ651" i="10"/>
  <c r="AZ333" i="10"/>
  <c r="AZ332" i="26" s="1"/>
  <c r="AZ165" i="10"/>
  <c r="AZ130" i="26" s="1"/>
  <c r="AX165" i="10"/>
  <c r="AX130" i="26" s="1"/>
  <c r="AW588" i="10"/>
  <c r="AW661" i="26" s="1"/>
  <c r="AN588" i="10"/>
  <c r="AN661" i="26" s="1"/>
  <c r="AX705" i="10"/>
  <c r="AX818" i="26" s="1"/>
  <c r="AY254" i="10"/>
  <c r="AY236" i="26" s="1"/>
  <c r="F161" i="19"/>
  <c r="D161" i="19" a="1"/>
  <c r="D161" i="19" s="1"/>
  <c r="AC92" i="25"/>
  <c r="AL92" i="25"/>
  <c r="AW92" i="25"/>
  <c r="K732" i="26"/>
  <c r="AM919" i="26"/>
  <c r="F153" i="19"/>
  <c r="D153" i="19" a="1"/>
  <c r="D153" i="19" s="1"/>
  <c r="AS333" i="10"/>
  <c r="AS332" i="26" s="1"/>
  <c r="AT165" i="10"/>
  <c r="AT130" i="26" s="1"/>
  <c r="AX588" i="10"/>
  <c r="AX661" i="26" s="1"/>
  <c r="AV588" i="10"/>
  <c r="AV661" i="26" s="1"/>
  <c r="AQ705" i="10"/>
  <c r="AQ818" i="26" s="1"/>
  <c r="AT254" i="10"/>
  <c r="AT236" i="26" s="1"/>
  <c r="D155" i="19" a="1"/>
  <c r="D155" i="19" s="1"/>
  <c r="F155" i="19"/>
  <c r="F160" i="19"/>
  <c r="D160" i="19" a="1"/>
  <c r="D160" i="19" s="1"/>
  <c r="F129" i="19"/>
  <c r="D129" i="19" a="1"/>
  <c r="D129" i="19" s="1"/>
  <c r="AM83" i="26"/>
  <c r="AM84" i="26"/>
  <c r="AX799" i="10"/>
  <c r="AR799" i="10"/>
  <c r="AU651" i="10"/>
  <c r="AY651" i="10"/>
  <c r="AV799" i="10"/>
  <c r="AZ799" i="10"/>
  <c r="AN651" i="10"/>
  <c r="AN747" i="26" s="1"/>
  <c r="AR651" i="10"/>
  <c r="AO333" i="10"/>
  <c r="AO332" i="26" s="1"/>
  <c r="AU165" i="10"/>
  <c r="AU130" i="26" s="1"/>
  <c r="AY588" i="10"/>
  <c r="AY661" i="26" s="1"/>
  <c r="AU705" i="10"/>
  <c r="AU818" i="26" s="1"/>
  <c r="AY705" i="10"/>
  <c r="AY818" i="26" s="1"/>
  <c r="AZ254" i="10"/>
  <c r="AZ236" i="26" s="1"/>
  <c r="AU254" i="10"/>
  <c r="AU236" i="26" s="1"/>
  <c r="I34" i="18"/>
  <c r="AW799" i="10"/>
  <c r="AS799" i="10"/>
  <c r="AV651" i="10"/>
  <c r="AZ651" i="10"/>
  <c r="AN333" i="10"/>
  <c r="AN332" i="26" s="1"/>
  <c r="AW333" i="10"/>
  <c r="AW332" i="26" s="1"/>
  <c r="AN165" i="10"/>
  <c r="AN130" i="26" s="1"/>
  <c r="AR588" i="10"/>
  <c r="AR661" i="26" s="1"/>
  <c r="AN705" i="10"/>
  <c r="AN818" i="26" s="1"/>
  <c r="AR705" i="10"/>
  <c r="AR818" i="26" s="1"/>
  <c r="AR254" i="10"/>
  <c r="AR236" i="26" s="1"/>
  <c r="AN254" i="10"/>
  <c r="AN236" i="26" s="1"/>
  <c r="F130" i="19"/>
  <c r="D130" i="19" a="1"/>
  <c r="D130" i="19" s="1"/>
  <c r="D100" i="19" a="1"/>
  <c r="D100" i="19" s="1"/>
  <c r="F102" i="19"/>
  <c r="D102" i="19" a="1"/>
  <c r="D102" i="19" s="1"/>
  <c r="F100" i="19"/>
  <c r="D136" i="19" a="1"/>
  <c r="D136" i="19" s="1"/>
  <c r="F136" i="19"/>
  <c r="D162" i="19" a="1"/>
  <c r="D162" i="19" s="1"/>
  <c r="F162" i="19"/>
  <c r="I43" i="18"/>
  <c r="I45" i="18"/>
  <c r="F101" i="19"/>
  <c r="D101" i="19" a="1"/>
  <c r="D101" i="19" s="1"/>
  <c r="F154" i="19"/>
  <c r="D154" i="19" a="1"/>
  <c r="D154" i="19" s="1"/>
  <c r="AP588" i="10"/>
  <c r="AP661" i="26" s="1"/>
  <c r="AN799" i="10"/>
  <c r="AO651" i="10"/>
  <c r="AO747" i="26" s="1"/>
  <c r="AT333" i="10"/>
  <c r="AT332" i="26" s="1"/>
  <c r="AP333" i="10"/>
  <c r="AP332" i="26" s="1"/>
  <c r="AS165" i="10"/>
  <c r="AS130" i="26" s="1"/>
  <c r="AV165" i="10"/>
  <c r="AV130" i="26" s="1"/>
  <c r="AZ588" i="10"/>
  <c r="AZ661" i="26" s="1"/>
  <c r="AV705" i="10"/>
  <c r="AV818" i="26" s="1"/>
  <c r="AZ705" i="10"/>
  <c r="AZ818" i="26" s="1"/>
  <c r="AS254" i="10"/>
  <c r="AS236" i="26" s="1"/>
  <c r="AV254" i="10"/>
  <c r="AV236" i="26" s="1"/>
  <c r="F137" i="19"/>
  <c r="D137" i="19" a="1"/>
  <c r="D137" i="19" s="1"/>
  <c r="I47" i="18"/>
  <c r="L71" i="25"/>
  <c r="L50" i="25"/>
  <c r="AC50" i="18"/>
  <c r="AC46" i="18"/>
  <c r="AC42" i="18"/>
  <c r="AC51" i="18"/>
  <c r="AC47" i="18"/>
  <c r="AC43" i="18"/>
  <c r="AC39" i="18"/>
  <c r="AC52" i="18"/>
  <c r="AC48" i="18"/>
  <c r="AC44" i="18"/>
  <c r="AC40" i="18"/>
  <c r="AC45" i="18"/>
  <c r="AC41" i="18"/>
  <c r="AC34" i="18"/>
  <c r="AC30" i="18"/>
  <c r="AC26" i="18"/>
  <c r="AC35" i="18"/>
  <c r="AC31" i="18"/>
  <c r="AC27" i="18"/>
  <c r="AC32" i="18"/>
  <c r="AC28" i="18"/>
  <c r="AC24" i="18"/>
  <c r="AC33" i="18"/>
  <c r="AC29" i="18"/>
  <c r="AC25" i="18"/>
  <c r="AC23" i="18"/>
  <c r="AC15" i="18"/>
  <c r="AC21" i="18"/>
  <c r="AC14" i="18"/>
  <c r="AC20" i="18"/>
  <c r="AC11" i="18"/>
  <c r="AC22" i="18"/>
  <c r="AC6" i="18"/>
  <c r="AL51" i="18"/>
  <c r="AL47" i="18"/>
  <c r="AL43" i="18"/>
  <c r="AL39" i="18"/>
  <c r="AL52" i="18"/>
  <c r="AL48" i="18"/>
  <c r="AL44" i="18"/>
  <c r="AL40" i="18"/>
  <c r="AL45" i="18"/>
  <c r="AL41" i="18"/>
  <c r="AL50" i="18"/>
  <c r="AL32" i="18"/>
  <c r="AL28" i="18"/>
  <c r="AL24" i="18"/>
  <c r="AL42" i="18"/>
  <c r="AL46" i="18"/>
  <c r="AL29" i="18"/>
  <c r="AL26" i="18"/>
  <c r="AL23" i="18"/>
  <c r="AL15" i="18"/>
  <c r="AL35" i="18"/>
  <c r="AL25" i="18"/>
  <c r="AL30" i="18"/>
  <c r="AL33" i="18"/>
  <c r="AL31" i="18"/>
  <c r="AL20" i="18"/>
  <c r="AL27" i="18"/>
  <c r="AL14" i="18"/>
  <c r="AL22" i="18"/>
  <c r="AL21" i="18"/>
  <c r="AL11" i="18"/>
  <c r="AL8" i="18"/>
  <c r="AL34" i="18"/>
  <c r="AL6" i="18"/>
  <c r="AW52" i="18"/>
  <c r="AW48" i="18"/>
  <c r="AW44" i="18"/>
  <c r="AW40" i="18"/>
  <c r="AW45" i="18"/>
  <c r="AW41" i="18"/>
  <c r="AW50" i="18"/>
  <c r="AW46" i="18"/>
  <c r="AW42" i="18"/>
  <c r="AW51" i="18"/>
  <c r="AW47" i="18"/>
  <c r="AW43" i="18"/>
  <c r="AW39" i="18"/>
  <c r="AW32" i="18"/>
  <c r="AW28" i="18"/>
  <c r="AW24" i="18"/>
  <c r="AW33" i="18"/>
  <c r="AW29" i="18"/>
  <c r="AW25" i="18"/>
  <c r="AW34" i="18"/>
  <c r="AW30" i="18"/>
  <c r="AW26" i="18"/>
  <c r="AW35" i="18"/>
  <c r="AW31" i="18"/>
  <c r="AW27" i="18"/>
  <c r="AW21" i="18"/>
  <c r="AW14" i="18"/>
  <c r="AW23" i="18"/>
  <c r="AW20" i="18"/>
  <c r="AW22" i="18"/>
  <c r="AW6" i="18"/>
  <c r="AW9" i="18"/>
  <c r="AW8" i="18"/>
  <c r="AW11" i="18"/>
  <c r="AW15" i="18"/>
  <c r="AP45" i="18"/>
  <c r="AP41" i="18"/>
  <c r="AP50" i="18"/>
  <c r="AP46" i="18"/>
  <c r="AP42" i="18"/>
  <c r="AP51" i="18"/>
  <c r="AP47" i="18"/>
  <c r="AP43" i="18"/>
  <c r="AP39" i="18"/>
  <c r="AP40" i="18"/>
  <c r="AP34" i="18"/>
  <c r="AP30" i="18"/>
  <c r="AP26" i="18"/>
  <c r="AP35" i="18"/>
  <c r="AP32" i="18"/>
  <c r="AP25" i="18"/>
  <c r="AP21" i="18"/>
  <c r="AP31" i="18"/>
  <c r="AP28" i="18"/>
  <c r="AP52" i="18"/>
  <c r="AP33" i="18"/>
  <c r="AP44" i="18"/>
  <c r="AP22" i="18"/>
  <c r="AP15" i="18"/>
  <c r="AP48" i="18"/>
  <c r="AP27" i="18"/>
  <c r="AP20" i="18"/>
  <c r="AP14" i="18"/>
  <c r="AP23" i="18"/>
  <c r="AP29" i="18"/>
  <c r="AP9" i="18"/>
  <c r="AP24" i="18"/>
  <c r="AP11" i="18"/>
  <c r="AP7" i="18"/>
  <c r="AP10" i="18"/>
  <c r="AP8" i="18"/>
  <c r="AP6" i="18"/>
  <c r="AP50" i="25"/>
  <c r="AU51" i="18"/>
  <c r="AU47" i="18"/>
  <c r="AU43" i="18"/>
  <c r="AU39" i="18"/>
  <c r="AU52" i="18"/>
  <c r="AU48" i="18"/>
  <c r="AU44" i="18"/>
  <c r="AU40" i="18"/>
  <c r="AU45" i="18"/>
  <c r="AU41" i="18"/>
  <c r="AU50" i="18"/>
  <c r="AU46" i="18"/>
  <c r="AU42" i="18"/>
  <c r="AU35" i="18"/>
  <c r="AU31" i="18"/>
  <c r="AU27" i="18"/>
  <c r="AU32" i="18"/>
  <c r="AU28" i="18"/>
  <c r="AU24" i="18"/>
  <c r="AU33" i="18"/>
  <c r="AU29" i="18"/>
  <c r="AU25" i="18"/>
  <c r="AU34" i="18"/>
  <c r="AU30" i="18"/>
  <c r="AU26" i="18"/>
  <c r="AU20" i="18"/>
  <c r="AU22" i="18"/>
  <c r="AU15" i="18"/>
  <c r="AU11" i="18"/>
  <c r="AU21" i="18"/>
  <c r="AU14" i="18"/>
  <c r="AU8" i="18"/>
  <c r="AU10" i="18"/>
  <c r="AU23" i="18"/>
  <c r="AU6" i="18"/>
  <c r="N51" i="18"/>
  <c r="N47" i="18"/>
  <c r="N43" i="18"/>
  <c r="N39" i="18"/>
  <c r="N52" i="18"/>
  <c r="I24" i="19" s="1"/>
  <c r="N48" i="18"/>
  <c r="N44" i="18"/>
  <c r="N40" i="18"/>
  <c r="N45" i="18"/>
  <c r="N41" i="18"/>
  <c r="N50" i="18"/>
  <c r="N32" i="18"/>
  <c r="N28" i="18"/>
  <c r="N42" i="18"/>
  <c r="N29" i="18"/>
  <c r="N26" i="18"/>
  <c r="N23" i="18"/>
  <c r="N15" i="18"/>
  <c r="N35" i="18"/>
  <c r="N24" i="18"/>
  <c r="N25" i="18"/>
  <c r="N21" i="18"/>
  <c r="N14" i="18"/>
  <c r="N46" i="18"/>
  <c r="N34" i="18"/>
  <c r="N27" i="18"/>
  <c r="N20" i="18"/>
  <c r="N11" i="18"/>
  <c r="N31" i="18"/>
  <c r="N30" i="18"/>
  <c r="N33" i="18"/>
  <c r="N22" i="18"/>
  <c r="N6" i="18"/>
  <c r="N8" i="18"/>
  <c r="AE51" i="18"/>
  <c r="AE47" i="18"/>
  <c r="AE43" i="18"/>
  <c r="AE39" i="18"/>
  <c r="AE52" i="18"/>
  <c r="AE48" i="18"/>
  <c r="AE44" i="18"/>
  <c r="AE40" i="18"/>
  <c r="AE45" i="18"/>
  <c r="AE41" i="18"/>
  <c r="AE50" i="18"/>
  <c r="AE46" i="18"/>
  <c r="AE42" i="18"/>
  <c r="AE35" i="18"/>
  <c r="AE31" i="18"/>
  <c r="AE27" i="18"/>
  <c r="AE32" i="18"/>
  <c r="AE28" i="18"/>
  <c r="AE24" i="18"/>
  <c r="AE33" i="18"/>
  <c r="AE29" i="18"/>
  <c r="AE25" i="18"/>
  <c r="AE34" i="18"/>
  <c r="AE30" i="18"/>
  <c r="AE26" i="18"/>
  <c r="AE20" i="18"/>
  <c r="AE11" i="18"/>
  <c r="AE23" i="18"/>
  <c r="AE22" i="18"/>
  <c r="AE15" i="18"/>
  <c r="AE21" i="18"/>
  <c r="AE6" i="18"/>
  <c r="AE14" i="18"/>
  <c r="AH45" i="18"/>
  <c r="AH41" i="18"/>
  <c r="AH50" i="18"/>
  <c r="AH46" i="18"/>
  <c r="AH42" i="18"/>
  <c r="AH51" i="18"/>
  <c r="AH47" i="18"/>
  <c r="AH43" i="18"/>
  <c r="AH39" i="18"/>
  <c r="AH48" i="18"/>
  <c r="AH52" i="18"/>
  <c r="AH34" i="18"/>
  <c r="AH30" i="18"/>
  <c r="AH26" i="18"/>
  <c r="AH40" i="18"/>
  <c r="AH44" i="18"/>
  <c r="AH33" i="18"/>
  <c r="AH21" i="18"/>
  <c r="AH29" i="18"/>
  <c r="AH32" i="18"/>
  <c r="AH28" i="18"/>
  <c r="AH35" i="18"/>
  <c r="AH14" i="18"/>
  <c r="AH31" i="18"/>
  <c r="AH24" i="18"/>
  <c r="AH11" i="18"/>
  <c r="AH27" i="18"/>
  <c r="AH20" i="18"/>
  <c r="AH15" i="18"/>
  <c r="AH23" i="18"/>
  <c r="AH25" i="18"/>
  <c r="AH22" i="18"/>
  <c r="AH6" i="18"/>
  <c r="N50" i="25"/>
  <c r="X50" i="25"/>
  <c r="X52" i="18"/>
  <c r="X48" i="18"/>
  <c r="X44" i="18"/>
  <c r="X40" i="18"/>
  <c r="X45" i="18"/>
  <c r="X41" i="18"/>
  <c r="X50" i="18"/>
  <c r="X46" i="18"/>
  <c r="X42" i="18"/>
  <c r="X51" i="18"/>
  <c r="X33" i="18"/>
  <c r="X29" i="18"/>
  <c r="X25" i="18"/>
  <c r="X34" i="18"/>
  <c r="X31" i="18"/>
  <c r="X28" i="18"/>
  <c r="X20" i="18"/>
  <c r="X47" i="18"/>
  <c r="X27" i="18"/>
  <c r="X39" i="18"/>
  <c r="X30" i="18"/>
  <c r="X21" i="18"/>
  <c r="X14" i="18"/>
  <c r="X32" i="18"/>
  <c r="X43" i="18"/>
  <c r="X35" i="18"/>
  <c r="X23" i="18"/>
  <c r="X26" i="18"/>
  <c r="X9" i="18"/>
  <c r="X22" i="18"/>
  <c r="X6" i="18"/>
  <c r="X11" i="18"/>
  <c r="X15" i="18"/>
  <c r="X24" i="18"/>
  <c r="X8" i="18"/>
  <c r="AV52" i="18"/>
  <c r="AV48" i="18"/>
  <c r="AV44" i="18"/>
  <c r="AV40" i="18"/>
  <c r="AV45" i="18"/>
  <c r="AV41" i="18"/>
  <c r="AV50" i="18"/>
  <c r="AV46" i="18"/>
  <c r="AV42" i="18"/>
  <c r="AV51" i="18"/>
  <c r="AV39" i="18"/>
  <c r="AV33" i="18"/>
  <c r="AV29" i="18"/>
  <c r="AV25" i="18"/>
  <c r="AV43" i="18"/>
  <c r="AV47" i="18"/>
  <c r="AV34" i="18"/>
  <c r="AV31" i="18"/>
  <c r="AV28" i="18"/>
  <c r="AV20" i="18"/>
  <c r="AV30" i="18"/>
  <c r="AV27" i="18"/>
  <c r="AV24" i="18"/>
  <c r="AV26" i="18"/>
  <c r="AV22" i="18"/>
  <c r="AV11" i="18"/>
  <c r="AV32" i="18"/>
  <c r="AV21" i="18"/>
  <c r="AV6" i="18"/>
  <c r="AV23" i="18"/>
  <c r="AV15" i="18"/>
  <c r="AV14" i="18"/>
  <c r="AV35" i="18"/>
  <c r="AV9" i="18"/>
  <c r="AO52" i="18"/>
  <c r="AO48" i="18"/>
  <c r="AO44" i="18"/>
  <c r="AO40" i="18"/>
  <c r="AO45" i="18"/>
  <c r="AO41" i="18"/>
  <c r="AO50" i="18"/>
  <c r="AO46" i="18"/>
  <c r="AO42" i="18"/>
  <c r="AO51" i="18"/>
  <c r="AO47" i="18"/>
  <c r="AO43" i="18"/>
  <c r="AO39" i="18"/>
  <c r="AO32" i="18"/>
  <c r="AO28" i="18"/>
  <c r="AO24" i="18"/>
  <c r="AO33" i="18"/>
  <c r="AO29" i="18"/>
  <c r="AO25" i="18"/>
  <c r="AO34" i="18"/>
  <c r="AO30" i="18"/>
  <c r="AO26" i="18"/>
  <c r="AO35" i="18"/>
  <c r="AO31" i="18"/>
  <c r="AO27" i="18"/>
  <c r="AO21" i="18"/>
  <c r="AO23" i="18"/>
  <c r="AO20" i="18"/>
  <c r="AO22" i="18"/>
  <c r="AO15" i="18"/>
  <c r="AO10" i="18"/>
  <c r="AO14" i="18"/>
  <c r="AO6" i="18"/>
  <c r="AO8" i="18"/>
  <c r="AO11" i="18"/>
  <c r="AQ45" i="18"/>
  <c r="AQ41" i="18"/>
  <c r="AQ50" i="18"/>
  <c r="AQ46" i="18"/>
  <c r="AQ42" i="18"/>
  <c r="AQ51" i="18"/>
  <c r="AQ47" i="18"/>
  <c r="AQ43" i="18"/>
  <c r="AQ39" i="18"/>
  <c r="AQ52" i="18"/>
  <c r="AQ48" i="18"/>
  <c r="AQ44" i="18"/>
  <c r="AQ40" i="18"/>
  <c r="AQ33" i="18"/>
  <c r="AQ29" i="18"/>
  <c r="AQ25" i="18"/>
  <c r="AQ34" i="18"/>
  <c r="AQ30" i="18"/>
  <c r="AQ26" i="18"/>
  <c r="AQ35" i="18"/>
  <c r="AQ31" i="18"/>
  <c r="AQ27" i="18"/>
  <c r="AQ32" i="18"/>
  <c r="AQ28" i="18"/>
  <c r="AQ24" i="18"/>
  <c r="AQ22" i="18"/>
  <c r="AQ14" i="18"/>
  <c r="AQ23" i="18"/>
  <c r="AQ20" i="18"/>
  <c r="AQ15" i="18"/>
  <c r="AQ11" i="18"/>
  <c r="AQ6" i="18"/>
  <c r="AQ10" i="18"/>
  <c r="AQ21" i="18"/>
  <c r="S45" i="18"/>
  <c r="S41" i="18"/>
  <c r="S50" i="18"/>
  <c r="S46" i="18"/>
  <c r="S42" i="18"/>
  <c r="S51" i="18"/>
  <c r="S47" i="18"/>
  <c r="S43" i="18"/>
  <c r="S39" i="18"/>
  <c r="S52" i="18"/>
  <c r="S48" i="18"/>
  <c r="S44" i="18"/>
  <c r="S40" i="18"/>
  <c r="S33" i="18"/>
  <c r="S29" i="18"/>
  <c r="S25" i="18"/>
  <c r="S34" i="18"/>
  <c r="S30" i="18"/>
  <c r="S26" i="18"/>
  <c r="S35" i="18"/>
  <c r="S31" i="18"/>
  <c r="S27" i="18"/>
  <c r="S32" i="18"/>
  <c r="S28" i="18"/>
  <c r="S22" i="18"/>
  <c r="S14" i="18"/>
  <c r="S24" i="18"/>
  <c r="S21" i="18"/>
  <c r="S23" i="18"/>
  <c r="S20" i="18"/>
  <c r="S15" i="18"/>
  <c r="S11" i="18"/>
  <c r="S6" i="18"/>
  <c r="N71" i="25"/>
  <c r="Z45" i="18"/>
  <c r="Z41" i="18"/>
  <c r="Z50" i="18"/>
  <c r="Z46" i="18"/>
  <c r="Z42" i="18"/>
  <c r="Z51" i="18"/>
  <c r="Z47" i="18"/>
  <c r="Z43" i="18"/>
  <c r="Z39" i="18"/>
  <c r="Z52" i="18"/>
  <c r="Z34" i="18"/>
  <c r="Z30" i="18"/>
  <c r="Z26" i="18"/>
  <c r="Z44" i="18"/>
  <c r="Z40" i="18"/>
  <c r="Z31" i="18"/>
  <c r="Z28" i="18"/>
  <c r="Z21" i="18"/>
  <c r="Z27" i="18"/>
  <c r="Z24" i="18"/>
  <c r="Z29" i="18"/>
  <c r="Z25" i="18"/>
  <c r="Z32" i="18"/>
  <c r="Z22" i="18"/>
  <c r="Z48" i="18"/>
  <c r="Z33" i="18"/>
  <c r="Z11" i="18"/>
  <c r="Z23" i="18"/>
  <c r="Z15" i="18"/>
  <c r="Z35" i="18"/>
  <c r="Z14" i="18"/>
  <c r="Z20" i="18"/>
  <c r="Z6" i="18"/>
  <c r="Q52" i="18"/>
  <c r="Q48" i="18"/>
  <c r="Q44" i="18"/>
  <c r="Q40" i="18"/>
  <c r="Q45" i="18"/>
  <c r="Q41" i="18"/>
  <c r="Q50" i="18"/>
  <c r="Q46" i="18"/>
  <c r="Q42" i="18"/>
  <c r="Q51" i="18"/>
  <c r="Q47" i="18"/>
  <c r="Q43" i="18"/>
  <c r="Q39" i="18"/>
  <c r="Q32" i="18"/>
  <c r="Q28" i="18"/>
  <c r="Q33" i="18"/>
  <c r="Q29" i="18"/>
  <c r="Q25" i="18"/>
  <c r="Q34" i="18"/>
  <c r="Q30" i="18"/>
  <c r="Q26" i="18"/>
  <c r="Q35" i="18"/>
  <c r="Q31" i="18"/>
  <c r="Q27" i="18"/>
  <c r="Q24" i="18"/>
  <c r="Q21" i="18"/>
  <c r="Q14" i="18"/>
  <c r="Q23" i="18"/>
  <c r="Q20" i="18"/>
  <c r="Q15" i="18"/>
  <c r="Q6" i="18"/>
  <c r="Q8" i="18"/>
  <c r="Q11" i="18"/>
  <c r="Q22" i="18"/>
  <c r="J45" i="18"/>
  <c r="J41" i="18"/>
  <c r="J50" i="18"/>
  <c r="J46" i="18"/>
  <c r="J42" i="18"/>
  <c r="J51" i="18"/>
  <c r="J47" i="18"/>
  <c r="J43" i="18"/>
  <c r="J39" i="18"/>
  <c r="J48" i="18"/>
  <c r="J34" i="18"/>
  <c r="J30" i="18"/>
  <c r="J26" i="18"/>
  <c r="J27" i="18"/>
  <c r="J44" i="18"/>
  <c r="J40" i="18"/>
  <c r="J33" i="18"/>
  <c r="J21" i="18"/>
  <c r="J28" i="18"/>
  <c r="J31" i="18"/>
  <c r="J29" i="18"/>
  <c r="J22" i="18"/>
  <c r="J15" i="18"/>
  <c r="J52" i="18"/>
  <c r="E24" i="19" s="1"/>
  <c r="J35" i="18"/>
  <c r="J25" i="18"/>
  <c r="J24" i="18"/>
  <c r="J20" i="18"/>
  <c r="J11" i="18"/>
  <c r="J14" i="18"/>
  <c r="J10" i="18"/>
  <c r="J32" i="18"/>
  <c r="J23" i="18"/>
  <c r="J9" i="18"/>
  <c r="J6" i="18"/>
  <c r="AY45" i="18"/>
  <c r="AY41" i="18"/>
  <c r="AY50" i="18"/>
  <c r="AY46" i="18"/>
  <c r="AY42" i="18"/>
  <c r="AY51" i="18"/>
  <c r="AY47" i="18"/>
  <c r="AY43" i="18"/>
  <c r="AY39" i="18"/>
  <c r="AY52" i="18"/>
  <c r="AY48" i="18"/>
  <c r="AY44" i="18"/>
  <c r="AY40" i="18"/>
  <c r="AY33" i="18"/>
  <c r="AY29" i="18"/>
  <c r="AY25" i="18"/>
  <c r="AY34" i="18"/>
  <c r="AY30" i="18"/>
  <c r="AY26" i="18"/>
  <c r="AY35" i="18"/>
  <c r="AY31" i="18"/>
  <c r="AY27" i="18"/>
  <c r="AY32" i="18"/>
  <c r="AY28" i="18"/>
  <c r="AY24" i="18"/>
  <c r="AY22" i="18"/>
  <c r="AY14" i="18"/>
  <c r="AY21" i="18"/>
  <c r="AY9" i="18"/>
  <c r="AY23" i="18"/>
  <c r="AY20" i="18"/>
  <c r="AY15" i="18"/>
  <c r="AY11" i="18"/>
  <c r="AY6" i="18"/>
  <c r="O51" i="18"/>
  <c r="O47" i="18"/>
  <c r="O43" i="18"/>
  <c r="O39" i="18"/>
  <c r="O52" i="18"/>
  <c r="O48" i="18"/>
  <c r="O44" i="18"/>
  <c r="O40" i="18"/>
  <c r="O45" i="18"/>
  <c r="O41" i="18"/>
  <c r="O50" i="18"/>
  <c r="O46" i="18"/>
  <c r="O42" i="18"/>
  <c r="O35" i="18"/>
  <c r="O31" i="18"/>
  <c r="O27" i="18"/>
  <c r="O32" i="18"/>
  <c r="O28" i="18"/>
  <c r="O33" i="18"/>
  <c r="O29" i="18"/>
  <c r="O25" i="18"/>
  <c r="O34" i="18"/>
  <c r="O30" i="18"/>
  <c r="O26" i="18"/>
  <c r="O24" i="18"/>
  <c r="O20" i="18"/>
  <c r="O22" i="18"/>
  <c r="O15" i="18"/>
  <c r="O11" i="18"/>
  <c r="O21" i="18"/>
  <c r="O14" i="18"/>
  <c r="O10" i="18"/>
  <c r="O23" i="18"/>
  <c r="O7" i="18"/>
  <c r="O6" i="18"/>
  <c r="N92" i="25"/>
  <c r="AR50" i="18"/>
  <c r="AR46" i="18"/>
  <c r="AR42" i="18"/>
  <c r="AR51" i="18"/>
  <c r="AR47" i="18"/>
  <c r="AR43" i="18"/>
  <c r="AR39" i="18"/>
  <c r="AR52" i="18"/>
  <c r="AR48" i="18"/>
  <c r="AR44" i="18"/>
  <c r="AR40" i="18"/>
  <c r="AR41" i="18"/>
  <c r="AR35" i="18"/>
  <c r="AR31" i="18"/>
  <c r="AR27" i="18"/>
  <c r="AR25" i="18"/>
  <c r="AR28" i="18"/>
  <c r="AR22" i="18"/>
  <c r="AR14" i="18"/>
  <c r="AR45" i="18"/>
  <c r="AR34" i="18"/>
  <c r="AR24" i="18"/>
  <c r="AR26" i="18"/>
  <c r="AR11" i="18"/>
  <c r="AR29" i="18"/>
  <c r="AR23" i="18"/>
  <c r="AR30" i="18"/>
  <c r="AR32" i="18"/>
  <c r="AR33" i="18"/>
  <c r="AR21" i="18"/>
  <c r="AR20" i="18"/>
  <c r="AR15" i="18"/>
  <c r="AR9" i="18"/>
  <c r="AR6" i="18"/>
  <c r="AX45" i="18"/>
  <c r="AX41" i="18"/>
  <c r="AX50" i="18"/>
  <c r="AX46" i="18"/>
  <c r="AX42" i="18"/>
  <c r="AX51" i="18"/>
  <c r="AX47" i="18"/>
  <c r="AX43" i="18"/>
  <c r="AX39" i="18"/>
  <c r="AX52" i="18"/>
  <c r="AX40" i="18"/>
  <c r="AX34" i="18"/>
  <c r="AX30" i="18"/>
  <c r="AX26" i="18"/>
  <c r="AX44" i="18"/>
  <c r="AX48" i="18"/>
  <c r="AX27" i="18"/>
  <c r="AX24" i="18"/>
  <c r="AX21" i="18"/>
  <c r="AX33" i="18"/>
  <c r="AX35" i="18"/>
  <c r="AX29" i="18"/>
  <c r="AX23" i="18"/>
  <c r="AX20" i="18"/>
  <c r="AX25" i="18"/>
  <c r="AX22" i="18"/>
  <c r="AX11" i="18"/>
  <c r="AX28" i="18"/>
  <c r="AX32" i="18"/>
  <c r="AX31" i="18"/>
  <c r="AX15" i="18"/>
  <c r="AX14" i="18"/>
  <c r="AX6" i="18"/>
  <c r="AI45" i="18"/>
  <c r="AI41" i="18"/>
  <c r="AI50" i="18"/>
  <c r="AI46" i="18"/>
  <c r="AI42" i="18"/>
  <c r="AI51" i="18"/>
  <c r="AI47" i="18"/>
  <c r="AI43" i="18"/>
  <c r="AI39" i="18"/>
  <c r="AI52" i="18"/>
  <c r="AI48" i="18"/>
  <c r="AI44" i="18"/>
  <c r="AI40" i="18"/>
  <c r="AI33" i="18"/>
  <c r="AI29" i="18"/>
  <c r="AI25" i="18"/>
  <c r="AI34" i="18"/>
  <c r="AI30" i="18"/>
  <c r="AI26" i="18"/>
  <c r="AI35" i="18"/>
  <c r="AI31" i="18"/>
  <c r="AI27" i="18"/>
  <c r="AI32" i="18"/>
  <c r="AI28" i="18"/>
  <c r="AI24" i="18"/>
  <c r="AI22" i="18"/>
  <c r="AI14" i="18"/>
  <c r="AI15" i="18"/>
  <c r="AI21" i="18"/>
  <c r="AI11" i="18"/>
  <c r="AI6" i="18"/>
  <c r="AI20" i="18"/>
  <c r="AI8" i="18"/>
  <c r="AI23" i="18"/>
  <c r="AI10" i="18"/>
  <c r="AS50" i="18"/>
  <c r="AS46" i="18"/>
  <c r="AS42" i="18"/>
  <c r="AS51" i="18"/>
  <c r="AS47" i="18"/>
  <c r="AS43" i="18"/>
  <c r="AS39" i="18"/>
  <c r="AS52" i="18"/>
  <c r="AS48" i="18"/>
  <c r="AS44" i="18"/>
  <c r="AS40" i="18"/>
  <c r="AS45" i="18"/>
  <c r="AS41" i="18"/>
  <c r="AS34" i="18"/>
  <c r="AS30" i="18"/>
  <c r="AS26" i="18"/>
  <c r="AS35" i="18"/>
  <c r="AS31" i="18"/>
  <c r="AS27" i="18"/>
  <c r="AS32" i="18"/>
  <c r="AS28" i="18"/>
  <c r="AS24" i="18"/>
  <c r="AS33" i="18"/>
  <c r="AS29" i="18"/>
  <c r="AS25" i="18"/>
  <c r="AS23" i="18"/>
  <c r="AS15" i="18"/>
  <c r="AS22" i="18"/>
  <c r="AS11" i="18"/>
  <c r="AS21" i="18"/>
  <c r="AS14" i="18"/>
  <c r="AS9" i="18"/>
  <c r="AS20" i="18"/>
  <c r="AS6" i="18"/>
  <c r="AA45" i="18"/>
  <c r="AA41" i="18"/>
  <c r="AA50" i="18"/>
  <c r="AA46" i="18"/>
  <c r="AA42" i="18"/>
  <c r="AA51" i="18"/>
  <c r="AA47" i="18"/>
  <c r="AA43" i="18"/>
  <c r="AA39" i="18"/>
  <c r="AA52" i="18"/>
  <c r="AA48" i="18"/>
  <c r="AA44" i="18"/>
  <c r="AA40" i="18"/>
  <c r="AA33" i="18"/>
  <c r="AA29" i="18"/>
  <c r="AA25" i="18"/>
  <c r="AA34" i="18"/>
  <c r="AA30" i="18"/>
  <c r="AA26" i="18"/>
  <c r="AA35" i="18"/>
  <c r="AA31" i="18"/>
  <c r="AA27" i="18"/>
  <c r="AA32" i="18"/>
  <c r="AA28" i="18"/>
  <c r="AA24" i="18"/>
  <c r="AA22" i="18"/>
  <c r="AA14" i="18"/>
  <c r="AA21" i="18"/>
  <c r="AA23" i="18"/>
  <c r="AA20" i="18"/>
  <c r="AA11" i="18"/>
  <c r="AA6" i="18"/>
  <c r="AA15" i="18"/>
  <c r="AJ50" i="18"/>
  <c r="AJ46" i="18"/>
  <c r="AJ42" i="18"/>
  <c r="AJ51" i="18"/>
  <c r="AJ47" i="18"/>
  <c r="AJ43" i="18"/>
  <c r="AJ39" i="18"/>
  <c r="AJ52" i="18"/>
  <c r="AJ48" i="18"/>
  <c r="AJ44" i="18"/>
  <c r="AJ40" i="18"/>
  <c r="AJ35" i="18"/>
  <c r="AJ31" i="18"/>
  <c r="AJ27" i="18"/>
  <c r="AJ41" i="18"/>
  <c r="AJ45" i="18"/>
  <c r="AJ29" i="18"/>
  <c r="AJ26" i="18"/>
  <c r="AJ22" i="18"/>
  <c r="AJ14" i="18"/>
  <c r="AJ32" i="18"/>
  <c r="AJ24" i="18"/>
  <c r="AJ21" i="18"/>
  <c r="AJ11" i="18"/>
  <c r="AJ33" i="18"/>
  <c r="AJ9" i="18"/>
  <c r="AJ20" i="18"/>
  <c r="AJ28" i="18"/>
  <c r="AJ23" i="18"/>
  <c r="AJ15" i="18"/>
  <c r="AJ30" i="18"/>
  <c r="AJ8" i="18"/>
  <c r="AJ34" i="18"/>
  <c r="AJ25" i="18"/>
  <c r="AJ6" i="18"/>
  <c r="AZ50" i="18"/>
  <c r="AZ46" i="18"/>
  <c r="AZ42" i="18"/>
  <c r="AZ51" i="18"/>
  <c r="AZ47" i="18"/>
  <c r="AZ43" i="18"/>
  <c r="AZ39" i="18"/>
  <c r="AZ52" i="18"/>
  <c r="AZ48" i="18"/>
  <c r="AZ44" i="18"/>
  <c r="AZ40" i="18"/>
  <c r="AZ41" i="18"/>
  <c r="AZ35" i="18"/>
  <c r="AZ31" i="18"/>
  <c r="AZ27" i="18"/>
  <c r="AZ45" i="18"/>
  <c r="AZ24" i="18"/>
  <c r="AZ33" i="18"/>
  <c r="AZ30" i="18"/>
  <c r="AZ22" i="18"/>
  <c r="AZ14" i="18"/>
  <c r="AZ25" i="18"/>
  <c r="AZ15" i="18"/>
  <c r="AZ11" i="18"/>
  <c r="AZ34" i="18"/>
  <c r="AZ32" i="18"/>
  <c r="AZ28" i="18"/>
  <c r="AZ10" i="18"/>
  <c r="AZ29" i="18"/>
  <c r="AZ21" i="18"/>
  <c r="AZ9" i="18"/>
  <c r="AZ20" i="18"/>
  <c r="AZ8" i="18"/>
  <c r="AZ26" i="18"/>
  <c r="AZ6" i="18"/>
  <c r="AZ7" i="18"/>
  <c r="AZ23" i="18"/>
  <c r="U50" i="18"/>
  <c r="U46" i="18"/>
  <c r="U42" i="18"/>
  <c r="U51" i="18"/>
  <c r="U47" i="18"/>
  <c r="U43" i="18"/>
  <c r="U39" i="18"/>
  <c r="U52" i="18"/>
  <c r="U48" i="18"/>
  <c r="U44" i="18"/>
  <c r="U40" i="18"/>
  <c r="U45" i="18"/>
  <c r="U41" i="18"/>
  <c r="U34" i="18"/>
  <c r="U30" i="18"/>
  <c r="U26" i="18"/>
  <c r="U35" i="18"/>
  <c r="U31" i="18"/>
  <c r="U27" i="18"/>
  <c r="U32" i="18"/>
  <c r="U28" i="18"/>
  <c r="U33" i="18"/>
  <c r="U29" i="18"/>
  <c r="U25" i="18"/>
  <c r="U23" i="18"/>
  <c r="U15" i="18"/>
  <c r="U20" i="18"/>
  <c r="U10" i="18"/>
  <c r="U11" i="18"/>
  <c r="U22" i="18"/>
  <c r="U7" i="18"/>
  <c r="U14" i="18"/>
  <c r="U8" i="18"/>
  <c r="U24" i="18"/>
  <c r="U6" i="18"/>
  <c r="U21" i="18"/>
  <c r="U9" i="18"/>
  <c r="K45" i="18"/>
  <c r="K41" i="18"/>
  <c r="K50" i="18"/>
  <c r="K46" i="18"/>
  <c r="K42" i="18"/>
  <c r="K51" i="18"/>
  <c r="K47" i="18"/>
  <c r="K43" i="18"/>
  <c r="K39" i="18"/>
  <c r="K52" i="18"/>
  <c r="F24" i="19" s="1"/>
  <c r="K48" i="18"/>
  <c r="K44" i="18"/>
  <c r="K40" i="18"/>
  <c r="K33" i="18"/>
  <c r="K29" i="18"/>
  <c r="K25" i="18"/>
  <c r="K34" i="18"/>
  <c r="K30" i="18"/>
  <c r="K26" i="18"/>
  <c r="K35" i="18"/>
  <c r="K31" i="18"/>
  <c r="K27" i="18"/>
  <c r="K32" i="18"/>
  <c r="K28" i="18"/>
  <c r="K22" i="18"/>
  <c r="K14" i="18"/>
  <c r="K23" i="18"/>
  <c r="K20" i="18"/>
  <c r="K15" i="18"/>
  <c r="K11" i="18"/>
  <c r="K6" i="18"/>
  <c r="K24" i="18"/>
  <c r="K21" i="18"/>
  <c r="K7" i="18"/>
  <c r="K8" i="18"/>
  <c r="K9" i="18"/>
  <c r="K10" i="18"/>
  <c r="AG52" i="18"/>
  <c r="AG48" i="18"/>
  <c r="AG44" i="18"/>
  <c r="AG40" i="18"/>
  <c r="AG45" i="18"/>
  <c r="AG41" i="18"/>
  <c r="AG50" i="18"/>
  <c r="AG46" i="18"/>
  <c r="AG42" i="18"/>
  <c r="AG51" i="18"/>
  <c r="AG47" i="18"/>
  <c r="AG43" i="18"/>
  <c r="AG39" i="18"/>
  <c r="AG32" i="18"/>
  <c r="AG28" i="18"/>
  <c r="AG24" i="18"/>
  <c r="AG33" i="18"/>
  <c r="AG29" i="18"/>
  <c r="AG25" i="18"/>
  <c r="AG34" i="18"/>
  <c r="AG30" i="18"/>
  <c r="AG26" i="18"/>
  <c r="AG35" i="18"/>
  <c r="AG31" i="18"/>
  <c r="AG27" i="18"/>
  <c r="AG21" i="18"/>
  <c r="AG23" i="18"/>
  <c r="AG20" i="18"/>
  <c r="AG22" i="18"/>
  <c r="AG15" i="18"/>
  <c r="AG14" i="18"/>
  <c r="AG6" i="18"/>
  <c r="AG11" i="18"/>
  <c r="L50" i="18"/>
  <c r="L46" i="18"/>
  <c r="L42" i="18"/>
  <c r="L51" i="18"/>
  <c r="L47" i="18"/>
  <c r="L43" i="18"/>
  <c r="L39" i="18"/>
  <c r="L52" i="18"/>
  <c r="G24" i="19" s="1"/>
  <c r="L48" i="18"/>
  <c r="L44" i="18"/>
  <c r="L40" i="18"/>
  <c r="L35" i="18"/>
  <c r="L31" i="18"/>
  <c r="L27" i="18"/>
  <c r="L33" i="18"/>
  <c r="L30" i="18"/>
  <c r="L22" i="18"/>
  <c r="L14" i="18"/>
  <c r="L29" i="18"/>
  <c r="L26" i="18"/>
  <c r="L45" i="18"/>
  <c r="L11" i="18"/>
  <c r="L25" i="18"/>
  <c r="L24" i="18"/>
  <c r="L34" i="18"/>
  <c r="L21" i="18"/>
  <c r="L23" i="18"/>
  <c r="L20" i="18"/>
  <c r="L15" i="18"/>
  <c r="L32" i="18"/>
  <c r="L28" i="18"/>
  <c r="L6" i="18"/>
  <c r="L9" i="18"/>
  <c r="L41" i="18"/>
  <c r="AT113" i="25"/>
  <c r="AT51" i="18"/>
  <c r="AT47" i="18"/>
  <c r="AT43" i="18"/>
  <c r="AT39" i="18"/>
  <c r="AT52" i="18"/>
  <c r="AT48" i="18"/>
  <c r="AT44" i="18"/>
  <c r="AT40" i="18"/>
  <c r="AT45" i="18"/>
  <c r="AT41" i="18"/>
  <c r="AT42" i="18"/>
  <c r="AT32" i="18"/>
  <c r="AT28" i="18"/>
  <c r="AT24" i="18"/>
  <c r="AT34" i="18"/>
  <c r="AT31" i="18"/>
  <c r="AT23" i="18"/>
  <c r="AT15" i="18"/>
  <c r="AT33" i="18"/>
  <c r="AT46" i="18"/>
  <c r="AT35" i="18"/>
  <c r="AT29" i="18"/>
  <c r="AT27" i="18"/>
  <c r="AT21" i="18"/>
  <c r="AT14" i="18"/>
  <c r="AT30" i="18"/>
  <c r="AT22" i="18"/>
  <c r="AT11" i="18"/>
  <c r="AT10" i="18"/>
  <c r="AT26" i="18"/>
  <c r="AT25" i="18"/>
  <c r="AT9" i="18"/>
  <c r="AT8" i="18"/>
  <c r="AT7" i="18"/>
  <c r="AT6" i="18"/>
  <c r="AT20" i="18"/>
  <c r="AT50" i="18"/>
  <c r="AE29" i="25"/>
  <c r="AN52" i="18"/>
  <c r="AN48" i="18"/>
  <c r="AN44" i="18"/>
  <c r="AN40" i="18"/>
  <c r="AN45" i="18"/>
  <c r="AN41" i="18"/>
  <c r="AN50" i="18"/>
  <c r="AN46" i="18"/>
  <c r="AN42" i="18"/>
  <c r="AN39" i="18"/>
  <c r="AN33" i="18"/>
  <c r="AN29" i="18"/>
  <c r="AN25" i="18"/>
  <c r="AN47" i="18"/>
  <c r="AN35" i="18"/>
  <c r="AN32" i="18"/>
  <c r="AN20" i="18"/>
  <c r="AN51" i="18"/>
  <c r="AN28" i="18"/>
  <c r="AN31" i="18"/>
  <c r="AN24" i="18"/>
  <c r="AN26" i="18"/>
  <c r="AN23" i="18"/>
  <c r="AN27" i="18"/>
  <c r="AN15" i="18"/>
  <c r="AN14" i="18"/>
  <c r="AN34" i="18"/>
  <c r="AN9" i="18"/>
  <c r="AN30" i="18"/>
  <c r="AN6" i="18"/>
  <c r="AN22" i="18"/>
  <c r="AN21" i="18"/>
  <c r="AN11" i="18"/>
  <c r="AN43" i="18"/>
  <c r="AN10" i="18"/>
  <c r="AN8" i="18"/>
  <c r="R45" i="18"/>
  <c r="R41" i="18"/>
  <c r="R50" i="18"/>
  <c r="R46" i="18"/>
  <c r="R42" i="18"/>
  <c r="R51" i="18"/>
  <c r="R47" i="18"/>
  <c r="R43" i="18"/>
  <c r="R39" i="18"/>
  <c r="R44" i="18"/>
  <c r="R48" i="18"/>
  <c r="R34" i="18"/>
  <c r="R30" i="18"/>
  <c r="R26" i="18"/>
  <c r="R52" i="18"/>
  <c r="R40" i="18"/>
  <c r="R29" i="18"/>
  <c r="R35" i="18"/>
  <c r="R32" i="18"/>
  <c r="R21" i="18"/>
  <c r="R25" i="18"/>
  <c r="R33" i="18"/>
  <c r="R27" i="18"/>
  <c r="R23" i="18"/>
  <c r="R20" i="18"/>
  <c r="R24" i="18"/>
  <c r="R15" i="18"/>
  <c r="R11" i="18"/>
  <c r="R10" i="18"/>
  <c r="R14" i="18"/>
  <c r="R22" i="18"/>
  <c r="R28" i="18"/>
  <c r="R31" i="18"/>
  <c r="R9" i="18"/>
  <c r="R6" i="18"/>
  <c r="T50" i="18"/>
  <c r="T46" i="18"/>
  <c r="T42" i="18"/>
  <c r="T51" i="18"/>
  <c r="T47" i="18"/>
  <c r="T43" i="18"/>
  <c r="T39" i="18"/>
  <c r="T52" i="18"/>
  <c r="T48" i="18"/>
  <c r="T44" i="18"/>
  <c r="T40" i="18"/>
  <c r="T45" i="18"/>
  <c r="T35" i="18"/>
  <c r="T31" i="18"/>
  <c r="T27" i="18"/>
  <c r="T41" i="18"/>
  <c r="T32" i="18"/>
  <c r="T25" i="18"/>
  <c r="T22" i="18"/>
  <c r="T14" i="18"/>
  <c r="T28" i="18"/>
  <c r="T26" i="18"/>
  <c r="T34" i="18"/>
  <c r="T29" i="18"/>
  <c r="T15" i="18"/>
  <c r="T11" i="18"/>
  <c r="T30" i="18"/>
  <c r="T20" i="18"/>
  <c r="T23" i="18"/>
  <c r="T33" i="18"/>
  <c r="T21" i="18"/>
  <c r="T24" i="18"/>
  <c r="T6" i="18"/>
  <c r="J55" i="17"/>
  <c r="O92" i="25"/>
  <c r="O29" i="25"/>
  <c r="O113" i="25"/>
  <c r="J50" i="25"/>
  <c r="O71" i="25"/>
  <c r="U113" i="25"/>
  <c r="Z92" i="25"/>
  <c r="AH50" i="25"/>
  <c r="J29" i="25"/>
  <c r="Z50" i="25"/>
  <c r="AH29" i="25"/>
  <c r="J92" i="25"/>
  <c r="Z29" i="25"/>
  <c r="AH71" i="25"/>
  <c r="Q29" i="25"/>
  <c r="J71" i="25"/>
  <c r="Z71" i="25"/>
  <c r="AH113" i="25"/>
  <c r="Q50" i="25"/>
  <c r="J113" i="25"/>
  <c r="Z113" i="25"/>
  <c r="Q113" i="25"/>
  <c r="Q71" i="25"/>
  <c r="Q92" i="25"/>
  <c r="AH92" i="25"/>
  <c r="AP730" i="10"/>
  <c r="AP843" i="26" s="1"/>
  <c r="AO730" i="10"/>
  <c r="AO843" i="26" s="1"/>
  <c r="K708" i="26"/>
  <c r="K712" i="26" s="1"/>
  <c r="K1123" i="26" s="1"/>
  <c r="AS730" i="10"/>
  <c r="AS843" i="26" s="1"/>
  <c r="AW730" i="10"/>
  <c r="AW843" i="26" s="1"/>
  <c r="AQ730" i="10"/>
  <c r="AQ843" i="26" s="1"/>
  <c r="AU730" i="10"/>
  <c r="AU843" i="26" s="1"/>
  <c r="AY730" i="10"/>
  <c r="AY843" i="26" s="1"/>
  <c r="AV730" i="10"/>
  <c r="AV843" i="26" s="1"/>
  <c r="AR730" i="10"/>
  <c r="AR843" i="26" s="1"/>
  <c r="AX730" i="10"/>
  <c r="AX843" i="26" s="1"/>
  <c r="AZ730" i="10"/>
  <c r="AZ843" i="26" s="1"/>
  <c r="H50" i="17"/>
  <c r="T50" i="25"/>
  <c r="T29" i="25"/>
  <c r="T71" i="25"/>
  <c r="AV29" i="25"/>
  <c r="AO50" i="25"/>
  <c r="X92" i="25"/>
  <c r="X113" i="25"/>
  <c r="AV92" i="25"/>
  <c r="AO113" i="25"/>
  <c r="AJ29" i="25"/>
  <c r="AV113" i="25"/>
  <c r="AO71" i="25"/>
  <c r="AO29" i="25"/>
  <c r="AO92" i="25"/>
  <c r="AJ92" i="25"/>
  <c r="X29" i="25"/>
  <c r="AJ71" i="25"/>
  <c r="AJ113" i="25"/>
  <c r="AV50" i="25"/>
  <c r="AR765" i="10"/>
  <c r="AR878" i="26" s="1"/>
  <c r="AP740" i="10"/>
  <c r="AP853" i="26" s="1"/>
  <c r="AX700" i="10"/>
  <c r="AX813" i="26" s="1"/>
  <c r="AX812" i="26" s="1"/>
  <c r="AQ170" i="10"/>
  <c r="AQ135" i="26" s="1"/>
  <c r="AQ568" i="10"/>
  <c r="AQ641" i="26" s="1"/>
  <c r="AM140" i="26"/>
  <c r="AW760" i="10"/>
  <c r="AW873" i="26" s="1"/>
  <c r="AS656" i="10"/>
  <c r="AZ214" i="10"/>
  <c r="AZ196" i="26" s="1"/>
  <c r="AU740" i="10"/>
  <c r="AU853" i="26" s="1"/>
  <c r="AX656" i="10"/>
  <c r="AZ760" i="10"/>
  <c r="AZ873" i="26" s="1"/>
  <c r="AM924" i="26"/>
  <c r="AN214" i="10"/>
  <c r="AN196" i="26" s="1"/>
  <c r="AR568" i="10"/>
  <c r="AR641" i="26" s="1"/>
  <c r="AS450" i="10"/>
  <c r="AS489" i="26" s="1"/>
  <c r="AX411" i="10"/>
  <c r="AX433" i="26" s="1"/>
  <c r="AS420" i="10"/>
  <c r="AS459" i="26" s="1"/>
  <c r="AS458" i="26" s="1"/>
  <c r="AS528" i="26" s="1"/>
  <c r="AS532" i="26" s="1"/>
  <c r="AN420" i="10"/>
  <c r="AN459" i="26" s="1"/>
  <c r="AN458" i="26" s="1"/>
  <c r="AT411" i="10"/>
  <c r="AT433" i="26" s="1"/>
  <c r="AN411" i="10"/>
  <c r="AN433" i="26" s="1"/>
  <c r="AO411" i="10"/>
  <c r="AO433" i="26" s="1"/>
  <c r="AW411" i="10"/>
  <c r="AW433" i="26" s="1"/>
  <c r="AQ411" i="10"/>
  <c r="AQ433" i="26" s="1"/>
  <c r="AZ411" i="10"/>
  <c r="AZ433" i="26" s="1"/>
  <c r="AU411" i="10"/>
  <c r="AU433" i="26" s="1"/>
  <c r="H6" i="17"/>
  <c r="AQ10" i="17"/>
  <c r="AW8" i="17"/>
  <c r="AG10" i="17"/>
  <c r="AG10" i="18" s="1"/>
  <c r="Y7" i="17"/>
  <c r="Y7" i="18" s="1"/>
  <c r="AR7" i="17"/>
  <c r="AR7" i="18" s="1"/>
  <c r="X7" i="17"/>
  <c r="X7" i="18" s="1"/>
  <c r="AX9" i="17"/>
  <c r="AX9" i="18" s="1"/>
  <c r="M9" i="17"/>
  <c r="M9" i="18" s="1"/>
  <c r="X9" i="17"/>
  <c r="N10" i="17"/>
  <c r="N10" i="18" s="1"/>
  <c r="W10" i="17"/>
  <c r="W10" i="18" s="1"/>
  <c r="AV10" i="17"/>
  <c r="AV10" i="18" s="1"/>
  <c r="R10" i="17"/>
  <c r="AI10" i="17"/>
  <c r="AL8" i="17"/>
  <c r="O8" i="17"/>
  <c r="O8" i="18" s="1"/>
  <c r="AO8" i="17"/>
  <c r="AP8" i="17"/>
  <c r="AA8" i="17"/>
  <c r="AA8" i="18" s="1"/>
  <c r="AG7" i="17"/>
  <c r="AG7" i="18" s="1"/>
  <c r="AY7" i="17"/>
  <c r="AY7" i="18" s="1"/>
  <c r="AK7" i="17"/>
  <c r="AK7" i="18" s="1"/>
  <c r="AE7" i="17"/>
  <c r="AE7" i="18" s="1"/>
  <c r="AG9" i="17"/>
  <c r="AG9" i="18" s="1"/>
  <c r="AB9" i="17"/>
  <c r="AB9" i="18" s="1"/>
  <c r="AS9" i="17"/>
  <c r="AE9" i="17"/>
  <c r="AE9" i="18" s="1"/>
  <c r="AE10" i="17"/>
  <c r="AE10" i="18" s="1"/>
  <c r="W8" i="17"/>
  <c r="W8" i="18" s="1"/>
  <c r="L8" i="17"/>
  <c r="L8" i="18" s="1"/>
  <c r="AM7" i="17"/>
  <c r="AM7" i="18" s="1"/>
  <c r="S9" i="17"/>
  <c r="S9" i="18" s="1"/>
  <c r="N9" i="17"/>
  <c r="N9" i="18" s="1"/>
  <c r="AM10" i="17"/>
  <c r="AM10" i="18" s="1"/>
  <c r="Q10" i="17"/>
  <c r="Q10" i="18" s="1"/>
  <c r="AH10" i="17"/>
  <c r="AH10" i="18" s="1"/>
  <c r="AY10" i="17"/>
  <c r="AY10" i="18" s="1"/>
  <c r="AK8" i="17"/>
  <c r="AK8" i="18" s="1"/>
  <c r="AE8" i="17"/>
  <c r="AE8" i="18" s="1"/>
  <c r="P8" i="17"/>
  <c r="P8" i="18" s="1"/>
  <c r="AQ8" i="17"/>
  <c r="AQ8" i="18" s="1"/>
  <c r="T8" i="17"/>
  <c r="T8" i="18" s="1"/>
  <c r="AX7" i="17"/>
  <c r="AX7" i="18" s="1"/>
  <c r="AH7" i="17"/>
  <c r="AH7" i="18" s="1"/>
  <c r="AB7" i="17"/>
  <c r="AB7" i="18" s="1"/>
  <c r="N7" i="17"/>
  <c r="N7" i="18" s="1"/>
  <c r="AU7" i="17"/>
  <c r="AU7" i="18" s="1"/>
  <c r="AA9" i="17"/>
  <c r="AA9" i="18" s="1"/>
  <c r="AR9" i="17"/>
  <c r="V9" i="17"/>
  <c r="V9" i="18" s="1"/>
  <c r="AU9" i="17"/>
  <c r="AU9" i="18" s="1"/>
  <c r="Z10" i="17"/>
  <c r="Z10" i="18" s="1"/>
  <c r="AX8" i="17"/>
  <c r="AX8" i="18" s="1"/>
  <c r="AH9" i="17"/>
  <c r="AH9" i="18" s="1"/>
  <c r="AJ9" i="17"/>
  <c r="V10" i="17"/>
  <c r="V10" i="18" s="1"/>
  <c r="AU10" i="17"/>
  <c r="Y10" i="17"/>
  <c r="Y10" i="18" s="1"/>
  <c r="L10" i="17"/>
  <c r="E45" i="19" s="1" a="1"/>
  <c r="E45" i="19" s="1"/>
  <c r="AD8" i="17"/>
  <c r="AD8" i="18" s="1"/>
  <c r="AM8" i="17"/>
  <c r="AM8" i="18" s="1"/>
  <c r="X8" i="17"/>
  <c r="AY8" i="17"/>
  <c r="AY8" i="18" s="1"/>
  <c r="AB8" i="17"/>
  <c r="AB8" i="18" s="1"/>
  <c r="J7" i="17"/>
  <c r="J7" i="18" s="1"/>
  <c r="O7" i="17"/>
  <c r="AJ7" i="17"/>
  <c r="AJ7" i="18" s="1"/>
  <c r="V7" i="17"/>
  <c r="V7" i="18" s="1"/>
  <c r="P7" i="17"/>
  <c r="P7" i="18" s="1"/>
  <c r="AO9" i="17"/>
  <c r="AO9" i="18" s="1"/>
  <c r="AI9" i="17"/>
  <c r="AI9" i="18" s="1"/>
  <c r="AD9" i="17"/>
  <c r="AD9" i="18" s="1"/>
  <c r="P9" i="17"/>
  <c r="P9" i="18" s="1"/>
  <c r="M7" i="17"/>
  <c r="M7" i="18" s="1"/>
  <c r="AS7" i="17"/>
  <c r="AS7" i="18" s="1"/>
  <c r="AM9" i="17"/>
  <c r="AM9" i="18" s="1"/>
  <c r="AC10" i="17"/>
  <c r="AC10" i="18" s="1"/>
  <c r="T10" i="17"/>
  <c r="T10" i="18" s="1"/>
  <c r="AU8" i="17"/>
  <c r="AJ8" i="17"/>
  <c r="AO7" i="17"/>
  <c r="AO7" i="18" s="1"/>
  <c r="AQ9" i="17"/>
  <c r="AQ9" i="18" s="1"/>
  <c r="AL10" i="17"/>
  <c r="AL10" i="18" s="1"/>
  <c r="AD10" i="17"/>
  <c r="AD10" i="18" s="1"/>
  <c r="X10" i="17"/>
  <c r="X10" i="18" s="1"/>
  <c r="AO10" i="17"/>
  <c r="AB10" i="17"/>
  <c r="AB10" i="18" s="1"/>
  <c r="AN8" i="17"/>
  <c r="Q8" i="17"/>
  <c r="R8" i="17"/>
  <c r="R8" i="18" s="1"/>
  <c r="AR8" i="17"/>
  <c r="AR8" i="18" s="1"/>
  <c r="AA7" i="17"/>
  <c r="AA7" i="18" s="1"/>
  <c r="AL7" i="17"/>
  <c r="AL7" i="18" s="1"/>
  <c r="AF7" i="17"/>
  <c r="AF7" i="18" s="1"/>
  <c r="R9" i="17"/>
  <c r="AY9" i="17"/>
  <c r="AF9" i="17"/>
  <c r="AF9" i="18" s="1"/>
  <c r="AX10" i="17"/>
  <c r="AX10" i="18" s="1"/>
  <c r="J8" i="17"/>
  <c r="J8" i="18" s="1"/>
  <c r="Q7" i="17"/>
  <c r="Q7" i="18" s="1"/>
  <c r="AD7" i="17"/>
  <c r="AD7" i="18" s="1"/>
  <c r="AL9" i="17"/>
  <c r="AL9" i="18" s="1"/>
  <c r="M10" i="17"/>
  <c r="M10" i="18" s="1"/>
  <c r="AK10" i="17"/>
  <c r="AK10" i="18" s="1"/>
  <c r="AF10" i="17"/>
  <c r="AF10" i="18" s="1"/>
  <c r="AW10" i="17"/>
  <c r="AW10" i="18" s="1"/>
  <c r="S10" i="17"/>
  <c r="S10" i="18" s="1"/>
  <c r="AJ10" i="17"/>
  <c r="AJ10" i="18" s="1"/>
  <c r="M8" i="17"/>
  <c r="M8" i="18" s="1"/>
  <c r="N8" i="17"/>
  <c r="V8" i="17"/>
  <c r="V8" i="18" s="1"/>
  <c r="AC8" i="17"/>
  <c r="AC8" i="18" s="1"/>
  <c r="AV8" i="17"/>
  <c r="AV8" i="18" s="1"/>
  <c r="Y8" i="17"/>
  <c r="Y8" i="18" s="1"/>
  <c r="Z8" i="17"/>
  <c r="Z8" i="18" s="1"/>
  <c r="R7" i="17"/>
  <c r="R7" i="18" s="1"/>
  <c r="Z7" i="17"/>
  <c r="Z7" i="18" s="1"/>
  <c r="AI7" i="17"/>
  <c r="AI7" i="18" s="1"/>
  <c r="AN7" i="17"/>
  <c r="AN7" i="18" s="1"/>
  <c r="Y9" i="17"/>
  <c r="Y9" i="18" s="1"/>
  <c r="Q9" i="17"/>
  <c r="Q9" i="18" s="1"/>
  <c r="L9" i="17"/>
  <c r="AC9" i="17"/>
  <c r="AC9" i="18" s="1"/>
  <c r="O9" i="17"/>
  <c r="O9" i="18" s="1"/>
  <c r="AN9" i="17"/>
  <c r="AI8" i="17"/>
  <c r="S7" i="17"/>
  <c r="S7" i="18" s="1"/>
  <c r="T7" i="17"/>
  <c r="T7" i="18" s="1"/>
  <c r="P10" i="17"/>
  <c r="P10" i="18" s="1"/>
  <c r="AF8" i="17"/>
  <c r="AF8" i="18" s="1"/>
  <c r="J9" i="17"/>
  <c r="H44" i="19" s="1"/>
  <c r="AS10" i="17"/>
  <c r="AS10" i="18" s="1"/>
  <c r="O10" i="17"/>
  <c r="AN10" i="17"/>
  <c r="J10" i="17"/>
  <c r="AA10" i="17"/>
  <c r="AA10" i="18" s="1"/>
  <c r="AR10" i="17"/>
  <c r="AR10" i="18" s="1"/>
  <c r="AS8" i="17"/>
  <c r="AS8" i="18" s="1"/>
  <c r="AG8" i="17"/>
  <c r="AG8" i="18" s="1"/>
  <c r="AH8" i="17"/>
  <c r="AH8" i="18" s="1"/>
  <c r="S8" i="17"/>
  <c r="S8" i="18" s="1"/>
  <c r="AW7" i="17"/>
  <c r="AW7" i="18" s="1"/>
  <c r="L7" i="17"/>
  <c r="L7" i="18" s="1"/>
  <c r="AQ7" i="17"/>
  <c r="AQ7" i="18" s="1"/>
  <c r="AC7" i="17"/>
  <c r="AC7" i="18" s="1"/>
  <c r="W7" i="17"/>
  <c r="W7" i="18" s="1"/>
  <c r="AV7" i="17"/>
  <c r="AV7" i="18" s="1"/>
  <c r="Z9" i="17"/>
  <c r="Z9" i="18" s="1"/>
  <c r="AW9" i="17"/>
  <c r="T9" i="17"/>
  <c r="T9" i="18" s="1"/>
  <c r="AK9" i="17"/>
  <c r="AK9" i="18" s="1"/>
  <c r="W9" i="17"/>
  <c r="W9" i="18" s="1"/>
  <c r="AV9" i="17"/>
  <c r="I52" i="17"/>
  <c r="H52" i="15"/>
  <c r="AO618" i="10"/>
  <c r="AO691" i="26" s="1"/>
  <c r="K92" i="25"/>
  <c r="AZ774" i="10"/>
  <c r="AV485" i="10"/>
  <c r="AV524" i="26" s="1"/>
  <c r="AP671" i="10"/>
  <c r="AP939" i="26" s="1"/>
  <c r="AS554" i="10"/>
  <c r="AS610" i="26" s="1"/>
  <c r="AW814" i="10"/>
  <c r="K346" i="26"/>
  <c r="K350" i="26" s="1"/>
  <c r="AO425" i="10"/>
  <c r="AO464" i="26" s="1"/>
  <c r="AS425" i="10"/>
  <c r="AS464" i="26" s="1"/>
  <c r="AQ593" i="10"/>
  <c r="AQ666" i="26" s="1"/>
  <c r="AR686" i="10"/>
  <c r="AR782" i="26" s="1"/>
  <c r="AR641" i="10"/>
  <c r="AY641" i="10"/>
  <c r="AY737" i="26" s="1"/>
  <c r="AS558" i="10"/>
  <c r="AS631" i="26" s="1"/>
  <c r="AS630" i="26" s="1"/>
  <c r="AS700" i="26" s="1"/>
  <c r="AS704" i="26" s="1"/>
  <c r="AZ558" i="10"/>
  <c r="AZ631" i="26" s="1"/>
  <c r="AZ630" i="26" s="1"/>
  <c r="AZ700" i="26" s="1"/>
  <c r="AZ704" i="26" s="1"/>
  <c r="AN106" i="10"/>
  <c r="AN54" i="26" s="1"/>
  <c r="AV323" i="10"/>
  <c r="AV322" i="26" s="1"/>
  <c r="AZ323" i="10"/>
  <c r="AZ322" i="26" s="1"/>
  <c r="AS720" i="10"/>
  <c r="AZ425" i="10"/>
  <c r="AZ464" i="26" s="1"/>
  <c r="AY593" i="10"/>
  <c r="AY666" i="26" s="1"/>
  <c r="AV641" i="10"/>
  <c r="AV909" i="26" s="1"/>
  <c r="AS641" i="10"/>
  <c r="AS909" i="26" s="1"/>
  <c r="AU558" i="10"/>
  <c r="AU631" i="26" s="1"/>
  <c r="AU630" i="26" s="1"/>
  <c r="AT558" i="10"/>
  <c r="AT631" i="26" s="1"/>
  <c r="AT630" i="26" s="1"/>
  <c r="AQ106" i="10"/>
  <c r="AQ54" i="26" s="1"/>
  <c r="AV106" i="10"/>
  <c r="AV54" i="26" s="1"/>
  <c r="AW323" i="10"/>
  <c r="AW322" i="26" s="1"/>
  <c r="AS323" i="10"/>
  <c r="AS322" i="26" s="1"/>
  <c r="AP720" i="10"/>
  <c r="AQ425" i="10"/>
  <c r="AQ464" i="26" s="1"/>
  <c r="AP593" i="10"/>
  <c r="AP666" i="26" s="1"/>
  <c r="AR593" i="10"/>
  <c r="AR666" i="26" s="1"/>
  <c r="AV150" i="10"/>
  <c r="AV115" i="26" s="1"/>
  <c r="AX641" i="10"/>
  <c r="AX909" i="26" s="1"/>
  <c r="AT641" i="10"/>
  <c r="AV558" i="10"/>
  <c r="AV631" i="26" s="1"/>
  <c r="AV630" i="26" s="1"/>
  <c r="AV700" i="26" s="1"/>
  <c r="AV704" i="26" s="1"/>
  <c r="AP558" i="10"/>
  <c r="AP631" i="26" s="1"/>
  <c r="AP630" i="26" s="1"/>
  <c r="AP700" i="26" s="1"/>
  <c r="AP704" i="26" s="1"/>
  <c r="AY106" i="10"/>
  <c r="AY54" i="26" s="1"/>
  <c r="AO106" i="10"/>
  <c r="AO54" i="26" s="1"/>
  <c r="AO323" i="10"/>
  <c r="AO322" i="26" s="1"/>
  <c r="AM700" i="26"/>
  <c r="AM704" i="26" s="1"/>
  <c r="AM1123" i="26" s="1"/>
  <c r="AX720" i="10"/>
  <c r="AV593" i="10"/>
  <c r="AV666" i="26" s="1"/>
  <c r="AZ593" i="10"/>
  <c r="AZ666" i="26" s="1"/>
  <c r="AT150" i="10"/>
  <c r="AT115" i="26" s="1"/>
  <c r="AZ641" i="10"/>
  <c r="AZ737" i="26" s="1"/>
  <c r="AU641" i="10"/>
  <c r="AN558" i="10"/>
  <c r="AN631" i="26" s="1"/>
  <c r="AN630" i="26" s="1"/>
  <c r="AX558" i="10"/>
  <c r="AX631" i="26" s="1"/>
  <c r="AX630" i="26" s="1"/>
  <c r="AX700" i="26" s="1"/>
  <c r="AX704" i="26" s="1"/>
  <c r="AR106" i="10"/>
  <c r="AR54" i="26" s="1"/>
  <c r="AW106" i="10"/>
  <c r="AW54" i="26" s="1"/>
  <c r="AP323" i="10"/>
  <c r="AP322" i="26" s="1"/>
  <c r="K727" i="26"/>
  <c r="K726" i="26" s="1"/>
  <c r="K796" i="26" s="1"/>
  <c r="K800" i="26" s="1"/>
  <c r="AQ720" i="10"/>
  <c r="AY720" i="10"/>
  <c r="AW593" i="10"/>
  <c r="AW666" i="26" s="1"/>
  <c r="AS593" i="10"/>
  <c r="AS666" i="26" s="1"/>
  <c r="AY150" i="10"/>
  <c r="AY115" i="26" s="1"/>
  <c r="AN641" i="10"/>
  <c r="AW558" i="10"/>
  <c r="AW631" i="26" s="1"/>
  <c r="AW630" i="26" s="1"/>
  <c r="AW708" i="26" s="1"/>
  <c r="AW712" i="26" s="1"/>
  <c r="AZ106" i="10"/>
  <c r="AZ54" i="26" s="1"/>
  <c r="AP106" i="10"/>
  <c r="AP54" i="26" s="1"/>
  <c r="AQ323" i="10"/>
  <c r="AQ322" i="26" s="1"/>
  <c r="AM737" i="26"/>
  <c r="AT720" i="10"/>
  <c r="AR720" i="10"/>
  <c r="AO593" i="10"/>
  <c r="AO666" i="26" s="1"/>
  <c r="AX593" i="10"/>
  <c r="AX666" i="26" s="1"/>
  <c r="AT593" i="10"/>
  <c r="AT666" i="26" s="1"/>
  <c r="AO641" i="10"/>
  <c r="AO737" i="26" s="1"/>
  <c r="AO558" i="10"/>
  <c r="AO631" i="26" s="1"/>
  <c r="AO630" i="26" s="1"/>
  <c r="AT106" i="10"/>
  <c r="AT54" i="26" s="1"/>
  <c r="AX106" i="10"/>
  <c r="AX54" i="26" s="1"/>
  <c r="AX323" i="10"/>
  <c r="AX322" i="26" s="1"/>
  <c r="AT323" i="10"/>
  <c r="AT322" i="26" s="1"/>
  <c r="AM909" i="26"/>
  <c r="AV720" i="10"/>
  <c r="AO720" i="10"/>
  <c r="AN593" i="10"/>
  <c r="AN666" i="26" s="1"/>
  <c r="AU593" i="10"/>
  <c r="AU666" i="26" s="1"/>
  <c r="AY558" i="10"/>
  <c r="AY631" i="26" s="1"/>
  <c r="AY630" i="26" s="1"/>
  <c r="AY700" i="26" s="1"/>
  <c r="AY704" i="26" s="1"/>
  <c r="AU106" i="10"/>
  <c r="AU54" i="26" s="1"/>
  <c r="AN323" i="10"/>
  <c r="AN322" i="26" s="1"/>
  <c r="AU323" i="10"/>
  <c r="AU322" i="26" s="1"/>
  <c r="AU720" i="10"/>
  <c r="AN720" i="10"/>
  <c r="AS671" i="10"/>
  <c r="AN485" i="10"/>
  <c r="AN524" i="26" s="1"/>
  <c r="AW618" i="10"/>
  <c r="AW691" i="26" s="1"/>
  <c r="AV313" i="10"/>
  <c r="AV312" i="26" s="1"/>
  <c r="AQ554" i="10"/>
  <c r="AQ610" i="26" s="1"/>
  <c r="K113" i="25"/>
  <c r="AX485" i="10"/>
  <c r="AX524" i="26" s="1"/>
  <c r="AP618" i="10"/>
  <c r="AP691" i="26" s="1"/>
  <c r="AR313" i="10"/>
  <c r="AR312" i="26" s="1"/>
  <c r="AZ554" i="10"/>
  <c r="AZ610" i="26" s="1"/>
  <c r="AY485" i="10"/>
  <c r="AY524" i="26" s="1"/>
  <c r="AY618" i="10"/>
  <c r="AY691" i="26" s="1"/>
  <c r="AX618" i="10"/>
  <c r="AX691" i="26" s="1"/>
  <c r="AX460" i="10"/>
  <c r="AX499" i="26" s="1"/>
  <c r="AQ313" i="10"/>
  <c r="AQ312" i="26" s="1"/>
  <c r="AR200" i="10"/>
  <c r="AR165" i="26" s="1"/>
  <c r="AQ671" i="10"/>
  <c r="AQ618" i="10"/>
  <c r="AQ691" i="26" s="1"/>
  <c r="AZ460" i="10"/>
  <c r="AZ499" i="26" s="1"/>
  <c r="AO313" i="10"/>
  <c r="AO312" i="26" s="1"/>
  <c r="U50" i="25"/>
  <c r="AN200" i="10"/>
  <c r="AN165" i="26" s="1"/>
  <c r="AR671" i="10"/>
  <c r="AY774" i="10"/>
  <c r="AQ485" i="10"/>
  <c r="AQ524" i="26" s="1"/>
  <c r="AS618" i="10"/>
  <c r="AS691" i="26" s="1"/>
  <c r="AS460" i="10"/>
  <c r="AS499" i="26" s="1"/>
  <c r="AN814" i="10"/>
  <c r="K29" i="25"/>
  <c r="U29" i="25"/>
  <c r="AN671" i="10"/>
  <c r="AN939" i="26" s="1"/>
  <c r="AO774" i="10"/>
  <c r="AR485" i="10"/>
  <c r="AR524" i="26" s="1"/>
  <c r="AR618" i="10"/>
  <c r="AR691" i="26" s="1"/>
  <c r="AQ814" i="10"/>
  <c r="K71" i="25"/>
  <c r="U71" i="25"/>
  <c r="AZ671" i="10"/>
  <c r="AZ939" i="26" s="1"/>
  <c r="AR774" i="10"/>
  <c r="AU485" i="10"/>
  <c r="AU524" i="26" s="1"/>
  <c r="AT618" i="10"/>
  <c r="AT691" i="26" s="1"/>
  <c r="AR554" i="10"/>
  <c r="AR610" i="26" s="1"/>
  <c r="AO814" i="10"/>
  <c r="K50" i="25"/>
  <c r="U92" i="25"/>
  <c r="AX563" i="10"/>
  <c r="AX636" i="26" s="1"/>
  <c r="AN563" i="10"/>
  <c r="AN636" i="26" s="1"/>
  <c r="AU671" i="10"/>
  <c r="AU939" i="26" s="1"/>
  <c r="AT671" i="10"/>
  <c r="AT767" i="26" s="1"/>
  <c r="AV686" i="10"/>
  <c r="AS686" i="10"/>
  <c r="AS782" i="26" s="1"/>
  <c r="AQ774" i="10"/>
  <c r="AU150" i="10"/>
  <c r="AU115" i="26" s="1"/>
  <c r="AZ485" i="10"/>
  <c r="AZ524" i="26" s="1"/>
  <c r="AP485" i="10"/>
  <c r="AP524" i="26" s="1"/>
  <c r="AZ618" i="10"/>
  <c r="AZ691" i="26" s="1"/>
  <c r="AP460" i="10"/>
  <c r="AP499" i="26" s="1"/>
  <c r="AU460" i="10"/>
  <c r="AU499" i="26" s="1"/>
  <c r="AS313" i="10"/>
  <c r="AS312" i="26" s="1"/>
  <c r="AW313" i="10"/>
  <c r="AW312" i="26" s="1"/>
  <c r="AU554" i="10"/>
  <c r="AU610" i="26" s="1"/>
  <c r="AT554" i="10"/>
  <c r="AT610" i="26" s="1"/>
  <c r="AR411" i="10"/>
  <c r="AR433" i="26" s="1"/>
  <c r="AS411" i="10"/>
  <c r="AS433" i="26" s="1"/>
  <c r="AP794" i="10"/>
  <c r="AU563" i="10"/>
  <c r="AU636" i="26" s="1"/>
  <c r="AY563" i="10"/>
  <c r="AY636" i="26" s="1"/>
  <c r="AR814" i="10"/>
  <c r="AO200" i="10"/>
  <c r="AO165" i="26" s="1"/>
  <c r="AT563" i="10"/>
  <c r="AT636" i="26" s="1"/>
  <c r="AQ563" i="10"/>
  <c r="AQ636" i="26" s="1"/>
  <c r="AV671" i="10"/>
  <c r="AV767" i="26" s="1"/>
  <c r="AO671" i="10"/>
  <c r="AO939" i="26" s="1"/>
  <c r="AV563" i="10"/>
  <c r="AV636" i="26" s="1"/>
  <c r="AR563" i="10"/>
  <c r="AR636" i="26" s="1"/>
  <c r="AU814" i="10"/>
  <c r="AM767" i="26"/>
  <c r="AX200" i="10"/>
  <c r="AX313" i="10"/>
  <c r="AX312" i="26" s="1"/>
  <c r="AT313" i="10"/>
  <c r="AT312" i="26" s="1"/>
  <c r="AW554" i="10"/>
  <c r="AW610" i="26" s="1"/>
  <c r="AN554" i="10"/>
  <c r="AN610" i="26" s="1"/>
  <c r="AS563" i="10"/>
  <c r="AS636" i="26" s="1"/>
  <c r="AZ563" i="10"/>
  <c r="AZ636" i="26" s="1"/>
  <c r="AT814" i="10"/>
  <c r="AM939" i="26"/>
  <c r="AW200" i="10"/>
  <c r="AW165" i="26" s="1"/>
  <c r="AO686" i="10"/>
  <c r="AO954" i="26" s="1"/>
  <c r="AZ686" i="10"/>
  <c r="AZ954" i="26" s="1"/>
  <c r="AW686" i="10"/>
  <c r="AT686" i="10"/>
  <c r="AT782" i="26" s="1"/>
  <c r="AP779" i="10"/>
  <c r="AS774" i="10"/>
  <c r="AO150" i="10"/>
  <c r="AO115" i="26" s="1"/>
  <c r="AV460" i="10"/>
  <c r="AV499" i="26" s="1"/>
  <c r="AX671" i="10"/>
  <c r="AX939" i="26" s="1"/>
  <c r="AW671" i="10"/>
  <c r="AW939" i="26" s="1"/>
  <c r="AP686" i="10"/>
  <c r="AU686" i="10"/>
  <c r="AU782" i="26" s="1"/>
  <c r="AW779" i="10"/>
  <c r="AV774" i="10"/>
  <c r="AZ150" i="10"/>
  <c r="AZ115" i="26" s="1"/>
  <c r="AW150" i="10"/>
  <c r="AW115" i="26" s="1"/>
  <c r="AS485" i="10"/>
  <c r="AS524" i="26" s="1"/>
  <c r="AO485" i="10"/>
  <c r="AO524" i="26" s="1"/>
  <c r="AN618" i="10"/>
  <c r="AN691" i="26" s="1"/>
  <c r="AO460" i="10"/>
  <c r="AO499" i="26" s="1"/>
  <c r="AN313" i="10"/>
  <c r="AN312" i="26" s="1"/>
  <c r="AO554" i="10"/>
  <c r="AO610" i="26" s="1"/>
  <c r="AV554" i="10"/>
  <c r="AV610" i="26" s="1"/>
  <c r="AX686" i="10"/>
  <c r="AX954" i="26" s="1"/>
  <c r="AN774" i="10"/>
  <c r="AW774" i="10"/>
  <c r="AN150" i="10"/>
  <c r="AN115" i="26" s="1"/>
  <c r="AP150" i="10"/>
  <c r="AP115" i="26" s="1"/>
  <c r="AT485" i="10"/>
  <c r="AT524" i="26" s="1"/>
  <c r="AW485" i="10"/>
  <c r="AW524" i="26" s="1"/>
  <c r="AU618" i="10"/>
  <c r="AU691" i="26" s="1"/>
  <c r="AV618" i="10"/>
  <c r="AV691" i="26" s="1"/>
  <c r="AW460" i="10"/>
  <c r="AW499" i="26" s="1"/>
  <c r="AY313" i="10"/>
  <c r="AY312" i="26" s="1"/>
  <c r="AS136" i="10"/>
  <c r="AS84" i="26" s="1"/>
  <c r="AX554" i="10"/>
  <c r="AX610" i="26" s="1"/>
  <c r="AV411" i="10"/>
  <c r="AV433" i="26" s="1"/>
  <c r="AO794" i="10"/>
  <c r="AZ155" i="10"/>
  <c r="AZ120" i="26" s="1"/>
  <c r="AX155" i="10"/>
  <c r="AX120" i="26" s="1"/>
  <c r="AO563" i="10"/>
  <c r="AO636" i="26" s="1"/>
  <c r="AY814" i="10"/>
  <c r="AV814" i="10"/>
  <c r="K787" i="26"/>
  <c r="AT200" i="10"/>
  <c r="AT165" i="26" s="1"/>
  <c r="AQ686" i="10"/>
  <c r="AQ954" i="26" s="1"/>
  <c r="AT774" i="10"/>
  <c r="AP774" i="10"/>
  <c r="AR150" i="10"/>
  <c r="AR115" i="26" s="1"/>
  <c r="AX150" i="10"/>
  <c r="AX115" i="26" s="1"/>
  <c r="AY460" i="10"/>
  <c r="AY499" i="26" s="1"/>
  <c r="AP313" i="10"/>
  <c r="AP312" i="26" s="1"/>
  <c r="AP136" i="10"/>
  <c r="AP84" i="26" s="1"/>
  <c r="AP554" i="10"/>
  <c r="AP610" i="26" s="1"/>
  <c r="AW563" i="10"/>
  <c r="AW636" i="26" s="1"/>
  <c r="AZ814" i="10"/>
  <c r="AX814" i="10"/>
  <c r="AY686" i="10"/>
  <c r="AY954" i="26" s="1"/>
  <c r="AU774" i="10"/>
  <c r="AS150" i="10"/>
  <c r="AS115" i="26" s="1"/>
  <c r="AQ150" i="10"/>
  <c r="AQ115" i="26" s="1"/>
  <c r="AR460" i="10"/>
  <c r="AR499" i="26" s="1"/>
  <c r="AU313" i="10"/>
  <c r="AU312" i="26" s="1"/>
  <c r="AZ313" i="10"/>
  <c r="AZ312" i="26" s="1"/>
  <c r="AY554" i="10"/>
  <c r="AY610" i="26" s="1"/>
  <c r="AP563" i="10"/>
  <c r="AP636" i="26" s="1"/>
  <c r="AP814" i="10"/>
  <c r="AQ583" i="10"/>
  <c r="AQ656" i="26" s="1"/>
  <c r="AN583" i="10"/>
  <c r="AN656" i="26" s="1"/>
  <c r="AX745" i="10"/>
  <c r="AX858" i="26" s="1"/>
  <c r="AW259" i="10"/>
  <c r="AW241" i="26" s="1"/>
  <c r="AX180" i="10"/>
  <c r="AX145" i="26" s="1"/>
  <c r="AR180" i="10"/>
  <c r="AR145" i="26" s="1"/>
  <c r="AP29" i="25"/>
  <c r="K939" i="26"/>
  <c r="AO420" i="10"/>
  <c r="AO459" i="26" s="1"/>
  <c r="AO458" i="26" s="1"/>
  <c r="AO536" i="26" s="1"/>
  <c r="AO540" i="26" s="1"/>
  <c r="AY583" i="10"/>
  <c r="AY656" i="26" s="1"/>
  <c r="AV583" i="10"/>
  <c r="AV656" i="26" s="1"/>
  <c r="AQ745" i="10"/>
  <c r="AQ858" i="26" s="1"/>
  <c r="AP259" i="10"/>
  <c r="AP241" i="26" s="1"/>
  <c r="AP180" i="10"/>
  <c r="AP145" i="26" s="1"/>
  <c r="AZ180" i="10"/>
  <c r="AZ145" i="26" s="1"/>
  <c r="AP92" i="25"/>
  <c r="AW420" i="10"/>
  <c r="AW459" i="26" s="1"/>
  <c r="AW458" i="26" s="1"/>
  <c r="AW528" i="26" s="1"/>
  <c r="AW532" i="26" s="1"/>
  <c r="AN745" i="10"/>
  <c r="AN858" i="26" s="1"/>
  <c r="AR745" i="10"/>
  <c r="AR858" i="26" s="1"/>
  <c r="AQ259" i="10"/>
  <c r="AQ241" i="26" s="1"/>
  <c r="AS259" i="10"/>
  <c r="AS241" i="26" s="1"/>
  <c r="AV180" i="10"/>
  <c r="AV145" i="26" s="1"/>
  <c r="AT180" i="10"/>
  <c r="AT145" i="26" s="1"/>
  <c r="AP71" i="25"/>
  <c r="AT71" i="25"/>
  <c r="AP420" i="10"/>
  <c r="AP459" i="26" s="1"/>
  <c r="AP458" i="26" s="1"/>
  <c r="AP528" i="26" s="1"/>
  <c r="AP532" i="26" s="1"/>
  <c r="AR420" i="10"/>
  <c r="AR459" i="26" s="1"/>
  <c r="AR458" i="26" s="1"/>
  <c r="AR536" i="26" s="1"/>
  <c r="AR540" i="26" s="1"/>
  <c r="AT29" i="25"/>
  <c r="AR583" i="10"/>
  <c r="AR656" i="26" s="1"/>
  <c r="AV745" i="10"/>
  <c r="AV858" i="26" s="1"/>
  <c r="AZ745" i="10"/>
  <c r="AZ858" i="26" s="1"/>
  <c r="AR259" i="10"/>
  <c r="AR241" i="26" s="1"/>
  <c r="AT259" i="10"/>
  <c r="AT241" i="26" s="1"/>
  <c r="AO180" i="10"/>
  <c r="AO145" i="26" s="1"/>
  <c r="AU180" i="10"/>
  <c r="AU145" i="26" s="1"/>
  <c r="AP113" i="25"/>
  <c r="AM536" i="26"/>
  <c r="AM540" i="26" s="1"/>
  <c r="AM1121" i="26" s="1"/>
  <c r="K737" i="26"/>
  <c r="AT92" i="25"/>
  <c r="AV420" i="10"/>
  <c r="AV459" i="26" s="1"/>
  <c r="AV458" i="26" s="1"/>
  <c r="AX420" i="10"/>
  <c r="AX459" i="26" s="1"/>
  <c r="AX458" i="26" s="1"/>
  <c r="AX536" i="26" s="1"/>
  <c r="AX540" i="26" s="1"/>
  <c r="AS583" i="10"/>
  <c r="AS656" i="26" s="1"/>
  <c r="AO745" i="10"/>
  <c r="AO858" i="26" s="1"/>
  <c r="AS745" i="10"/>
  <c r="AS858" i="26" s="1"/>
  <c r="AY259" i="10"/>
  <c r="AY241" i="26" s="1"/>
  <c r="AU259" i="10"/>
  <c r="AU241" i="26" s="1"/>
  <c r="AW180" i="10"/>
  <c r="AW145" i="26" s="1"/>
  <c r="AN328" i="10"/>
  <c r="AN327" i="26" s="1"/>
  <c r="AQ420" i="10"/>
  <c r="AQ459" i="26" s="1"/>
  <c r="AQ458" i="26" s="1"/>
  <c r="AQ528" i="26" s="1"/>
  <c r="AQ532" i="26" s="1"/>
  <c r="AZ420" i="10"/>
  <c r="AZ459" i="26" s="1"/>
  <c r="AZ458" i="26" s="1"/>
  <c r="AZ536" i="26" s="1"/>
  <c r="AZ540" i="26" s="1"/>
  <c r="AT583" i="10"/>
  <c r="AT656" i="26" s="1"/>
  <c r="AW745" i="10"/>
  <c r="AW858" i="26" s="1"/>
  <c r="AT745" i="10"/>
  <c r="AT858" i="26" s="1"/>
  <c r="AZ259" i="10"/>
  <c r="AZ241" i="26" s="1"/>
  <c r="AN259" i="10"/>
  <c r="AN241" i="26" s="1"/>
  <c r="AQ180" i="10"/>
  <c r="AQ145" i="26" s="1"/>
  <c r="AX328" i="10"/>
  <c r="AX327" i="26" s="1"/>
  <c r="AT50" i="25"/>
  <c r="AT420" i="10"/>
  <c r="AT459" i="26" s="1"/>
  <c r="AT458" i="26" s="1"/>
  <c r="AU420" i="10"/>
  <c r="AU459" i="26" s="1"/>
  <c r="AU458" i="26" s="1"/>
  <c r="AU528" i="26" s="1"/>
  <c r="AU532" i="26" s="1"/>
  <c r="AP583" i="10"/>
  <c r="AP656" i="26" s="1"/>
  <c r="AW583" i="10"/>
  <c r="AW656" i="26" s="1"/>
  <c r="AX583" i="10"/>
  <c r="AX656" i="26" s="1"/>
  <c r="AU583" i="10"/>
  <c r="AU656" i="26" s="1"/>
  <c r="AP745" i="10"/>
  <c r="AP858" i="26" s="1"/>
  <c r="AO259" i="10"/>
  <c r="AO241" i="26" s="1"/>
  <c r="AV259" i="10"/>
  <c r="AV241" i="26" s="1"/>
  <c r="AY180" i="10"/>
  <c r="AY145" i="26" s="1"/>
  <c r="AY420" i="10"/>
  <c r="AY459" i="26" s="1"/>
  <c r="AY458" i="26" s="1"/>
  <c r="AY528" i="26" s="1"/>
  <c r="AY532" i="26" s="1"/>
  <c r="AQ700" i="10"/>
  <c r="AQ813" i="26" s="1"/>
  <c r="AQ812" i="26" s="1"/>
  <c r="AQ882" i="26" s="1"/>
  <c r="AQ886" i="26" s="1"/>
  <c r="AT765" i="10"/>
  <c r="AT878" i="26" s="1"/>
  <c r="AX740" i="10"/>
  <c r="AX853" i="26" s="1"/>
  <c r="AR681" i="10"/>
  <c r="AT656" i="10"/>
  <c r="AT924" i="26" s="1"/>
  <c r="AQ656" i="10"/>
  <c r="AQ924" i="26" s="1"/>
  <c r="AT568" i="10"/>
  <c r="AT641" i="26" s="1"/>
  <c r="AY568" i="10"/>
  <c r="AY641" i="26" s="1"/>
  <c r="AN760" i="10"/>
  <c r="AN873" i="26" s="1"/>
  <c r="AY700" i="10"/>
  <c r="AY813" i="26" s="1"/>
  <c r="AY812" i="26" s="1"/>
  <c r="AN765" i="10"/>
  <c r="AN878" i="26" s="1"/>
  <c r="AU765" i="10"/>
  <c r="AU878" i="26" s="1"/>
  <c r="AQ740" i="10"/>
  <c r="AQ853" i="26" s="1"/>
  <c r="AZ681" i="10"/>
  <c r="AZ949" i="26" s="1"/>
  <c r="AU656" i="10"/>
  <c r="AU924" i="26" s="1"/>
  <c r="AY656" i="10"/>
  <c r="AY924" i="26" s="1"/>
  <c r="AN568" i="10"/>
  <c r="AN641" i="26" s="1"/>
  <c r="AX760" i="10"/>
  <c r="AX873" i="26" s="1"/>
  <c r="AZ175" i="10"/>
  <c r="AZ140" i="26" s="1"/>
  <c r="AR214" i="10"/>
  <c r="AR196" i="26" s="1"/>
  <c r="AV214" i="10"/>
  <c r="AV196" i="26" s="1"/>
  <c r="AY170" i="10"/>
  <c r="AY135" i="26" s="1"/>
  <c r="AQ175" i="10"/>
  <c r="AQ140" i="26" s="1"/>
  <c r="AS175" i="10"/>
  <c r="AS140" i="26" s="1"/>
  <c r="AS214" i="10"/>
  <c r="AS196" i="26" s="1"/>
  <c r="AO214" i="10"/>
  <c r="AO196" i="26" s="1"/>
  <c r="AS170" i="10"/>
  <c r="AS135" i="26" s="1"/>
  <c r="AN700" i="10"/>
  <c r="AN813" i="26" s="1"/>
  <c r="AN812" i="26" s="1"/>
  <c r="AN882" i="26" s="1"/>
  <c r="AN886" i="26" s="1"/>
  <c r="AR700" i="10"/>
  <c r="AR813" i="26" s="1"/>
  <c r="AR812" i="26" s="1"/>
  <c r="AR882" i="26" s="1"/>
  <c r="AR886" i="26" s="1"/>
  <c r="AW765" i="10"/>
  <c r="AW878" i="26" s="1"/>
  <c r="AV765" i="10"/>
  <c r="AV878" i="26" s="1"/>
  <c r="AY740" i="10"/>
  <c r="AY853" i="26" s="1"/>
  <c r="AO681" i="10"/>
  <c r="AO949" i="26" s="1"/>
  <c r="AS681" i="10"/>
  <c r="AS949" i="26" s="1"/>
  <c r="AN656" i="10"/>
  <c r="AR656" i="10"/>
  <c r="AR924" i="26" s="1"/>
  <c r="AV568" i="10"/>
  <c r="AV641" i="26" s="1"/>
  <c r="AO760" i="10"/>
  <c r="AO873" i="26" s="1"/>
  <c r="AM135" i="26"/>
  <c r="AY175" i="10"/>
  <c r="AY140" i="26" s="1"/>
  <c r="AT175" i="10"/>
  <c r="AT140" i="26" s="1"/>
  <c r="AP214" i="10"/>
  <c r="AP196" i="26" s="1"/>
  <c r="AW214" i="10"/>
  <c r="AW196" i="26" s="1"/>
  <c r="AT170" i="10"/>
  <c r="AT135" i="26" s="1"/>
  <c r="AO175" i="10"/>
  <c r="AO140" i="26" s="1"/>
  <c r="AU175" i="10"/>
  <c r="AU140" i="26" s="1"/>
  <c r="AX214" i="10"/>
  <c r="AX196" i="26" s="1"/>
  <c r="AR170" i="10"/>
  <c r="AR135" i="26" s="1"/>
  <c r="AU170" i="10"/>
  <c r="AU135" i="26" s="1"/>
  <c r="AV700" i="10"/>
  <c r="AV813" i="26" s="1"/>
  <c r="AV812" i="26" s="1"/>
  <c r="AV882" i="26" s="1"/>
  <c r="AV886" i="26" s="1"/>
  <c r="AZ700" i="10"/>
  <c r="AZ813" i="26" s="1"/>
  <c r="AZ812" i="26" s="1"/>
  <c r="AZ882" i="26" s="1"/>
  <c r="AZ886" i="26" s="1"/>
  <c r="AX765" i="10"/>
  <c r="AX878" i="26" s="1"/>
  <c r="AS765" i="10"/>
  <c r="AS878" i="26" s="1"/>
  <c r="AW740" i="10"/>
  <c r="AW853" i="26" s="1"/>
  <c r="AR740" i="10"/>
  <c r="AR853" i="26" s="1"/>
  <c r="AP681" i="10"/>
  <c r="AP777" i="26" s="1"/>
  <c r="AT681" i="10"/>
  <c r="AV656" i="10"/>
  <c r="AV924" i="26" s="1"/>
  <c r="AZ656" i="10"/>
  <c r="AZ924" i="26" s="1"/>
  <c r="AO568" i="10"/>
  <c r="AO641" i="26" s="1"/>
  <c r="AQ760" i="10"/>
  <c r="AQ873" i="26" s="1"/>
  <c r="AY760" i="10"/>
  <c r="AY873" i="26" s="1"/>
  <c r="AZ71" i="25"/>
  <c r="AO700" i="10"/>
  <c r="AO813" i="26" s="1"/>
  <c r="AO812" i="26" s="1"/>
  <c r="AO890" i="26" s="1"/>
  <c r="AO894" i="26" s="1"/>
  <c r="AS700" i="10"/>
  <c r="AS813" i="26" s="1"/>
  <c r="AS812" i="26" s="1"/>
  <c r="AS890" i="26" s="1"/>
  <c r="AS894" i="26" s="1"/>
  <c r="AO765" i="10"/>
  <c r="AO878" i="26" s="1"/>
  <c r="AQ765" i="10"/>
  <c r="AQ878" i="26" s="1"/>
  <c r="AO740" i="10"/>
  <c r="AO853" i="26" s="1"/>
  <c r="AZ740" i="10"/>
  <c r="AZ853" i="26" s="1"/>
  <c r="AW681" i="10"/>
  <c r="AW777" i="26" s="1"/>
  <c r="AU681" i="10"/>
  <c r="AO656" i="10"/>
  <c r="AO924" i="26" s="1"/>
  <c r="AS568" i="10"/>
  <c r="AS641" i="26" s="1"/>
  <c r="AW568" i="10"/>
  <c r="AW641" i="26" s="1"/>
  <c r="AS760" i="10"/>
  <c r="AS873" i="26" s="1"/>
  <c r="AP760" i="10"/>
  <c r="AP873" i="26" s="1"/>
  <c r="AM882" i="26"/>
  <c r="AM886" i="26" s="1"/>
  <c r="AM1126" i="26" s="1"/>
  <c r="AW175" i="10"/>
  <c r="AW140" i="26" s="1"/>
  <c r="AN175" i="10"/>
  <c r="AN140" i="26" s="1"/>
  <c r="AQ214" i="10"/>
  <c r="AQ196" i="26" s="1"/>
  <c r="AZ170" i="10"/>
  <c r="AZ135" i="26" s="1"/>
  <c r="AN170" i="10"/>
  <c r="AN135" i="26" s="1"/>
  <c r="AP175" i="10"/>
  <c r="AP140" i="26" s="1"/>
  <c r="AV175" i="10"/>
  <c r="AV140" i="26" s="1"/>
  <c r="AY214" i="10"/>
  <c r="AY196" i="26" s="1"/>
  <c r="AP170" i="10"/>
  <c r="AP135" i="26" s="1"/>
  <c r="AV170" i="10"/>
  <c r="AV135" i="26" s="1"/>
  <c r="AW700" i="10"/>
  <c r="AW813" i="26" s="1"/>
  <c r="AW812" i="26" s="1"/>
  <c r="AW890" i="26" s="1"/>
  <c r="AW894" i="26" s="1"/>
  <c r="AT700" i="10"/>
  <c r="AT813" i="26" s="1"/>
  <c r="AT812" i="26" s="1"/>
  <c r="AT890" i="26" s="1"/>
  <c r="AT894" i="26" s="1"/>
  <c r="AZ765" i="10"/>
  <c r="AZ878" i="26" s="1"/>
  <c r="AY765" i="10"/>
  <c r="AY878" i="26" s="1"/>
  <c r="AV740" i="10"/>
  <c r="AV853" i="26" s="1"/>
  <c r="AS740" i="10"/>
  <c r="AS853" i="26" s="1"/>
  <c r="AX681" i="10"/>
  <c r="AN681" i="10"/>
  <c r="AN949" i="26" s="1"/>
  <c r="AW656" i="10"/>
  <c r="AW924" i="26" s="1"/>
  <c r="AU568" i="10"/>
  <c r="AU641" i="26" s="1"/>
  <c r="AP568" i="10"/>
  <c r="AP641" i="26" s="1"/>
  <c r="AU760" i="10"/>
  <c r="AU873" i="26" s="1"/>
  <c r="AT760" i="10"/>
  <c r="AT873" i="26" s="1"/>
  <c r="AU214" i="10"/>
  <c r="AU196" i="26" s="1"/>
  <c r="AT214" i="10"/>
  <c r="AT196" i="26" s="1"/>
  <c r="AX170" i="10"/>
  <c r="AX135" i="26" s="1"/>
  <c r="AP700" i="10"/>
  <c r="AP813" i="26" s="1"/>
  <c r="AP812" i="26" s="1"/>
  <c r="AP890" i="26" s="1"/>
  <c r="AP894" i="26" s="1"/>
  <c r="AU700" i="10"/>
  <c r="AU813" i="26" s="1"/>
  <c r="AU812" i="26" s="1"/>
  <c r="AU882" i="26" s="1"/>
  <c r="AU886" i="26" s="1"/>
  <c r="AP765" i="10"/>
  <c r="AP878" i="26" s="1"/>
  <c r="AN740" i="10"/>
  <c r="AN853" i="26" s="1"/>
  <c r="AT740" i="10"/>
  <c r="AT853" i="26" s="1"/>
  <c r="AQ681" i="10"/>
  <c r="AQ949" i="26" s="1"/>
  <c r="AV681" i="10"/>
  <c r="AV949" i="26" s="1"/>
  <c r="AP656" i="10"/>
  <c r="AP924" i="26" s="1"/>
  <c r="AZ568" i="10"/>
  <c r="AZ641" i="26" s="1"/>
  <c r="AX568" i="10"/>
  <c r="AX641" i="26" s="1"/>
  <c r="AV760" i="10"/>
  <c r="AV873" i="26" s="1"/>
  <c r="AR760" i="10"/>
  <c r="AR873" i="26" s="1"/>
  <c r="AN209" i="10"/>
  <c r="AU209" i="10"/>
  <c r="AV205" i="10"/>
  <c r="AV170" i="26" s="1"/>
  <c r="AR205" i="10"/>
  <c r="AR170" i="26" s="1"/>
  <c r="AO328" i="10"/>
  <c r="AO327" i="26" s="1"/>
  <c r="AY328" i="10"/>
  <c r="AY327" i="26" s="1"/>
  <c r="AS328" i="10"/>
  <c r="AS327" i="26" s="1"/>
  <c r="AR328" i="10"/>
  <c r="AR327" i="26" s="1"/>
  <c r="AU328" i="10"/>
  <c r="AU327" i="26" s="1"/>
  <c r="AZ328" i="10"/>
  <c r="AZ327" i="26" s="1"/>
  <c r="AV328" i="10"/>
  <c r="AV327" i="26" s="1"/>
  <c r="AT328" i="10"/>
  <c r="AT327" i="26" s="1"/>
  <c r="AP328" i="10"/>
  <c r="AP327" i="26" s="1"/>
  <c r="AW328" i="10"/>
  <c r="AW327" i="26" s="1"/>
  <c r="AQ328" i="10"/>
  <c r="AQ327" i="26" s="1"/>
  <c r="AZ35" i="22"/>
  <c r="AQ205" i="10"/>
  <c r="AQ170" i="26" s="1"/>
  <c r="AX779" i="10"/>
  <c r="AY779" i="10"/>
  <c r="AQ460" i="10"/>
  <c r="AQ499" i="26" s="1"/>
  <c r="AV136" i="10"/>
  <c r="AV84" i="26" s="1"/>
  <c r="AQ136" i="10"/>
  <c r="AQ84" i="26" s="1"/>
  <c r="AM268" i="26"/>
  <c r="AM272" i="26" s="1"/>
  <c r="AM1117" i="26" s="1"/>
  <c r="AT209" i="10"/>
  <c r="AN205" i="10"/>
  <c r="AN170" i="26" s="1"/>
  <c r="AZ779" i="10"/>
  <c r="AT779" i="10"/>
  <c r="AZ136" i="10"/>
  <c r="AZ84" i="26" s="1"/>
  <c r="AY136" i="10"/>
  <c r="AY84" i="26" s="1"/>
  <c r="AV209" i="10"/>
  <c r="AW205" i="10"/>
  <c r="AW170" i="26" s="1"/>
  <c r="AN779" i="10"/>
  <c r="AT136" i="10"/>
  <c r="AT84" i="26" s="1"/>
  <c r="AW209" i="10"/>
  <c r="AS779" i="10"/>
  <c r="AU136" i="10"/>
  <c r="AU84" i="26" s="1"/>
  <c r="AU779" i="10"/>
  <c r="AO136" i="10"/>
  <c r="AO84" i="26" s="1"/>
  <c r="AV779" i="10"/>
  <c r="AO779" i="10"/>
  <c r="AN460" i="10"/>
  <c r="AN499" i="26" s="1"/>
  <c r="AT460" i="10"/>
  <c r="AT499" i="26" s="1"/>
  <c r="AN136" i="10"/>
  <c r="AN84" i="26" s="1"/>
  <c r="AW136" i="10"/>
  <c r="AW84" i="26" s="1"/>
  <c r="AQ209" i="10"/>
  <c r="AP205" i="10"/>
  <c r="AP170" i="26" s="1"/>
  <c r="AR779" i="10"/>
  <c r="AR136" i="10"/>
  <c r="AR84" i="26" s="1"/>
  <c r="AX136" i="10"/>
  <c r="AX84" i="26" s="1"/>
  <c r="AZ209" i="10"/>
  <c r="AS200" i="10"/>
  <c r="AS165" i="26" s="1"/>
  <c r="AV200" i="10"/>
  <c r="AV165" i="26" s="1"/>
  <c r="AP209" i="10"/>
  <c r="AY209" i="10"/>
  <c r="AS205" i="10"/>
  <c r="AS170" i="26" s="1"/>
  <c r="AZ113" i="25"/>
  <c r="AY50" i="25"/>
  <c r="AQ200" i="10"/>
  <c r="AQ165" i="26" s="1"/>
  <c r="AP200" i="10"/>
  <c r="AP165" i="26" s="1"/>
  <c r="AR209" i="10"/>
  <c r="AY205" i="10"/>
  <c r="AY170" i="26" s="1"/>
  <c r="AX205" i="10"/>
  <c r="AX170" i="26" s="1"/>
  <c r="AY29" i="25"/>
  <c r="AM782" i="26"/>
  <c r="AU200" i="10"/>
  <c r="AU165" i="26" s="1"/>
  <c r="AY200" i="10"/>
  <c r="AY165" i="26" s="1"/>
  <c r="AX209" i="10"/>
  <c r="AO205" i="10"/>
  <c r="AO170" i="26" s="1"/>
  <c r="AT205" i="10"/>
  <c r="AT170" i="26" s="1"/>
  <c r="AY71" i="25"/>
  <c r="AY92" i="25"/>
  <c r="AO209" i="10"/>
  <c r="AS209" i="10"/>
  <c r="AZ205" i="10"/>
  <c r="AZ170" i="26" s="1"/>
  <c r="AU205" i="10"/>
  <c r="AU170" i="26" s="1"/>
  <c r="AY113" i="25"/>
  <c r="AZ29" i="25"/>
  <c r="AZ122" i="25"/>
  <c r="AY122" i="25"/>
  <c r="H48" i="25"/>
  <c r="H121" i="25" s="1"/>
  <c r="D205" i="19" s="1"/>
  <c r="AZ120" i="25"/>
  <c r="AY120" i="25"/>
  <c r="H69" i="25"/>
  <c r="H122" i="25" s="1"/>
  <c r="D206" i="19" s="1"/>
  <c r="I120" i="25"/>
  <c r="H27" i="25"/>
  <c r="H120" i="25" s="1"/>
  <c r="D204" i="19" s="1"/>
  <c r="AZ121" i="25"/>
  <c r="AY121" i="25"/>
  <c r="AZ124" i="25"/>
  <c r="AY124" i="25"/>
  <c r="H111" i="25"/>
  <c r="H124" i="25" s="1"/>
  <c r="D208" i="19" s="1"/>
  <c r="AZ123" i="25"/>
  <c r="AY123" i="25"/>
  <c r="H90" i="25"/>
  <c r="H123" i="25" s="1"/>
  <c r="D207" i="19" s="1"/>
  <c r="AZ50" i="25"/>
  <c r="K780" i="10"/>
  <c r="K781" i="10" s="1"/>
  <c r="K782" i="10" s="1"/>
  <c r="K783" i="10" s="1"/>
  <c r="AZ92" i="25"/>
  <c r="H39" i="17"/>
  <c r="Z55" i="17"/>
  <c r="AS55" i="17"/>
  <c r="T55" i="17"/>
  <c r="N55" i="17"/>
  <c r="AZ55" i="17"/>
  <c r="AJ55" i="17"/>
  <c r="H26" i="17"/>
  <c r="AN35" i="22"/>
  <c r="AN4" i="30" s="1"/>
  <c r="K55" i="17"/>
  <c r="L366" i="10"/>
  <c r="L388" i="26" s="1"/>
  <c r="AR35" i="22"/>
  <c r="AR4" i="30" s="1"/>
  <c r="L671" i="10"/>
  <c r="L939" i="26" s="1"/>
  <c r="L755" i="10"/>
  <c r="L868" i="26" s="1"/>
  <c r="H31" i="22"/>
  <c r="AK35" i="22"/>
  <c r="AK4" i="30" s="1"/>
  <c r="AC35" i="22"/>
  <c r="AC4" i="30" s="1"/>
  <c r="H29" i="17"/>
  <c r="AG55" i="17"/>
  <c r="AE55" i="17"/>
  <c r="K1128" i="26"/>
  <c r="H25" i="17"/>
  <c r="H24" i="17"/>
  <c r="AY55" i="17"/>
  <c r="AK55" i="17"/>
  <c r="H28" i="17"/>
  <c r="AM210" i="10"/>
  <c r="AM421" i="10"/>
  <c r="AM460" i="26" s="1"/>
  <c r="K210" i="10"/>
  <c r="K421" i="10"/>
  <c r="K201" i="10"/>
  <c r="K202" i="10" s="1"/>
  <c r="K203" i="10" s="1"/>
  <c r="K204" i="10" s="1"/>
  <c r="AM201" i="10"/>
  <c r="AM166" i="26" s="1"/>
  <c r="K721" i="10"/>
  <c r="AM721" i="10"/>
  <c r="AM810" i="10"/>
  <c r="AW810" i="10" s="1"/>
  <c r="AM884" i="10"/>
  <c r="AM1031" i="26" s="1"/>
  <c r="K127" i="10"/>
  <c r="K75" i="26" s="1"/>
  <c r="AM372" i="10"/>
  <c r="AM394" i="26" s="1"/>
  <c r="AM795" i="10"/>
  <c r="AX795" i="10" s="1"/>
  <c r="AM324" i="10"/>
  <c r="AM323" i="26" s="1"/>
  <c r="AM156" i="10"/>
  <c r="AM121" i="26" s="1"/>
  <c r="AM426" i="10"/>
  <c r="AM465" i="26" s="1"/>
  <c r="K397" i="10"/>
  <c r="K398" i="10" s="1"/>
  <c r="AM171" i="10"/>
  <c r="AR171" i="10" s="1"/>
  <c r="AR136" i="26" s="1"/>
  <c r="K490" i="10"/>
  <c r="K491" i="10" s="1"/>
  <c r="K604" i="10"/>
  <c r="K677" i="26" s="1"/>
  <c r="AM672" i="10"/>
  <c r="AM940" i="26" s="1"/>
  <c r="AM652" i="10"/>
  <c r="AV652" i="10" s="1"/>
  <c r="AM367" i="10"/>
  <c r="AM389" i="26" s="1"/>
  <c r="AM495" i="10"/>
  <c r="AM551" i="26" s="1"/>
  <c r="K775" i="10"/>
  <c r="K776" i="10" s="1"/>
  <c r="K777" i="10" s="1"/>
  <c r="K778" i="10" s="1"/>
  <c r="L209" i="10"/>
  <c r="L205" i="10"/>
  <c r="M205" i="10" s="1"/>
  <c r="N205" i="10" s="1"/>
  <c r="O205" i="10" s="1"/>
  <c r="P205" i="10" s="1"/>
  <c r="Q205" i="10" s="1"/>
  <c r="R205" i="10" s="1"/>
  <c r="S205" i="10" s="1"/>
  <c r="T205" i="10" s="1"/>
  <c r="U205" i="10" s="1"/>
  <c r="V205" i="10" s="1"/>
  <c r="W205" i="10" s="1"/>
  <c r="X205" i="10" s="1"/>
  <c r="Y205" i="10" s="1"/>
  <c r="Z205" i="10" s="1"/>
  <c r="AA205" i="10" s="1"/>
  <c r="AB205" i="10" s="1"/>
  <c r="AC205" i="10" s="1"/>
  <c r="AD205" i="10" s="1"/>
  <c r="AE205" i="10" s="1"/>
  <c r="AF205" i="10" s="1"/>
  <c r="AG205" i="10" s="1"/>
  <c r="AH205" i="10" s="1"/>
  <c r="AI205" i="10" s="1"/>
  <c r="AJ205" i="10" s="1"/>
  <c r="AK205" i="10" s="1"/>
  <c r="AL205" i="10" s="1"/>
  <c r="L420" i="10"/>
  <c r="L459" i="26" s="1"/>
  <c r="L458" i="26" s="1"/>
  <c r="L200" i="10"/>
  <c r="L165" i="26" s="1"/>
  <c r="L720" i="10"/>
  <c r="K559" i="10"/>
  <c r="K632" i="26" s="1"/>
  <c r="K367" i="10"/>
  <c r="K368" i="10" s="1"/>
  <c r="K279" i="10"/>
  <c r="K278" i="26" s="1"/>
  <c r="AM500" i="10"/>
  <c r="AM556" i="26" s="1"/>
  <c r="K672" i="10"/>
  <c r="K673" i="10" s="1"/>
  <c r="AM800" i="10"/>
  <c r="AY800" i="10" s="1"/>
  <c r="AL25" i="10"/>
  <c r="AL55" i="27" s="1"/>
  <c r="AD25" i="10"/>
  <c r="AD55" i="27" s="1"/>
  <c r="V25" i="10"/>
  <c r="V55" i="27" s="1"/>
  <c r="N25" i="10"/>
  <c r="N55" i="27" s="1"/>
  <c r="AK25" i="10"/>
  <c r="AK55" i="27" s="1"/>
  <c r="AC25" i="10"/>
  <c r="AC55" i="27" s="1"/>
  <c r="U25" i="10"/>
  <c r="U55" i="27" s="1"/>
  <c r="M25" i="10"/>
  <c r="M55" i="27" s="1"/>
  <c r="AJ25" i="10"/>
  <c r="AJ55" i="27" s="1"/>
  <c r="AB25" i="10"/>
  <c r="AB55" i="27" s="1"/>
  <c r="T25" i="10"/>
  <c r="T55" i="27" s="1"/>
  <c r="L25" i="10"/>
  <c r="L55" i="27" s="1"/>
  <c r="AI25" i="10"/>
  <c r="AI55" i="27" s="1"/>
  <c r="AA25" i="10"/>
  <c r="S25" i="10"/>
  <c r="S55" i="27" s="1"/>
  <c r="K25" i="10"/>
  <c r="K55" i="27" s="1"/>
  <c r="AH25" i="10"/>
  <c r="AH55" i="27" s="1"/>
  <c r="Z25" i="10"/>
  <c r="Z55" i="27" s="1"/>
  <c r="R25" i="10"/>
  <c r="R55" i="27" s="1"/>
  <c r="J25" i="10"/>
  <c r="J55" i="27" s="1"/>
  <c r="Q25" i="10"/>
  <c r="Q55" i="27" s="1"/>
  <c r="AM25" i="10"/>
  <c r="AN25" i="10" s="1"/>
  <c r="AO25" i="10" s="1"/>
  <c r="AP25" i="10" s="1"/>
  <c r="AQ25" i="10" s="1"/>
  <c r="AR25" i="10" s="1"/>
  <c r="AS25" i="10" s="1"/>
  <c r="AT25" i="10" s="1"/>
  <c r="AU25" i="10" s="1"/>
  <c r="AV25" i="10" s="1"/>
  <c r="AW25" i="10" s="1"/>
  <c r="AX25" i="10" s="1"/>
  <c r="AY25" i="10" s="1"/>
  <c r="AZ25" i="10" s="1"/>
  <c r="P25" i="10"/>
  <c r="P55" i="27" s="1"/>
  <c r="I25" i="10"/>
  <c r="I55" i="27" s="1"/>
  <c r="AE25" i="10"/>
  <c r="AE55" i="27" s="1"/>
  <c r="W25" i="10"/>
  <c r="W55" i="27" s="1"/>
  <c r="AG25" i="10"/>
  <c r="AG55" i="27" s="1"/>
  <c r="Y25" i="10"/>
  <c r="Y55" i="27" s="1"/>
  <c r="O25" i="10"/>
  <c r="O55" i="27" s="1"/>
  <c r="X25" i="10"/>
  <c r="X55" i="27" s="1"/>
  <c r="AF25" i="10"/>
  <c r="AF55" i="27" s="1"/>
  <c r="AM869" i="10"/>
  <c r="AM1016" i="26" s="1"/>
  <c r="AM716" i="10"/>
  <c r="AM829" i="26" s="1"/>
  <c r="K839" i="10"/>
  <c r="K840" i="10" s="1"/>
  <c r="AM569" i="10"/>
  <c r="AM642" i="26" s="1"/>
  <c r="AM490" i="10"/>
  <c r="AM546" i="26" s="1"/>
  <c r="K525" i="10"/>
  <c r="K526" i="10" s="1"/>
  <c r="AM579" i="10"/>
  <c r="AM652" i="26" s="1"/>
  <c r="AM825" i="10"/>
  <c r="AV825" i="10" s="1"/>
  <c r="AM176" i="10"/>
  <c r="AM141" i="26" s="1"/>
  <c r="K156" i="10"/>
  <c r="K121" i="26" s="1"/>
  <c r="AM215" i="10"/>
  <c r="AM216" i="10" s="1"/>
  <c r="AM198" i="26" s="1"/>
  <c r="AM545" i="10"/>
  <c r="AM601" i="26" s="1"/>
  <c r="K756" i="10"/>
  <c r="K869" i="26" s="1"/>
  <c r="AM466" i="10"/>
  <c r="AM505" i="26" s="1"/>
  <c r="AM687" i="10"/>
  <c r="AM688" i="10" s="1"/>
  <c r="AM780" i="10"/>
  <c r="AO780" i="10" s="1"/>
  <c r="K864" i="10"/>
  <c r="K865" i="10" s="1"/>
  <c r="AM741" i="10"/>
  <c r="AM854" i="26" s="1"/>
  <c r="K844" i="10"/>
  <c r="K845" i="10" s="1"/>
  <c r="AM692" i="10"/>
  <c r="AO692" i="10" s="1"/>
  <c r="K122" i="10"/>
  <c r="K123" i="10" s="1"/>
  <c r="AM196" i="10"/>
  <c r="AM197" i="10" s="1"/>
  <c r="AM198" i="10" s="1"/>
  <c r="AM199" i="10" s="1"/>
  <c r="K716" i="10"/>
  <c r="K402" i="10"/>
  <c r="K403" i="10" s="1"/>
  <c r="K181" i="10"/>
  <c r="K182" i="10" s="1"/>
  <c r="AM402" i="10"/>
  <c r="AM424" i="26" s="1"/>
  <c r="K869" i="10"/>
  <c r="K870" i="10" s="1"/>
  <c r="AM619" i="10"/>
  <c r="AM692" i="26" s="1"/>
  <c r="K196" i="10"/>
  <c r="K197" i="10" s="1"/>
  <c r="K198" i="10" s="1"/>
  <c r="K199" i="10" s="1"/>
  <c r="K140" i="26"/>
  <c r="K407" i="10"/>
  <c r="K408" i="10" s="1"/>
  <c r="K387" i="10"/>
  <c r="K388" i="10" s="1"/>
  <c r="K135" i="26"/>
  <c r="AM289" i="10"/>
  <c r="AM288" i="26" s="1"/>
  <c r="L534" i="10"/>
  <c r="L590" i="26" s="1"/>
  <c r="AM334" i="10"/>
  <c r="AM333" i="26" s="1"/>
  <c r="AM314" i="10"/>
  <c r="AM313" i="26" s="1"/>
  <c r="K334" i="10"/>
  <c r="K335" i="10" s="1"/>
  <c r="K599" i="10"/>
  <c r="K672" i="26" s="1"/>
  <c r="AM412" i="10"/>
  <c r="AM434" i="26" s="1"/>
  <c r="AM160" i="26"/>
  <c r="L55" i="17"/>
  <c r="AR55" i="17"/>
  <c r="V55" i="17"/>
  <c r="AP55" i="17"/>
  <c r="K1121" i="26"/>
  <c r="Y55" i="17"/>
  <c r="AM1128" i="26"/>
  <c r="W55" i="17"/>
  <c r="AO55" i="17"/>
  <c r="AD55" i="17"/>
  <c r="H48" i="17"/>
  <c r="AN919" i="26"/>
  <c r="AY919" i="26"/>
  <c r="AY747" i="26"/>
  <c r="AN959" i="26"/>
  <c r="AN787" i="26"/>
  <c r="AO919" i="26"/>
  <c r="AZ919" i="26"/>
  <c r="AZ747" i="26"/>
  <c r="AS622" i="26"/>
  <c r="AS626" i="26" s="1"/>
  <c r="AS614" i="26"/>
  <c r="AS618" i="26" s="1"/>
  <c r="AQ614" i="26"/>
  <c r="AQ618" i="26" s="1"/>
  <c r="AQ622" i="26"/>
  <c r="AQ626" i="26" s="1"/>
  <c r="AU909" i="26"/>
  <c r="AU737" i="26"/>
  <c r="AV959" i="26"/>
  <c r="AV787" i="26"/>
  <c r="AR959" i="26"/>
  <c r="AR787" i="26"/>
  <c r="K182" i="26"/>
  <c r="K186" i="26" s="1"/>
  <c r="K174" i="26"/>
  <c r="K178" i="26" s="1"/>
  <c r="AM944" i="26"/>
  <c r="AM772" i="26"/>
  <c r="AM354" i="26"/>
  <c r="AM358" i="26" s="1"/>
  <c r="AM346" i="26"/>
  <c r="AT939" i="26"/>
  <c r="AX914" i="26"/>
  <c r="AX742" i="26"/>
  <c r="AR1054" i="26"/>
  <c r="AR1058" i="26" s="1"/>
  <c r="AR1062" i="26"/>
  <c r="AR1066" i="26" s="1"/>
  <c r="AV1062" i="26"/>
  <c r="AV1066" i="26" s="1"/>
  <c r="AV1054" i="26"/>
  <c r="AV1058" i="26" s="1"/>
  <c r="AW919" i="26"/>
  <c r="AW747" i="26"/>
  <c r="AS919" i="26"/>
  <c r="AS747" i="26"/>
  <c r="AN954" i="26"/>
  <c r="AN782" i="26"/>
  <c r="AM182" i="26"/>
  <c r="AM186" i="26" s="1"/>
  <c r="AM174" i="26"/>
  <c r="AM178" i="26" s="1"/>
  <c r="AR528" i="26"/>
  <c r="AR532" i="26" s="1"/>
  <c r="AT614" i="26"/>
  <c r="AT618" i="26" s="1"/>
  <c r="AT622" i="26"/>
  <c r="AT626" i="26" s="1"/>
  <c r="AY614" i="26"/>
  <c r="AY618" i="26" s="1"/>
  <c r="AY622" i="26"/>
  <c r="AY626" i="26" s="1"/>
  <c r="AN909" i="26"/>
  <c r="AN737" i="26"/>
  <c r="AO959" i="26"/>
  <c r="AO787" i="26"/>
  <c r="AZ959" i="26"/>
  <c r="AZ787" i="26"/>
  <c r="L509" i="10"/>
  <c r="L565" i="26" s="1"/>
  <c r="AR949" i="26"/>
  <c r="AR777" i="26"/>
  <c r="AN700" i="26"/>
  <c r="AN704" i="26" s="1"/>
  <c r="AN708" i="26"/>
  <c r="AN712" i="26" s="1"/>
  <c r="AM929" i="26"/>
  <c r="AM757" i="26"/>
  <c r="AS450" i="26"/>
  <c r="AS454" i="26" s="1"/>
  <c r="AS442" i="26"/>
  <c r="AS446" i="26" s="1"/>
  <c r="AV442" i="26"/>
  <c r="AV446" i="26" s="1"/>
  <c r="AV450" i="26"/>
  <c r="AV454" i="26" s="1"/>
  <c r="L145" i="10"/>
  <c r="L110" i="26" s="1"/>
  <c r="AM904" i="26"/>
  <c r="AM732" i="26"/>
  <c r="AR934" i="26"/>
  <c r="AR762" i="26"/>
  <c r="AQ934" i="26"/>
  <c r="AQ762" i="26"/>
  <c r="K35" i="22"/>
  <c r="K4" i="30" s="1"/>
  <c r="AW35" i="22"/>
  <c r="AW4" i="30" s="1"/>
  <c r="Q35" i="22"/>
  <c r="Q4" i="30" s="1"/>
  <c r="V35" i="22"/>
  <c r="V4" i="30" s="1"/>
  <c r="AD35" i="22"/>
  <c r="AD4" i="30" s="1"/>
  <c r="R35" i="22"/>
  <c r="R4" i="30" s="1"/>
  <c r="AS35" i="22"/>
  <c r="AS4" i="30" s="1"/>
  <c r="E69" i="25"/>
  <c r="E122" i="25" s="1"/>
  <c r="C206" i="19" s="1"/>
  <c r="E74" i="25"/>
  <c r="E129" i="25" s="1"/>
  <c r="AU35" i="22"/>
  <c r="AU4" i="30" s="1"/>
  <c r="T35" i="22"/>
  <c r="T4" i="30" s="1"/>
  <c r="AN1054" i="26"/>
  <c r="AN1058" i="26" s="1"/>
  <c r="AN1062" i="26"/>
  <c r="AN1066" i="26" s="1"/>
  <c r="AX882" i="26"/>
  <c r="AX886" i="26" s="1"/>
  <c r="AX890" i="26"/>
  <c r="AX894" i="26" s="1"/>
  <c r="AS939" i="26"/>
  <c r="AS767" i="26"/>
  <c r="AP914" i="26"/>
  <c r="AP742" i="26"/>
  <c r="AP1054" i="26"/>
  <c r="AP1058" i="26" s="1"/>
  <c r="AP1062" i="26"/>
  <c r="AP1066" i="26" s="1"/>
  <c r="AU1054" i="26"/>
  <c r="AU1058" i="26" s="1"/>
  <c r="AU1062" i="26"/>
  <c r="AU1066" i="26" s="1"/>
  <c r="K442" i="26"/>
  <c r="K446" i="26" s="1"/>
  <c r="K450" i="26"/>
  <c r="K454" i="26" s="1"/>
  <c r="K1115" i="26"/>
  <c r="K924" i="26"/>
  <c r="K752" i="26"/>
  <c r="K954" i="26"/>
  <c r="K782" i="26"/>
  <c r="AY890" i="26"/>
  <c r="AY894" i="26" s="1"/>
  <c r="AY882" i="26"/>
  <c r="AY886" i="26" s="1"/>
  <c r="AV939" i="26"/>
  <c r="AQ914" i="26"/>
  <c r="AQ742" i="26"/>
  <c r="AX1054" i="26"/>
  <c r="AX1058" i="26" s="1"/>
  <c r="AX1062" i="26"/>
  <c r="AX1066" i="26" s="1"/>
  <c r="AS1062" i="26"/>
  <c r="AS1066" i="26" s="1"/>
  <c r="AS1054" i="26"/>
  <c r="AS1058" i="26" s="1"/>
  <c r="K934" i="26"/>
  <c r="K762" i="26"/>
  <c r="AP919" i="26"/>
  <c r="AP747" i="26"/>
  <c r="K268" i="26"/>
  <c r="K272" i="26" s="1"/>
  <c r="K260" i="26"/>
  <c r="K264" i="26" s="1"/>
  <c r="AR954" i="26"/>
  <c r="AU614" i="26"/>
  <c r="AU618" i="26" s="1"/>
  <c r="AU622" i="26"/>
  <c r="AU626" i="26" s="1"/>
  <c r="AO909" i="26"/>
  <c r="AW959" i="26"/>
  <c r="AW787" i="26"/>
  <c r="AS959" i="26"/>
  <c r="AS787" i="26"/>
  <c r="AW700" i="26"/>
  <c r="AW704" i="26" s="1"/>
  <c r="AP442" i="26"/>
  <c r="AP446" i="26" s="1"/>
  <c r="AP450" i="26"/>
  <c r="AP454" i="26" s="1"/>
  <c r="AO442" i="26"/>
  <c r="AO446" i="26" s="1"/>
  <c r="AO450" i="26"/>
  <c r="AO454" i="26" s="1"/>
  <c r="L288" i="10"/>
  <c r="L287" i="26" s="1"/>
  <c r="L391" i="10"/>
  <c r="L413" i="26" s="1"/>
  <c r="L651" i="10"/>
  <c r="M651" i="10" s="1"/>
  <c r="AS934" i="26"/>
  <c r="AS762" i="26"/>
  <c r="AT934" i="26"/>
  <c r="AT762" i="26"/>
  <c r="K1122" i="26"/>
  <c r="AB35" i="22"/>
  <c r="AB4" i="30" s="1"/>
  <c r="W35" i="22"/>
  <c r="W4" i="30" s="1"/>
  <c r="AL35" i="22"/>
  <c r="AL4" i="30" s="1"/>
  <c r="E111" i="25"/>
  <c r="E124" i="25" s="1"/>
  <c r="C208" i="19" s="1"/>
  <c r="E116" i="25"/>
  <c r="E131" i="25" s="1"/>
  <c r="AQ939" i="26"/>
  <c r="AQ767" i="26"/>
  <c r="AO914" i="26"/>
  <c r="AO742" i="26"/>
  <c r="AS914" i="26"/>
  <c r="AS742" i="26"/>
  <c r="AZ1062" i="26"/>
  <c r="AZ1066" i="26" s="1"/>
  <c r="AZ1054" i="26"/>
  <c r="AZ1058" i="26" s="1"/>
  <c r="K914" i="26"/>
  <c r="K742" i="26"/>
  <c r="AV919" i="26"/>
  <c r="AV747" i="26"/>
  <c r="AR919" i="26"/>
  <c r="AR747" i="26"/>
  <c r="AY949" i="26"/>
  <c r="AY777" i="26"/>
  <c r="AS924" i="26"/>
  <c r="AS752" i="26"/>
  <c r="AX924" i="26"/>
  <c r="AX752" i="26"/>
  <c r="AM899" i="26"/>
  <c r="AM898" i="26" s="1"/>
  <c r="AM727" i="26"/>
  <c r="AM726" i="26" s="1"/>
  <c r="AU914" i="26"/>
  <c r="AU742" i="26"/>
  <c r="AY914" i="26"/>
  <c r="AY742" i="26"/>
  <c r="AQ1062" i="26"/>
  <c r="AQ1066" i="26" s="1"/>
  <c r="AQ1054" i="26"/>
  <c r="AQ1058" i="26" s="1"/>
  <c r="AO1062" i="26"/>
  <c r="AO1066" i="26" s="1"/>
  <c r="AO1054" i="26"/>
  <c r="AO1058" i="26" s="1"/>
  <c r="AX919" i="26"/>
  <c r="AX747" i="26"/>
  <c r="AV954" i="26"/>
  <c r="AV782" i="26"/>
  <c r="K944" i="26"/>
  <c r="K772" i="26"/>
  <c r="AV528" i="26"/>
  <c r="AV532" i="26" s="1"/>
  <c r="AV536" i="26"/>
  <c r="AV540" i="26" s="1"/>
  <c r="AT528" i="26"/>
  <c r="AT532" i="26" s="1"/>
  <c r="AT536" i="26"/>
  <c r="AT540" i="26" s="1"/>
  <c r="AV614" i="26"/>
  <c r="AV618" i="26" s="1"/>
  <c r="AV622" i="26"/>
  <c r="AV626" i="26" s="1"/>
  <c r="AW909" i="26"/>
  <c r="AW737" i="26"/>
  <c r="AP959" i="26"/>
  <c r="AP787" i="26"/>
  <c r="AT959" i="26"/>
  <c r="AT787" i="26"/>
  <c r="L313" i="10"/>
  <c r="L312" i="26" s="1"/>
  <c r="AN924" i="26"/>
  <c r="AN752" i="26"/>
  <c r="AO708" i="26"/>
  <c r="AO712" i="26" s="1"/>
  <c r="AO700" i="26"/>
  <c r="AO704" i="26" s="1"/>
  <c r="AX442" i="26"/>
  <c r="AX446" i="26" s="1"/>
  <c r="AX450" i="26"/>
  <c r="AX454" i="26" s="1"/>
  <c r="AW442" i="26"/>
  <c r="AW446" i="26" s="1"/>
  <c r="AW450" i="26"/>
  <c r="AW454" i="26" s="1"/>
  <c r="AV934" i="26"/>
  <c r="AV762" i="26"/>
  <c r="AU934" i="26"/>
  <c r="AU762" i="26"/>
  <c r="M35" i="22"/>
  <c r="M4" i="30" s="1"/>
  <c r="S35" i="22"/>
  <c r="S4" i="30" s="1"/>
  <c r="O35" i="22"/>
  <c r="O4" i="30" s="1"/>
  <c r="AS33" i="22"/>
  <c r="AS3" i="30" s="1"/>
  <c r="AE35" i="22"/>
  <c r="AE4" i="30" s="1"/>
  <c r="AY35" i="22"/>
  <c r="AY4" i="30" s="1"/>
  <c r="E90" i="25"/>
  <c r="E123" i="25" s="1"/>
  <c r="C207" i="19" s="1"/>
  <c r="E95" i="25"/>
  <c r="E130" i="25" s="1"/>
  <c r="L35" i="22"/>
  <c r="L4" i="30" s="1"/>
  <c r="AR939" i="26"/>
  <c r="AR767" i="26"/>
  <c r="AP767" i="26"/>
  <c r="AW914" i="26"/>
  <c r="AW742" i="26"/>
  <c r="AT914" i="26"/>
  <c r="AT742" i="26"/>
  <c r="AX614" i="26"/>
  <c r="AX618" i="26" s="1"/>
  <c r="AX622" i="26"/>
  <c r="AX626" i="26" s="1"/>
  <c r="AT909" i="26"/>
  <c r="AT737" i="26"/>
  <c r="AY959" i="26"/>
  <c r="AY787" i="26"/>
  <c r="AU708" i="26"/>
  <c r="AU712" i="26" s="1"/>
  <c r="AU700" i="26"/>
  <c r="AU704" i="26" s="1"/>
  <c r="AT708" i="26"/>
  <c r="AT712" i="26" s="1"/>
  <c r="AT700" i="26"/>
  <c r="AT704" i="26" s="1"/>
  <c r="AO934" i="26"/>
  <c r="AO762" i="26"/>
  <c r="AX32" i="22"/>
  <c r="AO32" i="22"/>
  <c r="X32" i="22"/>
  <c r="W32" i="22"/>
  <c r="AS32" i="22"/>
  <c r="V33" i="22"/>
  <c r="V3" i="30" s="1"/>
  <c r="L32" i="22"/>
  <c r="AX33" i="22"/>
  <c r="AX3" i="30" s="1"/>
  <c r="AQ33" i="22"/>
  <c r="AQ3" i="30" s="1"/>
  <c r="AB33" i="22"/>
  <c r="AB3" i="30" s="1"/>
  <c r="AP32" i="22"/>
  <c r="AG32" i="22"/>
  <c r="P32" i="22"/>
  <c r="O32" i="22"/>
  <c r="AK32" i="22"/>
  <c r="AY32" i="22"/>
  <c r="Z35" i="22"/>
  <c r="Z4" i="30" s="1"/>
  <c r="P33" i="22"/>
  <c r="P3" i="30" s="1"/>
  <c r="AY33" i="22"/>
  <c r="AY3" i="30" s="1"/>
  <c r="AJ33" i="22"/>
  <c r="AJ3" i="30" s="1"/>
  <c r="AH32" i="22"/>
  <c r="Y32" i="22"/>
  <c r="N33" i="22"/>
  <c r="N3" i="30" s="1"/>
  <c r="AQ32" i="22"/>
  <c r="AC32" i="22"/>
  <c r="S32" i="22"/>
  <c r="AH35" i="22"/>
  <c r="AH4" i="30" s="1"/>
  <c r="X33" i="22"/>
  <c r="X3" i="30" s="1"/>
  <c r="I33" i="22"/>
  <c r="I3" i="30" s="1"/>
  <c r="AR33" i="22"/>
  <c r="AR3" i="30" s="1"/>
  <c r="Z32" i="22"/>
  <c r="Q32" i="22"/>
  <c r="AA32" i="22"/>
  <c r="AT32" i="22"/>
  <c r="U32" i="22"/>
  <c r="AZ32" i="22"/>
  <c r="AP35" i="22"/>
  <c r="AP4" i="30" s="1"/>
  <c r="O33" i="22"/>
  <c r="O3" i="30" s="1"/>
  <c r="AF33" i="22"/>
  <c r="AF3" i="30" s="1"/>
  <c r="Q33" i="22"/>
  <c r="Q3" i="30" s="1"/>
  <c r="J33" i="22"/>
  <c r="J3" i="30" s="1"/>
  <c r="AZ33" i="22"/>
  <c r="R32" i="22"/>
  <c r="I32" i="22"/>
  <c r="K32" i="22"/>
  <c r="AL32" i="22"/>
  <c r="M32" i="22"/>
  <c r="AR32" i="22"/>
  <c r="AX35" i="22"/>
  <c r="AX4" i="30" s="1"/>
  <c r="W33" i="22"/>
  <c r="W3" i="30" s="1"/>
  <c r="AN33" i="22"/>
  <c r="AN3" i="30" s="1"/>
  <c r="Y33" i="22"/>
  <c r="Y3" i="30" s="1"/>
  <c r="R33" i="22"/>
  <c r="R3" i="30" s="1"/>
  <c r="K33" i="22"/>
  <c r="K3" i="30" s="1"/>
  <c r="M33" i="22"/>
  <c r="M3" i="30" s="1"/>
  <c r="J32" i="22"/>
  <c r="AV32" i="22"/>
  <c r="AU32" i="22"/>
  <c r="AD32" i="22"/>
  <c r="AT33" i="22"/>
  <c r="AT3" i="30" s="1"/>
  <c r="AJ32" i="22"/>
  <c r="AE33" i="22"/>
  <c r="AE3" i="30" s="1"/>
  <c r="AV33" i="22"/>
  <c r="AV3" i="30" s="1"/>
  <c r="AG33" i="22"/>
  <c r="AG3" i="30" s="1"/>
  <c r="Z33" i="22"/>
  <c r="Z3" i="30" s="1"/>
  <c r="S33" i="22"/>
  <c r="S3" i="30" s="1"/>
  <c r="U33" i="22"/>
  <c r="U3" i="30" s="1"/>
  <c r="AI32" i="22"/>
  <c r="AL33" i="22"/>
  <c r="AL3" i="30" s="1"/>
  <c r="AI33" i="22"/>
  <c r="AI3" i="30" s="1"/>
  <c r="AW32" i="22"/>
  <c r="AD33" i="22"/>
  <c r="AD3" i="30" s="1"/>
  <c r="AC33" i="22"/>
  <c r="AC3" i="30" s="1"/>
  <c r="AN32" i="22"/>
  <c r="AB32" i="22"/>
  <c r="L33" i="22"/>
  <c r="L3" i="30" s="1"/>
  <c r="AK33" i="22"/>
  <c r="AK3" i="30" s="1"/>
  <c r="AF32" i="22"/>
  <c r="T32" i="22"/>
  <c r="T33" i="22"/>
  <c r="T3" i="30" s="1"/>
  <c r="AM32" i="22"/>
  <c r="AO33" i="22"/>
  <c r="AO3" i="30" s="1"/>
  <c r="AE32" i="22"/>
  <c r="AW33" i="22"/>
  <c r="AW3" i="30" s="1"/>
  <c r="AH33" i="22"/>
  <c r="AH3" i="30" s="1"/>
  <c r="V32" i="22"/>
  <c r="AM33" i="22"/>
  <c r="AM3" i="30" s="1"/>
  <c r="AP33" i="22"/>
  <c r="AP3" i="30" s="1"/>
  <c r="N32" i="22"/>
  <c r="AU33" i="22"/>
  <c r="AU3" i="30" s="1"/>
  <c r="AA33" i="22"/>
  <c r="AA3" i="30" s="1"/>
  <c r="AQ35" i="22"/>
  <c r="AQ4" i="30" s="1"/>
  <c r="L180" i="10"/>
  <c r="L145" i="26" s="1"/>
  <c r="AV890" i="26"/>
  <c r="AV894" i="26" s="1"/>
  <c r="AZ890" i="26"/>
  <c r="AZ894" i="26" s="1"/>
  <c r="AY939" i="26"/>
  <c r="AY767" i="26"/>
  <c r="AN914" i="26"/>
  <c r="AN742" i="26"/>
  <c r="AR914" i="26"/>
  <c r="AR742" i="26"/>
  <c r="AT1062" i="26"/>
  <c r="AT1066" i="26" s="1"/>
  <c r="AT1054" i="26"/>
  <c r="AT1058" i="26" s="1"/>
  <c r="AW1062" i="26"/>
  <c r="AW1066" i="26" s="1"/>
  <c r="AW1054" i="26"/>
  <c r="AW1058" i="26" s="1"/>
  <c r="AT919" i="26"/>
  <c r="AT747" i="26"/>
  <c r="AW954" i="26"/>
  <c r="AW782" i="26"/>
  <c r="AS954" i="26"/>
  <c r="K890" i="26"/>
  <c r="K894" i="26" s="1"/>
  <c r="K882" i="26"/>
  <c r="K886" i="26" s="1"/>
  <c r="L274" i="10"/>
  <c r="K256" i="26"/>
  <c r="AN528" i="26"/>
  <c r="AN532" i="26" s="1"/>
  <c r="AN536" i="26"/>
  <c r="AN540" i="26" s="1"/>
  <c r="AP614" i="26"/>
  <c r="AP618" i="26" s="1"/>
  <c r="AP622" i="26"/>
  <c r="AP626" i="26" s="1"/>
  <c r="AN622" i="26"/>
  <c r="AN626" i="26" s="1"/>
  <c r="AN614" i="26"/>
  <c r="AN618" i="26" s="1"/>
  <c r="AP909" i="26"/>
  <c r="AP737" i="26"/>
  <c r="AQ909" i="26"/>
  <c r="AQ737" i="26"/>
  <c r="AX959" i="26"/>
  <c r="AX787" i="26"/>
  <c r="AT949" i="26"/>
  <c r="AT777" i="26"/>
  <c r="AY708" i="26"/>
  <c r="AY712" i="26" s="1"/>
  <c r="L338" i="10"/>
  <c r="L337" i="26" s="1"/>
  <c r="AQ442" i="26"/>
  <c r="AQ446" i="26" s="1"/>
  <c r="AQ450" i="26"/>
  <c r="AQ454" i="26" s="1"/>
  <c r="AW934" i="26"/>
  <c r="AW762" i="26"/>
  <c r="AP934" i="26"/>
  <c r="AP762" i="26"/>
  <c r="AJ35" i="22"/>
  <c r="AJ4" i="30" s="1"/>
  <c r="Y35" i="22"/>
  <c r="Y4" i="30" s="1"/>
  <c r="AG35" i="22"/>
  <c r="AG4" i="30" s="1"/>
  <c r="P35" i="22"/>
  <c r="P4" i="30" s="1"/>
  <c r="AT35" i="22"/>
  <c r="AT4" i="30" s="1"/>
  <c r="AR622" i="26"/>
  <c r="AR626" i="26" s="1"/>
  <c r="AR614" i="26"/>
  <c r="AR618" i="26" s="1"/>
  <c r="AO622" i="26"/>
  <c r="AO626" i="26" s="1"/>
  <c r="AO614" i="26"/>
  <c r="AO618" i="26" s="1"/>
  <c r="AU959" i="26"/>
  <c r="AU787" i="26"/>
  <c r="AQ959" i="26"/>
  <c r="AQ787" i="26"/>
  <c r="AX949" i="26"/>
  <c r="AX777" i="26"/>
  <c r="AZ450" i="26"/>
  <c r="AZ454" i="26" s="1"/>
  <c r="AZ442" i="26"/>
  <c r="AZ446" i="26" s="1"/>
  <c r="AU450" i="26"/>
  <c r="AU454" i="26" s="1"/>
  <c r="AU442" i="26"/>
  <c r="AU446" i="26" s="1"/>
  <c r="AZ934" i="26"/>
  <c r="AZ762" i="26"/>
  <c r="K949" i="26"/>
  <c r="K777" i="26"/>
  <c r="AR450" i="26"/>
  <c r="AR454" i="26" s="1"/>
  <c r="AR442" i="26"/>
  <c r="AR446" i="26" s="1"/>
  <c r="AN450" i="26"/>
  <c r="AN454" i="26" s="1"/>
  <c r="AN442" i="26"/>
  <c r="AN446" i="26" s="1"/>
  <c r="AO882" i="26"/>
  <c r="AO886" i="26" s="1"/>
  <c r="AN767" i="26"/>
  <c r="L779" i="10"/>
  <c r="M779" i="10" s="1"/>
  <c r="AV914" i="26"/>
  <c r="AV742" i="26"/>
  <c r="AZ914" i="26"/>
  <c r="AZ742" i="26"/>
  <c r="AY1062" i="26"/>
  <c r="AY1066" i="26" s="1"/>
  <c r="AY1054" i="26"/>
  <c r="AY1058" i="26" s="1"/>
  <c r="AU919" i="26"/>
  <c r="AU747" i="26"/>
  <c r="AQ919" i="26"/>
  <c r="AQ747" i="26"/>
  <c r="AP954" i="26"/>
  <c r="AP782" i="26"/>
  <c r="AT954" i="26"/>
  <c r="K929" i="26"/>
  <c r="K757" i="26"/>
  <c r="L416" i="10"/>
  <c r="AZ622" i="26"/>
  <c r="AZ626" i="26" s="1"/>
  <c r="AZ614" i="26"/>
  <c r="AZ618" i="26" s="1"/>
  <c r="AW622" i="26"/>
  <c r="AW626" i="26" s="1"/>
  <c r="AW614" i="26"/>
  <c r="AW618" i="26" s="1"/>
  <c r="AR909" i="26"/>
  <c r="AR737" i="26"/>
  <c r="AY909" i="26"/>
  <c r="AM964" i="26"/>
  <c r="AM792" i="26"/>
  <c r="AU949" i="26"/>
  <c r="AU777" i="26"/>
  <c r="AO752" i="26"/>
  <c r="AR700" i="26"/>
  <c r="AR704" i="26" s="1"/>
  <c r="AR708" i="26"/>
  <c r="AR712" i="26" s="1"/>
  <c r="AQ700" i="26"/>
  <c r="AQ704" i="26" s="1"/>
  <c r="AQ708" i="26"/>
  <c r="AQ712" i="26" s="1"/>
  <c r="AY442" i="26"/>
  <c r="AY446" i="26" s="1"/>
  <c r="AY450" i="26"/>
  <c r="AY454" i="26" s="1"/>
  <c r="K166" i="10"/>
  <c r="K24" i="26"/>
  <c r="AY934" i="26"/>
  <c r="AY762" i="26"/>
  <c r="AX934" i="26"/>
  <c r="AX762" i="26"/>
  <c r="AV35" i="22"/>
  <c r="AV4" i="30" s="1"/>
  <c r="U35" i="22"/>
  <c r="U4" i="30" s="1"/>
  <c r="J35" i="22"/>
  <c r="J4" i="30" s="1"/>
  <c r="AO35" i="22"/>
  <c r="AO4" i="30" s="1"/>
  <c r="AM35" i="22"/>
  <c r="AM4" i="30" s="1"/>
  <c r="AU954" i="26"/>
  <c r="AT442" i="26"/>
  <c r="AT446" i="26" s="1"/>
  <c r="AT450" i="26"/>
  <c r="AT454" i="26" s="1"/>
  <c r="AN934" i="26"/>
  <c r="AN762" i="26"/>
  <c r="I35" i="22"/>
  <c r="I4" i="30" s="1"/>
  <c r="N35" i="22"/>
  <c r="N4" i="30" s="1"/>
  <c r="AA35" i="22"/>
  <c r="AA4" i="30" s="1"/>
  <c r="AI35" i="22"/>
  <c r="AI4" i="30" s="1"/>
  <c r="E32" i="25"/>
  <c r="E127" i="25" s="1"/>
  <c r="E27" i="25"/>
  <c r="E120" i="25" s="1"/>
  <c r="C204" i="19" s="1"/>
  <c r="X35" i="22"/>
  <c r="X4" i="30" s="1"/>
  <c r="K968" i="26"/>
  <c r="K972" i="26" s="1"/>
  <c r="K976" i="26"/>
  <c r="K980" i="26" s="1"/>
  <c r="AF35" i="22"/>
  <c r="AF4" i="30" s="1"/>
  <c r="AH55" i="17"/>
  <c r="O55" i="17"/>
  <c r="AL55" i="17"/>
  <c r="Q55" i="17"/>
  <c r="AF55" i="17"/>
  <c r="AM55" i="17"/>
  <c r="U55" i="17"/>
  <c r="AC55" i="17"/>
  <c r="M55" i="17"/>
  <c r="H63" i="27"/>
  <c r="H47" i="17"/>
  <c r="H46" i="17"/>
  <c r="K692" i="10"/>
  <c r="K632" i="10"/>
  <c r="K706" i="10"/>
  <c r="K859" i="10"/>
  <c r="K726" i="10"/>
  <c r="K304" i="10"/>
  <c r="K151" i="10"/>
  <c r="K642" i="10"/>
  <c r="AM746" i="10"/>
  <c r="AM859" i="26" s="1"/>
  <c r="K294" i="10"/>
  <c r="H27" i="17"/>
  <c r="H41" i="17"/>
  <c r="K614" i="10"/>
  <c r="AM839" i="10"/>
  <c r="AM986" i="26" s="1"/>
  <c r="K357" i="10"/>
  <c r="K800" i="10"/>
  <c r="K801" i="10" s="1"/>
  <c r="K802" i="10" s="1"/>
  <c r="K803" i="10" s="1"/>
  <c r="AM844" i="10"/>
  <c r="AM991" i="26" s="1"/>
  <c r="K746" i="10"/>
  <c r="AM382" i="10"/>
  <c r="AM404" i="26" s="1"/>
  <c r="AM357" i="10"/>
  <c r="AM379" i="26" s="1"/>
  <c r="K431" i="10"/>
  <c r="AM599" i="10"/>
  <c r="AM672" i="26" s="1"/>
  <c r="AM889" i="10"/>
  <c r="AM1036" i="26" s="1"/>
  <c r="K255" i="10"/>
  <c r="AM107" i="10"/>
  <c r="AM54" i="26" s="1"/>
  <c r="H35" i="17"/>
  <c r="H32" i="17"/>
  <c r="K382" i="10"/>
  <c r="K849" i="10"/>
  <c r="AM647" i="10"/>
  <c r="AW647" i="10" s="1"/>
  <c r="AM525" i="10"/>
  <c r="AM581" i="26" s="1"/>
  <c r="AM594" i="10"/>
  <c r="AM667" i="26" s="1"/>
  <c r="AN62" i="10"/>
  <c r="AM775" i="10"/>
  <c r="AO775" i="10" s="1"/>
  <c r="AM151" i="10"/>
  <c r="AM116" i="26" s="1"/>
  <c r="K770" i="10"/>
  <c r="K771" i="10" s="1"/>
  <c r="K772" i="10" s="1"/>
  <c r="K773" i="10" s="1"/>
  <c r="AM584" i="10"/>
  <c r="AM657" i="26" s="1"/>
  <c r="K510" i="10"/>
  <c r="AM859" i="10"/>
  <c r="AM1006" i="26" s="1"/>
  <c r="AM682" i="10"/>
  <c r="AY682" i="10" s="1"/>
  <c r="K569" i="10"/>
  <c r="AM451" i="10"/>
  <c r="AM490" i="26" s="1"/>
  <c r="AM559" i="10"/>
  <c r="AM632" i="26" s="1"/>
  <c r="AM260" i="10"/>
  <c r="AM242" i="26" s="1"/>
  <c r="AM392" i="10"/>
  <c r="AM414" i="26" s="1"/>
  <c r="K339" i="10"/>
  <c r="H33" i="17"/>
  <c r="H40" i="17"/>
  <c r="AM19" i="16"/>
  <c r="H42" i="17"/>
  <c r="AN61" i="10"/>
  <c r="AN63" i="10"/>
  <c r="H45" i="17"/>
  <c r="AM701" i="10"/>
  <c r="AM814" i="26" s="1"/>
  <c r="K889" i="10"/>
  <c r="AM265" i="10"/>
  <c r="AM247" i="26" s="1"/>
  <c r="K377" i="10"/>
  <c r="K594" i="10"/>
  <c r="AM520" i="10"/>
  <c r="K314" i="10"/>
  <c r="AM657" i="10"/>
  <c r="AO657" i="10" s="1"/>
  <c r="AM166" i="10"/>
  <c r="AM131" i="26" s="1"/>
  <c r="K731" i="10"/>
  <c r="H31" i="17"/>
  <c r="H44" i="17"/>
  <c r="H43" i="17"/>
  <c r="H20" i="17"/>
  <c r="AM362" i="10"/>
  <c r="AM384" i="26" s="1"/>
  <c r="K362" i="10"/>
  <c r="AM642" i="10"/>
  <c r="AM643" i="10" s="1"/>
  <c r="AM461" i="10"/>
  <c r="AM500" i="26" s="1"/>
  <c r="K309" i="10"/>
  <c r="K564" i="10"/>
  <c r="AM736" i="10"/>
  <c r="AM849" i="26" s="1"/>
  <c r="K456" i="10"/>
  <c r="K372" i="10"/>
  <c r="K471" i="10"/>
  <c r="AM706" i="10"/>
  <c r="AM819" i="26" s="1"/>
  <c r="H34" i="17"/>
  <c r="H30" i="17"/>
  <c r="I124" i="25"/>
  <c r="AW125" i="25"/>
  <c r="AW49" i="15" s="1"/>
  <c r="AW49" i="17" s="1"/>
  <c r="K125" i="25"/>
  <c r="K49" i="15" s="1"/>
  <c r="K49" i="17" s="1"/>
  <c r="AB125" i="25"/>
  <c r="AB49" i="15" s="1"/>
  <c r="AB49" i="17" s="1"/>
  <c r="AS125" i="25"/>
  <c r="AS49" i="15" s="1"/>
  <c r="AS49" i="17" s="1"/>
  <c r="AS24" i="30" s="1"/>
  <c r="AE125" i="25"/>
  <c r="AE49" i="15" s="1"/>
  <c r="AE49" i="17" s="1"/>
  <c r="I122" i="25"/>
  <c r="J125" i="25"/>
  <c r="J49" i="15" s="1"/>
  <c r="J49" i="17" s="1"/>
  <c r="S125" i="25"/>
  <c r="S49" i="15" s="1"/>
  <c r="S49" i="17" s="1"/>
  <c r="AJ125" i="25"/>
  <c r="AJ49" i="15" s="1"/>
  <c r="AJ49" i="17" s="1"/>
  <c r="N125" i="25"/>
  <c r="N49" i="15" s="1"/>
  <c r="N49" i="17" s="1"/>
  <c r="N24" i="30" s="1"/>
  <c r="AM125" i="25"/>
  <c r="AM49" i="15" s="1"/>
  <c r="AM49" i="17" s="1"/>
  <c r="R125" i="25"/>
  <c r="R49" i="15" s="1"/>
  <c r="R49" i="17" s="1"/>
  <c r="R49" i="18" s="1"/>
  <c r="AA125" i="25"/>
  <c r="AA49" i="15" s="1"/>
  <c r="AA49" i="17" s="1"/>
  <c r="AR125" i="25"/>
  <c r="AR49" i="15" s="1"/>
  <c r="AR49" i="17" s="1"/>
  <c r="AR24" i="30" s="1"/>
  <c r="V125" i="25"/>
  <c r="V49" i="15" s="1"/>
  <c r="V49" i="17" s="1"/>
  <c r="AU125" i="25"/>
  <c r="AU49" i="15" s="1"/>
  <c r="AU49" i="17" s="1"/>
  <c r="Z125" i="25"/>
  <c r="Z49" i="15" s="1"/>
  <c r="Z49" i="17" s="1"/>
  <c r="AI125" i="25"/>
  <c r="AI49" i="15" s="1"/>
  <c r="AI49" i="17" s="1"/>
  <c r="AD125" i="25"/>
  <c r="AD49" i="15" s="1"/>
  <c r="AD49" i="17" s="1"/>
  <c r="P125" i="25"/>
  <c r="P49" i="15" s="1"/>
  <c r="P49" i="17" s="1"/>
  <c r="Q125" i="25"/>
  <c r="Q49" i="15" s="1"/>
  <c r="Q49" i="17" s="1"/>
  <c r="Q24" i="30" s="1"/>
  <c r="AH125" i="25"/>
  <c r="AH49" i="15" s="1"/>
  <c r="AH49" i="17" s="1"/>
  <c r="AH24" i="30" s="1"/>
  <c r="AQ125" i="25"/>
  <c r="AQ49" i="15" s="1"/>
  <c r="AQ49" i="17" s="1"/>
  <c r="M125" i="25"/>
  <c r="M49" i="15" s="1"/>
  <c r="M49" i="17" s="1"/>
  <c r="AL125" i="25"/>
  <c r="AL49" i="15" s="1"/>
  <c r="AL49" i="17" s="1"/>
  <c r="X125" i="25"/>
  <c r="X49" i="15" s="1"/>
  <c r="X49" i="17" s="1"/>
  <c r="I123" i="25"/>
  <c r="Y125" i="25"/>
  <c r="Y49" i="15" s="1"/>
  <c r="Y49" i="17" s="1"/>
  <c r="AP125" i="25"/>
  <c r="AP49" i="15" s="1"/>
  <c r="AP49" i="17" s="1"/>
  <c r="AP24" i="30" s="1"/>
  <c r="U125" i="25"/>
  <c r="U49" i="15" s="1"/>
  <c r="U49" i="17" s="1"/>
  <c r="U24" i="30" s="1"/>
  <c r="AT125" i="25"/>
  <c r="AT49" i="15" s="1"/>
  <c r="AT49" i="17" s="1"/>
  <c r="AF125" i="25"/>
  <c r="AF49" i="15" s="1"/>
  <c r="AF49" i="17" s="1"/>
  <c r="AG125" i="25"/>
  <c r="AG49" i="15" s="1"/>
  <c r="AG49" i="17" s="1"/>
  <c r="AG24" i="30" s="1"/>
  <c r="AX125" i="25"/>
  <c r="AX49" i="15" s="1"/>
  <c r="AX49" i="17" s="1"/>
  <c r="AX24" i="30" s="1"/>
  <c r="L125" i="25"/>
  <c r="L49" i="15" s="1"/>
  <c r="L49" i="17" s="1"/>
  <c r="AC125" i="25"/>
  <c r="AC49" i="15" s="1"/>
  <c r="AC49" i="17" s="1"/>
  <c r="AC49" i="18" s="1"/>
  <c r="O125" i="25"/>
  <c r="O49" i="15" s="1"/>
  <c r="O49" i="17" s="1"/>
  <c r="AN125" i="25"/>
  <c r="AN49" i="15" s="1"/>
  <c r="AN49" i="17" s="1"/>
  <c r="AN24" i="30" s="1"/>
  <c r="I121" i="25"/>
  <c r="AO125" i="25"/>
  <c r="AO49" i="15" s="1"/>
  <c r="AO49" i="17" s="1"/>
  <c r="T125" i="25"/>
  <c r="T49" i="15" s="1"/>
  <c r="T49" i="17" s="1"/>
  <c r="T24" i="30" s="1"/>
  <c r="AK125" i="25"/>
  <c r="AK49" i="15" s="1"/>
  <c r="AK49" i="17" s="1"/>
  <c r="W125" i="25"/>
  <c r="W49" i="15" s="1"/>
  <c r="W49" i="17" s="1"/>
  <c r="AV125" i="25"/>
  <c r="AV49" i="15" s="1"/>
  <c r="AV49" i="17" s="1"/>
  <c r="O2" i="24"/>
  <c r="O3" i="24" s="1"/>
  <c r="O4" i="24" s="1"/>
  <c r="AT318" i="10"/>
  <c r="AT317" i="26" s="1"/>
  <c r="AS318" i="10"/>
  <c r="AS317" i="26" s="1"/>
  <c r="AV318" i="10"/>
  <c r="AV317" i="26" s="1"/>
  <c r="AN318" i="10"/>
  <c r="AN317" i="26" s="1"/>
  <c r="AX318" i="10"/>
  <c r="AX317" i="26" s="1"/>
  <c r="AW318" i="10"/>
  <c r="AW317" i="26" s="1"/>
  <c r="AU318" i="10"/>
  <c r="AU317" i="26" s="1"/>
  <c r="AM319" i="10"/>
  <c r="AM318" i="26" s="1"/>
  <c r="AR318" i="10"/>
  <c r="AR317" i="26" s="1"/>
  <c r="AZ318" i="10"/>
  <c r="AZ317" i="26" s="1"/>
  <c r="AO318" i="10"/>
  <c r="AO317" i="26" s="1"/>
  <c r="AY318" i="10"/>
  <c r="AY317" i="26" s="1"/>
  <c r="AQ318" i="10"/>
  <c r="AQ317" i="26" s="1"/>
  <c r="AP318" i="10"/>
  <c r="AP317" i="26" s="1"/>
  <c r="AU278" i="10"/>
  <c r="AU277" i="26" s="1"/>
  <c r="AU276" i="26" s="1"/>
  <c r="AT278" i="10"/>
  <c r="AT277" i="26" s="1"/>
  <c r="AT276" i="26" s="1"/>
  <c r="AS278" i="10"/>
  <c r="AS277" i="26" s="1"/>
  <c r="AS276" i="26" s="1"/>
  <c r="AZ278" i="10"/>
  <c r="AZ277" i="26" s="1"/>
  <c r="AZ276" i="26" s="1"/>
  <c r="AR278" i="10"/>
  <c r="AR277" i="26" s="1"/>
  <c r="AR276" i="26" s="1"/>
  <c r="AW278" i="10"/>
  <c r="AW277" i="26" s="1"/>
  <c r="AW276" i="26" s="1"/>
  <c r="AO278" i="10"/>
  <c r="AO277" i="26" s="1"/>
  <c r="AO276" i="26" s="1"/>
  <c r="AV278" i="10"/>
  <c r="AV277" i="26" s="1"/>
  <c r="AV276" i="26" s="1"/>
  <c r="AN278" i="10"/>
  <c r="AN277" i="26" s="1"/>
  <c r="AN276" i="26" s="1"/>
  <c r="AX278" i="10"/>
  <c r="AX277" i="26" s="1"/>
  <c r="AX276" i="26" s="1"/>
  <c r="AQ278" i="10"/>
  <c r="AQ277" i="26" s="1"/>
  <c r="AQ276" i="26" s="1"/>
  <c r="AP278" i="10"/>
  <c r="AP277" i="26" s="1"/>
  <c r="AP276" i="26" s="1"/>
  <c r="AM279" i="10"/>
  <c r="AM278" i="26" s="1"/>
  <c r="AY278" i="10"/>
  <c r="AY277" i="26" s="1"/>
  <c r="AY276" i="26" s="1"/>
  <c r="AS710" i="10"/>
  <c r="AS823" i="26" s="1"/>
  <c r="AV710" i="10"/>
  <c r="AV823" i="26" s="1"/>
  <c r="AN710" i="10"/>
  <c r="AN823" i="26" s="1"/>
  <c r="AM711" i="10"/>
  <c r="AM824" i="26" s="1"/>
  <c r="AY710" i="10"/>
  <c r="AY823" i="26" s="1"/>
  <c r="AO710" i="10"/>
  <c r="AO823" i="26" s="1"/>
  <c r="AX710" i="10"/>
  <c r="AX823" i="26" s="1"/>
  <c r="AW710" i="10"/>
  <c r="AW823" i="26" s="1"/>
  <c r="AU710" i="10"/>
  <c r="AU823" i="26" s="1"/>
  <c r="AT710" i="10"/>
  <c r="AT823" i="26" s="1"/>
  <c r="AR710" i="10"/>
  <c r="AR823" i="26" s="1"/>
  <c r="AQ710" i="10"/>
  <c r="AQ823" i="26" s="1"/>
  <c r="AZ710" i="10"/>
  <c r="AZ823" i="26" s="1"/>
  <c r="AP710" i="10"/>
  <c r="AP823" i="26" s="1"/>
  <c r="AV819" i="10"/>
  <c r="AN819" i="10"/>
  <c r="AZ819" i="10"/>
  <c r="AR819" i="10"/>
  <c r="AQ819" i="10"/>
  <c r="AP819" i="10"/>
  <c r="AY819" i="10"/>
  <c r="AO819" i="10"/>
  <c r="AM820" i="10"/>
  <c r="AX819" i="10"/>
  <c r="AU819" i="10"/>
  <c r="AT819" i="10"/>
  <c r="AW819" i="10"/>
  <c r="AS819" i="10"/>
  <c r="L656" i="10"/>
  <c r="K657" i="10"/>
  <c r="K284" i="10"/>
  <c r="L283" i="10"/>
  <c r="L282" i="26" s="1"/>
  <c r="K687" i="10"/>
  <c r="L686" i="10"/>
  <c r="AS126" i="10"/>
  <c r="AS74" i="26" s="1"/>
  <c r="AZ126" i="10"/>
  <c r="AZ74" i="26" s="1"/>
  <c r="AR126" i="10"/>
  <c r="AR74" i="26" s="1"/>
  <c r="AW126" i="10"/>
  <c r="AW74" i="26" s="1"/>
  <c r="AO126" i="10"/>
  <c r="AO74" i="26" s="1"/>
  <c r="AV126" i="10"/>
  <c r="AV74" i="26" s="1"/>
  <c r="AN126" i="10"/>
  <c r="AN74" i="26" s="1"/>
  <c r="AM127" i="10"/>
  <c r="AM74" i="26" s="1"/>
  <c r="AY126" i="10"/>
  <c r="AY74" i="26" s="1"/>
  <c r="AX126" i="10"/>
  <c r="AX74" i="26" s="1"/>
  <c r="AU126" i="10"/>
  <c r="AU74" i="26" s="1"/>
  <c r="AT126" i="10"/>
  <c r="AT74" i="26" s="1"/>
  <c r="AQ126" i="10"/>
  <c r="AQ74" i="26" s="1"/>
  <c r="AP126" i="10"/>
  <c r="AP74" i="26" s="1"/>
  <c r="L328" i="10"/>
  <c r="L327" i="26" s="1"/>
  <c r="K329" i="10"/>
  <c r="L381" i="10"/>
  <c r="L403" i="26" s="1"/>
  <c r="L691" i="10"/>
  <c r="AU224" i="10"/>
  <c r="AU206" i="26" s="1"/>
  <c r="AT224" i="10"/>
  <c r="AT206" i="26" s="1"/>
  <c r="AS224" i="10"/>
  <c r="AS206" i="26" s="1"/>
  <c r="AZ224" i="10"/>
  <c r="AZ206" i="26" s="1"/>
  <c r="AR224" i="10"/>
  <c r="AR206" i="26" s="1"/>
  <c r="AW224" i="10"/>
  <c r="AW206" i="26" s="1"/>
  <c r="AO224" i="10"/>
  <c r="AO206" i="26" s="1"/>
  <c r="AV224" i="10"/>
  <c r="AV206" i="26" s="1"/>
  <c r="AN224" i="10"/>
  <c r="AN206" i="26" s="1"/>
  <c r="AM225" i="10"/>
  <c r="AM207" i="26" s="1"/>
  <c r="AY224" i="10"/>
  <c r="AY206" i="26" s="1"/>
  <c r="AX224" i="10"/>
  <c r="AX206" i="26" s="1"/>
  <c r="AQ224" i="10"/>
  <c r="AQ206" i="26" s="1"/>
  <c r="AP224" i="10"/>
  <c r="AP206" i="26" s="1"/>
  <c r="K874" i="10"/>
  <c r="L873" i="10"/>
  <c r="L1020" i="26" s="1"/>
  <c r="L239" i="10"/>
  <c r="L221" i="26" s="1"/>
  <c r="K240" i="10"/>
  <c r="L631" i="10"/>
  <c r="L573" i="10"/>
  <c r="L646" i="26" s="1"/>
  <c r="K574" i="10"/>
  <c r="AZ145" i="10"/>
  <c r="AZ110" i="26" s="1"/>
  <c r="AR145" i="10"/>
  <c r="AR110" i="26" s="1"/>
  <c r="AY145" i="10"/>
  <c r="AY110" i="26" s="1"/>
  <c r="AQ145" i="10"/>
  <c r="AQ110" i="26" s="1"/>
  <c r="AM146" i="10"/>
  <c r="AM111" i="26" s="1"/>
  <c r="AX145" i="10"/>
  <c r="AX110" i="26" s="1"/>
  <c r="AP145" i="10"/>
  <c r="AP110" i="26" s="1"/>
  <c r="AV145" i="10"/>
  <c r="AV110" i="26" s="1"/>
  <c r="AN145" i="10"/>
  <c r="AN110" i="26" s="1"/>
  <c r="AU145" i="10"/>
  <c r="AU110" i="26" s="1"/>
  <c r="AW145" i="10"/>
  <c r="AW110" i="26" s="1"/>
  <c r="AT145" i="10"/>
  <c r="AT110" i="26" s="1"/>
  <c r="AO145" i="10"/>
  <c r="AO110" i="26" s="1"/>
  <c r="AS145" i="10"/>
  <c r="AS110" i="26" s="1"/>
  <c r="L249" i="10"/>
  <c r="L231" i="26" s="1"/>
  <c r="K250" i="10"/>
  <c r="AS696" i="10"/>
  <c r="AZ696" i="10"/>
  <c r="AR696" i="10"/>
  <c r="AY696" i="10"/>
  <c r="AQ696" i="10"/>
  <c r="AX696" i="10"/>
  <c r="AP696" i="10"/>
  <c r="AW696" i="10"/>
  <c r="AO696" i="10"/>
  <c r="AV696" i="10"/>
  <c r="AN696" i="10"/>
  <c r="AU696" i="10"/>
  <c r="AT696" i="10"/>
  <c r="K324" i="10"/>
  <c r="L323" i="10"/>
  <c r="L322" i="26" s="1"/>
  <c r="L150" i="10"/>
  <c r="L115" i="26" s="1"/>
  <c r="L608" i="10"/>
  <c r="L681" i="26" s="1"/>
  <c r="K609" i="10"/>
  <c r="L386" i="10"/>
  <c r="L408" i="26" s="1"/>
  <c r="L131" i="10"/>
  <c r="L79" i="26" s="1"/>
  <c r="K132" i="10"/>
  <c r="L71" i="10"/>
  <c r="L19" i="26" s="1"/>
  <c r="L18" i="26" s="1"/>
  <c r="K736" i="10"/>
  <c r="L735" i="10"/>
  <c r="L848" i="26" s="1"/>
  <c r="AS470" i="10"/>
  <c r="AS509" i="26" s="1"/>
  <c r="AZ470" i="10"/>
  <c r="AZ509" i="26" s="1"/>
  <c r="AR470" i="10"/>
  <c r="AR509" i="26" s="1"/>
  <c r="AY470" i="10"/>
  <c r="AY509" i="26" s="1"/>
  <c r="AQ470" i="10"/>
  <c r="AQ509" i="26" s="1"/>
  <c r="AM471" i="10"/>
  <c r="AM510" i="26" s="1"/>
  <c r="AX470" i="10"/>
  <c r="AX509" i="26" s="1"/>
  <c r="AP470" i="10"/>
  <c r="AP509" i="26" s="1"/>
  <c r="AW470" i="10"/>
  <c r="AW509" i="26" s="1"/>
  <c r="AO470" i="10"/>
  <c r="AO509" i="26" s="1"/>
  <c r="AV470" i="10"/>
  <c r="AV509" i="26" s="1"/>
  <c r="AN470" i="10"/>
  <c r="AN509" i="26" s="1"/>
  <c r="AU470" i="10"/>
  <c r="AU509" i="26" s="1"/>
  <c r="AT470" i="10"/>
  <c r="AT509" i="26" s="1"/>
  <c r="AX165" i="26"/>
  <c r="AZ165" i="26"/>
  <c r="L544" i="10"/>
  <c r="L600" i="26" s="1"/>
  <c r="K854" i="10"/>
  <c r="L789" i="10"/>
  <c r="L814" i="10"/>
  <c r="L165" i="10"/>
  <c r="L130" i="26" s="1"/>
  <c r="L343" i="10"/>
  <c r="K466" i="10"/>
  <c r="AT86" i="10"/>
  <c r="AT34" i="26" s="1"/>
  <c r="AO86" i="10"/>
  <c r="AO34" i="26" s="1"/>
  <c r="AS86" i="10"/>
  <c r="AS34" i="26" s="1"/>
  <c r="AZ86" i="10"/>
  <c r="AZ34" i="26" s="1"/>
  <c r="AR86" i="10"/>
  <c r="AR34" i="26" s="1"/>
  <c r="AY86" i="10"/>
  <c r="AY34" i="26" s="1"/>
  <c r="AQ86" i="10"/>
  <c r="AQ34" i="26" s="1"/>
  <c r="AW86" i="10"/>
  <c r="AW34" i="26" s="1"/>
  <c r="AM87" i="10"/>
  <c r="AM34" i="26" s="1"/>
  <c r="AX86" i="10"/>
  <c r="AX34" i="26" s="1"/>
  <c r="AP86" i="10"/>
  <c r="AP34" i="26" s="1"/>
  <c r="AV86" i="10"/>
  <c r="AV34" i="26" s="1"/>
  <c r="AN86" i="10"/>
  <c r="AN34" i="26" s="1"/>
  <c r="AU86" i="10"/>
  <c r="AU34" i="26" s="1"/>
  <c r="AY298" i="10"/>
  <c r="AY297" i="26" s="1"/>
  <c r="AQ298" i="10"/>
  <c r="AQ297" i="26" s="1"/>
  <c r="AM299" i="10"/>
  <c r="AM298" i="26" s="1"/>
  <c r="AX298" i="10"/>
  <c r="AX297" i="26" s="1"/>
  <c r="AP298" i="10"/>
  <c r="AP297" i="26" s="1"/>
  <c r="AW298" i="10"/>
  <c r="AW297" i="26" s="1"/>
  <c r="AO298" i="10"/>
  <c r="AO297" i="26" s="1"/>
  <c r="AV298" i="10"/>
  <c r="AV297" i="26" s="1"/>
  <c r="AN298" i="10"/>
  <c r="AN297" i="26" s="1"/>
  <c r="AS298" i="10"/>
  <c r="AS297" i="26" s="1"/>
  <c r="AZ298" i="10"/>
  <c r="AZ297" i="26" s="1"/>
  <c r="AR298" i="10"/>
  <c r="AR297" i="26" s="1"/>
  <c r="AU298" i="10"/>
  <c r="AU297" i="26" s="1"/>
  <c r="AT298" i="10"/>
  <c r="AT297" i="26" s="1"/>
  <c r="L661" i="10"/>
  <c r="K662" i="10"/>
  <c r="L298" i="10"/>
  <c r="L297" i="26" s="1"/>
  <c r="K299" i="10"/>
  <c r="AW631" i="10"/>
  <c r="AO631" i="10"/>
  <c r="AV631" i="10"/>
  <c r="AN631" i="10"/>
  <c r="AU631" i="10"/>
  <c r="AS631" i="10"/>
  <c r="AY631" i="10"/>
  <c r="AQ631" i="10"/>
  <c r="AM632" i="10"/>
  <c r="AP631" i="10"/>
  <c r="AZ631" i="10"/>
  <c r="AX631" i="10"/>
  <c r="AT631" i="10"/>
  <c r="AR631" i="10"/>
  <c r="AY613" i="10"/>
  <c r="AY686" i="26" s="1"/>
  <c r="AQ613" i="10"/>
  <c r="AQ686" i="26" s="1"/>
  <c r="AM614" i="10"/>
  <c r="AM687" i="26" s="1"/>
  <c r="AX613" i="10"/>
  <c r="AX686" i="26" s="1"/>
  <c r="AP613" i="10"/>
  <c r="AP686" i="26" s="1"/>
  <c r="AU613" i="10"/>
  <c r="AU686" i="26" s="1"/>
  <c r="AN613" i="10"/>
  <c r="AN686" i="26" s="1"/>
  <c r="AZ613" i="10"/>
  <c r="AZ686" i="26" s="1"/>
  <c r="AW613" i="10"/>
  <c r="AW686" i="26" s="1"/>
  <c r="AV613" i="10"/>
  <c r="AV686" i="26" s="1"/>
  <c r="AT613" i="10"/>
  <c r="AT686" i="26" s="1"/>
  <c r="AS613" i="10"/>
  <c r="AS686" i="26" s="1"/>
  <c r="AR613" i="10"/>
  <c r="AR686" i="26" s="1"/>
  <c r="AO613" i="10"/>
  <c r="AO686" i="26" s="1"/>
  <c r="K446" i="10"/>
  <c r="L445" i="10"/>
  <c r="L484" i="26" s="1"/>
  <c r="L613" i="10"/>
  <c r="L686" i="26" s="1"/>
  <c r="K667" i="10"/>
  <c r="L666" i="10"/>
  <c r="K550" i="10"/>
  <c r="L549" i="10"/>
  <c r="L605" i="26" s="1"/>
  <c r="K225" i="10"/>
  <c r="L224" i="10"/>
  <c r="L206" i="26" s="1"/>
  <c r="AS873" i="10"/>
  <c r="AS1020" i="26" s="1"/>
  <c r="AZ873" i="10"/>
  <c r="AZ1020" i="26" s="1"/>
  <c r="AR873" i="10"/>
  <c r="AR1020" i="26" s="1"/>
  <c r="AU873" i="10"/>
  <c r="AU1020" i="26" s="1"/>
  <c r="AT873" i="10"/>
  <c r="AT1020" i="26" s="1"/>
  <c r="AQ873" i="10"/>
  <c r="AQ1020" i="26" s="1"/>
  <c r="AP873" i="10"/>
  <c r="AP1020" i="26" s="1"/>
  <c r="AM874" i="10"/>
  <c r="AM1021" i="26" s="1"/>
  <c r="AV873" i="10"/>
  <c r="AV1020" i="26" s="1"/>
  <c r="AW873" i="10"/>
  <c r="AW1020" i="26" s="1"/>
  <c r="AN873" i="10"/>
  <c r="AN1020" i="26" s="1"/>
  <c r="AY873" i="10"/>
  <c r="AY1020" i="26" s="1"/>
  <c r="AX873" i="10"/>
  <c r="AX1020" i="26" s="1"/>
  <c r="AO873" i="10"/>
  <c r="AO1020" i="26" s="1"/>
  <c r="L101" i="10"/>
  <c r="L49" i="26" s="1"/>
  <c r="K102" i="10"/>
  <c r="L765" i="10"/>
  <c r="L769" i="10"/>
  <c r="AZ529" i="10"/>
  <c r="AZ585" i="26" s="1"/>
  <c r="AR529" i="10"/>
  <c r="AR585" i="26" s="1"/>
  <c r="AW529" i="10"/>
  <c r="AW585" i="26" s="1"/>
  <c r="AO529" i="10"/>
  <c r="AO585" i="26" s="1"/>
  <c r="AP529" i="10"/>
  <c r="AP585" i="26" s="1"/>
  <c r="AY529" i="10"/>
  <c r="AY585" i="26" s="1"/>
  <c r="AN529" i="10"/>
  <c r="AN585" i="26" s="1"/>
  <c r="AM530" i="10"/>
  <c r="AM586" i="26" s="1"/>
  <c r="AX529" i="10"/>
  <c r="AX585" i="26" s="1"/>
  <c r="AV529" i="10"/>
  <c r="AV585" i="26" s="1"/>
  <c r="AU529" i="10"/>
  <c r="AU585" i="26" s="1"/>
  <c r="AS529" i="10"/>
  <c r="AS585" i="26" s="1"/>
  <c r="AQ529" i="10"/>
  <c r="AQ585" i="26" s="1"/>
  <c r="AT529" i="10"/>
  <c r="AT585" i="26" s="1"/>
  <c r="AZ96" i="10"/>
  <c r="AZ44" i="26" s="1"/>
  <c r="AR96" i="10"/>
  <c r="AR44" i="26" s="1"/>
  <c r="AY96" i="10"/>
  <c r="AY44" i="26" s="1"/>
  <c r="AQ96" i="10"/>
  <c r="AQ44" i="26" s="1"/>
  <c r="AM97" i="10"/>
  <c r="AM44" i="26" s="1"/>
  <c r="AX96" i="10"/>
  <c r="AX44" i="26" s="1"/>
  <c r="AP96" i="10"/>
  <c r="AP44" i="26" s="1"/>
  <c r="AU96" i="10"/>
  <c r="AU44" i="26" s="1"/>
  <c r="AW96" i="10"/>
  <c r="AW44" i="26" s="1"/>
  <c r="AO96" i="10"/>
  <c r="AO44" i="26" s="1"/>
  <c r="AV96" i="10"/>
  <c r="AV44" i="26" s="1"/>
  <c r="AN96" i="10"/>
  <c r="AN44" i="26" s="1"/>
  <c r="AT96" i="10"/>
  <c r="AT44" i="26" s="1"/>
  <c r="AS96" i="10"/>
  <c r="AS44" i="26" s="1"/>
  <c r="AW308" i="10"/>
  <c r="AW307" i="26" s="1"/>
  <c r="AO308" i="10"/>
  <c r="AO307" i="26" s="1"/>
  <c r="AV308" i="10"/>
  <c r="AV307" i="26" s="1"/>
  <c r="AN308" i="10"/>
  <c r="AN307" i="26" s="1"/>
  <c r="AU308" i="10"/>
  <c r="AU307" i="26" s="1"/>
  <c r="AT308" i="10"/>
  <c r="AT307" i="26" s="1"/>
  <c r="AY308" i="10"/>
  <c r="AY307" i="26" s="1"/>
  <c r="AQ308" i="10"/>
  <c r="AQ307" i="26" s="1"/>
  <c r="AM309" i="10"/>
  <c r="AM308" i="26" s="1"/>
  <c r="AX308" i="10"/>
  <c r="AX307" i="26" s="1"/>
  <c r="AP308" i="10"/>
  <c r="AP307" i="26" s="1"/>
  <c r="AZ308" i="10"/>
  <c r="AZ307" i="26" s="1"/>
  <c r="AR308" i="10"/>
  <c r="AR307" i="26" s="1"/>
  <c r="AS308" i="10"/>
  <c r="AS307" i="26" s="1"/>
  <c r="L843" i="10"/>
  <c r="L990" i="26" s="1"/>
  <c r="K647" i="10"/>
  <c r="L646" i="10"/>
  <c r="K230" i="10"/>
  <c r="L229" i="10"/>
  <c r="L211" i="26" s="1"/>
  <c r="K117" i="10"/>
  <c r="L116" i="10"/>
  <c r="L64" i="26" s="1"/>
  <c r="L333" i="10"/>
  <c r="L332" i="26" s="1"/>
  <c r="L371" i="10"/>
  <c r="L393" i="26" s="1"/>
  <c r="K540" i="10"/>
  <c r="L539" i="10"/>
  <c r="L595" i="26" s="1"/>
  <c r="AV111" i="10"/>
  <c r="AV59" i="26" s="1"/>
  <c r="AN111" i="10"/>
  <c r="AN59" i="26" s="1"/>
  <c r="AZ111" i="10"/>
  <c r="AZ59" i="26" s="1"/>
  <c r="AR111" i="10"/>
  <c r="AR59" i="26" s="1"/>
  <c r="AQ111" i="10"/>
  <c r="AQ59" i="26" s="1"/>
  <c r="AP111" i="10"/>
  <c r="AP59" i="26" s="1"/>
  <c r="AY111" i="10"/>
  <c r="AY59" i="26" s="1"/>
  <c r="AO111" i="10"/>
  <c r="AO59" i="26" s="1"/>
  <c r="AM112" i="10"/>
  <c r="AM59" i="26" s="1"/>
  <c r="AX111" i="10"/>
  <c r="AX59" i="26" s="1"/>
  <c r="AU111" i="10"/>
  <c r="AU59" i="26" s="1"/>
  <c r="AW111" i="10"/>
  <c r="AW59" i="26" s="1"/>
  <c r="AT111" i="10"/>
  <c r="AT59" i="26" s="1"/>
  <c r="AS111" i="10"/>
  <c r="AS59" i="26" s="1"/>
  <c r="K72" i="10"/>
  <c r="L293" i="10"/>
  <c r="L292" i="26" s="1"/>
  <c r="L470" i="10"/>
  <c r="L509" i="26" s="1"/>
  <c r="AM854" i="10"/>
  <c r="AM1001" i="26" s="1"/>
  <c r="AZ715" i="10"/>
  <c r="AZ828" i="26" s="1"/>
  <c r="AR715" i="10"/>
  <c r="AR828" i="26" s="1"/>
  <c r="AW715" i="10"/>
  <c r="AW828" i="26" s="1"/>
  <c r="AO715" i="10"/>
  <c r="AO828" i="26" s="1"/>
  <c r="AU715" i="10"/>
  <c r="AU828" i="26" s="1"/>
  <c r="AQ715" i="10"/>
  <c r="AQ828" i="26" s="1"/>
  <c r="AP715" i="10"/>
  <c r="AP828" i="26" s="1"/>
  <c r="AN715" i="10"/>
  <c r="AN828" i="26" s="1"/>
  <c r="AY715" i="10"/>
  <c r="AY828" i="26" s="1"/>
  <c r="AX715" i="10"/>
  <c r="AX828" i="26" s="1"/>
  <c r="AV715" i="10"/>
  <c r="AV828" i="26" s="1"/>
  <c r="AT715" i="10"/>
  <c r="AT828" i="26" s="1"/>
  <c r="AS715" i="10"/>
  <c r="AS828" i="26" s="1"/>
  <c r="K352" i="10"/>
  <c r="L351" i="10"/>
  <c r="L373" i="26" s="1"/>
  <c r="L372" i="26" s="1"/>
  <c r="L140" i="10"/>
  <c r="L105" i="26" s="1"/>
  <c r="L104" i="26" s="1"/>
  <c r="K141" i="10"/>
  <c r="K545" i="10"/>
  <c r="AM815" i="10"/>
  <c r="AM816" i="10" s="1"/>
  <c r="L853" i="10"/>
  <c r="L1000" i="26" s="1"/>
  <c r="K790" i="10"/>
  <c r="K791" i="10" s="1"/>
  <c r="K792" i="10" s="1"/>
  <c r="K793" i="10" s="1"/>
  <c r="AM849" i="10"/>
  <c r="AM996" i="26" s="1"/>
  <c r="K815" i="10"/>
  <c r="K816" i="10" s="1"/>
  <c r="AM92" i="10"/>
  <c r="AM39" i="26" s="1"/>
  <c r="AM726" i="10"/>
  <c r="AM839" i="26" s="1"/>
  <c r="AX725" i="10"/>
  <c r="AX838" i="26" s="1"/>
  <c r="AP725" i="10"/>
  <c r="AP838" i="26" s="1"/>
  <c r="AS725" i="10"/>
  <c r="AS838" i="26" s="1"/>
  <c r="AT725" i="10"/>
  <c r="AT838" i="26" s="1"/>
  <c r="AZ725" i="10"/>
  <c r="AZ838" i="26" s="1"/>
  <c r="AO725" i="10"/>
  <c r="AO838" i="26" s="1"/>
  <c r="AW725" i="10"/>
  <c r="AW838" i="26" s="1"/>
  <c r="AU725" i="10"/>
  <c r="AU838" i="26" s="1"/>
  <c r="AR725" i="10"/>
  <c r="AR838" i="26" s="1"/>
  <c r="AQ725" i="10"/>
  <c r="AQ838" i="26" s="1"/>
  <c r="AN725" i="10"/>
  <c r="AN838" i="26" s="1"/>
  <c r="AY725" i="10"/>
  <c r="AY838" i="26" s="1"/>
  <c r="AV725" i="10"/>
  <c r="AV838" i="26" s="1"/>
  <c r="L878" i="10"/>
  <c r="L1025" i="26" s="1"/>
  <c r="K879" i="10"/>
  <c r="M705" i="10"/>
  <c r="M818" i="26" s="1"/>
  <c r="L706" i="10"/>
  <c r="AY244" i="10"/>
  <c r="AY226" i="26" s="1"/>
  <c r="AQ244" i="10"/>
  <c r="AQ226" i="26" s="1"/>
  <c r="AM245" i="10"/>
  <c r="AM227" i="26" s="1"/>
  <c r="AX244" i="10"/>
  <c r="AX226" i="26" s="1"/>
  <c r="AP244" i="10"/>
  <c r="AP226" i="26" s="1"/>
  <c r="AW244" i="10"/>
  <c r="AW226" i="26" s="1"/>
  <c r="AO244" i="10"/>
  <c r="AO226" i="26" s="1"/>
  <c r="AV244" i="10"/>
  <c r="AV226" i="26" s="1"/>
  <c r="AN244" i="10"/>
  <c r="AN226" i="26" s="1"/>
  <c r="AS244" i="10"/>
  <c r="AS226" i="26" s="1"/>
  <c r="AZ244" i="10"/>
  <c r="AZ226" i="26" s="1"/>
  <c r="AR244" i="10"/>
  <c r="AR226" i="26" s="1"/>
  <c r="AU244" i="10"/>
  <c r="AU226" i="26" s="1"/>
  <c r="AT244" i="10"/>
  <c r="AT226" i="26" s="1"/>
  <c r="AY661" i="10"/>
  <c r="AQ661" i="10"/>
  <c r="AV661" i="10"/>
  <c r="AN661" i="10"/>
  <c r="AU661" i="10"/>
  <c r="AT661" i="10"/>
  <c r="AS661" i="10"/>
  <c r="AR661" i="10"/>
  <c r="AP661" i="10"/>
  <c r="AZ661" i="10"/>
  <c r="AO661" i="10"/>
  <c r="AM662" i="10"/>
  <c r="AX661" i="10"/>
  <c r="AW661" i="10"/>
  <c r="AW71" i="10"/>
  <c r="AW19" i="26" s="1"/>
  <c r="AW18" i="26" s="1"/>
  <c r="AO71" i="10"/>
  <c r="AO19" i="26" s="1"/>
  <c r="AO18" i="26" s="1"/>
  <c r="AV71" i="10"/>
  <c r="AV19" i="26" s="1"/>
  <c r="AV18" i="26" s="1"/>
  <c r="AN71" i="10"/>
  <c r="AN19" i="26" s="1"/>
  <c r="AN18" i="26" s="1"/>
  <c r="AZ71" i="10"/>
  <c r="AZ19" i="26" s="1"/>
  <c r="AZ18" i="26" s="1"/>
  <c r="AU71" i="10"/>
  <c r="AU19" i="26" s="1"/>
  <c r="AU18" i="26" s="1"/>
  <c r="AT71" i="10"/>
  <c r="AT19" i="26" s="1"/>
  <c r="AT18" i="26" s="1"/>
  <c r="AR71" i="10"/>
  <c r="AR19" i="26" s="1"/>
  <c r="AR18" i="26" s="1"/>
  <c r="AS71" i="10"/>
  <c r="AS19" i="26" s="1"/>
  <c r="AS18" i="26" s="1"/>
  <c r="AY71" i="10"/>
  <c r="AY19" i="26" s="1"/>
  <c r="AY18" i="26" s="1"/>
  <c r="AQ71" i="10"/>
  <c r="AQ19" i="26" s="1"/>
  <c r="AQ18" i="26" s="1"/>
  <c r="AM72" i="10"/>
  <c r="AM19" i="26" s="1"/>
  <c r="AM18" i="26" s="1"/>
  <c r="AX71" i="10"/>
  <c r="AX19" i="26" s="1"/>
  <c r="AX18" i="26" s="1"/>
  <c r="AP71" i="10"/>
  <c r="AP19" i="26" s="1"/>
  <c r="AP18" i="26" s="1"/>
  <c r="L485" i="10"/>
  <c r="L465" i="10"/>
  <c r="L504" i="26" s="1"/>
  <c r="AM604" i="10"/>
  <c r="AM677" i="26" s="1"/>
  <c r="AS603" i="10"/>
  <c r="AS676" i="26" s="1"/>
  <c r="AZ603" i="10"/>
  <c r="AZ676" i="26" s="1"/>
  <c r="AR603" i="10"/>
  <c r="AR676" i="26" s="1"/>
  <c r="AY603" i="10"/>
  <c r="AY676" i="26" s="1"/>
  <c r="AQ603" i="10"/>
  <c r="AQ676" i="26" s="1"/>
  <c r="AX603" i="10"/>
  <c r="AX676" i="26" s="1"/>
  <c r="AP603" i="10"/>
  <c r="AP676" i="26" s="1"/>
  <c r="AW603" i="10"/>
  <c r="AW676" i="26" s="1"/>
  <c r="AO603" i="10"/>
  <c r="AO676" i="26" s="1"/>
  <c r="AV603" i="10"/>
  <c r="AV676" i="26" s="1"/>
  <c r="AN603" i="10"/>
  <c r="AN676" i="26" s="1"/>
  <c r="AT603" i="10"/>
  <c r="AT676" i="26" s="1"/>
  <c r="AU603" i="10"/>
  <c r="AU676" i="26" s="1"/>
  <c r="K186" i="10"/>
  <c r="L185" i="10"/>
  <c r="L150" i="26" s="1"/>
  <c r="L524" i="10"/>
  <c r="L580" i="26" s="1"/>
  <c r="L126" i="10"/>
  <c r="L74" i="26" s="1"/>
  <c r="K579" i="10"/>
  <c r="L578" i="10"/>
  <c r="L651" i="26" s="1"/>
  <c r="L480" i="10"/>
  <c r="L519" i="26" s="1"/>
  <c r="K481" i="10"/>
  <c r="K270" i="10"/>
  <c r="L269" i="10"/>
  <c r="L251" i="26" s="1"/>
  <c r="L898" i="10"/>
  <c r="L1045" i="26" s="1"/>
  <c r="K899" i="10"/>
  <c r="AS190" i="10"/>
  <c r="AS155" i="26" s="1"/>
  <c r="AZ190" i="10"/>
  <c r="AZ155" i="26" s="1"/>
  <c r="AR190" i="10"/>
  <c r="AR155" i="26" s="1"/>
  <c r="AY190" i="10"/>
  <c r="AY155" i="26" s="1"/>
  <c r="AQ190" i="10"/>
  <c r="AQ155" i="26" s="1"/>
  <c r="AM191" i="10"/>
  <c r="AM156" i="26" s="1"/>
  <c r="AX190" i="10"/>
  <c r="AX155" i="26" s="1"/>
  <c r="AP190" i="10"/>
  <c r="AP155" i="26" s="1"/>
  <c r="AW190" i="10"/>
  <c r="AW155" i="26" s="1"/>
  <c r="AO190" i="10"/>
  <c r="AO155" i="26" s="1"/>
  <c r="AU190" i="10"/>
  <c r="AU155" i="26" s="1"/>
  <c r="AT190" i="10"/>
  <c r="AT155" i="26" s="1"/>
  <c r="AV190" i="10"/>
  <c r="AV155" i="26" s="1"/>
  <c r="AN190" i="10"/>
  <c r="AN155" i="26" s="1"/>
  <c r="L361" i="10"/>
  <c r="L383" i="26" s="1"/>
  <c r="L799" i="10"/>
  <c r="AG24" i="10"/>
  <c r="Y24" i="10"/>
  <c r="Q24" i="10"/>
  <c r="I24" i="10"/>
  <c r="AK23" i="10"/>
  <c r="AC23" i="10"/>
  <c r="U23" i="10"/>
  <c r="M23" i="10"/>
  <c r="AG22" i="10"/>
  <c r="Y22" i="10"/>
  <c r="Q22" i="10"/>
  <c r="I22" i="10"/>
  <c r="AF24" i="10"/>
  <c r="X24" i="10"/>
  <c r="P24" i="10"/>
  <c r="AJ23" i="10"/>
  <c r="AB23" i="10"/>
  <c r="T23" i="10"/>
  <c r="L23" i="10"/>
  <c r="AF22" i="10"/>
  <c r="X22" i="10"/>
  <c r="P22" i="10"/>
  <c r="T22" i="10"/>
  <c r="AA55" i="27"/>
  <c r="AM24" i="10"/>
  <c r="AN24" i="10" s="1"/>
  <c r="AO24" i="10" s="1"/>
  <c r="AP24" i="10" s="1"/>
  <c r="AQ24" i="10" s="1"/>
  <c r="AR24" i="10" s="1"/>
  <c r="AS24" i="10" s="1"/>
  <c r="AT24" i="10" s="1"/>
  <c r="AU24" i="10" s="1"/>
  <c r="AV24" i="10" s="1"/>
  <c r="AW24" i="10" s="1"/>
  <c r="AX24" i="10" s="1"/>
  <c r="AY24" i="10" s="1"/>
  <c r="AZ24" i="10" s="1"/>
  <c r="AE24" i="10"/>
  <c r="W24" i="10"/>
  <c r="O24" i="10"/>
  <c r="AI23" i="10"/>
  <c r="AA23" i="10"/>
  <c r="S23" i="10"/>
  <c r="K23" i="10"/>
  <c r="AM22" i="10"/>
  <c r="AE22" i="10"/>
  <c r="W22" i="10"/>
  <c r="O22" i="10"/>
  <c r="T24" i="10"/>
  <c r="AF23" i="10"/>
  <c r="AL24" i="10"/>
  <c r="AD24" i="10"/>
  <c r="V24" i="10"/>
  <c r="N24" i="10"/>
  <c r="AH23" i="10"/>
  <c r="Z23" i="10"/>
  <c r="R23" i="10"/>
  <c r="J23" i="10"/>
  <c r="AL22" i="10"/>
  <c r="AD22" i="10"/>
  <c r="V22" i="10"/>
  <c r="N22" i="10"/>
  <c r="L24" i="10"/>
  <c r="P23" i="10"/>
  <c r="AB22" i="10"/>
  <c r="AK24" i="10"/>
  <c r="AC24" i="10"/>
  <c r="U24" i="10"/>
  <c r="M24" i="10"/>
  <c r="AG23" i="10"/>
  <c r="Y23" i="10"/>
  <c r="Q23" i="10"/>
  <c r="I23" i="10"/>
  <c r="AK22" i="10"/>
  <c r="AC22" i="10"/>
  <c r="U22" i="10"/>
  <c r="M22" i="10"/>
  <c r="AB24" i="10"/>
  <c r="L22" i="10"/>
  <c r="AI24" i="10"/>
  <c r="AA24" i="10"/>
  <c r="S24" i="10"/>
  <c r="K24" i="10"/>
  <c r="AM23" i="10"/>
  <c r="AE23" i="10"/>
  <c r="W23" i="10"/>
  <c r="O23" i="10"/>
  <c r="AI22" i="10"/>
  <c r="AA22" i="10"/>
  <c r="S22" i="10"/>
  <c r="K22" i="10"/>
  <c r="AH24" i="10"/>
  <c r="Z24" i="10"/>
  <c r="R24" i="10"/>
  <c r="J24" i="10"/>
  <c r="AL23" i="10"/>
  <c r="AD23" i="10"/>
  <c r="V23" i="10"/>
  <c r="N23" i="10"/>
  <c r="AH22" i="10"/>
  <c r="Z22" i="10"/>
  <c r="R22" i="10"/>
  <c r="J22" i="10"/>
  <c r="AJ24" i="10"/>
  <c r="X23" i="10"/>
  <c r="AJ22" i="10"/>
  <c r="K107" i="10"/>
  <c r="L106" i="10"/>
  <c r="L54" i="26" s="1"/>
  <c r="AV455" i="10"/>
  <c r="AV494" i="26" s="1"/>
  <c r="AN455" i="10"/>
  <c r="AN494" i="26" s="1"/>
  <c r="AU455" i="10"/>
  <c r="AU494" i="26" s="1"/>
  <c r="AT455" i="10"/>
  <c r="AT494" i="26" s="1"/>
  <c r="AS455" i="10"/>
  <c r="AS494" i="26" s="1"/>
  <c r="AZ455" i="10"/>
  <c r="AZ494" i="26" s="1"/>
  <c r="AR455" i="10"/>
  <c r="AR494" i="26" s="1"/>
  <c r="AM456" i="10"/>
  <c r="AM495" i="26" s="1"/>
  <c r="AX455" i="10"/>
  <c r="AX494" i="26" s="1"/>
  <c r="AP455" i="10"/>
  <c r="AP494" i="26" s="1"/>
  <c r="AQ455" i="10"/>
  <c r="AQ494" i="26" s="1"/>
  <c r="AO455" i="10"/>
  <c r="AO494" i="26" s="1"/>
  <c r="AY455" i="10"/>
  <c r="AY494" i="26" s="1"/>
  <c r="AW455" i="10"/>
  <c r="AW494" i="26" s="1"/>
  <c r="AZ239" i="10"/>
  <c r="AZ221" i="26" s="1"/>
  <c r="AR239" i="10"/>
  <c r="AR221" i="26" s="1"/>
  <c r="AY239" i="10"/>
  <c r="AY221" i="26" s="1"/>
  <c r="AQ239" i="10"/>
  <c r="AQ221" i="26" s="1"/>
  <c r="AM240" i="10"/>
  <c r="AM222" i="26" s="1"/>
  <c r="AX239" i="10"/>
  <c r="AX221" i="26" s="1"/>
  <c r="AP239" i="10"/>
  <c r="AP221" i="26" s="1"/>
  <c r="AW239" i="10"/>
  <c r="AW221" i="26" s="1"/>
  <c r="AO239" i="10"/>
  <c r="AO221" i="26" s="1"/>
  <c r="AT239" i="10"/>
  <c r="AT221" i="26" s="1"/>
  <c r="AS239" i="10"/>
  <c r="AS221" i="26" s="1"/>
  <c r="AV239" i="10"/>
  <c r="AV221" i="26" s="1"/>
  <c r="AU239" i="10"/>
  <c r="AU221" i="26" s="1"/>
  <c r="AN239" i="10"/>
  <c r="AN221" i="26" s="1"/>
  <c r="L376" i="10"/>
  <c r="L398" i="26" s="1"/>
  <c r="L725" i="10"/>
  <c r="L838" i="26" s="1"/>
  <c r="L838" i="10"/>
  <c r="L985" i="26" s="1"/>
  <c r="L984" i="26" s="1"/>
  <c r="AZ608" i="10"/>
  <c r="AZ681" i="26" s="1"/>
  <c r="AR608" i="10"/>
  <c r="AR681" i="26" s="1"/>
  <c r="AY608" i="10"/>
  <c r="AY681" i="26" s="1"/>
  <c r="AQ608" i="10"/>
  <c r="AQ681" i="26" s="1"/>
  <c r="AV608" i="10"/>
  <c r="AV681" i="26" s="1"/>
  <c r="AN608" i="10"/>
  <c r="AN681" i="26" s="1"/>
  <c r="AP608" i="10"/>
  <c r="AP681" i="26" s="1"/>
  <c r="AO608" i="10"/>
  <c r="AO681" i="26" s="1"/>
  <c r="AX608" i="10"/>
  <c r="AX681" i="26" s="1"/>
  <c r="AW608" i="10"/>
  <c r="AW681" i="26" s="1"/>
  <c r="AU608" i="10"/>
  <c r="AU681" i="26" s="1"/>
  <c r="AT608" i="10"/>
  <c r="AT681" i="26" s="1"/>
  <c r="AS608" i="10"/>
  <c r="AS681" i="26" s="1"/>
  <c r="AM609" i="10"/>
  <c r="AM682" i="26" s="1"/>
  <c r="AT121" i="10"/>
  <c r="AT69" i="26" s="1"/>
  <c r="AS121" i="10"/>
  <c r="AS69" i="26" s="1"/>
  <c r="AM122" i="10"/>
  <c r="AM69" i="26" s="1"/>
  <c r="AX121" i="10"/>
  <c r="AX69" i="26" s="1"/>
  <c r="AP121" i="10"/>
  <c r="AP69" i="26" s="1"/>
  <c r="AW121" i="10"/>
  <c r="AW69" i="26" s="1"/>
  <c r="AO121" i="10"/>
  <c r="AO69" i="26" s="1"/>
  <c r="AY121" i="10"/>
  <c r="AY69" i="26" s="1"/>
  <c r="AV121" i="10"/>
  <c r="AV69" i="26" s="1"/>
  <c r="AU121" i="10"/>
  <c r="AU69" i="26" s="1"/>
  <c r="AR121" i="10"/>
  <c r="AR69" i="26" s="1"/>
  <c r="AN121" i="10"/>
  <c r="AN69" i="26" s="1"/>
  <c r="AQ121" i="10"/>
  <c r="AQ69" i="26" s="1"/>
  <c r="AZ121" i="10"/>
  <c r="AZ69" i="26" s="1"/>
  <c r="L563" i="10"/>
  <c r="L636" i="26" s="1"/>
  <c r="L598" i="10"/>
  <c r="L671" i="26" s="1"/>
  <c r="L834" i="10"/>
  <c r="M834" i="10" s="1"/>
  <c r="N834" i="10" s="1"/>
  <c r="O834" i="10" s="1"/>
  <c r="P834" i="10" s="1"/>
  <c r="Q834" i="10" s="1"/>
  <c r="R834" i="10" s="1"/>
  <c r="S834" i="10" s="1"/>
  <c r="T834" i="10" s="1"/>
  <c r="U834" i="10" s="1"/>
  <c r="V834" i="10" s="1"/>
  <c r="W834" i="10" s="1"/>
  <c r="X834" i="10" s="1"/>
  <c r="Y834" i="10" s="1"/>
  <c r="Z834" i="10" s="1"/>
  <c r="AA834" i="10" s="1"/>
  <c r="AB834" i="10" s="1"/>
  <c r="AC834" i="10" s="1"/>
  <c r="AD834" i="10" s="1"/>
  <c r="AE834" i="10" s="1"/>
  <c r="AF834" i="10" s="1"/>
  <c r="AG834" i="10" s="1"/>
  <c r="AH834" i="10" s="1"/>
  <c r="AI834" i="10" s="1"/>
  <c r="AJ834" i="10" s="1"/>
  <c r="AK834" i="10" s="1"/>
  <c r="AL834" i="10" s="1"/>
  <c r="L554" i="10"/>
  <c r="K77" i="10"/>
  <c r="L76" i="10"/>
  <c r="L24" i="26" s="1"/>
  <c r="L460" i="10"/>
  <c r="L499" i="26" s="1"/>
  <c r="AM589" i="10"/>
  <c r="AM662" i="26" s="1"/>
  <c r="AV636" i="10"/>
  <c r="AN636" i="10"/>
  <c r="AU636" i="10"/>
  <c r="AT636" i="10"/>
  <c r="AZ636" i="10"/>
  <c r="AR636" i="10"/>
  <c r="AM637" i="10"/>
  <c r="AX636" i="10"/>
  <c r="AP636" i="10"/>
  <c r="AW636" i="10"/>
  <c r="AS636" i="10"/>
  <c r="AQ636" i="10"/>
  <c r="AO636" i="10"/>
  <c r="AY636" i="10"/>
  <c r="K215" i="10"/>
  <c r="K216" i="10" s="1"/>
  <c r="L214" i="10"/>
  <c r="L196" i="26" s="1"/>
  <c r="AZ195" i="10"/>
  <c r="AZ160" i="26" s="1"/>
  <c r="AR195" i="10"/>
  <c r="AR160" i="26" s="1"/>
  <c r="AY195" i="10"/>
  <c r="AY160" i="26" s="1"/>
  <c r="AQ195" i="10"/>
  <c r="AQ160" i="26" s="1"/>
  <c r="AX195" i="10"/>
  <c r="AX160" i="26" s="1"/>
  <c r="AP195" i="10"/>
  <c r="AP160" i="26" s="1"/>
  <c r="AW195" i="10"/>
  <c r="AW160" i="26" s="1"/>
  <c r="AO195" i="10"/>
  <c r="AO160" i="26" s="1"/>
  <c r="AV195" i="10"/>
  <c r="AV160" i="26" s="1"/>
  <c r="AN195" i="10"/>
  <c r="AN160" i="26" s="1"/>
  <c r="AT195" i="10"/>
  <c r="AT160" i="26" s="1"/>
  <c r="AS195" i="10"/>
  <c r="AS160" i="26" s="1"/>
  <c r="AU195" i="10"/>
  <c r="AU160" i="26" s="1"/>
  <c r="AM397" i="10"/>
  <c r="AM419" i="26" s="1"/>
  <c r="L529" i="10"/>
  <c r="L585" i="26" s="1"/>
  <c r="AM407" i="10"/>
  <c r="AM429" i="26" s="1"/>
  <c r="K535" i="10"/>
  <c r="AT171" i="10"/>
  <c r="AT136" i="26" s="1"/>
  <c r="AX903" i="10"/>
  <c r="AX1050" i="26" s="1"/>
  <c r="AP903" i="10"/>
  <c r="AP1050" i="26" s="1"/>
  <c r="AV903" i="10"/>
  <c r="AV1050" i="26" s="1"/>
  <c r="AN903" i="10"/>
  <c r="AN1050" i="26" s="1"/>
  <c r="AT903" i="10"/>
  <c r="AT1050" i="26" s="1"/>
  <c r="AZ903" i="10"/>
  <c r="AZ1050" i="26" s="1"/>
  <c r="AR903" i="10"/>
  <c r="AR1050" i="26" s="1"/>
  <c r="AS903" i="10"/>
  <c r="AS1050" i="26" s="1"/>
  <c r="AQ903" i="10"/>
  <c r="AQ1050" i="26" s="1"/>
  <c r="AO903" i="10"/>
  <c r="AO1050" i="26" s="1"/>
  <c r="AY903" i="10"/>
  <c r="AY1050" i="26" s="1"/>
  <c r="AW903" i="10"/>
  <c r="AW1050" i="26" s="1"/>
  <c r="AU903" i="10"/>
  <c r="AU1050" i="26" s="1"/>
  <c r="AY480" i="10"/>
  <c r="AY519" i="26" s="1"/>
  <c r="AQ480" i="10"/>
  <c r="AQ519" i="26" s="1"/>
  <c r="AM481" i="10"/>
  <c r="AM520" i="26" s="1"/>
  <c r="AX480" i="10"/>
  <c r="AX519" i="26" s="1"/>
  <c r="AP480" i="10"/>
  <c r="AP519" i="26" s="1"/>
  <c r="AW480" i="10"/>
  <c r="AW519" i="26" s="1"/>
  <c r="AO480" i="10"/>
  <c r="AO519" i="26" s="1"/>
  <c r="AV480" i="10"/>
  <c r="AV519" i="26" s="1"/>
  <c r="AN480" i="10"/>
  <c r="AN519" i="26" s="1"/>
  <c r="AU480" i="10"/>
  <c r="AU519" i="26" s="1"/>
  <c r="AT480" i="10"/>
  <c r="AT519" i="26" s="1"/>
  <c r="AS480" i="10"/>
  <c r="AS519" i="26" s="1"/>
  <c r="AZ480" i="10"/>
  <c r="AZ519" i="26" s="1"/>
  <c r="AR480" i="10"/>
  <c r="AR519" i="26" s="1"/>
  <c r="K319" i="10"/>
  <c r="L318" i="10"/>
  <c r="L317" i="26" s="1"/>
  <c r="L278" i="10"/>
  <c r="L277" i="26" s="1"/>
  <c r="L276" i="26" s="1"/>
  <c r="AU116" i="10"/>
  <c r="AU64" i="26" s="1"/>
  <c r="AT116" i="10"/>
  <c r="AT64" i="26" s="1"/>
  <c r="AY116" i="10"/>
  <c r="AY64" i="26" s="1"/>
  <c r="AQ116" i="10"/>
  <c r="AQ64" i="26" s="1"/>
  <c r="AM117" i="10"/>
  <c r="AX116" i="10"/>
  <c r="AX64" i="26" s="1"/>
  <c r="AP116" i="10"/>
  <c r="AP64" i="26" s="1"/>
  <c r="AV116" i="10"/>
  <c r="AV64" i="26" s="1"/>
  <c r="AS116" i="10"/>
  <c r="AS64" i="26" s="1"/>
  <c r="AR116" i="10"/>
  <c r="AR64" i="26" s="1"/>
  <c r="AO116" i="10"/>
  <c r="AO64" i="26" s="1"/>
  <c r="AN116" i="10"/>
  <c r="AN64" i="26" s="1"/>
  <c r="AZ116" i="10"/>
  <c r="AZ64" i="26" s="1"/>
  <c r="AW116" i="10"/>
  <c r="AW64" i="26" s="1"/>
  <c r="L489" i="10"/>
  <c r="L545" i="26" s="1"/>
  <c r="L544" i="26" s="1"/>
  <c r="AW343" i="10"/>
  <c r="AW342" i="26" s="1"/>
  <c r="AO343" i="10"/>
  <c r="AO342" i="26" s="1"/>
  <c r="AV343" i="10"/>
  <c r="AV342" i="26" s="1"/>
  <c r="AN343" i="10"/>
  <c r="AN342" i="26" s="1"/>
  <c r="AU343" i="10"/>
  <c r="AU342" i="26" s="1"/>
  <c r="AT343" i="10"/>
  <c r="AT342" i="26" s="1"/>
  <c r="AY343" i="10"/>
  <c r="AY342" i="26" s="1"/>
  <c r="AQ343" i="10"/>
  <c r="AQ342" i="26" s="1"/>
  <c r="AX343" i="10"/>
  <c r="AX342" i="26" s="1"/>
  <c r="AP343" i="10"/>
  <c r="AP342" i="26" s="1"/>
  <c r="AS343" i="10"/>
  <c r="AS342" i="26" s="1"/>
  <c r="AR343" i="10"/>
  <c r="AR342" i="26" s="1"/>
  <c r="AZ343" i="10"/>
  <c r="AZ342" i="26" s="1"/>
  <c r="AS176" i="10"/>
  <c r="AS141" i="26" s="1"/>
  <c r="AW176" i="10"/>
  <c r="AW141" i="26" s="1"/>
  <c r="L155" i="10"/>
  <c r="L120" i="26" s="1"/>
  <c r="AV500" i="10"/>
  <c r="AV556" i="26" s="1"/>
  <c r="L558" i="10"/>
  <c r="L631" i="26" s="1"/>
  <c r="L630" i="26" s="1"/>
  <c r="L96" i="10"/>
  <c r="L44" i="26" s="1"/>
  <c r="K97" i="10"/>
  <c r="K520" i="10"/>
  <c r="K521" i="10" s="1"/>
  <c r="L519" i="10"/>
  <c r="L575" i="26" s="1"/>
  <c r="AV76" i="10"/>
  <c r="AV24" i="26" s="1"/>
  <c r="AN76" i="10"/>
  <c r="AN24" i="26" s="1"/>
  <c r="AU76" i="10"/>
  <c r="AU24" i="26" s="1"/>
  <c r="AT76" i="10"/>
  <c r="AT24" i="26" s="1"/>
  <c r="AY76" i="10"/>
  <c r="AY24" i="26" s="1"/>
  <c r="AS76" i="10"/>
  <c r="AS24" i="26" s="1"/>
  <c r="AZ76" i="10"/>
  <c r="AZ24" i="26" s="1"/>
  <c r="AR76" i="10"/>
  <c r="AR24" i="26" s="1"/>
  <c r="AM77" i="10"/>
  <c r="AM24" i="26" s="1"/>
  <c r="AX76" i="10"/>
  <c r="AX24" i="26" s="1"/>
  <c r="AP76" i="10"/>
  <c r="AP24" i="26" s="1"/>
  <c r="AW76" i="10"/>
  <c r="AW24" i="26" s="1"/>
  <c r="AO76" i="10"/>
  <c r="AO24" i="26" s="1"/>
  <c r="AQ76" i="10"/>
  <c r="AQ24" i="26" s="1"/>
  <c r="L848" i="10"/>
  <c r="L995" i="26" s="1"/>
  <c r="L868" i="10"/>
  <c r="L1015" i="26" s="1"/>
  <c r="AZ475" i="10"/>
  <c r="AZ514" i="26" s="1"/>
  <c r="AR475" i="10"/>
  <c r="AR514" i="26" s="1"/>
  <c r="AY475" i="10"/>
  <c r="AY514" i="26" s="1"/>
  <c r="AQ475" i="10"/>
  <c r="AQ514" i="26" s="1"/>
  <c r="AM476" i="10"/>
  <c r="AM515" i="26" s="1"/>
  <c r="AX475" i="10"/>
  <c r="AX514" i="26" s="1"/>
  <c r="AP475" i="10"/>
  <c r="AP514" i="26" s="1"/>
  <c r="AW475" i="10"/>
  <c r="AW514" i="26" s="1"/>
  <c r="AO475" i="10"/>
  <c r="AO514" i="26" s="1"/>
  <c r="AV475" i="10"/>
  <c r="AV514" i="26" s="1"/>
  <c r="AN475" i="10"/>
  <c r="AN514" i="26" s="1"/>
  <c r="AU475" i="10"/>
  <c r="AU514" i="26" s="1"/>
  <c r="AT475" i="10"/>
  <c r="AT514" i="26" s="1"/>
  <c r="AS475" i="10"/>
  <c r="AS514" i="26" s="1"/>
  <c r="AS893" i="10"/>
  <c r="AS1040" i="26" s="1"/>
  <c r="AZ893" i="10"/>
  <c r="AZ1040" i="26" s="1"/>
  <c r="AR893" i="10"/>
  <c r="AR1040" i="26" s="1"/>
  <c r="AW893" i="10"/>
  <c r="AW1040" i="26" s="1"/>
  <c r="AO893" i="10"/>
  <c r="AO1040" i="26" s="1"/>
  <c r="AV893" i="10"/>
  <c r="AV1040" i="26" s="1"/>
  <c r="AN893" i="10"/>
  <c r="AN1040" i="26" s="1"/>
  <c r="AU893" i="10"/>
  <c r="AU1040" i="26" s="1"/>
  <c r="AQ893" i="10"/>
  <c r="AQ1040" i="26" s="1"/>
  <c r="AP893" i="10"/>
  <c r="AP1040" i="26" s="1"/>
  <c r="AM894" i="10"/>
  <c r="AM1041" i="26" s="1"/>
  <c r="AY893" i="10"/>
  <c r="AY1040" i="26" s="1"/>
  <c r="AX893" i="10"/>
  <c r="AX1040" i="26" s="1"/>
  <c r="AT893" i="10"/>
  <c r="AT1040" i="26" s="1"/>
  <c r="AS234" i="10"/>
  <c r="AS216" i="26" s="1"/>
  <c r="AZ234" i="10"/>
  <c r="AZ216" i="26" s="1"/>
  <c r="AR234" i="10"/>
  <c r="AR216" i="26" s="1"/>
  <c r="AY234" i="10"/>
  <c r="AY216" i="26" s="1"/>
  <c r="AQ234" i="10"/>
  <c r="AQ216" i="26" s="1"/>
  <c r="AM235" i="10"/>
  <c r="AM217" i="26" s="1"/>
  <c r="AX234" i="10"/>
  <c r="AX216" i="26" s="1"/>
  <c r="AP234" i="10"/>
  <c r="AP216" i="26" s="1"/>
  <c r="AU234" i="10"/>
  <c r="AU216" i="26" s="1"/>
  <c r="AT234" i="10"/>
  <c r="AT216" i="26" s="1"/>
  <c r="AW234" i="10"/>
  <c r="AW216" i="26" s="1"/>
  <c r="AO234" i="10"/>
  <c r="AO216" i="26" s="1"/>
  <c r="AN234" i="10"/>
  <c r="AN216" i="26" s="1"/>
  <c r="AV234" i="10"/>
  <c r="AV216" i="26" s="1"/>
  <c r="L858" i="10"/>
  <c r="L1005" i="26" s="1"/>
  <c r="L863" i="10"/>
  <c r="L1010" i="26" s="1"/>
  <c r="K810" i="10"/>
  <c r="K811" i="10" s="1"/>
  <c r="K812" i="10" s="1"/>
  <c r="K813" i="10" s="1"/>
  <c r="L809" i="10"/>
  <c r="AY435" i="10"/>
  <c r="AY474" i="26" s="1"/>
  <c r="AQ435" i="10"/>
  <c r="AQ474" i="26" s="1"/>
  <c r="AV435" i="10"/>
  <c r="AV474" i="26" s="1"/>
  <c r="AN435" i="10"/>
  <c r="AN474" i="26" s="1"/>
  <c r="AT435" i="10"/>
  <c r="AT474" i="26" s="1"/>
  <c r="AX435" i="10"/>
  <c r="AX474" i="26" s="1"/>
  <c r="AW435" i="10"/>
  <c r="AW474" i="26" s="1"/>
  <c r="AU435" i="10"/>
  <c r="AU474" i="26" s="1"/>
  <c r="AS435" i="10"/>
  <c r="AS474" i="26" s="1"/>
  <c r="AM436" i="10"/>
  <c r="AM475" i="26" s="1"/>
  <c r="AR435" i="10"/>
  <c r="AR474" i="26" s="1"/>
  <c r="AO435" i="10"/>
  <c r="AO474" i="26" s="1"/>
  <c r="AZ435" i="10"/>
  <c r="AZ474" i="26" s="1"/>
  <c r="AP435" i="10"/>
  <c r="AP474" i="26" s="1"/>
  <c r="K112" i="10"/>
  <c r="L111" i="10"/>
  <c r="L59" i="26" s="1"/>
  <c r="L593" i="10"/>
  <c r="L666" i="26" s="1"/>
  <c r="L121" i="10"/>
  <c r="L69" i="26" s="1"/>
  <c r="AM574" i="10"/>
  <c r="AM647" i="26" s="1"/>
  <c r="AX573" i="10"/>
  <c r="AX646" i="26" s="1"/>
  <c r="AP573" i="10"/>
  <c r="AP646" i="26" s="1"/>
  <c r="AW573" i="10"/>
  <c r="AW646" i="26" s="1"/>
  <c r="AO573" i="10"/>
  <c r="AO646" i="26" s="1"/>
  <c r="AV573" i="10"/>
  <c r="AV646" i="26" s="1"/>
  <c r="AN573" i="10"/>
  <c r="AN646" i="26" s="1"/>
  <c r="AU573" i="10"/>
  <c r="AU646" i="26" s="1"/>
  <c r="AT573" i="10"/>
  <c r="AT646" i="26" s="1"/>
  <c r="AR573" i="10"/>
  <c r="AR646" i="26" s="1"/>
  <c r="AQ573" i="10"/>
  <c r="AQ646" i="26" s="1"/>
  <c r="AZ573" i="10"/>
  <c r="AZ646" i="26" s="1"/>
  <c r="AY573" i="10"/>
  <c r="AY646" i="26" s="1"/>
  <c r="AS573" i="10"/>
  <c r="AS646" i="26" s="1"/>
  <c r="L136" i="10"/>
  <c r="L774" i="10"/>
  <c r="L623" i="10"/>
  <c r="L568" i="10"/>
  <c r="L641" i="26" s="1"/>
  <c r="L254" i="10"/>
  <c r="L236" i="26" s="1"/>
  <c r="AZ789" i="10"/>
  <c r="AR789" i="10"/>
  <c r="AW789" i="10"/>
  <c r="AO789" i="10"/>
  <c r="AU789" i="10"/>
  <c r="AM790" i="10"/>
  <c r="AN789" i="10"/>
  <c r="AY789" i="10"/>
  <c r="AX789" i="10"/>
  <c r="AV789" i="10"/>
  <c r="AT789" i="10"/>
  <c r="AS789" i="10"/>
  <c r="AQ789" i="10"/>
  <c r="AP789" i="10"/>
  <c r="L636" i="10"/>
  <c r="AM181" i="10"/>
  <c r="AM146" i="26" s="1"/>
  <c r="AY101" i="10"/>
  <c r="AY49" i="26" s="1"/>
  <c r="AQ101" i="10"/>
  <c r="AQ49" i="26" s="1"/>
  <c r="AM102" i="10"/>
  <c r="AM49" i="26" s="1"/>
  <c r="AX101" i="10"/>
  <c r="AX49" i="26" s="1"/>
  <c r="AP101" i="10"/>
  <c r="AP49" i="26" s="1"/>
  <c r="AW101" i="10"/>
  <c r="AW49" i="26" s="1"/>
  <c r="AO101" i="10"/>
  <c r="AO49" i="26" s="1"/>
  <c r="AV101" i="10"/>
  <c r="AV49" i="26" s="1"/>
  <c r="AN101" i="10"/>
  <c r="AN49" i="26" s="1"/>
  <c r="AT101" i="10"/>
  <c r="AT49" i="26" s="1"/>
  <c r="AU101" i="10"/>
  <c r="AU49" i="26" s="1"/>
  <c r="AS101" i="10"/>
  <c r="AS49" i="26" s="1"/>
  <c r="AZ101" i="10"/>
  <c r="AZ49" i="26" s="1"/>
  <c r="AR101" i="10"/>
  <c r="AR49" i="26" s="1"/>
  <c r="AM329" i="10"/>
  <c r="AM328" i="26" s="1"/>
  <c r="K461" i="10"/>
  <c r="AM515" i="10"/>
  <c r="AM516" i="10" s="1"/>
  <c r="AM564" i="10"/>
  <c r="AM637" i="26" s="1"/>
  <c r="K584" i="10"/>
  <c r="L583" i="10"/>
  <c r="L656" i="26" s="1"/>
  <c r="AV219" i="10"/>
  <c r="AV201" i="26" s="1"/>
  <c r="AN219" i="10"/>
  <c r="AN201" i="26" s="1"/>
  <c r="AU219" i="10"/>
  <c r="AU201" i="26" s="1"/>
  <c r="AT219" i="10"/>
  <c r="AT201" i="26" s="1"/>
  <c r="AS219" i="10"/>
  <c r="AS201" i="26" s="1"/>
  <c r="AM220" i="10"/>
  <c r="AX219" i="10"/>
  <c r="AX201" i="26" s="1"/>
  <c r="AP219" i="10"/>
  <c r="AP201" i="26" s="1"/>
  <c r="AW219" i="10"/>
  <c r="AW201" i="26" s="1"/>
  <c r="AO219" i="10"/>
  <c r="AO201" i="26" s="1"/>
  <c r="AZ219" i="10"/>
  <c r="AZ201" i="26" s="1"/>
  <c r="AY219" i="10"/>
  <c r="AY201" i="26" s="1"/>
  <c r="AR219" i="10"/>
  <c r="AR201" i="26" s="1"/>
  <c r="AQ219" i="10"/>
  <c r="AQ201" i="26" s="1"/>
  <c r="AZ293" i="10"/>
  <c r="AZ292" i="26" s="1"/>
  <c r="AR293" i="10"/>
  <c r="AR292" i="26" s="1"/>
  <c r="AY293" i="10"/>
  <c r="AY292" i="26" s="1"/>
  <c r="AQ293" i="10"/>
  <c r="AQ292" i="26" s="1"/>
  <c r="AM294" i="10"/>
  <c r="AM293" i="26" s="1"/>
  <c r="AX293" i="10"/>
  <c r="AX292" i="26" s="1"/>
  <c r="AP293" i="10"/>
  <c r="AP292" i="26" s="1"/>
  <c r="AW293" i="10"/>
  <c r="AW292" i="26" s="1"/>
  <c r="AO293" i="10"/>
  <c r="AO292" i="26" s="1"/>
  <c r="AT293" i="10"/>
  <c r="AT292" i="26" s="1"/>
  <c r="AS293" i="10"/>
  <c r="AS292" i="26" s="1"/>
  <c r="AV293" i="10"/>
  <c r="AV292" i="26" s="1"/>
  <c r="AU293" i="10"/>
  <c r="AU292" i="26" s="1"/>
  <c r="AN293" i="10"/>
  <c r="AN292" i="26" s="1"/>
  <c r="L425" i="10"/>
  <c r="L464" i="26" s="1"/>
  <c r="K530" i="10"/>
  <c r="AM667" i="10"/>
  <c r="AM761" i="10"/>
  <c r="AM874" i="26" s="1"/>
  <c r="L588" i="10"/>
  <c r="L661" i="26" s="1"/>
  <c r="AW676" i="10"/>
  <c r="AO676" i="10"/>
  <c r="AV676" i="10"/>
  <c r="AN676" i="10"/>
  <c r="AT676" i="10"/>
  <c r="AS676" i="10"/>
  <c r="AZ676" i="10"/>
  <c r="AR676" i="10"/>
  <c r="AX676" i="10"/>
  <c r="AU676" i="10"/>
  <c r="AQ676" i="10"/>
  <c r="AM677" i="10"/>
  <c r="AP676" i="10"/>
  <c r="AY676" i="10"/>
  <c r="K785" i="10"/>
  <c r="K786" i="10" s="1"/>
  <c r="K787" i="10" s="1"/>
  <c r="K788" i="10" s="1"/>
  <c r="L784" i="10"/>
  <c r="L411" i="10"/>
  <c r="L433" i="26" s="1"/>
  <c r="K412" i="10"/>
  <c r="L244" i="10"/>
  <c r="L226" i="26" s="1"/>
  <c r="K245" i="10"/>
  <c r="AS539" i="10"/>
  <c r="AS595" i="26" s="1"/>
  <c r="AM540" i="10"/>
  <c r="AM596" i="26" s="1"/>
  <c r="AX539" i="10"/>
  <c r="AX595" i="26" s="1"/>
  <c r="AP539" i="10"/>
  <c r="AP595" i="26" s="1"/>
  <c r="AW539" i="10"/>
  <c r="AW595" i="26" s="1"/>
  <c r="AO539" i="10"/>
  <c r="AO595" i="26" s="1"/>
  <c r="AV539" i="10"/>
  <c r="AV595" i="26" s="1"/>
  <c r="AN539" i="10"/>
  <c r="AN595" i="26" s="1"/>
  <c r="AU539" i="10"/>
  <c r="AU595" i="26" s="1"/>
  <c r="AZ539" i="10"/>
  <c r="AZ595" i="26" s="1"/>
  <c r="AY539" i="10"/>
  <c r="AY595" i="26" s="1"/>
  <c r="AT539" i="10"/>
  <c r="AT595" i="26" s="1"/>
  <c r="AQ539" i="10"/>
  <c r="AQ595" i="26" s="1"/>
  <c r="AR539" i="10"/>
  <c r="AR595" i="26" s="1"/>
  <c r="L396" i="10"/>
  <c r="L418" i="26" s="1"/>
  <c r="L195" i="10"/>
  <c r="L196" i="10" s="1"/>
  <c r="L197" i="10" s="1"/>
  <c r="L198" i="10" s="1"/>
  <c r="L199" i="10" s="1"/>
  <c r="L401" i="10"/>
  <c r="L423" i="26" s="1"/>
  <c r="L603" i="10"/>
  <c r="L676" i="26" s="1"/>
  <c r="K820" i="10"/>
  <c r="K821" i="10" s="1"/>
  <c r="L819" i="10"/>
  <c r="K451" i="10"/>
  <c r="L450" i="10"/>
  <c r="L489" i="26" s="1"/>
  <c r="L190" i="10"/>
  <c r="L155" i="26" s="1"/>
  <c r="K191" i="10"/>
  <c r="AM580" i="10"/>
  <c r="AM653" i="26" s="1"/>
  <c r="AY440" i="10"/>
  <c r="AY479" i="26" s="1"/>
  <c r="AQ440" i="10"/>
  <c r="AQ479" i="26" s="1"/>
  <c r="AM441" i="10"/>
  <c r="AM480" i="26" s="1"/>
  <c r="AX440" i="10"/>
  <c r="AX479" i="26" s="1"/>
  <c r="AP440" i="10"/>
  <c r="AP479" i="26" s="1"/>
  <c r="AU440" i="10"/>
  <c r="AU479" i="26" s="1"/>
  <c r="AS440" i="10"/>
  <c r="AS479" i="26" s="1"/>
  <c r="AR440" i="10"/>
  <c r="AR479" i="26" s="1"/>
  <c r="AO440" i="10"/>
  <c r="AO479" i="26" s="1"/>
  <c r="AN440" i="10"/>
  <c r="AN479" i="26" s="1"/>
  <c r="AZ440" i="10"/>
  <c r="AZ479" i="26" s="1"/>
  <c r="AV440" i="10"/>
  <c r="AV479" i="26" s="1"/>
  <c r="AT440" i="10"/>
  <c r="AT479" i="26" s="1"/>
  <c r="AW440" i="10"/>
  <c r="AW479" i="26" s="1"/>
  <c r="AZ131" i="10"/>
  <c r="AZ79" i="26" s="1"/>
  <c r="AR131" i="10"/>
  <c r="AR79" i="26" s="1"/>
  <c r="AY131" i="10"/>
  <c r="AY79" i="26" s="1"/>
  <c r="AQ131" i="10"/>
  <c r="AQ79" i="26" s="1"/>
  <c r="AV131" i="10"/>
  <c r="AV79" i="26" s="1"/>
  <c r="AN131" i="10"/>
  <c r="AN79" i="26" s="1"/>
  <c r="AU131" i="10"/>
  <c r="AU79" i="26" s="1"/>
  <c r="AM132" i="10"/>
  <c r="AM79" i="26" s="1"/>
  <c r="AX131" i="10"/>
  <c r="AX79" i="26" s="1"/>
  <c r="AW131" i="10"/>
  <c r="AW79" i="26" s="1"/>
  <c r="AT131" i="10"/>
  <c r="AT79" i="26" s="1"/>
  <c r="AP131" i="10"/>
  <c r="AP79" i="26" s="1"/>
  <c r="AS131" i="10"/>
  <c r="AS79" i="26" s="1"/>
  <c r="AO131" i="10"/>
  <c r="AO79" i="26" s="1"/>
  <c r="AZ898" i="10"/>
  <c r="AZ1045" i="26" s="1"/>
  <c r="AR898" i="10"/>
  <c r="AR1045" i="26" s="1"/>
  <c r="AY898" i="10"/>
  <c r="AY1045" i="26" s="1"/>
  <c r="AQ898" i="10"/>
  <c r="AQ1045" i="26" s="1"/>
  <c r="AM899" i="10"/>
  <c r="AM1046" i="26" s="1"/>
  <c r="AX898" i="10"/>
  <c r="AX1045" i="26" s="1"/>
  <c r="AP898" i="10"/>
  <c r="AP1045" i="26" s="1"/>
  <c r="AV898" i="10"/>
  <c r="AV1045" i="26" s="1"/>
  <c r="AN898" i="10"/>
  <c r="AN1045" i="26" s="1"/>
  <c r="AU898" i="10"/>
  <c r="AU1045" i="26" s="1"/>
  <c r="AO898" i="10"/>
  <c r="AO1045" i="26" s="1"/>
  <c r="AW898" i="10"/>
  <c r="AW1045" i="26" s="1"/>
  <c r="AT898" i="10"/>
  <c r="AT1045" i="26" s="1"/>
  <c r="AS898" i="10"/>
  <c r="AS1045" i="26" s="1"/>
  <c r="K260" i="10"/>
  <c r="L259" i="10"/>
  <c r="L241" i="26" s="1"/>
  <c r="AM446" i="10"/>
  <c r="AM485" i="26" s="1"/>
  <c r="AX445" i="10"/>
  <c r="AX484" i="26" s="1"/>
  <c r="AP445" i="10"/>
  <c r="AP484" i="26" s="1"/>
  <c r="AW445" i="10"/>
  <c r="AW484" i="26" s="1"/>
  <c r="AO445" i="10"/>
  <c r="AO484" i="26" s="1"/>
  <c r="AT445" i="10"/>
  <c r="AT484" i="26" s="1"/>
  <c r="AZ445" i="10"/>
  <c r="AZ484" i="26" s="1"/>
  <c r="AR445" i="10"/>
  <c r="AR484" i="26" s="1"/>
  <c r="AU445" i="10"/>
  <c r="AU484" i="26" s="1"/>
  <c r="AS445" i="10"/>
  <c r="AS484" i="26" s="1"/>
  <c r="AQ445" i="10"/>
  <c r="AQ484" i="26" s="1"/>
  <c r="AN445" i="10"/>
  <c r="AN484" i="26" s="1"/>
  <c r="AY445" i="10"/>
  <c r="AY484" i="26" s="1"/>
  <c r="AV445" i="10"/>
  <c r="AV484" i="26" s="1"/>
  <c r="AS769" i="10"/>
  <c r="AW769" i="10"/>
  <c r="AO769" i="10"/>
  <c r="AM770" i="10"/>
  <c r="AU769" i="10"/>
  <c r="AZ769" i="10"/>
  <c r="AN769" i="10"/>
  <c r="AY769" i="10"/>
  <c r="AX769" i="10"/>
  <c r="AV769" i="10"/>
  <c r="AT769" i="10"/>
  <c r="AR769" i="10"/>
  <c r="AQ769" i="10"/>
  <c r="AP769" i="10"/>
  <c r="AZ430" i="10"/>
  <c r="AZ469" i="26" s="1"/>
  <c r="AR430" i="10"/>
  <c r="AR469" i="26" s="1"/>
  <c r="AW430" i="10"/>
  <c r="AW469" i="26" s="1"/>
  <c r="AO430" i="10"/>
  <c r="AO469" i="26" s="1"/>
  <c r="AP430" i="10"/>
  <c r="AP469" i="26" s="1"/>
  <c r="AY430" i="10"/>
  <c r="AY469" i="26" s="1"/>
  <c r="AN430" i="10"/>
  <c r="AN469" i="26" s="1"/>
  <c r="AM431" i="10"/>
  <c r="AM470" i="26" s="1"/>
  <c r="AX430" i="10"/>
  <c r="AX469" i="26" s="1"/>
  <c r="AV430" i="10"/>
  <c r="AV469" i="26" s="1"/>
  <c r="AU430" i="10"/>
  <c r="AU469" i="26" s="1"/>
  <c r="AS430" i="10"/>
  <c r="AS469" i="26" s="1"/>
  <c r="AQ430" i="10"/>
  <c r="AQ469" i="26" s="1"/>
  <c r="AT430" i="10"/>
  <c r="AT469" i="26" s="1"/>
  <c r="AS140" i="10"/>
  <c r="AS105" i="26" s="1"/>
  <c r="AS104" i="26" s="1"/>
  <c r="AZ140" i="10"/>
  <c r="AZ105" i="26" s="1"/>
  <c r="AZ104" i="26" s="1"/>
  <c r="AR140" i="10"/>
  <c r="AR105" i="26" s="1"/>
  <c r="AR104" i="26" s="1"/>
  <c r="AY140" i="10"/>
  <c r="AY105" i="26" s="1"/>
  <c r="AY104" i="26" s="1"/>
  <c r="AQ140" i="10"/>
  <c r="AQ105" i="26" s="1"/>
  <c r="AQ104" i="26" s="1"/>
  <c r="AW140" i="10"/>
  <c r="AW105" i="26" s="1"/>
  <c r="AW104" i="26" s="1"/>
  <c r="AO140" i="10"/>
  <c r="AO105" i="26" s="1"/>
  <c r="AO104" i="26" s="1"/>
  <c r="AV140" i="10"/>
  <c r="AV105" i="26" s="1"/>
  <c r="AV104" i="26" s="1"/>
  <c r="AN140" i="10"/>
  <c r="AN105" i="26" s="1"/>
  <c r="AN104" i="26" s="1"/>
  <c r="AX140" i="10"/>
  <c r="AX105" i="26" s="1"/>
  <c r="AX104" i="26" s="1"/>
  <c r="AU140" i="10"/>
  <c r="AU105" i="26" s="1"/>
  <c r="AU104" i="26" s="1"/>
  <c r="AT140" i="10"/>
  <c r="AT105" i="26" s="1"/>
  <c r="AT104" i="26" s="1"/>
  <c r="AM141" i="10"/>
  <c r="AM106" i="26" s="1"/>
  <c r="AP140" i="10"/>
  <c r="AP105" i="26" s="1"/>
  <c r="AP104" i="26" s="1"/>
  <c r="L91" i="10"/>
  <c r="L39" i="26" s="1"/>
  <c r="K92" i="10"/>
  <c r="K505" i="10"/>
  <c r="L504" i="10"/>
  <c r="L560" i="26" s="1"/>
  <c r="L308" i="10"/>
  <c r="L307" i="26" s="1"/>
  <c r="L430" i="10"/>
  <c r="L469" i="26" s="1"/>
  <c r="L641" i="10"/>
  <c r="L750" i="10"/>
  <c r="L863" i="26" s="1"/>
  <c r="K751" i="10"/>
  <c r="K637" i="10"/>
  <c r="K82" i="10"/>
  <c r="L81" i="10"/>
  <c r="L29" i="26" s="1"/>
  <c r="AM377" i="10"/>
  <c r="AM399" i="26" s="1"/>
  <c r="AT534" i="10"/>
  <c r="AT590" i="26" s="1"/>
  <c r="AY534" i="10"/>
  <c r="AY590" i="26" s="1"/>
  <c r="AQ534" i="10"/>
  <c r="AQ590" i="26" s="1"/>
  <c r="AW534" i="10"/>
  <c r="AW590" i="26" s="1"/>
  <c r="AO534" i="10"/>
  <c r="AO590" i="26" s="1"/>
  <c r="AV534" i="10"/>
  <c r="AV590" i="26" s="1"/>
  <c r="AN534" i="10"/>
  <c r="AN590" i="26" s="1"/>
  <c r="AS534" i="10"/>
  <c r="AS590" i="26" s="1"/>
  <c r="AR534" i="10"/>
  <c r="AR590" i="26" s="1"/>
  <c r="AP534" i="10"/>
  <c r="AP590" i="26" s="1"/>
  <c r="AM535" i="10"/>
  <c r="AM591" i="26" s="1"/>
  <c r="AX534" i="10"/>
  <c r="AX590" i="26" s="1"/>
  <c r="AU534" i="10"/>
  <c r="AU590" i="26" s="1"/>
  <c r="AZ534" i="10"/>
  <c r="AZ590" i="26" s="1"/>
  <c r="AM304" i="10"/>
  <c r="AM303" i="26" s="1"/>
  <c r="AX303" i="10"/>
  <c r="AX302" i="26" s="1"/>
  <c r="AP303" i="10"/>
  <c r="AP302" i="26" s="1"/>
  <c r="AW303" i="10"/>
  <c r="AW302" i="26" s="1"/>
  <c r="AO303" i="10"/>
  <c r="AO302" i="26" s="1"/>
  <c r="AV303" i="10"/>
  <c r="AV302" i="26" s="1"/>
  <c r="AN303" i="10"/>
  <c r="AN302" i="26" s="1"/>
  <c r="AU303" i="10"/>
  <c r="AU302" i="26" s="1"/>
  <c r="AZ303" i="10"/>
  <c r="AZ302" i="26" s="1"/>
  <c r="AR303" i="10"/>
  <c r="AR302" i="26" s="1"/>
  <c r="AY303" i="10"/>
  <c r="AY302" i="26" s="1"/>
  <c r="AQ303" i="10"/>
  <c r="AQ302" i="26" s="1"/>
  <c r="AT303" i="10"/>
  <c r="AT302" i="26" s="1"/>
  <c r="AS303" i="10"/>
  <c r="AS302" i="26" s="1"/>
  <c r="K265" i="10"/>
  <c r="L264" i="10"/>
  <c r="L246" i="26" s="1"/>
  <c r="K426" i="10"/>
  <c r="L618" i="10"/>
  <c r="L691" i="26" s="1"/>
  <c r="L715" i="10"/>
  <c r="L716" i="10" s="1"/>
  <c r="AM731" i="10"/>
  <c r="AM844" i="26" s="1"/>
  <c r="K589" i="10"/>
  <c r="AM756" i="10"/>
  <c r="AM869" i="26" s="1"/>
  <c r="AS784" i="10"/>
  <c r="AM785" i="10"/>
  <c r="AX784" i="10"/>
  <c r="AP784" i="10"/>
  <c r="AV784" i="10"/>
  <c r="AN784" i="10"/>
  <c r="AQ784" i="10"/>
  <c r="AO784" i="10"/>
  <c r="AZ784" i="10"/>
  <c r="AY784" i="10"/>
  <c r="AW784" i="10"/>
  <c r="AU784" i="10"/>
  <c r="AT784" i="10"/>
  <c r="AR784" i="10"/>
  <c r="AY509" i="10"/>
  <c r="AY565" i="26" s="1"/>
  <c r="AQ509" i="10"/>
  <c r="AQ565" i="26" s="1"/>
  <c r="AW509" i="10"/>
  <c r="AW565" i="26" s="1"/>
  <c r="AO509" i="10"/>
  <c r="AO565" i="26" s="1"/>
  <c r="AV509" i="10"/>
  <c r="AV565" i="26" s="1"/>
  <c r="AN509" i="10"/>
  <c r="AN565" i="26" s="1"/>
  <c r="AU509" i="10"/>
  <c r="AU565" i="26" s="1"/>
  <c r="AS509" i="10"/>
  <c r="AS565" i="26" s="1"/>
  <c r="AZ509" i="10"/>
  <c r="AZ565" i="26" s="1"/>
  <c r="AX509" i="10"/>
  <c r="AX565" i="26" s="1"/>
  <c r="AT509" i="10"/>
  <c r="AT565" i="26" s="1"/>
  <c r="AR509" i="10"/>
  <c r="AR565" i="26" s="1"/>
  <c r="AP509" i="10"/>
  <c r="AP565" i="26" s="1"/>
  <c r="AM510" i="10"/>
  <c r="AM566" i="26" s="1"/>
  <c r="AM339" i="10"/>
  <c r="AM338" i="26" s="1"/>
  <c r="AX338" i="10"/>
  <c r="AX337" i="26" s="1"/>
  <c r="AP338" i="10"/>
  <c r="AP337" i="26" s="1"/>
  <c r="AW338" i="10"/>
  <c r="AW337" i="26" s="1"/>
  <c r="AO338" i="10"/>
  <c r="AO337" i="26" s="1"/>
  <c r="AV338" i="10"/>
  <c r="AV337" i="26" s="1"/>
  <c r="AN338" i="10"/>
  <c r="AN337" i="26" s="1"/>
  <c r="AU338" i="10"/>
  <c r="AU337" i="26" s="1"/>
  <c r="AZ338" i="10"/>
  <c r="AZ337" i="26" s="1"/>
  <c r="AR338" i="10"/>
  <c r="AR337" i="26" s="1"/>
  <c r="AY338" i="10"/>
  <c r="AY337" i="26" s="1"/>
  <c r="AQ338" i="10"/>
  <c r="AQ337" i="26" s="1"/>
  <c r="AS338" i="10"/>
  <c r="AS337" i="26" s="1"/>
  <c r="AT338" i="10"/>
  <c r="AT337" i="26" s="1"/>
  <c r="K176" i="10"/>
  <c r="L175" i="10"/>
  <c r="L888" i="10"/>
  <c r="L1035" i="26" s="1"/>
  <c r="AU81" i="10"/>
  <c r="AU29" i="26" s="1"/>
  <c r="AT81" i="10"/>
  <c r="AT29" i="26" s="1"/>
  <c r="AX81" i="10"/>
  <c r="AX29" i="26" s="1"/>
  <c r="AS81" i="10"/>
  <c r="AS29" i="26" s="1"/>
  <c r="AZ81" i="10"/>
  <c r="AZ29" i="26" s="1"/>
  <c r="AR81" i="10"/>
  <c r="AR29" i="26" s="1"/>
  <c r="AY81" i="10"/>
  <c r="AY29" i="26" s="1"/>
  <c r="AQ81" i="10"/>
  <c r="AQ29" i="26" s="1"/>
  <c r="AM82" i="10"/>
  <c r="AM29" i="26" s="1"/>
  <c r="AP81" i="10"/>
  <c r="AP29" i="26" s="1"/>
  <c r="AW81" i="10"/>
  <c r="AW29" i="26" s="1"/>
  <c r="AO81" i="10"/>
  <c r="AO29" i="26" s="1"/>
  <c r="AV81" i="10"/>
  <c r="AV29" i="26" s="1"/>
  <c r="AN81" i="10"/>
  <c r="AN29" i="26" s="1"/>
  <c r="L435" i="10"/>
  <c r="L474" i="26" s="1"/>
  <c r="K436" i="10"/>
  <c r="L883" i="10"/>
  <c r="L1030" i="26" s="1"/>
  <c r="K884" i="10"/>
  <c r="L893" i="10"/>
  <c r="L1040" i="26" s="1"/>
  <c r="K894" i="10"/>
  <c r="K220" i="10"/>
  <c r="K221" i="10" s="1"/>
  <c r="L219" i="10"/>
  <c r="L201" i="26" s="1"/>
  <c r="K677" i="10"/>
  <c r="L676" i="10"/>
  <c r="AZ386" i="10"/>
  <c r="AZ408" i="26" s="1"/>
  <c r="AR386" i="10"/>
  <c r="AR408" i="26" s="1"/>
  <c r="AM387" i="10"/>
  <c r="AM409" i="26" s="1"/>
  <c r="AX386" i="10"/>
  <c r="AX408" i="26" s="1"/>
  <c r="AP386" i="10"/>
  <c r="AP408" i="26" s="1"/>
  <c r="AV386" i="10"/>
  <c r="AV408" i="26" s="1"/>
  <c r="AN386" i="10"/>
  <c r="AN408" i="26" s="1"/>
  <c r="AO386" i="10"/>
  <c r="AO408" i="26" s="1"/>
  <c r="AY386" i="10"/>
  <c r="AY408" i="26" s="1"/>
  <c r="AW386" i="10"/>
  <c r="AW408" i="26" s="1"/>
  <c r="AS386" i="10"/>
  <c r="AS408" i="26" s="1"/>
  <c r="AQ386" i="10"/>
  <c r="AQ408" i="26" s="1"/>
  <c r="AT386" i="10"/>
  <c r="AT408" i="26" s="1"/>
  <c r="AU386" i="10"/>
  <c r="AU408" i="26" s="1"/>
  <c r="AY160" i="10"/>
  <c r="AY125" i="26" s="1"/>
  <c r="AQ160" i="10"/>
  <c r="AQ125" i="26" s="1"/>
  <c r="AW160" i="10"/>
  <c r="AW125" i="26" s="1"/>
  <c r="AO160" i="10"/>
  <c r="AO125" i="26" s="1"/>
  <c r="AV160" i="10"/>
  <c r="AV125" i="26" s="1"/>
  <c r="AN160" i="10"/>
  <c r="AN125" i="26" s="1"/>
  <c r="AU160" i="10"/>
  <c r="AU125" i="26" s="1"/>
  <c r="AS160" i="10"/>
  <c r="AS125" i="26" s="1"/>
  <c r="AZ160" i="10"/>
  <c r="AZ125" i="26" s="1"/>
  <c r="AR160" i="10"/>
  <c r="AR125" i="26" s="1"/>
  <c r="AM161" i="10"/>
  <c r="AM126" i="26" s="1"/>
  <c r="AX160" i="10"/>
  <c r="AX125" i="26" s="1"/>
  <c r="AT160" i="10"/>
  <c r="AT125" i="26" s="1"/>
  <c r="AP160" i="10"/>
  <c r="AP125" i="26" s="1"/>
  <c r="L696" i="10"/>
  <c r="L804" i="10"/>
  <c r="K805" i="10"/>
  <c r="K806" i="10" s="1"/>
  <c r="K807" i="10" s="1"/>
  <c r="K808" i="10" s="1"/>
  <c r="L475" i="10"/>
  <c r="L514" i="26" s="1"/>
  <c r="K476" i="10"/>
  <c r="AV829" i="10"/>
  <c r="AN829" i="10"/>
  <c r="AZ829" i="10"/>
  <c r="AR829" i="10"/>
  <c r="AS829" i="10"/>
  <c r="AY829" i="10"/>
  <c r="AX829" i="10"/>
  <c r="AW829" i="10"/>
  <c r="AM830" i="10"/>
  <c r="AT829" i="10"/>
  <c r="AU829" i="10"/>
  <c r="AQ829" i="10"/>
  <c r="AP829" i="10"/>
  <c r="AO829" i="10"/>
  <c r="L455" i="10"/>
  <c r="L494" i="26" s="1"/>
  <c r="K741" i="10"/>
  <c r="L740" i="10"/>
  <c r="L853" i="26" s="1"/>
  <c r="L440" i="10"/>
  <c r="L479" i="26" s="1"/>
  <c r="K441" i="10"/>
  <c r="AM352" i="10"/>
  <c r="AM374" i="26" s="1"/>
  <c r="K87" i="10"/>
  <c r="L86" i="10"/>
  <c r="L34" i="26" s="1"/>
  <c r="AW623" i="10"/>
  <c r="AW696" i="26" s="1"/>
  <c r="AO623" i="10"/>
  <c r="AO696" i="26" s="1"/>
  <c r="AV623" i="10"/>
  <c r="AV696" i="26" s="1"/>
  <c r="AN623" i="10"/>
  <c r="AN696" i="26" s="1"/>
  <c r="AU623" i="10"/>
  <c r="AU696" i="26" s="1"/>
  <c r="AS623" i="10"/>
  <c r="AS696" i="26" s="1"/>
  <c r="AY623" i="10"/>
  <c r="AY696" i="26" s="1"/>
  <c r="AQ623" i="10"/>
  <c r="AQ696" i="26" s="1"/>
  <c r="AZ623" i="10"/>
  <c r="AZ696" i="26" s="1"/>
  <c r="AX623" i="10"/>
  <c r="AX696" i="26" s="1"/>
  <c r="AT623" i="10"/>
  <c r="AT696" i="26" s="1"/>
  <c r="AR623" i="10"/>
  <c r="AR696" i="26" s="1"/>
  <c r="AP623" i="10"/>
  <c r="AP696" i="26" s="1"/>
  <c r="K161" i="10"/>
  <c r="L160" i="10"/>
  <c r="L125" i="26" s="1"/>
  <c r="K500" i="10"/>
  <c r="K619" i="10"/>
  <c r="AM879" i="10"/>
  <c r="AM1026" i="26" s="1"/>
  <c r="L710" i="10"/>
  <c r="L823" i="26" s="1"/>
  <c r="L824" i="10"/>
  <c r="K830" i="10"/>
  <c r="K831" i="10" s="1"/>
  <c r="K832" i="10" s="1"/>
  <c r="K833" i="10" s="1"/>
  <c r="L829" i="10"/>
  <c r="AS750" i="10"/>
  <c r="AS863" i="26" s="1"/>
  <c r="AZ750" i="10"/>
  <c r="AZ863" i="26" s="1"/>
  <c r="AR750" i="10"/>
  <c r="AR863" i="26" s="1"/>
  <c r="AY750" i="10"/>
  <c r="AY863" i="26" s="1"/>
  <c r="AQ750" i="10"/>
  <c r="AQ863" i="26" s="1"/>
  <c r="AM751" i="10"/>
  <c r="AM864" i="26" s="1"/>
  <c r="AX750" i="10"/>
  <c r="AX863" i="26" s="1"/>
  <c r="AP750" i="10"/>
  <c r="AP863" i="26" s="1"/>
  <c r="AW750" i="10"/>
  <c r="AW863" i="26" s="1"/>
  <c r="AO750" i="10"/>
  <c r="AO863" i="26" s="1"/>
  <c r="AV750" i="10"/>
  <c r="AV863" i="26" s="1"/>
  <c r="AN750" i="10"/>
  <c r="AN863" i="26" s="1"/>
  <c r="AT750" i="10"/>
  <c r="AT863" i="26" s="1"/>
  <c r="AU750" i="10"/>
  <c r="AU863" i="26" s="1"/>
  <c r="L514" i="10"/>
  <c r="L570" i="26" s="1"/>
  <c r="K515" i="10"/>
  <c r="K516" i="10" s="1"/>
  <c r="AT185" i="10"/>
  <c r="AT150" i="26" s="1"/>
  <c r="AS185" i="10"/>
  <c r="AS150" i="26" s="1"/>
  <c r="AZ185" i="10"/>
  <c r="AZ150" i="26" s="1"/>
  <c r="AR185" i="10"/>
  <c r="AR150" i="26" s="1"/>
  <c r="AY185" i="10"/>
  <c r="AY150" i="26" s="1"/>
  <c r="AQ185" i="10"/>
  <c r="AQ150" i="26" s="1"/>
  <c r="AM186" i="10"/>
  <c r="AM151" i="26" s="1"/>
  <c r="AX185" i="10"/>
  <c r="AX150" i="26" s="1"/>
  <c r="AP185" i="10"/>
  <c r="AP150" i="26" s="1"/>
  <c r="AV185" i="10"/>
  <c r="AV150" i="26" s="1"/>
  <c r="AN185" i="10"/>
  <c r="AN150" i="26" s="1"/>
  <c r="AU185" i="10"/>
  <c r="AU150" i="26" s="1"/>
  <c r="AO185" i="10"/>
  <c r="AO150" i="26" s="1"/>
  <c r="AW185" i="10"/>
  <c r="AW150" i="26" s="1"/>
  <c r="L234" i="10"/>
  <c r="L216" i="26" s="1"/>
  <c r="K235" i="10"/>
  <c r="K795" i="10"/>
  <c r="K796" i="10" s="1"/>
  <c r="K797" i="10" s="1"/>
  <c r="K798" i="10" s="1"/>
  <c r="L794" i="10"/>
  <c r="L356" i="10"/>
  <c r="L378" i="26" s="1"/>
  <c r="AM864" i="10"/>
  <c r="AM1011" i="26" s="1"/>
  <c r="AX863" i="10"/>
  <c r="AX1010" i="26" s="1"/>
  <c r="AP863" i="10"/>
  <c r="AP1010" i="26" s="1"/>
  <c r="AW863" i="10"/>
  <c r="AW1010" i="26" s="1"/>
  <c r="AO863" i="10"/>
  <c r="AO1010" i="26" s="1"/>
  <c r="AV863" i="10"/>
  <c r="AV1010" i="26" s="1"/>
  <c r="AN863" i="10"/>
  <c r="AN1010" i="26" s="1"/>
  <c r="AZ863" i="10"/>
  <c r="AZ1010" i="26" s="1"/>
  <c r="AY863" i="10"/>
  <c r="AY1010" i="26" s="1"/>
  <c r="AU863" i="10"/>
  <c r="AU1010" i="26" s="1"/>
  <c r="AT863" i="10"/>
  <c r="AT1010" i="26" s="1"/>
  <c r="AS863" i="10"/>
  <c r="AS1010" i="26" s="1"/>
  <c r="AQ863" i="10"/>
  <c r="AQ1010" i="26" s="1"/>
  <c r="AR863" i="10"/>
  <c r="AR1010" i="26" s="1"/>
  <c r="L903" i="10"/>
  <c r="AT550" i="10"/>
  <c r="AT606" i="26" s="1"/>
  <c r="AV550" i="10"/>
  <c r="AV606" i="26" s="1"/>
  <c r="AR550" i="10"/>
  <c r="AR606" i="26" s="1"/>
  <c r="AZ550" i="10"/>
  <c r="AZ606" i="26" s="1"/>
  <c r="AQ550" i="10"/>
  <c r="AQ606" i="26" s="1"/>
  <c r="AY550" i="10"/>
  <c r="AY606" i="26" s="1"/>
  <c r="AP550" i="10"/>
  <c r="AP606" i="26" s="1"/>
  <c r="AX550" i="10"/>
  <c r="AX606" i="26" s="1"/>
  <c r="AO550" i="10"/>
  <c r="AO606" i="26" s="1"/>
  <c r="AN550" i="10"/>
  <c r="AN606" i="26" s="1"/>
  <c r="AM551" i="10"/>
  <c r="AM607" i="26" s="1"/>
  <c r="AU550" i="10"/>
  <c r="AU606" i="26" s="1"/>
  <c r="AS550" i="10"/>
  <c r="AS606" i="26" s="1"/>
  <c r="AW550" i="10"/>
  <c r="AW606" i="26" s="1"/>
  <c r="L745" i="10"/>
  <c r="L858" i="26" s="1"/>
  <c r="K701" i="10"/>
  <c r="L700" i="10"/>
  <c r="L813" i="26" s="1"/>
  <c r="L812" i="26" s="1"/>
  <c r="AT283" i="10"/>
  <c r="AT282" i="26" s="1"/>
  <c r="AS283" i="10"/>
  <c r="AS282" i="26" s="1"/>
  <c r="AZ283" i="10"/>
  <c r="AZ282" i="26" s="1"/>
  <c r="AR283" i="10"/>
  <c r="AR282" i="26" s="1"/>
  <c r="AY283" i="10"/>
  <c r="AY282" i="26" s="1"/>
  <c r="AQ283" i="10"/>
  <c r="AQ282" i="26" s="1"/>
  <c r="AV283" i="10"/>
  <c r="AV282" i="26" s="1"/>
  <c r="AN283" i="10"/>
  <c r="AN282" i="26" s="1"/>
  <c r="AU283" i="10"/>
  <c r="AU282" i="26" s="1"/>
  <c r="AO283" i="10"/>
  <c r="AO282" i="26" s="1"/>
  <c r="AM284" i="10"/>
  <c r="AM283" i="26" s="1"/>
  <c r="AW283" i="10"/>
  <c r="AW282" i="26" s="1"/>
  <c r="AP283" i="10"/>
  <c r="AP282" i="26" s="1"/>
  <c r="AX283" i="10"/>
  <c r="AX282" i="26" s="1"/>
  <c r="AM250" i="10"/>
  <c r="AM232" i="26" s="1"/>
  <c r="AX249" i="10"/>
  <c r="AX231" i="26" s="1"/>
  <c r="AP249" i="10"/>
  <c r="AP231" i="26" s="1"/>
  <c r="AW249" i="10"/>
  <c r="AW231" i="26" s="1"/>
  <c r="AO249" i="10"/>
  <c r="AO231" i="26" s="1"/>
  <c r="AV249" i="10"/>
  <c r="AV231" i="26" s="1"/>
  <c r="AN249" i="10"/>
  <c r="AN231" i="26" s="1"/>
  <c r="AU249" i="10"/>
  <c r="AU231" i="26" s="1"/>
  <c r="AZ249" i="10"/>
  <c r="AZ231" i="26" s="1"/>
  <c r="AR249" i="10"/>
  <c r="AR231" i="26" s="1"/>
  <c r="AY249" i="10"/>
  <c r="AY231" i="26" s="1"/>
  <c r="AQ249" i="10"/>
  <c r="AQ231" i="26" s="1"/>
  <c r="AS249" i="10"/>
  <c r="AS231" i="26" s="1"/>
  <c r="AT249" i="10"/>
  <c r="AT231" i="26" s="1"/>
  <c r="AS274" i="10"/>
  <c r="AS256" i="26" s="1"/>
  <c r="AZ274" i="10"/>
  <c r="AZ256" i="26" s="1"/>
  <c r="AR274" i="10"/>
  <c r="AR256" i="26" s="1"/>
  <c r="AY274" i="10"/>
  <c r="AY256" i="26" s="1"/>
  <c r="AQ274" i="10"/>
  <c r="AQ256" i="26" s="1"/>
  <c r="AX274" i="10"/>
  <c r="AX256" i="26" s="1"/>
  <c r="AP274" i="10"/>
  <c r="AP256" i="26" s="1"/>
  <c r="AU274" i="10"/>
  <c r="AU256" i="26" s="1"/>
  <c r="AT274" i="10"/>
  <c r="AT256" i="26" s="1"/>
  <c r="AW274" i="10"/>
  <c r="AW256" i="26" s="1"/>
  <c r="AO274" i="10"/>
  <c r="AO256" i="26" s="1"/>
  <c r="AN274" i="10"/>
  <c r="AN256" i="26" s="1"/>
  <c r="AV274" i="10"/>
  <c r="AV256" i="26" s="1"/>
  <c r="L303" i="10"/>
  <c r="L302" i="26" s="1"/>
  <c r="K761" i="10"/>
  <c r="L760" i="10"/>
  <c r="L873" i="26" s="1"/>
  <c r="K495" i="10"/>
  <c r="L494" i="10"/>
  <c r="L550" i="26" s="1"/>
  <c r="AT269" i="10"/>
  <c r="AT251" i="26" s="1"/>
  <c r="AS269" i="10"/>
  <c r="AS251" i="26" s="1"/>
  <c r="AZ269" i="10"/>
  <c r="AZ251" i="26" s="1"/>
  <c r="AR269" i="10"/>
  <c r="AR251" i="26" s="1"/>
  <c r="AY269" i="10"/>
  <c r="AY251" i="26" s="1"/>
  <c r="AQ269" i="10"/>
  <c r="AQ251" i="26" s="1"/>
  <c r="AV269" i="10"/>
  <c r="AV251" i="26" s="1"/>
  <c r="AN269" i="10"/>
  <c r="AN251" i="26" s="1"/>
  <c r="AU269" i="10"/>
  <c r="AU251" i="26" s="1"/>
  <c r="AP269" i="10"/>
  <c r="AP251" i="26" s="1"/>
  <c r="AO269" i="10"/>
  <c r="AO251" i="26" s="1"/>
  <c r="AX269" i="10"/>
  <c r="AX251" i="26" s="1"/>
  <c r="AW269" i="10"/>
  <c r="AW251" i="26" s="1"/>
  <c r="AM270" i="10"/>
  <c r="AM252" i="26" s="1"/>
  <c r="AS804" i="10"/>
  <c r="AZ804" i="10"/>
  <c r="AR804" i="10"/>
  <c r="AY804" i="10"/>
  <c r="AQ804" i="10"/>
  <c r="AV804" i="10"/>
  <c r="AN804" i="10"/>
  <c r="AW804" i="10"/>
  <c r="AU804" i="10"/>
  <c r="AT804" i="10"/>
  <c r="AP804" i="10"/>
  <c r="AO804" i="10"/>
  <c r="AM805" i="10"/>
  <c r="AX804" i="10"/>
  <c r="K682" i="10"/>
  <c r="L681" i="10"/>
  <c r="L406" i="10"/>
  <c r="L428" i="26" s="1"/>
  <c r="AT229" i="10"/>
  <c r="AT211" i="26" s="1"/>
  <c r="AS229" i="10"/>
  <c r="AS211" i="26" s="1"/>
  <c r="AZ229" i="10"/>
  <c r="AZ211" i="26" s="1"/>
  <c r="AR229" i="10"/>
  <c r="AR211" i="26" s="1"/>
  <c r="AY229" i="10"/>
  <c r="AY211" i="26" s="1"/>
  <c r="AQ229" i="10"/>
  <c r="AQ211" i="26" s="1"/>
  <c r="AV229" i="10"/>
  <c r="AV211" i="26" s="1"/>
  <c r="AN229" i="10"/>
  <c r="AN211" i="26" s="1"/>
  <c r="AU229" i="10"/>
  <c r="AU211" i="26" s="1"/>
  <c r="AP229" i="10"/>
  <c r="AP211" i="26" s="1"/>
  <c r="AO229" i="10"/>
  <c r="AO211" i="26" s="1"/>
  <c r="AX229" i="10"/>
  <c r="AX211" i="26" s="1"/>
  <c r="AW229" i="10"/>
  <c r="AW211" i="26" s="1"/>
  <c r="AM230" i="10"/>
  <c r="AM212" i="26" s="1"/>
  <c r="K289" i="10"/>
  <c r="K146" i="10"/>
  <c r="K392" i="10"/>
  <c r="K652" i="10"/>
  <c r="L730" i="10"/>
  <c r="L843" i="26" s="1"/>
  <c r="AU834" i="10"/>
  <c r="AY834" i="10"/>
  <c r="AQ834" i="10"/>
  <c r="AX834" i="10"/>
  <c r="AN834" i="10"/>
  <c r="AV834" i="10"/>
  <c r="AT834" i="10"/>
  <c r="AS834" i="10"/>
  <c r="AP834" i="10"/>
  <c r="AZ834" i="10"/>
  <c r="AW834" i="10"/>
  <c r="AR834" i="10"/>
  <c r="AO834" i="10"/>
  <c r="AZ504" i="10"/>
  <c r="AZ560" i="26" s="1"/>
  <c r="AR504" i="10"/>
  <c r="AR560" i="26" s="1"/>
  <c r="AM505" i="10"/>
  <c r="AM561" i="26" s="1"/>
  <c r="AX504" i="10"/>
  <c r="AX560" i="26" s="1"/>
  <c r="AP504" i="10"/>
  <c r="AP560" i="26" s="1"/>
  <c r="AW504" i="10"/>
  <c r="AW560" i="26" s="1"/>
  <c r="AO504" i="10"/>
  <c r="AO560" i="26" s="1"/>
  <c r="AV504" i="10"/>
  <c r="AV560" i="26" s="1"/>
  <c r="AN504" i="10"/>
  <c r="AN560" i="26" s="1"/>
  <c r="AT504" i="10"/>
  <c r="AT560" i="26" s="1"/>
  <c r="AS504" i="10"/>
  <c r="AS560" i="26" s="1"/>
  <c r="AQ504" i="10"/>
  <c r="AQ560" i="26" s="1"/>
  <c r="AY504" i="10"/>
  <c r="AY560" i="26" s="1"/>
  <c r="AU504" i="10"/>
  <c r="AU560" i="26" s="1"/>
  <c r="K171" i="10"/>
  <c r="L170" i="10"/>
  <c r="L499" i="10"/>
  <c r="L555" i="26" s="1"/>
  <c r="K711" i="10"/>
  <c r="AM255" i="10"/>
  <c r="AM237" i="26" s="1"/>
  <c r="K825" i="10"/>
  <c r="K826" i="10" s="1"/>
  <c r="K827" i="10" s="1"/>
  <c r="K828" i="10" s="1"/>
  <c r="K24" i="19" l="1"/>
  <c r="G215" i="19"/>
  <c r="E215" i="19" a="1"/>
  <c r="E215" i="19" s="1"/>
  <c r="E214" i="19" a="1"/>
  <c r="E214" i="19" s="1"/>
  <c r="AA24" i="30"/>
  <c r="O24" i="30"/>
  <c r="AE24" i="30"/>
  <c r="AI24" i="30"/>
  <c r="K24" i="30"/>
  <c r="G214" i="19"/>
  <c r="L24" i="30"/>
  <c r="X24" i="30"/>
  <c r="AL24" i="30"/>
  <c r="AJ24" i="30"/>
  <c r="AW24" i="30"/>
  <c r="L49" i="18"/>
  <c r="AA49" i="18"/>
  <c r="AO24" i="30"/>
  <c r="AU24" i="30"/>
  <c r="S24" i="30"/>
  <c r="AU49" i="18"/>
  <c r="AT24" i="30"/>
  <c r="AV24" i="30"/>
  <c r="R24" i="30"/>
  <c r="H45" i="19"/>
  <c r="E43" i="19" a="1"/>
  <c r="E43" i="19" s="1"/>
  <c r="L10" i="18"/>
  <c r="E42" i="19" a="1"/>
  <c r="E42" i="19" s="1"/>
  <c r="H43" i="19"/>
  <c r="E44" i="19" a="1"/>
  <c r="E44" i="19" s="1"/>
  <c r="H42" i="19"/>
  <c r="E161" i="19" a="1"/>
  <c r="E161" i="19" s="1"/>
  <c r="AC25" i="30"/>
  <c r="AC23" i="30"/>
  <c r="AC21" i="30"/>
  <c r="AC19" i="30"/>
  <c r="AC17" i="30"/>
  <c r="AC15" i="30"/>
  <c r="AC47" i="30"/>
  <c r="AC22" i="30"/>
  <c r="AC18" i="30"/>
  <c r="AC13" i="30"/>
  <c r="Z24" i="30"/>
  <c r="AP25" i="30"/>
  <c r="AP23" i="30"/>
  <c r="AP21" i="30"/>
  <c r="AP19" i="30"/>
  <c r="AP17" i="30"/>
  <c r="AP15" i="30"/>
  <c r="AP47" i="30"/>
  <c r="AP22" i="30"/>
  <c r="AP18" i="30"/>
  <c r="AP13" i="30"/>
  <c r="T25" i="30"/>
  <c r="T23" i="30"/>
  <c r="T21" i="30"/>
  <c r="T19" i="30"/>
  <c r="T17" i="30"/>
  <c r="T18" i="30"/>
  <c r="T47" i="30"/>
  <c r="T22" i="30"/>
  <c r="T15" i="30"/>
  <c r="T13" i="30"/>
  <c r="AD47" i="30"/>
  <c r="AD22" i="30"/>
  <c r="AD18" i="30"/>
  <c r="AD25" i="30"/>
  <c r="AD23" i="30"/>
  <c r="AD21" i="30"/>
  <c r="AD19" i="30"/>
  <c r="AD17" i="30"/>
  <c r="AD15" i="30"/>
  <c r="AD13" i="30"/>
  <c r="AG47" i="30"/>
  <c r="AG22" i="30"/>
  <c r="AG18" i="30"/>
  <c r="AG25" i="30"/>
  <c r="AG17" i="30"/>
  <c r="AG13" i="30"/>
  <c r="AG19" i="30"/>
  <c r="AG21" i="30"/>
  <c r="AG23" i="30"/>
  <c r="AG15" i="30"/>
  <c r="Q47" i="30"/>
  <c r="Q22" i="30"/>
  <c r="Q18" i="30"/>
  <c r="Q21" i="30"/>
  <c r="Q15" i="30"/>
  <c r="Q13" i="30"/>
  <c r="Q23" i="30"/>
  <c r="Q25" i="30"/>
  <c r="Q19" i="30"/>
  <c r="Q17" i="30"/>
  <c r="AX25" i="30"/>
  <c r="AX23" i="30"/>
  <c r="AX21" i="30"/>
  <c r="AX19" i="30"/>
  <c r="AX17" i="30"/>
  <c r="AX15" i="30"/>
  <c r="AX47" i="30"/>
  <c r="AX22" i="30"/>
  <c r="AX18" i="30"/>
  <c r="AX13" i="30"/>
  <c r="AS25" i="30"/>
  <c r="AS23" i="30"/>
  <c r="AS21" i="30"/>
  <c r="AS19" i="30"/>
  <c r="AS17" i="30"/>
  <c r="AS15" i="30"/>
  <c r="AS18" i="30"/>
  <c r="AS47" i="30"/>
  <c r="AS13" i="30"/>
  <c r="AS22" i="30"/>
  <c r="AW49" i="18"/>
  <c r="J48" i="30"/>
  <c r="J25" i="30"/>
  <c r="J23" i="30"/>
  <c r="J21" i="30"/>
  <c r="J19" i="30"/>
  <c r="J17" i="30"/>
  <c r="J47" i="30"/>
  <c r="J22" i="30"/>
  <c r="J18" i="30"/>
  <c r="J15" i="30"/>
  <c r="J13" i="30"/>
  <c r="AF24" i="30"/>
  <c r="AF49" i="18"/>
  <c r="M24" i="30"/>
  <c r="M49" i="18"/>
  <c r="AM47" i="30"/>
  <c r="AM22" i="30"/>
  <c r="AM18" i="30"/>
  <c r="AM25" i="30"/>
  <c r="AM23" i="30"/>
  <c r="AM21" i="30"/>
  <c r="AM19" i="30"/>
  <c r="AM17" i="30"/>
  <c r="AM15" i="30"/>
  <c r="AM13" i="30"/>
  <c r="AV47" i="30"/>
  <c r="AV22" i="30"/>
  <c r="AV18" i="30"/>
  <c r="AV19" i="30"/>
  <c r="AV23" i="30"/>
  <c r="AV21" i="30"/>
  <c r="AV13" i="30"/>
  <c r="AV15" i="30"/>
  <c r="AV25" i="30"/>
  <c r="AV17" i="30"/>
  <c r="M25" i="30"/>
  <c r="M23" i="30"/>
  <c r="M21" i="30"/>
  <c r="M19" i="30"/>
  <c r="M17" i="30"/>
  <c r="M15" i="30"/>
  <c r="M13" i="30"/>
  <c r="M18" i="30"/>
  <c r="M47" i="30"/>
  <c r="M22" i="30"/>
  <c r="AF47" i="30"/>
  <c r="AF22" i="30"/>
  <c r="AF18" i="30"/>
  <c r="AF23" i="30"/>
  <c r="AF15" i="30"/>
  <c r="AF25" i="30"/>
  <c r="AF17" i="30"/>
  <c r="AF13" i="30"/>
  <c r="AF21" i="30"/>
  <c r="AF19" i="30"/>
  <c r="N47" i="30"/>
  <c r="N22" i="30"/>
  <c r="N18" i="30"/>
  <c r="N25" i="30"/>
  <c r="N23" i="30"/>
  <c r="N21" i="30"/>
  <c r="N19" i="30"/>
  <c r="N17" i="30"/>
  <c r="N13" i="30"/>
  <c r="N15" i="30"/>
  <c r="AN49" i="18"/>
  <c r="U49" i="18"/>
  <c r="AS49" i="18"/>
  <c r="AX49" i="18"/>
  <c r="X49" i="18"/>
  <c r="N49" i="18"/>
  <c r="AQ25" i="30"/>
  <c r="AQ23" i="30"/>
  <c r="AQ21" i="30"/>
  <c r="AQ19" i="30"/>
  <c r="AQ17" i="30"/>
  <c r="AQ15" i="30"/>
  <c r="AQ47" i="30"/>
  <c r="AQ22" i="30"/>
  <c r="AQ18" i="30"/>
  <c r="AQ13" i="30"/>
  <c r="K49" i="18"/>
  <c r="AQ24" i="30"/>
  <c r="V24" i="30"/>
  <c r="V49" i="18"/>
  <c r="J24" i="30"/>
  <c r="AI25" i="30"/>
  <c r="AI23" i="30"/>
  <c r="AI21" i="30"/>
  <c r="AI19" i="30"/>
  <c r="AI17" i="30"/>
  <c r="AI15" i="30"/>
  <c r="AI47" i="30"/>
  <c r="AI22" i="30"/>
  <c r="AI18" i="30"/>
  <c r="AI13" i="30"/>
  <c r="AE47" i="30"/>
  <c r="AE22" i="30"/>
  <c r="AE18" i="30"/>
  <c r="AE25" i="30"/>
  <c r="AE23" i="30"/>
  <c r="AE21" i="30"/>
  <c r="AE19" i="30"/>
  <c r="AE17" i="30"/>
  <c r="AE15" i="30"/>
  <c r="AE13" i="30"/>
  <c r="K48" i="30"/>
  <c r="K25" i="30"/>
  <c r="K23" i="30"/>
  <c r="K21" i="30"/>
  <c r="K19" i="30"/>
  <c r="K17" i="30"/>
  <c r="K47" i="30"/>
  <c r="K22" i="30"/>
  <c r="K18" i="30"/>
  <c r="K15" i="30"/>
  <c r="K13" i="30"/>
  <c r="O47" i="30"/>
  <c r="O22" i="30"/>
  <c r="O18" i="30"/>
  <c r="O25" i="30"/>
  <c r="O23" i="30"/>
  <c r="O21" i="30"/>
  <c r="O19" i="30"/>
  <c r="O17" i="30"/>
  <c r="O15" i="30"/>
  <c r="O13" i="30"/>
  <c r="AR25" i="30"/>
  <c r="AR23" i="30"/>
  <c r="AR21" i="30"/>
  <c r="AR19" i="30"/>
  <c r="AR17" i="30"/>
  <c r="AR15" i="30"/>
  <c r="AR22" i="30"/>
  <c r="AR18" i="30"/>
  <c r="AR47" i="30"/>
  <c r="AR13" i="30"/>
  <c r="V47" i="30"/>
  <c r="V22" i="30"/>
  <c r="V18" i="30"/>
  <c r="V25" i="30"/>
  <c r="V23" i="30"/>
  <c r="V21" i="30"/>
  <c r="V19" i="30"/>
  <c r="V17" i="30"/>
  <c r="V15" i="30"/>
  <c r="V13" i="30"/>
  <c r="AP536" i="26"/>
  <c r="AP540" i="26" s="1"/>
  <c r="AP1121" i="26" s="1"/>
  <c r="AX737" i="26"/>
  <c r="J49" i="18"/>
  <c r="AL49" i="18"/>
  <c r="AH25" i="30"/>
  <c r="AH23" i="30"/>
  <c r="AH21" i="30"/>
  <c r="AH19" i="30"/>
  <c r="AH17" i="30"/>
  <c r="AH15" i="30"/>
  <c r="AH47" i="30"/>
  <c r="AH22" i="30"/>
  <c r="AH18" i="30"/>
  <c r="AH13" i="30"/>
  <c r="AK25" i="30"/>
  <c r="AK23" i="30"/>
  <c r="AK21" i="30"/>
  <c r="AK19" i="30"/>
  <c r="AK17" i="30"/>
  <c r="AK15" i="30"/>
  <c r="AK18" i="30"/>
  <c r="AK22" i="30"/>
  <c r="AK13" i="30"/>
  <c r="AK47" i="30"/>
  <c r="AL47" i="30"/>
  <c r="AL22" i="30"/>
  <c r="AL18" i="30"/>
  <c r="AL25" i="30"/>
  <c r="AL23" i="30"/>
  <c r="AL21" i="30"/>
  <c r="AL19" i="30"/>
  <c r="AL17" i="30"/>
  <c r="AL15" i="30"/>
  <c r="AL13" i="30"/>
  <c r="R25" i="30"/>
  <c r="R23" i="30"/>
  <c r="R21" i="30"/>
  <c r="R19" i="30"/>
  <c r="R17" i="30"/>
  <c r="R47" i="30"/>
  <c r="R22" i="30"/>
  <c r="R18" i="30"/>
  <c r="R15" i="30"/>
  <c r="R13" i="30"/>
  <c r="I47" i="30"/>
  <c r="I22" i="30"/>
  <c r="I18" i="30"/>
  <c r="I19" i="30"/>
  <c r="I15" i="30"/>
  <c r="I13" i="30"/>
  <c r="I48" i="30"/>
  <c r="I21" i="30"/>
  <c r="I23" i="30"/>
  <c r="I25" i="30"/>
  <c r="I17" i="30"/>
  <c r="AZ528" i="26"/>
  <c r="AZ532" i="26" s="1"/>
  <c r="AI49" i="18"/>
  <c r="AQ49" i="18"/>
  <c r="AV49" i="18"/>
  <c r="AE49" i="18"/>
  <c r="AW47" i="30"/>
  <c r="AW22" i="30"/>
  <c r="AW18" i="30"/>
  <c r="AW21" i="30"/>
  <c r="AW13" i="30"/>
  <c r="AW25" i="30"/>
  <c r="AW17" i="30"/>
  <c r="AW23" i="30"/>
  <c r="AW15" i="30"/>
  <c r="AW19" i="30"/>
  <c r="L25" i="30"/>
  <c r="L23" i="30"/>
  <c r="L21" i="30"/>
  <c r="L19" i="30"/>
  <c r="L17" i="30"/>
  <c r="L22" i="30"/>
  <c r="L47" i="30"/>
  <c r="L15" i="30"/>
  <c r="L13" i="30"/>
  <c r="L18" i="30"/>
  <c r="AT47" i="30"/>
  <c r="AT22" i="30"/>
  <c r="AT18" i="30"/>
  <c r="AT25" i="30"/>
  <c r="AT23" i="30"/>
  <c r="AT21" i="30"/>
  <c r="AT19" i="30"/>
  <c r="AT17" i="30"/>
  <c r="AT15" i="30"/>
  <c r="AT13" i="30"/>
  <c r="Y47" i="30"/>
  <c r="Y22" i="30"/>
  <c r="Y18" i="30"/>
  <c r="Y23" i="30"/>
  <c r="Y15" i="30"/>
  <c r="Y13" i="30"/>
  <c r="Y25" i="30"/>
  <c r="Y17" i="30"/>
  <c r="Y19" i="30"/>
  <c r="Y21" i="30"/>
  <c r="X47" i="30"/>
  <c r="X22" i="30"/>
  <c r="X18" i="30"/>
  <c r="X21" i="30"/>
  <c r="X17" i="30"/>
  <c r="X23" i="30"/>
  <c r="X15" i="30"/>
  <c r="X13" i="30"/>
  <c r="X25" i="30"/>
  <c r="X19" i="30"/>
  <c r="AJ25" i="30"/>
  <c r="AJ23" i="30"/>
  <c r="AJ21" i="30"/>
  <c r="AJ19" i="30"/>
  <c r="AJ17" i="30"/>
  <c r="AJ15" i="30"/>
  <c r="AJ47" i="30"/>
  <c r="AJ22" i="30"/>
  <c r="AJ18" i="30"/>
  <c r="AJ13" i="30"/>
  <c r="AS536" i="26"/>
  <c r="AS540" i="26" s="1"/>
  <c r="AT752" i="26"/>
  <c r="T49" i="18"/>
  <c r="AT49" i="18"/>
  <c r="Q49" i="18"/>
  <c r="Z25" i="30"/>
  <c r="Z23" i="30"/>
  <c r="Z21" i="30"/>
  <c r="Z19" i="30"/>
  <c r="Z17" i="30"/>
  <c r="Z15" i="30"/>
  <c r="Z47" i="30"/>
  <c r="Z22" i="30"/>
  <c r="Z18" i="30"/>
  <c r="Z13" i="30"/>
  <c r="E162" i="19" a="1"/>
  <c r="E162" i="19" s="1"/>
  <c r="AC24" i="30"/>
  <c r="Y24" i="30"/>
  <c r="Y49" i="18"/>
  <c r="P24" i="30"/>
  <c r="P49" i="18"/>
  <c r="AA25" i="30"/>
  <c r="AA23" i="30"/>
  <c r="AA21" i="30"/>
  <c r="AA19" i="30"/>
  <c r="AA17" i="30"/>
  <c r="AA15" i="30"/>
  <c r="AA47" i="30"/>
  <c r="AA22" i="30"/>
  <c r="AA18" i="30"/>
  <c r="AA13" i="30"/>
  <c r="U25" i="30"/>
  <c r="U23" i="30"/>
  <c r="U21" i="30"/>
  <c r="U19" i="30"/>
  <c r="U17" i="30"/>
  <c r="U18" i="30"/>
  <c r="U22" i="30"/>
  <c r="U15" i="30"/>
  <c r="U13" i="30"/>
  <c r="U47" i="30"/>
  <c r="AN47" i="30"/>
  <c r="AN22" i="30"/>
  <c r="AN18" i="30"/>
  <c r="AN25" i="30"/>
  <c r="AN17" i="30"/>
  <c r="AN19" i="30"/>
  <c r="AN13" i="30"/>
  <c r="AN21" i="30"/>
  <c r="AN23" i="30"/>
  <c r="AN15" i="30"/>
  <c r="AY25" i="30"/>
  <c r="AY23" i="30"/>
  <c r="AY21" i="30"/>
  <c r="AY19" i="30"/>
  <c r="AY17" i="30"/>
  <c r="AY15" i="30"/>
  <c r="AY47" i="30"/>
  <c r="AY22" i="30"/>
  <c r="AY18" i="30"/>
  <c r="AY13" i="30"/>
  <c r="AG49" i="18"/>
  <c r="AJ49" i="18"/>
  <c r="S49" i="18"/>
  <c r="AO49" i="18"/>
  <c r="AH49" i="18"/>
  <c r="AK24" i="30"/>
  <c r="AK49" i="18"/>
  <c r="M509" i="10"/>
  <c r="M565" i="26" s="1"/>
  <c r="W24" i="30"/>
  <c r="W49" i="18"/>
  <c r="AD24" i="30"/>
  <c r="AD49" i="18"/>
  <c r="AM24" i="30"/>
  <c r="AM49" i="18"/>
  <c r="AB24" i="30"/>
  <c r="AB49" i="18"/>
  <c r="AU47" i="30"/>
  <c r="AU22" i="30"/>
  <c r="AU18" i="30"/>
  <c r="AU25" i="30"/>
  <c r="AU23" i="30"/>
  <c r="AU21" i="30"/>
  <c r="AU19" i="30"/>
  <c r="AU17" i="30"/>
  <c r="AU15" i="30"/>
  <c r="AU13" i="30"/>
  <c r="AO47" i="30"/>
  <c r="AO22" i="30"/>
  <c r="AO18" i="30"/>
  <c r="AO23" i="30"/>
  <c r="AO19" i="30"/>
  <c r="AO13" i="30"/>
  <c r="AO21" i="30"/>
  <c r="AO15" i="30"/>
  <c r="AO25" i="30"/>
  <c r="AO17" i="30"/>
  <c r="S25" i="30"/>
  <c r="S23" i="30"/>
  <c r="S21" i="30"/>
  <c r="S19" i="30"/>
  <c r="S17" i="30"/>
  <c r="S47" i="30"/>
  <c r="S22" i="30"/>
  <c r="S18" i="30"/>
  <c r="S15" i="30"/>
  <c r="S13" i="30"/>
  <c r="W47" i="30"/>
  <c r="W22" i="30"/>
  <c r="W18" i="30"/>
  <c r="W25" i="30"/>
  <c r="W23" i="30"/>
  <c r="W21" i="30"/>
  <c r="W19" i="30"/>
  <c r="W17" i="30"/>
  <c r="W15" i="30"/>
  <c r="W13" i="30"/>
  <c r="P47" i="30"/>
  <c r="P22" i="30"/>
  <c r="P18" i="30"/>
  <c r="P19" i="30"/>
  <c r="P21" i="30"/>
  <c r="P15" i="30"/>
  <c r="P13" i="30"/>
  <c r="P25" i="30"/>
  <c r="P17" i="30"/>
  <c r="P23" i="30"/>
  <c r="AB25" i="30"/>
  <c r="AB23" i="30"/>
  <c r="AB21" i="30"/>
  <c r="AB19" i="30"/>
  <c r="AB17" i="30"/>
  <c r="AB15" i="30"/>
  <c r="AB18" i="30"/>
  <c r="AB47" i="30"/>
  <c r="AB13" i="30"/>
  <c r="AB22" i="30"/>
  <c r="AR49" i="18"/>
  <c r="O49" i="18"/>
  <c r="E160" i="19" a="1"/>
  <c r="E160" i="19" s="1"/>
  <c r="Z49" i="18"/>
  <c r="AP49" i="18"/>
  <c r="H52" i="17"/>
  <c r="I55" i="17"/>
  <c r="AY3" i="25"/>
  <c r="AZ3" i="30"/>
  <c r="AY4" i="25"/>
  <c r="AZ4" i="30"/>
  <c r="AX869" i="10"/>
  <c r="AX1016" i="26" s="1"/>
  <c r="AZ909" i="26"/>
  <c r="AP949" i="26"/>
  <c r="AY579" i="10"/>
  <c r="AY652" i="26" s="1"/>
  <c r="AU687" i="10"/>
  <c r="K600" i="10"/>
  <c r="K601" i="10" s="1"/>
  <c r="AW949" i="26"/>
  <c r="AQ687" i="10"/>
  <c r="AZ708" i="26"/>
  <c r="AZ712" i="26" s="1"/>
  <c r="AZ1123" i="26" s="1"/>
  <c r="AS737" i="26"/>
  <c r="AS708" i="26"/>
  <c r="AS712" i="26" s="1"/>
  <c r="AX708" i="26"/>
  <c r="AX712" i="26" s="1"/>
  <c r="AX1123" i="26" s="1"/>
  <c r="AW752" i="26"/>
  <c r="AU752" i="26"/>
  <c r="AU536" i="26"/>
  <c r="AU540" i="26" s="1"/>
  <c r="AU1121" i="26" s="1"/>
  <c r="AV708" i="26"/>
  <c r="AV712" i="26" s="1"/>
  <c r="AP882" i="26"/>
  <c r="AP886" i="26" s="1"/>
  <c r="AP1126" i="26" s="1"/>
  <c r="AZ752" i="26"/>
  <c r="AX767" i="26"/>
  <c r="AQ752" i="26"/>
  <c r="AW882" i="26"/>
  <c r="AW886" i="26" s="1"/>
  <c r="AW1126" i="26" s="1"/>
  <c r="H10" i="17"/>
  <c r="H8" i="17"/>
  <c r="H9" i="17"/>
  <c r="H7" i="17"/>
  <c r="K1118" i="26"/>
  <c r="K804" i="26"/>
  <c r="K808" i="26" s="1"/>
  <c r="K1125" i="26" s="1"/>
  <c r="AR752" i="26"/>
  <c r="AO782" i="26"/>
  <c r="AV752" i="26"/>
  <c r="AN890" i="26"/>
  <c r="AN894" i="26" s="1"/>
  <c r="AN1126" i="26" s="1"/>
  <c r="AN777" i="26"/>
  <c r="AZ767" i="26"/>
  <c r="AV737" i="26"/>
  <c r="AU767" i="26"/>
  <c r="AP708" i="26"/>
  <c r="AP712" i="26" s="1"/>
  <c r="AP1123" i="26" s="1"/>
  <c r="AP647" i="10"/>
  <c r="L510" i="10"/>
  <c r="AX782" i="26"/>
  <c r="AY782" i="26"/>
  <c r="AU642" i="10"/>
  <c r="AW767" i="26"/>
  <c r="H92" i="25"/>
  <c r="H93" i="25" s="1"/>
  <c r="AC95" i="25" s="1"/>
  <c r="AC130" i="25" s="1"/>
  <c r="AO324" i="10"/>
  <c r="AO323" i="26" s="1"/>
  <c r="AX528" i="26"/>
  <c r="AX532" i="26" s="1"/>
  <c r="AX1121" i="26" s="1"/>
  <c r="AS777" i="26"/>
  <c r="AQ536" i="26"/>
  <c r="AQ540" i="26" s="1"/>
  <c r="AQ1121" i="26" s="1"/>
  <c r="AQ890" i="26"/>
  <c r="AQ894" i="26" s="1"/>
  <c r="AQ1126" i="26" s="1"/>
  <c r="AW536" i="26"/>
  <c r="AW540" i="26" s="1"/>
  <c r="AZ782" i="26"/>
  <c r="AO767" i="26"/>
  <c r="AQ642" i="10"/>
  <c r="AQ910" i="26" s="1"/>
  <c r="AX107" i="10"/>
  <c r="AX55" i="26" s="1"/>
  <c r="AT652" i="10"/>
  <c r="AR869" i="10"/>
  <c r="AR1016" i="26" s="1"/>
  <c r="AS869" i="10"/>
  <c r="AS1016" i="26" s="1"/>
  <c r="AX176" i="10"/>
  <c r="AX141" i="26" s="1"/>
  <c r="AV777" i="26"/>
  <c r="AZ4" i="25"/>
  <c r="AP176" i="10"/>
  <c r="AP141" i="26" s="1"/>
  <c r="AN372" i="10"/>
  <c r="AN394" i="26" s="1"/>
  <c r="AN176" i="10"/>
  <c r="AN141" i="26" s="1"/>
  <c r="AM177" i="10"/>
  <c r="AM142" i="26" s="1"/>
  <c r="AP869" i="10"/>
  <c r="AP1016" i="26" s="1"/>
  <c r="AU869" i="10"/>
  <c r="AU1016" i="26" s="1"/>
  <c r="AV176" i="10"/>
  <c r="AV141" i="26" s="1"/>
  <c r="AQ176" i="10"/>
  <c r="AQ141" i="26" s="1"/>
  <c r="AQ782" i="26"/>
  <c r="AQ777" i="26"/>
  <c r="AN869" i="10"/>
  <c r="AN1016" i="26" s="1"/>
  <c r="AO869" i="10"/>
  <c r="AO1016" i="26" s="1"/>
  <c r="AT869" i="10"/>
  <c r="AT1016" i="26" s="1"/>
  <c r="AM870" i="10"/>
  <c r="AM1017" i="26" s="1"/>
  <c r="AZ869" i="10"/>
  <c r="AZ1016" i="26" s="1"/>
  <c r="AQ869" i="10"/>
  <c r="AQ1016" i="26" s="1"/>
  <c r="AT176" i="10"/>
  <c r="AT141" i="26" s="1"/>
  <c r="AY176" i="10"/>
  <c r="AY141" i="26" s="1"/>
  <c r="AZ800" i="10"/>
  <c r="AS882" i="26"/>
  <c r="AS886" i="26" s="1"/>
  <c r="AS1126" i="26" s="1"/>
  <c r="AR890" i="26"/>
  <c r="AR894" i="26" s="1"/>
  <c r="AR1126" i="26" s="1"/>
  <c r="AT882" i="26"/>
  <c r="AT886" i="26" s="1"/>
  <c r="AT1126" i="26" s="1"/>
  <c r="H71" i="25"/>
  <c r="H72" i="25" s="1"/>
  <c r="AY74" i="25" s="1"/>
  <c r="AU176" i="10"/>
  <c r="AU141" i="26" s="1"/>
  <c r="AR176" i="10"/>
  <c r="AR141" i="26" s="1"/>
  <c r="AY536" i="26"/>
  <c r="AY540" i="26" s="1"/>
  <c r="AY1121" i="26" s="1"/>
  <c r="AV869" i="10"/>
  <c r="AV1016" i="26" s="1"/>
  <c r="AY869" i="10"/>
  <c r="AY1016" i="26" s="1"/>
  <c r="AW869" i="10"/>
  <c r="AW1016" i="26" s="1"/>
  <c r="AO176" i="10"/>
  <c r="AO141" i="26" s="1"/>
  <c r="AZ176" i="10"/>
  <c r="AZ141" i="26" s="1"/>
  <c r="M366" i="10"/>
  <c r="M388" i="26" s="1"/>
  <c r="AM157" i="10"/>
  <c r="AM122" i="26" s="1"/>
  <c r="AO528" i="26"/>
  <c r="AO532" i="26" s="1"/>
  <c r="AN367" i="10"/>
  <c r="AN389" i="26" s="1"/>
  <c r="AO777" i="26"/>
  <c r="AO334" i="10"/>
  <c r="AO333" i="26" s="1"/>
  <c r="H113" i="25"/>
  <c r="H114" i="25" s="1"/>
  <c r="AU116" i="25" s="1"/>
  <c r="AU131" i="25" s="1"/>
  <c r="AV334" i="10"/>
  <c r="AV333" i="26" s="1"/>
  <c r="AY752" i="26"/>
  <c r="AN156" i="10"/>
  <c r="AN121" i="26" s="1"/>
  <c r="AU890" i="26"/>
  <c r="AU894" i="26" s="1"/>
  <c r="AU1126" i="26" s="1"/>
  <c r="L367" i="10"/>
  <c r="AX156" i="10"/>
  <c r="AX121" i="26" s="1"/>
  <c r="AP752" i="26"/>
  <c r="AZ289" i="10"/>
  <c r="AZ288" i="26" s="1"/>
  <c r="AS392" i="10"/>
  <c r="AS414" i="26" s="1"/>
  <c r="AZ777" i="26"/>
  <c r="H29" i="25"/>
  <c r="H30" i="25" s="1"/>
  <c r="AR32" i="25" s="1"/>
  <c r="AR127" i="25" s="1"/>
  <c r="H50" i="25"/>
  <c r="H51" i="25" s="1"/>
  <c r="AY53" i="25" s="1"/>
  <c r="AM290" i="10"/>
  <c r="AM289" i="26" s="1"/>
  <c r="AW642" i="10"/>
  <c r="AW910" i="26" s="1"/>
  <c r="AY642" i="10"/>
  <c r="AT706" i="10"/>
  <c r="AT819" i="26" s="1"/>
  <c r="AT642" i="10"/>
  <c r="AT738" i="26" s="1"/>
  <c r="AR642" i="10"/>
  <c r="AR910" i="26" s="1"/>
  <c r="AP706" i="10"/>
  <c r="AP819" i="26" s="1"/>
  <c r="AN642" i="10"/>
  <c r="AN910" i="26" s="1"/>
  <c r="AZ642" i="10"/>
  <c r="AZ910" i="26" s="1"/>
  <c r="AV642" i="10"/>
  <c r="AP642" i="10"/>
  <c r="AP910" i="26" s="1"/>
  <c r="AO701" i="10"/>
  <c r="AO814" i="26" s="1"/>
  <c r="AO642" i="10"/>
  <c r="AO910" i="26" s="1"/>
  <c r="AX642" i="10"/>
  <c r="AP701" i="10"/>
  <c r="AP814" i="26" s="1"/>
  <c r="AZ647" i="10"/>
  <c r="AZ915" i="26" s="1"/>
  <c r="AS642" i="10"/>
  <c r="AS910" i="26" s="1"/>
  <c r="AZ701" i="10"/>
  <c r="AZ814" i="26" s="1"/>
  <c r="AZ4" i="20"/>
  <c r="AP166" i="10"/>
  <c r="AP131" i="26" s="1"/>
  <c r="AZ4" i="26"/>
  <c r="K560" i="10"/>
  <c r="K561" i="10" s="1"/>
  <c r="AZ4" i="14"/>
  <c r="AZ4" i="17"/>
  <c r="AZ4" i="27"/>
  <c r="AZ125" i="25"/>
  <c r="AZ49" i="15" s="1"/>
  <c r="AZ49" i="17" s="1"/>
  <c r="AM783" i="26"/>
  <c r="AZ4" i="15"/>
  <c r="AZ4" i="16"/>
  <c r="AZ4" i="18"/>
  <c r="K409" i="26"/>
  <c r="AR780" i="10"/>
  <c r="AP780" i="10"/>
  <c r="AP825" i="10"/>
  <c r="AY125" i="25"/>
  <c r="AY49" i="15" s="1"/>
  <c r="AY49" i="17" s="1"/>
  <c r="D209" i="19"/>
  <c r="AS672" i="10"/>
  <c r="AS940" i="26" s="1"/>
  <c r="AT672" i="10"/>
  <c r="AO810" i="10"/>
  <c r="AV151" i="10"/>
  <c r="AV116" i="26" s="1"/>
  <c r="AP599" i="10"/>
  <c r="AP672" i="26" s="1"/>
  <c r="AY839" i="10"/>
  <c r="AY986" i="26" s="1"/>
  <c r="AS559" i="10"/>
  <c r="AS632" i="26" s="1"/>
  <c r="AN402" i="10"/>
  <c r="AN424" i="26" s="1"/>
  <c r="AY741" i="10"/>
  <c r="AY854" i="26" s="1"/>
  <c r="AU672" i="10"/>
  <c r="AR810" i="10"/>
  <c r="AX810" i="10"/>
  <c r="AO402" i="10"/>
  <c r="AO424" i="26" s="1"/>
  <c r="K157" i="10"/>
  <c r="K158" i="10" s="1"/>
  <c r="AV672" i="10"/>
  <c r="AV940" i="26" s="1"/>
  <c r="AS810" i="10"/>
  <c r="AM811" i="10"/>
  <c r="AX811" i="10" s="1"/>
  <c r="AX402" i="10"/>
  <c r="AX424" i="26" s="1"/>
  <c r="AW672" i="10"/>
  <c r="AW940" i="26" s="1"/>
  <c r="AP672" i="10"/>
  <c r="AV810" i="10"/>
  <c r="AP810" i="10"/>
  <c r="AM403" i="10"/>
  <c r="AM425" i="26" s="1"/>
  <c r="AZ672" i="10"/>
  <c r="AZ768" i="26" s="1"/>
  <c r="AX672" i="10"/>
  <c r="AX940" i="26" s="1"/>
  <c r="AT810" i="10"/>
  <c r="AZ810" i="10"/>
  <c r="AR402" i="10"/>
  <c r="AR424" i="26" s="1"/>
  <c r="AN672" i="10"/>
  <c r="AM673" i="10"/>
  <c r="AV673" i="10" s="1"/>
  <c r="AU810" i="10"/>
  <c r="AQ810" i="10"/>
  <c r="AS741" i="10"/>
  <c r="AS854" i="26" s="1"/>
  <c r="AO672" i="10"/>
  <c r="AQ672" i="10"/>
  <c r="AQ940" i="26" s="1"/>
  <c r="AN810" i="10"/>
  <c r="AY810" i="10"/>
  <c r="AN741" i="10"/>
  <c r="AN854" i="26" s="1"/>
  <c r="AM768" i="26"/>
  <c r="AR672" i="10"/>
  <c r="AR940" i="26" s="1"/>
  <c r="AY672" i="10"/>
  <c r="AY940" i="26" s="1"/>
  <c r="AS402" i="10"/>
  <c r="AS424" i="26" s="1"/>
  <c r="AM742" i="10"/>
  <c r="AM855" i="26" s="1"/>
  <c r="AT421" i="10"/>
  <c r="AT460" i="26" s="1"/>
  <c r="AO652" i="10"/>
  <c r="AS884" i="10"/>
  <c r="AS1031" i="26" s="1"/>
  <c r="M288" i="10"/>
  <c r="M287" i="26" s="1"/>
  <c r="AZ421" i="10"/>
  <c r="AZ460" i="26" s="1"/>
  <c r="AW652" i="10"/>
  <c r="AW748" i="26" s="1"/>
  <c r="AX215" i="10"/>
  <c r="AX197" i="26" s="1"/>
  <c r="AQ884" i="10"/>
  <c r="AQ1031" i="26" s="1"/>
  <c r="AM653" i="10"/>
  <c r="AR215" i="10"/>
  <c r="AR197" i="26" s="1"/>
  <c r="AR884" i="10"/>
  <c r="AR1031" i="26" s="1"/>
  <c r="AU215" i="10"/>
  <c r="AU197" i="26" s="1"/>
  <c r="AN884" i="10"/>
  <c r="AN1031" i="26" s="1"/>
  <c r="AQ215" i="10"/>
  <c r="AQ197" i="26" s="1"/>
  <c r="AM885" i="10"/>
  <c r="AM1032" i="26" s="1"/>
  <c r="L672" i="10"/>
  <c r="L940" i="26" s="1"/>
  <c r="AY652" i="10"/>
  <c r="M671" i="10"/>
  <c r="L767" i="26"/>
  <c r="AR652" i="10"/>
  <c r="AR920" i="26" s="1"/>
  <c r="K1011" i="26"/>
  <c r="AU382" i="10"/>
  <c r="AU404" i="26" s="1"/>
  <c r="AY490" i="10"/>
  <c r="AY546" i="26" s="1"/>
  <c r="AN594" i="10"/>
  <c r="AN667" i="26" s="1"/>
  <c r="AO736" i="10"/>
  <c r="AO849" i="26" s="1"/>
  <c r="AM413" i="10"/>
  <c r="AM435" i="26" s="1"/>
  <c r="AU795" i="10"/>
  <c r="AY367" i="10"/>
  <c r="AY389" i="26" s="1"/>
  <c r="AV525" i="10"/>
  <c r="AV581" i="26" s="1"/>
  <c r="AM161" i="26"/>
  <c r="AT412" i="10"/>
  <c r="AT434" i="26" s="1"/>
  <c r="AS466" i="10"/>
  <c r="AS505" i="26" s="1"/>
  <c r="AZ367" i="10"/>
  <c r="AZ389" i="26" s="1"/>
  <c r="AM368" i="10"/>
  <c r="AM390" i="26" s="1"/>
  <c r="AQ619" i="10"/>
  <c r="AQ692" i="26" s="1"/>
  <c r="AS367" i="10"/>
  <c r="AS389" i="26" s="1"/>
  <c r="AQ367" i="10"/>
  <c r="AQ389" i="26" s="1"/>
  <c r="AN545" i="10"/>
  <c r="AN601" i="26" s="1"/>
  <c r="AZ692" i="10"/>
  <c r="AV367" i="10"/>
  <c r="AV389" i="26" s="1"/>
  <c r="AU525" i="10"/>
  <c r="AU581" i="26" s="1"/>
  <c r="AW569" i="10"/>
  <c r="AW642" i="26" s="1"/>
  <c r="M755" i="10"/>
  <c r="M868" i="26" s="1"/>
  <c r="AS545" i="10"/>
  <c r="AS601" i="26" s="1"/>
  <c r="AW692" i="10"/>
  <c r="AW960" i="26" s="1"/>
  <c r="AO367" i="10"/>
  <c r="AO389" i="26" s="1"/>
  <c r="AM860" i="10"/>
  <c r="AM1007" i="26" s="1"/>
  <c r="L756" i="10"/>
  <c r="L757" i="10" s="1"/>
  <c r="AU367" i="10"/>
  <c r="AU389" i="26" s="1"/>
  <c r="AW367" i="10"/>
  <c r="AW389" i="26" s="1"/>
  <c r="AT367" i="10"/>
  <c r="AT389" i="26" s="1"/>
  <c r="AP367" i="10"/>
  <c r="AP389" i="26" s="1"/>
  <c r="AR367" i="10"/>
  <c r="AR389" i="26" s="1"/>
  <c r="AX367" i="10"/>
  <c r="AX389" i="26" s="1"/>
  <c r="AX619" i="10"/>
  <c r="AX692" i="26" s="1"/>
  <c r="L339" i="10"/>
  <c r="L340" i="10" s="1"/>
  <c r="AW701" i="10"/>
  <c r="AW814" i="26" s="1"/>
  <c r="AM707" i="10"/>
  <c r="AM820" i="26" s="1"/>
  <c r="AV594" i="10"/>
  <c r="AV667" i="26" s="1"/>
  <c r="AR166" i="10"/>
  <c r="AR131" i="26" s="1"/>
  <c r="AV682" i="10"/>
  <c r="AV778" i="26" s="1"/>
  <c r="AO594" i="10"/>
  <c r="AO667" i="26" s="1"/>
  <c r="AW844" i="10"/>
  <c r="AW991" i="26" s="1"/>
  <c r="AS701" i="10"/>
  <c r="AS814" i="26" s="1"/>
  <c r="AX701" i="10"/>
  <c r="AX814" i="26" s="1"/>
  <c r="AQ706" i="10"/>
  <c r="AQ819" i="26" s="1"/>
  <c r="AO682" i="10"/>
  <c r="AO950" i="26" s="1"/>
  <c r="AY594" i="10"/>
  <c r="AY667" i="26" s="1"/>
  <c r="AM845" i="10"/>
  <c r="AM992" i="26" s="1"/>
  <c r="AT701" i="10"/>
  <c r="AT814" i="26" s="1"/>
  <c r="AM702" i="10"/>
  <c r="AM815" i="26" s="1"/>
  <c r="AW682" i="10"/>
  <c r="AW950" i="26" s="1"/>
  <c r="AR594" i="10"/>
  <c r="AR667" i="26" s="1"/>
  <c r="AU701" i="10"/>
  <c r="AU814" i="26" s="1"/>
  <c r="AQ701" i="10"/>
  <c r="AQ814" i="26" s="1"/>
  <c r="AR682" i="10"/>
  <c r="AR950" i="26" s="1"/>
  <c r="AZ594" i="10"/>
  <c r="AZ667" i="26" s="1"/>
  <c r="AN701" i="10"/>
  <c r="AN814" i="26" s="1"/>
  <c r="AY701" i="10"/>
  <c r="AY814" i="26" s="1"/>
  <c r="AZ682" i="10"/>
  <c r="AZ950" i="26" s="1"/>
  <c r="AV701" i="10"/>
  <c r="AV814" i="26" s="1"/>
  <c r="AR701" i="10"/>
  <c r="AR814" i="26" s="1"/>
  <c r="AS682" i="10"/>
  <c r="AS950" i="26" s="1"/>
  <c r="AM167" i="10"/>
  <c r="AM132" i="26" s="1"/>
  <c r="K128" i="10"/>
  <c r="K129" i="10" s="1"/>
  <c r="AZ736" i="10"/>
  <c r="AZ849" i="26" s="1"/>
  <c r="AX736" i="10"/>
  <c r="AX849" i="26" s="1"/>
  <c r="AS706" i="10"/>
  <c r="AS819" i="26" s="1"/>
  <c r="AX265" i="10"/>
  <c r="AX247" i="26" s="1"/>
  <c r="AR736" i="10"/>
  <c r="AR849" i="26" s="1"/>
  <c r="AM737" i="10"/>
  <c r="AM850" i="26" s="1"/>
  <c r="AT736" i="10"/>
  <c r="AT849" i="26" s="1"/>
  <c r="AQ736" i="10"/>
  <c r="AQ849" i="26" s="1"/>
  <c r="AX451" i="10"/>
  <c r="AX490" i="26" s="1"/>
  <c r="AN736" i="10"/>
  <c r="AN849" i="26" s="1"/>
  <c r="AY736" i="10"/>
  <c r="AY849" i="26" s="1"/>
  <c r="AQ166" i="10"/>
  <c r="AQ131" i="26" s="1"/>
  <c r="AM452" i="10"/>
  <c r="AM491" i="26" s="1"/>
  <c r="AV736" i="10"/>
  <c r="AV849" i="26" s="1"/>
  <c r="AS736" i="10"/>
  <c r="AS849" i="26" s="1"/>
  <c r="AX706" i="10"/>
  <c r="AX819" i="26" s="1"/>
  <c r="AY166" i="10"/>
  <c r="AY131" i="26" s="1"/>
  <c r="AW736" i="10"/>
  <c r="AW849" i="26" s="1"/>
  <c r="AU736" i="10"/>
  <c r="AU849" i="26" s="1"/>
  <c r="AP736" i="10"/>
  <c r="AP849" i="26" s="1"/>
  <c r="I4" i="27"/>
  <c r="I4" i="26"/>
  <c r="I4" i="25"/>
  <c r="I4" i="20"/>
  <c r="I4" i="18"/>
  <c r="I4" i="17"/>
  <c r="I4" i="16"/>
  <c r="I4" i="15"/>
  <c r="I4" i="14"/>
  <c r="AP3" i="27"/>
  <c r="AP3" i="26"/>
  <c r="AP3" i="25"/>
  <c r="AP3" i="20"/>
  <c r="AP3" i="18"/>
  <c r="AP3" i="17"/>
  <c r="AP3" i="16"/>
  <c r="AP3" i="15"/>
  <c r="T3" i="27"/>
  <c r="T3" i="26"/>
  <c r="T3" i="25"/>
  <c r="T3" i="20"/>
  <c r="T3" i="18"/>
  <c r="T3" i="17"/>
  <c r="T3" i="16"/>
  <c r="T3" i="15"/>
  <c r="AD3" i="27"/>
  <c r="AD3" i="26"/>
  <c r="AD3" i="25"/>
  <c r="AD3" i="20"/>
  <c r="AD3" i="18"/>
  <c r="AD3" i="16"/>
  <c r="AD3" i="15"/>
  <c r="AD3" i="17"/>
  <c r="AG3" i="27"/>
  <c r="AG3" i="26"/>
  <c r="AG3" i="25"/>
  <c r="AG3" i="20"/>
  <c r="AG3" i="18"/>
  <c r="AG3" i="17"/>
  <c r="AG3" i="16"/>
  <c r="AG3" i="15"/>
  <c r="Q3" i="27"/>
  <c r="Q3" i="26"/>
  <c r="Q3" i="25"/>
  <c r="Q3" i="20"/>
  <c r="Q3" i="18"/>
  <c r="Q3" i="17"/>
  <c r="Q3" i="16"/>
  <c r="Q3" i="15"/>
  <c r="AX3" i="27"/>
  <c r="AX3" i="26"/>
  <c r="AX3" i="25"/>
  <c r="AX3" i="20"/>
  <c r="AX3" i="18"/>
  <c r="AX3" i="17"/>
  <c r="AX3" i="16"/>
  <c r="AX3" i="15"/>
  <c r="O4" i="27"/>
  <c r="O4" i="26"/>
  <c r="O4" i="25"/>
  <c r="O4" i="20"/>
  <c r="O4" i="18"/>
  <c r="O4" i="16"/>
  <c r="O4" i="15"/>
  <c r="O4" i="14"/>
  <c r="O4" i="17"/>
  <c r="K4" i="17"/>
  <c r="K4" i="27"/>
  <c r="K4" i="26"/>
  <c r="K4" i="25"/>
  <c r="K4" i="20"/>
  <c r="K4" i="18"/>
  <c r="K4" i="16"/>
  <c r="K4" i="15"/>
  <c r="K4" i="14"/>
  <c r="K146" i="26"/>
  <c r="AT4" i="16"/>
  <c r="AT4" i="27"/>
  <c r="AT4" i="26"/>
  <c r="AT4" i="25"/>
  <c r="AT4" i="20"/>
  <c r="AT4" i="18"/>
  <c r="AT4" i="15"/>
  <c r="AT4" i="14"/>
  <c r="AT4" i="17"/>
  <c r="AM3" i="27"/>
  <c r="AM3" i="26"/>
  <c r="AM3" i="25"/>
  <c r="AM3" i="20"/>
  <c r="AM3" i="18"/>
  <c r="AM3" i="16"/>
  <c r="AM3" i="15"/>
  <c r="AM3" i="17"/>
  <c r="AV3" i="27"/>
  <c r="AV3" i="26"/>
  <c r="AV3" i="25"/>
  <c r="AV3" i="20"/>
  <c r="AV3" i="18"/>
  <c r="AV3" i="17"/>
  <c r="AV3" i="16"/>
  <c r="AV3" i="15"/>
  <c r="M3" i="17"/>
  <c r="M3" i="27"/>
  <c r="M3" i="26"/>
  <c r="M3" i="25"/>
  <c r="M3" i="20"/>
  <c r="M3" i="16"/>
  <c r="M3" i="15"/>
  <c r="M3" i="18"/>
  <c r="AF3" i="27"/>
  <c r="AF3" i="26"/>
  <c r="AF3" i="25"/>
  <c r="AF3" i="20"/>
  <c r="AF3" i="18"/>
  <c r="AF3" i="17"/>
  <c r="AF3" i="16"/>
  <c r="AF3" i="15"/>
  <c r="N3" i="27"/>
  <c r="N3" i="26"/>
  <c r="N3" i="25"/>
  <c r="N3" i="20"/>
  <c r="N3" i="17"/>
  <c r="N3" i="16"/>
  <c r="N3" i="15"/>
  <c r="N3" i="18"/>
  <c r="S4" i="17"/>
  <c r="S4" i="27"/>
  <c r="S4" i="26"/>
  <c r="S4" i="25"/>
  <c r="S4" i="20"/>
  <c r="S4" i="18"/>
  <c r="S4" i="16"/>
  <c r="S4" i="15"/>
  <c r="S4" i="14"/>
  <c r="AL4" i="27"/>
  <c r="AL4" i="26"/>
  <c r="AL4" i="25"/>
  <c r="AL4" i="20"/>
  <c r="AL4" i="18"/>
  <c r="AL4" i="16"/>
  <c r="AL4" i="15"/>
  <c r="AL4" i="14"/>
  <c r="AL4" i="17"/>
  <c r="AC4" i="17"/>
  <c r="AC4" i="27"/>
  <c r="AC4" i="26"/>
  <c r="AC4" i="25"/>
  <c r="AC4" i="20"/>
  <c r="AC4" i="18"/>
  <c r="AC4" i="16"/>
  <c r="AC4" i="15"/>
  <c r="AC4" i="14"/>
  <c r="X4" i="27"/>
  <c r="X4" i="26"/>
  <c r="X4" i="25"/>
  <c r="X4" i="20"/>
  <c r="X4" i="18"/>
  <c r="X4" i="17"/>
  <c r="X4" i="16"/>
  <c r="X4" i="15"/>
  <c r="X4" i="14"/>
  <c r="AM4" i="27"/>
  <c r="AM4" i="26"/>
  <c r="AM4" i="25"/>
  <c r="AM4" i="20"/>
  <c r="AM4" i="18"/>
  <c r="AM4" i="16"/>
  <c r="AM4" i="15"/>
  <c r="AM4" i="14"/>
  <c r="AM4" i="17"/>
  <c r="P4" i="27"/>
  <c r="P4" i="26"/>
  <c r="P4" i="25"/>
  <c r="P4" i="20"/>
  <c r="P4" i="18"/>
  <c r="P4" i="17"/>
  <c r="P4" i="16"/>
  <c r="P4" i="15"/>
  <c r="P4" i="14"/>
  <c r="AI3" i="17"/>
  <c r="AI3" i="27"/>
  <c r="AI3" i="26"/>
  <c r="AI3" i="25"/>
  <c r="AI3" i="20"/>
  <c r="AI3" i="18"/>
  <c r="AI3" i="16"/>
  <c r="AI3" i="15"/>
  <c r="AE3" i="27"/>
  <c r="AE3" i="26"/>
  <c r="AE3" i="25"/>
  <c r="AE3" i="20"/>
  <c r="AE3" i="18"/>
  <c r="AE3" i="16"/>
  <c r="AE3" i="15"/>
  <c r="AE3" i="17"/>
  <c r="K3" i="17"/>
  <c r="K3" i="27"/>
  <c r="K3" i="26"/>
  <c r="K3" i="25"/>
  <c r="K3" i="20"/>
  <c r="K3" i="18"/>
  <c r="K3" i="16"/>
  <c r="K3" i="15"/>
  <c r="O3" i="27"/>
  <c r="O3" i="26"/>
  <c r="O3" i="25"/>
  <c r="O3" i="20"/>
  <c r="O3" i="18"/>
  <c r="O3" i="16"/>
  <c r="O3" i="15"/>
  <c r="O3" i="17"/>
  <c r="AR3" i="27"/>
  <c r="AR3" i="26"/>
  <c r="AR3" i="25"/>
  <c r="AR3" i="20"/>
  <c r="AR3" i="18"/>
  <c r="AR3" i="17"/>
  <c r="AR3" i="16"/>
  <c r="AR3" i="15"/>
  <c r="V3" i="27"/>
  <c r="V3" i="26"/>
  <c r="V3" i="25"/>
  <c r="V3" i="20"/>
  <c r="V3" i="16"/>
  <c r="V3" i="15"/>
  <c r="V3" i="18"/>
  <c r="V3" i="17"/>
  <c r="L4" i="27"/>
  <c r="L4" i="26"/>
  <c r="L4" i="25"/>
  <c r="L4" i="20"/>
  <c r="L4" i="18"/>
  <c r="L4" i="17"/>
  <c r="L4" i="16"/>
  <c r="L4" i="15"/>
  <c r="L4" i="14"/>
  <c r="M4" i="17"/>
  <c r="M4" i="27"/>
  <c r="M4" i="26"/>
  <c r="M4" i="25"/>
  <c r="M4" i="20"/>
  <c r="M4" i="18"/>
  <c r="M4" i="16"/>
  <c r="M4" i="15"/>
  <c r="M4" i="14"/>
  <c r="W4" i="27"/>
  <c r="W4" i="26"/>
  <c r="W4" i="25"/>
  <c r="W4" i="20"/>
  <c r="W4" i="18"/>
  <c r="W4" i="17"/>
  <c r="W4" i="16"/>
  <c r="W4" i="15"/>
  <c r="W4" i="14"/>
  <c r="AS4" i="16"/>
  <c r="AS4" i="17"/>
  <c r="AS4" i="15"/>
  <c r="AS4" i="14"/>
  <c r="AS4" i="27"/>
  <c r="AS4" i="26"/>
  <c r="AS4" i="25"/>
  <c r="AS4" i="20"/>
  <c r="AS4" i="18"/>
  <c r="AK4" i="17"/>
  <c r="AK4" i="16"/>
  <c r="AK4" i="15"/>
  <c r="AK4" i="14"/>
  <c r="AK4" i="27"/>
  <c r="AK4" i="26"/>
  <c r="AK4" i="25"/>
  <c r="AK4" i="20"/>
  <c r="AK4" i="18"/>
  <c r="AO4" i="27"/>
  <c r="AO4" i="26"/>
  <c r="AO4" i="25"/>
  <c r="AO4" i="20"/>
  <c r="AO4" i="18"/>
  <c r="AO4" i="17"/>
  <c r="AO4" i="16"/>
  <c r="AO4" i="15"/>
  <c r="AO4" i="14"/>
  <c r="AG4" i="27"/>
  <c r="AG4" i="26"/>
  <c r="AG4" i="25"/>
  <c r="AG4" i="20"/>
  <c r="AG4" i="18"/>
  <c r="AG4" i="17"/>
  <c r="AG4" i="16"/>
  <c r="AG4" i="15"/>
  <c r="AG4" i="14"/>
  <c r="AH3" i="27"/>
  <c r="AH3" i="26"/>
  <c r="AH3" i="25"/>
  <c r="AH3" i="20"/>
  <c r="AH3" i="18"/>
  <c r="AH3" i="17"/>
  <c r="AH3" i="16"/>
  <c r="AH3" i="15"/>
  <c r="AK3" i="17"/>
  <c r="AK3" i="16"/>
  <c r="AK3" i="15"/>
  <c r="AK3" i="27"/>
  <c r="AK3" i="26"/>
  <c r="AK3" i="25"/>
  <c r="AK3" i="20"/>
  <c r="AK3" i="18"/>
  <c r="AL3" i="27"/>
  <c r="AL3" i="26"/>
  <c r="AL3" i="25"/>
  <c r="AL3" i="20"/>
  <c r="AL3" i="18"/>
  <c r="AL3" i="16"/>
  <c r="AL3" i="15"/>
  <c r="AL3" i="17"/>
  <c r="R3" i="27"/>
  <c r="R3" i="26"/>
  <c r="R3" i="25"/>
  <c r="R3" i="20"/>
  <c r="R3" i="18"/>
  <c r="R3" i="17"/>
  <c r="R3" i="16"/>
  <c r="R3" i="15"/>
  <c r="AP4" i="27"/>
  <c r="AP4" i="26"/>
  <c r="AP4" i="25"/>
  <c r="AP4" i="20"/>
  <c r="AP4" i="18"/>
  <c r="AP4" i="17"/>
  <c r="AP4" i="16"/>
  <c r="AP4" i="15"/>
  <c r="AP4" i="14"/>
  <c r="I3" i="27"/>
  <c r="I3" i="26"/>
  <c r="I3" i="25"/>
  <c r="I3" i="20"/>
  <c r="I3" i="18"/>
  <c r="I3" i="17"/>
  <c r="I3" i="16"/>
  <c r="I3" i="15"/>
  <c r="AB4" i="27"/>
  <c r="AB4" i="26"/>
  <c r="AB4" i="25"/>
  <c r="AB4" i="20"/>
  <c r="AB4" i="18"/>
  <c r="AB4" i="17"/>
  <c r="AB4" i="16"/>
  <c r="AB4" i="15"/>
  <c r="AB4" i="14"/>
  <c r="R4" i="27"/>
  <c r="R4" i="26"/>
  <c r="R4" i="25"/>
  <c r="R4" i="20"/>
  <c r="R4" i="18"/>
  <c r="R4" i="17"/>
  <c r="R4" i="16"/>
  <c r="R4" i="15"/>
  <c r="R4" i="14"/>
  <c r="AN4" i="27"/>
  <c r="AN4" i="26"/>
  <c r="AN4" i="25"/>
  <c r="AN4" i="20"/>
  <c r="AN4" i="18"/>
  <c r="AN4" i="17"/>
  <c r="AN4" i="16"/>
  <c r="AN4" i="15"/>
  <c r="AN4" i="14"/>
  <c r="J4" i="27"/>
  <c r="J4" i="26"/>
  <c r="J4" i="25"/>
  <c r="J4" i="20"/>
  <c r="J4" i="18"/>
  <c r="J4" i="17"/>
  <c r="J4" i="16"/>
  <c r="J4" i="15"/>
  <c r="J4" i="14"/>
  <c r="Y4" i="27"/>
  <c r="Y4" i="26"/>
  <c r="Y4" i="25"/>
  <c r="Y4" i="20"/>
  <c r="Y4" i="18"/>
  <c r="Y4" i="17"/>
  <c r="Y4" i="16"/>
  <c r="Y4" i="15"/>
  <c r="Y4" i="14"/>
  <c r="AQ4" i="17"/>
  <c r="AQ4" i="27"/>
  <c r="AQ4" i="26"/>
  <c r="AQ4" i="25"/>
  <c r="AQ4" i="20"/>
  <c r="AQ4" i="18"/>
  <c r="AQ4" i="16"/>
  <c r="AQ4" i="15"/>
  <c r="AQ4" i="14"/>
  <c r="AW3" i="27"/>
  <c r="AW3" i="26"/>
  <c r="AW3" i="25"/>
  <c r="AW3" i="20"/>
  <c r="AW3" i="18"/>
  <c r="AW3" i="17"/>
  <c r="AW3" i="16"/>
  <c r="AW3" i="15"/>
  <c r="L3" i="27"/>
  <c r="L3" i="26"/>
  <c r="L3" i="25"/>
  <c r="L3" i="20"/>
  <c r="L3" i="18"/>
  <c r="L3" i="17"/>
  <c r="L3" i="16"/>
  <c r="L3" i="15"/>
  <c r="AT3" i="27"/>
  <c r="AT3" i="26"/>
  <c r="AT3" i="25"/>
  <c r="AT3" i="20"/>
  <c r="AT3" i="18"/>
  <c r="AT3" i="17"/>
  <c r="AT3" i="16"/>
  <c r="AT3" i="15"/>
  <c r="Y3" i="27"/>
  <c r="Y3" i="26"/>
  <c r="Y3" i="25"/>
  <c r="Y3" i="20"/>
  <c r="Y3" i="18"/>
  <c r="Y3" i="17"/>
  <c r="Y3" i="16"/>
  <c r="Y3" i="15"/>
  <c r="X3" i="27"/>
  <c r="X3" i="26"/>
  <c r="X3" i="25"/>
  <c r="X3" i="20"/>
  <c r="X3" i="18"/>
  <c r="X3" i="17"/>
  <c r="X3" i="16"/>
  <c r="X3" i="15"/>
  <c r="AJ3" i="27"/>
  <c r="AJ3" i="26"/>
  <c r="AJ3" i="25"/>
  <c r="AJ3" i="20"/>
  <c r="AJ3" i="18"/>
  <c r="AJ3" i="17"/>
  <c r="AJ3" i="16"/>
  <c r="AJ3" i="15"/>
  <c r="AD4" i="27"/>
  <c r="AD4" i="26"/>
  <c r="AD4" i="25"/>
  <c r="AD4" i="20"/>
  <c r="AD4" i="18"/>
  <c r="AD4" i="16"/>
  <c r="AD4" i="15"/>
  <c r="AD4" i="14"/>
  <c r="AD4" i="17"/>
  <c r="AI4" i="17"/>
  <c r="AI4" i="27"/>
  <c r="AI4" i="26"/>
  <c r="AI4" i="25"/>
  <c r="AI4" i="20"/>
  <c r="AI4" i="18"/>
  <c r="AI4" i="16"/>
  <c r="AI4" i="15"/>
  <c r="AI4" i="14"/>
  <c r="U4" i="17"/>
  <c r="U4" i="27"/>
  <c r="U4" i="26"/>
  <c r="U4" i="25"/>
  <c r="U4" i="20"/>
  <c r="U4" i="18"/>
  <c r="U4" i="16"/>
  <c r="U4" i="15"/>
  <c r="U4" i="14"/>
  <c r="AJ4" i="27"/>
  <c r="AJ4" i="26"/>
  <c r="AJ4" i="25"/>
  <c r="AJ4" i="20"/>
  <c r="AJ4" i="18"/>
  <c r="AJ4" i="17"/>
  <c r="AJ4" i="16"/>
  <c r="AJ4" i="15"/>
  <c r="AJ4" i="14"/>
  <c r="AA3" i="17"/>
  <c r="AA3" i="27"/>
  <c r="AA3" i="26"/>
  <c r="AA3" i="25"/>
  <c r="AA3" i="20"/>
  <c r="AA3" i="18"/>
  <c r="AA3" i="16"/>
  <c r="AA3" i="15"/>
  <c r="U3" i="17"/>
  <c r="U3" i="27"/>
  <c r="U3" i="26"/>
  <c r="U3" i="25"/>
  <c r="U3" i="20"/>
  <c r="U3" i="16"/>
  <c r="U3" i="15"/>
  <c r="U3" i="18"/>
  <c r="AN3" i="27"/>
  <c r="AN3" i="26"/>
  <c r="AN3" i="25"/>
  <c r="AN3" i="20"/>
  <c r="AN3" i="18"/>
  <c r="AN3" i="17"/>
  <c r="AN3" i="16"/>
  <c r="AN3" i="15"/>
  <c r="AH4" i="27"/>
  <c r="AH4" i="26"/>
  <c r="AH4" i="25"/>
  <c r="AH4" i="20"/>
  <c r="AH4" i="18"/>
  <c r="AH4" i="17"/>
  <c r="AH4" i="16"/>
  <c r="AH4" i="15"/>
  <c r="AH4" i="14"/>
  <c r="AY3" i="17"/>
  <c r="AY3" i="27"/>
  <c r="AY3" i="26"/>
  <c r="AY3" i="20"/>
  <c r="AY3" i="18"/>
  <c r="AY3" i="16"/>
  <c r="AY3" i="15"/>
  <c r="AY4" i="17"/>
  <c r="AY4" i="27"/>
  <c r="AY4" i="26"/>
  <c r="AY4" i="20"/>
  <c r="AY4" i="18"/>
  <c r="AY4" i="16"/>
  <c r="AY4" i="15"/>
  <c r="AY4" i="14"/>
  <c r="V4" i="27"/>
  <c r="V4" i="26"/>
  <c r="V4" i="25"/>
  <c r="V4" i="20"/>
  <c r="V4" i="18"/>
  <c r="V4" i="17"/>
  <c r="V4" i="16"/>
  <c r="V4" i="15"/>
  <c r="V4" i="14"/>
  <c r="AA4" i="17"/>
  <c r="AA4" i="27"/>
  <c r="AA4" i="26"/>
  <c r="AA4" i="25"/>
  <c r="AA4" i="20"/>
  <c r="AA4" i="18"/>
  <c r="AA4" i="16"/>
  <c r="AA4" i="15"/>
  <c r="AA4" i="14"/>
  <c r="AV4" i="27"/>
  <c r="AV4" i="26"/>
  <c r="AV4" i="25"/>
  <c r="AV4" i="20"/>
  <c r="AV4" i="18"/>
  <c r="AV4" i="17"/>
  <c r="AV4" i="16"/>
  <c r="AV4" i="15"/>
  <c r="AV4" i="14"/>
  <c r="AU3" i="27"/>
  <c r="AU3" i="26"/>
  <c r="AU3" i="25"/>
  <c r="AU3" i="20"/>
  <c r="AU3" i="18"/>
  <c r="AU3" i="16"/>
  <c r="AU3" i="15"/>
  <c r="AU3" i="17"/>
  <c r="AO3" i="27"/>
  <c r="AO3" i="26"/>
  <c r="AO3" i="25"/>
  <c r="AO3" i="20"/>
  <c r="AO3" i="18"/>
  <c r="AO3" i="17"/>
  <c r="AO3" i="16"/>
  <c r="AO3" i="15"/>
  <c r="S3" i="17"/>
  <c r="S3" i="27"/>
  <c r="S3" i="26"/>
  <c r="S3" i="25"/>
  <c r="S3" i="20"/>
  <c r="S3" i="18"/>
  <c r="S3" i="16"/>
  <c r="S3" i="15"/>
  <c r="W3" i="27"/>
  <c r="W3" i="26"/>
  <c r="W3" i="25"/>
  <c r="W3" i="20"/>
  <c r="W3" i="18"/>
  <c r="W3" i="16"/>
  <c r="W3" i="15"/>
  <c r="W3" i="17"/>
  <c r="AZ3" i="27"/>
  <c r="AZ3" i="26"/>
  <c r="AZ3" i="25"/>
  <c r="AZ3" i="20"/>
  <c r="AZ3" i="18"/>
  <c r="AZ3" i="17"/>
  <c r="AZ3" i="16"/>
  <c r="AZ3" i="15"/>
  <c r="P3" i="27"/>
  <c r="P3" i="26"/>
  <c r="P3" i="25"/>
  <c r="P3" i="20"/>
  <c r="P3" i="18"/>
  <c r="P3" i="17"/>
  <c r="P3" i="16"/>
  <c r="P3" i="15"/>
  <c r="AB3" i="27"/>
  <c r="AB3" i="26"/>
  <c r="AB3" i="25"/>
  <c r="AB3" i="20"/>
  <c r="AB3" i="18"/>
  <c r="AB3" i="17"/>
  <c r="AB3" i="16"/>
  <c r="AB3" i="15"/>
  <c r="AE4" i="27"/>
  <c r="AE4" i="26"/>
  <c r="AE4" i="25"/>
  <c r="AE4" i="20"/>
  <c r="AE4" i="18"/>
  <c r="AE4" i="16"/>
  <c r="AE4" i="15"/>
  <c r="AE4" i="14"/>
  <c r="AE4" i="17"/>
  <c r="T4" i="27"/>
  <c r="T4" i="26"/>
  <c r="T4" i="25"/>
  <c r="T4" i="20"/>
  <c r="T4" i="18"/>
  <c r="T4" i="17"/>
  <c r="T4" i="16"/>
  <c r="T4" i="15"/>
  <c r="T4" i="14"/>
  <c r="Q4" i="27"/>
  <c r="Q4" i="26"/>
  <c r="Q4" i="25"/>
  <c r="Q4" i="20"/>
  <c r="Q4" i="18"/>
  <c r="Q4" i="17"/>
  <c r="Q4" i="16"/>
  <c r="Q4" i="15"/>
  <c r="Q4" i="14"/>
  <c r="AF4" i="27"/>
  <c r="AF4" i="26"/>
  <c r="AF4" i="25"/>
  <c r="AF4" i="20"/>
  <c r="AF4" i="18"/>
  <c r="AF4" i="17"/>
  <c r="AF4" i="16"/>
  <c r="AF4" i="15"/>
  <c r="AF4" i="14"/>
  <c r="N4" i="27"/>
  <c r="N4" i="26"/>
  <c r="N4" i="25"/>
  <c r="N4" i="20"/>
  <c r="N4" i="18"/>
  <c r="N4" i="16"/>
  <c r="N4" i="15"/>
  <c r="N4" i="14"/>
  <c r="N4" i="17"/>
  <c r="AC3" i="17"/>
  <c r="AC3" i="27"/>
  <c r="AC3" i="26"/>
  <c r="AC3" i="25"/>
  <c r="AC3" i="20"/>
  <c r="AC3" i="18"/>
  <c r="AC3" i="16"/>
  <c r="AC3" i="15"/>
  <c r="Z3" i="27"/>
  <c r="Z3" i="26"/>
  <c r="Z3" i="25"/>
  <c r="Z3" i="20"/>
  <c r="Z3" i="18"/>
  <c r="Z3" i="17"/>
  <c r="Z3" i="16"/>
  <c r="Z3" i="15"/>
  <c r="AX4" i="27"/>
  <c r="AX4" i="26"/>
  <c r="AX4" i="25"/>
  <c r="AX4" i="20"/>
  <c r="AX4" i="18"/>
  <c r="AX4" i="17"/>
  <c r="AX4" i="16"/>
  <c r="AX4" i="15"/>
  <c r="AX4" i="14"/>
  <c r="J3" i="27"/>
  <c r="J3" i="26"/>
  <c r="J3" i="25"/>
  <c r="J3" i="20"/>
  <c r="J3" i="18"/>
  <c r="J3" i="17"/>
  <c r="J3" i="16"/>
  <c r="J3" i="15"/>
  <c r="Z4" i="27"/>
  <c r="Z4" i="26"/>
  <c r="Z4" i="25"/>
  <c r="Z4" i="20"/>
  <c r="Z4" i="18"/>
  <c r="Z4" i="17"/>
  <c r="Z4" i="16"/>
  <c r="Z4" i="15"/>
  <c r="Z4" i="14"/>
  <c r="AQ3" i="17"/>
  <c r="AQ3" i="27"/>
  <c r="AQ3" i="26"/>
  <c r="AQ3" i="25"/>
  <c r="AQ3" i="20"/>
  <c r="AQ3" i="18"/>
  <c r="AQ3" i="16"/>
  <c r="AQ3" i="15"/>
  <c r="AS3" i="17"/>
  <c r="AS3" i="16"/>
  <c r="AS3" i="15"/>
  <c r="AS3" i="27"/>
  <c r="AS3" i="26"/>
  <c r="AS3" i="25"/>
  <c r="AS3" i="20"/>
  <c r="AS3" i="18"/>
  <c r="AU4" i="16"/>
  <c r="AU4" i="27"/>
  <c r="AU4" i="26"/>
  <c r="AU4" i="25"/>
  <c r="AU4" i="20"/>
  <c r="AU4" i="18"/>
  <c r="AU4" i="15"/>
  <c r="AU4" i="14"/>
  <c r="AU4" i="17"/>
  <c r="AW4" i="27"/>
  <c r="AW4" i="26"/>
  <c r="AW4" i="25"/>
  <c r="AW4" i="20"/>
  <c r="AW4" i="18"/>
  <c r="AW4" i="17"/>
  <c r="AW4" i="16"/>
  <c r="AW4" i="15"/>
  <c r="AW4" i="14"/>
  <c r="AR4" i="27"/>
  <c r="AR4" i="26"/>
  <c r="AR4" i="25"/>
  <c r="AR4" i="20"/>
  <c r="AR4" i="18"/>
  <c r="AR4" i="17"/>
  <c r="AR4" i="16"/>
  <c r="AR4" i="15"/>
  <c r="AR4" i="14"/>
  <c r="AS495" i="10"/>
  <c r="AS551" i="26" s="1"/>
  <c r="AW362" i="10"/>
  <c r="AW384" i="26" s="1"/>
  <c r="K757" i="10"/>
  <c r="K758" i="10" s="1"/>
  <c r="AM491" i="10"/>
  <c r="AM547" i="26" s="1"/>
  <c r="AT372" i="10"/>
  <c r="AT394" i="26" s="1"/>
  <c r="AY426" i="10"/>
  <c r="AY465" i="26" s="1"/>
  <c r="AV495" i="10"/>
  <c r="AV551" i="26" s="1"/>
  <c r="AS357" i="10"/>
  <c r="AS379" i="26" s="1"/>
  <c r="AO495" i="10"/>
  <c r="AO551" i="26" s="1"/>
  <c r="AN490" i="10"/>
  <c r="AN546" i="26" s="1"/>
  <c r="AO372" i="10"/>
  <c r="AO394" i="26" s="1"/>
  <c r="AX426" i="10"/>
  <c r="AX465" i="26" s="1"/>
  <c r="AQ495" i="10"/>
  <c r="AQ551" i="26" s="1"/>
  <c r="AZ426" i="10"/>
  <c r="AZ465" i="26" s="1"/>
  <c r="AR490" i="10"/>
  <c r="AR546" i="26" s="1"/>
  <c r="AQ382" i="10"/>
  <c r="AQ404" i="26" s="1"/>
  <c r="AW382" i="10"/>
  <c r="AW404" i="26" s="1"/>
  <c r="AP382" i="10"/>
  <c r="AP404" i="26" s="1"/>
  <c r="AX382" i="10"/>
  <c r="AX404" i="26" s="1"/>
  <c r="AM383" i="10"/>
  <c r="AM405" i="26" s="1"/>
  <c r="AP490" i="10"/>
  <c r="AP546" i="26" s="1"/>
  <c r="AZ490" i="10"/>
  <c r="AZ546" i="26" s="1"/>
  <c r="AQ372" i="10"/>
  <c r="AQ394" i="26" s="1"/>
  <c r="AW372" i="10"/>
  <c r="AW394" i="26" s="1"/>
  <c r="AQ426" i="10"/>
  <c r="AQ465" i="26" s="1"/>
  <c r="AX495" i="10"/>
  <c r="AX551" i="26" s="1"/>
  <c r="AY495" i="10"/>
  <c r="AY551" i="26" s="1"/>
  <c r="K389" i="26"/>
  <c r="AQ490" i="10"/>
  <c r="AQ546" i="26" s="1"/>
  <c r="AY372" i="10"/>
  <c r="AY394" i="26" s="1"/>
  <c r="AP372" i="10"/>
  <c r="AP394" i="26" s="1"/>
  <c r="AW426" i="10"/>
  <c r="AW465" i="26" s="1"/>
  <c r="AR426" i="10"/>
  <c r="AR465" i="26" s="1"/>
  <c r="AZ495" i="10"/>
  <c r="AZ551" i="26" s="1"/>
  <c r="AS490" i="10"/>
  <c r="AS546" i="26" s="1"/>
  <c r="AR372" i="10"/>
  <c r="AR394" i="26" s="1"/>
  <c r="AX372" i="10"/>
  <c r="AX394" i="26" s="1"/>
  <c r="AT426" i="10"/>
  <c r="AT465" i="26" s="1"/>
  <c r="AS426" i="10"/>
  <c r="AS465" i="26" s="1"/>
  <c r="AN495" i="10"/>
  <c r="AN551" i="26" s="1"/>
  <c r="K70" i="26"/>
  <c r="AW490" i="10"/>
  <c r="AW546" i="26" s="1"/>
  <c r="AT490" i="10"/>
  <c r="AT546" i="26" s="1"/>
  <c r="AZ372" i="10"/>
  <c r="AZ394" i="26" s="1"/>
  <c r="AM373" i="10"/>
  <c r="AM395" i="26" s="1"/>
  <c r="AV426" i="10"/>
  <c r="AV465" i="26" s="1"/>
  <c r="AU426" i="10"/>
  <c r="AU465" i="26" s="1"/>
  <c r="AM496" i="10"/>
  <c r="AM552" i="26" s="1"/>
  <c r="AP495" i="10"/>
  <c r="AP551" i="26" s="1"/>
  <c r="AX490" i="10"/>
  <c r="AX546" i="26" s="1"/>
  <c r="AU490" i="10"/>
  <c r="AU546" i="26" s="1"/>
  <c r="AU372" i="10"/>
  <c r="AU394" i="26" s="1"/>
  <c r="AN426" i="10"/>
  <c r="AN465" i="26" s="1"/>
  <c r="AP426" i="10"/>
  <c r="AP465" i="26" s="1"/>
  <c r="AR495" i="10"/>
  <c r="AR551" i="26" s="1"/>
  <c r="AU495" i="10"/>
  <c r="AU551" i="26" s="1"/>
  <c r="K161" i="26"/>
  <c r="AS599" i="10"/>
  <c r="AS672" i="26" s="1"/>
  <c r="AO490" i="10"/>
  <c r="AO546" i="26" s="1"/>
  <c r="AV490" i="10"/>
  <c r="AV546" i="26" s="1"/>
  <c r="AO559" i="10"/>
  <c r="AO632" i="26" s="1"/>
  <c r="AS372" i="10"/>
  <c r="AS394" i="26" s="1"/>
  <c r="AV372" i="10"/>
  <c r="AV394" i="26" s="1"/>
  <c r="AO426" i="10"/>
  <c r="AO465" i="26" s="1"/>
  <c r="AM427" i="10"/>
  <c r="AM466" i="26" s="1"/>
  <c r="AT495" i="10"/>
  <c r="AT551" i="26" s="1"/>
  <c r="AW495" i="10"/>
  <c r="AW551" i="26" s="1"/>
  <c r="AW151" i="10"/>
  <c r="AW116" i="26" s="1"/>
  <c r="AX780" i="10"/>
  <c r="AT780" i="10"/>
  <c r="AP362" i="10"/>
  <c r="AP384" i="26" s="1"/>
  <c r="AO825" i="10"/>
  <c r="AX825" i="10"/>
  <c r="M534" i="10"/>
  <c r="M590" i="26" s="1"/>
  <c r="AR156" i="10"/>
  <c r="AR121" i="26" s="1"/>
  <c r="AQ156" i="10"/>
  <c r="AQ121" i="26" s="1"/>
  <c r="AM781" i="10"/>
  <c r="AN781" i="10" s="1"/>
  <c r="AN780" i="10"/>
  <c r="AS825" i="10"/>
  <c r="AM826" i="10"/>
  <c r="AM827" i="10" s="1"/>
  <c r="L535" i="10"/>
  <c r="L536" i="10" s="1"/>
  <c r="AO156" i="10"/>
  <c r="AO121" i="26" s="1"/>
  <c r="AY156" i="10"/>
  <c r="AY121" i="26" s="1"/>
  <c r="AS780" i="10"/>
  <c r="AV780" i="10"/>
  <c r="AT825" i="10"/>
  <c r="AQ825" i="10"/>
  <c r="AV156" i="10"/>
  <c r="AV121" i="26" s="1"/>
  <c r="AS156" i="10"/>
  <c r="AS121" i="26" s="1"/>
  <c r="AU780" i="10"/>
  <c r="AQ780" i="10"/>
  <c r="AU825" i="10"/>
  <c r="AY825" i="10"/>
  <c r="AT260" i="10"/>
  <c r="AT242" i="26" s="1"/>
  <c r="AW156" i="10"/>
  <c r="AW121" i="26" s="1"/>
  <c r="AT156" i="10"/>
  <c r="AT121" i="26" s="1"/>
  <c r="AW780" i="10"/>
  <c r="AY780" i="10"/>
  <c r="AW825" i="10"/>
  <c r="AR825" i="10"/>
  <c r="AV746" i="10"/>
  <c r="AV859" i="26" s="1"/>
  <c r="AZ156" i="10"/>
  <c r="AZ121" i="26" s="1"/>
  <c r="AU156" i="10"/>
  <c r="AU121" i="26" s="1"/>
  <c r="AZ780" i="10"/>
  <c r="AN825" i="10"/>
  <c r="AZ825" i="10"/>
  <c r="AY260" i="10"/>
  <c r="AY242" i="26" s="1"/>
  <c r="AP156" i="10"/>
  <c r="AP121" i="26" s="1"/>
  <c r="L289" i="10"/>
  <c r="L290" i="10" s="1"/>
  <c r="M338" i="10"/>
  <c r="M337" i="26" s="1"/>
  <c r="K424" i="26"/>
  <c r="AS795" i="10"/>
  <c r="AP461" i="10"/>
  <c r="AP500" i="26" s="1"/>
  <c r="AN525" i="10"/>
  <c r="AN581" i="26" s="1"/>
  <c r="AP525" i="10"/>
  <c r="AP581" i="26" s="1"/>
  <c r="AS859" i="10"/>
  <c r="AS1006" i="26" s="1"/>
  <c r="AM315" i="10"/>
  <c r="AM316" i="10" s="1"/>
  <c r="AM315" i="26" s="1"/>
  <c r="AX412" i="10"/>
  <c r="AX434" i="26" s="1"/>
  <c r="AZ466" i="10"/>
  <c r="AZ505" i="26" s="1"/>
  <c r="AX314" i="10"/>
  <c r="AX313" i="26" s="1"/>
  <c r="AY859" i="10"/>
  <c r="AY1006" i="26" s="1"/>
  <c r="AW795" i="10"/>
  <c r="AO525" i="10"/>
  <c r="AO581" i="26" s="1"/>
  <c r="AM526" i="10"/>
  <c r="AM582" i="26" s="1"/>
  <c r="AP859" i="10"/>
  <c r="AP1006" i="26" s="1"/>
  <c r="AX859" i="10"/>
  <c r="AX1006" i="26" s="1"/>
  <c r="AV314" i="10"/>
  <c r="AV313" i="26" s="1"/>
  <c r="AZ314" i="10"/>
  <c r="AZ313" i="26" s="1"/>
  <c r="AN466" i="10"/>
  <c r="AN505" i="26" s="1"/>
  <c r="K419" i="26"/>
  <c r="AY525" i="10"/>
  <c r="AY581" i="26" s="1"/>
  <c r="AM796" i="10"/>
  <c r="AV796" i="10" s="1"/>
  <c r="AZ525" i="10"/>
  <c r="AZ581" i="26" s="1"/>
  <c r="AR859" i="10"/>
  <c r="AR1006" i="26" s="1"/>
  <c r="AT859" i="10"/>
  <c r="AT1006" i="26" s="1"/>
  <c r="AR314" i="10"/>
  <c r="AR313" i="26" s="1"/>
  <c r="AP314" i="10"/>
  <c r="AP313" i="26" s="1"/>
  <c r="AP466" i="10"/>
  <c r="AP505" i="26" s="1"/>
  <c r="K581" i="26"/>
  <c r="AU314" i="10"/>
  <c r="AU313" i="26" s="1"/>
  <c r="AQ795" i="10"/>
  <c r="AQ525" i="10"/>
  <c r="AQ581" i="26" s="1"/>
  <c r="AO859" i="10"/>
  <c r="AO1006" i="26" s="1"/>
  <c r="AU859" i="10"/>
  <c r="AU1006" i="26" s="1"/>
  <c r="AS314" i="10"/>
  <c r="AS313" i="26" s="1"/>
  <c r="AT314" i="10"/>
  <c r="AT313" i="26" s="1"/>
  <c r="AX466" i="10"/>
  <c r="AX505" i="26" s="1"/>
  <c r="AX525" i="10"/>
  <c r="AX581" i="26" s="1"/>
  <c r="AO314" i="10"/>
  <c r="AO313" i="26" s="1"/>
  <c r="AZ795" i="10"/>
  <c r="AQ584" i="10"/>
  <c r="AQ657" i="26" s="1"/>
  <c r="AW525" i="10"/>
  <c r="AW581" i="26" s="1"/>
  <c r="AR525" i="10"/>
  <c r="AR581" i="26" s="1"/>
  <c r="AZ859" i="10"/>
  <c r="AZ1006" i="26" s="1"/>
  <c r="AN859" i="10"/>
  <c r="AN1006" i="26" s="1"/>
  <c r="AW314" i="10"/>
  <c r="AW313" i="26" s="1"/>
  <c r="AQ314" i="10"/>
  <c r="AQ313" i="26" s="1"/>
  <c r="AW412" i="10"/>
  <c r="AW434" i="26" s="1"/>
  <c r="AY466" i="10"/>
  <c r="AY505" i="26" s="1"/>
  <c r="K280" i="10"/>
  <c r="K281" i="10" s="1"/>
  <c r="AO1123" i="26"/>
  <c r="AW859" i="10"/>
  <c r="AW1006" i="26" s="1"/>
  <c r="AT525" i="10"/>
  <c r="AT581" i="26" s="1"/>
  <c r="AS525" i="10"/>
  <c r="AS581" i="26" s="1"/>
  <c r="AQ859" i="10"/>
  <c r="AQ1006" i="26" s="1"/>
  <c r="AV859" i="10"/>
  <c r="AV1006" i="26" s="1"/>
  <c r="AN314" i="10"/>
  <c r="AN313" i="26" s="1"/>
  <c r="AY314" i="10"/>
  <c r="AY313" i="26" s="1"/>
  <c r="AO412" i="10"/>
  <c r="AO434" i="26" s="1"/>
  <c r="AM393" i="10"/>
  <c r="AM415" i="26" s="1"/>
  <c r="AR579" i="10"/>
  <c r="AR652" i="26" s="1"/>
  <c r="AM501" i="10"/>
  <c r="AM557" i="26" s="1"/>
  <c r="AN687" i="10"/>
  <c r="AN955" i="26" s="1"/>
  <c r="AO171" i="10"/>
  <c r="AO136" i="26" s="1"/>
  <c r="AW324" i="10"/>
  <c r="AW323" i="26" s="1"/>
  <c r="K429" i="26"/>
  <c r="AN289" i="10"/>
  <c r="AN288" i="26" s="1"/>
  <c r="AT795" i="10"/>
  <c r="AY795" i="10"/>
  <c r="AW392" i="10"/>
  <c r="AW414" i="26" s="1"/>
  <c r="AR260" i="10"/>
  <c r="AR242" i="26" s="1"/>
  <c r="AU579" i="10"/>
  <c r="AU652" i="26" s="1"/>
  <c r="AZ579" i="10"/>
  <c r="AZ652" i="26" s="1"/>
  <c r="AZ652" i="10"/>
  <c r="AZ748" i="26" s="1"/>
  <c r="AP652" i="10"/>
  <c r="AP920" i="26" s="1"/>
  <c r="AO500" i="10"/>
  <c r="AO556" i="26" s="1"/>
  <c r="AZ215" i="10"/>
  <c r="AZ197" i="26" s="1"/>
  <c r="AN215" i="10"/>
  <c r="AN197" i="26" s="1"/>
  <c r="AT884" i="10"/>
  <c r="AT1031" i="26" s="1"/>
  <c r="AV687" i="10"/>
  <c r="AV955" i="26" s="1"/>
  <c r="AR687" i="10"/>
  <c r="AR955" i="26" s="1"/>
  <c r="AN171" i="10"/>
  <c r="AN136" i="26" s="1"/>
  <c r="AQ362" i="10"/>
  <c r="AQ384" i="26" s="1"/>
  <c r="AP334" i="10"/>
  <c r="AP333" i="26" s="1"/>
  <c r="AQ412" i="10"/>
  <c r="AQ434" i="26" s="1"/>
  <c r="AR412" i="10"/>
  <c r="AR434" i="26" s="1"/>
  <c r="AT466" i="10"/>
  <c r="AT505" i="26" s="1"/>
  <c r="AM467" i="10"/>
  <c r="AM506" i="26" s="1"/>
  <c r="AM748" i="26"/>
  <c r="K333" i="26"/>
  <c r="AY687" i="10"/>
  <c r="AY783" i="26" s="1"/>
  <c r="AW334" i="10"/>
  <c r="AW333" i="26" s="1"/>
  <c r="AM955" i="26"/>
  <c r="AS289" i="10"/>
  <c r="AS288" i="26" s="1"/>
  <c r="AV289" i="10"/>
  <c r="AV288" i="26" s="1"/>
  <c r="AV795" i="10"/>
  <c r="AR795" i="10"/>
  <c r="AR392" i="10"/>
  <c r="AR414" i="26" s="1"/>
  <c r="AZ260" i="10"/>
  <c r="AZ242" i="26" s="1"/>
  <c r="AN746" i="10"/>
  <c r="AN859" i="26" s="1"/>
  <c r="AV579" i="10"/>
  <c r="AV652" i="26" s="1"/>
  <c r="AS579" i="10"/>
  <c r="AS652" i="26" s="1"/>
  <c r="AS652" i="10"/>
  <c r="AS920" i="26" s="1"/>
  <c r="AX652" i="10"/>
  <c r="AX920" i="26" s="1"/>
  <c r="AQ500" i="10"/>
  <c r="AQ556" i="26" s="1"/>
  <c r="AW215" i="10"/>
  <c r="AW197" i="26" s="1"/>
  <c r="AV215" i="10"/>
  <c r="AV197" i="26" s="1"/>
  <c r="AO884" i="10"/>
  <c r="AO1031" i="26" s="1"/>
  <c r="AU884" i="10"/>
  <c r="AU1031" i="26" s="1"/>
  <c r="AO687" i="10"/>
  <c r="AO955" i="26" s="1"/>
  <c r="AZ687" i="10"/>
  <c r="AZ955" i="26" s="1"/>
  <c r="AV171" i="10"/>
  <c r="AV136" i="26" s="1"/>
  <c r="AZ362" i="10"/>
  <c r="AZ384" i="26" s="1"/>
  <c r="AT324" i="10"/>
  <c r="AT323" i="26" s="1"/>
  <c r="AZ334" i="10"/>
  <c r="AZ333" i="26" s="1"/>
  <c r="AX334" i="10"/>
  <c r="AX333" i="26" s="1"/>
  <c r="AS412" i="10"/>
  <c r="AS434" i="26" s="1"/>
  <c r="AZ412" i="10"/>
  <c r="AZ434" i="26" s="1"/>
  <c r="AU357" i="10"/>
  <c r="AU379" i="26" s="1"/>
  <c r="AU466" i="10"/>
  <c r="AU505" i="26" s="1"/>
  <c r="AQ466" i="10"/>
  <c r="AQ505" i="26" s="1"/>
  <c r="AM920" i="26"/>
  <c r="AW579" i="10"/>
  <c r="AW652" i="26" s="1"/>
  <c r="AR500" i="10"/>
  <c r="AR556" i="26" s="1"/>
  <c r="AS324" i="10"/>
  <c r="AS323" i="26" s="1"/>
  <c r="AM335" i="10"/>
  <c r="AM334" i="26" s="1"/>
  <c r="AW289" i="10"/>
  <c r="AW288" i="26" s="1"/>
  <c r="AN795" i="10"/>
  <c r="AV392" i="10"/>
  <c r="AV414" i="26" s="1"/>
  <c r="AO746" i="10"/>
  <c r="AO859" i="26" s="1"/>
  <c r="AX579" i="10"/>
  <c r="AX652" i="26" s="1"/>
  <c r="L652" i="10"/>
  <c r="L653" i="10" s="1"/>
  <c r="AN657" i="10"/>
  <c r="AN925" i="26" s="1"/>
  <c r="AU652" i="10"/>
  <c r="AU920" i="26" s="1"/>
  <c r="AW500" i="10"/>
  <c r="AW556" i="26" s="1"/>
  <c r="AO215" i="10"/>
  <c r="AO197" i="26" s="1"/>
  <c r="AY215" i="10"/>
  <c r="AY197" i="26" s="1"/>
  <c r="AW884" i="10"/>
  <c r="AW1031" i="26" s="1"/>
  <c r="AV884" i="10"/>
  <c r="AV1031" i="26" s="1"/>
  <c r="AP687" i="10"/>
  <c r="AP783" i="26" s="1"/>
  <c r="AQ171" i="10"/>
  <c r="AQ136" i="26" s="1"/>
  <c r="AN324" i="10"/>
  <c r="AN323" i="26" s="1"/>
  <c r="AR334" i="10"/>
  <c r="AR333" i="26" s="1"/>
  <c r="AT334" i="10"/>
  <c r="AT333" i="26" s="1"/>
  <c r="AN412" i="10"/>
  <c r="AN434" i="26" s="1"/>
  <c r="AO889" i="10"/>
  <c r="AO1036" i="26" s="1"/>
  <c r="AV466" i="10"/>
  <c r="AV505" i="26" s="1"/>
  <c r="K986" i="26"/>
  <c r="AU289" i="10"/>
  <c r="AU288" i="26" s="1"/>
  <c r="AP579" i="10"/>
  <c r="AP652" i="26" s="1"/>
  <c r="AT289" i="10"/>
  <c r="AT288" i="26" s="1"/>
  <c r="AO289" i="10"/>
  <c r="AO288" i="26" s="1"/>
  <c r="AQ334" i="10"/>
  <c r="AQ333" i="26" s="1"/>
  <c r="AY289" i="10"/>
  <c r="AY288" i="26" s="1"/>
  <c r="AP289" i="10"/>
  <c r="AP288" i="26" s="1"/>
  <c r="AP795" i="10"/>
  <c r="AP392" i="10"/>
  <c r="AP414" i="26" s="1"/>
  <c r="AO260" i="10"/>
  <c r="AO242" i="26" s="1"/>
  <c r="AY746" i="10"/>
  <c r="AY859" i="26" s="1"/>
  <c r="AN579" i="10"/>
  <c r="AN652" i="26" s="1"/>
  <c r="AW657" i="10"/>
  <c r="AW925" i="26" s="1"/>
  <c r="AN652" i="10"/>
  <c r="AN920" i="26" s="1"/>
  <c r="AT500" i="10"/>
  <c r="AT556" i="26" s="1"/>
  <c r="AP215" i="10"/>
  <c r="AP197" i="26" s="1"/>
  <c r="AS215" i="10"/>
  <c r="AS197" i="26" s="1"/>
  <c r="AY884" i="10"/>
  <c r="AY1031" i="26" s="1"/>
  <c r="AP884" i="10"/>
  <c r="AP1031" i="26" s="1"/>
  <c r="AT687" i="10"/>
  <c r="AT955" i="26" s="1"/>
  <c r="AX687" i="10"/>
  <c r="AX955" i="26" s="1"/>
  <c r="AZ171" i="10"/>
  <c r="AZ136" i="26" s="1"/>
  <c r="AV584" i="10"/>
  <c r="AV657" i="26" s="1"/>
  <c r="AU362" i="10"/>
  <c r="AU384" i="26" s="1"/>
  <c r="L146" i="10"/>
  <c r="L147" i="10" s="1"/>
  <c r="AV324" i="10"/>
  <c r="AV323" i="26" s="1"/>
  <c r="AS334" i="10"/>
  <c r="AS333" i="26" s="1"/>
  <c r="AU334" i="10"/>
  <c r="AU333" i="26" s="1"/>
  <c r="AY412" i="10"/>
  <c r="AY434" i="26" s="1"/>
  <c r="AV412" i="10"/>
  <c r="AV434" i="26" s="1"/>
  <c r="AQ889" i="10"/>
  <c r="AQ1036" i="26" s="1"/>
  <c r="AO466" i="10"/>
  <c r="AO505" i="26" s="1"/>
  <c r="AZ392" i="10"/>
  <c r="AZ414" i="26" s="1"/>
  <c r="AT579" i="10"/>
  <c r="AT652" i="26" s="1"/>
  <c r="AW687" i="10"/>
  <c r="AW955" i="26" s="1"/>
  <c r="AP171" i="10"/>
  <c r="AP136" i="26" s="1"/>
  <c r="AU889" i="10"/>
  <c r="AU1036" i="26" s="1"/>
  <c r="AQ289" i="10"/>
  <c r="AQ288" i="26" s="1"/>
  <c r="AR289" i="10"/>
  <c r="AR288" i="26" s="1"/>
  <c r="AX289" i="10"/>
  <c r="AX288" i="26" s="1"/>
  <c r="AO795" i="10"/>
  <c r="AQ392" i="10"/>
  <c r="AQ414" i="26" s="1"/>
  <c r="AV260" i="10"/>
  <c r="AV242" i="26" s="1"/>
  <c r="AO579" i="10"/>
  <c r="AO652" i="26" s="1"/>
  <c r="AQ579" i="10"/>
  <c r="AQ652" i="26" s="1"/>
  <c r="AQ652" i="10"/>
  <c r="AQ920" i="26" s="1"/>
  <c r="AN500" i="10"/>
  <c r="AN556" i="26" s="1"/>
  <c r="AT215" i="10"/>
  <c r="AT197" i="26" s="1"/>
  <c r="AZ884" i="10"/>
  <c r="AZ1031" i="26" s="1"/>
  <c r="AX884" i="10"/>
  <c r="AX1031" i="26" s="1"/>
  <c r="AS687" i="10"/>
  <c r="AS955" i="26" s="1"/>
  <c r="AS171" i="10"/>
  <c r="AS136" i="26" s="1"/>
  <c r="AW584" i="10"/>
  <c r="AW657" i="26" s="1"/>
  <c r="AO362" i="10"/>
  <c r="AO384" i="26" s="1"/>
  <c r="M145" i="10"/>
  <c r="M110" i="26" s="1"/>
  <c r="AZ324" i="10"/>
  <c r="AZ323" i="26" s="1"/>
  <c r="AY334" i="10"/>
  <c r="AY333" i="26" s="1"/>
  <c r="AN334" i="10"/>
  <c r="AN333" i="26" s="1"/>
  <c r="AU412" i="10"/>
  <c r="AU434" i="26" s="1"/>
  <c r="AP412" i="10"/>
  <c r="AP434" i="26" s="1"/>
  <c r="AP889" i="10"/>
  <c r="AP1036" i="26" s="1"/>
  <c r="AR466" i="10"/>
  <c r="AR505" i="26" s="1"/>
  <c r="AW466" i="10"/>
  <c r="AW505" i="26" s="1"/>
  <c r="AV265" i="10"/>
  <c r="AV247" i="26" s="1"/>
  <c r="AS1128" i="26"/>
  <c r="AT1123" i="26"/>
  <c r="AS647" i="10"/>
  <c r="AS915" i="26" s="1"/>
  <c r="AX647" i="10"/>
  <c r="AX915" i="26" s="1"/>
  <c r="AM108" i="10"/>
  <c r="AM55" i="26" s="1"/>
  <c r="AP545" i="10"/>
  <c r="AP601" i="26" s="1"/>
  <c r="AT545" i="10"/>
  <c r="AT601" i="26" s="1"/>
  <c r="AX657" i="10"/>
  <c r="AX925" i="26" s="1"/>
  <c r="AR844" i="10"/>
  <c r="AR991" i="26" s="1"/>
  <c r="AQ844" i="10"/>
  <c r="AQ991" i="26" s="1"/>
  <c r="AR692" i="10"/>
  <c r="AR960" i="26" s="1"/>
  <c r="AP692" i="10"/>
  <c r="AP960" i="26" s="1"/>
  <c r="AU741" i="10"/>
  <c r="AU854" i="26" s="1"/>
  <c r="AQ741" i="10"/>
  <c r="AQ854" i="26" s="1"/>
  <c r="AY569" i="10"/>
  <c r="AY642" i="26" s="1"/>
  <c r="AY889" i="10"/>
  <c r="AY1036" i="26" s="1"/>
  <c r="AZ889" i="10"/>
  <c r="AZ1036" i="26" s="1"/>
  <c r="AZ619" i="10"/>
  <c r="AZ692" i="26" s="1"/>
  <c r="AY619" i="10"/>
  <c r="AY692" i="26" s="1"/>
  <c r="AU820" i="10"/>
  <c r="AT820" i="10"/>
  <c r="AS820" i="10"/>
  <c r="AZ820" i="10"/>
  <c r="AR820" i="10"/>
  <c r="AY820" i="10"/>
  <c r="AQ820" i="10"/>
  <c r="AX820" i="10"/>
  <c r="AP820" i="10"/>
  <c r="AM821" i="10"/>
  <c r="AW820" i="10"/>
  <c r="AO820" i="10"/>
  <c r="AV820" i="10"/>
  <c r="AN820" i="10"/>
  <c r="AO800" i="10"/>
  <c r="AY1123" i="26"/>
  <c r="AV1126" i="26"/>
  <c r="AT647" i="10"/>
  <c r="AT915" i="26" s="1"/>
  <c r="AR107" i="10"/>
  <c r="AR55" i="26" s="1"/>
  <c r="AO545" i="10"/>
  <c r="AO601" i="26" s="1"/>
  <c r="AZ569" i="10"/>
  <c r="AZ642" i="26" s="1"/>
  <c r="AN619" i="10"/>
  <c r="AN692" i="26" s="1"/>
  <c r="AW800" i="10"/>
  <c r="AM576" i="26"/>
  <c r="AS520" i="10"/>
  <c r="AZ520" i="10"/>
  <c r="AR520" i="10"/>
  <c r="AM521" i="10"/>
  <c r="AW520" i="10"/>
  <c r="AO520" i="10"/>
  <c r="AX520" i="10"/>
  <c r="AV520" i="10"/>
  <c r="AU520" i="10"/>
  <c r="AQ520" i="10"/>
  <c r="AP520" i="10"/>
  <c r="AN520" i="10"/>
  <c r="AY520" i="10"/>
  <c r="AT520" i="10"/>
  <c r="AY201" i="10"/>
  <c r="AY166" i="26" s="1"/>
  <c r="AQ201" i="10"/>
  <c r="AQ166" i="26" s="1"/>
  <c r="AM202" i="10"/>
  <c r="AX201" i="10"/>
  <c r="AX166" i="26" s="1"/>
  <c r="AP201" i="10"/>
  <c r="AU201" i="10"/>
  <c r="AU166" i="26" s="1"/>
  <c r="AT201" i="10"/>
  <c r="AT166" i="26" s="1"/>
  <c r="AS201" i="10"/>
  <c r="AS166" i="26" s="1"/>
  <c r="AR201" i="10"/>
  <c r="AR166" i="26" s="1"/>
  <c r="AO201" i="10"/>
  <c r="AO166" i="26" s="1"/>
  <c r="AW201" i="10"/>
  <c r="AW166" i="26" s="1"/>
  <c r="AV201" i="10"/>
  <c r="AV166" i="26" s="1"/>
  <c r="AZ201" i="10"/>
  <c r="AZ166" i="26" s="1"/>
  <c r="AN201" i="10"/>
  <c r="AN166" i="26" s="1"/>
  <c r="AU647" i="10"/>
  <c r="AU915" i="26" s="1"/>
  <c r="AQ647" i="10"/>
  <c r="AQ743" i="26" s="1"/>
  <c r="AV107" i="10"/>
  <c r="AV55" i="26" s="1"/>
  <c r="AZ107" i="10"/>
  <c r="AZ55" i="26" s="1"/>
  <c r="AU392" i="10"/>
  <c r="AU414" i="26" s="1"/>
  <c r="AT392" i="10"/>
  <c r="AT414" i="26" s="1"/>
  <c r="AU260" i="10"/>
  <c r="AU242" i="26" s="1"/>
  <c r="AS260" i="10"/>
  <c r="AS242" i="26" s="1"/>
  <c r="AR746" i="10"/>
  <c r="AR859" i="26" s="1"/>
  <c r="AW746" i="10"/>
  <c r="AW859" i="26" s="1"/>
  <c r="AU545" i="10"/>
  <c r="AU601" i="26" s="1"/>
  <c r="AW545" i="10"/>
  <c r="AW601" i="26" s="1"/>
  <c r="AR657" i="10"/>
  <c r="AR925" i="26" s="1"/>
  <c r="AP657" i="10"/>
  <c r="AP925" i="26" s="1"/>
  <c r="AT844" i="10"/>
  <c r="AT991" i="26" s="1"/>
  <c r="AS500" i="10"/>
  <c r="AS556" i="26" s="1"/>
  <c r="AP500" i="10"/>
  <c r="AP556" i="26" s="1"/>
  <c r="AX171" i="10"/>
  <c r="AX136" i="26" s="1"/>
  <c r="AT692" i="10"/>
  <c r="AT960" i="26" s="1"/>
  <c r="AM693" i="10"/>
  <c r="AT693" i="10" s="1"/>
  <c r="AR584" i="10"/>
  <c r="AR657" i="26" s="1"/>
  <c r="AV362" i="10"/>
  <c r="AV384" i="26" s="1"/>
  <c r="AX362" i="10"/>
  <c r="AX384" i="26" s="1"/>
  <c r="AV402" i="10"/>
  <c r="AV424" i="26" s="1"/>
  <c r="AZ402" i="10"/>
  <c r="AZ424" i="26" s="1"/>
  <c r="AQ324" i="10"/>
  <c r="AQ323" i="26" s="1"/>
  <c r="AP324" i="10"/>
  <c r="AP323" i="26" s="1"/>
  <c r="AV741" i="10"/>
  <c r="AV854" i="26" s="1"/>
  <c r="AR741" i="10"/>
  <c r="AR854" i="26" s="1"/>
  <c r="AX569" i="10"/>
  <c r="AX642" i="26" s="1"/>
  <c r="AS569" i="10"/>
  <c r="AS642" i="26" s="1"/>
  <c r="AR889" i="10"/>
  <c r="AR1036" i="26" s="1"/>
  <c r="AX889" i="10"/>
  <c r="AX1036" i="26" s="1"/>
  <c r="AP619" i="10"/>
  <c r="AP692" i="26" s="1"/>
  <c r="AT619" i="10"/>
  <c r="AT692" i="26" s="1"/>
  <c r="AN800" i="10"/>
  <c r="AP800" i="10"/>
  <c r="AM788" i="26"/>
  <c r="K605" i="10"/>
  <c r="K606" i="10" s="1"/>
  <c r="AN107" i="10"/>
  <c r="AN55" i="26" s="1"/>
  <c r="AM658" i="10"/>
  <c r="AM926" i="26" s="1"/>
  <c r="AY844" i="10"/>
  <c r="AY991" i="26" s="1"/>
  <c r="AX692" i="10"/>
  <c r="AX960" i="26" s="1"/>
  <c r="AS619" i="10"/>
  <c r="AS692" i="26" s="1"/>
  <c r="AS800" i="10"/>
  <c r="M209" i="10"/>
  <c r="L210" i="10"/>
  <c r="AN647" i="10"/>
  <c r="AN915" i="26" s="1"/>
  <c r="AY647" i="10"/>
  <c r="AY915" i="26" s="1"/>
  <c r="AO107" i="10"/>
  <c r="AO55" i="26" s="1"/>
  <c r="AP107" i="10"/>
  <c r="AP55" i="26" s="1"/>
  <c r="AX392" i="10"/>
  <c r="AX414" i="26" s="1"/>
  <c r="AN392" i="10"/>
  <c r="AN414" i="26" s="1"/>
  <c r="AP260" i="10"/>
  <c r="AP242" i="26" s="1"/>
  <c r="AS746" i="10"/>
  <c r="AS859" i="26" s="1"/>
  <c r="AP746" i="10"/>
  <c r="AP859" i="26" s="1"/>
  <c r="AQ545" i="10"/>
  <c r="AQ601" i="26" s="1"/>
  <c r="AS657" i="10"/>
  <c r="AS925" i="26" s="1"/>
  <c r="AY657" i="10"/>
  <c r="AY925" i="26" s="1"/>
  <c r="AN844" i="10"/>
  <c r="AN991" i="26" s="1"/>
  <c r="AU500" i="10"/>
  <c r="AU556" i="26" s="1"/>
  <c r="AX500" i="10"/>
  <c r="AX556" i="26" s="1"/>
  <c r="AM172" i="10"/>
  <c r="AM137" i="26" s="1"/>
  <c r="AU692" i="10"/>
  <c r="AU960" i="26" s="1"/>
  <c r="AQ692" i="10"/>
  <c r="AQ960" i="26" s="1"/>
  <c r="AZ584" i="10"/>
  <c r="AZ657" i="26" s="1"/>
  <c r="AN362" i="10"/>
  <c r="AN384" i="26" s="1"/>
  <c r="AM363" i="10"/>
  <c r="AM385" i="26" s="1"/>
  <c r="AW402" i="10"/>
  <c r="AW424" i="26" s="1"/>
  <c r="AT402" i="10"/>
  <c r="AT424" i="26" s="1"/>
  <c r="AU324" i="10"/>
  <c r="AU323" i="26" s="1"/>
  <c r="AX324" i="10"/>
  <c r="AX323" i="26" s="1"/>
  <c r="AO741" i="10"/>
  <c r="AO854" i="26" s="1"/>
  <c r="AZ741" i="10"/>
  <c r="AZ854" i="26" s="1"/>
  <c r="AO569" i="10"/>
  <c r="AO642" i="26" s="1"/>
  <c r="AT569" i="10"/>
  <c r="AT642" i="26" s="1"/>
  <c r="AS889" i="10"/>
  <c r="AS1036" i="26" s="1"/>
  <c r="AM890" i="10"/>
  <c r="AM1037" i="26" s="1"/>
  <c r="AM620" i="10"/>
  <c r="AU619" i="10"/>
  <c r="AU692" i="26" s="1"/>
  <c r="AR800" i="10"/>
  <c r="AX800" i="10"/>
  <c r="AM960" i="26"/>
  <c r="K1016" i="26"/>
  <c r="K546" i="26"/>
  <c r="AV1122" i="26"/>
  <c r="AM197" i="26"/>
  <c r="AM648" i="10"/>
  <c r="AM744" i="26" s="1"/>
  <c r="K991" i="26"/>
  <c r="K768" i="26"/>
  <c r="M420" i="10"/>
  <c r="M459" i="26" s="1"/>
  <c r="M458" i="26" s="1"/>
  <c r="L421" i="10"/>
  <c r="AV647" i="10"/>
  <c r="AV915" i="26" s="1"/>
  <c r="AX260" i="10"/>
  <c r="AX242" i="26" s="1"/>
  <c r="AZ746" i="10"/>
  <c r="AZ859" i="26" s="1"/>
  <c r="AX746" i="10"/>
  <c r="AX859" i="26" s="1"/>
  <c r="AQ657" i="10"/>
  <c r="AQ753" i="26" s="1"/>
  <c r="AN692" i="10"/>
  <c r="AN960" i="26" s="1"/>
  <c r="AY692" i="10"/>
  <c r="AY960" i="26" s="1"/>
  <c r="AY402" i="10"/>
  <c r="AY424" i="26" s="1"/>
  <c r="AP569" i="10"/>
  <c r="AP642" i="26" s="1"/>
  <c r="AV889" i="10"/>
  <c r="AV1036" i="26" s="1"/>
  <c r="AT800" i="10"/>
  <c r="AO647" i="10"/>
  <c r="AO915" i="26" s="1"/>
  <c r="AQ107" i="10"/>
  <c r="AQ55" i="26" s="1"/>
  <c r="AT107" i="10"/>
  <c r="AT55" i="26" s="1"/>
  <c r="AY392" i="10"/>
  <c r="AY414" i="26" s="1"/>
  <c r="AW260" i="10"/>
  <c r="AW242" i="26" s="1"/>
  <c r="AM261" i="10"/>
  <c r="AM243" i="26" s="1"/>
  <c r="AT746" i="10"/>
  <c r="AT859" i="26" s="1"/>
  <c r="AM747" i="10"/>
  <c r="AM860" i="26" s="1"/>
  <c r="AV545" i="10"/>
  <c r="AV601" i="26" s="1"/>
  <c r="AR545" i="10"/>
  <c r="AR601" i="26" s="1"/>
  <c r="AU657" i="10"/>
  <c r="AU925" i="26" s="1"/>
  <c r="AZ657" i="10"/>
  <c r="AZ925" i="26" s="1"/>
  <c r="AV844" i="10"/>
  <c r="AV991" i="26" s="1"/>
  <c r="AP844" i="10"/>
  <c r="AP991" i="26" s="1"/>
  <c r="AY500" i="10"/>
  <c r="AY556" i="26" s="1"/>
  <c r="AW171" i="10"/>
  <c r="AW136" i="26" s="1"/>
  <c r="AY171" i="10"/>
  <c r="AY136" i="26" s="1"/>
  <c r="L181" i="10"/>
  <c r="L146" i="26" s="1"/>
  <c r="AV692" i="10"/>
  <c r="AV960" i="26" s="1"/>
  <c r="AS362" i="10"/>
  <c r="AS384" i="26" s="1"/>
  <c r="AY362" i="10"/>
  <c r="AY384" i="26" s="1"/>
  <c r="AU402" i="10"/>
  <c r="AU424" i="26" s="1"/>
  <c r="AY324" i="10"/>
  <c r="AY323" i="26" s="1"/>
  <c r="AP741" i="10"/>
  <c r="AP854" i="26" s="1"/>
  <c r="AQ569" i="10"/>
  <c r="AQ642" i="26" s="1"/>
  <c r="AN569" i="10"/>
  <c r="AN642" i="26" s="1"/>
  <c r="AN889" i="10"/>
  <c r="AN1036" i="26" s="1"/>
  <c r="AO619" i="10"/>
  <c r="AO692" i="26" s="1"/>
  <c r="AU800" i="10"/>
  <c r="AQ800" i="10"/>
  <c r="K940" i="26"/>
  <c r="AM136" i="26"/>
  <c r="L721" i="10"/>
  <c r="M720" i="10"/>
  <c r="AM546" i="10"/>
  <c r="AM602" i="26" s="1"/>
  <c r="AO844" i="10"/>
  <c r="AO991" i="26" s="1"/>
  <c r="AS692" i="10"/>
  <c r="AS960" i="26" s="1"/>
  <c r="AM570" i="10"/>
  <c r="AM643" i="26" s="1"/>
  <c r="AW107" i="10"/>
  <c r="AW55" i="26" s="1"/>
  <c r="AS107" i="10"/>
  <c r="AS55" i="26" s="1"/>
  <c r="AY545" i="10"/>
  <c r="AY601" i="26" s="1"/>
  <c r="AM202" i="26"/>
  <c r="AX220" i="10"/>
  <c r="AP220" i="10"/>
  <c r="AW220" i="10"/>
  <c r="AN220" i="10"/>
  <c r="AV220" i="10"/>
  <c r="AM221" i="10"/>
  <c r="AS220" i="10"/>
  <c r="AO220" i="10"/>
  <c r="AZ220" i="10"/>
  <c r="AY220" i="10"/>
  <c r="AU220" i="10"/>
  <c r="AQ220" i="10"/>
  <c r="AT220" i="10"/>
  <c r="AR220" i="10"/>
  <c r="AT657" i="10"/>
  <c r="AT753" i="26" s="1"/>
  <c r="AS844" i="10"/>
  <c r="AS991" i="26" s="1"/>
  <c r="AZ844" i="10"/>
  <c r="AZ991" i="26" s="1"/>
  <c r="M180" i="10"/>
  <c r="M145" i="26" s="1"/>
  <c r="AM325" i="10"/>
  <c r="AM324" i="26" s="1"/>
  <c r="AW741" i="10"/>
  <c r="AW854" i="26" s="1"/>
  <c r="AU569" i="10"/>
  <c r="AU642" i="26" s="1"/>
  <c r="AR619" i="10"/>
  <c r="AR692" i="26" s="1"/>
  <c r="AM801" i="10"/>
  <c r="AN801" i="10" s="1"/>
  <c r="AR647" i="10"/>
  <c r="AR743" i="26" s="1"/>
  <c r="AY107" i="10"/>
  <c r="AY55" i="26" s="1"/>
  <c r="AU107" i="10"/>
  <c r="AU55" i="26" s="1"/>
  <c r="AO392" i="10"/>
  <c r="AO414" i="26" s="1"/>
  <c r="AN260" i="10"/>
  <c r="AN242" i="26" s="1"/>
  <c r="AQ260" i="10"/>
  <c r="AQ242" i="26" s="1"/>
  <c r="AU746" i="10"/>
  <c r="AU859" i="26" s="1"/>
  <c r="AQ746" i="10"/>
  <c r="AQ859" i="26" s="1"/>
  <c r="AX545" i="10"/>
  <c r="AX601" i="26" s="1"/>
  <c r="AZ545" i="10"/>
  <c r="AZ601" i="26" s="1"/>
  <c r="AV657" i="10"/>
  <c r="AV925" i="26" s="1"/>
  <c r="AU844" i="10"/>
  <c r="AU991" i="26" s="1"/>
  <c r="AX844" i="10"/>
  <c r="AX991" i="26" s="1"/>
  <c r="AZ500" i="10"/>
  <c r="AZ556" i="26" s="1"/>
  <c r="AU171" i="10"/>
  <c r="AU136" i="26" s="1"/>
  <c r="AN584" i="10"/>
  <c r="AN657" i="26" s="1"/>
  <c r="AT362" i="10"/>
  <c r="AT384" i="26" s="1"/>
  <c r="AR362" i="10"/>
  <c r="AR384" i="26" s="1"/>
  <c r="AQ402" i="10"/>
  <c r="AQ424" i="26" s="1"/>
  <c r="AP402" i="10"/>
  <c r="AP424" i="26" s="1"/>
  <c r="AR324" i="10"/>
  <c r="AR323" i="26" s="1"/>
  <c r="AT741" i="10"/>
  <c r="AT854" i="26" s="1"/>
  <c r="AX741" i="10"/>
  <c r="AX854" i="26" s="1"/>
  <c r="AR569" i="10"/>
  <c r="AR642" i="26" s="1"/>
  <c r="AV569" i="10"/>
  <c r="AV642" i="26" s="1"/>
  <c r="AT889" i="10"/>
  <c r="AT1036" i="26" s="1"/>
  <c r="AW889" i="10"/>
  <c r="AW1036" i="26" s="1"/>
  <c r="AV619" i="10"/>
  <c r="AV692" i="26" s="1"/>
  <c r="AW619" i="10"/>
  <c r="AW692" i="26" s="1"/>
  <c r="AV800" i="10"/>
  <c r="M200" i="10"/>
  <c r="M165" i="26" s="1"/>
  <c r="L201" i="10"/>
  <c r="L202" i="10" s="1"/>
  <c r="L203" i="10" s="1"/>
  <c r="L204" i="10" s="1"/>
  <c r="L828" i="26"/>
  <c r="AM64" i="26"/>
  <c r="AW461" i="10"/>
  <c r="AW500" i="26" s="1"/>
  <c r="Z57" i="27"/>
  <c r="Z61" i="27" s="1"/>
  <c r="L57" i="27"/>
  <c r="L61" i="27" s="1"/>
  <c r="M57" i="27"/>
  <c r="M61" i="27" s="1"/>
  <c r="AT357" i="10"/>
  <c r="AT379" i="26" s="1"/>
  <c r="AZ357" i="10"/>
  <c r="AZ379" i="26" s="1"/>
  <c r="AP265" i="10"/>
  <c r="AP247" i="26" s="1"/>
  <c r="AH57" i="27"/>
  <c r="AH61" i="27" s="1"/>
  <c r="T57" i="27"/>
  <c r="T61" i="27" s="1"/>
  <c r="AS461" i="10"/>
  <c r="AS500" i="26" s="1"/>
  <c r="AX461" i="10"/>
  <c r="AX500" i="26" s="1"/>
  <c r="V57" i="27"/>
  <c r="V61" i="27" s="1"/>
  <c r="W57" i="27"/>
  <c r="W61" i="27" s="1"/>
  <c r="S57" i="27"/>
  <c r="S61" i="27" s="1"/>
  <c r="AB57" i="27"/>
  <c r="AB61" i="27" s="1"/>
  <c r="AC57" i="27"/>
  <c r="AC61" i="27" s="1"/>
  <c r="K817" i="10"/>
  <c r="AP357" i="10"/>
  <c r="AP379" i="26" s="1"/>
  <c r="AN265" i="10"/>
  <c r="AN247" i="26" s="1"/>
  <c r="AM266" i="10"/>
  <c r="AM248" i="26" s="1"/>
  <c r="AM571" i="26"/>
  <c r="AU461" i="10"/>
  <c r="AU500" i="26" s="1"/>
  <c r="AM462" i="10"/>
  <c r="AM501" i="26" s="1"/>
  <c r="AD57" i="27"/>
  <c r="AD61" i="27" s="1"/>
  <c r="AE57" i="27"/>
  <c r="AE61" i="27" s="1"/>
  <c r="I57" i="27"/>
  <c r="I61" i="27" s="1"/>
  <c r="AA57" i="27"/>
  <c r="AA61" i="27" s="1"/>
  <c r="AJ57" i="27"/>
  <c r="AJ61" i="27" s="1"/>
  <c r="AK57" i="27"/>
  <c r="AK61" i="27" s="1"/>
  <c r="AU706" i="10"/>
  <c r="AU819" i="26" s="1"/>
  <c r="AY706" i="10"/>
  <c r="AY819" i="26" s="1"/>
  <c r="AP682" i="10"/>
  <c r="AP950" i="26" s="1"/>
  <c r="AW594" i="10"/>
  <c r="AW667" i="26" s="1"/>
  <c r="AX166" i="10"/>
  <c r="AX131" i="26" s="1"/>
  <c r="AZ166" i="10"/>
  <c r="AZ131" i="26" s="1"/>
  <c r="AX357" i="10"/>
  <c r="AX379" i="26" s="1"/>
  <c r="AY382" i="10"/>
  <c r="AY404" i="26" s="1"/>
  <c r="AU265" i="10"/>
  <c r="AU247" i="26" s="1"/>
  <c r="AQ265" i="10"/>
  <c r="AQ247" i="26" s="1"/>
  <c r="L140" i="26"/>
  <c r="U57" i="27"/>
  <c r="U61" i="27" s="1"/>
  <c r="L160" i="26"/>
  <c r="AT461" i="10"/>
  <c r="AT500" i="26" s="1"/>
  <c r="AQ461" i="10"/>
  <c r="AQ500" i="26" s="1"/>
  <c r="X57" i="27"/>
  <c r="X61" i="27" s="1"/>
  <c r="AL57" i="27"/>
  <c r="AL61" i="27" s="1"/>
  <c r="Q57" i="27"/>
  <c r="Q61" i="27" s="1"/>
  <c r="AF57" i="27"/>
  <c r="AF61" i="27" s="1"/>
  <c r="AI57" i="27"/>
  <c r="AI61" i="27" s="1"/>
  <c r="AN706" i="10"/>
  <c r="AN819" i="26" s="1"/>
  <c r="AN775" i="10"/>
  <c r="AX682" i="10"/>
  <c r="AX950" i="26" s="1"/>
  <c r="AP594" i="10"/>
  <c r="AP667" i="26" s="1"/>
  <c r="AN166" i="10"/>
  <c r="AN131" i="26" s="1"/>
  <c r="AS166" i="10"/>
  <c r="AS131" i="26" s="1"/>
  <c r="AN357" i="10"/>
  <c r="AN379" i="26" s="1"/>
  <c r="AM358" i="10"/>
  <c r="AM380" i="26" s="1"/>
  <c r="AZ382" i="10"/>
  <c r="AZ404" i="26" s="1"/>
  <c r="AS265" i="10"/>
  <c r="AS247" i="26" s="1"/>
  <c r="AY265" i="10"/>
  <c r="AY247" i="26" s="1"/>
  <c r="L135" i="26"/>
  <c r="AN461" i="10"/>
  <c r="AN500" i="26" s="1"/>
  <c r="AY461" i="10"/>
  <c r="AY500" i="26" s="1"/>
  <c r="Y57" i="27"/>
  <c r="Y61" i="27" s="1"/>
  <c r="AV706" i="10"/>
  <c r="AV819" i="26" s="1"/>
  <c r="AR775" i="10"/>
  <c r="AT682" i="10"/>
  <c r="AT778" i="26" s="1"/>
  <c r="AM683" i="10"/>
  <c r="AW683" i="10" s="1"/>
  <c r="AS594" i="10"/>
  <c r="AS667" i="26" s="1"/>
  <c r="AX594" i="10"/>
  <c r="AX667" i="26" s="1"/>
  <c r="AV166" i="10"/>
  <c r="AV131" i="26" s="1"/>
  <c r="AT166" i="10"/>
  <c r="AT131" i="26" s="1"/>
  <c r="M313" i="10"/>
  <c r="M312" i="26" s="1"/>
  <c r="AO357" i="10"/>
  <c r="AO379" i="26" s="1"/>
  <c r="AQ357" i="10"/>
  <c r="AQ379" i="26" s="1"/>
  <c r="AS382" i="10"/>
  <c r="AS404" i="26" s="1"/>
  <c r="AT382" i="10"/>
  <c r="AT404" i="26" s="1"/>
  <c r="AT265" i="10"/>
  <c r="AT247" i="26" s="1"/>
  <c r="AR265" i="10"/>
  <c r="AR247" i="26" s="1"/>
  <c r="N57" i="27"/>
  <c r="N61" i="27" s="1"/>
  <c r="AV461" i="10"/>
  <c r="AV500" i="26" s="1"/>
  <c r="AR461" i="10"/>
  <c r="AR500" i="26" s="1"/>
  <c r="P57" i="27"/>
  <c r="P61" i="27" s="1"/>
  <c r="AG57" i="27"/>
  <c r="AG61" i="27" s="1"/>
  <c r="J57" i="27"/>
  <c r="J61" i="27" s="1"/>
  <c r="AR706" i="10"/>
  <c r="AR819" i="26" s="1"/>
  <c r="AO706" i="10"/>
  <c r="AO819" i="26" s="1"/>
  <c r="AV775" i="10"/>
  <c r="AU682" i="10"/>
  <c r="AU950" i="26" s="1"/>
  <c r="AQ682" i="10"/>
  <c r="AQ950" i="26" s="1"/>
  <c r="AT594" i="10"/>
  <c r="AT667" i="26" s="1"/>
  <c r="AM595" i="10"/>
  <c r="AM668" i="26" s="1"/>
  <c r="AO166" i="10"/>
  <c r="AO131" i="26" s="1"/>
  <c r="AU166" i="10"/>
  <c r="AU131" i="26" s="1"/>
  <c r="L314" i="10"/>
  <c r="L315" i="10" s="1"/>
  <c r="L316" i="10" s="1"/>
  <c r="AV357" i="10"/>
  <c r="AV379" i="26" s="1"/>
  <c r="AY357" i="10"/>
  <c r="AY379" i="26" s="1"/>
  <c r="AR382" i="10"/>
  <c r="AR404" i="26" s="1"/>
  <c r="AN382" i="10"/>
  <c r="AN404" i="26" s="1"/>
  <c r="AO265" i="10"/>
  <c r="AO247" i="26" s="1"/>
  <c r="AZ265" i="10"/>
  <c r="AZ247" i="26" s="1"/>
  <c r="O57" i="27"/>
  <c r="O61" i="27" s="1"/>
  <c r="K57" i="27"/>
  <c r="K61" i="27" s="1"/>
  <c r="AO461" i="10"/>
  <c r="AO500" i="26" s="1"/>
  <c r="AZ461" i="10"/>
  <c r="AZ500" i="26" s="1"/>
  <c r="R57" i="27"/>
  <c r="R61" i="27" s="1"/>
  <c r="AZ706" i="10"/>
  <c r="AZ819" i="26" s="1"/>
  <c r="AW706" i="10"/>
  <c r="AW819" i="26" s="1"/>
  <c r="AN682" i="10"/>
  <c r="AN778" i="26" s="1"/>
  <c r="AU594" i="10"/>
  <c r="AU667" i="26" s="1"/>
  <c r="AQ594" i="10"/>
  <c r="AQ667" i="26" s="1"/>
  <c r="AW166" i="10"/>
  <c r="AW131" i="26" s="1"/>
  <c r="AW357" i="10"/>
  <c r="AW379" i="26" s="1"/>
  <c r="AR357" i="10"/>
  <c r="AR379" i="26" s="1"/>
  <c r="AO382" i="10"/>
  <c r="AO404" i="26" s="1"/>
  <c r="AV382" i="10"/>
  <c r="AV404" i="26" s="1"/>
  <c r="AW265" i="10"/>
  <c r="AW247" i="26" s="1"/>
  <c r="AN1120" i="26"/>
  <c r="AX1128" i="26"/>
  <c r="AU1128" i="26"/>
  <c r="AO1121" i="26"/>
  <c r="AZ1126" i="26"/>
  <c r="AS1122" i="26"/>
  <c r="AP1120" i="26"/>
  <c r="AU1120" i="26"/>
  <c r="AW1128" i="26"/>
  <c r="AQ1123" i="26"/>
  <c r="AQ1120" i="26"/>
  <c r="AO1128" i="26"/>
  <c r="AZ1121" i="26"/>
  <c r="AS1123" i="26"/>
  <c r="AU1122" i="26"/>
  <c r="AT1121" i="26"/>
  <c r="AZ1128" i="26"/>
  <c r="M919" i="26"/>
  <c r="M747" i="26"/>
  <c r="K147" i="10"/>
  <c r="K111" i="26"/>
  <c r="K885" i="10"/>
  <c r="K1031" i="26"/>
  <c r="AX182" i="26"/>
  <c r="AX186" i="26" s="1"/>
  <c r="AX174" i="26"/>
  <c r="AX178" i="26" s="1"/>
  <c r="AN940" i="26"/>
  <c r="AN768" i="26"/>
  <c r="AM945" i="26"/>
  <c r="AM773" i="26"/>
  <c r="AQ955" i="26"/>
  <c r="AQ783" i="26"/>
  <c r="AS904" i="26"/>
  <c r="AS732" i="26"/>
  <c r="AC10" i="27"/>
  <c r="AC16" i="27"/>
  <c r="AX88" i="26"/>
  <c r="AX92" i="26" s="1"/>
  <c r="AX96" i="26"/>
  <c r="AX100" i="26" s="1"/>
  <c r="K142" i="10"/>
  <c r="K106" i="26"/>
  <c r="AW899" i="26"/>
  <c r="AW898" i="26" s="1"/>
  <c r="AW727" i="26"/>
  <c r="AW726" i="26" s="1"/>
  <c r="K251" i="10"/>
  <c r="K232" i="26"/>
  <c r="L924" i="26"/>
  <c r="L752" i="26"/>
  <c r="K565" i="10"/>
  <c r="K637" i="26"/>
  <c r="K643" i="10"/>
  <c r="K910" i="26"/>
  <c r="K738" i="26"/>
  <c r="K172" i="10"/>
  <c r="K136" i="26"/>
  <c r="AX599" i="10"/>
  <c r="AX672" i="26" s="1"/>
  <c r="K506" i="10"/>
  <c r="K561" i="26"/>
  <c r="AQ944" i="26"/>
  <c r="AQ772" i="26"/>
  <c r="K462" i="10"/>
  <c r="K500" i="26"/>
  <c r="AP421" i="10"/>
  <c r="AP460" i="26" s="1"/>
  <c r="K536" i="10"/>
  <c r="K591" i="26"/>
  <c r="AN904" i="26"/>
  <c r="AN732" i="26"/>
  <c r="AN88" i="26"/>
  <c r="AN92" i="26" s="1"/>
  <c r="AN96" i="26"/>
  <c r="AN100" i="26" s="1"/>
  <c r="AQ899" i="26"/>
  <c r="AQ898" i="26" s="1"/>
  <c r="AQ727" i="26"/>
  <c r="AQ726" i="26" s="1"/>
  <c r="K737" i="10"/>
  <c r="K849" i="26"/>
  <c r="AS964" i="26"/>
  <c r="AS792" i="26"/>
  <c r="K241" i="10"/>
  <c r="K222" i="26"/>
  <c r="AV354" i="26"/>
  <c r="AV358" i="26" s="1"/>
  <c r="AV346" i="26"/>
  <c r="K653" i="10"/>
  <c r="K920" i="26"/>
  <c r="K748" i="26"/>
  <c r="K496" i="10"/>
  <c r="K551" i="26"/>
  <c r="AR839" i="10"/>
  <c r="AR986" i="26" s="1"/>
  <c r="K590" i="10"/>
  <c r="K662" i="26"/>
  <c r="AN559" i="10"/>
  <c r="AN632" i="26" s="1"/>
  <c r="AY174" i="26"/>
  <c r="AY178" i="26" s="1"/>
  <c r="AY182" i="26"/>
  <c r="AY186" i="26" s="1"/>
  <c r="AY944" i="26"/>
  <c r="AY772" i="26"/>
  <c r="AS944" i="26"/>
  <c r="AS772" i="26"/>
  <c r="AS451" i="10"/>
  <c r="AS490" i="26" s="1"/>
  <c r="AM422" i="10"/>
  <c r="AM461" i="26" s="1"/>
  <c r="AT920" i="26"/>
  <c r="AT748" i="26"/>
  <c r="AM921" i="26"/>
  <c r="AM749" i="26"/>
  <c r="M939" i="26"/>
  <c r="M767" i="26"/>
  <c r="AO904" i="26"/>
  <c r="AO732" i="26"/>
  <c r="AZ904" i="26"/>
  <c r="AZ732" i="26"/>
  <c r="K78" i="10"/>
  <c r="K25" i="26"/>
  <c r="L1062" i="26"/>
  <c r="L1066" i="26" s="1"/>
  <c r="L1054" i="26"/>
  <c r="L1058" i="26" s="1"/>
  <c r="AO960" i="26"/>
  <c r="AO788" i="26"/>
  <c r="AH16" i="27"/>
  <c r="AH10" i="27"/>
  <c r="AI16" i="27"/>
  <c r="AI10" i="27"/>
  <c r="M10" i="27"/>
  <c r="M16" i="27"/>
  <c r="AB10" i="27"/>
  <c r="AB16" i="27"/>
  <c r="R40" i="27"/>
  <c r="R46" i="27"/>
  <c r="R25" i="27"/>
  <c r="R31" i="27"/>
  <c r="AE10" i="27"/>
  <c r="AE16" i="27"/>
  <c r="X10" i="27"/>
  <c r="X16" i="27"/>
  <c r="AG16" i="27"/>
  <c r="AG10" i="27"/>
  <c r="K580" i="10"/>
  <c r="K652" i="26"/>
  <c r="K187" i="10"/>
  <c r="K151" i="26"/>
  <c r="M485" i="10"/>
  <c r="L524" i="26"/>
  <c r="AT96" i="26"/>
  <c r="AT100" i="26" s="1"/>
  <c r="AT88" i="26"/>
  <c r="AT92" i="26" s="1"/>
  <c r="AS929" i="26"/>
  <c r="AS757" i="26"/>
  <c r="AP151" i="10"/>
  <c r="AP116" i="26" s="1"/>
  <c r="AU151" i="10"/>
  <c r="AU116" i="26" s="1"/>
  <c r="AZ775" i="10"/>
  <c r="AW775" i="10"/>
  <c r="K118" i="10"/>
  <c r="K65" i="26"/>
  <c r="L934" i="26"/>
  <c r="L762" i="26"/>
  <c r="AZ899" i="26"/>
  <c r="AZ898" i="26" s="1"/>
  <c r="AZ727" i="26"/>
  <c r="AZ726" i="26" s="1"/>
  <c r="AV899" i="26"/>
  <c r="AV898" i="26" s="1"/>
  <c r="AV727" i="26"/>
  <c r="AV726" i="26" s="1"/>
  <c r="L511" i="10"/>
  <c r="L566" i="26"/>
  <c r="L929" i="26"/>
  <c r="L757" i="26"/>
  <c r="M343" i="10"/>
  <c r="L342" i="26"/>
  <c r="K610" i="10"/>
  <c r="K682" i="26"/>
  <c r="K325" i="10"/>
  <c r="K323" i="26"/>
  <c r="AU964" i="26"/>
  <c r="AU792" i="26"/>
  <c r="AY964" i="26"/>
  <c r="AY792" i="26"/>
  <c r="K575" i="10"/>
  <c r="K647" i="26"/>
  <c r="K285" i="10"/>
  <c r="K283" i="26"/>
  <c r="AQ354" i="26"/>
  <c r="AQ358" i="26" s="1"/>
  <c r="AQ346" i="26"/>
  <c r="AS354" i="26"/>
  <c r="AS358" i="26" s="1"/>
  <c r="AS346" i="26"/>
  <c r="K457" i="10"/>
  <c r="K495" i="26"/>
  <c r="K850" i="10"/>
  <c r="K996" i="26"/>
  <c r="K256" i="10"/>
  <c r="K237" i="26"/>
  <c r="K295" i="10"/>
  <c r="K293" i="26"/>
  <c r="K707" i="10"/>
  <c r="K819" i="26"/>
  <c r="H35" i="22"/>
  <c r="H4" i="30" s="1"/>
  <c r="K409" i="10"/>
  <c r="K430" i="26"/>
  <c r="M274" i="10"/>
  <c r="L256" i="26"/>
  <c r="AW3" i="14"/>
  <c r="L3" i="14"/>
  <c r="AT3" i="14"/>
  <c r="Y3" i="14"/>
  <c r="H32" i="22"/>
  <c r="X3" i="14"/>
  <c r="AJ3" i="14"/>
  <c r="AS3" i="14"/>
  <c r="K866" i="10"/>
  <c r="K1012" i="26"/>
  <c r="AV910" i="26"/>
  <c r="AV738" i="26"/>
  <c r="V25" i="27"/>
  <c r="V31" i="27"/>
  <c r="V40" i="27"/>
  <c r="V46" i="27"/>
  <c r="AU929" i="26"/>
  <c r="AU757" i="26"/>
  <c r="S3" i="14"/>
  <c r="K399" i="10"/>
  <c r="K420" i="26"/>
  <c r="AN182" i="26"/>
  <c r="AN186" i="26" s="1"/>
  <c r="AN174" i="26"/>
  <c r="AN178" i="26" s="1"/>
  <c r="AW904" i="26"/>
  <c r="AW732" i="26"/>
  <c r="AE31" i="27"/>
  <c r="AE40" i="27"/>
  <c r="AE46" i="27"/>
  <c r="AE25" i="27"/>
  <c r="AF40" i="27"/>
  <c r="AF46" i="27"/>
  <c r="AF25" i="27"/>
  <c r="AF31" i="27"/>
  <c r="K880" i="10"/>
  <c r="K1026" i="26"/>
  <c r="L959" i="26"/>
  <c r="L787" i="26"/>
  <c r="K378" i="10"/>
  <c r="K399" i="26"/>
  <c r="K712" i="10"/>
  <c r="K824" i="26"/>
  <c r="K442" i="10"/>
  <c r="K480" i="26"/>
  <c r="AO599" i="10"/>
  <c r="AO672" i="26" s="1"/>
  <c r="AT910" i="26"/>
  <c r="K895" i="10"/>
  <c r="K1041" i="26"/>
  <c r="AM840" i="10"/>
  <c r="AM987" i="26" s="1"/>
  <c r="AT174" i="26"/>
  <c r="AT178" i="26" s="1"/>
  <c r="AT182" i="26"/>
  <c r="AT186" i="26" s="1"/>
  <c r="AP940" i="26"/>
  <c r="AP768" i="26"/>
  <c r="AM935" i="26"/>
  <c r="AM763" i="26"/>
  <c r="K585" i="10"/>
  <c r="K657" i="26"/>
  <c r="AV451" i="10"/>
  <c r="AV490" i="26" s="1"/>
  <c r="K393" i="10"/>
  <c r="K414" i="26"/>
  <c r="AR599" i="10"/>
  <c r="AR672" i="26" s="1"/>
  <c r="AW599" i="10"/>
  <c r="AW672" i="26" s="1"/>
  <c r="AW839" i="10"/>
  <c r="AW986" i="26" s="1"/>
  <c r="AT839" i="10"/>
  <c r="AT986" i="26" s="1"/>
  <c r="AQ559" i="10"/>
  <c r="AQ632" i="26" s="1"/>
  <c r="AV559" i="10"/>
  <c r="AV632" i="26" s="1"/>
  <c r="AU182" i="26"/>
  <c r="AU186" i="26" s="1"/>
  <c r="AU174" i="26"/>
  <c r="AU178" i="26" s="1"/>
  <c r="AR182" i="26"/>
  <c r="AR186" i="26" s="1"/>
  <c r="AR174" i="26"/>
  <c r="AR178" i="26" s="1"/>
  <c r="AP944" i="26"/>
  <c r="AP772" i="26"/>
  <c r="AT944" i="26"/>
  <c r="AT772" i="26"/>
  <c r="K531" i="10"/>
  <c r="K586" i="26"/>
  <c r="AP451" i="10"/>
  <c r="AP490" i="26" s="1"/>
  <c r="AT451" i="10"/>
  <c r="AT490" i="26" s="1"/>
  <c r="M623" i="10"/>
  <c r="L696" i="26"/>
  <c r="M136" i="10"/>
  <c r="L84" i="26"/>
  <c r="AO421" i="10"/>
  <c r="AO460" i="26" s="1"/>
  <c r="K113" i="10"/>
  <c r="K60" i="26"/>
  <c r="K320" i="10"/>
  <c r="K321" i="10" s="1"/>
  <c r="K318" i="26"/>
  <c r="AM956" i="26"/>
  <c r="AM784" i="26"/>
  <c r="AQ904" i="26"/>
  <c r="AQ732" i="26"/>
  <c r="AT904" i="26"/>
  <c r="AT732" i="26"/>
  <c r="M554" i="10"/>
  <c r="L610" i="26"/>
  <c r="AZ960" i="26"/>
  <c r="AZ788" i="26"/>
  <c r="AU584" i="10"/>
  <c r="AU657" i="26" s="1"/>
  <c r="AY584" i="10"/>
  <c r="AY657" i="26" s="1"/>
  <c r="AJ10" i="27"/>
  <c r="AJ16" i="27"/>
  <c r="N25" i="27"/>
  <c r="N31" i="27"/>
  <c r="N40" i="27"/>
  <c r="N46" i="27"/>
  <c r="O31" i="27"/>
  <c r="O40" i="27"/>
  <c r="O46" i="27"/>
  <c r="O25" i="27"/>
  <c r="U10" i="27"/>
  <c r="U16" i="27"/>
  <c r="P40" i="27"/>
  <c r="P46" i="27"/>
  <c r="P25" i="27"/>
  <c r="P31" i="27"/>
  <c r="Z40" i="27"/>
  <c r="Z46" i="27"/>
  <c r="Z25" i="27"/>
  <c r="Z31" i="27"/>
  <c r="AN22" i="10"/>
  <c r="AM10" i="27"/>
  <c r="AM16" i="27"/>
  <c r="AF10" i="27"/>
  <c r="AF16" i="27"/>
  <c r="M46" i="27"/>
  <c r="M25" i="27"/>
  <c r="M31" i="27"/>
  <c r="M40" i="27"/>
  <c r="K900" i="10"/>
  <c r="K1046" i="26"/>
  <c r="AP88" i="26"/>
  <c r="AP92" i="26" s="1"/>
  <c r="AP96" i="26"/>
  <c r="AP100" i="26" s="1"/>
  <c r="AU96" i="26"/>
  <c r="AU100" i="26" s="1"/>
  <c r="AU88" i="26"/>
  <c r="AU92" i="26" s="1"/>
  <c r="AW929" i="26"/>
  <c r="AW757" i="26"/>
  <c r="AT929" i="26"/>
  <c r="AT757" i="26"/>
  <c r="AS151" i="10"/>
  <c r="AS116" i="26" s="1"/>
  <c r="AN151" i="10"/>
  <c r="AN116" i="26" s="1"/>
  <c r="AQ775" i="10"/>
  <c r="L707" i="10"/>
  <c r="L819" i="26"/>
  <c r="K546" i="10"/>
  <c r="K601" i="26"/>
  <c r="K668" i="10"/>
  <c r="K935" i="26"/>
  <c r="K763" i="26"/>
  <c r="AP899" i="26"/>
  <c r="AP898" i="26" s="1"/>
  <c r="AP727" i="26"/>
  <c r="AP726" i="26" s="1"/>
  <c r="AO899" i="26"/>
  <c r="AO898" i="26" s="1"/>
  <c r="AO727" i="26"/>
  <c r="AO726" i="26" s="1"/>
  <c r="AN964" i="26"/>
  <c r="AN792" i="26"/>
  <c r="AR964" i="26"/>
  <c r="AR792" i="26"/>
  <c r="K658" i="10"/>
  <c r="K925" i="26"/>
  <c r="K753" i="26"/>
  <c r="AX346" i="26"/>
  <c r="AX354" i="26"/>
  <c r="AX358" i="26" s="1"/>
  <c r="AT346" i="26"/>
  <c r="AT354" i="26"/>
  <c r="AT358" i="26" s="1"/>
  <c r="K595" i="10"/>
  <c r="K667" i="26"/>
  <c r="K383" i="10"/>
  <c r="K404" i="26"/>
  <c r="K358" i="10"/>
  <c r="K379" i="26"/>
  <c r="K633" i="10"/>
  <c r="K900" i="26"/>
  <c r="K728" i="26"/>
  <c r="K1127" i="26"/>
  <c r="AZ1122" i="26"/>
  <c r="AN1122" i="26"/>
  <c r="K1126" i="26"/>
  <c r="AA3" i="14"/>
  <c r="U3" i="14"/>
  <c r="AN3" i="14"/>
  <c r="AY3" i="14"/>
  <c r="AX1122" i="26"/>
  <c r="AW1120" i="26"/>
  <c r="AM804" i="26"/>
  <c r="AM808" i="26" s="1"/>
  <c r="AM796" i="26"/>
  <c r="AM800" i="26" s="1"/>
  <c r="AW1123" i="26"/>
  <c r="AN1128" i="26"/>
  <c r="AR1128" i="26"/>
  <c r="AQ1122" i="26"/>
  <c r="AN944" i="26"/>
  <c r="AN772" i="26"/>
  <c r="K576" i="26"/>
  <c r="AU955" i="26"/>
  <c r="AU783" i="26"/>
  <c r="X40" i="27"/>
  <c r="X46" i="27"/>
  <c r="X25" i="27"/>
  <c r="X31" i="27"/>
  <c r="U46" i="27"/>
  <c r="U25" i="27"/>
  <c r="U31" i="27"/>
  <c r="U40" i="27"/>
  <c r="AX929" i="26"/>
  <c r="AX757" i="26"/>
  <c r="AY950" i="26"/>
  <c r="AY778" i="26"/>
  <c r="L899" i="26"/>
  <c r="L898" i="26" s="1"/>
  <c r="L727" i="26"/>
  <c r="L726" i="26" s="1"/>
  <c r="AO3" i="14"/>
  <c r="L919" i="26"/>
  <c r="L747" i="26"/>
  <c r="L882" i="26"/>
  <c r="L886" i="26" s="1"/>
  <c r="L890" i="26"/>
  <c r="L894" i="26" s="1"/>
  <c r="K742" i="10"/>
  <c r="K854" i="26"/>
  <c r="AZ599" i="10"/>
  <c r="AZ672" i="26" s="1"/>
  <c r="AZ839" i="10"/>
  <c r="AZ986" i="26" s="1"/>
  <c r="AW559" i="10"/>
  <c r="AW632" i="26" s="1"/>
  <c r="AV944" i="26"/>
  <c r="AV772" i="26"/>
  <c r="AW421" i="10"/>
  <c r="AW460" i="26" s="1"/>
  <c r="K98" i="10"/>
  <c r="K45" i="26"/>
  <c r="N10" i="27"/>
  <c r="N16" i="27"/>
  <c r="AM930" i="26"/>
  <c r="AM758" i="26"/>
  <c r="K615" i="10"/>
  <c r="K616" i="10" s="1"/>
  <c r="K687" i="26"/>
  <c r="K871" i="10"/>
  <c r="K1017" i="26"/>
  <c r="Z3" i="14"/>
  <c r="AR1121" i="26"/>
  <c r="K683" i="10"/>
  <c r="K950" i="26"/>
  <c r="K778" i="26"/>
  <c r="K702" i="10"/>
  <c r="K814" i="26"/>
  <c r="M903" i="10"/>
  <c r="L1050" i="26"/>
  <c r="K236" i="10"/>
  <c r="K217" i="26"/>
  <c r="K571" i="26"/>
  <c r="L368" i="10"/>
  <c r="L389" i="26"/>
  <c r="K620" i="10"/>
  <c r="K621" i="10" s="1"/>
  <c r="K692" i="26"/>
  <c r="AT599" i="10"/>
  <c r="AT672" i="26" s="1"/>
  <c r="AM600" i="10"/>
  <c r="AM673" i="26" s="1"/>
  <c r="AX910" i="26"/>
  <c r="AX738" i="26"/>
  <c r="L944" i="26"/>
  <c r="L772" i="26"/>
  <c r="K437" i="10"/>
  <c r="K475" i="26"/>
  <c r="AN839" i="10"/>
  <c r="AN986" i="26" s="1"/>
  <c r="AS839" i="10"/>
  <c r="AS986" i="26" s="1"/>
  <c r="K177" i="10"/>
  <c r="K141" i="26"/>
  <c r="K427" i="10"/>
  <c r="K465" i="26"/>
  <c r="AY559" i="10"/>
  <c r="AY632" i="26" s="1"/>
  <c r="AP559" i="10"/>
  <c r="AP632" i="26" s="1"/>
  <c r="K93" i="10"/>
  <c r="K40" i="26"/>
  <c r="AV174" i="26"/>
  <c r="AV178" i="26" s="1"/>
  <c r="AV182" i="26"/>
  <c r="AV186" i="26" s="1"/>
  <c r="K192" i="10"/>
  <c r="K156" i="26"/>
  <c r="K246" i="10"/>
  <c r="K227" i="26"/>
  <c r="AU944" i="26"/>
  <c r="AU772" i="26"/>
  <c r="AO944" i="26"/>
  <c r="AO772" i="26"/>
  <c r="L904" i="26"/>
  <c r="L732" i="26"/>
  <c r="AU451" i="10"/>
  <c r="AU490" i="26" s="1"/>
  <c r="AQ451" i="10"/>
  <c r="AQ490" i="26" s="1"/>
  <c r="AR421" i="10"/>
  <c r="AR460" i="26" s="1"/>
  <c r="AN421" i="10"/>
  <c r="AN460" i="26" s="1"/>
  <c r="AY920" i="26"/>
  <c r="AY748" i="26"/>
  <c r="AO920" i="26"/>
  <c r="AO748" i="26"/>
  <c r="AP904" i="26"/>
  <c r="AP732" i="26"/>
  <c r="AV904" i="26"/>
  <c r="AV732" i="26"/>
  <c r="AO584" i="10"/>
  <c r="AO657" i="26" s="1"/>
  <c r="AS584" i="10"/>
  <c r="AS657" i="26" s="1"/>
  <c r="K108" i="10"/>
  <c r="K55" i="26"/>
  <c r="AL25" i="27"/>
  <c r="AL31" i="27"/>
  <c r="AL40" i="27"/>
  <c r="AL46" i="27"/>
  <c r="AN23" i="10"/>
  <c r="AM31" i="27"/>
  <c r="AM40" i="27"/>
  <c r="AM46" i="27"/>
  <c r="AM25" i="27"/>
  <c r="AM55" i="27"/>
  <c r="I40" i="27"/>
  <c r="I46" i="27"/>
  <c r="I25" i="27"/>
  <c r="I31" i="27"/>
  <c r="V10" i="27"/>
  <c r="V16" i="27"/>
  <c r="AA46" i="27"/>
  <c r="AA25" i="27"/>
  <c r="AA31" i="27"/>
  <c r="AA40" i="27"/>
  <c r="AB46" i="27"/>
  <c r="AB25" i="27"/>
  <c r="AB31" i="27"/>
  <c r="AB40" i="27"/>
  <c r="AK46" i="27"/>
  <c r="AK25" i="27"/>
  <c r="AK31" i="27"/>
  <c r="AK40" i="27"/>
  <c r="K271" i="10"/>
  <c r="K252" i="26"/>
  <c r="AQ88" i="26"/>
  <c r="AQ92" i="26" s="1"/>
  <c r="AQ96" i="26"/>
  <c r="AQ100" i="26" s="1"/>
  <c r="AV88" i="26"/>
  <c r="AV92" i="26" s="1"/>
  <c r="AV96" i="26"/>
  <c r="AV100" i="26" s="1"/>
  <c r="AO929" i="26"/>
  <c r="AO757" i="26"/>
  <c r="AV929" i="26"/>
  <c r="AV757" i="26"/>
  <c r="AY151" i="10"/>
  <c r="AY116" i="26" s="1"/>
  <c r="AS775" i="10"/>
  <c r="AX775" i="10"/>
  <c r="L442" i="26"/>
  <c r="L446" i="26" s="1"/>
  <c r="L450" i="26"/>
  <c r="L454" i="26" s="1"/>
  <c r="K648" i="10"/>
  <c r="K915" i="26"/>
  <c r="K743" i="26"/>
  <c r="K103" i="10"/>
  <c r="K50" i="26"/>
  <c r="K447" i="10"/>
  <c r="K485" i="26"/>
  <c r="AY899" i="26"/>
  <c r="AY898" i="26" s="1"/>
  <c r="AY727" i="26"/>
  <c r="AY726" i="26" s="1"/>
  <c r="K855" i="10"/>
  <c r="K1001" i="26"/>
  <c r="L88" i="26"/>
  <c r="L92" i="26" s="1"/>
  <c r="L96" i="26"/>
  <c r="L100" i="26" s="1"/>
  <c r="AW964" i="26"/>
  <c r="AW792" i="26"/>
  <c r="AO354" i="26"/>
  <c r="AO358" i="26" s="1"/>
  <c r="AO346" i="26"/>
  <c r="K732" i="10"/>
  <c r="K844" i="26"/>
  <c r="K570" i="10"/>
  <c r="K642" i="26"/>
  <c r="K152" i="10"/>
  <c r="K116" i="26"/>
  <c r="K389" i="10"/>
  <c r="K410" i="26"/>
  <c r="K167" i="10"/>
  <c r="K131" i="26"/>
  <c r="AR1123" i="26"/>
  <c r="AY1128" i="26"/>
  <c r="K183" i="10"/>
  <c r="K147" i="26"/>
  <c r="AZ1120" i="26"/>
  <c r="AO1122" i="26"/>
  <c r="AP1122" i="26"/>
  <c r="AP3" i="14"/>
  <c r="T3" i="14"/>
  <c r="AD3" i="14"/>
  <c r="AG3" i="14"/>
  <c r="Q3" i="14"/>
  <c r="AX3" i="14"/>
  <c r="AU1123" i="26"/>
  <c r="AX1120" i="26"/>
  <c r="K336" i="10"/>
  <c r="K334" i="26"/>
  <c r="AS1121" i="26"/>
  <c r="K1117" i="26"/>
  <c r="AY1126" i="26"/>
  <c r="AM1116" i="26"/>
  <c r="K1116" i="26"/>
  <c r="AZ182" i="26"/>
  <c r="AZ186" i="26" s="1"/>
  <c r="AZ174" i="26"/>
  <c r="AZ178" i="26" s="1"/>
  <c r="AH40" i="27"/>
  <c r="AH46" i="27"/>
  <c r="AH25" i="27"/>
  <c r="AH31" i="27"/>
  <c r="L46" i="27"/>
  <c r="L25" i="27"/>
  <c r="L31" i="27"/>
  <c r="L40" i="27"/>
  <c r="K231" i="10"/>
  <c r="K212" i="26"/>
  <c r="AU346" i="26"/>
  <c r="AU354" i="26"/>
  <c r="AU358" i="26" s="1"/>
  <c r="K841" i="10"/>
  <c r="K987" i="26"/>
  <c r="AU3" i="14"/>
  <c r="AB3" i="14"/>
  <c r="AM976" i="26"/>
  <c r="AM980" i="26" s="1"/>
  <c r="AM968" i="26"/>
  <c r="AM972" i="26" s="1"/>
  <c r="L949" i="26"/>
  <c r="L777" i="26"/>
  <c r="K717" i="10"/>
  <c r="K829" i="26"/>
  <c r="AO940" i="26"/>
  <c r="AO768" i="26"/>
  <c r="AK10" i="27"/>
  <c r="AK16" i="27"/>
  <c r="T46" i="27"/>
  <c r="T25" i="27"/>
  <c r="T31" i="27"/>
  <c r="T40" i="27"/>
  <c r="AM96" i="26"/>
  <c r="AM100" i="26" s="1"/>
  <c r="AM88" i="26"/>
  <c r="AM92" i="26" s="1"/>
  <c r="AQ151" i="10"/>
  <c r="AQ116" i="26" s="1"/>
  <c r="AO964" i="26"/>
  <c r="AO792" i="26"/>
  <c r="AC3" i="14"/>
  <c r="AV1121" i="26"/>
  <c r="K1120" i="26"/>
  <c r="K501" i="10"/>
  <c r="K556" i="26"/>
  <c r="AU599" i="10"/>
  <c r="AU672" i="26" s="1"/>
  <c r="AQ599" i="10"/>
  <c r="AQ672" i="26" s="1"/>
  <c r="AM911" i="26"/>
  <c r="AM739" i="26"/>
  <c r="K678" i="10"/>
  <c r="K945" i="26"/>
  <c r="K773" i="26"/>
  <c r="AQ839" i="10"/>
  <c r="AQ986" i="26" s="1"/>
  <c r="AU839" i="10"/>
  <c r="AU986" i="26" s="1"/>
  <c r="K83" i="10"/>
  <c r="K30" i="26"/>
  <c r="AZ559" i="10"/>
  <c r="AZ632" i="26" s="1"/>
  <c r="AX559" i="10"/>
  <c r="AX632" i="26" s="1"/>
  <c r="AO182" i="26"/>
  <c r="AO186" i="26" s="1"/>
  <c r="AO174" i="26"/>
  <c r="AO178" i="26" s="1"/>
  <c r="K261" i="10"/>
  <c r="K242" i="26"/>
  <c r="AT940" i="26"/>
  <c r="AT768" i="26"/>
  <c r="AX944" i="26"/>
  <c r="AX772" i="26"/>
  <c r="AW944" i="26"/>
  <c r="AW772" i="26"/>
  <c r="AW451" i="10"/>
  <c r="AW490" i="26" s="1"/>
  <c r="AY451" i="10"/>
  <c r="AY490" i="26" s="1"/>
  <c r="AS421" i="10"/>
  <c r="AS460" i="26" s="1"/>
  <c r="AV421" i="10"/>
  <c r="AV460" i="26" s="1"/>
  <c r="L708" i="26"/>
  <c r="L712" i="26" s="1"/>
  <c r="L700" i="26"/>
  <c r="L704" i="26" s="1"/>
  <c r="AX904" i="26"/>
  <c r="AX732" i="26"/>
  <c r="L536" i="26"/>
  <c r="L540" i="26" s="1"/>
  <c r="L528" i="26"/>
  <c r="L532" i="26" s="1"/>
  <c r="AP584" i="10"/>
  <c r="AP657" i="26" s="1"/>
  <c r="AT584" i="10"/>
  <c r="AT657" i="26" s="1"/>
  <c r="J16" i="27"/>
  <c r="J10" i="27"/>
  <c r="K16" i="27"/>
  <c r="K10" i="27"/>
  <c r="L10" i="27"/>
  <c r="L16" i="27"/>
  <c r="Q40" i="27"/>
  <c r="Q46" i="27"/>
  <c r="Q25" i="27"/>
  <c r="Q31" i="27"/>
  <c r="AD10" i="27"/>
  <c r="AD16" i="27"/>
  <c r="AI46" i="27"/>
  <c r="AI25" i="27"/>
  <c r="AI31" i="27"/>
  <c r="AI40" i="27"/>
  <c r="AJ46" i="27"/>
  <c r="AJ25" i="27"/>
  <c r="AJ31" i="27"/>
  <c r="AJ40" i="27"/>
  <c r="I16" i="27"/>
  <c r="I10" i="27"/>
  <c r="K482" i="10"/>
  <c r="K520" i="26"/>
  <c r="AY96" i="26"/>
  <c r="AY100" i="26" s="1"/>
  <c r="AY88" i="26"/>
  <c r="AY92" i="26" s="1"/>
  <c r="AO96" i="26"/>
  <c r="AO100" i="26" s="1"/>
  <c r="AO88" i="26"/>
  <c r="AO92" i="26" s="1"/>
  <c r="M391" i="10"/>
  <c r="M413" i="26" s="1"/>
  <c r="AZ929" i="26"/>
  <c r="AZ757" i="26"/>
  <c r="AQ929" i="26"/>
  <c r="AQ757" i="26"/>
  <c r="AX151" i="10"/>
  <c r="AX116" i="26" s="1"/>
  <c r="AR151" i="10"/>
  <c r="AR116" i="26" s="1"/>
  <c r="AT775" i="10"/>
  <c r="AM776" i="10"/>
  <c r="AT776" i="10" s="1"/>
  <c r="K353" i="10"/>
  <c r="K374" i="26"/>
  <c r="K541" i="10"/>
  <c r="K596" i="26"/>
  <c r="K226" i="10"/>
  <c r="K207" i="26"/>
  <c r="K166" i="26"/>
  <c r="AR899" i="26"/>
  <c r="AR898" i="26" s="1"/>
  <c r="AR727" i="26"/>
  <c r="AR726" i="26" s="1"/>
  <c r="AS899" i="26"/>
  <c r="AS898" i="26" s="1"/>
  <c r="AS727" i="26"/>
  <c r="AS726" i="26" s="1"/>
  <c r="K300" i="10"/>
  <c r="K298" i="26"/>
  <c r="K133" i="10"/>
  <c r="K80" i="26"/>
  <c r="AP964" i="26"/>
  <c r="AP792" i="26"/>
  <c r="K330" i="10"/>
  <c r="K328" i="26"/>
  <c r="L954" i="26"/>
  <c r="L782" i="26"/>
  <c r="L780" i="10"/>
  <c r="L781" i="10" s="1"/>
  <c r="L782" i="10" s="1"/>
  <c r="L783" i="10" s="1"/>
  <c r="AY346" i="26"/>
  <c r="AY354" i="26"/>
  <c r="AY358" i="26" s="1"/>
  <c r="AW346" i="26"/>
  <c r="AW354" i="26"/>
  <c r="AW358" i="26" s="1"/>
  <c r="AM910" i="26"/>
  <c r="AM738" i="26"/>
  <c r="K890" i="10"/>
  <c r="K1036" i="26"/>
  <c r="AM950" i="26"/>
  <c r="AM778" i="26"/>
  <c r="K305" i="10"/>
  <c r="K303" i="26"/>
  <c r="M416" i="10"/>
  <c r="L438" i="26"/>
  <c r="AM3" i="14"/>
  <c r="AV3" i="14"/>
  <c r="M3" i="14"/>
  <c r="AF3" i="14"/>
  <c r="N3" i="14"/>
  <c r="AY1122" i="26"/>
  <c r="K404" i="10"/>
  <c r="K425" i="26"/>
  <c r="AV964" i="26"/>
  <c r="AV792" i="26"/>
  <c r="K846" i="10"/>
  <c r="K992" i="26"/>
  <c r="AZ3" i="14"/>
  <c r="AM350" i="26"/>
  <c r="AM1118" i="26"/>
  <c r="K290" i="10"/>
  <c r="K288" i="26"/>
  <c r="M696" i="10"/>
  <c r="L964" i="26"/>
  <c r="L792" i="26"/>
  <c r="AT559" i="10"/>
  <c r="AT632" i="26" s="1"/>
  <c r="AN929" i="26"/>
  <c r="AN757" i="26"/>
  <c r="K422" i="10"/>
  <c r="K460" i="26"/>
  <c r="J3" i="14"/>
  <c r="AW915" i="26"/>
  <c r="AW743" i="26"/>
  <c r="K88" i="10"/>
  <c r="K35" i="26"/>
  <c r="AN599" i="10"/>
  <c r="AN672" i="26" s="1"/>
  <c r="AY599" i="10"/>
  <c r="AY672" i="26" s="1"/>
  <c r="AU910" i="26"/>
  <c r="AU738" i="26"/>
  <c r="AQ738" i="26"/>
  <c r="AV839" i="10"/>
  <c r="AV986" i="26" s="1"/>
  <c r="AP839" i="10"/>
  <c r="AP986" i="26" s="1"/>
  <c r="K266" i="10"/>
  <c r="K247" i="26"/>
  <c r="K638" i="10"/>
  <c r="K905" i="26"/>
  <c r="K733" i="26"/>
  <c r="AR559" i="10"/>
  <c r="AR632" i="26" s="1"/>
  <c r="AM560" i="10"/>
  <c r="AM633" i="26" s="1"/>
  <c r="AP174" i="26"/>
  <c r="AP178" i="26" s="1"/>
  <c r="AP182" i="26"/>
  <c r="AP186" i="26" s="1"/>
  <c r="AW182" i="26"/>
  <c r="AW186" i="26" s="1"/>
  <c r="AW174" i="26"/>
  <c r="AW178" i="26" s="1"/>
  <c r="AU940" i="26"/>
  <c r="AU768" i="26"/>
  <c r="K413" i="10"/>
  <c r="K434" i="26"/>
  <c r="AR944" i="26"/>
  <c r="AR772" i="26"/>
  <c r="AO451" i="10"/>
  <c r="AO490" i="26" s="1"/>
  <c r="AR451" i="10"/>
  <c r="AR490" i="26" s="1"/>
  <c r="AU421" i="10"/>
  <c r="AU460" i="26" s="1"/>
  <c r="AQ421" i="10"/>
  <c r="AQ460" i="26" s="1"/>
  <c r="L614" i="26"/>
  <c r="L618" i="26" s="1"/>
  <c r="L622" i="26"/>
  <c r="L626" i="26" s="1"/>
  <c r="K197" i="26"/>
  <c r="AM905" i="26"/>
  <c r="AM733" i="26"/>
  <c r="AX584" i="10"/>
  <c r="AX657" i="26" s="1"/>
  <c r="R16" i="27"/>
  <c r="R10" i="27"/>
  <c r="S16" i="27"/>
  <c r="S10" i="27"/>
  <c r="Y40" i="27"/>
  <c r="Y46" i="27"/>
  <c r="Y25" i="27"/>
  <c r="Y31" i="27"/>
  <c r="AL10" i="27"/>
  <c r="AL16" i="27"/>
  <c r="O10" i="27"/>
  <c r="O16" i="27"/>
  <c r="T10" i="27"/>
  <c r="T16" i="27"/>
  <c r="Q16" i="27"/>
  <c r="Q10" i="27"/>
  <c r="AS96" i="26"/>
  <c r="AS100" i="26" s="1"/>
  <c r="AS88" i="26"/>
  <c r="AS92" i="26" s="1"/>
  <c r="AW88" i="26"/>
  <c r="AW92" i="26" s="1"/>
  <c r="AW96" i="26"/>
  <c r="AW100" i="26" s="1"/>
  <c r="L392" i="10"/>
  <c r="AP929" i="26"/>
  <c r="AP757" i="26"/>
  <c r="AY929" i="26"/>
  <c r="AY757" i="26"/>
  <c r="AO151" i="10"/>
  <c r="AO116" i="26" s="1"/>
  <c r="AZ151" i="10"/>
  <c r="AZ116" i="26" s="1"/>
  <c r="AY775" i="10"/>
  <c r="AU775" i="10"/>
  <c r="AT899" i="26"/>
  <c r="AT898" i="26" s="1"/>
  <c r="AT727" i="26"/>
  <c r="AT726" i="26" s="1"/>
  <c r="AU899" i="26"/>
  <c r="AU898" i="26" s="1"/>
  <c r="AU727" i="26"/>
  <c r="AU726" i="26" s="1"/>
  <c r="AX964" i="26"/>
  <c r="AX792" i="26"/>
  <c r="K875" i="10"/>
  <c r="K1021" i="26"/>
  <c r="K688" i="10"/>
  <c r="K955" i="26"/>
  <c r="K783" i="26"/>
  <c r="AR346" i="26"/>
  <c r="AR354" i="26"/>
  <c r="AR358" i="26" s="1"/>
  <c r="K472" i="10"/>
  <c r="K510" i="26"/>
  <c r="K363" i="10"/>
  <c r="K384" i="26"/>
  <c r="AM925" i="26"/>
  <c r="AM753" i="26"/>
  <c r="K747" i="10"/>
  <c r="K859" i="26"/>
  <c r="K727" i="10"/>
  <c r="K839" i="26"/>
  <c r="AT1120" i="26"/>
  <c r="AY1120" i="26"/>
  <c r="K124" i="10"/>
  <c r="K71" i="26"/>
  <c r="AR1122" i="26"/>
  <c r="AN1121" i="26"/>
  <c r="AI3" i="14"/>
  <c r="AE3" i="14"/>
  <c r="K3" i="14"/>
  <c r="O3" i="14"/>
  <c r="AR3" i="14"/>
  <c r="V3" i="14"/>
  <c r="K492" i="10"/>
  <c r="K547" i="26"/>
  <c r="AO1120" i="26"/>
  <c r="AV1120" i="26"/>
  <c r="AN1123" i="26"/>
  <c r="AV1128" i="26"/>
  <c r="K762" i="10"/>
  <c r="K874" i="26"/>
  <c r="AU904" i="26"/>
  <c r="AU732" i="26"/>
  <c r="W31" i="27"/>
  <c r="W40" i="27"/>
  <c r="W46" i="27"/>
  <c r="W25" i="27"/>
  <c r="K46" i="27"/>
  <c r="K25" i="27"/>
  <c r="K31" i="27"/>
  <c r="K40" i="27"/>
  <c r="AZ88" i="26"/>
  <c r="AZ92" i="26" s="1"/>
  <c r="AZ96" i="26"/>
  <c r="AZ100" i="26" s="1"/>
  <c r="AM900" i="26"/>
  <c r="AM728" i="26"/>
  <c r="AZ964" i="26"/>
  <c r="AZ792" i="26"/>
  <c r="AN354" i="26"/>
  <c r="AN358" i="26" s="1"/>
  <c r="AN346" i="26"/>
  <c r="K693" i="10"/>
  <c r="K960" i="26"/>
  <c r="K788" i="26"/>
  <c r="W3" i="14"/>
  <c r="P3" i="14"/>
  <c r="AS182" i="26"/>
  <c r="AS186" i="26" s="1"/>
  <c r="AS174" i="26"/>
  <c r="AS178" i="26" s="1"/>
  <c r="AV920" i="26"/>
  <c r="AV748" i="26"/>
  <c r="AD25" i="27"/>
  <c r="AD31" i="27"/>
  <c r="AD40" i="27"/>
  <c r="AD46" i="27"/>
  <c r="S46" i="27"/>
  <c r="S25" i="27"/>
  <c r="S31" i="27"/>
  <c r="S40" i="27"/>
  <c r="AC46" i="27"/>
  <c r="AC25" i="27"/>
  <c r="AC31" i="27"/>
  <c r="AC40" i="27"/>
  <c r="L174" i="26"/>
  <c r="L178" i="26" s="1"/>
  <c r="L182" i="26"/>
  <c r="L186" i="26" s="1"/>
  <c r="L914" i="26"/>
  <c r="L742" i="26"/>
  <c r="K310" i="10"/>
  <c r="K308" i="26"/>
  <c r="K432" i="10"/>
  <c r="K470" i="26"/>
  <c r="AQ3" i="14"/>
  <c r="AP915" i="26"/>
  <c r="AP743" i="26"/>
  <c r="K162" i="10"/>
  <c r="K126" i="26"/>
  <c r="AV599" i="10"/>
  <c r="AV672" i="26" s="1"/>
  <c r="K477" i="10"/>
  <c r="K515" i="26"/>
  <c r="AY910" i="26"/>
  <c r="AY738" i="26"/>
  <c r="K202" i="26"/>
  <c r="AO839" i="10"/>
  <c r="AO986" i="26" s="1"/>
  <c r="AX839" i="10"/>
  <c r="AX986" i="26" s="1"/>
  <c r="K752" i="10"/>
  <c r="K864" i="26"/>
  <c r="AU559" i="10"/>
  <c r="AU632" i="26" s="1"/>
  <c r="L909" i="26"/>
  <c r="L737" i="26"/>
  <c r="AQ174" i="26"/>
  <c r="AQ178" i="26" s="1"/>
  <c r="AQ182" i="26"/>
  <c r="AQ186" i="26" s="1"/>
  <c r="AV768" i="26"/>
  <c r="K452" i="10"/>
  <c r="K490" i="26"/>
  <c r="AZ944" i="26"/>
  <c r="AZ772" i="26"/>
  <c r="AN451" i="10"/>
  <c r="AN490" i="26" s="1"/>
  <c r="AZ451" i="10"/>
  <c r="AZ490" i="26" s="1"/>
  <c r="AO925" i="26"/>
  <c r="AO753" i="26"/>
  <c r="AX421" i="10"/>
  <c r="AX460" i="26" s="1"/>
  <c r="AY421" i="10"/>
  <c r="AY460" i="26" s="1"/>
  <c r="L346" i="26"/>
  <c r="L354" i="26"/>
  <c r="L358" i="26" s="1"/>
  <c r="AY904" i="26"/>
  <c r="AY732" i="26"/>
  <c r="AR904" i="26"/>
  <c r="AR732" i="26"/>
  <c r="AM585" i="10"/>
  <c r="AM658" i="26" s="1"/>
  <c r="Z16" i="27"/>
  <c r="Z10" i="27"/>
  <c r="AA16" i="27"/>
  <c r="AA10" i="27"/>
  <c r="AG40" i="27"/>
  <c r="AG46" i="27"/>
  <c r="AG25" i="27"/>
  <c r="AG31" i="27"/>
  <c r="J40" i="27"/>
  <c r="J46" i="27"/>
  <c r="J25" i="27"/>
  <c r="J31" i="27"/>
  <c r="W10" i="27"/>
  <c r="W16" i="27"/>
  <c r="P10" i="27"/>
  <c r="P16" i="27"/>
  <c r="Y16" i="27"/>
  <c r="Y10" i="27"/>
  <c r="AR88" i="26"/>
  <c r="AR92" i="26" s="1"/>
  <c r="AR96" i="26"/>
  <c r="AR100" i="26" s="1"/>
  <c r="AR929" i="26"/>
  <c r="AR757" i="26"/>
  <c r="AM152" i="10"/>
  <c r="AM117" i="26" s="1"/>
  <c r="AT151" i="10"/>
  <c r="AT116" i="26" s="1"/>
  <c r="AP775" i="10"/>
  <c r="K73" i="10"/>
  <c r="K20" i="26"/>
  <c r="L170" i="26"/>
  <c r="M765" i="10"/>
  <c r="L878" i="26"/>
  <c r="K551" i="10"/>
  <c r="K606" i="26"/>
  <c r="AX899" i="26"/>
  <c r="AX898" i="26" s="1"/>
  <c r="AX727" i="26"/>
  <c r="AX726" i="26" s="1"/>
  <c r="AN899" i="26"/>
  <c r="AN898" i="26" s="1"/>
  <c r="AN727" i="26"/>
  <c r="AN726" i="26" s="1"/>
  <c r="K663" i="10"/>
  <c r="K930" i="26"/>
  <c r="K758" i="26"/>
  <c r="K467" i="10"/>
  <c r="K505" i="26"/>
  <c r="AT964" i="26"/>
  <c r="AT792" i="26"/>
  <c r="AQ964" i="26"/>
  <c r="AQ792" i="26"/>
  <c r="AP354" i="26"/>
  <c r="AP358" i="26" s="1"/>
  <c r="AP346" i="26"/>
  <c r="AZ354" i="26"/>
  <c r="AZ358" i="26" s="1"/>
  <c r="AZ346" i="26"/>
  <c r="K373" i="10"/>
  <c r="K394" i="26"/>
  <c r="K315" i="10"/>
  <c r="K316" i="10" s="1"/>
  <c r="K313" i="26"/>
  <c r="K340" i="10"/>
  <c r="K338" i="26"/>
  <c r="K511" i="10"/>
  <c r="K566" i="26"/>
  <c r="AM915" i="26"/>
  <c r="AM743" i="26"/>
  <c r="K860" i="10"/>
  <c r="K1006" i="26"/>
  <c r="AW1122" i="26"/>
  <c r="AO1126" i="26"/>
  <c r="AR1120" i="26"/>
  <c r="K674" i="10"/>
  <c r="K941" i="26"/>
  <c r="K769" i="26"/>
  <c r="K369" i="10"/>
  <c r="K390" i="26"/>
  <c r="AT1128" i="26"/>
  <c r="K162" i="26"/>
  <c r="AH3" i="14"/>
  <c r="AK3" i="14"/>
  <c r="AL3" i="14"/>
  <c r="R3" i="14"/>
  <c r="H33" i="22"/>
  <c r="H3" i="30" s="1"/>
  <c r="I3" i="14"/>
  <c r="AQ1128" i="26"/>
  <c r="K527" i="10"/>
  <c r="K582" i="26"/>
  <c r="AP1128" i="26"/>
  <c r="AX1126" i="26"/>
  <c r="K633" i="26"/>
  <c r="AS1120" i="26"/>
  <c r="AT1122" i="26"/>
  <c r="AV1123" i="26"/>
  <c r="AW1121" i="26"/>
  <c r="AD56" i="17"/>
  <c r="AD48" i="30" s="1"/>
  <c r="AA56" i="17"/>
  <c r="AA48" i="30" s="1"/>
  <c r="Z56" i="17"/>
  <c r="Z48" i="30" s="1"/>
  <c r="AG56" i="17"/>
  <c r="AG48" i="30" s="1"/>
  <c r="P56" i="17"/>
  <c r="P48" i="30" s="1"/>
  <c r="N56" i="17"/>
  <c r="N48" i="30" s="1"/>
  <c r="S56" i="17"/>
  <c r="S48" i="30" s="1"/>
  <c r="R56" i="17"/>
  <c r="R48" i="30" s="1"/>
  <c r="Y56" i="17"/>
  <c r="Y48" i="30" s="1"/>
  <c r="AT56" i="17"/>
  <c r="AT48" i="30" s="1"/>
  <c r="AZ56" i="17"/>
  <c r="AS56" i="17"/>
  <c r="AS48" i="30" s="1"/>
  <c r="K56" i="17"/>
  <c r="J56" i="17"/>
  <c r="Q56" i="17"/>
  <c r="Q48" i="30" s="1"/>
  <c r="AU56" i="17"/>
  <c r="AU48" i="30" s="1"/>
  <c r="AR56" i="17"/>
  <c r="AR48" i="30" s="1"/>
  <c r="AK56" i="17"/>
  <c r="AK48" i="30" s="1"/>
  <c r="AC56" i="17"/>
  <c r="AC48" i="30" s="1"/>
  <c r="H55" i="17"/>
  <c r="I56" i="17"/>
  <c r="AM56" i="17"/>
  <c r="AM48" i="30" s="1"/>
  <c r="AB56" i="17"/>
  <c r="AB48" i="30" s="1"/>
  <c r="AY56" i="17"/>
  <c r="AY48" i="30" s="1"/>
  <c r="AX56" i="17"/>
  <c r="AX48" i="30" s="1"/>
  <c r="V56" i="17"/>
  <c r="V48" i="30" s="1"/>
  <c r="AN56" i="17"/>
  <c r="AN48" i="30" s="1"/>
  <c r="W56" i="17"/>
  <c r="W48" i="30" s="1"/>
  <c r="T56" i="17"/>
  <c r="T48" i="30" s="1"/>
  <c r="AQ56" i="17"/>
  <c r="AQ48" i="30" s="1"/>
  <c r="AP56" i="17"/>
  <c r="AP48" i="30" s="1"/>
  <c r="AW56" i="17"/>
  <c r="AW48" i="30" s="1"/>
  <c r="AF56" i="17"/>
  <c r="AF48" i="30" s="1"/>
  <c r="O56" i="17"/>
  <c r="O48" i="30" s="1"/>
  <c r="AO56" i="17"/>
  <c r="AO48" i="30" s="1"/>
  <c r="AL56" i="17"/>
  <c r="AL48" i="30" s="1"/>
  <c r="AJ56" i="17"/>
  <c r="AJ48" i="30" s="1"/>
  <c r="AV56" i="17"/>
  <c r="AV48" i="30" s="1"/>
  <c r="L56" i="17"/>
  <c r="L48" i="30" s="1"/>
  <c r="X56" i="17"/>
  <c r="X48" i="30" s="1"/>
  <c r="U56" i="17"/>
  <c r="U48" i="30" s="1"/>
  <c r="AE56" i="17"/>
  <c r="AE48" i="30" s="1"/>
  <c r="AI56" i="17"/>
  <c r="AI48" i="30" s="1"/>
  <c r="M56" i="17"/>
  <c r="M48" i="30" s="1"/>
  <c r="AH56" i="17"/>
  <c r="AH48" i="30" s="1"/>
  <c r="AN12" i="16"/>
  <c r="AN12" i="17" s="1"/>
  <c r="AN12" i="18" s="1"/>
  <c r="AN13" i="16"/>
  <c r="AB12" i="16"/>
  <c r="AB12" i="17" s="1"/>
  <c r="AB12" i="18" s="1"/>
  <c r="AB13" i="16"/>
  <c r="Q12" i="16"/>
  <c r="Q12" i="17" s="1"/>
  <c r="Q12" i="18" s="1"/>
  <c r="Q13" i="16"/>
  <c r="AO61" i="10"/>
  <c r="AN16" i="16"/>
  <c r="AN19" i="16"/>
  <c r="AJ12" i="16"/>
  <c r="AJ12" i="17" s="1"/>
  <c r="AJ12" i="18" s="1"/>
  <c r="AJ13" i="16"/>
  <c r="Y12" i="16"/>
  <c r="Y12" i="17" s="1"/>
  <c r="Y12" i="18" s="1"/>
  <c r="Y13" i="16"/>
  <c r="P12" i="16"/>
  <c r="P12" i="17" s="1"/>
  <c r="P12" i="18" s="1"/>
  <c r="P13" i="16"/>
  <c r="AG12" i="16"/>
  <c r="AG12" i="17" s="1"/>
  <c r="AG12" i="18" s="1"/>
  <c r="AG13" i="16"/>
  <c r="K12" i="16"/>
  <c r="K12" i="17" s="1"/>
  <c r="K12" i="18" s="1"/>
  <c r="K13" i="16"/>
  <c r="O12" i="16"/>
  <c r="O12" i="17" s="1"/>
  <c r="O12" i="18" s="1"/>
  <c r="O13" i="16"/>
  <c r="X12" i="16"/>
  <c r="X12" i="17" s="1"/>
  <c r="X12" i="18" s="1"/>
  <c r="X13" i="16"/>
  <c r="J12" i="16"/>
  <c r="J12" i="17" s="1"/>
  <c r="J12" i="18" s="1"/>
  <c r="J13" i="16"/>
  <c r="S12" i="16"/>
  <c r="S12" i="17" s="1"/>
  <c r="S12" i="18" s="1"/>
  <c r="S13" i="16"/>
  <c r="N12" i="16"/>
  <c r="N12" i="17" s="1"/>
  <c r="N12" i="18" s="1"/>
  <c r="N13" i="16"/>
  <c r="W12" i="16"/>
  <c r="W12" i="17" s="1"/>
  <c r="W12" i="18" s="1"/>
  <c r="W13" i="16"/>
  <c r="AK12" i="16"/>
  <c r="AK12" i="17" s="1"/>
  <c r="AK12" i="18" s="1"/>
  <c r="AK13" i="16"/>
  <c r="AF12" i="16"/>
  <c r="AF12" i="17" s="1"/>
  <c r="AF12" i="18" s="1"/>
  <c r="AF13" i="16"/>
  <c r="R12" i="16"/>
  <c r="R12" i="17" s="1"/>
  <c r="R12" i="18" s="1"/>
  <c r="R13" i="16"/>
  <c r="AA12" i="16"/>
  <c r="AA12" i="17" s="1"/>
  <c r="AA12" i="18" s="1"/>
  <c r="AA13" i="16"/>
  <c r="V12" i="16"/>
  <c r="V12" i="17" s="1"/>
  <c r="V12" i="18" s="1"/>
  <c r="V13" i="16"/>
  <c r="M12" i="16"/>
  <c r="M12" i="17" s="1"/>
  <c r="M12" i="18" s="1"/>
  <c r="M13" i="16"/>
  <c r="AE12" i="16"/>
  <c r="AE12" i="17" s="1"/>
  <c r="AE12" i="18" s="1"/>
  <c r="AE13" i="16"/>
  <c r="Z12" i="16"/>
  <c r="Z12" i="17" s="1"/>
  <c r="Z12" i="18" s="1"/>
  <c r="Z13" i="16"/>
  <c r="AO62" i="10"/>
  <c r="AN17" i="16"/>
  <c r="U12" i="16"/>
  <c r="U12" i="17" s="1"/>
  <c r="U12" i="18" s="1"/>
  <c r="U13" i="16"/>
  <c r="AI12" i="16"/>
  <c r="AI12" i="17" s="1"/>
  <c r="AI12" i="18" s="1"/>
  <c r="AI13" i="16"/>
  <c r="L12" i="16"/>
  <c r="L12" i="17" s="1"/>
  <c r="L12" i="18" s="1"/>
  <c r="L13" i="16"/>
  <c r="AC12" i="16"/>
  <c r="AC12" i="17" s="1"/>
  <c r="AC12" i="18" s="1"/>
  <c r="AC13" i="16"/>
  <c r="AD12" i="16"/>
  <c r="AD12" i="17" s="1"/>
  <c r="AD12" i="18" s="1"/>
  <c r="AD13" i="16"/>
  <c r="AM12" i="16"/>
  <c r="AM12" i="17" s="1"/>
  <c r="AM12" i="18" s="1"/>
  <c r="AM13" i="16"/>
  <c r="AH12" i="16"/>
  <c r="AH12" i="17" s="1"/>
  <c r="AH12" i="18" s="1"/>
  <c r="AH13" i="16"/>
  <c r="T12" i="16"/>
  <c r="T12" i="17" s="1"/>
  <c r="T12" i="18" s="1"/>
  <c r="T13" i="16"/>
  <c r="AL12" i="16"/>
  <c r="AL12" i="17" s="1"/>
  <c r="AL12" i="18" s="1"/>
  <c r="AL13" i="16"/>
  <c r="I12" i="16"/>
  <c r="I12" i="17" s="1"/>
  <c r="I13" i="16"/>
  <c r="AO63" i="10"/>
  <c r="AN18" i="16"/>
  <c r="I125" i="25"/>
  <c r="P2" i="24"/>
  <c r="P3" i="24" s="1"/>
  <c r="P4" i="24" s="1"/>
  <c r="L357" i="10"/>
  <c r="M356" i="10"/>
  <c r="M378" i="26" s="1"/>
  <c r="AS407" i="10"/>
  <c r="AS429" i="26" s="1"/>
  <c r="AY407" i="10"/>
  <c r="AY429" i="26" s="1"/>
  <c r="AQ407" i="10"/>
  <c r="AQ429" i="26" s="1"/>
  <c r="AW407" i="10"/>
  <c r="AW429" i="26" s="1"/>
  <c r="AO407" i="10"/>
  <c r="AO429" i="26" s="1"/>
  <c r="AU407" i="10"/>
  <c r="AU429" i="26" s="1"/>
  <c r="AT407" i="10"/>
  <c r="AT429" i="26" s="1"/>
  <c r="AZ407" i="10"/>
  <c r="AZ429" i="26" s="1"/>
  <c r="AX407" i="10"/>
  <c r="AX429" i="26" s="1"/>
  <c r="AM408" i="10"/>
  <c r="AM430" i="26" s="1"/>
  <c r="AP407" i="10"/>
  <c r="AP429" i="26" s="1"/>
  <c r="AN407" i="10"/>
  <c r="AN429" i="26" s="1"/>
  <c r="AV407" i="10"/>
  <c r="AV429" i="26" s="1"/>
  <c r="AR407" i="10"/>
  <c r="AR429" i="26" s="1"/>
  <c r="AW609" i="10"/>
  <c r="AW682" i="26" s="1"/>
  <c r="AO609" i="10"/>
  <c r="AO682" i="26" s="1"/>
  <c r="AV609" i="10"/>
  <c r="AV682" i="26" s="1"/>
  <c r="AN609" i="10"/>
  <c r="AN682" i="26" s="1"/>
  <c r="AS609" i="10"/>
  <c r="AS682" i="26" s="1"/>
  <c r="AY609" i="10"/>
  <c r="AY682" i="26" s="1"/>
  <c r="AX609" i="10"/>
  <c r="AX682" i="26" s="1"/>
  <c r="AU609" i="10"/>
  <c r="AU682" i="26" s="1"/>
  <c r="AT609" i="10"/>
  <c r="AT682" i="26" s="1"/>
  <c r="AM610" i="10"/>
  <c r="AM683" i="26" s="1"/>
  <c r="AR609" i="10"/>
  <c r="AR682" i="26" s="1"/>
  <c r="AQ609" i="10"/>
  <c r="AQ682" i="26" s="1"/>
  <c r="AZ609" i="10"/>
  <c r="AZ682" i="26" s="1"/>
  <c r="AP609" i="10"/>
  <c r="AP682" i="26" s="1"/>
  <c r="AY230" i="10"/>
  <c r="AY212" i="26" s="1"/>
  <c r="AQ230" i="10"/>
  <c r="AQ212" i="26" s="1"/>
  <c r="AM231" i="10"/>
  <c r="AM213" i="26" s="1"/>
  <c r="AX230" i="10"/>
  <c r="AX212" i="26" s="1"/>
  <c r="AP230" i="10"/>
  <c r="AP212" i="26" s="1"/>
  <c r="AW230" i="10"/>
  <c r="AW212" i="26" s="1"/>
  <c r="AO230" i="10"/>
  <c r="AO212" i="26" s="1"/>
  <c r="AV230" i="10"/>
  <c r="AV212" i="26" s="1"/>
  <c r="AN230" i="10"/>
  <c r="AN212" i="26" s="1"/>
  <c r="AS230" i="10"/>
  <c r="AS212" i="26" s="1"/>
  <c r="AZ230" i="10"/>
  <c r="AZ212" i="26" s="1"/>
  <c r="AR230" i="10"/>
  <c r="AR212" i="26" s="1"/>
  <c r="AU230" i="10"/>
  <c r="AU212" i="26" s="1"/>
  <c r="AT230" i="10"/>
  <c r="AT212" i="26" s="1"/>
  <c r="AU250" i="10"/>
  <c r="AU232" i="26" s="1"/>
  <c r="AT250" i="10"/>
  <c r="AT232" i="26" s="1"/>
  <c r="AS250" i="10"/>
  <c r="AS232" i="26" s="1"/>
  <c r="AZ250" i="10"/>
  <c r="AZ232" i="26" s="1"/>
  <c r="AR250" i="10"/>
  <c r="AR232" i="26" s="1"/>
  <c r="AW250" i="10"/>
  <c r="AW232" i="26" s="1"/>
  <c r="AO250" i="10"/>
  <c r="AO232" i="26" s="1"/>
  <c r="AV250" i="10"/>
  <c r="AV232" i="26" s="1"/>
  <c r="AN250" i="10"/>
  <c r="AN232" i="26" s="1"/>
  <c r="AM251" i="10"/>
  <c r="AM233" i="26" s="1"/>
  <c r="AY250" i="10"/>
  <c r="AY232" i="26" s="1"/>
  <c r="AX250" i="10"/>
  <c r="AX232" i="26" s="1"/>
  <c r="AP250" i="10"/>
  <c r="AP232" i="26" s="1"/>
  <c r="AQ250" i="10"/>
  <c r="AQ232" i="26" s="1"/>
  <c r="M745" i="10"/>
  <c r="M858" i="26" s="1"/>
  <c r="L746" i="10"/>
  <c r="AW643" i="10"/>
  <c r="AO643" i="10"/>
  <c r="AV643" i="10"/>
  <c r="AN643" i="10"/>
  <c r="AU643" i="10"/>
  <c r="AS643" i="10"/>
  <c r="AY643" i="10"/>
  <c r="AQ643" i="10"/>
  <c r="AM644" i="10"/>
  <c r="AZ643" i="10"/>
  <c r="AX643" i="10"/>
  <c r="AT643" i="10"/>
  <c r="AR643" i="10"/>
  <c r="AP643" i="10"/>
  <c r="AM806" i="10"/>
  <c r="AX805" i="10"/>
  <c r="AP805" i="10"/>
  <c r="AW805" i="10"/>
  <c r="AO805" i="10"/>
  <c r="AV805" i="10"/>
  <c r="AN805" i="10"/>
  <c r="AS805" i="10"/>
  <c r="AZ805" i="10"/>
  <c r="AY805" i="10"/>
  <c r="AU805" i="10"/>
  <c r="AT805" i="10"/>
  <c r="AR805" i="10"/>
  <c r="AQ805" i="10"/>
  <c r="AX751" i="10"/>
  <c r="AX864" i="26" s="1"/>
  <c r="AP751" i="10"/>
  <c r="AP864" i="26" s="1"/>
  <c r="AW751" i="10"/>
  <c r="AW864" i="26" s="1"/>
  <c r="AO751" i="10"/>
  <c r="AO864" i="26" s="1"/>
  <c r="AM752" i="10"/>
  <c r="AM865" i="26" s="1"/>
  <c r="AV751" i="10"/>
  <c r="AV864" i="26" s="1"/>
  <c r="AN751" i="10"/>
  <c r="AN864" i="26" s="1"/>
  <c r="AU751" i="10"/>
  <c r="AU864" i="26" s="1"/>
  <c r="AT751" i="10"/>
  <c r="AT864" i="26" s="1"/>
  <c r="AS751" i="10"/>
  <c r="AS864" i="26" s="1"/>
  <c r="AQ751" i="10"/>
  <c r="AQ864" i="26" s="1"/>
  <c r="AZ751" i="10"/>
  <c r="AZ864" i="26" s="1"/>
  <c r="AY751" i="10"/>
  <c r="AY864" i="26" s="1"/>
  <c r="AR751" i="10"/>
  <c r="AR864" i="26" s="1"/>
  <c r="M829" i="10"/>
  <c r="L830" i="10"/>
  <c r="L831" i="10" s="1"/>
  <c r="L832" i="10" s="1"/>
  <c r="L833" i="10" s="1"/>
  <c r="L161" i="10"/>
  <c r="M160" i="10"/>
  <c r="M125" i="26" s="1"/>
  <c r="AV261" i="10"/>
  <c r="AV243" i="26" s="1"/>
  <c r="L220" i="10"/>
  <c r="L221" i="10" s="1"/>
  <c r="M219" i="10"/>
  <c r="M201" i="26" s="1"/>
  <c r="L451" i="10"/>
  <c r="M450" i="10"/>
  <c r="M489" i="26" s="1"/>
  <c r="L589" i="10"/>
  <c r="M588" i="10"/>
  <c r="M661" i="26" s="1"/>
  <c r="AV436" i="10"/>
  <c r="AV475" i="26" s="1"/>
  <c r="AN436" i="10"/>
  <c r="AN475" i="26" s="1"/>
  <c r="AS436" i="10"/>
  <c r="AS475" i="26" s="1"/>
  <c r="AY436" i="10"/>
  <c r="AY475" i="26" s="1"/>
  <c r="AQ436" i="10"/>
  <c r="AQ475" i="26" s="1"/>
  <c r="AM437" i="10"/>
  <c r="AM476" i="26" s="1"/>
  <c r="AT436" i="10"/>
  <c r="AT475" i="26" s="1"/>
  <c r="AR436" i="10"/>
  <c r="AR475" i="26" s="1"/>
  <c r="AP436" i="10"/>
  <c r="AP475" i="26" s="1"/>
  <c r="AO436" i="10"/>
  <c r="AO475" i="26" s="1"/>
  <c r="AZ436" i="10"/>
  <c r="AZ475" i="26" s="1"/>
  <c r="AW436" i="10"/>
  <c r="AW475" i="26" s="1"/>
  <c r="AU436" i="10"/>
  <c r="AU475" i="26" s="1"/>
  <c r="AX436" i="10"/>
  <c r="AX475" i="26" s="1"/>
  <c r="M863" i="10"/>
  <c r="M1010" i="26" s="1"/>
  <c r="L864" i="10"/>
  <c r="AM236" i="10"/>
  <c r="AM218" i="26" s="1"/>
  <c r="AX235" i="10"/>
  <c r="AX217" i="26" s="1"/>
  <c r="AP235" i="10"/>
  <c r="AP217" i="26" s="1"/>
  <c r="AW235" i="10"/>
  <c r="AW217" i="26" s="1"/>
  <c r="AO235" i="10"/>
  <c r="AO217" i="26" s="1"/>
  <c r="AV235" i="10"/>
  <c r="AV217" i="26" s="1"/>
  <c r="AN235" i="10"/>
  <c r="AN217" i="26" s="1"/>
  <c r="AU235" i="10"/>
  <c r="AU217" i="26" s="1"/>
  <c r="AZ235" i="10"/>
  <c r="AZ217" i="26" s="1"/>
  <c r="AR235" i="10"/>
  <c r="AR217" i="26" s="1"/>
  <c r="AY235" i="10"/>
  <c r="AY217" i="26" s="1"/>
  <c r="AQ235" i="10"/>
  <c r="AQ217" i="26" s="1"/>
  <c r="AT235" i="10"/>
  <c r="AT217" i="26" s="1"/>
  <c r="AS235" i="10"/>
  <c r="AS217" i="26" s="1"/>
  <c r="L279" i="10"/>
  <c r="M278" i="10"/>
  <c r="M277" i="26" s="1"/>
  <c r="M276" i="26" s="1"/>
  <c r="L77" i="10"/>
  <c r="M76" i="10"/>
  <c r="M24" i="26" s="1"/>
  <c r="L726" i="10"/>
  <c r="M725" i="10"/>
  <c r="M838" i="26" s="1"/>
  <c r="M799" i="10"/>
  <c r="L800" i="10"/>
  <c r="L801" i="10" s="1"/>
  <c r="L802" i="10" s="1"/>
  <c r="L803" i="10" s="1"/>
  <c r="AM192" i="10"/>
  <c r="AM157" i="26" s="1"/>
  <c r="AX191" i="10"/>
  <c r="AX156" i="26" s="1"/>
  <c r="AP191" i="10"/>
  <c r="AP156" i="26" s="1"/>
  <c r="AW191" i="10"/>
  <c r="AW156" i="26" s="1"/>
  <c r="AO191" i="10"/>
  <c r="AO156" i="26" s="1"/>
  <c r="AV191" i="10"/>
  <c r="AV156" i="26" s="1"/>
  <c r="AN191" i="10"/>
  <c r="AN156" i="26" s="1"/>
  <c r="AU191" i="10"/>
  <c r="AU156" i="26" s="1"/>
  <c r="AT191" i="10"/>
  <c r="AT156" i="26" s="1"/>
  <c r="AZ191" i="10"/>
  <c r="AZ156" i="26" s="1"/>
  <c r="AR191" i="10"/>
  <c r="AR156" i="26" s="1"/>
  <c r="AY191" i="10"/>
  <c r="AY156" i="26" s="1"/>
  <c r="AQ191" i="10"/>
  <c r="AQ156" i="26" s="1"/>
  <c r="AS191" i="10"/>
  <c r="AS156" i="26" s="1"/>
  <c r="M269" i="10"/>
  <c r="M251" i="26" s="1"/>
  <c r="L270" i="10"/>
  <c r="AW702" i="10"/>
  <c r="AW815" i="26" s="1"/>
  <c r="AU702" i="10"/>
  <c r="AU815" i="26" s="1"/>
  <c r="AR702" i="10"/>
  <c r="AR815" i="26" s="1"/>
  <c r="AX702" i="10"/>
  <c r="AX815" i="26" s="1"/>
  <c r="AU403" i="10"/>
  <c r="AU425" i="26" s="1"/>
  <c r="AM404" i="10"/>
  <c r="AM426" i="26" s="1"/>
  <c r="AT72" i="10"/>
  <c r="AT20" i="26" s="1"/>
  <c r="AS72" i="10"/>
  <c r="AS20" i="26" s="1"/>
  <c r="AW72" i="10"/>
  <c r="AW20" i="26" s="1"/>
  <c r="AZ72" i="10"/>
  <c r="AZ20" i="26" s="1"/>
  <c r="AR72" i="10"/>
  <c r="AR20" i="26" s="1"/>
  <c r="AY72" i="10"/>
  <c r="AY20" i="26" s="1"/>
  <c r="AQ72" i="10"/>
  <c r="AQ20" i="26" s="1"/>
  <c r="AO72" i="10"/>
  <c r="AO20" i="26" s="1"/>
  <c r="AM73" i="10"/>
  <c r="AM20" i="26" s="1"/>
  <c r="AX72" i="10"/>
  <c r="AX20" i="26" s="1"/>
  <c r="AP72" i="10"/>
  <c r="AP20" i="26" s="1"/>
  <c r="AV72" i="10"/>
  <c r="AV20" i="26" s="1"/>
  <c r="AN72" i="10"/>
  <c r="AN20" i="26" s="1"/>
  <c r="AU72" i="10"/>
  <c r="AU20" i="26" s="1"/>
  <c r="AV707" i="10"/>
  <c r="AV820" i="26" s="1"/>
  <c r="AN707" i="10"/>
  <c r="AN820" i="26" s="1"/>
  <c r="AY707" i="10"/>
  <c r="AY820" i="26" s="1"/>
  <c r="AQ707" i="10"/>
  <c r="AQ820" i="26" s="1"/>
  <c r="AT707" i="10"/>
  <c r="AT820" i="26" s="1"/>
  <c r="AS707" i="10"/>
  <c r="AS820" i="26" s="1"/>
  <c r="AR707" i="10"/>
  <c r="AR820" i="26" s="1"/>
  <c r="AP707" i="10"/>
  <c r="AP820" i="26" s="1"/>
  <c r="AZ707" i="10"/>
  <c r="AZ820" i="26" s="1"/>
  <c r="AO707" i="10"/>
  <c r="AO820" i="26" s="1"/>
  <c r="AM708" i="10"/>
  <c r="AM821" i="26" s="1"/>
  <c r="AX707" i="10"/>
  <c r="AX820" i="26" s="1"/>
  <c r="AW707" i="10"/>
  <c r="AW820" i="26" s="1"/>
  <c r="AU707" i="10"/>
  <c r="AU820" i="26" s="1"/>
  <c r="AV662" i="10"/>
  <c r="AN662" i="10"/>
  <c r="AS662" i="10"/>
  <c r="AU662" i="10"/>
  <c r="AT662" i="10"/>
  <c r="AR662" i="10"/>
  <c r="AQ662" i="10"/>
  <c r="AZ662" i="10"/>
  <c r="AP662" i="10"/>
  <c r="AM663" i="10"/>
  <c r="AY662" i="10"/>
  <c r="AO662" i="10"/>
  <c r="AX662" i="10"/>
  <c r="AW662" i="10"/>
  <c r="AM93" i="10"/>
  <c r="AM40" i="26" s="1"/>
  <c r="AX92" i="10"/>
  <c r="AX40" i="26" s="1"/>
  <c r="AP92" i="10"/>
  <c r="AP40" i="26" s="1"/>
  <c r="AW92" i="10"/>
  <c r="AW40" i="26" s="1"/>
  <c r="AO92" i="10"/>
  <c r="AO40" i="26" s="1"/>
  <c r="AV92" i="10"/>
  <c r="AV40" i="26" s="1"/>
  <c r="AN92" i="10"/>
  <c r="AN40" i="26" s="1"/>
  <c r="AU92" i="10"/>
  <c r="AU40" i="26" s="1"/>
  <c r="AS92" i="10"/>
  <c r="AS40" i="26" s="1"/>
  <c r="AT92" i="10"/>
  <c r="AT40" i="26" s="1"/>
  <c r="AZ92" i="10"/>
  <c r="AZ40" i="26" s="1"/>
  <c r="AR92" i="10"/>
  <c r="AR40" i="26" s="1"/>
  <c r="AY92" i="10"/>
  <c r="AY40" i="26" s="1"/>
  <c r="AQ92" i="10"/>
  <c r="AQ40" i="26" s="1"/>
  <c r="M140" i="10"/>
  <c r="M105" i="26" s="1"/>
  <c r="M104" i="26" s="1"/>
  <c r="L141" i="10"/>
  <c r="AR325" i="10"/>
  <c r="AR324" i="26" s="1"/>
  <c r="M646" i="10"/>
  <c r="L647" i="10"/>
  <c r="AW97" i="10"/>
  <c r="AW45" i="26" s="1"/>
  <c r="AO97" i="10"/>
  <c r="AO45" i="26" s="1"/>
  <c r="AV97" i="10"/>
  <c r="AV45" i="26" s="1"/>
  <c r="AN97" i="10"/>
  <c r="AN45" i="26" s="1"/>
  <c r="AU97" i="10"/>
  <c r="AU45" i="26" s="1"/>
  <c r="AZ97" i="10"/>
  <c r="AZ45" i="26" s="1"/>
  <c r="AT97" i="10"/>
  <c r="AT45" i="26" s="1"/>
  <c r="AS97" i="10"/>
  <c r="AS45" i="26" s="1"/>
  <c r="AR97" i="10"/>
  <c r="AR45" i="26" s="1"/>
  <c r="AY97" i="10"/>
  <c r="AY45" i="26" s="1"/>
  <c r="AQ97" i="10"/>
  <c r="AQ45" i="26" s="1"/>
  <c r="AM98" i="10"/>
  <c r="AM45" i="26" s="1"/>
  <c r="AX97" i="10"/>
  <c r="AX45" i="26" s="1"/>
  <c r="AP97" i="10"/>
  <c r="AP45" i="26" s="1"/>
  <c r="M445" i="10"/>
  <c r="M484" i="26" s="1"/>
  <c r="L446" i="10"/>
  <c r="M789" i="10"/>
  <c r="L790" i="10"/>
  <c r="L791" i="10" s="1"/>
  <c r="L792" i="10" s="1"/>
  <c r="L793" i="10" s="1"/>
  <c r="L250" i="10"/>
  <c r="M249" i="10"/>
  <c r="M231" i="26" s="1"/>
  <c r="AZ225" i="10"/>
  <c r="AZ207" i="26" s="1"/>
  <c r="AR225" i="10"/>
  <c r="AR207" i="26" s="1"/>
  <c r="AY225" i="10"/>
  <c r="AY207" i="26" s="1"/>
  <c r="AQ225" i="10"/>
  <c r="AQ207" i="26" s="1"/>
  <c r="AM226" i="10"/>
  <c r="AM208" i="26" s="1"/>
  <c r="AX225" i="10"/>
  <c r="AX207" i="26" s="1"/>
  <c r="AP225" i="10"/>
  <c r="AP207" i="26" s="1"/>
  <c r="AW225" i="10"/>
  <c r="AW207" i="26" s="1"/>
  <c r="AO225" i="10"/>
  <c r="AO207" i="26" s="1"/>
  <c r="AT225" i="10"/>
  <c r="AT207" i="26" s="1"/>
  <c r="AS225" i="10"/>
  <c r="AS207" i="26" s="1"/>
  <c r="AU225" i="10"/>
  <c r="AU207" i="26" s="1"/>
  <c r="AN225" i="10"/>
  <c r="AN207" i="26" s="1"/>
  <c r="AV225" i="10"/>
  <c r="AV207" i="26" s="1"/>
  <c r="M691" i="10"/>
  <c r="L692" i="10"/>
  <c r="AM712" i="10"/>
  <c r="AM825" i="26" s="1"/>
  <c r="AX711" i="10"/>
  <c r="AX824" i="26" s="1"/>
  <c r="AP711" i="10"/>
  <c r="AP824" i="26" s="1"/>
  <c r="AS711" i="10"/>
  <c r="AS824" i="26" s="1"/>
  <c r="AW711" i="10"/>
  <c r="AW824" i="26" s="1"/>
  <c r="AV711" i="10"/>
  <c r="AV824" i="26" s="1"/>
  <c r="AU711" i="10"/>
  <c r="AU824" i="26" s="1"/>
  <c r="AT711" i="10"/>
  <c r="AT824" i="26" s="1"/>
  <c r="AR711" i="10"/>
  <c r="AR824" i="26" s="1"/>
  <c r="AQ711" i="10"/>
  <c r="AQ824" i="26" s="1"/>
  <c r="AZ711" i="10"/>
  <c r="AZ824" i="26" s="1"/>
  <c r="AO711" i="10"/>
  <c r="AO824" i="26" s="1"/>
  <c r="AY711" i="10"/>
  <c r="AY824" i="26" s="1"/>
  <c r="AN711" i="10"/>
  <c r="AN824" i="26" s="1"/>
  <c r="L884" i="10"/>
  <c r="M883" i="10"/>
  <c r="M1030" i="26" s="1"/>
  <c r="AY377" i="10"/>
  <c r="AY399" i="26" s="1"/>
  <c r="AQ377" i="10"/>
  <c r="AQ399" i="26" s="1"/>
  <c r="AU377" i="10"/>
  <c r="AU399" i="26" s="1"/>
  <c r="AR377" i="10"/>
  <c r="AR399" i="26" s="1"/>
  <c r="AP377" i="10"/>
  <c r="AP399" i="26" s="1"/>
  <c r="AZ377" i="10"/>
  <c r="AZ399" i="26" s="1"/>
  <c r="AO377" i="10"/>
  <c r="AO399" i="26" s="1"/>
  <c r="AM378" i="10"/>
  <c r="AM400" i="26" s="1"/>
  <c r="AX377" i="10"/>
  <c r="AX399" i="26" s="1"/>
  <c r="AN377" i="10"/>
  <c r="AN399" i="26" s="1"/>
  <c r="AT377" i="10"/>
  <c r="AT399" i="26" s="1"/>
  <c r="AS377" i="10"/>
  <c r="AS399" i="26" s="1"/>
  <c r="AW377" i="10"/>
  <c r="AW399" i="26" s="1"/>
  <c r="AV377" i="10"/>
  <c r="AV399" i="26" s="1"/>
  <c r="AZ181" i="10"/>
  <c r="AZ146" i="26" s="1"/>
  <c r="AR181" i="10"/>
  <c r="AR146" i="26" s="1"/>
  <c r="AY181" i="10"/>
  <c r="AY146" i="26" s="1"/>
  <c r="AQ181" i="10"/>
  <c r="AQ146" i="26" s="1"/>
  <c r="AM182" i="10"/>
  <c r="AM147" i="26" s="1"/>
  <c r="AX181" i="10"/>
  <c r="AX146" i="26" s="1"/>
  <c r="AP181" i="10"/>
  <c r="AP146" i="26" s="1"/>
  <c r="AW181" i="10"/>
  <c r="AW146" i="26" s="1"/>
  <c r="AO181" i="10"/>
  <c r="AO146" i="26" s="1"/>
  <c r="AV181" i="10"/>
  <c r="AV146" i="26" s="1"/>
  <c r="AN181" i="10"/>
  <c r="AN146" i="26" s="1"/>
  <c r="AT181" i="10"/>
  <c r="AT146" i="26" s="1"/>
  <c r="AS181" i="10"/>
  <c r="AS146" i="26" s="1"/>
  <c r="AU181" i="10"/>
  <c r="AU146" i="26" s="1"/>
  <c r="M234" i="10"/>
  <c r="M216" i="26" s="1"/>
  <c r="L235" i="10"/>
  <c r="L515" i="10"/>
  <c r="L516" i="10" s="1"/>
  <c r="M514" i="10"/>
  <c r="M570" i="26" s="1"/>
  <c r="M86" i="10"/>
  <c r="M34" i="26" s="1"/>
  <c r="L87" i="10"/>
  <c r="M435" i="10"/>
  <c r="M474" i="26" s="1"/>
  <c r="L436" i="10"/>
  <c r="AT255" i="10"/>
  <c r="AT237" i="26" s="1"/>
  <c r="AS255" i="10"/>
  <c r="AS237" i="26" s="1"/>
  <c r="AZ255" i="10"/>
  <c r="AZ237" i="26" s="1"/>
  <c r="AR255" i="10"/>
  <c r="AR237" i="26" s="1"/>
  <c r="AY255" i="10"/>
  <c r="AY237" i="26" s="1"/>
  <c r="AQ255" i="10"/>
  <c r="AQ237" i="26" s="1"/>
  <c r="AV255" i="10"/>
  <c r="AV237" i="26" s="1"/>
  <c r="AN255" i="10"/>
  <c r="AN237" i="26" s="1"/>
  <c r="AU255" i="10"/>
  <c r="AU237" i="26" s="1"/>
  <c r="AM256" i="10"/>
  <c r="AM238" i="26" s="1"/>
  <c r="AX255" i="10"/>
  <c r="AX237" i="26" s="1"/>
  <c r="AW255" i="10"/>
  <c r="AW237" i="26" s="1"/>
  <c r="AP255" i="10"/>
  <c r="AP237" i="26" s="1"/>
  <c r="AO255" i="10"/>
  <c r="AO237" i="26" s="1"/>
  <c r="AW505" i="10"/>
  <c r="AW561" i="26" s="1"/>
  <c r="AO505" i="10"/>
  <c r="AO561" i="26" s="1"/>
  <c r="AU505" i="10"/>
  <c r="AU561" i="26" s="1"/>
  <c r="AT505" i="10"/>
  <c r="AT561" i="26" s="1"/>
  <c r="AS505" i="10"/>
  <c r="AS561" i="26" s="1"/>
  <c r="AY505" i="10"/>
  <c r="AY561" i="26" s="1"/>
  <c r="AQ505" i="10"/>
  <c r="AQ561" i="26" s="1"/>
  <c r="AR505" i="10"/>
  <c r="AR561" i="26" s="1"/>
  <c r="AM506" i="10"/>
  <c r="AM562" i="26" s="1"/>
  <c r="AP505" i="10"/>
  <c r="AP561" i="26" s="1"/>
  <c r="AN505" i="10"/>
  <c r="AN561" i="26" s="1"/>
  <c r="AZ505" i="10"/>
  <c r="AZ561" i="26" s="1"/>
  <c r="AX505" i="10"/>
  <c r="AX561" i="26" s="1"/>
  <c r="AV505" i="10"/>
  <c r="AV561" i="26" s="1"/>
  <c r="M730" i="10"/>
  <c r="M843" i="26" s="1"/>
  <c r="L731" i="10"/>
  <c r="M494" i="10"/>
  <c r="M550" i="26" s="1"/>
  <c r="L495" i="10"/>
  <c r="AT352" i="10"/>
  <c r="AT374" i="26" s="1"/>
  <c r="AS352" i="10"/>
  <c r="AS374" i="26" s="1"/>
  <c r="AZ352" i="10"/>
  <c r="AZ374" i="26" s="1"/>
  <c r="AR352" i="10"/>
  <c r="AR374" i="26" s="1"/>
  <c r="AY352" i="10"/>
  <c r="AY374" i="26" s="1"/>
  <c r="AQ352" i="10"/>
  <c r="AQ374" i="26" s="1"/>
  <c r="AV352" i="10"/>
  <c r="AV374" i="26" s="1"/>
  <c r="AN352" i="10"/>
  <c r="AN374" i="26" s="1"/>
  <c r="AU352" i="10"/>
  <c r="AU374" i="26" s="1"/>
  <c r="AM353" i="10"/>
  <c r="AM375" i="26" s="1"/>
  <c r="AP352" i="10"/>
  <c r="AP374" i="26" s="1"/>
  <c r="AO352" i="10"/>
  <c r="AO374" i="26" s="1"/>
  <c r="AW352" i="10"/>
  <c r="AW374" i="26" s="1"/>
  <c r="AX352" i="10"/>
  <c r="AX374" i="26" s="1"/>
  <c r="AM757" i="10"/>
  <c r="AM870" i="26" s="1"/>
  <c r="AX756" i="10"/>
  <c r="AX869" i="26" s="1"/>
  <c r="AP756" i="10"/>
  <c r="AP869" i="26" s="1"/>
  <c r="AZ756" i="10"/>
  <c r="AZ869" i="26" s="1"/>
  <c r="AR756" i="10"/>
  <c r="AR869" i="26" s="1"/>
  <c r="AT756" i="10"/>
  <c r="AT869" i="26" s="1"/>
  <c r="AS756" i="10"/>
  <c r="AS869" i="26" s="1"/>
  <c r="AQ756" i="10"/>
  <c r="AQ869" i="26" s="1"/>
  <c r="AO756" i="10"/>
  <c r="AO869" i="26" s="1"/>
  <c r="AY756" i="10"/>
  <c r="AY869" i="26" s="1"/>
  <c r="AN756" i="10"/>
  <c r="AN869" i="26" s="1"/>
  <c r="AW756" i="10"/>
  <c r="AW869" i="26" s="1"/>
  <c r="AV756" i="10"/>
  <c r="AV869" i="26" s="1"/>
  <c r="AU756" i="10"/>
  <c r="AU869" i="26" s="1"/>
  <c r="L642" i="10"/>
  <c r="M641" i="10"/>
  <c r="AM142" i="10"/>
  <c r="AM107" i="26" s="1"/>
  <c r="AX141" i="10"/>
  <c r="AX106" i="26" s="1"/>
  <c r="AP141" i="10"/>
  <c r="AP106" i="26" s="1"/>
  <c r="AW141" i="10"/>
  <c r="AW106" i="26" s="1"/>
  <c r="AO141" i="10"/>
  <c r="AO106" i="26" s="1"/>
  <c r="AV141" i="10"/>
  <c r="AV106" i="26" s="1"/>
  <c r="AN141" i="10"/>
  <c r="AN106" i="26" s="1"/>
  <c r="AT141" i="10"/>
  <c r="AT106" i="26" s="1"/>
  <c r="AS141" i="10"/>
  <c r="AS106" i="26" s="1"/>
  <c r="AU141" i="10"/>
  <c r="AU106" i="26" s="1"/>
  <c r="AR141" i="10"/>
  <c r="AR106" i="26" s="1"/>
  <c r="AQ141" i="10"/>
  <c r="AQ106" i="26" s="1"/>
  <c r="AZ141" i="10"/>
  <c r="AZ106" i="26" s="1"/>
  <c r="AY141" i="10"/>
  <c r="AY106" i="26" s="1"/>
  <c r="AM900" i="10"/>
  <c r="AM1047" i="26" s="1"/>
  <c r="AW899" i="10"/>
  <c r="AW1046" i="26" s="1"/>
  <c r="AO899" i="10"/>
  <c r="AO1046" i="26" s="1"/>
  <c r="AV899" i="10"/>
  <c r="AV1046" i="26" s="1"/>
  <c r="AN899" i="10"/>
  <c r="AN1046" i="26" s="1"/>
  <c r="AU899" i="10"/>
  <c r="AU1046" i="26" s="1"/>
  <c r="AS899" i="10"/>
  <c r="AS1046" i="26" s="1"/>
  <c r="AZ899" i="10"/>
  <c r="AZ1046" i="26" s="1"/>
  <c r="AR899" i="10"/>
  <c r="AR1046" i="26" s="1"/>
  <c r="AP899" i="10"/>
  <c r="AP1046" i="26" s="1"/>
  <c r="AX899" i="10"/>
  <c r="AX1046" i="26" s="1"/>
  <c r="AT899" i="10"/>
  <c r="AT1046" i="26" s="1"/>
  <c r="AY899" i="10"/>
  <c r="AY1046" i="26" s="1"/>
  <c r="AQ899" i="10"/>
  <c r="AQ1046" i="26" s="1"/>
  <c r="AY580" i="10"/>
  <c r="AY653" i="26" s="1"/>
  <c r="AQ580" i="10"/>
  <c r="AQ653" i="26" s="1"/>
  <c r="AM581" i="10"/>
  <c r="AM654" i="26" s="1"/>
  <c r="AX580" i="10"/>
  <c r="AX653" i="26" s="1"/>
  <c r="AP580" i="10"/>
  <c r="AP653" i="26" s="1"/>
  <c r="AW580" i="10"/>
  <c r="AW653" i="26" s="1"/>
  <c r="AO580" i="10"/>
  <c r="AO653" i="26" s="1"/>
  <c r="AV580" i="10"/>
  <c r="AV653" i="26" s="1"/>
  <c r="AN580" i="10"/>
  <c r="AN653" i="26" s="1"/>
  <c r="AR580" i="10"/>
  <c r="AR653" i="26" s="1"/>
  <c r="AZ580" i="10"/>
  <c r="AZ653" i="26" s="1"/>
  <c r="AU580" i="10"/>
  <c r="AU653" i="26" s="1"/>
  <c r="AT580" i="10"/>
  <c r="AT653" i="26" s="1"/>
  <c r="AS580" i="10"/>
  <c r="AS653" i="26" s="1"/>
  <c r="L412" i="10"/>
  <c r="M411" i="10"/>
  <c r="M433" i="26" s="1"/>
  <c r="AW761" i="10"/>
  <c r="AW874" i="26" s="1"/>
  <c r="AO761" i="10"/>
  <c r="AO874" i="26" s="1"/>
  <c r="AY761" i="10"/>
  <c r="AY874" i="26" s="1"/>
  <c r="AQ761" i="10"/>
  <c r="AQ874" i="26" s="1"/>
  <c r="AP761" i="10"/>
  <c r="AP874" i="26" s="1"/>
  <c r="AZ761" i="10"/>
  <c r="AZ874" i="26" s="1"/>
  <c r="AN761" i="10"/>
  <c r="AN874" i="26" s="1"/>
  <c r="AM762" i="10"/>
  <c r="AM875" i="26" s="1"/>
  <c r="AX761" i="10"/>
  <c r="AX874" i="26" s="1"/>
  <c r="AV761" i="10"/>
  <c r="AV874" i="26" s="1"/>
  <c r="AU761" i="10"/>
  <c r="AU874" i="26" s="1"/>
  <c r="AT761" i="10"/>
  <c r="AT874" i="26" s="1"/>
  <c r="AS761" i="10"/>
  <c r="AS874" i="26" s="1"/>
  <c r="AR761" i="10"/>
  <c r="AR874" i="26" s="1"/>
  <c r="L584" i="10"/>
  <c r="M583" i="10"/>
  <c r="M656" i="26" s="1"/>
  <c r="AU574" i="10"/>
  <c r="AU647" i="26" s="1"/>
  <c r="AT574" i="10"/>
  <c r="AT647" i="26" s="1"/>
  <c r="AS574" i="10"/>
  <c r="AS647" i="26" s="1"/>
  <c r="AZ574" i="10"/>
  <c r="AZ647" i="26" s="1"/>
  <c r="AR574" i="10"/>
  <c r="AR647" i="26" s="1"/>
  <c r="AM575" i="10"/>
  <c r="AM648" i="26" s="1"/>
  <c r="AY574" i="10"/>
  <c r="AY647" i="26" s="1"/>
  <c r="AW574" i="10"/>
  <c r="AW647" i="26" s="1"/>
  <c r="AV574" i="10"/>
  <c r="AV647" i="26" s="1"/>
  <c r="AQ574" i="10"/>
  <c r="AQ647" i="26" s="1"/>
  <c r="AP574" i="10"/>
  <c r="AP647" i="26" s="1"/>
  <c r="AO574" i="10"/>
  <c r="AO647" i="26" s="1"/>
  <c r="AX574" i="10"/>
  <c r="AX647" i="26" s="1"/>
  <c r="AN574" i="10"/>
  <c r="AN647" i="26" s="1"/>
  <c r="L859" i="10"/>
  <c r="M858" i="10"/>
  <c r="M1005" i="26" s="1"/>
  <c r="AM895" i="10"/>
  <c r="AM1042" i="26" s="1"/>
  <c r="AX894" i="10"/>
  <c r="AX1041" i="26" s="1"/>
  <c r="AP894" i="10"/>
  <c r="AP1041" i="26" s="1"/>
  <c r="AW894" i="10"/>
  <c r="AW1041" i="26" s="1"/>
  <c r="AO894" i="10"/>
  <c r="AO1041" i="26" s="1"/>
  <c r="AV894" i="10"/>
  <c r="AV1041" i="26" s="1"/>
  <c r="AT894" i="10"/>
  <c r="AT1041" i="26" s="1"/>
  <c r="AS894" i="10"/>
  <c r="AS1041" i="26" s="1"/>
  <c r="AZ894" i="10"/>
  <c r="AZ1041" i="26" s="1"/>
  <c r="AU894" i="10"/>
  <c r="AU1041" i="26" s="1"/>
  <c r="AR894" i="10"/>
  <c r="AR1041" i="26" s="1"/>
  <c r="AN894" i="10"/>
  <c r="AN1041" i="26" s="1"/>
  <c r="AY894" i="10"/>
  <c r="AY1041" i="26" s="1"/>
  <c r="AQ894" i="10"/>
  <c r="AQ1041" i="26" s="1"/>
  <c r="AU653" i="10"/>
  <c r="AT653" i="10"/>
  <c r="AS653" i="10"/>
  <c r="AZ653" i="10"/>
  <c r="AR653" i="10"/>
  <c r="AY653" i="10"/>
  <c r="AQ653" i="10"/>
  <c r="AM654" i="10"/>
  <c r="AX653" i="10"/>
  <c r="AP653" i="10"/>
  <c r="AW653" i="10"/>
  <c r="AO653" i="10"/>
  <c r="AV653" i="10"/>
  <c r="AN653" i="10"/>
  <c r="AS77" i="10"/>
  <c r="AS25" i="26" s="1"/>
  <c r="AZ77" i="10"/>
  <c r="AZ25" i="26" s="1"/>
  <c r="AR77" i="10"/>
  <c r="AR25" i="26" s="1"/>
  <c r="AN77" i="10"/>
  <c r="AN25" i="26" s="1"/>
  <c r="AY77" i="10"/>
  <c r="AY25" i="26" s="1"/>
  <c r="AQ77" i="10"/>
  <c r="AQ25" i="26" s="1"/>
  <c r="AM78" i="10"/>
  <c r="AM25" i="26" s="1"/>
  <c r="AX77" i="10"/>
  <c r="AX25" i="26" s="1"/>
  <c r="AP77" i="10"/>
  <c r="AP25" i="26" s="1"/>
  <c r="AW77" i="10"/>
  <c r="AW25" i="26" s="1"/>
  <c r="AO77" i="10"/>
  <c r="AO25" i="26" s="1"/>
  <c r="AV77" i="10"/>
  <c r="AV25" i="26" s="1"/>
  <c r="AU77" i="10"/>
  <c r="AU25" i="26" s="1"/>
  <c r="AT77" i="10"/>
  <c r="AT25" i="26" s="1"/>
  <c r="AZ117" i="10"/>
  <c r="AZ65" i="26" s="1"/>
  <c r="AR117" i="10"/>
  <c r="AR65" i="26" s="1"/>
  <c r="AY117" i="10"/>
  <c r="AY65" i="26" s="1"/>
  <c r="AQ117" i="10"/>
  <c r="AQ65" i="26" s="1"/>
  <c r="AV117" i="10"/>
  <c r="AV65" i="26" s="1"/>
  <c r="AN117" i="10"/>
  <c r="AN65" i="26" s="1"/>
  <c r="AU117" i="10"/>
  <c r="AU65" i="26" s="1"/>
  <c r="AM118" i="10"/>
  <c r="AM65" i="26" s="1"/>
  <c r="AX117" i="10"/>
  <c r="AX65" i="26" s="1"/>
  <c r="AW117" i="10"/>
  <c r="AW65" i="26" s="1"/>
  <c r="AT117" i="10"/>
  <c r="AT65" i="26" s="1"/>
  <c r="AP117" i="10"/>
  <c r="AP65" i="26" s="1"/>
  <c r="AS117" i="10"/>
  <c r="AS65" i="26" s="1"/>
  <c r="AO117" i="10"/>
  <c r="AO65" i="26" s="1"/>
  <c r="M318" i="10"/>
  <c r="M317" i="26" s="1"/>
  <c r="L319" i="10"/>
  <c r="N671" i="10"/>
  <c r="M672" i="10"/>
  <c r="AW196" i="10"/>
  <c r="AW161" i="26" s="1"/>
  <c r="AO196" i="10"/>
  <c r="AO161" i="26" s="1"/>
  <c r="AV196" i="10"/>
  <c r="AV161" i="26" s="1"/>
  <c r="AN196" i="10"/>
  <c r="AN161" i="26" s="1"/>
  <c r="AU196" i="10"/>
  <c r="AU161" i="26" s="1"/>
  <c r="AT196" i="10"/>
  <c r="AT161" i="26" s="1"/>
  <c r="AS196" i="10"/>
  <c r="AS161" i="26" s="1"/>
  <c r="AY196" i="10"/>
  <c r="AY161" i="26" s="1"/>
  <c r="AQ196" i="10"/>
  <c r="AQ161" i="26" s="1"/>
  <c r="AM162" i="26"/>
  <c r="AX196" i="10"/>
  <c r="AX161" i="26" s="1"/>
  <c r="AP196" i="10"/>
  <c r="AP161" i="26" s="1"/>
  <c r="AZ196" i="10"/>
  <c r="AZ161" i="26" s="1"/>
  <c r="AR196" i="10"/>
  <c r="AR161" i="26" s="1"/>
  <c r="M838" i="10"/>
  <c r="M985" i="26" s="1"/>
  <c r="M984" i="26" s="1"/>
  <c r="L839" i="10"/>
  <c r="AW240" i="10"/>
  <c r="AW222" i="26" s="1"/>
  <c r="AO240" i="10"/>
  <c r="AO222" i="26" s="1"/>
  <c r="AV240" i="10"/>
  <c r="AV222" i="26" s="1"/>
  <c r="AN240" i="10"/>
  <c r="AN222" i="26" s="1"/>
  <c r="AU240" i="10"/>
  <c r="AU222" i="26" s="1"/>
  <c r="AT240" i="10"/>
  <c r="AT222" i="26" s="1"/>
  <c r="AY240" i="10"/>
  <c r="AY222" i="26" s="1"/>
  <c r="AQ240" i="10"/>
  <c r="AQ222" i="26" s="1"/>
  <c r="AM241" i="10"/>
  <c r="AM223" i="26" s="1"/>
  <c r="AX240" i="10"/>
  <c r="AX222" i="26" s="1"/>
  <c r="AP240" i="10"/>
  <c r="AP222" i="26" s="1"/>
  <c r="AS240" i="10"/>
  <c r="AS222" i="26" s="1"/>
  <c r="AR240" i="10"/>
  <c r="AR222" i="26" s="1"/>
  <c r="AZ240" i="10"/>
  <c r="AZ222" i="26" s="1"/>
  <c r="L362" i="10"/>
  <c r="M361" i="10"/>
  <c r="M383" i="26" s="1"/>
  <c r="L879" i="10"/>
  <c r="M878" i="10"/>
  <c r="M1025" i="26" s="1"/>
  <c r="L352" i="10"/>
  <c r="M351" i="10"/>
  <c r="M373" i="26" s="1"/>
  <c r="M372" i="26" s="1"/>
  <c r="AW854" i="10"/>
  <c r="AW1001" i="26" s="1"/>
  <c r="AO854" i="10"/>
  <c r="AO1001" i="26" s="1"/>
  <c r="AV854" i="10"/>
  <c r="AV1001" i="26" s="1"/>
  <c r="AN854" i="10"/>
  <c r="AN1001" i="26" s="1"/>
  <c r="AU854" i="10"/>
  <c r="AU1001" i="26" s="1"/>
  <c r="AY854" i="10"/>
  <c r="AY1001" i="26" s="1"/>
  <c r="AX854" i="10"/>
  <c r="AX1001" i="26" s="1"/>
  <c r="AT854" i="10"/>
  <c r="AT1001" i="26" s="1"/>
  <c r="AP854" i="10"/>
  <c r="AP1001" i="26" s="1"/>
  <c r="AZ854" i="10"/>
  <c r="AZ1001" i="26" s="1"/>
  <c r="AS854" i="10"/>
  <c r="AS1001" i="26" s="1"/>
  <c r="AR854" i="10"/>
  <c r="AR1001" i="26" s="1"/>
  <c r="AQ854" i="10"/>
  <c r="AQ1001" i="26" s="1"/>
  <c r="AM855" i="10"/>
  <c r="AM1002" i="26" s="1"/>
  <c r="L540" i="10"/>
  <c r="M539" i="10"/>
  <c r="M595" i="26" s="1"/>
  <c r="AS874" i="10"/>
  <c r="AS1021" i="26" s="1"/>
  <c r="AM875" i="10"/>
  <c r="AM1022" i="26" s="1"/>
  <c r="AX874" i="10"/>
  <c r="AX1021" i="26" s="1"/>
  <c r="AP874" i="10"/>
  <c r="AP1021" i="26" s="1"/>
  <c r="AW874" i="10"/>
  <c r="AW1021" i="26" s="1"/>
  <c r="AO874" i="10"/>
  <c r="AO1021" i="26" s="1"/>
  <c r="AY874" i="10"/>
  <c r="AY1021" i="26" s="1"/>
  <c r="AV874" i="10"/>
  <c r="AV1021" i="26" s="1"/>
  <c r="AU874" i="10"/>
  <c r="AU1021" i="26" s="1"/>
  <c r="AT874" i="10"/>
  <c r="AT1021" i="26" s="1"/>
  <c r="AZ874" i="10"/>
  <c r="AZ1021" i="26" s="1"/>
  <c r="AR874" i="10"/>
  <c r="AR1021" i="26" s="1"/>
  <c r="AQ874" i="10"/>
  <c r="AQ1021" i="26" s="1"/>
  <c r="AN874" i="10"/>
  <c r="AN1021" i="26" s="1"/>
  <c r="L225" i="10"/>
  <c r="M224" i="10"/>
  <c r="M206" i="26" s="1"/>
  <c r="AV299" i="10"/>
  <c r="AV298" i="26" s="1"/>
  <c r="AN299" i="10"/>
  <c r="AN298" i="26" s="1"/>
  <c r="AU299" i="10"/>
  <c r="AU298" i="26" s="1"/>
  <c r="AT299" i="10"/>
  <c r="AT298" i="26" s="1"/>
  <c r="AS299" i="10"/>
  <c r="AS298" i="26" s="1"/>
  <c r="AM300" i="10"/>
  <c r="AM299" i="26" s="1"/>
  <c r="AX299" i="10"/>
  <c r="AX298" i="26" s="1"/>
  <c r="AP299" i="10"/>
  <c r="AP298" i="26" s="1"/>
  <c r="AW299" i="10"/>
  <c r="AW298" i="26" s="1"/>
  <c r="AO299" i="10"/>
  <c r="AO298" i="26" s="1"/>
  <c r="AZ299" i="10"/>
  <c r="AZ298" i="26" s="1"/>
  <c r="AY299" i="10"/>
  <c r="AY298" i="26" s="1"/>
  <c r="AQ299" i="10"/>
  <c r="AQ298" i="26" s="1"/>
  <c r="AR299" i="10"/>
  <c r="AR298" i="26" s="1"/>
  <c r="AM472" i="10"/>
  <c r="AM511" i="26" s="1"/>
  <c r="AX471" i="10"/>
  <c r="AX510" i="26" s="1"/>
  <c r="AP471" i="10"/>
  <c r="AP510" i="26" s="1"/>
  <c r="AW471" i="10"/>
  <c r="AW510" i="26" s="1"/>
  <c r="AO471" i="10"/>
  <c r="AO510" i="26" s="1"/>
  <c r="AV471" i="10"/>
  <c r="AV510" i="26" s="1"/>
  <c r="AN471" i="10"/>
  <c r="AN510" i="26" s="1"/>
  <c r="AU471" i="10"/>
  <c r="AU510" i="26" s="1"/>
  <c r="AT471" i="10"/>
  <c r="AT510" i="26" s="1"/>
  <c r="AS471" i="10"/>
  <c r="AS510" i="26" s="1"/>
  <c r="AZ471" i="10"/>
  <c r="AZ510" i="26" s="1"/>
  <c r="AR471" i="10"/>
  <c r="AR510" i="26" s="1"/>
  <c r="AY471" i="10"/>
  <c r="AY510" i="26" s="1"/>
  <c r="AQ471" i="10"/>
  <c r="AQ510" i="26" s="1"/>
  <c r="M71" i="10"/>
  <c r="M19" i="26" s="1"/>
  <c r="M18" i="26" s="1"/>
  <c r="L72" i="10"/>
  <c r="M239" i="10"/>
  <c r="M221" i="26" s="1"/>
  <c r="L240" i="10"/>
  <c r="L382" i="10"/>
  <c r="M381" i="10"/>
  <c r="M403" i="26" s="1"/>
  <c r="M96" i="10"/>
  <c r="M44" i="26" s="1"/>
  <c r="L97" i="10"/>
  <c r="AY284" i="10"/>
  <c r="AY283" i="26" s="1"/>
  <c r="AQ284" i="10"/>
  <c r="AQ283" i="26" s="1"/>
  <c r="AM285" i="10"/>
  <c r="AM284" i="26" s="1"/>
  <c r="AX284" i="10"/>
  <c r="AX283" i="26" s="1"/>
  <c r="AP284" i="10"/>
  <c r="AP283" i="26" s="1"/>
  <c r="AW284" i="10"/>
  <c r="AW283" i="26" s="1"/>
  <c r="AO284" i="10"/>
  <c r="AO283" i="26" s="1"/>
  <c r="AV284" i="10"/>
  <c r="AV283" i="26" s="1"/>
  <c r="AN284" i="10"/>
  <c r="AN283" i="26" s="1"/>
  <c r="AS284" i="10"/>
  <c r="AS283" i="26" s="1"/>
  <c r="AZ284" i="10"/>
  <c r="AZ283" i="26" s="1"/>
  <c r="AR284" i="10"/>
  <c r="AR283" i="26" s="1"/>
  <c r="AU284" i="10"/>
  <c r="AU283" i="26" s="1"/>
  <c r="AT284" i="10"/>
  <c r="AT283" i="26" s="1"/>
  <c r="M475" i="10"/>
  <c r="M514" i="26" s="1"/>
  <c r="L476" i="10"/>
  <c r="AY535" i="10"/>
  <c r="AY591" i="26" s="1"/>
  <c r="AQ535" i="10"/>
  <c r="AQ591" i="26" s="1"/>
  <c r="AV535" i="10"/>
  <c r="AV591" i="26" s="1"/>
  <c r="AN535" i="10"/>
  <c r="AN591" i="26" s="1"/>
  <c r="AT535" i="10"/>
  <c r="AT591" i="26" s="1"/>
  <c r="AS535" i="10"/>
  <c r="AS591" i="26" s="1"/>
  <c r="AX535" i="10"/>
  <c r="AX591" i="26" s="1"/>
  <c r="AW535" i="10"/>
  <c r="AW591" i="26" s="1"/>
  <c r="AU535" i="10"/>
  <c r="AU591" i="26" s="1"/>
  <c r="AR535" i="10"/>
  <c r="AR591" i="26" s="1"/>
  <c r="AP535" i="10"/>
  <c r="AP591" i="26" s="1"/>
  <c r="AM536" i="10"/>
  <c r="AM592" i="26" s="1"/>
  <c r="AZ535" i="10"/>
  <c r="AZ591" i="26" s="1"/>
  <c r="AO535" i="10"/>
  <c r="AO591" i="26" s="1"/>
  <c r="M750" i="10"/>
  <c r="M863" i="26" s="1"/>
  <c r="L751" i="10"/>
  <c r="M430" i="10"/>
  <c r="M469" i="26" s="1"/>
  <c r="L431" i="10"/>
  <c r="M819" i="10"/>
  <c r="L820" i="10"/>
  <c r="L821" i="10" s="1"/>
  <c r="AM541" i="10"/>
  <c r="AM597" i="26" s="1"/>
  <c r="AX540" i="10"/>
  <c r="AX596" i="26" s="1"/>
  <c r="AP540" i="10"/>
  <c r="AP596" i="26" s="1"/>
  <c r="AU540" i="10"/>
  <c r="AU596" i="26" s="1"/>
  <c r="AT540" i="10"/>
  <c r="AT596" i="26" s="1"/>
  <c r="AS540" i="10"/>
  <c r="AS596" i="26" s="1"/>
  <c r="AZ540" i="10"/>
  <c r="AZ596" i="26" s="1"/>
  <c r="AR540" i="10"/>
  <c r="AR596" i="26" s="1"/>
  <c r="AY540" i="10"/>
  <c r="AY596" i="26" s="1"/>
  <c r="AW540" i="10"/>
  <c r="AW596" i="26" s="1"/>
  <c r="AV540" i="10"/>
  <c r="AV596" i="26" s="1"/>
  <c r="AQ540" i="10"/>
  <c r="AQ596" i="26" s="1"/>
  <c r="AN540" i="10"/>
  <c r="AN596" i="26" s="1"/>
  <c r="AO540" i="10"/>
  <c r="AO596" i="26" s="1"/>
  <c r="M784" i="10"/>
  <c r="L785" i="10"/>
  <c r="L786" i="10" s="1"/>
  <c r="L787" i="10" s="1"/>
  <c r="L788" i="10" s="1"/>
  <c r="AU667" i="10"/>
  <c r="AZ667" i="10"/>
  <c r="AR667" i="10"/>
  <c r="AY667" i="10"/>
  <c r="AQ667" i="10"/>
  <c r="AX667" i="10"/>
  <c r="AW667" i="10"/>
  <c r="AV667" i="10"/>
  <c r="AT667" i="10"/>
  <c r="AM668" i="10"/>
  <c r="AS667" i="10"/>
  <c r="AP667" i="10"/>
  <c r="AO667" i="10"/>
  <c r="AN667" i="10"/>
  <c r="AV102" i="10"/>
  <c r="AV50" i="26" s="1"/>
  <c r="AN102" i="10"/>
  <c r="AN50" i="26" s="1"/>
  <c r="AU102" i="10"/>
  <c r="AU50" i="26" s="1"/>
  <c r="AT102" i="10"/>
  <c r="AT50" i="26" s="1"/>
  <c r="AY102" i="10"/>
  <c r="AY50" i="26" s="1"/>
  <c r="AS102" i="10"/>
  <c r="AS50" i="26" s="1"/>
  <c r="AZ102" i="10"/>
  <c r="AZ50" i="26" s="1"/>
  <c r="AR102" i="10"/>
  <c r="AR50" i="26" s="1"/>
  <c r="AQ102" i="10"/>
  <c r="AQ50" i="26" s="1"/>
  <c r="AM103" i="10"/>
  <c r="AM50" i="26" s="1"/>
  <c r="AX102" i="10"/>
  <c r="AX50" i="26" s="1"/>
  <c r="AP102" i="10"/>
  <c r="AP50" i="26" s="1"/>
  <c r="AW102" i="10"/>
  <c r="AW50" i="26" s="1"/>
  <c r="AO102" i="10"/>
  <c r="AO50" i="26" s="1"/>
  <c r="M774" i="10"/>
  <c r="L775" i="10"/>
  <c r="L776" i="10" s="1"/>
  <c r="L777" i="10" s="1"/>
  <c r="L778" i="10" s="1"/>
  <c r="M121" i="10"/>
  <c r="M69" i="26" s="1"/>
  <c r="L122" i="10"/>
  <c r="M111" i="10"/>
  <c r="M59" i="26" s="1"/>
  <c r="L112" i="10"/>
  <c r="M809" i="10"/>
  <c r="L810" i="10"/>
  <c r="L811" i="10" s="1"/>
  <c r="L812" i="10" s="1"/>
  <c r="L813" i="10" s="1"/>
  <c r="L869" i="10"/>
  <c r="M868" i="10"/>
  <c r="M1015" i="26" s="1"/>
  <c r="L520" i="10"/>
  <c r="L521" i="10" s="1"/>
  <c r="M519" i="10"/>
  <c r="M575" i="26" s="1"/>
  <c r="AY216" i="10"/>
  <c r="AY198" i="26" s="1"/>
  <c r="AQ216" i="10"/>
  <c r="AQ198" i="26" s="1"/>
  <c r="AM217" i="10"/>
  <c r="AX216" i="10"/>
  <c r="AX198" i="26" s="1"/>
  <c r="AP216" i="10"/>
  <c r="AP198" i="26" s="1"/>
  <c r="AV216" i="10"/>
  <c r="AV198" i="26" s="1"/>
  <c r="AN216" i="10"/>
  <c r="AN198" i="26" s="1"/>
  <c r="AS216" i="10"/>
  <c r="AS198" i="26" s="1"/>
  <c r="AZ216" i="10"/>
  <c r="AZ198" i="26" s="1"/>
  <c r="AR216" i="10"/>
  <c r="AR198" i="26" s="1"/>
  <c r="AO216" i="10"/>
  <c r="AO198" i="26" s="1"/>
  <c r="AU216" i="10"/>
  <c r="AU198" i="26" s="1"/>
  <c r="AT216" i="10"/>
  <c r="AT198" i="26" s="1"/>
  <c r="AW216" i="10"/>
  <c r="AW198" i="26" s="1"/>
  <c r="AW688" i="10"/>
  <c r="AO688" i="10"/>
  <c r="AV688" i="10"/>
  <c r="AN688" i="10"/>
  <c r="AU688" i="10"/>
  <c r="AT688" i="10"/>
  <c r="AS688" i="10"/>
  <c r="AZ688" i="10"/>
  <c r="AR688" i="10"/>
  <c r="AM689" i="10"/>
  <c r="AY688" i="10"/>
  <c r="AX688" i="10"/>
  <c r="AQ688" i="10"/>
  <c r="AP688" i="10"/>
  <c r="AY122" i="10"/>
  <c r="AY70" i="26" s="1"/>
  <c r="AQ122" i="10"/>
  <c r="AQ70" i="26" s="1"/>
  <c r="AM123" i="10"/>
  <c r="AM70" i="26" s="1"/>
  <c r="AX122" i="10"/>
  <c r="AX70" i="26" s="1"/>
  <c r="AP122" i="10"/>
  <c r="AP70" i="26" s="1"/>
  <c r="AU122" i="10"/>
  <c r="AU70" i="26" s="1"/>
  <c r="AT122" i="10"/>
  <c r="AT70" i="26" s="1"/>
  <c r="AZ122" i="10"/>
  <c r="AZ70" i="26" s="1"/>
  <c r="AW122" i="10"/>
  <c r="AW70" i="26" s="1"/>
  <c r="AV122" i="10"/>
  <c r="AV70" i="26" s="1"/>
  <c r="AS122" i="10"/>
  <c r="AS70" i="26" s="1"/>
  <c r="AO122" i="10"/>
  <c r="AO70" i="26" s="1"/>
  <c r="AR122" i="10"/>
  <c r="AR70" i="26" s="1"/>
  <c r="AN122" i="10"/>
  <c r="AN70" i="26" s="1"/>
  <c r="AM850" i="10"/>
  <c r="AM997" i="26" s="1"/>
  <c r="AX849" i="10"/>
  <c r="AX996" i="26" s="1"/>
  <c r="AP849" i="10"/>
  <c r="AP996" i="26" s="1"/>
  <c r="AW849" i="10"/>
  <c r="AW996" i="26" s="1"/>
  <c r="AO849" i="10"/>
  <c r="AO996" i="26" s="1"/>
  <c r="AU849" i="10"/>
  <c r="AU996" i="26" s="1"/>
  <c r="AT849" i="10"/>
  <c r="AT996" i="26" s="1"/>
  <c r="AS849" i="10"/>
  <c r="AS996" i="26" s="1"/>
  <c r="AY849" i="10"/>
  <c r="AY996" i="26" s="1"/>
  <c r="AN849" i="10"/>
  <c r="AN996" i="26" s="1"/>
  <c r="AZ849" i="10"/>
  <c r="AZ996" i="26" s="1"/>
  <c r="AV849" i="10"/>
  <c r="AV996" i="26" s="1"/>
  <c r="AR849" i="10"/>
  <c r="AR996" i="26" s="1"/>
  <c r="AQ849" i="10"/>
  <c r="AQ996" i="26" s="1"/>
  <c r="M470" i="10"/>
  <c r="M509" i="26" s="1"/>
  <c r="L471" i="10"/>
  <c r="AS112" i="10"/>
  <c r="AS60" i="26" s="1"/>
  <c r="AW112" i="10"/>
  <c r="AW60" i="26" s="1"/>
  <c r="AO112" i="10"/>
  <c r="AO60" i="26" s="1"/>
  <c r="AQ112" i="10"/>
  <c r="AQ60" i="26" s="1"/>
  <c r="AZ112" i="10"/>
  <c r="AZ60" i="26" s="1"/>
  <c r="AP112" i="10"/>
  <c r="AP60" i="26" s="1"/>
  <c r="AM113" i="10"/>
  <c r="AM60" i="26" s="1"/>
  <c r="AY112" i="10"/>
  <c r="AY60" i="26" s="1"/>
  <c r="AN112" i="10"/>
  <c r="AN60" i="26" s="1"/>
  <c r="AX112" i="10"/>
  <c r="AX60" i="26" s="1"/>
  <c r="AV112" i="10"/>
  <c r="AV60" i="26" s="1"/>
  <c r="AT112" i="10"/>
  <c r="AT60" i="26" s="1"/>
  <c r="AU112" i="10"/>
  <c r="AU60" i="26" s="1"/>
  <c r="AR112" i="10"/>
  <c r="AR60" i="26" s="1"/>
  <c r="L844" i="10"/>
  <c r="M843" i="10"/>
  <c r="M990" i="26" s="1"/>
  <c r="L102" i="10"/>
  <c r="M101" i="10"/>
  <c r="M49" i="26" s="1"/>
  <c r="M544" i="10"/>
  <c r="M600" i="26" s="1"/>
  <c r="L545" i="10"/>
  <c r="AW413" i="10"/>
  <c r="AW435" i="26" s="1"/>
  <c r="AO413" i="10"/>
  <c r="AO435" i="26" s="1"/>
  <c r="AU413" i="10"/>
  <c r="AU435" i="26" s="1"/>
  <c r="AS413" i="10"/>
  <c r="AS435" i="26" s="1"/>
  <c r="AY413" i="10"/>
  <c r="AY435" i="26" s="1"/>
  <c r="AQ413" i="10"/>
  <c r="AQ435" i="26" s="1"/>
  <c r="AM414" i="10"/>
  <c r="AM436" i="26" s="1"/>
  <c r="AX413" i="10"/>
  <c r="AX435" i="26" s="1"/>
  <c r="AP413" i="10"/>
  <c r="AP435" i="26" s="1"/>
  <c r="AN413" i="10"/>
  <c r="AN435" i="26" s="1"/>
  <c r="AT413" i="10"/>
  <c r="AT435" i="26" s="1"/>
  <c r="AR413" i="10"/>
  <c r="AR435" i="26" s="1"/>
  <c r="AZ413" i="10"/>
  <c r="AZ435" i="26" s="1"/>
  <c r="AV413" i="10"/>
  <c r="AV435" i="26" s="1"/>
  <c r="AW146" i="10"/>
  <c r="AW111" i="26" s="1"/>
  <c r="AO146" i="10"/>
  <c r="AO111" i="26" s="1"/>
  <c r="AV146" i="10"/>
  <c r="AV111" i="26" s="1"/>
  <c r="AN146" i="10"/>
  <c r="AN111" i="26" s="1"/>
  <c r="AU146" i="10"/>
  <c r="AU111" i="26" s="1"/>
  <c r="AS146" i="10"/>
  <c r="AS111" i="26" s="1"/>
  <c r="AZ146" i="10"/>
  <c r="AZ111" i="26" s="1"/>
  <c r="AR146" i="10"/>
  <c r="AR111" i="26" s="1"/>
  <c r="AY146" i="10"/>
  <c r="AY111" i="26" s="1"/>
  <c r="AX146" i="10"/>
  <c r="AX111" i="26" s="1"/>
  <c r="AT146" i="10"/>
  <c r="AT111" i="26" s="1"/>
  <c r="AM147" i="10"/>
  <c r="AM112" i="26" s="1"/>
  <c r="AP146" i="10"/>
  <c r="AP111" i="26" s="1"/>
  <c r="AQ146" i="10"/>
  <c r="AQ111" i="26" s="1"/>
  <c r="L874" i="10"/>
  <c r="M873" i="10"/>
  <c r="M1020" i="26" s="1"/>
  <c r="AM128" i="10"/>
  <c r="AM75" i="26" s="1"/>
  <c r="AX127" i="10"/>
  <c r="AX75" i="26" s="1"/>
  <c r="AP127" i="10"/>
  <c r="AP75" i="26" s="1"/>
  <c r="AW127" i="10"/>
  <c r="AW75" i="26" s="1"/>
  <c r="AO127" i="10"/>
  <c r="AO75" i="26" s="1"/>
  <c r="AT127" i="10"/>
  <c r="AT75" i="26" s="1"/>
  <c r="AS127" i="10"/>
  <c r="AS75" i="26" s="1"/>
  <c r="AZ127" i="10"/>
  <c r="AZ75" i="26" s="1"/>
  <c r="AY127" i="10"/>
  <c r="AY75" i="26" s="1"/>
  <c r="AV127" i="10"/>
  <c r="AV75" i="26" s="1"/>
  <c r="AR127" i="10"/>
  <c r="AR75" i="26" s="1"/>
  <c r="AU127" i="10"/>
  <c r="AU75" i="26" s="1"/>
  <c r="AQ127" i="10"/>
  <c r="AQ75" i="26" s="1"/>
  <c r="AN127" i="10"/>
  <c r="AN75" i="26" s="1"/>
  <c r="L687" i="10"/>
  <c r="M686" i="10"/>
  <c r="AV510" i="10"/>
  <c r="AV566" i="26" s="1"/>
  <c r="AN510" i="10"/>
  <c r="AN566" i="26" s="1"/>
  <c r="AT510" i="10"/>
  <c r="AT566" i="26" s="1"/>
  <c r="AS510" i="10"/>
  <c r="AS566" i="26" s="1"/>
  <c r="AZ510" i="10"/>
  <c r="AZ566" i="26" s="1"/>
  <c r="AR510" i="10"/>
  <c r="AR566" i="26" s="1"/>
  <c r="AM511" i="10"/>
  <c r="AM567" i="26" s="1"/>
  <c r="AX510" i="10"/>
  <c r="AX566" i="26" s="1"/>
  <c r="AP510" i="10"/>
  <c r="AP566" i="26" s="1"/>
  <c r="AW510" i="10"/>
  <c r="AW566" i="26" s="1"/>
  <c r="AO510" i="10"/>
  <c r="AO566" i="26" s="1"/>
  <c r="AY510" i="10"/>
  <c r="AY566" i="26" s="1"/>
  <c r="AU510" i="10"/>
  <c r="AU566" i="26" s="1"/>
  <c r="AQ510" i="10"/>
  <c r="AQ566" i="26" s="1"/>
  <c r="N651" i="10"/>
  <c r="M652" i="10"/>
  <c r="L255" i="10"/>
  <c r="M254" i="10"/>
  <c r="M236" i="26" s="1"/>
  <c r="AU290" i="10"/>
  <c r="AU289" i="26" s="1"/>
  <c r="AT290" i="10"/>
  <c r="AT289" i="26" s="1"/>
  <c r="AS290" i="10"/>
  <c r="AS289" i="26" s="1"/>
  <c r="AZ290" i="10"/>
  <c r="AZ289" i="26" s="1"/>
  <c r="AR290" i="10"/>
  <c r="AR289" i="26" s="1"/>
  <c r="AW290" i="10"/>
  <c r="AW289" i="26" s="1"/>
  <c r="AO290" i="10"/>
  <c r="AO289" i="26" s="1"/>
  <c r="AV290" i="10"/>
  <c r="AV289" i="26" s="1"/>
  <c r="AN290" i="10"/>
  <c r="AN289" i="26" s="1"/>
  <c r="AM291" i="10"/>
  <c r="AM290" i="26" s="1"/>
  <c r="AY290" i="10"/>
  <c r="AY289" i="26" s="1"/>
  <c r="AQ290" i="10"/>
  <c r="AQ289" i="26" s="1"/>
  <c r="AP290" i="10"/>
  <c r="AP289" i="26" s="1"/>
  <c r="AX290" i="10"/>
  <c r="AX289" i="26" s="1"/>
  <c r="L304" i="10"/>
  <c r="M303" i="10"/>
  <c r="M302" i="26" s="1"/>
  <c r="AY551" i="10"/>
  <c r="AY607" i="26" s="1"/>
  <c r="AQ551" i="10"/>
  <c r="AQ607" i="26" s="1"/>
  <c r="AX551" i="10"/>
  <c r="AX607" i="26" s="1"/>
  <c r="AO551" i="10"/>
  <c r="AO607" i="26" s="1"/>
  <c r="AU551" i="10"/>
  <c r="AU607" i="26" s="1"/>
  <c r="AM552" i="10"/>
  <c r="AM608" i="26" s="1"/>
  <c r="AT551" i="10"/>
  <c r="AT607" i="26" s="1"/>
  <c r="AS551" i="10"/>
  <c r="AS607" i="26" s="1"/>
  <c r="AR551" i="10"/>
  <c r="AR607" i="26" s="1"/>
  <c r="AP551" i="10"/>
  <c r="AP607" i="26" s="1"/>
  <c r="AN551" i="10"/>
  <c r="AN607" i="26" s="1"/>
  <c r="AW551" i="10"/>
  <c r="AW607" i="26" s="1"/>
  <c r="AV551" i="10"/>
  <c r="AV607" i="26" s="1"/>
  <c r="AZ551" i="10"/>
  <c r="AZ607" i="26" s="1"/>
  <c r="AW387" i="10"/>
  <c r="AW409" i="26" s="1"/>
  <c r="AO387" i="10"/>
  <c r="AO409" i="26" s="1"/>
  <c r="AU387" i="10"/>
  <c r="AU409" i="26" s="1"/>
  <c r="AS387" i="10"/>
  <c r="AS409" i="26" s="1"/>
  <c r="AX387" i="10"/>
  <c r="AX409" i="26" s="1"/>
  <c r="AV387" i="10"/>
  <c r="AV409" i="26" s="1"/>
  <c r="AT387" i="10"/>
  <c r="AT409" i="26" s="1"/>
  <c r="AM388" i="10"/>
  <c r="AM410" i="26" s="1"/>
  <c r="AR387" i="10"/>
  <c r="AR409" i="26" s="1"/>
  <c r="AZ387" i="10"/>
  <c r="AZ409" i="26" s="1"/>
  <c r="AN387" i="10"/>
  <c r="AN409" i="26" s="1"/>
  <c r="AY387" i="10"/>
  <c r="AY409" i="26" s="1"/>
  <c r="AQ387" i="10"/>
  <c r="AQ409" i="26" s="1"/>
  <c r="AP387" i="10"/>
  <c r="AP409" i="26" s="1"/>
  <c r="AT731" i="10"/>
  <c r="AT844" i="26" s="1"/>
  <c r="AY731" i="10"/>
  <c r="AY844" i="26" s="1"/>
  <c r="AQ731" i="10"/>
  <c r="AQ844" i="26" s="1"/>
  <c r="AW731" i="10"/>
  <c r="AW844" i="26" s="1"/>
  <c r="AO731" i="10"/>
  <c r="AO844" i="26" s="1"/>
  <c r="AU731" i="10"/>
  <c r="AU844" i="26" s="1"/>
  <c r="AP731" i="10"/>
  <c r="AP844" i="26" s="1"/>
  <c r="AZ731" i="10"/>
  <c r="AZ844" i="26" s="1"/>
  <c r="AR731" i="10"/>
  <c r="AR844" i="26" s="1"/>
  <c r="AM732" i="10"/>
  <c r="AM845" i="26" s="1"/>
  <c r="AN731" i="10"/>
  <c r="AN844" i="26" s="1"/>
  <c r="AX731" i="10"/>
  <c r="AX844" i="26" s="1"/>
  <c r="AV731" i="10"/>
  <c r="AV844" i="26" s="1"/>
  <c r="AS731" i="10"/>
  <c r="AS844" i="26" s="1"/>
  <c r="L309" i="10"/>
  <c r="M308" i="10"/>
  <c r="M307" i="26" s="1"/>
  <c r="AW564" i="10"/>
  <c r="AW637" i="26" s="1"/>
  <c r="AO564" i="10"/>
  <c r="AO637" i="26" s="1"/>
  <c r="AV564" i="10"/>
  <c r="AV637" i="26" s="1"/>
  <c r="AN564" i="10"/>
  <c r="AN637" i="26" s="1"/>
  <c r="AU564" i="10"/>
  <c r="AU637" i="26" s="1"/>
  <c r="AT564" i="10"/>
  <c r="AT637" i="26" s="1"/>
  <c r="AM565" i="10"/>
  <c r="AM638" i="26" s="1"/>
  <c r="AX564" i="10"/>
  <c r="AX637" i="26" s="1"/>
  <c r="AR564" i="10"/>
  <c r="AR637" i="26" s="1"/>
  <c r="AQ564" i="10"/>
  <c r="AQ637" i="26" s="1"/>
  <c r="AP564" i="10"/>
  <c r="AP637" i="26" s="1"/>
  <c r="AZ564" i="10"/>
  <c r="AZ637" i="26" s="1"/>
  <c r="AY564" i="10"/>
  <c r="AY637" i="26" s="1"/>
  <c r="AS564" i="10"/>
  <c r="AS637" i="26" s="1"/>
  <c r="L594" i="10"/>
  <c r="M593" i="10"/>
  <c r="M666" i="26" s="1"/>
  <c r="M848" i="10"/>
  <c r="M995" i="26" s="1"/>
  <c r="L849" i="10"/>
  <c r="L156" i="10"/>
  <c r="M155" i="10"/>
  <c r="M120" i="26" s="1"/>
  <c r="AY885" i="10"/>
  <c r="AY1032" i="26" s="1"/>
  <c r="L481" i="10"/>
  <c r="M480" i="10"/>
  <c r="M519" i="26" s="1"/>
  <c r="AM605" i="10"/>
  <c r="AM678" i="26" s="1"/>
  <c r="AX604" i="10"/>
  <c r="AX677" i="26" s="1"/>
  <c r="AP604" i="10"/>
  <c r="AP677" i="26" s="1"/>
  <c r="AW604" i="10"/>
  <c r="AW677" i="26" s="1"/>
  <c r="AO604" i="10"/>
  <c r="AO677" i="26" s="1"/>
  <c r="AT604" i="10"/>
  <c r="AT677" i="26" s="1"/>
  <c r="AZ604" i="10"/>
  <c r="AZ677" i="26" s="1"/>
  <c r="AY604" i="10"/>
  <c r="AY677" i="26" s="1"/>
  <c r="AV604" i="10"/>
  <c r="AV677" i="26" s="1"/>
  <c r="AU604" i="10"/>
  <c r="AU677" i="26" s="1"/>
  <c r="AS604" i="10"/>
  <c r="AS677" i="26" s="1"/>
  <c r="AR604" i="10"/>
  <c r="AR677" i="26" s="1"/>
  <c r="AQ604" i="10"/>
  <c r="AQ677" i="26" s="1"/>
  <c r="AN604" i="10"/>
  <c r="AN677" i="26" s="1"/>
  <c r="AW716" i="10"/>
  <c r="AW829" i="26" s="1"/>
  <c r="AO716" i="10"/>
  <c r="AO829" i="26" s="1"/>
  <c r="AT716" i="10"/>
  <c r="AT829" i="26" s="1"/>
  <c r="AZ716" i="10"/>
  <c r="AZ829" i="26" s="1"/>
  <c r="AR716" i="10"/>
  <c r="AR829" i="26" s="1"/>
  <c r="AY716" i="10"/>
  <c r="AY829" i="26" s="1"/>
  <c r="AX716" i="10"/>
  <c r="AX829" i="26" s="1"/>
  <c r="AV716" i="10"/>
  <c r="AV829" i="26" s="1"/>
  <c r="AU716" i="10"/>
  <c r="AU829" i="26" s="1"/>
  <c r="AS716" i="10"/>
  <c r="AS829" i="26" s="1"/>
  <c r="AM717" i="10"/>
  <c r="AQ716" i="10"/>
  <c r="AQ829" i="26" s="1"/>
  <c r="AP716" i="10"/>
  <c r="AP829" i="26" s="1"/>
  <c r="AN716" i="10"/>
  <c r="AN829" i="26" s="1"/>
  <c r="M293" i="10"/>
  <c r="M292" i="26" s="1"/>
  <c r="L294" i="10"/>
  <c r="M371" i="10"/>
  <c r="M393" i="26" s="1"/>
  <c r="L372" i="10"/>
  <c r="M333" i="10"/>
  <c r="M332" i="26" s="1"/>
  <c r="L334" i="10"/>
  <c r="AW530" i="10"/>
  <c r="AW586" i="26" s="1"/>
  <c r="AO530" i="10"/>
  <c r="AO586" i="26" s="1"/>
  <c r="AT530" i="10"/>
  <c r="AT586" i="26" s="1"/>
  <c r="AZ530" i="10"/>
  <c r="AZ586" i="26" s="1"/>
  <c r="AP530" i="10"/>
  <c r="AP586" i="26" s="1"/>
  <c r="AY530" i="10"/>
  <c r="AY586" i="26" s="1"/>
  <c r="AN530" i="10"/>
  <c r="AN586" i="26" s="1"/>
  <c r="AM531" i="10"/>
  <c r="AM587" i="26" s="1"/>
  <c r="AX530" i="10"/>
  <c r="AX586" i="26" s="1"/>
  <c r="AV530" i="10"/>
  <c r="AV586" i="26" s="1"/>
  <c r="AU530" i="10"/>
  <c r="AU586" i="26" s="1"/>
  <c r="AR530" i="10"/>
  <c r="AR586" i="26" s="1"/>
  <c r="AQ530" i="10"/>
  <c r="AQ586" i="26" s="1"/>
  <c r="AS530" i="10"/>
  <c r="AS586" i="26" s="1"/>
  <c r="L770" i="10"/>
  <c r="L771" i="10" s="1"/>
  <c r="L772" i="10" s="1"/>
  <c r="L773" i="10" s="1"/>
  <c r="M769" i="10"/>
  <c r="M549" i="10"/>
  <c r="M605" i="26" s="1"/>
  <c r="L550" i="10"/>
  <c r="M298" i="10"/>
  <c r="M297" i="26" s="1"/>
  <c r="L299" i="10"/>
  <c r="AY87" i="10"/>
  <c r="AY35" i="26" s="1"/>
  <c r="AQ87" i="10"/>
  <c r="AQ35" i="26" s="1"/>
  <c r="AT87" i="10"/>
  <c r="AT35" i="26" s="1"/>
  <c r="AM88" i="10"/>
  <c r="AM35" i="26" s="1"/>
  <c r="AX87" i="10"/>
  <c r="AX35" i="26" s="1"/>
  <c r="AP87" i="10"/>
  <c r="AP35" i="26" s="1"/>
  <c r="AW87" i="10"/>
  <c r="AW35" i="26" s="1"/>
  <c r="AO87" i="10"/>
  <c r="AO35" i="26" s="1"/>
  <c r="AV87" i="10"/>
  <c r="AV35" i="26" s="1"/>
  <c r="AN87" i="10"/>
  <c r="AN35" i="26" s="1"/>
  <c r="AU87" i="10"/>
  <c r="AU35" i="26" s="1"/>
  <c r="AS87" i="10"/>
  <c r="AS35" i="26" s="1"/>
  <c r="AZ87" i="10"/>
  <c r="AZ35" i="26" s="1"/>
  <c r="AR87" i="10"/>
  <c r="AR35" i="26" s="1"/>
  <c r="M131" i="10"/>
  <c r="M79" i="26" s="1"/>
  <c r="L132" i="10"/>
  <c r="L151" i="10"/>
  <c r="M150" i="10"/>
  <c r="M115" i="26" s="1"/>
  <c r="M328" i="10"/>
  <c r="M327" i="26" s="1"/>
  <c r="L329" i="10"/>
  <c r="N779" i="10"/>
  <c r="M780" i="10"/>
  <c r="M781" i="10" s="1"/>
  <c r="M782" i="10" s="1"/>
  <c r="M783" i="10" s="1"/>
  <c r="AZ279" i="10"/>
  <c r="AZ278" i="26" s="1"/>
  <c r="AR279" i="10"/>
  <c r="AR278" i="26" s="1"/>
  <c r="AY279" i="10"/>
  <c r="AY278" i="26" s="1"/>
  <c r="AQ279" i="10"/>
  <c r="AQ278" i="26" s="1"/>
  <c r="AM280" i="10"/>
  <c r="AM279" i="26" s="1"/>
  <c r="AX279" i="10"/>
  <c r="AX278" i="26" s="1"/>
  <c r="AP279" i="10"/>
  <c r="AP278" i="26" s="1"/>
  <c r="AW279" i="10"/>
  <c r="AW278" i="26" s="1"/>
  <c r="AO279" i="10"/>
  <c r="AO278" i="26" s="1"/>
  <c r="AT279" i="10"/>
  <c r="AT278" i="26" s="1"/>
  <c r="AS279" i="10"/>
  <c r="AS278" i="26" s="1"/>
  <c r="AV279" i="10"/>
  <c r="AV278" i="26" s="1"/>
  <c r="AN279" i="10"/>
  <c r="AN278" i="26" s="1"/>
  <c r="AU279" i="10"/>
  <c r="AU278" i="26" s="1"/>
  <c r="L701" i="10"/>
  <c r="L702" i="10" s="1"/>
  <c r="M700" i="10"/>
  <c r="M813" i="26" s="1"/>
  <c r="M812" i="26" s="1"/>
  <c r="AV161" i="10"/>
  <c r="AV126" i="26" s="1"/>
  <c r="AN161" i="10"/>
  <c r="AN126" i="26" s="1"/>
  <c r="AT161" i="10"/>
  <c r="AT126" i="26" s="1"/>
  <c r="AS161" i="10"/>
  <c r="AS126" i="26" s="1"/>
  <c r="AZ161" i="10"/>
  <c r="AZ126" i="26" s="1"/>
  <c r="AR161" i="10"/>
  <c r="AR126" i="26" s="1"/>
  <c r="AM162" i="10"/>
  <c r="AM127" i="26" s="1"/>
  <c r="AX161" i="10"/>
  <c r="AX126" i="26" s="1"/>
  <c r="AP161" i="10"/>
  <c r="AP126" i="26" s="1"/>
  <c r="AW161" i="10"/>
  <c r="AW126" i="26" s="1"/>
  <c r="AO161" i="10"/>
  <c r="AO126" i="26" s="1"/>
  <c r="AQ161" i="10"/>
  <c r="AQ126" i="26" s="1"/>
  <c r="AY161" i="10"/>
  <c r="AY126" i="26" s="1"/>
  <c r="AU161" i="10"/>
  <c r="AU126" i="26" s="1"/>
  <c r="L176" i="10"/>
  <c r="M175" i="10"/>
  <c r="M618" i="10"/>
  <c r="M691" i="26" s="1"/>
  <c r="L619" i="10"/>
  <c r="M396" i="10"/>
  <c r="M418" i="26" s="1"/>
  <c r="L397" i="10"/>
  <c r="L825" i="10"/>
  <c r="L826" i="10" s="1"/>
  <c r="L827" i="10" s="1"/>
  <c r="L828" i="10" s="1"/>
  <c r="M824" i="10"/>
  <c r="L500" i="10"/>
  <c r="M499" i="10"/>
  <c r="M555" i="26" s="1"/>
  <c r="AY270" i="10"/>
  <c r="AY252" i="26" s="1"/>
  <c r="AQ270" i="10"/>
  <c r="AQ252" i="26" s="1"/>
  <c r="AM271" i="10"/>
  <c r="AM253" i="26" s="1"/>
  <c r="AX270" i="10"/>
  <c r="AX252" i="26" s="1"/>
  <c r="AP270" i="10"/>
  <c r="AP252" i="26" s="1"/>
  <c r="AW270" i="10"/>
  <c r="AW252" i="26" s="1"/>
  <c r="AO270" i="10"/>
  <c r="AO252" i="26" s="1"/>
  <c r="AV270" i="10"/>
  <c r="AV252" i="26" s="1"/>
  <c r="AN270" i="10"/>
  <c r="AN252" i="26" s="1"/>
  <c r="AS270" i="10"/>
  <c r="AS252" i="26" s="1"/>
  <c r="AZ270" i="10"/>
  <c r="AZ252" i="26" s="1"/>
  <c r="AR270" i="10"/>
  <c r="AR252" i="26" s="1"/>
  <c r="AU270" i="10"/>
  <c r="AU252" i="26" s="1"/>
  <c r="AT270" i="10"/>
  <c r="AT252" i="26" s="1"/>
  <c r="M760" i="10"/>
  <c r="M873" i="26" s="1"/>
  <c r="L761" i="10"/>
  <c r="L711" i="10"/>
  <c r="M710" i="10"/>
  <c r="M823" i="26" s="1"/>
  <c r="L441" i="10"/>
  <c r="M440" i="10"/>
  <c r="M479" i="26" s="1"/>
  <c r="M893" i="10"/>
  <c r="M1040" i="26" s="1"/>
  <c r="L894" i="10"/>
  <c r="L171" i="10"/>
  <c r="M170" i="10"/>
  <c r="M406" i="10"/>
  <c r="M428" i="26" s="1"/>
  <c r="L407" i="10"/>
  <c r="AU864" i="10"/>
  <c r="AU1011" i="26" s="1"/>
  <c r="AT864" i="10"/>
  <c r="AT1011" i="26" s="1"/>
  <c r="AS864" i="10"/>
  <c r="AS1011" i="26" s="1"/>
  <c r="AV864" i="10"/>
  <c r="AV1011" i="26" s="1"/>
  <c r="AR864" i="10"/>
  <c r="AR1011" i="26" s="1"/>
  <c r="AM865" i="10"/>
  <c r="AM1012" i="26" s="1"/>
  <c r="AQ864" i="10"/>
  <c r="AQ1011" i="26" s="1"/>
  <c r="AP864" i="10"/>
  <c r="AP1011" i="26" s="1"/>
  <c r="AZ864" i="10"/>
  <c r="AZ1011" i="26" s="1"/>
  <c r="AO864" i="10"/>
  <c r="AO1011" i="26" s="1"/>
  <c r="AX864" i="10"/>
  <c r="AX1011" i="26" s="1"/>
  <c r="AY864" i="10"/>
  <c r="AY1011" i="26" s="1"/>
  <c r="AW864" i="10"/>
  <c r="AW1011" i="26" s="1"/>
  <c r="AN864" i="10"/>
  <c r="AN1011" i="26" s="1"/>
  <c r="AZ879" i="10"/>
  <c r="AZ1026" i="26" s="1"/>
  <c r="AR879" i="10"/>
  <c r="AR1026" i="26" s="1"/>
  <c r="AW879" i="10"/>
  <c r="AW1026" i="26" s="1"/>
  <c r="AO879" i="10"/>
  <c r="AO1026" i="26" s="1"/>
  <c r="AV879" i="10"/>
  <c r="AV1026" i="26" s="1"/>
  <c r="AN879" i="10"/>
  <c r="AN1026" i="26" s="1"/>
  <c r="AX879" i="10"/>
  <c r="AX1026" i="26" s="1"/>
  <c r="AU879" i="10"/>
  <c r="AU1026" i="26" s="1"/>
  <c r="AT879" i="10"/>
  <c r="AT1026" i="26" s="1"/>
  <c r="AS879" i="10"/>
  <c r="AS1026" i="26" s="1"/>
  <c r="AY879" i="10"/>
  <c r="AY1026" i="26" s="1"/>
  <c r="AM880" i="10"/>
  <c r="AM1027" i="26" s="1"/>
  <c r="AQ879" i="10"/>
  <c r="AQ1026" i="26" s="1"/>
  <c r="AP879" i="10"/>
  <c r="AP1026" i="26" s="1"/>
  <c r="L741" i="10"/>
  <c r="M740" i="10"/>
  <c r="M853" i="26" s="1"/>
  <c r="AS830" i="10"/>
  <c r="AW830" i="10"/>
  <c r="AO830" i="10"/>
  <c r="AR830" i="10"/>
  <c r="AT830" i="10"/>
  <c r="AQ830" i="10"/>
  <c r="AP830" i="10"/>
  <c r="AY830" i="10"/>
  <c r="AM831" i="10"/>
  <c r="AZ830" i="10"/>
  <c r="AX830" i="10"/>
  <c r="AV830" i="10"/>
  <c r="AU830" i="10"/>
  <c r="AN830" i="10"/>
  <c r="M804" i="10"/>
  <c r="L805" i="10"/>
  <c r="L806" i="10" s="1"/>
  <c r="L807" i="10" s="1"/>
  <c r="L808" i="10" s="1"/>
  <c r="M888" i="10"/>
  <c r="M1035" i="26" s="1"/>
  <c r="L889" i="10"/>
  <c r="AU339" i="10"/>
  <c r="AU338" i="26" s="1"/>
  <c r="AT339" i="10"/>
  <c r="AT338" i="26" s="1"/>
  <c r="AS339" i="10"/>
  <c r="AS338" i="26" s="1"/>
  <c r="AZ339" i="10"/>
  <c r="AZ338" i="26" s="1"/>
  <c r="AR339" i="10"/>
  <c r="AR338" i="26" s="1"/>
  <c r="AW339" i="10"/>
  <c r="AW338" i="26" s="1"/>
  <c r="AO339" i="10"/>
  <c r="AO338" i="26" s="1"/>
  <c r="AV339" i="10"/>
  <c r="AV338" i="26" s="1"/>
  <c r="AN339" i="10"/>
  <c r="AN338" i="26" s="1"/>
  <c r="AM340" i="10"/>
  <c r="AM339" i="26" s="1"/>
  <c r="AY339" i="10"/>
  <c r="AY338" i="26" s="1"/>
  <c r="AP339" i="10"/>
  <c r="AP338" i="26" s="1"/>
  <c r="AX339" i="10"/>
  <c r="AX338" i="26" s="1"/>
  <c r="AQ339" i="10"/>
  <c r="AQ338" i="26" s="1"/>
  <c r="M715" i="10"/>
  <c r="M716" i="10" s="1"/>
  <c r="M504" i="10"/>
  <c r="M560" i="26" s="1"/>
  <c r="L505" i="10"/>
  <c r="AW431" i="10"/>
  <c r="AW470" i="26" s="1"/>
  <c r="AO431" i="10"/>
  <c r="AO470" i="26" s="1"/>
  <c r="AT431" i="10"/>
  <c r="AT470" i="26" s="1"/>
  <c r="AZ431" i="10"/>
  <c r="AZ470" i="26" s="1"/>
  <c r="AP431" i="10"/>
  <c r="AP470" i="26" s="1"/>
  <c r="AY431" i="10"/>
  <c r="AY470" i="26" s="1"/>
  <c r="AN431" i="10"/>
  <c r="AN470" i="26" s="1"/>
  <c r="AM432" i="10"/>
  <c r="AM471" i="26" s="1"/>
  <c r="AX431" i="10"/>
  <c r="AX470" i="26" s="1"/>
  <c r="AV431" i="10"/>
  <c r="AV470" i="26" s="1"/>
  <c r="AU431" i="10"/>
  <c r="AU470" i="26" s="1"/>
  <c r="AR431" i="10"/>
  <c r="AR470" i="26" s="1"/>
  <c r="AQ431" i="10"/>
  <c r="AQ470" i="26" s="1"/>
  <c r="AS431" i="10"/>
  <c r="AS470" i="26" s="1"/>
  <c r="AW132" i="10"/>
  <c r="AW80" i="26" s="1"/>
  <c r="AO132" i="10"/>
  <c r="AO80" i="26" s="1"/>
  <c r="AV132" i="10"/>
  <c r="AV80" i="26" s="1"/>
  <c r="AN132" i="10"/>
  <c r="AN80" i="26" s="1"/>
  <c r="AS132" i="10"/>
  <c r="AS80" i="26" s="1"/>
  <c r="AZ132" i="10"/>
  <c r="AZ80" i="26" s="1"/>
  <c r="AR132" i="10"/>
  <c r="AR80" i="26" s="1"/>
  <c r="AP132" i="10"/>
  <c r="AP80" i="26" s="1"/>
  <c r="AM133" i="10"/>
  <c r="AM80" i="26" s="1"/>
  <c r="AY132" i="10"/>
  <c r="AY80" i="26" s="1"/>
  <c r="AU132" i="10"/>
  <c r="AU80" i="26" s="1"/>
  <c r="AX132" i="10"/>
  <c r="AX80" i="26" s="1"/>
  <c r="AT132" i="10"/>
  <c r="AT80" i="26" s="1"/>
  <c r="AQ132" i="10"/>
  <c r="AQ80" i="26" s="1"/>
  <c r="M603" i="10"/>
  <c r="M676" i="26" s="1"/>
  <c r="L604" i="10"/>
  <c r="M195" i="10"/>
  <c r="M196" i="10" s="1"/>
  <c r="M197" i="10" s="1"/>
  <c r="M198" i="10" s="1"/>
  <c r="M199" i="10" s="1"/>
  <c r="AT677" i="10"/>
  <c r="AS677" i="10"/>
  <c r="AY677" i="10"/>
  <c r="AQ677" i="10"/>
  <c r="AM678" i="10"/>
  <c r="AX677" i="10"/>
  <c r="AP677" i="10"/>
  <c r="AW677" i="10"/>
  <c r="AO677" i="10"/>
  <c r="AU677" i="10"/>
  <c r="AR677" i="10"/>
  <c r="AN677" i="10"/>
  <c r="AZ677" i="10"/>
  <c r="AV677" i="10"/>
  <c r="L426" i="10"/>
  <c r="M425" i="10"/>
  <c r="M464" i="26" s="1"/>
  <c r="AW515" i="10"/>
  <c r="AW571" i="26" s="1"/>
  <c r="AO515" i="10"/>
  <c r="AO571" i="26" s="1"/>
  <c r="AR515" i="10"/>
  <c r="AR571" i="26" s="1"/>
  <c r="AY515" i="10"/>
  <c r="AY571" i="26" s="1"/>
  <c r="AP515" i="10"/>
  <c r="AP571" i="26" s="1"/>
  <c r="AX515" i="10"/>
  <c r="AX571" i="26" s="1"/>
  <c r="AN515" i="10"/>
  <c r="AN571" i="26" s="1"/>
  <c r="AV515" i="10"/>
  <c r="AV571" i="26" s="1"/>
  <c r="AT515" i="10"/>
  <c r="AT571" i="26" s="1"/>
  <c r="AM572" i="26"/>
  <c r="AS515" i="10"/>
  <c r="AS571" i="26" s="1"/>
  <c r="AZ515" i="10"/>
  <c r="AZ571" i="26" s="1"/>
  <c r="AU515" i="10"/>
  <c r="AU571" i="26" s="1"/>
  <c r="AQ515" i="10"/>
  <c r="AQ571" i="26" s="1"/>
  <c r="M568" i="10"/>
  <c r="M641" i="26" s="1"/>
  <c r="L569" i="10"/>
  <c r="AZ658" i="10"/>
  <c r="AM178" i="10"/>
  <c r="AM143" i="26" s="1"/>
  <c r="AX177" i="10"/>
  <c r="AX142" i="26" s="1"/>
  <c r="AP177" i="10"/>
  <c r="AP142" i="26" s="1"/>
  <c r="AW177" i="10"/>
  <c r="AW142" i="26" s="1"/>
  <c r="AO177" i="10"/>
  <c r="AO142" i="26" s="1"/>
  <c r="AV177" i="10"/>
  <c r="AV142" i="26" s="1"/>
  <c r="AN177" i="10"/>
  <c r="AN142" i="26" s="1"/>
  <c r="AU177" i="10"/>
  <c r="AU142" i="26" s="1"/>
  <c r="AT177" i="10"/>
  <c r="AT142" i="26" s="1"/>
  <c r="AZ177" i="10"/>
  <c r="AZ142" i="26" s="1"/>
  <c r="AR177" i="10"/>
  <c r="AR142" i="26" s="1"/>
  <c r="AY177" i="10"/>
  <c r="AY142" i="26" s="1"/>
  <c r="AQ177" i="10"/>
  <c r="AQ142" i="26" s="1"/>
  <c r="AS177" i="10"/>
  <c r="AS142" i="26" s="1"/>
  <c r="M598" i="10"/>
  <c r="M671" i="26" s="1"/>
  <c r="L599" i="10"/>
  <c r="AS456" i="10"/>
  <c r="AS495" i="26" s="1"/>
  <c r="AZ456" i="10"/>
  <c r="AZ495" i="26" s="1"/>
  <c r="AR456" i="10"/>
  <c r="AR495" i="26" s="1"/>
  <c r="AY456" i="10"/>
  <c r="AY495" i="26" s="1"/>
  <c r="AQ456" i="10"/>
  <c r="AQ495" i="26" s="1"/>
  <c r="AM457" i="10"/>
  <c r="AM496" i="26" s="1"/>
  <c r="AX456" i="10"/>
  <c r="AX495" i="26" s="1"/>
  <c r="AP456" i="10"/>
  <c r="AP495" i="26" s="1"/>
  <c r="AW456" i="10"/>
  <c r="AW495" i="26" s="1"/>
  <c r="AO456" i="10"/>
  <c r="AO495" i="26" s="1"/>
  <c r="AU456" i="10"/>
  <c r="AU495" i="26" s="1"/>
  <c r="AV456" i="10"/>
  <c r="AV495" i="26" s="1"/>
  <c r="AT456" i="10"/>
  <c r="AT495" i="26" s="1"/>
  <c r="AN456" i="10"/>
  <c r="AN495" i="26" s="1"/>
  <c r="L107" i="10"/>
  <c r="M106" i="10"/>
  <c r="M54" i="26" s="1"/>
  <c r="AR781" i="10"/>
  <c r="L579" i="10"/>
  <c r="M578" i="10"/>
  <c r="M651" i="26" s="1"/>
  <c r="M185" i="10"/>
  <c r="M150" i="26" s="1"/>
  <c r="L186" i="10"/>
  <c r="M465" i="10"/>
  <c r="M504" i="26" s="1"/>
  <c r="L466" i="10"/>
  <c r="M853" i="10"/>
  <c r="M1000" i="26" s="1"/>
  <c r="L854" i="10"/>
  <c r="L117" i="10"/>
  <c r="M116" i="10"/>
  <c r="M64" i="26" s="1"/>
  <c r="AO742" i="10"/>
  <c r="AO855" i="26" s="1"/>
  <c r="AN742" i="10"/>
  <c r="AN855" i="26" s="1"/>
  <c r="AQ742" i="10"/>
  <c r="AQ855" i="26" s="1"/>
  <c r="AM743" i="10"/>
  <c r="AM856" i="26" s="1"/>
  <c r="M510" i="10"/>
  <c r="N509" i="10"/>
  <c r="N565" i="26" s="1"/>
  <c r="M386" i="10"/>
  <c r="M408" i="26" s="1"/>
  <c r="L387" i="10"/>
  <c r="M323" i="10"/>
  <c r="M322" i="26" s="1"/>
  <c r="L324" i="10"/>
  <c r="M283" i="10"/>
  <c r="M282" i="26" s="1"/>
  <c r="L284" i="10"/>
  <c r="AZ82" i="10"/>
  <c r="AZ30" i="26" s="1"/>
  <c r="AR82" i="10"/>
  <c r="AR30" i="26" s="1"/>
  <c r="AY82" i="10"/>
  <c r="AY30" i="26" s="1"/>
  <c r="AQ82" i="10"/>
  <c r="AQ30" i="26" s="1"/>
  <c r="AU82" i="10"/>
  <c r="AU30" i="26" s="1"/>
  <c r="AM83" i="10"/>
  <c r="AM30" i="26" s="1"/>
  <c r="AX82" i="10"/>
  <c r="AX30" i="26" s="1"/>
  <c r="AP82" i="10"/>
  <c r="AP30" i="26" s="1"/>
  <c r="AW82" i="10"/>
  <c r="AW30" i="26" s="1"/>
  <c r="AO82" i="10"/>
  <c r="AO30" i="26" s="1"/>
  <c r="AV82" i="10"/>
  <c r="AV30" i="26" s="1"/>
  <c r="AN82" i="10"/>
  <c r="AN30" i="26" s="1"/>
  <c r="AT82" i="10"/>
  <c r="AT30" i="26" s="1"/>
  <c r="AS82" i="10"/>
  <c r="AS30" i="26" s="1"/>
  <c r="M563" i="10"/>
  <c r="M636" i="26" s="1"/>
  <c r="L564" i="10"/>
  <c r="L525" i="10"/>
  <c r="M524" i="10"/>
  <c r="M580" i="26" s="1"/>
  <c r="AT815" i="10"/>
  <c r="AX815" i="10"/>
  <c r="AP815" i="10"/>
  <c r="AV815" i="10"/>
  <c r="AU815" i="10"/>
  <c r="AR815" i="10"/>
  <c r="AZ815" i="10"/>
  <c r="AY815" i="10"/>
  <c r="AS815" i="10"/>
  <c r="AQ815" i="10"/>
  <c r="AN815" i="10"/>
  <c r="AW815" i="10"/>
  <c r="AO815" i="10"/>
  <c r="L667" i="10"/>
  <c r="M666" i="10"/>
  <c r="L662" i="10"/>
  <c r="M661" i="10"/>
  <c r="L682" i="10"/>
  <c r="M681" i="10"/>
  <c r="L402" i="10"/>
  <c r="M401" i="10"/>
  <c r="M423" i="26" s="1"/>
  <c r="L456" i="10"/>
  <c r="M455" i="10"/>
  <c r="M494" i="26" s="1"/>
  <c r="M676" i="10"/>
  <c r="L677" i="10"/>
  <c r="AU304" i="10"/>
  <c r="AU303" i="26" s="1"/>
  <c r="AT304" i="10"/>
  <c r="AT303" i="26" s="1"/>
  <c r="AS304" i="10"/>
  <c r="AS303" i="26" s="1"/>
  <c r="AZ304" i="10"/>
  <c r="AZ303" i="26" s="1"/>
  <c r="AR304" i="10"/>
  <c r="AR303" i="26" s="1"/>
  <c r="AW304" i="10"/>
  <c r="AW303" i="26" s="1"/>
  <c r="AO304" i="10"/>
  <c r="AO303" i="26" s="1"/>
  <c r="AV304" i="10"/>
  <c r="AV303" i="26" s="1"/>
  <c r="AN304" i="10"/>
  <c r="AN303" i="26" s="1"/>
  <c r="AM305" i="10"/>
  <c r="AM304" i="26" s="1"/>
  <c r="AY304" i="10"/>
  <c r="AY303" i="26" s="1"/>
  <c r="AX304" i="10"/>
  <c r="AX303" i="26" s="1"/>
  <c r="AQ304" i="10"/>
  <c r="AQ303" i="26" s="1"/>
  <c r="AP304" i="10"/>
  <c r="AP303" i="26" s="1"/>
  <c r="L82" i="10"/>
  <c r="M81" i="10"/>
  <c r="M29" i="26" s="1"/>
  <c r="AM771" i="10"/>
  <c r="AX770" i="10"/>
  <c r="AP770" i="10"/>
  <c r="AT770" i="10"/>
  <c r="AY770" i="10"/>
  <c r="AO770" i="10"/>
  <c r="AW770" i="10"/>
  <c r="AV770" i="10"/>
  <c r="AZ770" i="10"/>
  <c r="AU770" i="10"/>
  <c r="AS770" i="10"/>
  <c r="AR770" i="10"/>
  <c r="AQ770" i="10"/>
  <c r="AN770" i="10"/>
  <c r="L260" i="10"/>
  <c r="M259" i="10"/>
  <c r="M241" i="26" s="1"/>
  <c r="AT157" i="10"/>
  <c r="AT122" i="26" s="1"/>
  <c r="AW294" i="10"/>
  <c r="AW293" i="26" s="1"/>
  <c r="AO294" i="10"/>
  <c r="AO293" i="26" s="1"/>
  <c r="AV294" i="10"/>
  <c r="AV293" i="26" s="1"/>
  <c r="AN294" i="10"/>
  <c r="AN293" i="26" s="1"/>
  <c r="AU294" i="10"/>
  <c r="AU293" i="26" s="1"/>
  <c r="AT294" i="10"/>
  <c r="AT293" i="26" s="1"/>
  <c r="AY294" i="10"/>
  <c r="AY293" i="26" s="1"/>
  <c r="AQ294" i="10"/>
  <c r="AQ293" i="26" s="1"/>
  <c r="AM295" i="10"/>
  <c r="AM294" i="26" s="1"/>
  <c r="AX294" i="10"/>
  <c r="AX293" i="26" s="1"/>
  <c r="AP294" i="10"/>
  <c r="AP293" i="26" s="1"/>
  <c r="AR294" i="10"/>
  <c r="AR293" i="26" s="1"/>
  <c r="AZ294" i="10"/>
  <c r="AZ293" i="26" s="1"/>
  <c r="AS294" i="10"/>
  <c r="AS293" i="26" s="1"/>
  <c r="AW329" i="10"/>
  <c r="AW328" i="26" s="1"/>
  <c r="AO329" i="10"/>
  <c r="AO328" i="26" s="1"/>
  <c r="AV329" i="10"/>
  <c r="AV328" i="26" s="1"/>
  <c r="AN329" i="10"/>
  <c r="AN328" i="26" s="1"/>
  <c r="AU329" i="10"/>
  <c r="AU328" i="26" s="1"/>
  <c r="AY329" i="10"/>
  <c r="AY328" i="26" s="1"/>
  <c r="AQ329" i="10"/>
  <c r="AQ328" i="26" s="1"/>
  <c r="AM330" i="10"/>
  <c r="AM329" i="26" s="1"/>
  <c r="AX329" i="10"/>
  <c r="AX328" i="26" s="1"/>
  <c r="AP329" i="10"/>
  <c r="AP328" i="26" s="1"/>
  <c r="AS329" i="10"/>
  <c r="AS328" i="26" s="1"/>
  <c r="AR329" i="10"/>
  <c r="AR328" i="26" s="1"/>
  <c r="AZ329" i="10"/>
  <c r="AZ328" i="26" s="1"/>
  <c r="AT329" i="10"/>
  <c r="AT328" i="26" s="1"/>
  <c r="L637" i="10"/>
  <c r="M636" i="10"/>
  <c r="AO737" i="10"/>
  <c r="AO850" i="26" s="1"/>
  <c r="L559" i="10"/>
  <c r="M558" i="10"/>
  <c r="M631" i="26" s="1"/>
  <c r="M630" i="26" s="1"/>
  <c r="AV481" i="10"/>
  <c r="AV520" i="26" s="1"/>
  <c r="AN481" i="10"/>
  <c r="AN520" i="26" s="1"/>
  <c r="AU481" i="10"/>
  <c r="AU520" i="26" s="1"/>
  <c r="AT481" i="10"/>
  <c r="AT520" i="26" s="1"/>
  <c r="AS481" i="10"/>
  <c r="AS520" i="26" s="1"/>
  <c r="AZ481" i="10"/>
  <c r="AZ520" i="26" s="1"/>
  <c r="AR481" i="10"/>
  <c r="AR520" i="26" s="1"/>
  <c r="AY481" i="10"/>
  <c r="AY520" i="26" s="1"/>
  <c r="AQ481" i="10"/>
  <c r="AQ520" i="26" s="1"/>
  <c r="AM482" i="10"/>
  <c r="AM521" i="26" s="1"/>
  <c r="AX481" i="10"/>
  <c r="AX520" i="26" s="1"/>
  <c r="AP481" i="10"/>
  <c r="AP520" i="26" s="1"/>
  <c r="AW481" i="10"/>
  <c r="AW520" i="26" s="1"/>
  <c r="AO481" i="10"/>
  <c r="AO520" i="26" s="1"/>
  <c r="M529" i="10"/>
  <c r="M585" i="26" s="1"/>
  <c r="L530" i="10"/>
  <c r="L215" i="10"/>
  <c r="L216" i="10" s="1"/>
  <c r="M214" i="10"/>
  <c r="M196" i="26" s="1"/>
  <c r="AS589" i="10"/>
  <c r="AS662" i="26" s="1"/>
  <c r="AZ589" i="10"/>
  <c r="AZ662" i="26" s="1"/>
  <c r="AR589" i="10"/>
  <c r="AR662" i="26" s="1"/>
  <c r="AY589" i="10"/>
  <c r="AY662" i="26" s="1"/>
  <c r="AQ589" i="10"/>
  <c r="AQ662" i="26" s="1"/>
  <c r="AM590" i="10"/>
  <c r="AM663" i="26" s="1"/>
  <c r="AX589" i="10"/>
  <c r="AX662" i="26" s="1"/>
  <c r="AP589" i="10"/>
  <c r="AP662" i="26" s="1"/>
  <c r="AW589" i="10"/>
  <c r="AW662" i="26" s="1"/>
  <c r="AO589" i="10"/>
  <c r="AO662" i="26" s="1"/>
  <c r="AV589" i="10"/>
  <c r="AV662" i="26" s="1"/>
  <c r="AU589" i="10"/>
  <c r="AU662" i="26" s="1"/>
  <c r="AT589" i="10"/>
  <c r="AT662" i="26" s="1"/>
  <c r="AN589" i="10"/>
  <c r="AN662" i="26" s="1"/>
  <c r="M126" i="10"/>
  <c r="M74" i="26" s="1"/>
  <c r="L127" i="10"/>
  <c r="M229" i="10"/>
  <c r="M211" i="26" s="1"/>
  <c r="L230" i="10"/>
  <c r="AT309" i="10"/>
  <c r="AT308" i="26" s="1"/>
  <c r="AS309" i="10"/>
  <c r="AS308" i="26" s="1"/>
  <c r="AZ309" i="10"/>
  <c r="AZ308" i="26" s="1"/>
  <c r="AR309" i="10"/>
  <c r="AR308" i="26" s="1"/>
  <c r="AY309" i="10"/>
  <c r="AY308" i="26" s="1"/>
  <c r="AQ309" i="10"/>
  <c r="AQ308" i="26" s="1"/>
  <c r="AV309" i="10"/>
  <c r="AV308" i="26" s="1"/>
  <c r="AN309" i="10"/>
  <c r="AN308" i="26" s="1"/>
  <c r="AU309" i="10"/>
  <c r="AU308" i="26" s="1"/>
  <c r="AM310" i="10"/>
  <c r="AM309" i="26" s="1"/>
  <c r="AX309" i="10"/>
  <c r="AX308" i="26" s="1"/>
  <c r="AW309" i="10"/>
  <c r="AW308" i="26" s="1"/>
  <c r="AP309" i="10"/>
  <c r="AP308" i="26" s="1"/>
  <c r="AO309" i="10"/>
  <c r="AO308" i="26" s="1"/>
  <c r="AQ860" i="10"/>
  <c r="AQ1007" i="26" s="1"/>
  <c r="AN860" i="10"/>
  <c r="AN1007" i="26" s="1"/>
  <c r="L166" i="10"/>
  <c r="M165" i="10"/>
  <c r="M130" i="26" s="1"/>
  <c r="AP166" i="26"/>
  <c r="M608" i="10"/>
  <c r="M681" i="26" s="1"/>
  <c r="L609" i="10"/>
  <c r="L574" i="10"/>
  <c r="M573" i="10"/>
  <c r="M646" i="26" s="1"/>
  <c r="AY319" i="10"/>
  <c r="AY318" i="26" s="1"/>
  <c r="AQ319" i="10"/>
  <c r="AQ318" i="26" s="1"/>
  <c r="AM320" i="10"/>
  <c r="AX319" i="10"/>
  <c r="AX318" i="26" s="1"/>
  <c r="AP319" i="10"/>
  <c r="AP318" i="26" s="1"/>
  <c r="AS319" i="10"/>
  <c r="AS318" i="26" s="1"/>
  <c r="AR319" i="10"/>
  <c r="AR318" i="26" s="1"/>
  <c r="AO319" i="10"/>
  <c r="AO318" i="26" s="1"/>
  <c r="AN319" i="10"/>
  <c r="AN318" i="26" s="1"/>
  <c r="AZ319" i="10"/>
  <c r="AZ318" i="26" s="1"/>
  <c r="AU319" i="10"/>
  <c r="AU318" i="26" s="1"/>
  <c r="AT319" i="10"/>
  <c r="AT318" i="26" s="1"/>
  <c r="AW319" i="10"/>
  <c r="AW318" i="26" s="1"/>
  <c r="AV319" i="10"/>
  <c r="AV318" i="26" s="1"/>
  <c r="L795" i="10"/>
  <c r="L796" i="10" s="1"/>
  <c r="L797" i="10" s="1"/>
  <c r="L798" i="10" s="1"/>
  <c r="M794" i="10"/>
  <c r="AY186" i="10"/>
  <c r="AY151" i="26" s="1"/>
  <c r="AQ186" i="10"/>
  <c r="AQ151" i="26" s="1"/>
  <c r="AM187" i="10"/>
  <c r="AM152" i="26" s="1"/>
  <c r="AX186" i="10"/>
  <c r="AX151" i="26" s="1"/>
  <c r="AP186" i="10"/>
  <c r="AP151" i="26" s="1"/>
  <c r="AW186" i="10"/>
  <c r="AW151" i="26" s="1"/>
  <c r="AO186" i="10"/>
  <c r="AO151" i="26" s="1"/>
  <c r="AV186" i="10"/>
  <c r="AV151" i="26" s="1"/>
  <c r="AN186" i="10"/>
  <c r="AN151" i="26" s="1"/>
  <c r="AU186" i="10"/>
  <c r="AU151" i="26" s="1"/>
  <c r="AS186" i="10"/>
  <c r="AS151" i="26" s="1"/>
  <c r="AZ186" i="10"/>
  <c r="AZ151" i="26" s="1"/>
  <c r="AR186" i="10"/>
  <c r="AR151" i="26" s="1"/>
  <c r="AT186" i="10"/>
  <c r="AT151" i="26" s="1"/>
  <c r="AM786" i="10"/>
  <c r="AX785" i="10"/>
  <c r="AP785" i="10"/>
  <c r="AU785" i="10"/>
  <c r="AS785" i="10"/>
  <c r="AW785" i="10"/>
  <c r="AV785" i="10"/>
  <c r="AT785" i="10"/>
  <c r="AR785" i="10"/>
  <c r="AQ785" i="10"/>
  <c r="AO785" i="10"/>
  <c r="AZ785" i="10"/>
  <c r="AN785" i="10"/>
  <c r="AY785" i="10"/>
  <c r="L265" i="10"/>
  <c r="M264" i="10"/>
  <c r="M246" i="26" s="1"/>
  <c r="M91" i="10"/>
  <c r="M39" i="26" s="1"/>
  <c r="L92" i="10"/>
  <c r="AU446" i="10"/>
  <c r="AU485" i="26" s="1"/>
  <c r="AT446" i="10"/>
  <c r="AT485" i="26" s="1"/>
  <c r="AY446" i="10"/>
  <c r="AY485" i="26" s="1"/>
  <c r="AQ446" i="10"/>
  <c r="AQ485" i="26" s="1"/>
  <c r="AW446" i="10"/>
  <c r="AW485" i="26" s="1"/>
  <c r="AO446" i="10"/>
  <c r="AO485" i="26" s="1"/>
  <c r="AZ446" i="10"/>
  <c r="AZ485" i="26" s="1"/>
  <c r="AX446" i="10"/>
  <c r="AX485" i="26" s="1"/>
  <c r="AM447" i="10"/>
  <c r="AM486" i="26" s="1"/>
  <c r="AV446" i="10"/>
  <c r="AV485" i="26" s="1"/>
  <c r="AS446" i="10"/>
  <c r="AS485" i="26" s="1"/>
  <c r="AR446" i="10"/>
  <c r="AR485" i="26" s="1"/>
  <c r="AN446" i="10"/>
  <c r="AN485" i="26" s="1"/>
  <c r="AP446" i="10"/>
  <c r="AP485" i="26" s="1"/>
  <c r="AV441" i="10"/>
  <c r="AV480" i="26" s="1"/>
  <c r="AN441" i="10"/>
  <c r="AN480" i="26" s="1"/>
  <c r="AU441" i="10"/>
  <c r="AU480" i="26" s="1"/>
  <c r="AZ441" i="10"/>
  <c r="AZ480" i="26" s="1"/>
  <c r="AR441" i="10"/>
  <c r="AR480" i="26" s="1"/>
  <c r="AM442" i="10"/>
  <c r="AM481" i="26" s="1"/>
  <c r="AX441" i="10"/>
  <c r="AX480" i="26" s="1"/>
  <c r="AP441" i="10"/>
  <c r="AP480" i="26" s="1"/>
  <c r="AT441" i="10"/>
  <c r="AT480" i="26" s="1"/>
  <c r="AS441" i="10"/>
  <c r="AS480" i="26" s="1"/>
  <c r="AQ441" i="10"/>
  <c r="AQ480" i="26" s="1"/>
  <c r="AO441" i="10"/>
  <c r="AO480" i="26" s="1"/>
  <c r="AY441" i="10"/>
  <c r="AY480" i="26" s="1"/>
  <c r="AW441" i="10"/>
  <c r="AW480" i="26" s="1"/>
  <c r="M190" i="10"/>
  <c r="M155" i="26" s="1"/>
  <c r="L191" i="10"/>
  <c r="M244" i="10"/>
  <c r="M226" i="26" s="1"/>
  <c r="L245" i="10"/>
  <c r="AY790" i="10"/>
  <c r="AQ790" i="10"/>
  <c r="AM791" i="10"/>
  <c r="AT790" i="10"/>
  <c r="AZ790" i="10"/>
  <c r="AP790" i="10"/>
  <c r="AW790" i="10"/>
  <c r="AN790" i="10"/>
  <c r="AX790" i="10"/>
  <c r="AV790" i="10"/>
  <c r="AU790" i="10"/>
  <c r="AS790" i="10"/>
  <c r="AR790" i="10"/>
  <c r="AO790" i="10"/>
  <c r="AW476" i="10"/>
  <c r="AW515" i="26" s="1"/>
  <c r="AO476" i="10"/>
  <c r="AO515" i="26" s="1"/>
  <c r="AV476" i="10"/>
  <c r="AV515" i="26" s="1"/>
  <c r="AN476" i="10"/>
  <c r="AN515" i="26" s="1"/>
  <c r="AU476" i="10"/>
  <c r="AU515" i="26" s="1"/>
  <c r="AT476" i="10"/>
  <c r="AT515" i="26" s="1"/>
  <c r="AS476" i="10"/>
  <c r="AS515" i="26" s="1"/>
  <c r="AZ476" i="10"/>
  <c r="AZ515" i="26" s="1"/>
  <c r="AR476" i="10"/>
  <c r="AR515" i="26" s="1"/>
  <c r="AY476" i="10"/>
  <c r="AY515" i="26" s="1"/>
  <c r="AQ476" i="10"/>
  <c r="AQ515" i="26" s="1"/>
  <c r="AX476" i="10"/>
  <c r="AX515" i="26" s="1"/>
  <c r="AM477" i="10"/>
  <c r="AM516" i="26" s="1"/>
  <c r="AP476" i="10"/>
  <c r="AP515" i="26" s="1"/>
  <c r="M489" i="10"/>
  <c r="M545" i="26" s="1"/>
  <c r="M544" i="26" s="1"/>
  <c r="L490" i="10"/>
  <c r="AU427" i="10"/>
  <c r="AU466" i="26" s="1"/>
  <c r="AM428" i="10"/>
  <c r="AM467" i="26" s="1"/>
  <c r="AU397" i="10"/>
  <c r="AU419" i="26" s="1"/>
  <c r="AS397" i="10"/>
  <c r="AS419" i="26" s="1"/>
  <c r="AY397" i="10"/>
  <c r="AY419" i="26" s="1"/>
  <c r="AQ397" i="10"/>
  <c r="AQ419" i="26" s="1"/>
  <c r="AV397" i="10"/>
  <c r="AV419" i="26" s="1"/>
  <c r="AN397" i="10"/>
  <c r="AN419" i="26" s="1"/>
  <c r="AM398" i="10"/>
  <c r="AM420" i="26" s="1"/>
  <c r="AZ397" i="10"/>
  <c r="AZ419" i="26" s="1"/>
  <c r="AX397" i="10"/>
  <c r="AX419" i="26" s="1"/>
  <c r="AW397" i="10"/>
  <c r="AW419" i="26" s="1"/>
  <c r="AP397" i="10"/>
  <c r="AP419" i="26" s="1"/>
  <c r="AO397" i="10"/>
  <c r="AO419" i="26" s="1"/>
  <c r="AT397" i="10"/>
  <c r="AT419" i="26" s="1"/>
  <c r="AR397" i="10"/>
  <c r="AR419" i="26" s="1"/>
  <c r="AS637" i="10"/>
  <c r="AZ637" i="10"/>
  <c r="AR637" i="10"/>
  <c r="AY637" i="10"/>
  <c r="AQ637" i="10"/>
  <c r="AW637" i="10"/>
  <c r="AO637" i="10"/>
  <c r="AU637" i="10"/>
  <c r="AV637" i="10"/>
  <c r="AT637" i="10"/>
  <c r="AM638" i="10"/>
  <c r="AP637" i="10"/>
  <c r="AN637" i="10"/>
  <c r="AX637" i="10"/>
  <c r="L461" i="10"/>
  <c r="M460" i="10"/>
  <c r="M499" i="26" s="1"/>
  <c r="L377" i="10"/>
  <c r="M376" i="10"/>
  <c r="M398" i="26" s="1"/>
  <c r="AV368" i="10"/>
  <c r="AV390" i="26" s="1"/>
  <c r="AN368" i="10"/>
  <c r="AN390" i="26" s="1"/>
  <c r="AU368" i="10"/>
  <c r="AU390" i="26" s="1"/>
  <c r="AT368" i="10"/>
  <c r="AT390" i="26" s="1"/>
  <c r="AS368" i="10"/>
  <c r="AS390" i="26" s="1"/>
  <c r="AM369" i="10"/>
  <c r="AM391" i="26" s="1"/>
  <c r="AX368" i="10"/>
  <c r="AX390" i="26" s="1"/>
  <c r="AP368" i="10"/>
  <c r="AP390" i="26" s="1"/>
  <c r="AW368" i="10"/>
  <c r="AW390" i="26" s="1"/>
  <c r="AO368" i="10"/>
  <c r="AO390" i="26" s="1"/>
  <c r="AZ368" i="10"/>
  <c r="AZ390" i="26" s="1"/>
  <c r="AY368" i="10"/>
  <c r="AY390" i="26" s="1"/>
  <c r="AR368" i="10"/>
  <c r="AR390" i="26" s="1"/>
  <c r="AQ368" i="10"/>
  <c r="AQ390" i="26" s="1"/>
  <c r="M898" i="10"/>
  <c r="M1045" i="26" s="1"/>
  <c r="L899" i="10"/>
  <c r="AV245" i="10"/>
  <c r="AV227" i="26" s="1"/>
  <c r="AN245" i="10"/>
  <c r="AN227" i="26" s="1"/>
  <c r="AU245" i="10"/>
  <c r="AU227" i="26" s="1"/>
  <c r="AT245" i="10"/>
  <c r="AT227" i="26" s="1"/>
  <c r="AS245" i="10"/>
  <c r="AS227" i="26" s="1"/>
  <c r="AM246" i="10"/>
  <c r="AM228" i="26" s="1"/>
  <c r="AX245" i="10"/>
  <c r="AX227" i="26" s="1"/>
  <c r="AP245" i="10"/>
  <c r="AP227" i="26" s="1"/>
  <c r="AW245" i="10"/>
  <c r="AW227" i="26" s="1"/>
  <c r="AO245" i="10"/>
  <c r="AO227" i="26" s="1"/>
  <c r="AZ245" i="10"/>
  <c r="AZ227" i="26" s="1"/>
  <c r="AR245" i="10"/>
  <c r="AR227" i="26" s="1"/>
  <c r="AQ245" i="10"/>
  <c r="AQ227" i="26" s="1"/>
  <c r="AY245" i="10"/>
  <c r="AY227" i="26" s="1"/>
  <c r="N705" i="10"/>
  <c r="N818" i="26" s="1"/>
  <c r="M706" i="10"/>
  <c r="AU726" i="10"/>
  <c r="AU839" i="26" s="1"/>
  <c r="AZ726" i="10"/>
  <c r="AZ839" i="26" s="1"/>
  <c r="AR726" i="10"/>
  <c r="AR839" i="26" s="1"/>
  <c r="AM727" i="10"/>
  <c r="AM840" i="26" s="1"/>
  <c r="AX726" i="10"/>
  <c r="AX839" i="26" s="1"/>
  <c r="AP726" i="10"/>
  <c r="AP839" i="26" s="1"/>
  <c r="AT726" i="10"/>
  <c r="AT839" i="26" s="1"/>
  <c r="AO726" i="10"/>
  <c r="AO839" i="26" s="1"/>
  <c r="AY726" i="10"/>
  <c r="AY839" i="26" s="1"/>
  <c r="AW726" i="10"/>
  <c r="AW839" i="26" s="1"/>
  <c r="AV726" i="10"/>
  <c r="AV839" i="26" s="1"/>
  <c r="AS726" i="10"/>
  <c r="AS839" i="26" s="1"/>
  <c r="AQ726" i="10"/>
  <c r="AQ839" i="26" s="1"/>
  <c r="AN726" i="10"/>
  <c r="AN839" i="26" s="1"/>
  <c r="L614" i="10"/>
  <c r="M613" i="10"/>
  <c r="M686" i="26" s="1"/>
  <c r="AV614" i="10"/>
  <c r="AV687" i="26" s="1"/>
  <c r="AN614" i="10"/>
  <c r="AN687" i="26" s="1"/>
  <c r="AU614" i="10"/>
  <c r="AU687" i="26" s="1"/>
  <c r="AZ614" i="10"/>
  <c r="AZ687" i="26" s="1"/>
  <c r="AR614" i="10"/>
  <c r="AR687" i="26" s="1"/>
  <c r="AM615" i="10"/>
  <c r="AM616" i="10" s="1"/>
  <c r="AX614" i="10"/>
  <c r="AX687" i="26" s="1"/>
  <c r="AP614" i="10"/>
  <c r="AP687" i="26" s="1"/>
  <c r="AO614" i="10"/>
  <c r="AO687" i="26" s="1"/>
  <c r="AY614" i="10"/>
  <c r="AY687" i="26" s="1"/>
  <c r="AW614" i="10"/>
  <c r="AW687" i="26" s="1"/>
  <c r="AT614" i="10"/>
  <c r="AT687" i="26" s="1"/>
  <c r="AS614" i="10"/>
  <c r="AS687" i="26" s="1"/>
  <c r="AQ614" i="10"/>
  <c r="AQ687" i="26" s="1"/>
  <c r="AT632" i="10"/>
  <c r="AS632" i="10"/>
  <c r="AZ632" i="10"/>
  <c r="AR632" i="10"/>
  <c r="AM633" i="10"/>
  <c r="AX632" i="10"/>
  <c r="AP632" i="10"/>
  <c r="AV632" i="10"/>
  <c r="AN632" i="10"/>
  <c r="AY632" i="10"/>
  <c r="AW632" i="10"/>
  <c r="AU632" i="10"/>
  <c r="AQ632" i="10"/>
  <c r="AO632" i="10"/>
  <c r="L815" i="10"/>
  <c r="L816" i="10" s="1"/>
  <c r="M814" i="10"/>
  <c r="M735" i="10"/>
  <c r="M848" i="26" s="1"/>
  <c r="L736" i="10"/>
  <c r="L632" i="10"/>
  <c r="M631" i="10"/>
  <c r="M656" i="10"/>
  <c r="L657" i="10"/>
  <c r="Y95" i="25" l="1"/>
  <c r="Y130" i="25" s="1"/>
  <c r="AF95" i="25"/>
  <c r="AF130" i="25" s="1"/>
  <c r="AU95" i="25"/>
  <c r="AU130" i="25" s="1"/>
  <c r="N95" i="25"/>
  <c r="N130" i="25" s="1"/>
  <c r="AA95" i="25"/>
  <c r="AA130" i="25" s="1"/>
  <c r="U95" i="25"/>
  <c r="U130" i="25" s="1"/>
  <c r="AI95" i="25"/>
  <c r="AI130" i="25" s="1"/>
  <c r="O95" i="25"/>
  <c r="O130" i="25" s="1"/>
  <c r="K95" i="25"/>
  <c r="K130" i="25" s="1"/>
  <c r="AH95" i="25"/>
  <c r="AH130" i="25" s="1"/>
  <c r="W95" i="25"/>
  <c r="W130" i="25" s="1"/>
  <c r="AO95" i="25"/>
  <c r="AO130" i="25" s="1"/>
  <c r="Q95" i="25"/>
  <c r="Q130" i="25" s="1"/>
  <c r="S95" i="25"/>
  <c r="S130" i="25" s="1"/>
  <c r="L95" i="25"/>
  <c r="L130" i="25" s="1"/>
  <c r="AM95" i="25"/>
  <c r="AM130" i="25" s="1"/>
  <c r="AQ95" i="25"/>
  <c r="AQ130" i="25" s="1"/>
  <c r="T95" i="25"/>
  <c r="T130" i="25" s="1"/>
  <c r="AW95" i="25"/>
  <c r="AW130" i="25" s="1"/>
  <c r="AP95" i="25"/>
  <c r="AP130" i="25" s="1"/>
  <c r="AT95" i="25"/>
  <c r="AT130" i="25" s="1"/>
  <c r="I95" i="25"/>
  <c r="I130" i="25" s="1"/>
  <c r="AX32" i="25"/>
  <c r="AX127" i="25" s="1"/>
  <c r="AL32" i="25"/>
  <c r="AL127" i="25" s="1"/>
  <c r="R32" i="25"/>
  <c r="R127" i="25" s="1"/>
  <c r="N32" i="25"/>
  <c r="N127" i="25" s="1"/>
  <c r="M32" i="25"/>
  <c r="M127" i="25" s="1"/>
  <c r="K1144" i="26"/>
  <c r="I12" i="18"/>
  <c r="E216" i="19"/>
  <c r="AO157" i="10"/>
  <c r="AO122" i="26" s="1"/>
  <c r="AV491" i="10"/>
  <c r="AV547" i="26" s="1"/>
  <c r="AP742" i="10"/>
  <c r="AP855" i="26" s="1"/>
  <c r="AV742" i="10"/>
  <c r="AV855" i="26" s="1"/>
  <c r="AA32" i="25"/>
  <c r="AA127" i="25" s="1"/>
  <c r="AS32" i="25"/>
  <c r="AS127" i="25" s="1"/>
  <c r="AG32" i="25"/>
  <c r="AG127" i="25" s="1"/>
  <c r="AV32" i="25"/>
  <c r="AV127" i="25" s="1"/>
  <c r="AN157" i="10"/>
  <c r="AN122" i="26" s="1"/>
  <c r="AR491" i="10"/>
  <c r="AR547" i="26" s="1"/>
  <c r="AR742" i="10"/>
  <c r="AR855" i="26" s="1"/>
  <c r="AW742" i="10"/>
  <c r="AW855" i="26" s="1"/>
  <c r="AS768" i="26"/>
  <c r="AN32" i="25"/>
  <c r="AN127" i="25" s="1"/>
  <c r="AJ32" i="25"/>
  <c r="AJ127" i="25" s="1"/>
  <c r="AD32" i="25"/>
  <c r="AD127" i="25" s="1"/>
  <c r="L32" i="25"/>
  <c r="L127" i="25" s="1"/>
  <c r="AC32" i="25"/>
  <c r="AC127" i="25" s="1"/>
  <c r="P32" i="25"/>
  <c r="P127" i="25" s="1"/>
  <c r="AX157" i="10"/>
  <c r="AX122" i="26" s="1"/>
  <c r="AW491" i="10"/>
  <c r="AW547" i="26" s="1"/>
  <c r="AZ742" i="10"/>
  <c r="AZ855" i="26" s="1"/>
  <c r="O32" i="25"/>
  <c r="O127" i="25" s="1"/>
  <c r="S32" i="25"/>
  <c r="S127" i="25" s="1"/>
  <c r="AB32" i="25"/>
  <c r="AB127" i="25" s="1"/>
  <c r="AP32" i="25"/>
  <c r="AP127" i="25" s="1"/>
  <c r="AK32" i="25"/>
  <c r="AK127" i="25" s="1"/>
  <c r="AY24" i="30"/>
  <c r="AY49" i="18"/>
  <c r="AP491" i="10"/>
  <c r="AP547" i="26" s="1"/>
  <c r="W32" i="25"/>
  <c r="W127" i="25" s="1"/>
  <c r="AQ157" i="10"/>
  <c r="AQ122" i="26" s="1"/>
  <c r="AS742" i="10"/>
  <c r="AS855" i="26" s="1"/>
  <c r="U32" i="25"/>
  <c r="U127" i="25" s="1"/>
  <c r="AW32" i="25"/>
  <c r="AW127" i="25" s="1"/>
  <c r="K32" i="25"/>
  <c r="K127" i="25" s="1"/>
  <c r="Y32" i="25"/>
  <c r="Y127" i="25" s="1"/>
  <c r="AH32" i="25"/>
  <c r="AH127" i="25" s="1"/>
  <c r="AZ24" i="30"/>
  <c r="AZ49" i="18"/>
  <c r="J32" i="25"/>
  <c r="J127" i="25" s="1"/>
  <c r="AZ157" i="10"/>
  <c r="AZ122" i="26" s="1"/>
  <c r="AX742" i="10"/>
  <c r="AX855" i="26" s="1"/>
  <c r="AT742" i="10"/>
  <c r="AT855" i="26" s="1"/>
  <c r="AF32" i="25"/>
  <c r="AF127" i="25" s="1"/>
  <c r="AO32" i="25"/>
  <c r="AO127" i="25" s="1"/>
  <c r="AU32" i="25"/>
  <c r="AU127" i="25" s="1"/>
  <c r="Q32" i="25"/>
  <c r="Q127" i="25" s="1"/>
  <c r="AZ32" i="25"/>
  <c r="AZ25" i="30"/>
  <c r="AZ23" i="30"/>
  <c r="AZ21" i="30"/>
  <c r="AZ19" i="30"/>
  <c r="AZ17" i="30"/>
  <c r="AZ15" i="30"/>
  <c r="AZ48" i="30"/>
  <c r="AZ18" i="30"/>
  <c r="AZ22" i="30"/>
  <c r="AZ13" i="30"/>
  <c r="AZ47" i="30"/>
  <c r="AY742" i="10"/>
  <c r="AY855" i="26" s="1"/>
  <c r="AU742" i="10"/>
  <c r="AU855" i="26" s="1"/>
  <c r="AT32" i="25"/>
  <c r="AT127" i="25" s="1"/>
  <c r="X32" i="25"/>
  <c r="X127" i="25" s="1"/>
  <c r="T32" i="25"/>
  <c r="T127" i="25" s="1"/>
  <c r="V32" i="25"/>
  <c r="V127" i="25" s="1"/>
  <c r="AM32" i="25"/>
  <c r="AM127" i="25" s="1"/>
  <c r="AI32" i="25"/>
  <c r="AI127" i="25" s="1"/>
  <c r="AM74" i="25"/>
  <c r="AM129" i="25" s="1"/>
  <c r="R74" i="25"/>
  <c r="R129" i="25" s="1"/>
  <c r="R95" i="25"/>
  <c r="R130" i="25" s="1"/>
  <c r="J95" i="25"/>
  <c r="J130" i="25" s="1"/>
  <c r="AJ95" i="25"/>
  <c r="AJ130" i="25" s="1"/>
  <c r="AL95" i="25"/>
  <c r="AL130" i="25" s="1"/>
  <c r="I74" i="25"/>
  <c r="I129" i="25" s="1"/>
  <c r="M95" i="25"/>
  <c r="M130" i="25" s="1"/>
  <c r="AV95" i="25"/>
  <c r="AV130" i="25" s="1"/>
  <c r="AN95" i="25"/>
  <c r="AN130" i="25" s="1"/>
  <c r="AG95" i="25"/>
  <c r="AG130" i="25" s="1"/>
  <c r="AX95" i="25"/>
  <c r="AX130" i="25" s="1"/>
  <c r="AS95" i="25"/>
  <c r="AS130" i="25" s="1"/>
  <c r="Z95" i="25"/>
  <c r="Z130" i="25" s="1"/>
  <c r="AB95" i="25"/>
  <c r="AB130" i="25" s="1"/>
  <c r="X95" i="25"/>
  <c r="X130" i="25" s="1"/>
  <c r="P95" i="25"/>
  <c r="P130" i="25" s="1"/>
  <c r="Q74" i="25"/>
  <c r="Q129" i="25" s="1"/>
  <c r="V95" i="25"/>
  <c r="V130" i="25" s="1"/>
  <c r="AK95" i="25"/>
  <c r="AK130" i="25" s="1"/>
  <c r="Z74" i="25"/>
  <c r="Z129" i="25" s="1"/>
  <c r="AE95" i="25"/>
  <c r="AE130" i="25" s="1"/>
  <c r="P74" i="25"/>
  <c r="P129" i="25" s="1"/>
  <c r="AD95" i="25"/>
  <c r="AD130" i="25" s="1"/>
  <c r="AZ95" i="25"/>
  <c r="AY130" i="25" s="1"/>
  <c r="AR95" i="25"/>
  <c r="AR130" i="25" s="1"/>
  <c r="AJ53" i="25"/>
  <c r="AJ128" i="25" s="1"/>
  <c r="X53" i="25"/>
  <c r="X128" i="25" s="1"/>
  <c r="AD74" i="25"/>
  <c r="AD129" i="25" s="1"/>
  <c r="AU74" i="25"/>
  <c r="AU129" i="25" s="1"/>
  <c r="N74" i="25"/>
  <c r="N129" i="25" s="1"/>
  <c r="Y74" i="25"/>
  <c r="Y129" i="25" s="1"/>
  <c r="T74" i="25"/>
  <c r="T129" i="25" s="1"/>
  <c r="AQ74" i="25"/>
  <c r="AQ129" i="25" s="1"/>
  <c r="AX74" i="25"/>
  <c r="AX129" i="25" s="1"/>
  <c r="AA74" i="25"/>
  <c r="AA129" i="25" s="1"/>
  <c r="AB74" i="25"/>
  <c r="AB129" i="25" s="1"/>
  <c r="AJ74" i="25"/>
  <c r="AJ129" i="25" s="1"/>
  <c r="AY95" i="25"/>
  <c r="AH74" i="25"/>
  <c r="AH129" i="25" s="1"/>
  <c r="L74" i="25"/>
  <c r="L129" i="25" s="1"/>
  <c r="AR74" i="25"/>
  <c r="AR129" i="25" s="1"/>
  <c r="AO74" i="25"/>
  <c r="AO129" i="25" s="1"/>
  <c r="AS74" i="25"/>
  <c r="AS129" i="25" s="1"/>
  <c r="AE74" i="25"/>
  <c r="AE129" i="25" s="1"/>
  <c r="S74" i="25"/>
  <c r="S129" i="25" s="1"/>
  <c r="O74" i="25"/>
  <c r="O129" i="25" s="1"/>
  <c r="AN74" i="25"/>
  <c r="AN129" i="25" s="1"/>
  <c r="AF74" i="25"/>
  <c r="AF129" i="25" s="1"/>
  <c r="AV74" i="25"/>
  <c r="AV129" i="25" s="1"/>
  <c r="V74" i="25"/>
  <c r="V129" i="25" s="1"/>
  <c r="AP74" i="25"/>
  <c r="AP129" i="25" s="1"/>
  <c r="W74" i="25"/>
  <c r="W129" i="25" s="1"/>
  <c r="AP53" i="25"/>
  <c r="AP128" i="25" s="1"/>
  <c r="U74" i="25"/>
  <c r="U129" i="25" s="1"/>
  <c r="AW74" i="25"/>
  <c r="AW129" i="25" s="1"/>
  <c r="AL74" i="25"/>
  <c r="AL129" i="25" s="1"/>
  <c r="AI74" i="25"/>
  <c r="AI129" i="25" s="1"/>
  <c r="AK74" i="25"/>
  <c r="AK129" i="25" s="1"/>
  <c r="AG74" i="25"/>
  <c r="AG129" i="25" s="1"/>
  <c r="AD53" i="25"/>
  <c r="AD128" i="25" s="1"/>
  <c r="M74" i="25"/>
  <c r="M129" i="25" s="1"/>
  <c r="AT74" i="25"/>
  <c r="AT129" i="25" s="1"/>
  <c r="J74" i="25"/>
  <c r="J129" i="25" s="1"/>
  <c r="AC74" i="25"/>
  <c r="AC129" i="25" s="1"/>
  <c r="X74" i="25"/>
  <c r="X129" i="25" s="1"/>
  <c r="K74" i="25"/>
  <c r="K129" i="25" s="1"/>
  <c r="AZ74" i="25"/>
  <c r="AZ129" i="25" s="1"/>
  <c r="AH116" i="25"/>
  <c r="AH131" i="25" s="1"/>
  <c r="AZ53" i="25"/>
  <c r="AY128" i="25" s="1"/>
  <c r="AK116" i="25"/>
  <c r="AK131" i="25" s="1"/>
  <c r="L116" i="25"/>
  <c r="L131" i="25" s="1"/>
  <c r="X116" i="25"/>
  <c r="X131" i="25" s="1"/>
  <c r="AE116" i="25"/>
  <c r="AE131" i="25" s="1"/>
  <c r="AN427" i="10"/>
  <c r="AN466" i="26" s="1"/>
  <c r="AR427" i="10"/>
  <c r="AR466" i="26" s="1"/>
  <c r="AX427" i="10"/>
  <c r="AX466" i="26" s="1"/>
  <c r="AZ427" i="10"/>
  <c r="AZ466" i="26" s="1"/>
  <c r="AO427" i="10"/>
  <c r="AO466" i="26" s="1"/>
  <c r="M367" i="10"/>
  <c r="K673" i="26"/>
  <c r="AY427" i="10"/>
  <c r="AY466" i="26" s="1"/>
  <c r="N366" i="10"/>
  <c r="N388" i="26" s="1"/>
  <c r="AP673" i="10"/>
  <c r="AW427" i="10"/>
  <c r="AW466" i="26" s="1"/>
  <c r="AP427" i="10"/>
  <c r="AP466" i="26" s="1"/>
  <c r="AT427" i="10"/>
  <c r="AT466" i="26" s="1"/>
  <c r="AQ427" i="10"/>
  <c r="AQ466" i="26" s="1"/>
  <c r="AZ683" i="10"/>
  <c r="AZ951" i="26" s="1"/>
  <c r="AV427" i="10"/>
  <c r="AV466" i="26" s="1"/>
  <c r="AS427" i="10"/>
  <c r="AS466" i="26" s="1"/>
  <c r="AP683" i="10"/>
  <c r="AZ127" i="25"/>
  <c r="AY127" i="25"/>
  <c r="AU860" i="10"/>
  <c r="AU1007" i="26" s="1"/>
  <c r="AW860" i="10"/>
  <c r="AW1007" i="26" s="1"/>
  <c r="AR860" i="10"/>
  <c r="AR1007" i="26" s="1"/>
  <c r="AN885" i="10"/>
  <c r="AN1032" i="26" s="1"/>
  <c r="AZ885" i="10"/>
  <c r="AZ1032" i="26" s="1"/>
  <c r="AO870" i="10"/>
  <c r="AO1017" i="26" s="1"/>
  <c r="AV860" i="10"/>
  <c r="AV1007" i="26" s="1"/>
  <c r="AZ860" i="10"/>
  <c r="AZ1007" i="26" s="1"/>
  <c r="AO885" i="10"/>
  <c r="AO1032" i="26" s="1"/>
  <c r="AQ885" i="10"/>
  <c r="AQ1032" i="26" s="1"/>
  <c r="AY870" i="10"/>
  <c r="AY1017" i="26" s="1"/>
  <c r="AM886" i="10"/>
  <c r="AM1033" i="26" s="1"/>
  <c r="AT885" i="10"/>
  <c r="AT1032" i="26" s="1"/>
  <c r="AY860" i="10"/>
  <c r="AY1007" i="26" s="1"/>
  <c r="AO860" i="10"/>
  <c r="AO1007" i="26" s="1"/>
  <c r="AR885" i="10"/>
  <c r="AR1032" i="26" s="1"/>
  <c r="AV885" i="10"/>
  <c r="AV1032" i="26" s="1"/>
  <c r="AP885" i="10"/>
  <c r="AP1032" i="26" s="1"/>
  <c r="AX860" i="10"/>
  <c r="AX1007" i="26" s="1"/>
  <c r="AP860" i="10"/>
  <c r="AP1007" i="26" s="1"/>
  <c r="AW885" i="10"/>
  <c r="AW1032" i="26" s="1"/>
  <c r="AS885" i="10"/>
  <c r="AS1032" i="26" s="1"/>
  <c r="AS860" i="10"/>
  <c r="AS1007" i="26" s="1"/>
  <c r="AM861" i="10"/>
  <c r="AM1008" i="26" s="1"/>
  <c r="AT860" i="10"/>
  <c r="AT1007" i="26" s="1"/>
  <c r="AX885" i="10"/>
  <c r="AX1032" i="26" s="1"/>
  <c r="AU885" i="10"/>
  <c r="AU1032" i="26" s="1"/>
  <c r="Z32" i="25"/>
  <c r="Z127" i="25" s="1"/>
  <c r="AE32" i="25"/>
  <c r="AE127" i="25" s="1"/>
  <c r="I32" i="25"/>
  <c r="I127" i="25" s="1"/>
  <c r="AY32" i="25"/>
  <c r="AQ32" i="25"/>
  <c r="AQ127" i="25" s="1"/>
  <c r="I10" i="20"/>
  <c r="AM871" i="10"/>
  <c r="AM1018" i="26" s="1"/>
  <c r="AT870" i="10"/>
  <c r="AT1017" i="26" s="1"/>
  <c r="AP870" i="10"/>
  <c r="AP1017" i="26" s="1"/>
  <c r="AU870" i="10"/>
  <c r="AU1017" i="26" s="1"/>
  <c r="AZ940" i="26"/>
  <c r="AQ870" i="10"/>
  <c r="AQ1017" i="26" s="1"/>
  <c r="AW870" i="10"/>
  <c r="AW1017" i="26" s="1"/>
  <c r="AR870" i="10"/>
  <c r="AR1017" i="26" s="1"/>
  <c r="AN870" i="10"/>
  <c r="AN1017" i="26" s="1"/>
  <c r="AZ870" i="10"/>
  <c r="AZ1017" i="26" s="1"/>
  <c r="AV870" i="10"/>
  <c r="AV1017" i="26" s="1"/>
  <c r="AS870" i="10"/>
  <c r="AS1017" i="26" s="1"/>
  <c r="AX870" i="10"/>
  <c r="AX1017" i="26" s="1"/>
  <c r="AO738" i="26"/>
  <c r="AS600" i="10"/>
  <c r="AS673" i="26" s="1"/>
  <c r="AM497" i="10"/>
  <c r="AM553" i="26" s="1"/>
  <c r="AS157" i="10"/>
  <c r="AS122" i="26" s="1"/>
  <c r="AM158" i="10"/>
  <c r="AM123" i="26" s="1"/>
  <c r="AX491" i="10"/>
  <c r="AX547" i="26" s="1"/>
  <c r="AT491" i="10"/>
  <c r="AT547" i="26" s="1"/>
  <c r="AQ673" i="10"/>
  <c r="AQ941" i="26" s="1"/>
  <c r="AR738" i="26"/>
  <c r="AL116" i="25"/>
  <c r="AL131" i="25" s="1"/>
  <c r="Y116" i="25"/>
  <c r="Y131" i="25" s="1"/>
  <c r="T116" i="25"/>
  <c r="T131" i="25" s="1"/>
  <c r="AI53" i="25"/>
  <c r="AI128" i="25" s="1"/>
  <c r="AR53" i="25"/>
  <c r="AR128" i="25" s="1"/>
  <c r="S53" i="25"/>
  <c r="S128" i="25" s="1"/>
  <c r="AL53" i="25"/>
  <c r="AL128" i="25" s="1"/>
  <c r="Y53" i="25"/>
  <c r="Y128" i="25" s="1"/>
  <c r="Q116" i="25"/>
  <c r="Q131" i="25" s="1"/>
  <c r="AY116" i="25"/>
  <c r="AR116" i="25"/>
  <c r="AR131" i="25" s="1"/>
  <c r="N116" i="25"/>
  <c r="N131" i="25" s="1"/>
  <c r="AX116" i="25"/>
  <c r="AX131" i="25" s="1"/>
  <c r="R53" i="25"/>
  <c r="R128" i="25" s="1"/>
  <c r="AA53" i="25"/>
  <c r="AA128" i="25" s="1"/>
  <c r="AW53" i="25"/>
  <c r="AW128" i="25" s="1"/>
  <c r="M53" i="25"/>
  <c r="M128" i="25" s="1"/>
  <c r="AU53" i="25"/>
  <c r="AU128" i="25" s="1"/>
  <c r="AQ53" i="25"/>
  <c r="AQ128" i="25" s="1"/>
  <c r="I53" i="25"/>
  <c r="I128" i="25" s="1"/>
  <c r="AT116" i="25"/>
  <c r="AT131" i="25" s="1"/>
  <c r="M116" i="25"/>
  <c r="M131" i="25" s="1"/>
  <c r="AU491" i="10"/>
  <c r="AU547" i="26" s="1"/>
  <c r="AZ116" i="25"/>
  <c r="AA116" i="25"/>
  <c r="AA131" i="25" s="1"/>
  <c r="AG116" i="25"/>
  <c r="AG131" i="25" s="1"/>
  <c r="AM116" i="25"/>
  <c r="AM131" i="25" s="1"/>
  <c r="AV53" i="25"/>
  <c r="AV128" i="25" s="1"/>
  <c r="J53" i="25"/>
  <c r="J128" i="25" s="1"/>
  <c r="AF53" i="25"/>
  <c r="AF128" i="25" s="1"/>
  <c r="V53" i="25"/>
  <c r="V128" i="25" s="1"/>
  <c r="AH53" i="25"/>
  <c r="AH128" i="25" s="1"/>
  <c r="AN491" i="10"/>
  <c r="AN547" i="26" s="1"/>
  <c r="AW157" i="10"/>
  <c r="AW122" i="26" s="1"/>
  <c r="AY157" i="10"/>
  <c r="AY122" i="26" s="1"/>
  <c r="AY491" i="10"/>
  <c r="AY547" i="26" s="1"/>
  <c r="AS491" i="10"/>
  <c r="AS547" i="26" s="1"/>
  <c r="AU157" i="10"/>
  <c r="AU122" i="26" s="1"/>
  <c r="AR157" i="10"/>
  <c r="AR122" i="26" s="1"/>
  <c r="AM492" i="10"/>
  <c r="AM548" i="26" s="1"/>
  <c r="AO491" i="10"/>
  <c r="AO547" i="26" s="1"/>
  <c r="S116" i="25"/>
  <c r="S131" i="25" s="1"/>
  <c r="AI116" i="25"/>
  <c r="AI131" i="25" s="1"/>
  <c r="J116" i="25"/>
  <c r="J131" i="25" s="1"/>
  <c r="AJ116" i="25"/>
  <c r="AJ131" i="25" s="1"/>
  <c r="AS116" i="25"/>
  <c r="AS131" i="25" s="1"/>
  <c r="P116" i="25"/>
  <c r="P131" i="25" s="1"/>
  <c r="U116" i="25"/>
  <c r="U131" i="25" s="1"/>
  <c r="W53" i="25"/>
  <c r="W128" i="25" s="1"/>
  <c r="AN53" i="25"/>
  <c r="AN128" i="25" s="1"/>
  <c r="AT53" i="25"/>
  <c r="AT128" i="25" s="1"/>
  <c r="T53" i="25"/>
  <c r="T128" i="25" s="1"/>
  <c r="Q53" i="25"/>
  <c r="Q128" i="25" s="1"/>
  <c r="Z53" i="25"/>
  <c r="Z128" i="25" s="1"/>
  <c r="AS53" i="25"/>
  <c r="AS128" i="25" s="1"/>
  <c r="O53" i="25"/>
  <c r="O128" i="25" s="1"/>
  <c r="U53" i="25"/>
  <c r="U128" i="25" s="1"/>
  <c r="AB53" i="25"/>
  <c r="AB128" i="25" s="1"/>
  <c r="AX53" i="25"/>
  <c r="AX128" i="25" s="1"/>
  <c r="AM53" i="25"/>
  <c r="AM128" i="25" s="1"/>
  <c r="AE53" i="25"/>
  <c r="AE128" i="25" s="1"/>
  <c r="AQ116" i="25"/>
  <c r="AQ131" i="25" s="1"/>
  <c r="AF116" i="25"/>
  <c r="AF131" i="25" s="1"/>
  <c r="R116" i="25"/>
  <c r="R131" i="25" s="1"/>
  <c r="AN116" i="25"/>
  <c r="AN131" i="25" s="1"/>
  <c r="AW116" i="25"/>
  <c r="AW131" i="25" s="1"/>
  <c r="AB116" i="25"/>
  <c r="AB131" i="25" s="1"/>
  <c r="V116" i="25"/>
  <c r="V131" i="25" s="1"/>
  <c r="AV157" i="10"/>
  <c r="AV122" i="26" s="1"/>
  <c r="AZ491" i="10"/>
  <c r="AZ547" i="26" s="1"/>
  <c r="AP570" i="10"/>
  <c r="AP643" i="26" s="1"/>
  <c r="Z116" i="25"/>
  <c r="Z131" i="25" s="1"/>
  <c r="AV116" i="25"/>
  <c r="AV131" i="25" s="1"/>
  <c r="O116" i="25"/>
  <c r="O131" i="25" s="1"/>
  <c r="AD116" i="25"/>
  <c r="AD131" i="25" s="1"/>
  <c r="K116" i="25"/>
  <c r="K131" i="25" s="1"/>
  <c r="AP116" i="25"/>
  <c r="AP131" i="25" s="1"/>
  <c r="AK53" i="25"/>
  <c r="AK128" i="25" s="1"/>
  <c r="K53" i="25"/>
  <c r="K128" i="25" s="1"/>
  <c r="AG53" i="25"/>
  <c r="AG128" i="25" s="1"/>
  <c r="N53" i="25"/>
  <c r="N128" i="25" s="1"/>
  <c r="AC53" i="25"/>
  <c r="AC128" i="25" s="1"/>
  <c r="AC116" i="25"/>
  <c r="AC131" i="25" s="1"/>
  <c r="AO358" i="10"/>
  <c r="AO380" i="26" s="1"/>
  <c r="AP157" i="10"/>
  <c r="AP122" i="26" s="1"/>
  <c r="AQ491" i="10"/>
  <c r="AQ547" i="26" s="1"/>
  <c r="AZ673" i="10"/>
  <c r="AZ941" i="26" s="1"/>
  <c r="AR840" i="10"/>
  <c r="AR987" i="26" s="1"/>
  <c r="I116" i="25"/>
  <c r="I131" i="25" s="1"/>
  <c r="W116" i="25"/>
  <c r="W131" i="25" s="1"/>
  <c r="AO116" i="25"/>
  <c r="AO131" i="25" s="1"/>
  <c r="AO53" i="25"/>
  <c r="AO128" i="25" s="1"/>
  <c r="P53" i="25"/>
  <c r="P128" i="25" s="1"/>
  <c r="L53" i="25"/>
  <c r="L128" i="25" s="1"/>
  <c r="AW738" i="26"/>
  <c r="AP796" i="10"/>
  <c r="AZ358" i="10"/>
  <c r="AZ380" i="26" s="1"/>
  <c r="AW358" i="10"/>
  <c r="AW380" i="26" s="1"/>
  <c r="AO811" i="10"/>
  <c r="AS738" i="26"/>
  <c r="AW768" i="26"/>
  <c r="AP738" i="26"/>
  <c r="AS546" i="10"/>
  <c r="AS602" i="26" s="1"/>
  <c r="L673" i="10"/>
  <c r="AQ768" i="26"/>
  <c r="AW920" i="26"/>
  <c r="AR737" i="10"/>
  <c r="AR850" i="26" s="1"/>
  <c r="AV403" i="10"/>
  <c r="AV425" i="26" s="1"/>
  <c r="AO403" i="10"/>
  <c r="AO425" i="26" s="1"/>
  <c r="AY737" i="10"/>
  <c r="AY850" i="26" s="1"/>
  <c r="AS403" i="10"/>
  <c r="AS425" i="26" s="1"/>
  <c r="AW403" i="10"/>
  <c r="AW425" i="26" s="1"/>
  <c r="AN738" i="26"/>
  <c r="AU737" i="10"/>
  <c r="AU850" i="26" s="1"/>
  <c r="AX335" i="10"/>
  <c r="AX334" i="26" s="1"/>
  <c r="M289" i="10"/>
  <c r="M290" i="10" s="1"/>
  <c r="AT403" i="10"/>
  <c r="AT425" i="26" s="1"/>
  <c r="AQ403" i="10"/>
  <c r="AQ425" i="26" s="1"/>
  <c r="AN737" i="10"/>
  <c r="AN850" i="26" s="1"/>
  <c r="AT167" i="10"/>
  <c r="AT132" i="26" s="1"/>
  <c r="N288" i="10"/>
  <c r="N287" i="26" s="1"/>
  <c r="AN403" i="10"/>
  <c r="AN425" i="26" s="1"/>
  <c r="AY403" i="10"/>
  <c r="AY425" i="26" s="1"/>
  <c r="AR778" i="26"/>
  <c r="AX737" i="10"/>
  <c r="AX850" i="26" s="1"/>
  <c r="AW167" i="10"/>
  <c r="AW132" i="26" s="1"/>
  <c r="AP403" i="10"/>
  <c r="AP425" i="26" s="1"/>
  <c r="AP167" i="10"/>
  <c r="AP132" i="26" s="1"/>
  <c r="AR403" i="10"/>
  <c r="AR425" i="26" s="1"/>
  <c r="AR748" i="26"/>
  <c r="AQ167" i="10"/>
  <c r="AQ132" i="26" s="1"/>
  <c r="AX403" i="10"/>
  <c r="AX425" i="26" s="1"/>
  <c r="AZ403" i="10"/>
  <c r="AZ425" i="26" s="1"/>
  <c r="AN373" i="10"/>
  <c r="AN395" i="26" s="1"/>
  <c r="AS383" i="10"/>
  <c r="AS405" i="26" s="1"/>
  <c r="AV781" i="10"/>
  <c r="AZ738" i="26"/>
  <c r="AS315" i="10"/>
  <c r="AS314" i="26" s="1"/>
  <c r="AY315" i="10"/>
  <c r="AY314" i="26" s="1"/>
  <c r="AZ743" i="26"/>
  <c r="AY648" i="10"/>
  <c r="AY916" i="26" s="1"/>
  <c r="AQ526" i="10"/>
  <c r="AQ582" i="26" s="1"/>
  <c r="AM314" i="26"/>
  <c r="AY955" i="26"/>
  <c r="AO778" i="26"/>
  <c r="AO673" i="10"/>
  <c r="AO941" i="26" s="1"/>
  <c r="AY673" i="10"/>
  <c r="AY941" i="26" s="1"/>
  <c r="AM586" i="10"/>
  <c r="AM659" i="26" s="1"/>
  <c r="N755" i="10"/>
  <c r="N868" i="26" s="1"/>
  <c r="AR673" i="10"/>
  <c r="AR769" i="26" s="1"/>
  <c r="AO796" i="10"/>
  <c r="AS673" i="10"/>
  <c r="AS941" i="26" s="1"/>
  <c r="AM674" i="10"/>
  <c r="AY674" i="10" s="1"/>
  <c r="AT452" i="10"/>
  <c r="AT491" i="26" s="1"/>
  <c r="AT673" i="10"/>
  <c r="AT941" i="26" s="1"/>
  <c r="AU673" i="10"/>
  <c r="AU941" i="26" s="1"/>
  <c r="AM769" i="26"/>
  <c r="K122" i="26"/>
  <c r="AP452" i="10"/>
  <c r="AP491" i="26" s="1"/>
  <c r="AW673" i="10"/>
  <c r="AW941" i="26" s="1"/>
  <c r="AN673" i="10"/>
  <c r="AN769" i="26" s="1"/>
  <c r="N338" i="10"/>
  <c r="N337" i="26" s="1"/>
  <c r="AR768" i="26"/>
  <c r="AM941" i="26"/>
  <c r="AX673" i="10"/>
  <c r="AX941" i="26" s="1"/>
  <c r="AT172" i="10"/>
  <c r="AT137" i="26" s="1"/>
  <c r="AP811" i="10"/>
  <c r="AY811" i="10"/>
  <c r="AR915" i="26"/>
  <c r="AY768" i="26"/>
  <c r="AW172" i="10"/>
  <c r="AW137" i="26" s="1"/>
  <c r="AQ811" i="10"/>
  <c r="AM812" i="10"/>
  <c r="AS812" i="10" s="1"/>
  <c r="AU811" i="10"/>
  <c r="AN811" i="10"/>
  <c r="AS811" i="10"/>
  <c r="AV811" i="10"/>
  <c r="AT811" i="10"/>
  <c r="AR811" i="10"/>
  <c r="AX768" i="26"/>
  <c r="AZ501" i="10"/>
  <c r="AZ557" i="26" s="1"/>
  <c r="AW811" i="10"/>
  <c r="AZ811" i="10"/>
  <c r="AY501" i="10"/>
  <c r="AY557" i="26" s="1"/>
  <c r="AS261" i="10"/>
  <c r="AS243" i="26" s="1"/>
  <c r="M181" i="10"/>
  <c r="L768" i="26"/>
  <c r="AW737" i="10"/>
  <c r="AW850" i="26" s="1"/>
  <c r="AV737" i="10"/>
  <c r="AV850" i="26" s="1"/>
  <c r="AU167" i="10"/>
  <c r="AU132" i="26" s="1"/>
  <c r="AX167" i="10"/>
  <c r="AX132" i="26" s="1"/>
  <c r="AY840" i="10"/>
  <c r="AY987" i="26" s="1"/>
  <c r="AT373" i="10"/>
  <c r="AT395" i="26" s="1"/>
  <c r="AV950" i="26"/>
  <c r="AZ737" i="10"/>
  <c r="AZ850" i="26" s="1"/>
  <c r="AP737" i="10"/>
  <c r="AP850" i="26" s="1"/>
  <c r="AX383" i="10"/>
  <c r="AX405" i="26" s="1"/>
  <c r="AS167" i="10"/>
  <c r="AS132" i="26" s="1"/>
  <c r="AM168" i="10"/>
  <c r="AM133" i="26" s="1"/>
  <c r="AM916" i="26"/>
  <c r="AQ737" i="10"/>
  <c r="AQ850" i="26" s="1"/>
  <c r="AM738" i="10"/>
  <c r="AM851" i="26" s="1"/>
  <c r="AN167" i="10"/>
  <c r="AN132" i="26" s="1"/>
  <c r="AY167" i="10"/>
  <c r="AY132" i="26" s="1"/>
  <c r="AX693" i="10"/>
  <c r="AX961" i="26" s="1"/>
  <c r="AW788" i="26"/>
  <c r="AS737" i="10"/>
  <c r="AS850" i="26" s="1"/>
  <c r="AS462" i="10"/>
  <c r="AS501" i="26" s="1"/>
  <c r="AZ826" i="10"/>
  <c r="AV167" i="10"/>
  <c r="AV132" i="26" s="1"/>
  <c r="AR167" i="10"/>
  <c r="AR132" i="26" s="1"/>
  <c r="AZ845" i="10"/>
  <c r="AZ992" i="26" s="1"/>
  <c r="AU693" i="10"/>
  <c r="AU961" i="26" s="1"/>
  <c r="AZ920" i="26"/>
  <c r="AN496" i="10"/>
  <c r="AN552" i="26" s="1"/>
  <c r="AT737" i="10"/>
  <c r="AT850" i="26" s="1"/>
  <c r="AO167" i="10"/>
  <c r="AO132" i="26" s="1"/>
  <c r="AZ167" i="10"/>
  <c r="AZ132" i="26" s="1"/>
  <c r="AN393" i="10"/>
  <c r="AN415" i="26" s="1"/>
  <c r="K678" i="26"/>
  <c r="AS683" i="10"/>
  <c r="AS951" i="26" s="1"/>
  <c r="AX683" i="10"/>
  <c r="AX951" i="26" s="1"/>
  <c r="AP383" i="10"/>
  <c r="AP405" i="26" s="1"/>
  <c r="AU383" i="10"/>
  <c r="AU405" i="26" s="1"/>
  <c r="AZ325" i="10"/>
  <c r="AZ324" i="26" s="1"/>
  <c r="AS325" i="10"/>
  <c r="AS324" i="26" s="1"/>
  <c r="AV373" i="10"/>
  <c r="AV395" i="26" s="1"/>
  <c r="AU373" i="10"/>
  <c r="AU395" i="26" s="1"/>
  <c r="AU743" i="26"/>
  <c r="AT683" i="10"/>
  <c r="AT779" i="26" s="1"/>
  <c r="AM684" i="10"/>
  <c r="AS684" i="10" s="1"/>
  <c r="AR383" i="10"/>
  <c r="AR405" i="26" s="1"/>
  <c r="AN325" i="10"/>
  <c r="AN324" i="26" s="1"/>
  <c r="AV325" i="10"/>
  <c r="AV324" i="26" s="1"/>
  <c r="AM374" i="10"/>
  <c r="AM396" i="26" s="1"/>
  <c r="AO743" i="26"/>
  <c r="AX788" i="26"/>
  <c r="AU683" i="10"/>
  <c r="AU951" i="26" s="1"/>
  <c r="AT383" i="10"/>
  <c r="AT405" i="26" s="1"/>
  <c r="AP325" i="10"/>
  <c r="AP324" i="26" s="1"/>
  <c r="AO325" i="10"/>
  <c r="AO324" i="26" s="1"/>
  <c r="AO373" i="10"/>
  <c r="AO395" i="26" s="1"/>
  <c r="AN683" i="10"/>
  <c r="AN951" i="26" s="1"/>
  <c r="AZ383" i="10"/>
  <c r="AZ405" i="26" s="1"/>
  <c r="AM384" i="10"/>
  <c r="AM406" i="26" s="1"/>
  <c r="AX325" i="10"/>
  <c r="AX324" i="26" s="1"/>
  <c r="AW325" i="10"/>
  <c r="AW324" i="26" s="1"/>
  <c r="AY373" i="10"/>
  <c r="AY395" i="26" s="1"/>
  <c r="AW373" i="10"/>
  <c r="AW395" i="26" s="1"/>
  <c r="AS788" i="26"/>
  <c r="AS753" i="26"/>
  <c r="AQ778" i="26"/>
  <c r="AM779" i="26"/>
  <c r="AV683" i="10"/>
  <c r="AV951" i="26" s="1"/>
  <c r="AY325" i="10"/>
  <c r="AY324" i="26" s="1"/>
  <c r="AT325" i="10"/>
  <c r="AT324" i="26" s="1"/>
  <c r="AP373" i="10"/>
  <c r="AP395" i="26" s="1"/>
  <c r="AR373" i="10"/>
  <c r="AR395" i="26" s="1"/>
  <c r="AW783" i="26"/>
  <c r="AM951" i="26"/>
  <c r="AN383" i="10"/>
  <c r="AN405" i="26" s="1"/>
  <c r="AV383" i="10"/>
  <c r="AV405" i="26" s="1"/>
  <c r="AR683" i="10"/>
  <c r="AR951" i="26" s="1"/>
  <c r="AO683" i="10"/>
  <c r="AO951" i="26" s="1"/>
  <c r="AO383" i="10"/>
  <c r="AO405" i="26" s="1"/>
  <c r="AQ383" i="10"/>
  <c r="AQ405" i="26" s="1"/>
  <c r="AQ325" i="10"/>
  <c r="AQ324" i="26" s="1"/>
  <c r="AU325" i="10"/>
  <c r="AU324" i="26" s="1"/>
  <c r="AQ373" i="10"/>
  <c r="AQ395" i="26" s="1"/>
  <c r="AZ373" i="10"/>
  <c r="AZ395" i="26" s="1"/>
  <c r="AQ683" i="10"/>
  <c r="AQ779" i="26" s="1"/>
  <c r="AY683" i="10"/>
  <c r="AY951" i="26" s="1"/>
  <c r="AW383" i="10"/>
  <c r="AW405" i="26" s="1"/>
  <c r="AY383" i="10"/>
  <c r="AY405" i="26" s="1"/>
  <c r="AM326" i="10"/>
  <c r="AM325" i="26" s="1"/>
  <c r="AV560" i="10"/>
  <c r="AV633" i="26" s="1"/>
  <c r="AX373" i="10"/>
  <c r="AX395" i="26" s="1"/>
  <c r="AS373" i="10"/>
  <c r="AS395" i="26" s="1"/>
  <c r="AZ452" i="10"/>
  <c r="AZ491" i="26" s="1"/>
  <c r="AX452" i="10"/>
  <c r="AX491" i="26" s="1"/>
  <c r="M339" i="10"/>
  <c r="M338" i="26" s="1"/>
  <c r="AR796" i="10"/>
  <c r="AW796" i="10"/>
  <c r="AS452" i="10"/>
  <c r="AS491" i="26" s="1"/>
  <c r="AM453" i="10"/>
  <c r="AM492" i="26" s="1"/>
  <c r="AS796" i="10"/>
  <c r="AW467" i="10"/>
  <c r="AW506" i="26" s="1"/>
  <c r="AU452" i="10"/>
  <c r="AU491" i="26" s="1"/>
  <c r="AQ452" i="10"/>
  <c r="AQ491" i="26" s="1"/>
  <c r="AT796" i="10"/>
  <c r="AS467" i="10"/>
  <c r="AS506" i="26" s="1"/>
  <c r="AN452" i="10"/>
  <c r="AN491" i="26" s="1"/>
  <c r="AY452" i="10"/>
  <c r="AY491" i="26" s="1"/>
  <c r="AY422" i="10"/>
  <c r="AY461" i="26" s="1"/>
  <c r="AQ796" i="10"/>
  <c r="AX796" i="10"/>
  <c r="AV452" i="10"/>
  <c r="AV491" i="26" s="1"/>
  <c r="AY796" i="10"/>
  <c r="AU796" i="10"/>
  <c r="AV783" i="26"/>
  <c r="AO452" i="10"/>
  <c r="AO491" i="26" s="1"/>
  <c r="AY595" i="10"/>
  <c r="AY668" i="26" s="1"/>
  <c r="AZ796" i="10"/>
  <c r="AN796" i="10"/>
  <c r="AS778" i="26"/>
  <c r="AR452" i="10"/>
  <c r="AR491" i="26" s="1"/>
  <c r="AW452" i="10"/>
  <c r="AW491" i="26" s="1"/>
  <c r="AO595" i="10"/>
  <c r="AO668" i="26" s="1"/>
  <c r="M756" i="10"/>
  <c r="M757" i="10" s="1"/>
  <c r="AM797" i="10"/>
  <c r="AS797" i="10" s="1"/>
  <c r="AU462" i="10"/>
  <c r="AU501" i="26" s="1"/>
  <c r="AP826" i="10"/>
  <c r="AS826" i="10"/>
  <c r="AP845" i="10"/>
  <c r="AP992" i="26" s="1"/>
  <c r="AX748" i="26"/>
  <c r="K76" i="26"/>
  <c r="AQ826" i="10"/>
  <c r="AU826" i="10"/>
  <c r="AR890" i="10"/>
  <c r="AR1037" i="26" s="1"/>
  <c r="AR845" i="10"/>
  <c r="AR992" i="26" s="1"/>
  <c r="AS845" i="10"/>
  <c r="AS992" i="26" s="1"/>
  <c r="AT783" i="26"/>
  <c r="AR826" i="10"/>
  <c r="AN826" i="10"/>
  <c r="AV890" i="10"/>
  <c r="AV1037" i="26" s="1"/>
  <c r="AW845" i="10"/>
  <c r="AW992" i="26" s="1"/>
  <c r="AO845" i="10"/>
  <c r="AO992" i="26" s="1"/>
  <c r="AP801" i="10"/>
  <c r="AT826" i="10"/>
  <c r="AV826" i="10"/>
  <c r="AY890" i="10"/>
  <c r="AY1037" i="26" s="1"/>
  <c r="AT845" i="10"/>
  <c r="AT992" i="26" s="1"/>
  <c r="AY845" i="10"/>
  <c r="AY992" i="26" s="1"/>
  <c r="AQ801" i="10"/>
  <c r="AR266" i="10"/>
  <c r="AR248" i="26" s="1"/>
  <c r="AX826" i="10"/>
  <c r="AO826" i="10"/>
  <c r="AX845" i="10"/>
  <c r="AX992" i="26" s="1"/>
  <c r="AU845" i="10"/>
  <c r="AU992" i="26" s="1"/>
  <c r="AT925" i="26"/>
  <c r="AV801" i="10"/>
  <c r="AQ266" i="10"/>
  <c r="AQ248" i="26" s="1"/>
  <c r="AP152" i="10"/>
  <c r="AP117" i="26" s="1"/>
  <c r="AY826" i="10"/>
  <c r="AW826" i="10"/>
  <c r="AM846" i="10"/>
  <c r="AM993" i="26" s="1"/>
  <c r="AN845" i="10"/>
  <c r="AN992" i="26" s="1"/>
  <c r="AU748" i="26"/>
  <c r="AT266" i="10"/>
  <c r="AT248" i="26" s="1"/>
  <c r="AZ462" i="10"/>
  <c r="AZ501" i="26" s="1"/>
  <c r="AQ845" i="10"/>
  <c r="AQ992" i="26" s="1"/>
  <c r="AV845" i="10"/>
  <c r="AV992" i="26" s="1"/>
  <c r="L869" i="26"/>
  <c r="L338" i="26"/>
  <c r="AY743" i="26"/>
  <c r="AO108" i="10"/>
  <c r="AO56" i="26" s="1"/>
  <c r="AO747" i="10"/>
  <c r="AO860" i="26" s="1"/>
  <c r="AZ108" i="10"/>
  <c r="AZ56" i="26" s="1"/>
  <c r="AN747" i="10"/>
  <c r="AN860" i="26" s="1"/>
  <c r="AZ778" i="26"/>
  <c r="AW778" i="26"/>
  <c r="AS658" i="10"/>
  <c r="AS754" i="26" s="1"/>
  <c r="AM703" i="10"/>
  <c r="AM816" i="26" s="1"/>
  <c r="AN702" i="10"/>
  <c r="AN815" i="26" s="1"/>
  <c r="AQ585" i="10"/>
  <c r="AQ658" i="26" s="1"/>
  <c r="AU546" i="10"/>
  <c r="AU602" i="26" s="1"/>
  <c r="AY560" i="10"/>
  <c r="AY633" i="26" s="1"/>
  <c r="AM359" i="10"/>
  <c r="AM381" i="26" s="1"/>
  <c r="AU658" i="10"/>
  <c r="AU754" i="26" s="1"/>
  <c r="AQ702" i="10"/>
  <c r="AQ815" i="26" s="1"/>
  <c r="AV702" i="10"/>
  <c r="AV815" i="26" s="1"/>
  <c r="AV546" i="10"/>
  <c r="AV602" i="26" s="1"/>
  <c r="AO560" i="10"/>
  <c r="AO633" i="26" s="1"/>
  <c r="AN658" i="10"/>
  <c r="AN926" i="26" s="1"/>
  <c r="AY702" i="10"/>
  <c r="AY815" i="26" s="1"/>
  <c r="AO702" i="10"/>
  <c r="AO815" i="26" s="1"/>
  <c r="AX546" i="10"/>
  <c r="AX602" i="26" s="1"/>
  <c r="AR560" i="10"/>
  <c r="AR633" i="26" s="1"/>
  <c r="AN743" i="26"/>
  <c r="AM547" i="10"/>
  <c r="AM603" i="26" s="1"/>
  <c r="AZ560" i="10"/>
  <c r="AZ633" i="26" s="1"/>
  <c r="M146" i="10"/>
  <c r="M147" i="10" s="1"/>
  <c r="AT358" i="10"/>
  <c r="AT380" i="26" s="1"/>
  <c r="AQ658" i="10"/>
  <c r="AQ754" i="26" s="1"/>
  <c r="AZ702" i="10"/>
  <c r="AZ815" i="26" s="1"/>
  <c r="AT546" i="10"/>
  <c r="AT602" i="26" s="1"/>
  <c r="AU560" i="10"/>
  <c r="AU633" i="26" s="1"/>
  <c r="AQ358" i="10"/>
  <c r="AQ380" i="26" s="1"/>
  <c r="AS702" i="10"/>
  <c r="AS815" i="26" s="1"/>
  <c r="AP702" i="10"/>
  <c r="AP815" i="26" s="1"/>
  <c r="AT702" i="10"/>
  <c r="AT815" i="26" s="1"/>
  <c r="AN585" i="10"/>
  <c r="AN658" i="26" s="1"/>
  <c r="AO501" i="10"/>
  <c r="AO557" i="26" s="1"/>
  <c r="AS501" i="10"/>
  <c r="AS557" i="26" s="1"/>
  <c r="AR172" i="10"/>
  <c r="AR137" i="26" s="1"/>
  <c r="AP172" i="10"/>
  <c r="AP137" i="26" s="1"/>
  <c r="AT261" i="10"/>
  <c r="AT243" i="26" s="1"/>
  <c r="AO261" i="10"/>
  <c r="AO243" i="26" s="1"/>
  <c r="AP753" i="26"/>
  <c r="AP501" i="10"/>
  <c r="AP557" i="26" s="1"/>
  <c r="AU501" i="10"/>
  <c r="AU557" i="26" s="1"/>
  <c r="AZ172" i="10"/>
  <c r="AZ137" i="26" s="1"/>
  <c r="AX172" i="10"/>
  <c r="AX137" i="26" s="1"/>
  <c r="AQ261" i="10"/>
  <c r="AQ243" i="26" s="1"/>
  <c r="AW261" i="10"/>
  <c r="AW243" i="26" s="1"/>
  <c r="AP748" i="26"/>
  <c r="L591" i="26"/>
  <c r="AM502" i="10"/>
  <c r="AM558" i="26" s="1"/>
  <c r="AS172" i="10"/>
  <c r="AS137" i="26" s="1"/>
  <c r="AM173" i="10"/>
  <c r="AT173" i="10" s="1"/>
  <c r="AT138" i="26" s="1"/>
  <c r="AY261" i="10"/>
  <c r="AY243" i="26" s="1"/>
  <c r="AP261" i="10"/>
  <c r="AP243" i="26" s="1"/>
  <c r="AP778" i="26"/>
  <c r="AR788" i="26"/>
  <c r="AR501" i="10"/>
  <c r="AR557" i="26" s="1"/>
  <c r="AU172" i="10"/>
  <c r="AU137" i="26" s="1"/>
  <c r="AQ172" i="10"/>
  <c r="AQ137" i="26" s="1"/>
  <c r="AR261" i="10"/>
  <c r="AR243" i="26" s="1"/>
  <c r="AX261" i="10"/>
  <c r="AX243" i="26" s="1"/>
  <c r="N534" i="10"/>
  <c r="N590" i="26" s="1"/>
  <c r="N313" i="10"/>
  <c r="N312" i="26" s="1"/>
  <c r="AW501" i="10"/>
  <c r="AW557" i="26" s="1"/>
  <c r="AT501" i="10"/>
  <c r="AT557" i="26" s="1"/>
  <c r="AN172" i="10"/>
  <c r="AN137" i="26" s="1"/>
  <c r="AY172" i="10"/>
  <c r="AY137" i="26" s="1"/>
  <c r="AZ261" i="10"/>
  <c r="AZ243" i="26" s="1"/>
  <c r="AM262" i="10"/>
  <c r="AM244" i="26" s="1"/>
  <c r="AX783" i="26"/>
  <c r="AS743" i="26"/>
  <c r="M535" i="10"/>
  <c r="M536" i="10" s="1"/>
  <c r="M314" i="10"/>
  <c r="M315" i="10" s="1"/>
  <c r="M316" i="10" s="1"/>
  <c r="AX501" i="10"/>
  <c r="AX557" i="26" s="1"/>
  <c r="AV501" i="10"/>
  <c r="AV557" i="26" s="1"/>
  <c r="AV172" i="10"/>
  <c r="AV137" i="26" s="1"/>
  <c r="AU261" i="10"/>
  <c r="AU243" i="26" s="1"/>
  <c r="K870" i="26"/>
  <c r="AV743" i="26"/>
  <c r="AQ748" i="26"/>
  <c r="AW753" i="26"/>
  <c r="AN501" i="10"/>
  <c r="AN557" i="26" s="1"/>
  <c r="AQ501" i="10"/>
  <c r="AQ557" i="26" s="1"/>
  <c r="AO172" i="10"/>
  <c r="AO137" i="26" s="1"/>
  <c r="AN261" i="10"/>
  <c r="AN243" i="26" s="1"/>
  <c r="AM336" i="10"/>
  <c r="AM335" i="26" s="1"/>
  <c r="AW315" i="10"/>
  <c r="AW314" i="26" s="1"/>
  <c r="AN315" i="10"/>
  <c r="AN314" i="26" s="1"/>
  <c r="AU781" i="10"/>
  <c r="AQ570" i="10"/>
  <c r="AQ643" i="26" s="1"/>
  <c r="AS526" i="10"/>
  <c r="AS582" i="26" s="1"/>
  <c r="H3" i="27"/>
  <c r="H3" i="26"/>
  <c r="H3" i="25"/>
  <c r="H3" i="20"/>
  <c r="H3" i="18"/>
  <c r="H3" i="17"/>
  <c r="H3" i="14"/>
  <c r="H3" i="16"/>
  <c r="H3" i="15"/>
  <c r="L288" i="26"/>
  <c r="AU335" i="10"/>
  <c r="AU334" i="26" s="1"/>
  <c r="AX315" i="10"/>
  <c r="AX314" i="26" s="1"/>
  <c r="AV315" i="10"/>
  <c r="AV314" i="26" s="1"/>
  <c r="AW781" i="10"/>
  <c r="AQ335" i="10"/>
  <c r="AQ334" i="26" s="1"/>
  <c r="AZ781" i="10"/>
  <c r="AX781" i="10"/>
  <c r="AZ335" i="10"/>
  <c r="AZ334" i="26" s="1"/>
  <c r="AO315" i="10"/>
  <c r="AO314" i="26" s="1"/>
  <c r="AT781" i="10"/>
  <c r="AQ781" i="10"/>
  <c r="H4" i="27"/>
  <c r="H4" i="26"/>
  <c r="H4" i="25"/>
  <c r="H4" i="20"/>
  <c r="H4" i="18"/>
  <c r="H4" i="17"/>
  <c r="H4" i="16"/>
  <c r="H4" i="15"/>
  <c r="H4" i="14"/>
  <c r="AU315" i="10"/>
  <c r="AU314" i="26" s="1"/>
  <c r="AZ315" i="10"/>
  <c r="AZ314" i="26" s="1"/>
  <c r="AM782" i="10"/>
  <c r="AX782" i="10" s="1"/>
  <c r="AY781" i="10"/>
  <c r="K279" i="26"/>
  <c r="AP315" i="10"/>
  <c r="AP314" i="26" s="1"/>
  <c r="AO781" i="10"/>
  <c r="AS781" i="10"/>
  <c r="AT526" i="10"/>
  <c r="AT582" i="26" s="1"/>
  <c r="AQ925" i="26"/>
  <c r="AT315" i="10"/>
  <c r="AT314" i="26" s="1"/>
  <c r="AN335" i="10"/>
  <c r="AN334" i="26" s="1"/>
  <c r="AR315" i="10"/>
  <c r="AR314" i="26" s="1"/>
  <c r="AQ315" i="10"/>
  <c r="AQ314" i="26" s="1"/>
  <c r="AP781" i="10"/>
  <c r="AV526" i="10"/>
  <c r="AV582" i="26" s="1"/>
  <c r="AS496" i="10"/>
  <c r="AS552" i="26" s="1"/>
  <c r="AV496" i="10"/>
  <c r="AV552" i="26" s="1"/>
  <c r="AR648" i="10"/>
  <c r="AR916" i="26" s="1"/>
  <c r="AW840" i="10"/>
  <c r="AW987" i="26" s="1"/>
  <c r="AV393" i="10"/>
  <c r="AV415" i="26" s="1"/>
  <c r="AT393" i="10"/>
  <c r="AT415" i="26" s="1"/>
  <c r="AM694" i="10"/>
  <c r="AY694" i="10" s="1"/>
  <c r="AN693" i="10"/>
  <c r="AN961" i="26" s="1"/>
  <c r="AZ753" i="26"/>
  <c r="AR783" i="26"/>
  <c r="AU496" i="10"/>
  <c r="AU552" i="26" s="1"/>
  <c r="AO648" i="10"/>
  <c r="AO916" i="26" s="1"/>
  <c r="AZ648" i="10"/>
  <c r="AZ744" i="26" s="1"/>
  <c r="AX840" i="10"/>
  <c r="AX987" i="26" s="1"/>
  <c r="AU393" i="10"/>
  <c r="AU415" i="26" s="1"/>
  <c r="AO393" i="10"/>
  <c r="AO415" i="26" s="1"/>
  <c r="AQ693" i="10"/>
  <c r="AQ961" i="26" s="1"/>
  <c r="AV693" i="10"/>
  <c r="AV789" i="26" s="1"/>
  <c r="AY788" i="26"/>
  <c r="AW496" i="10"/>
  <c r="AW552" i="26" s="1"/>
  <c r="AW648" i="10"/>
  <c r="AW916" i="26" s="1"/>
  <c r="AS648" i="10"/>
  <c r="AS916" i="26" s="1"/>
  <c r="AN840" i="10"/>
  <c r="AN987" i="26" s="1"/>
  <c r="AZ840" i="10"/>
  <c r="AZ987" i="26" s="1"/>
  <c r="AP393" i="10"/>
  <c r="AP415" i="26" s="1"/>
  <c r="AW393" i="10"/>
  <c r="AW415" i="26" s="1"/>
  <c r="AY693" i="10"/>
  <c r="AY961" i="26" s="1"/>
  <c r="AM789" i="26"/>
  <c r="AN753" i="26"/>
  <c r="AY496" i="10"/>
  <c r="AY552" i="26" s="1"/>
  <c r="AX496" i="10"/>
  <c r="AX552" i="26" s="1"/>
  <c r="AP648" i="10"/>
  <c r="AP916" i="26" s="1"/>
  <c r="AT648" i="10"/>
  <c r="AT916" i="26" s="1"/>
  <c r="AP840" i="10"/>
  <c r="AP987" i="26" s="1"/>
  <c r="AS840" i="10"/>
  <c r="AS987" i="26" s="1"/>
  <c r="AR393" i="10"/>
  <c r="AR415" i="26" s="1"/>
  <c r="AQ393" i="10"/>
  <c r="AQ415" i="26" s="1"/>
  <c r="AR693" i="10"/>
  <c r="AR961" i="26" s="1"/>
  <c r="AM961" i="26"/>
  <c r="AO496" i="10"/>
  <c r="AO552" i="26" s="1"/>
  <c r="AR496" i="10"/>
  <c r="AR552" i="26" s="1"/>
  <c r="AX648" i="10"/>
  <c r="AX916" i="26" s="1"/>
  <c r="AU648" i="10"/>
  <c r="AU744" i="26" s="1"/>
  <c r="AM841" i="10"/>
  <c r="AM988" i="26" s="1"/>
  <c r="AT840" i="10"/>
  <c r="AT987" i="26" s="1"/>
  <c r="AX393" i="10"/>
  <c r="AX415" i="26" s="1"/>
  <c r="AY393" i="10"/>
  <c r="AY415" i="26" s="1"/>
  <c r="AO693" i="10"/>
  <c r="AO789" i="26" s="1"/>
  <c r="AZ693" i="10"/>
  <c r="AZ961" i="26" s="1"/>
  <c r="AS748" i="26"/>
  <c r="AZ783" i="26"/>
  <c r="AP496" i="10"/>
  <c r="AP552" i="26" s="1"/>
  <c r="AZ496" i="10"/>
  <c r="AZ552" i="26" s="1"/>
  <c r="AM649" i="10"/>
  <c r="AM917" i="26" s="1"/>
  <c r="AN648" i="10"/>
  <c r="AN744" i="26" s="1"/>
  <c r="AV840" i="10"/>
  <c r="AV987" i="26" s="1"/>
  <c r="AU840" i="10"/>
  <c r="AU987" i="26" s="1"/>
  <c r="AZ393" i="10"/>
  <c r="AZ415" i="26" s="1"/>
  <c r="AS393" i="10"/>
  <c r="AS415" i="26" s="1"/>
  <c r="AW693" i="10"/>
  <c r="AW961" i="26" s="1"/>
  <c r="AS693" i="10"/>
  <c r="AS961" i="26" s="1"/>
  <c r="AQ496" i="10"/>
  <c r="AQ552" i="26" s="1"/>
  <c r="AT496" i="10"/>
  <c r="AT552" i="26" s="1"/>
  <c r="AP600" i="10"/>
  <c r="AP673" i="26" s="1"/>
  <c r="AQ648" i="10"/>
  <c r="AQ916" i="26" s="1"/>
  <c r="AV648" i="10"/>
  <c r="AV916" i="26" s="1"/>
  <c r="AO840" i="10"/>
  <c r="AO987" i="26" s="1"/>
  <c r="AQ840" i="10"/>
  <c r="AQ987" i="26" s="1"/>
  <c r="AM394" i="10"/>
  <c r="AM416" i="26" s="1"/>
  <c r="AP693" i="10"/>
  <c r="AP961" i="26" s="1"/>
  <c r="AT152" i="10"/>
  <c r="AT117" i="26" s="1"/>
  <c r="AW108" i="10"/>
  <c r="AW56" i="26" s="1"/>
  <c r="N180" i="10"/>
  <c r="N145" i="26" s="1"/>
  <c r="AQ747" i="10"/>
  <c r="AQ860" i="26" s="1"/>
  <c r="AV747" i="10"/>
  <c r="AV860" i="26" s="1"/>
  <c r="AV753" i="26"/>
  <c r="AQ788" i="26"/>
  <c r="AQ152" i="10"/>
  <c r="AQ117" i="26" s="1"/>
  <c r="AP108" i="10"/>
  <c r="AP56" i="26" s="1"/>
  <c r="AY747" i="10"/>
  <c r="AY860" i="26" s="1"/>
  <c r="AT950" i="26"/>
  <c r="AR152" i="10"/>
  <c r="AR117" i="26" s="1"/>
  <c r="AS108" i="10"/>
  <c r="AS56" i="26" s="1"/>
  <c r="AX108" i="10"/>
  <c r="AX56" i="26" s="1"/>
  <c r="AR747" i="10"/>
  <c r="AR860" i="26" s="1"/>
  <c r="AU108" i="10"/>
  <c r="AU56" i="26" s="1"/>
  <c r="AM109" i="10"/>
  <c r="AM56" i="26" s="1"/>
  <c r="AP747" i="10"/>
  <c r="AP860" i="26" s="1"/>
  <c r="AZ747" i="10"/>
  <c r="AZ860" i="26" s="1"/>
  <c r="AT108" i="10"/>
  <c r="AT56" i="26" s="1"/>
  <c r="AQ108" i="10"/>
  <c r="AQ56" i="26" s="1"/>
  <c r="AX747" i="10"/>
  <c r="AX860" i="26" s="1"/>
  <c r="AS747" i="10"/>
  <c r="AS860" i="26" s="1"/>
  <c r="AN108" i="10"/>
  <c r="AN56" i="26" s="1"/>
  <c r="AY108" i="10"/>
  <c r="AY56" i="26" s="1"/>
  <c r="AW747" i="10"/>
  <c r="AW860" i="26" s="1"/>
  <c r="AT747" i="10"/>
  <c r="AT860" i="26" s="1"/>
  <c r="AV108" i="10"/>
  <c r="AV56" i="26" s="1"/>
  <c r="AR108" i="10"/>
  <c r="AR56" i="26" s="1"/>
  <c r="AM748" i="10"/>
  <c r="AM861" i="26" s="1"/>
  <c r="AU747" i="10"/>
  <c r="AU860" i="26" s="1"/>
  <c r="L1115" i="26"/>
  <c r="AR1116" i="26"/>
  <c r="AR1142" i="26" s="1"/>
  <c r="AR17" i="15" s="1"/>
  <c r="AW570" i="10"/>
  <c r="AW643" i="26" s="1"/>
  <c r="AW526" i="10"/>
  <c r="AW582" i="26" s="1"/>
  <c r="AP526" i="10"/>
  <c r="AP582" i="26" s="1"/>
  <c r="AW585" i="10"/>
  <c r="AW658" i="26" s="1"/>
  <c r="AS570" i="10"/>
  <c r="AS643" i="26" s="1"/>
  <c r="AN526" i="10"/>
  <c r="AN582" i="26" s="1"/>
  <c r="AR526" i="10"/>
  <c r="AR582" i="26" s="1"/>
  <c r="AY585" i="10"/>
  <c r="AY658" i="26" s="1"/>
  <c r="AX526" i="10"/>
  <c r="AX582" i="26" s="1"/>
  <c r="AZ526" i="10"/>
  <c r="AZ582" i="26" s="1"/>
  <c r="AR585" i="10"/>
  <c r="AR658" i="26" s="1"/>
  <c r="AP776" i="10"/>
  <c r="AM527" i="10"/>
  <c r="AM583" i="26" s="1"/>
  <c r="AU526" i="10"/>
  <c r="AU582" i="26" s="1"/>
  <c r="AZ585" i="10"/>
  <c r="AZ658" i="26" s="1"/>
  <c r="AY753" i="26"/>
  <c r="AO526" i="10"/>
  <c r="AO582" i="26" s="1"/>
  <c r="AU585" i="10"/>
  <c r="AU658" i="26" s="1"/>
  <c r="L182" i="10"/>
  <c r="L183" i="10" s="1"/>
  <c r="AO570" i="10"/>
  <c r="AO643" i="26" s="1"/>
  <c r="AY526" i="10"/>
  <c r="AY582" i="26" s="1"/>
  <c r="AQ915" i="26"/>
  <c r="AT467" i="10"/>
  <c r="AT506" i="26" s="1"/>
  <c r="AT600" i="10"/>
  <c r="AT673" i="26" s="1"/>
  <c r="AS363" i="10"/>
  <c r="AS385" i="26" s="1"/>
  <c r="AX467" i="10"/>
  <c r="AX506" i="26" s="1"/>
  <c r="AU467" i="10"/>
  <c r="AU506" i="26" s="1"/>
  <c r="AY358" i="10"/>
  <c r="AY380" i="26" s="1"/>
  <c r="AP358" i="10"/>
  <c r="AP380" i="26" s="1"/>
  <c r="AZ595" i="10"/>
  <c r="AZ668" i="26" s="1"/>
  <c r="AX600" i="10"/>
  <c r="AX673" i="26" s="1"/>
  <c r="AU600" i="10"/>
  <c r="AU673" i="26" s="1"/>
  <c r="AO335" i="10"/>
  <c r="AO334" i="26" s="1"/>
  <c r="AY335" i="10"/>
  <c r="AY334" i="26" s="1"/>
  <c r="AV658" i="10"/>
  <c r="AV754" i="26" s="1"/>
  <c r="AY658" i="10"/>
  <c r="AY926" i="26" s="1"/>
  <c r="AZ363" i="10"/>
  <c r="AZ385" i="26" s="1"/>
  <c r="AW422" i="10"/>
  <c r="AW461" i="26" s="1"/>
  <c r="AP422" i="10"/>
  <c r="AP461" i="26" s="1"/>
  <c r="AX570" i="10"/>
  <c r="AX643" i="26" s="1"/>
  <c r="AR546" i="10"/>
  <c r="AR602" i="26" s="1"/>
  <c r="AQ546" i="10"/>
  <c r="AQ602" i="26" s="1"/>
  <c r="AM561" i="10"/>
  <c r="AM634" i="26" s="1"/>
  <c r="AS560" i="10"/>
  <c r="AS633" i="26" s="1"/>
  <c r="AM596" i="10"/>
  <c r="AM669" i="26" s="1"/>
  <c r="AT422" i="10"/>
  <c r="AT461" i="26" s="1"/>
  <c r="AM423" i="10"/>
  <c r="AM462" i="26" s="1"/>
  <c r="AM468" i="10"/>
  <c r="AM507" i="26" s="1"/>
  <c r="AN467" i="10"/>
  <c r="AN506" i="26" s="1"/>
  <c r="AR358" i="10"/>
  <c r="AR380" i="26" s="1"/>
  <c r="AX358" i="10"/>
  <c r="AX380" i="26" s="1"/>
  <c r="AS595" i="10"/>
  <c r="AS668" i="26" s="1"/>
  <c r="AM601" i="10"/>
  <c r="AM674" i="26" s="1"/>
  <c r="AN600" i="10"/>
  <c r="AN673" i="26" s="1"/>
  <c r="AP335" i="10"/>
  <c r="AP334" i="26" s="1"/>
  <c r="AR335" i="10"/>
  <c r="AR334" i="26" s="1"/>
  <c r="AW658" i="10"/>
  <c r="AW926" i="26" s="1"/>
  <c r="AT658" i="10"/>
  <c r="AT926" i="26" s="1"/>
  <c r="AT363" i="10"/>
  <c r="AT385" i="26" s="1"/>
  <c r="AQ422" i="10"/>
  <c r="AQ461" i="26" s="1"/>
  <c r="AZ422" i="10"/>
  <c r="AZ461" i="26" s="1"/>
  <c r="AN570" i="10"/>
  <c r="AN643" i="26" s="1"/>
  <c r="AM571" i="10"/>
  <c r="AM644" i="26" s="1"/>
  <c r="AN546" i="10"/>
  <c r="AN602" i="26" s="1"/>
  <c r="AY546" i="10"/>
  <c r="AY602" i="26" s="1"/>
  <c r="AN560" i="10"/>
  <c r="AN633" i="26" s="1"/>
  <c r="AT560" i="10"/>
  <c r="AT633" i="26" s="1"/>
  <c r="N145" i="10"/>
  <c r="N110" i="26" s="1"/>
  <c r="AW595" i="10"/>
  <c r="AW668" i="26" s="1"/>
  <c r="AQ467" i="10"/>
  <c r="AQ506" i="26" s="1"/>
  <c r="AV600" i="10"/>
  <c r="AV673" i="26" s="1"/>
  <c r="AS422" i="10"/>
  <c r="AS461" i="26" s="1"/>
  <c r="AY467" i="10"/>
  <c r="AY506" i="26" s="1"/>
  <c r="AU358" i="10"/>
  <c r="AU380" i="26" s="1"/>
  <c r="AQ595" i="10"/>
  <c r="AQ668" i="26" s="1"/>
  <c r="AU595" i="10"/>
  <c r="AU668" i="26" s="1"/>
  <c r="AY600" i="10"/>
  <c r="AY673" i="26" s="1"/>
  <c r="AV335" i="10"/>
  <c r="AV334" i="26" s="1"/>
  <c r="AS335" i="10"/>
  <c r="AS334" i="26" s="1"/>
  <c r="AX658" i="10"/>
  <c r="AX926" i="26" s="1"/>
  <c r="AU422" i="10"/>
  <c r="AU461" i="26" s="1"/>
  <c r="AN422" i="10"/>
  <c r="AN461" i="26" s="1"/>
  <c r="AT570" i="10"/>
  <c r="AT643" i="26" s="1"/>
  <c r="AY570" i="10"/>
  <c r="AY643" i="26" s="1"/>
  <c r="AO546" i="10"/>
  <c r="AO602" i="26" s="1"/>
  <c r="AP560" i="10"/>
  <c r="AP633" i="26" s="1"/>
  <c r="L111" i="26"/>
  <c r="AP955" i="26"/>
  <c r="AN748" i="26"/>
  <c r="AN788" i="26"/>
  <c r="AU788" i="26"/>
  <c r="AO783" i="26"/>
  <c r="AP788" i="26"/>
  <c r="AS783" i="26"/>
  <c r="AX743" i="26"/>
  <c r="L920" i="26"/>
  <c r="AP467" i="10"/>
  <c r="AP506" i="26" s="1"/>
  <c r="AW600" i="10"/>
  <c r="AW673" i="26" s="1"/>
  <c r="AV467" i="10"/>
  <c r="AV506" i="26" s="1"/>
  <c r="AT595" i="10"/>
  <c r="AT668" i="26" s="1"/>
  <c r="AN363" i="10"/>
  <c r="AN385" i="26" s="1"/>
  <c r="AR422" i="10"/>
  <c r="AR461" i="26" s="1"/>
  <c r="L748" i="26"/>
  <c r="AR467" i="10"/>
  <c r="AR506" i="26" s="1"/>
  <c r="AN358" i="10"/>
  <c r="AN380" i="26" s="1"/>
  <c r="AR595" i="10"/>
  <c r="AR668" i="26" s="1"/>
  <c r="AN595" i="10"/>
  <c r="AN668" i="26" s="1"/>
  <c r="AR600" i="10"/>
  <c r="AR673" i="26" s="1"/>
  <c r="AW335" i="10"/>
  <c r="AW334" i="26" s="1"/>
  <c r="AP658" i="10"/>
  <c r="AP926" i="26" s="1"/>
  <c r="AM659" i="10"/>
  <c r="AM755" i="26" s="1"/>
  <c r="AX422" i="10"/>
  <c r="AX461" i="26" s="1"/>
  <c r="AV422" i="10"/>
  <c r="AV461" i="26" s="1"/>
  <c r="AU570" i="10"/>
  <c r="AU643" i="26" s="1"/>
  <c r="AR570" i="10"/>
  <c r="AR643" i="26" s="1"/>
  <c r="AW546" i="10"/>
  <c r="AW602" i="26" s="1"/>
  <c r="AQ560" i="10"/>
  <c r="AQ633" i="26" s="1"/>
  <c r="AN783" i="26"/>
  <c r="AM754" i="26"/>
  <c r="AP595" i="10"/>
  <c r="AP668" i="26" s="1"/>
  <c r="AQ600" i="10"/>
  <c r="AQ673" i="26" s="1"/>
  <c r="AV788" i="26"/>
  <c r="AO467" i="10"/>
  <c r="AO506" i="26" s="1"/>
  <c r="AZ467" i="10"/>
  <c r="AZ506" i="26" s="1"/>
  <c r="AS358" i="10"/>
  <c r="AS380" i="26" s="1"/>
  <c r="AV358" i="10"/>
  <c r="AV380" i="26" s="1"/>
  <c r="AX595" i="10"/>
  <c r="AX668" i="26" s="1"/>
  <c r="AV595" i="10"/>
  <c r="AV668" i="26" s="1"/>
  <c r="AO600" i="10"/>
  <c r="AO673" i="26" s="1"/>
  <c r="AZ600" i="10"/>
  <c r="AZ673" i="26" s="1"/>
  <c r="AT335" i="10"/>
  <c r="AT334" i="26" s="1"/>
  <c r="AR658" i="10"/>
  <c r="AR926" i="26" s="1"/>
  <c r="AO658" i="10"/>
  <c r="AO754" i="26" s="1"/>
  <c r="AO422" i="10"/>
  <c r="AO461" i="26" s="1"/>
  <c r="AV570" i="10"/>
  <c r="AV643" i="26" s="1"/>
  <c r="AZ570" i="10"/>
  <c r="AZ643" i="26" s="1"/>
  <c r="AZ546" i="10"/>
  <c r="AZ602" i="26" s="1"/>
  <c r="AP546" i="10"/>
  <c r="AP602" i="26" s="1"/>
  <c r="AX560" i="10"/>
  <c r="AX633" i="26" s="1"/>
  <c r="AW560" i="10"/>
  <c r="AW633" i="26" s="1"/>
  <c r="K66" i="27"/>
  <c r="K13" i="15" s="1"/>
  <c r="K13" i="17" s="1"/>
  <c r="K13" i="18" s="1"/>
  <c r="K1090" i="26"/>
  <c r="K1094" i="26" s="1"/>
  <c r="K1098" i="26" s="1"/>
  <c r="K1135" i="26" s="1"/>
  <c r="AY1115" i="26"/>
  <c r="AI66" i="27"/>
  <c r="AI13" i="15" s="1"/>
  <c r="AI13" i="17" s="1"/>
  <c r="AI1090" i="26"/>
  <c r="AI1094" i="26" s="1"/>
  <c r="AI1098" i="26" s="1"/>
  <c r="AI1135" i="26" s="1"/>
  <c r="L1120" i="26"/>
  <c r="AG1090" i="26"/>
  <c r="AG1094" i="26" s="1"/>
  <c r="AG1098" i="26" s="1"/>
  <c r="AG1135" i="26" s="1"/>
  <c r="AG66" i="27"/>
  <c r="AG13" i="15" s="1"/>
  <c r="AG13" i="17" s="1"/>
  <c r="AG13" i="18" s="1"/>
  <c r="P1090" i="26"/>
  <c r="P1094" i="26" s="1"/>
  <c r="P1098" i="26" s="1"/>
  <c r="P1135" i="26" s="1"/>
  <c r="P66" i="27"/>
  <c r="P13" i="15" s="1"/>
  <c r="P13" i="17" s="1"/>
  <c r="P13" i="18" s="1"/>
  <c r="AC66" i="27"/>
  <c r="AC13" i="15" s="1"/>
  <c r="AC13" i="17" s="1"/>
  <c r="AC13" i="18" s="1"/>
  <c r="AC1090" i="26"/>
  <c r="AC1094" i="26" s="1"/>
  <c r="AC1098" i="26" s="1"/>
  <c r="AC1135" i="26" s="1"/>
  <c r="U66" i="27"/>
  <c r="U13" i="15" s="1"/>
  <c r="U13" i="17" s="1"/>
  <c r="U13" i="18" s="1"/>
  <c r="U1090" i="26"/>
  <c r="U1094" i="26" s="1"/>
  <c r="U1098" i="26" s="1"/>
  <c r="U1135" i="26" s="1"/>
  <c r="X66" i="27"/>
  <c r="X13" i="15" s="1"/>
  <c r="X13" i="17" s="1"/>
  <c r="X13" i="18" s="1"/>
  <c r="X1090" i="26"/>
  <c r="X1094" i="26" s="1"/>
  <c r="X1098" i="26" s="1"/>
  <c r="X1135" i="26" s="1"/>
  <c r="V66" i="27"/>
  <c r="V13" i="15" s="1"/>
  <c r="V13" i="17" s="1"/>
  <c r="V13" i="18" s="1"/>
  <c r="V1090" i="26"/>
  <c r="V1094" i="26" s="1"/>
  <c r="V1098" i="26" s="1"/>
  <c r="V1135" i="26" s="1"/>
  <c r="O1090" i="26"/>
  <c r="O1094" i="26" s="1"/>
  <c r="O1098" i="26" s="1"/>
  <c r="O1135" i="26" s="1"/>
  <c r="O66" i="27"/>
  <c r="O13" i="15" s="1"/>
  <c r="O13" i="17" s="1"/>
  <c r="O13" i="18" s="1"/>
  <c r="R66" i="27"/>
  <c r="R13" i="15" s="1"/>
  <c r="R13" i="17" s="1"/>
  <c r="R13" i="18" s="1"/>
  <c r="R1090" i="26"/>
  <c r="R1094" i="26" s="1"/>
  <c r="R1098" i="26" s="1"/>
  <c r="R1135" i="26" s="1"/>
  <c r="AH66" i="27"/>
  <c r="AH13" i="15" s="1"/>
  <c r="AH13" i="17" s="1"/>
  <c r="AH13" i="18" s="1"/>
  <c r="AH1090" i="26"/>
  <c r="AH1094" i="26" s="1"/>
  <c r="AH1098" i="26" s="1"/>
  <c r="AH1135" i="26" s="1"/>
  <c r="AF66" i="27"/>
  <c r="AF13" i="15" s="1"/>
  <c r="AF13" i="17" s="1"/>
  <c r="AF13" i="18" s="1"/>
  <c r="AF1090" i="26"/>
  <c r="AF1094" i="26" s="1"/>
  <c r="AF1098" i="26" s="1"/>
  <c r="AF1135" i="26" s="1"/>
  <c r="AB66" i="27"/>
  <c r="AB13" i="15" s="1"/>
  <c r="AB13" i="17" s="1"/>
  <c r="AB13" i="18" s="1"/>
  <c r="AB1090" i="26"/>
  <c r="AB1094" i="26" s="1"/>
  <c r="AB1098" i="26" s="1"/>
  <c r="AB1135" i="26" s="1"/>
  <c r="AL1090" i="26"/>
  <c r="AL1094" i="26" s="1"/>
  <c r="AL1098" i="26" s="1"/>
  <c r="AL1135" i="26" s="1"/>
  <c r="AL66" i="27"/>
  <c r="AL13" i="15" s="1"/>
  <c r="W1090" i="26"/>
  <c r="W1094" i="26" s="1"/>
  <c r="W1098" i="26" s="1"/>
  <c r="W1135" i="26" s="1"/>
  <c r="W66" i="27"/>
  <c r="W13" i="15" s="1"/>
  <c r="W13" i="17" s="1"/>
  <c r="W13" i="18" s="1"/>
  <c r="M210" i="10"/>
  <c r="N209" i="10"/>
  <c r="AV202" i="10"/>
  <c r="AV167" i="26" s="1"/>
  <c r="AN202" i="10"/>
  <c r="AN167" i="26" s="1"/>
  <c r="AU202" i="10"/>
  <c r="AU167" i="26" s="1"/>
  <c r="AT202" i="10"/>
  <c r="AT167" i="26" s="1"/>
  <c r="AS202" i="10"/>
  <c r="AS167" i="26" s="1"/>
  <c r="AR202" i="10"/>
  <c r="AR167" i="26" s="1"/>
  <c r="AQ202" i="10"/>
  <c r="AQ167" i="26" s="1"/>
  <c r="AZ202" i="10"/>
  <c r="AZ167" i="26" s="1"/>
  <c r="AP202" i="10"/>
  <c r="AP167" i="26" s="1"/>
  <c r="AW202" i="10"/>
  <c r="AW167" i="26" s="1"/>
  <c r="AO202" i="10"/>
  <c r="AO167" i="26" s="1"/>
  <c r="AM203" i="10"/>
  <c r="AM168" i="26" s="1"/>
  <c r="AY202" i="10"/>
  <c r="AY167" i="26" s="1"/>
  <c r="AX202" i="10"/>
  <c r="AX167" i="26" s="1"/>
  <c r="AM802" i="10"/>
  <c r="AZ802" i="10" s="1"/>
  <c r="AM167" i="26"/>
  <c r="AY266" i="10"/>
  <c r="AY248" i="26" s="1"/>
  <c r="AM153" i="10"/>
  <c r="AM118" i="26" s="1"/>
  <c r="AY152" i="10"/>
  <c r="AY117" i="26" s="1"/>
  <c r="AX462" i="10"/>
  <c r="AX501" i="26" s="1"/>
  <c r="AT462" i="10"/>
  <c r="AT501" i="26" s="1"/>
  <c r="AR363" i="10"/>
  <c r="AR385" i="26" s="1"/>
  <c r="AU363" i="10"/>
  <c r="AU385" i="26" s="1"/>
  <c r="AP890" i="10"/>
  <c r="AP1037" i="26" s="1"/>
  <c r="AW776" i="10"/>
  <c r="AU778" i="26"/>
  <c r="N420" i="10"/>
  <c r="N459" i="26" s="1"/>
  <c r="N458" i="26" s="1"/>
  <c r="M421" i="10"/>
  <c r="AO801" i="10"/>
  <c r="AR801" i="10"/>
  <c r="AS266" i="10"/>
  <c r="AS248" i="26" s="1"/>
  <c r="AU266" i="10"/>
  <c r="AU248" i="26" s="1"/>
  <c r="AU152" i="10"/>
  <c r="AU117" i="26" s="1"/>
  <c r="AZ152" i="10"/>
  <c r="AZ117" i="26" s="1"/>
  <c r="AM463" i="10"/>
  <c r="AM502" i="26" s="1"/>
  <c r="AN462" i="10"/>
  <c r="AN501" i="26" s="1"/>
  <c r="AP363" i="10"/>
  <c r="AP385" i="26" s="1"/>
  <c r="AV363" i="10"/>
  <c r="AV385" i="26" s="1"/>
  <c r="AN890" i="10"/>
  <c r="AN1037" i="26" s="1"/>
  <c r="AQ890" i="10"/>
  <c r="AQ1037" i="26" s="1"/>
  <c r="AX778" i="26"/>
  <c r="AU753" i="26"/>
  <c r="AR753" i="26"/>
  <c r="AN950" i="26"/>
  <c r="AW801" i="10"/>
  <c r="AS801" i="10"/>
  <c r="AZ266" i="10"/>
  <c r="AZ248" i="26" s="1"/>
  <c r="AN266" i="10"/>
  <c r="AN248" i="26" s="1"/>
  <c r="AN152" i="10"/>
  <c r="AN117" i="26" s="1"/>
  <c r="AS152" i="10"/>
  <c r="AS117" i="26" s="1"/>
  <c r="AP462" i="10"/>
  <c r="AP501" i="26" s="1"/>
  <c r="AV462" i="10"/>
  <c r="AV501" i="26" s="1"/>
  <c r="AX363" i="10"/>
  <c r="AX385" i="26" s="1"/>
  <c r="AO363" i="10"/>
  <c r="AO385" i="26" s="1"/>
  <c r="AO890" i="10"/>
  <c r="AO1037" i="26" s="1"/>
  <c r="AZ890" i="10"/>
  <c r="AZ1037" i="26" s="1"/>
  <c r="L313" i="26"/>
  <c r="AT788" i="26"/>
  <c r="AT743" i="26"/>
  <c r="AZ801" i="10"/>
  <c r="AT801" i="10"/>
  <c r="AP266" i="10"/>
  <c r="AP248" i="26" s="1"/>
  <c r="AV266" i="10"/>
  <c r="AV248" i="26" s="1"/>
  <c r="AV152" i="10"/>
  <c r="AV117" i="26" s="1"/>
  <c r="AR462" i="10"/>
  <c r="AR501" i="26" s="1"/>
  <c r="AO462" i="10"/>
  <c r="AO501" i="26" s="1"/>
  <c r="AM364" i="10"/>
  <c r="AM386" i="26" s="1"/>
  <c r="AW363" i="10"/>
  <c r="AW385" i="26" s="1"/>
  <c r="AT890" i="10"/>
  <c r="AT1037" i="26" s="1"/>
  <c r="AS890" i="10"/>
  <c r="AS1037" i="26" s="1"/>
  <c r="N200" i="10"/>
  <c r="N165" i="26" s="1"/>
  <c r="M201" i="10"/>
  <c r="M202" i="10" s="1"/>
  <c r="M203" i="10" s="1"/>
  <c r="M204" i="10" s="1"/>
  <c r="AX801" i="10"/>
  <c r="AU801" i="10"/>
  <c r="AM319" i="26"/>
  <c r="AU320" i="10"/>
  <c r="AT320" i="10"/>
  <c r="AY320" i="10"/>
  <c r="AQ320" i="10"/>
  <c r="AM321" i="10"/>
  <c r="AP320" i="10"/>
  <c r="AO320" i="10"/>
  <c r="AZ320" i="10"/>
  <c r="AN320" i="10"/>
  <c r="AW320" i="10"/>
  <c r="AV320" i="10"/>
  <c r="AS320" i="10"/>
  <c r="AX320" i="10"/>
  <c r="AR320" i="10"/>
  <c r="AX266" i="10"/>
  <c r="AX248" i="26" s="1"/>
  <c r="AO266" i="10"/>
  <c r="AO248" i="26" s="1"/>
  <c r="AO152" i="10"/>
  <c r="AO117" i="26" s="1"/>
  <c r="AQ462" i="10"/>
  <c r="AQ501" i="26" s="1"/>
  <c r="AW462" i="10"/>
  <c r="AW501" i="26" s="1"/>
  <c r="AQ363" i="10"/>
  <c r="AQ385" i="26" s="1"/>
  <c r="AW890" i="10"/>
  <c r="AW1037" i="26" s="1"/>
  <c r="AM891" i="10"/>
  <c r="AM1038" i="26" s="1"/>
  <c r="AU1115" i="26"/>
  <c r="AX753" i="26"/>
  <c r="AU1116" i="26"/>
  <c r="AU1142" i="26" s="1"/>
  <c r="AU17" i="15" s="1"/>
  <c r="AY801" i="10"/>
  <c r="AM267" i="10"/>
  <c r="AM249" i="26" s="1"/>
  <c r="AW266" i="10"/>
  <c r="AW248" i="26" s="1"/>
  <c r="AX152" i="10"/>
  <c r="AX117" i="26" s="1"/>
  <c r="AW152" i="10"/>
  <c r="AW117" i="26" s="1"/>
  <c r="AY462" i="10"/>
  <c r="AY501" i="26" s="1"/>
  <c r="AY363" i="10"/>
  <c r="AY385" i="26" s="1"/>
  <c r="AX890" i="10"/>
  <c r="AX1037" i="26" s="1"/>
  <c r="AU890" i="10"/>
  <c r="AU1037" i="26" s="1"/>
  <c r="M721" i="10"/>
  <c r="N720" i="10"/>
  <c r="AM693" i="26"/>
  <c r="AS620" i="10"/>
  <c r="AZ620" i="10"/>
  <c r="AR620" i="10"/>
  <c r="AM621" i="10"/>
  <c r="AW620" i="10"/>
  <c r="AO620" i="10"/>
  <c r="AP620" i="10"/>
  <c r="AN620" i="10"/>
  <c r="AY620" i="10"/>
  <c r="AV620" i="10"/>
  <c r="AU620" i="10"/>
  <c r="AX620" i="10"/>
  <c r="AT620" i="10"/>
  <c r="AQ620" i="10"/>
  <c r="T66" i="27"/>
  <c r="T13" i="15" s="1"/>
  <c r="T13" i="17" s="1"/>
  <c r="T1090" i="26"/>
  <c r="T1094" i="26" s="1"/>
  <c r="T1098" i="26" s="1"/>
  <c r="T1135" i="26" s="1"/>
  <c r="Q66" i="27"/>
  <c r="Q13" i="15" s="1"/>
  <c r="Q13" i="17" s="1"/>
  <c r="Q13" i="18" s="1"/>
  <c r="Q1090" i="26"/>
  <c r="Q1094" i="26" s="1"/>
  <c r="Q1098" i="26" s="1"/>
  <c r="Q1135" i="26" s="1"/>
  <c r="AK1090" i="26"/>
  <c r="AK1094" i="26" s="1"/>
  <c r="AK1098" i="26" s="1"/>
  <c r="AK1135" i="26" s="1"/>
  <c r="AK66" i="27"/>
  <c r="AK13" i="15" s="1"/>
  <c r="AK13" i="17" s="1"/>
  <c r="S1090" i="26"/>
  <c r="S1094" i="26" s="1"/>
  <c r="S1098" i="26" s="1"/>
  <c r="S1135" i="26" s="1"/>
  <c r="S66" i="27"/>
  <c r="S13" i="15" s="1"/>
  <c r="AJ1090" i="26"/>
  <c r="AJ1094" i="26" s="1"/>
  <c r="AJ1098" i="26" s="1"/>
  <c r="AJ1135" i="26" s="1"/>
  <c r="AJ66" i="27"/>
  <c r="AJ13" i="15" s="1"/>
  <c r="AJ13" i="17" s="1"/>
  <c r="AJ13" i="18" s="1"/>
  <c r="N1090" i="26"/>
  <c r="N1094" i="26" s="1"/>
  <c r="N1098" i="26" s="1"/>
  <c r="N1135" i="26" s="1"/>
  <c r="N66" i="27"/>
  <c r="N13" i="15" s="1"/>
  <c r="N13" i="17" s="1"/>
  <c r="N13" i="18" s="1"/>
  <c r="AA66" i="27"/>
  <c r="AA13" i="15" s="1"/>
  <c r="AA1090" i="26"/>
  <c r="AA1094" i="26" s="1"/>
  <c r="AA1098" i="26" s="1"/>
  <c r="AA1135" i="26" s="1"/>
  <c r="J66" i="27"/>
  <c r="J13" i="15" s="1"/>
  <c r="J13" i="17" s="1"/>
  <c r="J13" i="18" s="1"/>
  <c r="J1090" i="26"/>
  <c r="J1094" i="26" s="1"/>
  <c r="J1098" i="26" s="1"/>
  <c r="J1135" i="26" s="1"/>
  <c r="J1144" i="26" s="1"/>
  <c r="J19" i="15" s="1"/>
  <c r="I66" i="27"/>
  <c r="I1090" i="26"/>
  <c r="I1094" i="26" s="1"/>
  <c r="I1098" i="26" s="1"/>
  <c r="I1135" i="26" s="1"/>
  <c r="I1144" i="26" s="1"/>
  <c r="I19" i="15" s="1"/>
  <c r="M66" i="27"/>
  <c r="M13" i="15" s="1"/>
  <c r="M13" i="17" s="1"/>
  <c r="M13" i="18" s="1"/>
  <c r="M1090" i="26"/>
  <c r="M1094" i="26" s="1"/>
  <c r="M1098" i="26" s="1"/>
  <c r="M1135" i="26" s="1"/>
  <c r="Y66" i="27"/>
  <c r="Y13" i="15" s="1"/>
  <c r="Y13" i="17" s="1"/>
  <c r="Y13" i="18" s="1"/>
  <c r="Y1090" i="26"/>
  <c r="Y1094" i="26" s="1"/>
  <c r="Y1098" i="26" s="1"/>
  <c r="Y1135" i="26" s="1"/>
  <c r="AE66" i="27"/>
  <c r="AE13" i="15" s="1"/>
  <c r="AE13" i="17" s="1"/>
  <c r="AE13" i="18" s="1"/>
  <c r="AE1090" i="26"/>
  <c r="AE1094" i="26" s="1"/>
  <c r="AE1098" i="26" s="1"/>
  <c r="AE1135" i="26" s="1"/>
  <c r="L66" i="27"/>
  <c r="L13" i="15" s="1"/>
  <c r="L13" i="17" s="1"/>
  <c r="L13" i="18" s="1"/>
  <c r="L1090" i="26"/>
  <c r="L1094" i="26" s="1"/>
  <c r="L1098" i="26" s="1"/>
  <c r="L1135" i="26" s="1"/>
  <c r="AD66" i="27"/>
  <c r="AD13" i="15" s="1"/>
  <c r="AD13" i="17" s="1"/>
  <c r="AD13" i="18" s="1"/>
  <c r="AD1090" i="26"/>
  <c r="AD1094" i="26" s="1"/>
  <c r="AD1098" i="26" s="1"/>
  <c r="AD1135" i="26" s="1"/>
  <c r="Z1090" i="26"/>
  <c r="Z1094" i="26" s="1"/>
  <c r="Z1098" i="26" s="1"/>
  <c r="Z1135" i="26" s="1"/>
  <c r="Z66" i="27"/>
  <c r="Z13" i="15" s="1"/>
  <c r="Z13" i="17" s="1"/>
  <c r="Z13" i="18" s="1"/>
  <c r="K818" i="10"/>
  <c r="K822" i="10"/>
  <c r="K823" i="10" s="1"/>
  <c r="AM688" i="26"/>
  <c r="M828" i="26"/>
  <c r="AM199" i="26"/>
  <c r="AZ202" i="26"/>
  <c r="AR202" i="26"/>
  <c r="AQ202" i="26"/>
  <c r="AV202" i="26"/>
  <c r="AT202" i="26"/>
  <c r="AM203" i="26"/>
  <c r="AS202" i="26"/>
  <c r="AP202" i="26"/>
  <c r="AY202" i="26"/>
  <c r="AX202" i="26"/>
  <c r="AW202" i="26"/>
  <c r="AO202" i="26"/>
  <c r="AN202" i="26"/>
  <c r="AU202" i="26"/>
  <c r="L833" i="26"/>
  <c r="L817" i="10"/>
  <c r="M160" i="26"/>
  <c r="M135" i="26"/>
  <c r="M140" i="26"/>
  <c r="AM830" i="26"/>
  <c r="AU833" i="26"/>
  <c r="AW833" i="26"/>
  <c r="AO833" i="26"/>
  <c r="AS833" i="26"/>
  <c r="AY833" i="26"/>
  <c r="AN833" i="26"/>
  <c r="AQ833" i="26"/>
  <c r="AP833" i="26"/>
  <c r="AZ833" i="26"/>
  <c r="AX833" i="26"/>
  <c r="AV833" i="26"/>
  <c r="AT833" i="26"/>
  <c r="AR833" i="26"/>
  <c r="AM57" i="27"/>
  <c r="AM61" i="27" s="1"/>
  <c r="AX1116" i="26"/>
  <c r="AX1142" i="26" s="1"/>
  <c r="AX17" i="15" s="1"/>
  <c r="AO1115" i="26"/>
  <c r="AO1116" i="26"/>
  <c r="AO1142" i="26" s="1"/>
  <c r="AO17" i="15" s="1"/>
  <c r="L1126" i="26"/>
  <c r="AT1115" i="26"/>
  <c r="AZ1116" i="26"/>
  <c r="AZ1142" i="26" s="1"/>
  <c r="AZ17" i="15" s="1"/>
  <c r="AZ1115" i="26"/>
  <c r="AS1115" i="26"/>
  <c r="AW1116" i="26"/>
  <c r="AW1142" i="26" s="1"/>
  <c r="AW17" i="15" s="1"/>
  <c r="AS1116" i="26"/>
  <c r="AS1142" i="26" s="1"/>
  <c r="AS17" i="15" s="1"/>
  <c r="AT1116" i="26"/>
  <c r="AT1142" i="26" s="1"/>
  <c r="AT17" i="15" s="1"/>
  <c r="AS350" i="26"/>
  <c r="AS1118" i="26"/>
  <c r="AV796" i="26"/>
  <c r="AV800" i="26" s="1"/>
  <c r="AV804" i="26"/>
  <c r="AV808" i="26" s="1"/>
  <c r="L1128" i="26"/>
  <c r="K654" i="10"/>
  <c r="K921" i="26"/>
  <c r="K749" i="26"/>
  <c r="AN1115" i="26"/>
  <c r="K644" i="10"/>
  <c r="K911" i="26"/>
  <c r="K739" i="26"/>
  <c r="AW968" i="26"/>
  <c r="AW972" i="26" s="1"/>
  <c r="AW976" i="26"/>
  <c r="AW980" i="26" s="1"/>
  <c r="K886" i="10"/>
  <c r="K1032" i="26"/>
  <c r="AR956" i="26"/>
  <c r="AR784" i="26"/>
  <c r="AW921" i="26"/>
  <c r="AW749" i="26"/>
  <c r="AY930" i="26"/>
  <c r="AY758" i="26"/>
  <c r="L590" i="10"/>
  <c r="L662" i="26"/>
  <c r="K669" i="10"/>
  <c r="K936" i="26"/>
  <c r="K764" i="26"/>
  <c r="K458" i="10"/>
  <c r="K496" i="26"/>
  <c r="AV900" i="26"/>
  <c r="AV728" i="26"/>
  <c r="M949" i="26"/>
  <c r="M777" i="26"/>
  <c r="L546" i="10"/>
  <c r="L601" i="26"/>
  <c r="L752" i="10"/>
  <c r="L864" i="26"/>
  <c r="AQ911" i="26"/>
  <c r="AQ739" i="26"/>
  <c r="K664" i="10"/>
  <c r="K931" i="26"/>
  <c r="K759" i="26"/>
  <c r="L1116" i="26"/>
  <c r="K153" i="10"/>
  <c r="K117" i="26"/>
  <c r="L341" i="10"/>
  <c r="L339" i="26"/>
  <c r="K684" i="10"/>
  <c r="K951" i="26"/>
  <c r="K779" i="26"/>
  <c r="K394" i="10"/>
  <c r="K415" i="26"/>
  <c r="AO905" i="26"/>
  <c r="AO733" i="26"/>
  <c r="L683" i="10"/>
  <c r="L950" i="26"/>
  <c r="L778" i="26"/>
  <c r="L108" i="10"/>
  <c r="L55" i="26"/>
  <c r="AO945" i="26"/>
  <c r="AO773" i="26"/>
  <c r="AT945" i="26"/>
  <c r="AT773" i="26"/>
  <c r="AV941" i="26"/>
  <c r="AV769" i="26"/>
  <c r="L442" i="10"/>
  <c r="L480" i="26"/>
  <c r="L152" i="10"/>
  <c r="L116" i="26"/>
  <c r="L157" i="10"/>
  <c r="L121" i="26"/>
  <c r="L103" i="10"/>
  <c r="L50" i="26"/>
  <c r="AM777" i="10"/>
  <c r="AS777" i="10" s="1"/>
  <c r="N391" i="10"/>
  <c r="N413" i="26" s="1"/>
  <c r="AS956" i="26"/>
  <c r="AS784" i="26"/>
  <c r="L870" i="10"/>
  <c r="L1016" i="26"/>
  <c r="AS935" i="26"/>
  <c r="AS763" i="26"/>
  <c r="AR935" i="26"/>
  <c r="AR763" i="26"/>
  <c r="L363" i="10"/>
  <c r="L384" i="26"/>
  <c r="M1062" i="26"/>
  <c r="M1066" i="26" s="1"/>
  <c r="M1054" i="26"/>
  <c r="M1058" i="26" s="1"/>
  <c r="N939" i="26"/>
  <c r="N767" i="26"/>
  <c r="AX921" i="26"/>
  <c r="AX749" i="26"/>
  <c r="AU921" i="26"/>
  <c r="AU749" i="26"/>
  <c r="L860" i="10"/>
  <c r="L1006" i="26"/>
  <c r="L585" i="10"/>
  <c r="L657" i="26"/>
  <c r="L413" i="10"/>
  <c r="L434" i="26"/>
  <c r="AP930" i="26"/>
  <c r="AP758" i="26"/>
  <c r="AV930" i="26"/>
  <c r="AV758" i="26"/>
  <c r="AY911" i="26"/>
  <c r="AY739" i="26"/>
  <c r="I1141" i="26"/>
  <c r="I16" i="15" s="1"/>
  <c r="I1142" i="26"/>
  <c r="I17" i="15" s="1"/>
  <c r="I1143" i="26"/>
  <c r="I18" i="15" s="1"/>
  <c r="K861" i="10"/>
  <c r="K1007" i="26"/>
  <c r="K314" i="26"/>
  <c r="N765" i="10"/>
  <c r="M878" i="26"/>
  <c r="K478" i="10"/>
  <c r="K516" i="26"/>
  <c r="K125" i="10"/>
  <c r="K73" i="26" s="1"/>
  <c r="K72" i="26"/>
  <c r="K217" i="10"/>
  <c r="K198" i="26"/>
  <c r="N416" i="10"/>
  <c r="M438" i="26"/>
  <c r="K891" i="10"/>
  <c r="K1037" i="26"/>
  <c r="AR796" i="26"/>
  <c r="AR800" i="26" s="1"/>
  <c r="AR804" i="26"/>
  <c r="AR808" i="26" s="1"/>
  <c r="K718" i="10"/>
  <c r="K830" i="26"/>
  <c r="K842" i="10"/>
  <c r="K989" i="26" s="1"/>
  <c r="K988" i="26"/>
  <c r="K232" i="10"/>
  <c r="K213" i="26"/>
  <c r="AY804" i="26"/>
  <c r="AY808" i="26" s="1"/>
  <c r="AY796" i="26"/>
  <c r="AY800" i="26" s="1"/>
  <c r="K649" i="10"/>
  <c r="K916" i="26"/>
  <c r="K744" i="26"/>
  <c r="K428" i="10"/>
  <c r="K466" i="26"/>
  <c r="K693" i="26"/>
  <c r="K384" i="10"/>
  <c r="K405" i="26"/>
  <c r="AO796" i="26"/>
  <c r="AO800" i="26" s="1"/>
  <c r="AO804" i="26"/>
  <c r="AO808" i="26" s="1"/>
  <c r="AO22" i="10"/>
  <c r="AN10" i="27"/>
  <c r="AN16" i="27"/>
  <c r="K114" i="10"/>
  <c r="K61" i="26"/>
  <c r="K713" i="10"/>
  <c r="K825" i="26"/>
  <c r="K881" i="10"/>
  <c r="K1027" i="26"/>
  <c r="K296" i="10"/>
  <c r="K294" i="26"/>
  <c r="N343" i="10"/>
  <c r="M342" i="26"/>
  <c r="AV976" i="26"/>
  <c r="AV980" i="26" s="1"/>
  <c r="AV968" i="26"/>
  <c r="AV972" i="26" s="1"/>
  <c r="K581" i="10"/>
  <c r="K653" i="26"/>
  <c r="L615" i="10"/>
  <c r="L616" i="10" s="1"/>
  <c r="L687" i="26"/>
  <c r="AS905" i="26"/>
  <c r="AS733" i="26"/>
  <c r="L261" i="10"/>
  <c r="L242" i="26"/>
  <c r="L576" i="26"/>
  <c r="AS930" i="26"/>
  <c r="AS758" i="26"/>
  <c r="K552" i="10"/>
  <c r="K607" i="26"/>
  <c r="AS796" i="26"/>
  <c r="AS800" i="26" s="1"/>
  <c r="AS804" i="26"/>
  <c r="AS808" i="26" s="1"/>
  <c r="K159" i="10"/>
  <c r="K124" i="26" s="1"/>
  <c r="K123" i="26"/>
  <c r="K576" i="10"/>
  <c r="K648" i="26"/>
  <c r="L231" i="10"/>
  <c r="L212" i="26"/>
  <c r="AW951" i="26"/>
  <c r="AW779" i="26"/>
  <c r="L388" i="10"/>
  <c r="L409" i="26"/>
  <c r="L506" i="10"/>
  <c r="L561" i="26"/>
  <c r="AY935" i="26"/>
  <c r="AY763" i="26"/>
  <c r="AT961" i="26"/>
  <c r="AT789" i="26"/>
  <c r="K728" i="10"/>
  <c r="K840" i="26"/>
  <c r="AS976" i="26"/>
  <c r="AS980" i="26" s="1"/>
  <c r="AS968" i="26"/>
  <c r="AS972" i="26" s="1"/>
  <c r="AV1115" i="26"/>
  <c r="AN55" i="27"/>
  <c r="K688" i="26"/>
  <c r="K896" i="10"/>
  <c r="K1042" i="26"/>
  <c r="L537" i="10"/>
  <c r="L592" i="26"/>
  <c r="AO900" i="26"/>
  <c r="AO728" i="26"/>
  <c r="AX900" i="26"/>
  <c r="AX728" i="26"/>
  <c r="AX905" i="26"/>
  <c r="AX733" i="26"/>
  <c r="AW905" i="26"/>
  <c r="AW733" i="26"/>
  <c r="L246" i="10"/>
  <c r="L227" i="26"/>
  <c r="L93" i="10"/>
  <c r="L40" i="26"/>
  <c r="L610" i="10"/>
  <c r="L682" i="26"/>
  <c r="L128" i="10"/>
  <c r="L75" i="26"/>
  <c r="L422" i="10"/>
  <c r="L460" i="26"/>
  <c r="AS779" i="26"/>
  <c r="L570" i="10"/>
  <c r="L642" i="26"/>
  <c r="AW945" i="26"/>
  <c r="AW773" i="26"/>
  <c r="L161" i="26"/>
  <c r="L717" i="10"/>
  <c r="L829" i="26"/>
  <c r="L890" i="10"/>
  <c r="L1036" i="26"/>
  <c r="L408" i="10"/>
  <c r="L429" i="26"/>
  <c r="L620" i="10"/>
  <c r="L621" i="10" s="1"/>
  <c r="L692" i="26"/>
  <c r="L133" i="10"/>
  <c r="L80" i="26"/>
  <c r="L300" i="10"/>
  <c r="L298" i="26"/>
  <c r="L373" i="10"/>
  <c r="L394" i="26"/>
  <c r="L850" i="10"/>
  <c r="L996" i="26"/>
  <c r="L472" i="10"/>
  <c r="L510" i="26"/>
  <c r="AY776" i="10"/>
  <c r="AV776" i="10"/>
  <c r="AP956" i="26"/>
  <c r="AP784" i="26"/>
  <c r="AT956" i="26"/>
  <c r="AT784" i="26"/>
  <c r="AM936" i="26"/>
  <c r="AM764" i="26"/>
  <c r="AZ935" i="26"/>
  <c r="AZ763" i="26"/>
  <c r="AM922" i="26"/>
  <c r="AM750" i="26"/>
  <c r="L496" i="10"/>
  <c r="L551" i="26"/>
  <c r="L437" i="10"/>
  <c r="L475" i="26"/>
  <c r="L88" i="10"/>
  <c r="L35" i="26"/>
  <c r="L693" i="10"/>
  <c r="L960" i="26"/>
  <c r="L788" i="26"/>
  <c r="AZ930" i="26"/>
  <c r="AZ758" i="26"/>
  <c r="L271" i="10"/>
  <c r="L252" i="26"/>
  <c r="AV585" i="10"/>
  <c r="AV658" i="26" s="1"/>
  <c r="AP911" i="26"/>
  <c r="AP739" i="26"/>
  <c r="AS911" i="26"/>
  <c r="AS739" i="26"/>
  <c r="K528" i="10"/>
  <c r="K584" i="26" s="1"/>
  <c r="K583" i="26"/>
  <c r="AN796" i="26"/>
  <c r="AN800" i="26" s="1"/>
  <c r="AN804" i="26"/>
  <c r="AN808" i="26" s="1"/>
  <c r="L674" i="10"/>
  <c r="L941" i="26"/>
  <c r="L769" i="26"/>
  <c r="AQ1116" i="26"/>
  <c r="AQ1142" i="26" s="1"/>
  <c r="AQ17" i="15" s="1"/>
  <c r="K433" i="10"/>
  <c r="K471" i="26"/>
  <c r="K748" i="10"/>
  <c r="K860" i="26"/>
  <c r="AR350" i="26"/>
  <c r="AR1118" i="26"/>
  <c r="L393" i="10"/>
  <c r="L414" i="26"/>
  <c r="K267" i="10"/>
  <c r="K248" i="26"/>
  <c r="N696" i="10"/>
  <c r="M964" i="26"/>
  <c r="M792" i="26"/>
  <c r="K134" i="10"/>
  <c r="K81" i="26"/>
  <c r="AR968" i="26"/>
  <c r="AR972" i="26" s="1"/>
  <c r="AR976" i="26"/>
  <c r="AR980" i="26" s="1"/>
  <c r="K679" i="10"/>
  <c r="K946" i="26"/>
  <c r="K774" i="26"/>
  <c r="K502" i="10"/>
  <c r="K557" i="26"/>
  <c r="K337" i="10"/>
  <c r="K336" i="26" s="1"/>
  <c r="K335" i="26"/>
  <c r="K571" i="10"/>
  <c r="K643" i="26"/>
  <c r="AY976" i="26"/>
  <c r="AY980" i="26" s="1"/>
  <c r="AY968" i="26"/>
  <c r="AY972" i="26" s="1"/>
  <c r="AQ1115" i="26"/>
  <c r="K743" i="10"/>
  <c r="K855" i="26"/>
  <c r="K659" i="10"/>
  <c r="K926" i="26"/>
  <c r="K754" i="26"/>
  <c r="AO968" i="26"/>
  <c r="AO972" i="26" s="1"/>
  <c r="AO976" i="26"/>
  <c r="AO980" i="26" s="1"/>
  <c r="AP1115" i="26"/>
  <c r="AQ350" i="26"/>
  <c r="AQ1118" i="26"/>
  <c r="AZ804" i="26"/>
  <c r="AZ808" i="26" s="1"/>
  <c r="AZ796" i="26"/>
  <c r="AZ800" i="26" s="1"/>
  <c r="K738" i="10"/>
  <c r="K850" i="26"/>
  <c r="K173" i="10"/>
  <c r="K137" i="26"/>
  <c r="K566" i="10"/>
  <c r="K638" i="26"/>
  <c r="K148" i="10"/>
  <c r="K112" i="26"/>
  <c r="AV905" i="26"/>
  <c r="AV733" i="26"/>
  <c r="M944" i="26"/>
  <c r="M772" i="26"/>
  <c r="AR945" i="26"/>
  <c r="AR773" i="26"/>
  <c r="L280" i="10"/>
  <c r="L278" i="26"/>
  <c r="L452" i="10"/>
  <c r="L490" i="26"/>
  <c r="K341" i="10"/>
  <c r="K339" i="26"/>
  <c r="K753" i="10"/>
  <c r="K865" i="26"/>
  <c r="K876" i="10"/>
  <c r="K1022" i="26"/>
  <c r="AY1118" i="26"/>
  <c r="AY350" i="26"/>
  <c r="K262" i="10"/>
  <c r="K243" i="26"/>
  <c r="L314" i="26"/>
  <c r="K359" i="10"/>
  <c r="K380" i="26"/>
  <c r="L512" i="10"/>
  <c r="L567" i="26"/>
  <c r="AW796" i="26"/>
  <c r="AW800" i="26" s="1"/>
  <c r="AW804" i="26"/>
  <c r="AW808" i="26" s="1"/>
  <c r="AU945" i="26"/>
  <c r="AU773" i="26"/>
  <c r="M182" i="10"/>
  <c r="M146" i="26"/>
  <c r="AP921" i="26"/>
  <c r="AP749" i="26"/>
  <c r="L462" i="10"/>
  <c r="L500" i="26"/>
  <c r="AQ900" i="26"/>
  <c r="AQ728" i="26"/>
  <c r="AM901" i="26"/>
  <c r="AM729" i="26"/>
  <c r="AN905" i="26"/>
  <c r="AN733" i="26"/>
  <c r="AQ905" i="26"/>
  <c r="AQ733" i="26"/>
  <c r="L167" i="10"/>
  <c r="L131" i="26"/>
  <c r="M536" i="26"/>
  <c r="M540" i="26" s="1"/>
  <c r="M528" i="26"/>
  <c r="M532" i="26" s="1"/>
  <c r="L197" i="26"/>
  <c r="L526" i="10"/>
  <c r="L581" i="26"/>
  <c r="L118" i="10"/>
  <c r="L65" i="26"/>
  <c r="L427" i="10"/>
  <c r="L465" i="26"/>
  <c r="AP945" i="26"/>
  <c r="AP773" i="26"/>
  <c r="AO769" i="26"/>
  <c r="L712" i="10"/>
  <c r="L824" i="26"/>
  <c r="L482" i="10"/>
  <c r="L520" i="26"/>
  <c r="L310" i="10"/>
  <c r="L308" i="26"/>
  <c r="L305" i="10"/>
  <c r="L303" i="26"/>
  <c r="L256" i="10"/>
  <c r="L237" i="26"/>
  <c r="L845" i="10"/>
  <c r="L991" i="26"/>
  <c r="AN776" i="10"/>
  <c r="AX776" i="10"/>
  <c r="AQ956" i="26"/>
  <c r="AQ784" i="26"/>
  <c r="AU956" i="26"/>
  <c r="AU784" i="26"/>
  <c r="AT935" i="26"/>
  <c r="AT763" i="26"/>
  <c r="AU935" i="26"/>
  <c r="AU763" i="26"/>
  <c r="L383" i="10"/>
  <c r="L404" i="26"/>
  <c r="AQ921" i="26"/>
  <c r="AQ749" i="26"/>
  <c r="L885" i="10"/>
  <c r="L1031" i="26"/>
  <c r="M959" i="26"/>
  <c r="M787" i="26"/>
  <c r="L251" i="10"/>
  <c r="L232" i="26"/>
  <c r="AQ930" i="26"/>
  <c r="AQ758" i="26"/>
  <c r="AO585" i="10"/>
  <c r="AO658" i="26" s="1"/>
  <c r="L727" i="10"/>
  <c r="L839" i="26"/>
  <c r="AR911" i="26"/>
  <c r="AR739" i="26"/>
  <c r="AU911" i="26"/>
  <c r="AU739" i="26"/>
  <c r="K370" i="10"/>
  <c r="K392" i="26" s="1"/>
  <c r="K391" i="26"/>
  <c r="K374" i="10"/>
  <c r="K395" i="26"/>
  <c r="AN968" i="26"/>
  <c r="AN972" i="26" s="1"/>
  <c r="AN976" i="26"/>
  <c r="AN980" i="26" s="1"/>
  <c r="K222" i="10"/>
  <c r="K203" i="26"/>
  <c r="K763" i="10"/>
  <c r="K875" i="26"/>
  <c r="AP1116" i="26"/>
  <c r="AP1142" i="26" s="1"/>
  <c r="AP17" i="15" s="1"/>
  <c r="J1143" i="26"/>
  <c r="J18" i="15" s="1"/>
  <c r="J1142" i="26"/>
  <c r="J17" i="15" s="1"/>
  <c r="J1141" i="26"/>
  <c r="J16" i="15" s="1"/>
  <c r="K847" i="10"/>
  <c r="K994" i="26" s="1"/>
  <c r="K993" i="26"/>
  <c r="K168" i="10"/>
  <c r="K132" i="26"/>
  <c r="K247" i="10"/>
  <c r="K228" i="26"/>
  <c r="AV1116" i="26"/>
  <c r="AV1142" i="26" s="1"/>
  <c r="AV17" i="15" s="1"/>
  <c r="K178" i="10"/>
  <c r="K142" i="26"/>
  <c r="L369" i="10"/>
  <c r="L390" i="26"/>
  <c r="N903" i="10"/>
  <c r="M1050" i="26"/>
  <c r="K596" i="10"/>
  <c r="K668" i="26"/>
  <c r="AP804" i="26"/>
  <c r="AP808" i="26" s="1"/>
  <c r="AP796" i="26"/>
  <c r="AP800" i="26" s="1"/>
  <c r="N554" i="10"/>
  <c r="M610" i="26"/>
  <c r="K130" i="10"/>
  <c r="K78" i="26" s="1"/>
  <c r="K77" i="26"/>
  <c r="L654" i="10"/>
  <c r="L921" i="26"/>
  <c r="L749" i="26"/>
  <c r="K410" i="10"/>
  <c r="K432" i="26" s="1"/>
  <c r="K431" i="26"/>
  <c r="K257" i="10"/>
  <c r="K238" i="26"/>
  <c r="L758" i="10"/>
  <c r="L870" i="26"/>
  <c r="AZ968" i="26"/>
  <c r="AZ972" i="26" s="1"/>
  <c r="AZ976" i="26"/>
  <c r="AZ980" i="26" s="1"/>
  <c r="K79" i="10"/>
  <c r="K26" i="26"/>
  <c r="AY1116" i="26"/>
  <c r="AY1142" i="26" s="1"/>
  <c r="AY17" i="15" s="1"/>
  <c r="AV1118" i="26"/>
  <c r="AV350" i="26"/>
  <c r="AQ796" i="26"/>
  <c r="AQ800" i="26" s="1"/>
  <c r="AQ804" i="26"/>
  <c r="AQ808" i="26" s="1"/>
  <c r="K463" i="10"/>
  <c r="K501" i="26"/>
  <c r="L83" i="10"/>
  <c r="L30" i="26"/>
  <c r="L403" i="10"/>
  <c r="L424" i="26"/>
  <c r="AW956" i="26"/>
  <c r="AW784" i="26"/>
  <c r="AO935" i="26"/>
  <c r="AO763" i="26"/>
  <c r="AS921" i="26"/>
  <c r="AS749" i="26"/>
  <c r="AW911" i="26"/>
  <c r="AW739" i="26"/>
  <c r="K237" i="10"/>
  <c r="K218" i="26"/>
  <c r="L708" i="10"/>
  <c r="L820" i="26"/>
  <c r="K602" i="10"/>
  <c r="K675" i="26" s="1"/>
  <c r="K674" i="26"/>
  <c r="K119" i="10"/>
  <c r="K66" i="26"/>
  <c r="AU905" i="26"/>
  <c r="AU733" i="26"/>
  <c r="AQ776" i="10"/>
  <c r="AZ956" i="26"/>
  <c r="AZ784" i="26"/>
  <c r="AT921" i="26"/>
  <c r="AT749" i="26"/>
  <c r="AN930" i="26"/>
  <c r="AN758" i="26"/>
  <c r="AP951" i="26"/>
  <c r="AP779" i="26"/>
  <c r="M899" i="26"/>
  <c r="M898" i="26" s="1"/>
  <c r="M727" i="26"/>
  <c r="M726" i="26" s="1"/>
  <c r="AU900" i="26"/>
  <c r="AU728" i="26"/>
  <c r="AR900" i="26"/>
  <c r="AR728" i="26"/>
  <c r="AP905" i="26"/>
  <c r="AP733" i="26"/>
  <c r="AY905" i="26"/>
  <c r="AY733" i="26"/>
  <c r="L491" i="10"/>
  <c r="L546" i="26"/>
  <c r="L192" i="10"/>
  <c r="L156" i="26"/>
  <c r="M368" i="10"/>
  <c r="M389" i="26"/>
  <c r="L531" i="10"/>
  <c r="L586" i="26"/>
  <c r="M700" i="26"/>
  <c r="M704" i="26" s="1"/>
  <c r="M708" i="26"/>
  <c r="M712" i="26" s="1"/>
  <c r="M904" i="26"/>
  <c r="M732" i="26"/>
  <c r="M934" i="26"/>
  <c r="M762" i="26"/>
  <c r="L565" i="10"/>
  <c r="L637" i="26"/>
  <c r="L855" i="10"/>
  <c r="L1001" i="26"/>
  <c r="L467" i="10"/>
  <c r="L505" i="26"/>
  <c r="AV945" i="26"/>
  <c r="AV773" i="26"/>
  <c r="AX945" i="26"/>
  <c r="AX773" i="26"/>
  <c r="L605" i="10"/>
  <c r="L677" i="26"/>
  <c r="AP941" i="26"/>
  <c r="AP769" i="26"/>
  <c r="L762" i="10"/>
  <c r="L874" i="26"/>
  <c r="M890" i="26"/>
  <c r="M894" i="26" s="1"/>
  <c r="M882" i="26"/>
  <c r="M886" i="26" s="1"/>
  <c r="L295" i="10"/>
  <c r="L293" i="26"/>
  <c r="M653" i="10"/>
  <c r="M920" i="26"/>
  <c r="M748" i="26"/>
  <c r="M954" i="26"/>
  <c r="M782" i="26"/>
  <c r="AS776" i="10"/>
  <c r="AR776" i="10"/>
  <c r="AX956" i="26"/>
  <c r="AX784" i="26"/>
  <c r="AN956" i="26"/>
  <c r="AN784" i="26"/>
  <c r="L113" i="10"/>
  <c r="L60" i="26"/>
  <c r="L123" i="10"/>
  <c r="L70" i="26"/>
  <c r="AV935" i="26"/>
  <c r="AV763" i="26"/>
  <c r="L241" i="10"/>
  <c r="L222" i="26"/>
  <c r="M442" i="26"/>
  <c r="M446" i="26" s="1"/>
  <c r="M450" i="26"/>
  <c r="M454" i="26" s="1"/>
  <c r="AN921" i="26"/>
  <c r="AN749" i="26"/>
  <c r="AY921" i="26"/>
  <c r="AY749" i="26"/>
  <c r="M909" i="26"/>
  <c r="M737" i="26"/>
  <c r="L732" i="10"/>
  <c r="L844" i="26"/>
  <c r="L648" i="10"/>
  <c r="L915" i="26"/>
  <c r="L743" i="26"/>
  <c r="L142" i="10"/>
  <c r="L106" i="26"/>
  <c r="AW930" i="26"/>
  <c r="AW758" i="26"/>
  <c r="AR930" i="26"/>
  <c r="AR758" i="26"/>
  <c r="AT911" i="26"/>
  <c r="AT739" i="26"/>
  <c r="AN911" i="26"/>
  <c r="AN739" i="26"/>
  <c r="AZ350" i="26"/>
  <c r="AZ1118" i="26"/>
  <c r="AX804" i="26"/>
  <c r="AX808" i="26" s="1"/>
  <c r="AX796" i="26"/>
  <c r="AX800" i="26" s="1"/>
  <c r="K163" i="10"/>
  <c r="K127" i="26"/>
  <c r="K311" i="10"/>
  <c r="K309" i="26"/>
  <c r="AU804" i="26"/>
  <c r="AU808" i="26" s="1"/>
  <c r="AU796" i="26"/>
  <c r="AU800" i="26" s="1"/>
  <c r="AW1115" i="26"/>
  <c r="K89" i="10"/>
  <c r="K36" i="26"/>
  <c r="K291" i="10"/>
  <c r="K289" i="26"/>
  <c r="K331" i="10"/>
  <c r="K329" i="26"/>
  <c r="K301" i="10"/>
  <c r="K299" i="26"/>
  <c r="K167" i="26"/>
  <c r="K542" i="10"/>
  <c r="K597" i="26"/>
  <c r="AM1115" i="26"/>
  <c r="AM1127" i="26"/>
  <c r="AM1143" i="26" s="1"/>
  <c r="AM18" i="15" s="1"/>
  <c r="K1143" i="26"/>
  <c r="K18" i="15" s="1"/>
  <c r="K733" i="10"/>
  <c r="K845" i="26"/>
  <c r="K856" i="10"/>
  <c r="K1002" i="26"/>
  <c r="K448" i="10"/>
  <c r="K486" i="26"/>
  <c r="K272" i="10"/>
  <c r="K253" i="26"/>
  <c r="K99" i="10"/>
  <c r="K46" i="26"/>
  <c r="L796" i="26"/>
  <c r="L800" i="26" s="1"/>
  <c r="L804" i="26"/>
  <c r="L808" i="26" s="1"/>
  <c r="AP976" i="26"/>
  <c r="AP980" i="26" s="1"/>
  <c r="AP968" i="26"/>
  <c r="AP972" i="26" s="1"/>
  <c r="K901" i="10"/>
  <c r="K1047" i="26"/>
  <c r="N136" i="10"/>
  <c r="M84" i="26"/>
  <c r="K532" i="10"/>
  <c r="K587" i="26"/>
  <c r="N274" i="10"/>
  <c r="M256" i="26"/>
  <c r="AQ976" i="26"/>
  <c r="AQ980" i="26" s="1"/>
  <c r="AQ968" i="26"/>
  <c r="AQ972" i="26" s="1"/>
  <c r="K143" i="10"/>
  <c r="K107" i="26"/>
  <c r="AT900" i="26"/>
  <c r="AT728" i="26"/>
  <c r="L663" i="10"/>
  <c r="L930" i="26"/>
  <c r="L758" i="26"/>
  <c r="AR779" i="26"/>
  <c r="AQ935" i="26"/>
  <c r="AQ763" i="26"/>
  <c r="M96" i="26"/>
  <c r="M100" i="26" s="1"/>
  <c r="M88" i="26"/>
  <c r="M92" i="26" s="1"/>
  <c r="L880" i="10"/>
  <c r="L1026" i="26"/>
  <c r="K74" i="10"/>
  <c r="K21" i="26"/>
  <c r="AT976" i="26"/>
  <c r="AT980" i="26" s="1"/>
  <c r="AT968" i="26"/>
  <c r="AT972" i="26" s="1"/>
  <c r="K607" i="10"/>
  <c r="K680" i="26" s="1"/>
  <c r="K679" i="26"/>
  <c r="K184" i="10"/>
  <c r="K149" i="26" s="1"/>
  <c r="K148" i="26"/>
  <c r="K438" i="10"/>
  <c r="K476" i="26"/>
  <c r="AX1118" i="26"/>
  <c r="AX350" i="26"/>
  <c r="K708" i="10"/>
  <c r="K820" i="26"/>
  <c r="K188" i="10"/>
  <c r="K152" i="26"/>
  <c r="K507" i="10"/>
  <c r="K562" i="26"/>
  <c r="L398" i="10"/>
  <c r="L419" i="26"/>
  <c r="L335" i="10"/>
  <c r="L333" i="26"/>
  <c r="M392" i="10"/>
  <c r="AP935" i="26"/>
  <c r="AP763" i="26"/>
  <c r="M673" i="10"/>
  <c r="M940" i="26"/>
  <c r="M768" i="26"/>
  <c r="AM931" i="26"/>
  <c r="AM759" i="26"/>
  <c r="AR1115" i="26"/>
  <c r="L1121" i="26"/>
  <c r="AP900" i="26"/>
  <c r="AP728" i="26"/>
  <c r="M924" i="26"/>
  <c r="M752" i="26"/>
  <c r="L633" i="10"/>
  <c r="L900" i="26"/>
  <c r="L728" i="26"/>
  <c r="AZ900" i="26"/>
  <c r="AZ728" i="26"/>
  <c r="AM906" i="26"/>
  <c r="AM734" i="26"/>
  <c r="AR905" i="26"/>
  <c r="AR733" i="26"/>
  <c r="M614" i="26"/>
  <c r="M618" i="26" s="1"/>
  <c r="M622" i="26"/>
  <c r="M626" i="26" s="1"/>
  <c r="L266" i="10"/>
  <c r="L247" i="26"/>
  <c r="L575" i="10"/>
  <c r="L647" i="26"/>
  <c r="L560" i="10"/>
  <c r="L632" i="26"/>
  <c r="L638" i="10"/>
  <c r="L905" i="26"/>
  <c r="L733" i="26"/>
  <c r="L457" i="10"/>
  <c r="L495" i="26"/>
  <c r="L668" i="10"/>
  <c r="L935" i="26"/>
  <c r="L763" i="26"/>
  <c r="M511" i="10"/>
  <c r="M566" i="26"/>
  <c r="AZ945" i="26"/>
  <c r="AZ773" i="26"/>
  <c r="AM946" i="26"/>
  <c r="AM774" i="26"/>
  <c r="L742" i="10"/>
  <c r="L854" i="26"/>
  <c r="L172" i="10"/>
  <c r="L136" i="26"/>
  <c r="L501" i="10"/>
  <c r="L556" i="26"/>
  <c r="L177" i="10"/>
  <c r="L141" i="26"/>
  <c r="L814" i="26"/>
  <c r="L166" i="26"/>
  <c r="L595" i="10"/>
  <c r="L667" i="26"/>
  <c r="N919" i="26"/>
  <c r="N747" i="26"/>
  <c r="L688" i="10"/>
  <c r="L955" i="26"/>
  <c r="L783" i="26"/>
  <c r="L875" i="10"/>
  <c r="L1021" i="26"/>
  <c r="AU776" i="10"/>
  <c r="AZ776" i="10"/>
  <c r="AY956" i="26"/>
  <c r="AY784" i="26"/>
  <c r="AV956" i="26"/>
  <c r="AV784" i="26"/>
  <c r="AW935" i="26"/>
  <c r="AW763" i="26"/>
  <c r="L226" i="10"/>
  <c r="L207" i="26"/>
  <c r="L541" i="10"/>
  <c r="L596" i="26"/>
  <c r="L353" i="10"/>
  <c r="L374" i="26"/>
  <c r="AV921" i="26"/>
  <c r="AV749" i="26"/>
  <c r="AR921" i="26"/>
  <c r="AR749" i="26"/>
  <c r="L643" i="10"/>
  <c r="L910" i="26"/>
  <c r="L738" i="26"/>
  <c r="L571" i="26"/>
  <c r="M914" i="26"/>
  <c r="M742" i="26"/>
  <c r="M182" i="26"/>
  <c r="M186" i="26" s="1"/>
  <c r="M174" i="26"/>
  <c r="M178" i="26" s="1"/>
  <c r="AX930" i="26"/>
  <c r="AX758" i="26"/>
  <c r="AT930" i="26"/>
  <c r="AT758" i="26"/>
  <c r="AS585" i="10"/>
  <c r="AS658" i="26" s="1"/>
  <c r="AP585" i="10"/>
  <c r="AP658" i="26" s="1"/>
  <c r="L78" i="10"/>
  <c r="L25" i="26"/>
  <c r="L162" i="10"/>
  <c r="L126" i="26"/>
  <c r="AX911" i="26"/>
  <c r="AX739" i="26"/>
  <c r="AV911" i="26"/>
  <c r="AV739" i="26"/>
  <c r="L358" i="10"/>
  <c r="L379" i="26"/>
  <c r="K512" i="10"/>
  <c r="K567" i="26"/>
  <c r="K468" i="10"/>
  <c r="K506" i="26"/>
  <c r="AX968" i="26"/>
  <c r="AX972" i="26" s="1"/>
  <c r="AX976" i="26"/>
  <c r="AX980" i="26" s="1"/>
  <c r="M170" i="26"/>
  <c r="K694" i="10"/>
  <c r="K961" i="26"/>
  <c r="K789" i="26"/>
  <c r="K493" i="10"/>
  <c r="K549" i="26" s="1"/>
  <c r="K548" i="26"/>
  <c r="K689" i="10"/>
  <c r="K956" i="26"/>
  <c r="K784" i="26"/>
  <c r="AU968" i="26"/>
  <c r="AU972" i="26" s="1"/>
  <c r="AU976" i="26"/>
  <c r="AU980" i="26" s="1"/>
  <c r="L1122" i="26"/>
  <c r="K414" i="10"/>
  <c r="K435" i="26"/>
  <c r="K405" i="10"/>
  <c r="K427" i="26" s="1"/>
  <c r="K426" i="26"/>
  <c r="K306" i="10"/>
  <c r="K304" i="26"/>
  <c r="AW1118" i="26"/>
  <c r="AW350" i="26"/>
  <c r="K483" i="10"/>
  <c r="K521" i="26"/>
  <c r="K84" i="10"/>
  <c r="K31" i="26"/>
  <c r="AU350" i="26"/>
  <c r="AU1118" i="26"/>
  <c r="K1142" i="26"/>
  <c r="K17" i="15" s="1"/>
  <c r="K759" i="10"/>
  <c r="K872" i="26" s="1"/>
  <c r="K871" i="26"/>
  <c r="AO1118" i="26"/>
  <c r="AO350" i="26"/>
  <c r="AO23" i="10"/>
  <c r="AN40" i="27"/>
  <c r="AN46" i="27"/>
  <c r="AN25" i="27"/>
  <c r="AN31" i="27"/>
  <c r="K193" i="10"/>
  <c r="K157" i="26"/>
  <c r="K94" i="10"/>
  <c r="K41" i="26"/>
  <c r="K517" i="10"/>
  <c r="K522" i="10" s="1"/>
  <c r="K572" i="26"/>
  <c r="K703" i="10"/>
  <c r="K815" i="26"/>
  <c r="L968" i="26"/>
  <c r="L972" i="26" s="1"/>
  <c r="L976" i="26"/>
  <c r="L980" i="26" s="1"/>
  <c r="L291" i="10"/>
  <c r="L289" i="26"/>
  <c r="K634" i="10"/>
  <c r="K901" i="26"/>
  <c r="K729" i="26"/>
  <c r="AT1118" i="26"/>
  <c r="AT350" i="26"/>
  <c r="K547" i="10"/>
  <c r="K602" i="26"/>
  <c r="K319" i="26"/>
  <c r="K586" i="10"/>
  <c r="K658" i="26"/>
  <c r="K443" i="10"/>
  <c r="K481" i="26"/>
  <c r="K379" i="10"/>
  <c r="K400" i="26"/>
  <c r="K400" i="10"/>
  <c r="K422" i="26" s="1"/>
  <c r="K421" i="26"/>
  <c r="K867" i="10"/>
  <c r="K1014" i="26" s="1"/>
  <c r="K1013" i="26"/>
  <c r="K851" i="10"/>
  <c r="K997" i="26"/>
  <c r="K286" i="10"/>
  <c r="K284" i="26"/>
  <c r="K326" i="10"/>
  <c r="K324" i="26"/>
  <c r="N485" i="10"/>
  <c r="M524" i="26"/>
  <c r="K497" i="10"/>
  <c r="K552" i="26"/>
  <c r="AN900" i="26"/>
  <c r="AN728" i="26"/>
  <c r="L378" i="10"/>
  <c r="L399" i="26"/>
  <c r="AY945" i="26"/>
  <c r="AY773" i="26"/>
  <c r="L202" i="26"/>
  <c r="AM912" i="26"/>
  <c r="AM740" i="26"/>
  <c r="K109" i="10"/>
  <c r="K56" i="26"/>
  <c r="K611" i="10"/>
  <c r="K683" i="26"/>
  <c r="AS945" i="26"/>
  <c r="AS773" i="26"/>
  <c r="L840" i="10"/>
  <c r="L986" i="26"/>
  <c r="K164" i="26"/>
  <c r="K163" i="26"/>
  <c r="K473" i="10"/>
  <c r="K511" i="26"/>
  <c r="K639" i="10"/>
  <c r="K906" i="26"/>
  <c r="K734" i="26"/>
  <c r="L1123" i="26"/>
  <c r="L580" i="10"/>
  <c r="L652" i="26"/>
  <c r="L658" i="10"/>
  <c r="L925" i="26"/>
  <c r="L753" i="26"/>
  <c r="AW900" i="26"/>
  <c r="AW728" i="26"/>
  <c r="L737" i="10"/>
  <c r="L849" i="26"/>
  <c r="AY900" i="26"/>
  <c r="AY728" i="26"/>
  <c r="AS900" i="26"/>
  <c r="AS728" i="26"/>
  <c r="M707" i="10"/>
  <c r="M819" i="26"/>
  <c r="L900" i="10"/>
  <c r="L1046" i="26"/>
  <c r="AT905" i="26"/>
  <c r="AT733" i="26"/>
  <c r="AZ905" i="26"/>
  <c r="AZ733" i="26"/>
  <c r="L678" i="10"/>
  <c r="L945" i="26"/>
  <c r="L773" i="26"/>
  <c r="M929" i="26"/>
  <c r="M757" i="26"/>
  <c r="L285" i="10"/>
  <c r="L283" i="26"/>
  <c r="L325" i="10"/>
  <c r="L323" i="26"/>
  <c r="L187" i="10"/>
  <c r="L151" i="26"/>
  <c r="L600" i="10"/>
  <c r="L672" i="26"/>
  <c r="AZ926" i="26"/>
  <c r="AZ754" i="26"/>
  <c r="AN945" i="26"/>
  <c r="AN773" i="26"/>
  <c r="AQ945" i="26"/>
  <c r="AQ773" i="26"/>
  <c r="L895" i="10"/>
  <c r="L1041" i="26"/>
  <c r="L330" i="10"/>
  <c r="L328" i="26"/>
  <c r="L551" i="10"/>
  <c r="L606" i="26"/>
  <c r="AZ916" i="26"/>
  <c r="AO776" i="10"/>
  <c r="AM957" i="26"/>
  <c r="AM785" i="26"/>
  <c r="AO956" i="26"/>
  <c r="AO784" i="26"/>
  <c r="AN935" i="26"/>
  <c r="AN763" i="26"/>
  <c r="AX935" i="26"/>
  <c r="AX763" i="26"/>
  <c r="L432" i="10"/>
  <c r="L470" i="26"/>
  <c r="L477" i="10"/>
  <c r="L515" i="26"/>
  <c r="L98" i="10"/>
  <c r="L45" i="26"/>
  <c r="L73" i="10"/>
  <c r="L20" i="26"/>
  <c r="L320" i="10"/>
  <c r="L321" i="10" s="1"/>
  <c r="L318" i="26"/>
  <c r="AO921" i="26"/>
  <c r="AO749" i="26"/>
  <c r="AZ921" i="26"/>
  <c r="AZ749" i="26"/>
  <c r="L236" i="10"/>
  <c r="L217" i="26"/>
  <c r="L447" i="10"/>
  <c r="L485" i="26"/>
  <c r="AO930" i="26"/>
  <c r="AO758" i="26"/>
  <c r="AU930" i="26"/>
  <c r="AU758" i="26"/>
  <c r="AT585" i="10"/>
  <c r="AT658" i="26" s="1"/>
  <c r="AX585" i="10"/>
  <c r="AX658" i="26" s="1"/>
  <c r="M354" i="26"/>
  <c r="M358" i="26" s="1"/>
  <c r="M346" i="26"/>
  <c r="L865" i="10"/>
  <c r="L1011" i="26"/>
  <c r="AZ911" i="26"/>
  <c r="AZ739" i="26"/>
  <c r="AO911" i="26"/>
  <c r="AO739" i="26"/>
  <c r="L747" i="10"/>
  <c r="L859" i="26"/>
  <c r="K562" i="10"/>
  <c r="K635" i="26" s="1"/>
  <c r="K634" i="26"/>
  <c r="K675" i="10"/>
  <c r="K942" i="26"/>
  <c r="K770" i="26"/>
  <c r="AP350" i="26"/>
  <c r="AP1118" i="26"/>
  <c r="L148" i="10"/>
  <c r="L112" i="26"/>
  <c r="L350" i="26"/>
  <c r="L1118" i="26"/>
  <c r="K453" i="10"/>
  <c r="K491" i="26"/>
  <c r="AN1118" i="26"/>
  <c r="AN350" i="26"/>
  <c r="K364" i="10"/>
  <c r="K385" i="26"/>
  <c r="AT796" i="26"/>
  <c r="AT800" i="26" s="1"/>
  <c r="AT804" i="26"/>
  <c r="AT808" i="26" s="1"/>
  <c r="K423" i="10"/>
  <c r="K461" i="26"/>
  <c r="K227" i="10"/>
  <c r="K208" i="26"/>
  <c r="K354" i="10"/>
  <c r="K375" i="26"/>
  <c r="K1141" i="26"/>
  <c r="K16" i="15" s="1"/>
  <c r="AM1142" i="26"/>
  <c r="AM17" i="15" s="1"/>
  <c r="K390" i="10"/>
  <c r="K412" i="26" s="1"/>
  <c r="K411" i="26"/>
  <c r="K104" i="10"/>
  <c r="K51" i="26"/>
  <c r="K872" i="10"/>
  <c r="K1019" i="26" s="1"/>
  <c r="K1018" i="26"/>
  <c r="AM1125" i="26"/>
  <c r="K282" i="10"/>
  <c r="K281" i="26" s="1"/>
  <c r="K280" i="26"/>
  <c r="N623" i="10"/>
  <c r="M696" i="26"/>
  <c r="AN1116" i="26"/>
  <c r="AN1142" i="26" s="1"/>
  <c r="AN17" i="15" s="1"/>
  <c r="K591" i="10"/>
  <c r="K663" i="26"/>
  <c r="K242" i="10"/>
  <c r="K223" i="26"/>
  <c r="K537" i="10"/>
  <c r="K592" i="26"/>
  <c r="K252" i="10"/>
  <c r="K233" i="26"/>
  <c r="AX1115" i="26"/>
  <c r="H125" i="25"/>
  <c r="I49" i="15"/>
  <c r="H49" i="15" s="1"/>
  <c r="H56" i="17"/>
  <c r="AO19" i="16"/>
  <c r="AP63" i="10"/>
  <c r="AO18" i="16"/>
  <c r="AP62" i="10"/>
  <c r="AO17" i="16"/>
  <c r="AP61" i="10"/>
  <c r="AO16" i="16"/>
  <c r="AO12" i="16"/>
  <c r="AO12" i="17" s="1"/>
  <c r="AO13" i="16"/>
  <c r="AP12" i="16"/>
  <c r="AP12" i="17" s="1"/>
  <c r="AP13" i="16"/>
  <c r="Q2" i="24"/>
  <c r="Q3" i="24" s="1"/>
  <c r="Q4" i="24" s="1"/>
  <c r="AT743" i="10"/>
  <c r="AT856" i="26" s="1"/>
  <c r="AS743" i="10"/>
  <c r="AS856" i="26" s="1"/>
  <c r="AZ743" i="10"/>
  <c r="AZ856" i="26" s="1"/>
  <c r="AR743" i="10"/>
  <c r="AR856" i="26" s="1"/>
  <c r="AY743" i="10"/>
  <c r="AY856" i="26" s="1"/>
  <c r="AQ743" i="10"/>
  <c r="AQ856" i="26" s="1"/>
  <c r="AM744" i="10"/>
  <c r="AM857" i="26" s="1"/>
  <c r="AX743" i="10"/>
  <c r="AX856" i="26" s="1"/>
  <c r="AP743" i="10"/>
  <c r="AP856" i="26" s="1"/>
  <c r="AW743" i="10"/>
  <c r="AW856" i="26" s="1"/>
  <c r="AO743" i="10"/>
  <c r="AO856" i="26" s="1"/>
  <c r="AV743" i="10"/>
  <c r="AV856" i="26" s="1"/>
  <c r="AU743" i="10"/>
  <c r="AU856" i="26" s="1"/>
  <c r="AN743" i="10"/>
  <c r="AN856" i="26" s="1"/>
  <c r="AM424" i="10"/>
  <c r="AM463" i="26" s="1"/>
  <c r="AT423" i="10"/>
  <c r="AT462" i="26" s="1"/>
  <c r="AW118" i="10"/>
  <c r="AW66" i="26" s="1"/>
  <c r="AO118" i="10"/>
  <c r="AO66" i="26" s="1"/>
  <c r="AV118" i="10"/>
  <c r="AV66" i="26" s="1"/>
  <c r="AN118" i="10"/>
  <c r="AN66" i="26" s="1"/>
  <c r="AS118" i="10"/>
  <c r="AS66" i="26" s="1"/>
  <c r="AZ118" i="10"/>
  <c r="AZ66" i="26" s="1"/>
  <c r="AR118" i="10"/>
  <c r="AR66" i="26" s="1"/>
  <c r="AP118" i="10"/>
  <c r="AP66" i="26" s="1"/>
  <c r="AM119" i="10"/>
  <c r="AM66" i="26" s="1"/>
  <c r="AY118" i="10"/>
  <c r="AY66" i="26" s="1"/>
  <c r="AX118" i="10"/>
  <c r="AX66" i="26" s="1"/>
  <c r="AT118" i="10"/>
  <c r="AT66" i="26" s="1"/>
  <c r="AU118" i="10"/>
  <c r="AU66" i="26" s="1"/>
  <c r="AQ118" i="10"/>
  <c r="AQ66" i="26" s="1"/>
  <c r="AV571" i="10"/>
  <c r="AV644" i="26" s="1"/>
  <c r="AR571" i="10"/>
  <c r="AR644" i="26" s="1"/>
  <c r="AU703" i="10"/>
  <c r="AU816" i="26" s="1"/>
  <c r="N278" i="10"/>
  <c r="N277" i="26" s="1"/>
  <c r="N276" i="26" s="1"/>
  <c r="M279" i="10"/>
  <c r="M589" i="10"/>
  <c r="N588" i="10"/>
  <c r="N661" i="26" s="1"/>
  <c r="M451" i="10"/>
  <c r="N450" i="10"/>
  <c r="N489" i="26" s="1"/>
  <c r="M220" i="10"/>
  <c r="M221" i="10" s="1"/>
  <c r="N219" i="10"/>
  <c r="N201" i="26" s="1"/>
  <c r="AM409" i="10"/>
  <c r="AM431" i="26" s="1"/>
  <c r="AX408" i="10"/>
  <c r="AX430" i="26" s="1"/>
  <c r="AP408" i="10"/>
  <c r="AP430" i="26" s="1"/>
  <c r="AV408" i="10"/>
  <c r="AV430" i="26" s="1"/>
  <c r="AN408" i="10"/>
  <c r="AN430" i="26" s="1"/>
  <c r="AT408" i="10"/>
  <c r="AT430" i="26" s="1"/>
  <c r="AZ408" i="10"/>
  <c r="AZ430" i="26" s="1"/>
  <c r="AR408" i="10"/>
  <c r="AR430" i="26" s="1"/>
  <c r="AY408" i="10"/>
  <c r="AY430" i="26" s="1"/>
  <c r="AQ408" i="10"/>
  <c r="AQ430" i="26" s="1"/>
  <c r="AW408" i="10"/>
  <c r="AW430" i="26" s="1"/>
  <c r="AU408" i="10"/>
  <c r="AU430" i="26" s="1"/>
  <c r="AO408" i="10"/>
  <c r="AO430" i="26" s="1"/>
  <c r="AS408" i="10"/>
  <c r="AS430" i="26" s="1"/>
  <c r="M736" i="10"/>
  <c r="N735" i="10"/>
  <c r="N848" i="26" s="1"/>
  <c r="O705" i="10"/>
  <c r="O818" i="26" s="1"/>
  <c r="N706" i="10"/>
  <c r="M899" i="10"/>
  <c r="N898" i="10"/>
  <c r="N1045" i="26" s="1"/>
  <c r="AZ398" i="10"/>
  <c r="AZ420" i="26" s="1"/>
  <c r="AR398" i="10"/>
  <c r="AR420" i="26" s="1"/>
  <c r="AM399" i="10"/>
  <c r="AM421" i="26" s="1"/>
  <c r="AX398" i="10"/>
  <c r="AX420" i="26" s="1"/>
  <c r="AP398" i="10"/>
  <c r="AP420" i="26" s="1"/>
  <c r="AV398" i="10"/>
  <c r="AV420" i="26" s="1"/>
  <c r="AN398" i="10"/>
  <c r="AN420" i="26" s="1"/>
  <c r="AS398" i="10"/>
  <c r="AS420" i="26" s="1"/>
  <c r="AO398" i="10"/>
  <c r="AO420" i="26" s="1"/>
  <c r="AY398" i="10"/>
  <c r="AY420" i="26" s="1"/>
  <c r="AT398" i="10"/>
  <c r="AT420" i="26" s="1"/>
  <c r="AQ398" i="10"/>
  <c r="AQ420" i="26" s="1"/>
  <c r="AU398" i="10"/>
  <c r="AU420" i="26" s="1"/>
  <c r="AW398" i="10"/>
  <c r="AW420" i="26" s="1"/>
  <c r="AT477" i="10"/>
  <c r="AT516" i="26" s="1"/>
  <c r="AS477" i="10"/>
  <c r="AS516" i="26" s="1"/>
  <c r="AZ477" i="10"/>
  <c r="AZ516" i="26" s="1"/>
  <c r="AR477" i="10"/>
  <c r="AR516" i="26" s="1"/>
  <c r="AY477" i="10"/>
  <c r="AY516" i="26" s="1"/>
  <c r="AQ477" i="10"/>
  <c r="AQ516" i="26" s="1"/>
  <c r="AM478" i="10"/>
  <c r="AM517" i="26" s="1"/>
  <c r="AX477" i="10"/>
  <c r="AX516" i="26" s="1"/>
  <c r="AP477" i="10"/>
  <c r="AP516" i="26" s="1"/>
  <c r="AW477" i="10"/>
  <c r="AW516" i="26" s="1"/>
  <c r="AO477" i="10"/>
  <c r="AO516" i="26" s="1"/>
  <c r="AV477" i="10"/>
  <c r="AV516" i="26" s="1"/>
  <c r="AN477" i="10"/>
  <c r="AN516" i="26" s="1"/>
  <c r="AU477" i="10"/>
  <c r="AU516" i="26" s="1"/>
  <c r="AV791" i="10"/>
  <c r="AN791" i="10"/>
  <c r="AW791" i="10"/>
  <c r="AT791" i="10"/>
  <c r="AS791" i="10"/>
  <c r="AZ791" i="10"/>
  <c r="AQ791" i="10"/>
  <c r="AU791" i="10"/>
  <c r="AR791" i="10"/>
  <c r="AM792" i="10"/>
  <c r="AP791" i="10"/>
  <c r="AO791" i="10"/>
  <c r="AY791" i="10"/>
  <c r="AX791" i="10"/>
  <c r="M677" i="10"/>
  <c r="N676" i="10"/>
  <c r="AN267" i="10"/>
  <c r="AN249" i="26" s="1"/>
  <c r="N283" i="10"/>
  <c r="N282" i="26" s="1"/>
  <c r="M284" i="10"/>
  <c r="N323" i="10"/>
  <c r="N322" i="26" s="1"/>
  <c r="M324" i="10"/>
  <c r="N185" i="10"/>
  <c r="N150" i="26" s="1"/>
  <c r="M186" i="10"/>
  <c r="N598" i="10"/>
  <c r="N671" i="26" s="1"/>
  <c r="M599" i="10"/>
  <c r="N893" i="10"/>
  <c r="N1040" i="26" s="1"/>
  <c r="M894" i="10"/>
  <c r="AW280" i="10"/>
  <c r="AW279" i="26" s="1"/>
  <c r="AO280" i="10"/>
  <c r="AO279" i="26" s="1"/>
  <c r="AV280" i="10"/>
  <c r="AV279" i="26" s="1"/>
  <c r="AN280" i="10"/>
  <c r="AN279" i="26" s="1"/>
  <c r="AU280" i="10"/>
  <c r="AU279" i="26" s="1"/>
  <c r="AT280" i="10"/>
  <c r="AT279" i="26" s="1"/>
  <c r="AY280" i="10"/>
  <c r="AY279" i="26" s="1"/>
  <c r="AQ280" i="10"/>
  <c r="AQ279" i="26" s="1"/>
  <c r="AM281" i="10"/>
  <c r="AM280" i="26" s="1"/>
  <c r="AX280" i="10"/>
  <c r="AX279" i="26" s="1"/>
  <c r="AP280" i="10"/>
  <c r="AP279" i="26" s="1"/>
  <c r="AZ280" i="10"/>
  <c r="AZ279" i="26" s="1"/>
  <c r="AS280" i="10"/>
  <c r="AS279" i="26" s="1"/>
  <c r="AR280" i="10"/>
  <c r="AR279" i="26" s="1"/>
  <c r="N328" i="10"/>
  <c r="N327" i="26" s="1"/>
  <c r="M329" i="10"/>
  <c r="M550" i="10"/>
  <c r="N549" i="10"/>
  <c r="N605" i="26" s="1"/>
  <c r="N774" i="10"/>
  <c r="M775" i="10"/>
  <c r="M776" i="10" s="1"/>
  <c r="M777" i="10" s="1"/>
  <c r="M778" i="10" s="1"/>
  <c r="N430" i="10"/>
  <c r="N469" i="26" s="1"/>
  <c r="M431" i="10"/>
  <c r="M476" i="10"/>
  <c r="N475" i="10"/>
  <c r="N514" i="26" s="1"/>
  <c r="M97" i="10"/>
  <c r="N96" i="10"/>
  <c r="N44" i="26" s="1"/>
  <c r="M72" i="10"/>
  <c r="N71" i="10"/>
  <c r="N19" i="26" s="1"/>
  <c r="N18" i="26" s="1"/>
  <c r="AT241" i="10"/>
  <c r="AT223" i="26" s="1"/>
  <c r="AS241" i="10"/>
  <c r="AS223" i="26" s="1"/>
  <c r="AZ241" i="10"/>
  <c r="AZ223" i="26" s="1"/>
  <c r="AR241" i="10"/>
  <c r="AR223" i="26" s="1"/>
  <c r="AY241" i="10"/>
  <c r="AY223" i="26" s="1"/>
  <c r="AQ241" i="10"/>
  <c r="AQ223" i="26" s="1"/>
  <c r="AV241" i="10"/>
  <c r="AV223" i="26" s="1"/>
  <c r="AN241" i="10"/>
  <c r="AN223" i="26" s="1"/>
  <c r="AU241" i="10"/>
  <c r="AU223" i="26" s="1"/>
  <c r="AM242" i="10"/>
  <c r="AM224" i="26" s="1"/>
  <c r="AX241" i="10"/>
  <c r="AX223" i="26" s="1"/>
  <c r="AP241" i="10"/>
  <c r="AP223" i="26" s="1"/>
  <c r="AO241" i="10"/>
  <c r="AO223" i="26" s="1"/>
  <c r="AW241" i="10"/>
  <c r="AW223" i="26" s="1"/>
  <c r="N318" i="10"/>
  <c r="N317" i="26" s="1"/>
  <c r="M319" i="10"/>
  <c r="AU895" i="10"/>
  <c r="AU1042" i="26" s="1"/>
  <c r="AT895" i="10"/>
  <c r="AT1042" i="26" s="1"/>
  <c r="AS895" i="10"/>
  <c r="AS1042" i="26" s="1"/>
  <c r="AY895" i="10"/>
  <c r="AY1042" i="26" s="1"/>
  <c r="AQ895" i="10"/>
  <c r="AQ1042" i="26" s="1"/>
  <c r="AM896" i="10"/>
  <c r="AM1043" i="26" s="1"/>
  <c r="AX895" i="10"/>
  <c r="AX1042" i="26" s="1"/>
  <c r="AP895" i="10"/>
  <c r="AP1042" i="26" s="1"/>
  <c r="AW895" i="10"/>
  <c r="AW1042" i="26" s="1"/>
  <c r="AR895" i="10"/>
  <c r="AR1042" i="26" s="1"/>
  <c r="AO895" i="10"/>
  <c r="AO1042" i="26" s="1"/>
  <c r="AZ895" i="10"/>
  <c r="AZ1042" i="26" s="1"/>
  <c r="AV895" i="10"/>
  <c r="AV1042" i="26" s="1"/>
  <c r="AN895" i="10"/>
  <c r="AN1042" i="26" s="1"/>
  <c r="N234" i="10"/>
  <c r="N216" i="26" s="1"/>
  <c r="M235" i="10"/>
  <c r="AW182" i="10"/>
  <c r="AW147" i="26" s="1"/>
  <c r="AO182" i="10"/>
  <c r="AO147" i="26" s="1"/>
  <c r="AV182" i="10"/>
  <c r="AV147" i="26" s="1"/>
  <c r="AN182" i="10"/>
  <c r="AN147" i="26" s="1"/>
  <c r="AU182" i="10"/>
  <c r="AU147" i="26" s="1"/>
  <c r="AT182" i="10"/>
  <c r="AT147" i="26" s="1"/>
  <c r="AS182" i="10"/>
  <c r="AS147" i="26" s="1"/>
  <c r="AY182" i="10"/>
  <c r="AY147" i="26" s="1"/>
  <c r="AQ182" i="10"/>
  <c r="AQ147" i="26" s="1"/>
  <c r="AM183" i="10"/>
  <c r="AM148" i="26" s="1"/>
  <c r="AX182" i="10"/>
  <c r="AX147" i="26" s="1"/>
  <c r="AP182" i="10"/>
  <c r="AP147" i="26" s="1"/>
  <c r="AZ182" i="10"/>
  <c r="AZ147" i="26" s="1"/>
  <c r="AR182" i="10"/>
  <c r="AR147" i="26" s="1"/>
  <c r="N445" i="10"/>
  <c r="N484" i="26" s="1"/>
  <c r="M446" i="10"/>
  <c r="AV404" i="10"/>
  <c r="AV426" i="26" s="1"/>
  <c r="AN404" i="10"/>
  <c r="AN426" i="26" s="1"/>
  <c r="AT404" i="10"/>
  <c r="AT426" i="26" s="1"/>
  <c r="AZ404" i="10"/>
  <c r="AZ426" i="26" s="1"/>
  <c r="AR404" i="10"/>
  <c r="AR426" i="26" s="1"/>
  <c r="AM405" i="10"/>
  <c r="AM427" i="26" s="1"/>
  <c r="AW404" i="10"/>
  <c r="AW426" i="26" s="1"/>
  <c r="AO404" i="10"/>
  <c r="AO426" i="26" s="1"/>
  <c r="AU404" i="10"/>
  <c r="AU426" i="26" s="1"/>
  <c r="AS404" i="10"/>
  <c r="AS426" i="26" s="1"/>
  <c r="AQ404" i="10"/>
  <c r="AQ426" i="26" s="1"/>
  <c r="AP404" i="10"/>
  <c r="AP426" i="26" s="1"/>
  <c r="AY404" i="10"/>
  <c r="AY426" i="26" s="1"/>
  <c r="AX404" i="10"/>
  <c r="AX426" i="26" s="1"/>
  <c r="M864" i="10"/>
  <c r="N863" i="10"/>
  <c r="N1010" i="26" s="1"/>
  <c r="M830" i="10"/>
  <c r="M831" i="10" s="1"/>
  <c r="M832" i="10" s="1"/>
  <c r="M833" i="10" s="1"/>
  <c r="N829" i="10"/>
  <c r="AS871" i="10"/>
  <c r="AS1018" i="26" s="1"/>
  <c r="AY871" i="10"/>
  <c r="AY1018" i="26" s="1"/>
  <c r="AP871" i="10"/>
  <c r="AP1018" i="26" s="1"/>
  <c r="AX871" i="10"/>
  <c r="AX1018" i="26" s="1"/>
  <c r="AO871" i="10"/>
  <c r="AO1018" i="26" s="1"/>
  <c r="AW871" i="10"/>
  <c r="AW1018" i="26" s="1"/>
  <c r="AN871" i="10"/>
  <c r="AN1018" i="26" s="1"/>
  <c r="AZ871" i="10"/>
  <c r="AZ1018" i="26" s="1"/>
  <c r="AV871" i="10"/>
  <c r="AV1018" i="26" s="1"/>
  <c r="AU871" i="10"/>
  <c r="AU1018" i="26" s="1"/>
  <c r="AT871" i="10"/>
  <c r="AT1018" i="26" s="1"/>
  <c r="AR871" i="10"/>
  <c r="AR1018" i="26" s="1"/>
  <c r="AQ871" i="10"/>
  <c r="AQ1018" i="26" s="1"/>
  <c r="AM872" i="10"/>
  <c r="AM1019" i="26" s="1"/>
  <c r="AT644" i="10"/>
  <c r="AS644" i="10"/>
  <c r="AZ644" i="10"/>
  <c r="AR644" i="10"/>
  <c r="AY644" i="10"/>
  <c r="AQ644" i="10"/>
  <c r="AM645" i="10"/>
  <c r="AX644" i="10"/>
  <c r="AP644" i="10"/>
  <c r="AV644" i="10"/>
  <c r="AN644" i="10"/>
  <c r="AU644" i="10"/>
  <c r="AO644" i="10"/>
  <c r="AW644" i="10"/>
  <c r="N745" i="10"/>
  <c r="N858" i="26" s="1"/>
  <c r="M746" i="10"/>
  <c r="N613" i="10"/>
  <c r="N686" i="26" s="1"/>
  <c r="M614" i="10"/>
  <c r="AT855" i="10"/>
  <c r="AT1002" i="26" s="1"/>
  <c r="AS855" i="10"/>
  <c r="AS1002" i="26" s="1"/>
  <c r="AZ855" i="10"/>
  <c r="AZ1002" i="26" s="1"/>
  <c r="AR855" i="10"/>
  <c r="AR1002" i="26" s="1"/>
  <c r="AM856" i="10"/>
  <c r="AM1003" i="26" s="1"/>
  <c r="AU855" i="10"/>
  <c r="AU1002" i="26" s="1"/>
  <c r="AQ855" i="10"/>
  <c r="AQ1002" i="26" s="1"/>
  <c r="AP855" i="10"/>
  <c r="AP1002" i="26" s="1"/>
  <c r="AW855" i="10"/>
  <c r="AW1002" i="26" s="1"/>
  <c r="AY855" i="10"/>
  <c r="AY1002" i="26" s="1"/>
  <c r="AX855" i="10"/>
  <c r="AX1002" i="26" s="1"/>
  <c r="AV855" i="10"/>
  <c r="AV1002" i="26" s="1"/>
  <c r="AO855" i="10"/>
  <c r="AO1002" i="26" s="1"/>
  <c r="AN855" i="10"/>
  <c r="AN1002" i="26" s="1"/>
  <c r="N878" i="10"/>
  <c r="N1025" i="26" s="1"/>
  <c r="M879" i="10"/>
  <c r="N814" i="10"/>
  <c r="M815" i="10"/>
  <c r="M816" i="10" s="1"/>
  <c r="AS615" i="10"/>
  <c r="AS688" i="26" s="1"/>
  <c r="AZ615" i="10"/>
  <c r="AZ688" i="26" s="1"/>
  <c r="AR615" i="10"/>
  <c r="AR688" i="26" s="1"/>
  <c r="AW615" i="10"/>
  <c r="AW688" i="26" s="1"/>
  <c r="AO615" i="10"/>
  <c r="AO688" i="26" s="1"/>
  <c r="AU615" i="10"/>
  <c r="AU688" i="26" s="1"/>
  <c r="AT615" i="10"/>
  <c r="AT688" i="26" s="1"/>
  <c r="AQ615" i="10"/>
  <c r="AQ688" i="26" s="1"/>
  <c r="AP615" i="10"/>
  <c r="AP688" i="26" s="1"/>
  <c r="AN615" i="10"/>
  <c r="AN688" i="26" s="1"/>
  <c r="AM689" i="26"/>
  <c r="AY615" i="10"/>
  <c r="AY688" i="26" s="1"/>
  <c r="AX615" i="10"/>
  <c r="AX688" i="26" s="1"/>
  <c r="AV615" i="10"/>
  <c r="AV688" i="26" s="1"/>
  <c r="AS246" i="10"/>
  <c r="AS228" i="26" s="1"/>
  <c r="AZ246" i="10"/>
  <c r="AZ228" i="26" s="1"/>
  <c r="AR246" i="10"/>
  <c r="AR228" i="26" s="1"/>
  <c r="AY246" i="10"/>
  <c r="AY228" i="26" s="1"/>
  <c r="AQ246" i="10"/>
  <c r="AQ228" i="26" s="1"/>
  <c r="AM247" i="10"/>
  <c r="AM229" i="26" s="1"/>
  <c r="AX246" i="10"/>
  <c r="AX228" i="26" s="1"/>
  <c r="AP246" i="10"/>
  <c r="AP228" i="26" s="1"/>
  <c r="AU246" i="10"/>
  <c r="AU228" i="26" s="1"/>
  <c r="AT246" i="10"/>
  <c r="AT228" i="26" s="1"/>
  <c r="AW246" i="10"/>
  <c r="AW228" i="26" s="1"/>
  <c r="AV246" i="10"/>
  <c r="AV228" i="26" s="1"/>
  <c r="AO246" i="10"/>
  <c r="AO228" i="26" s="1"/>
  <c r="AN246" i="10"/>
  <c r="AN228" i="26" s="1"/>
  <c r="AS369" i="10"/>
  <c r="AS391" i="26" s="1"/>
  <c r="AZ369" i="10"/>
  <c r="AZ391" i="26" s="1"/>
  <c r="AR369" i="10"/>
  <c r="AR391" i="26" s="1"/>
  <c r="AY369" i="10"/>
  <c r="AY391" i="26" s="1"/>
  <c r="AQ369" i="10"/>
  <c r="AQ391" i="26" s="1"/>
  <c r="AM370" i="10"/>
  <c r="AM392" i="26" s="1"/>
  <c r="AX369" i="10"/>
  <c r="AX391" i="26" s="1"/>
  <c r="AP369" i="10"/>
  <c r="AP391" i="26" s="1"/>
  <c r="AU369" i="10"/>
  <c r="AU391" i="26" s="1"/>
  <c r="AT369" i="10"/>
  <c r="AT391" i="26" s="1"/>
  <c r="AN369" i="10"/>
  <c r="AN391" i="26" s="1"/>
  <c r="AV369" i="10"/>
  <c r="AV391" i="26" s="1"/>
  <c r="AO369" i="10"/>
  <c r="AO391" i="26" s="1"/>
  <c r="AW369" i="10"/>
  <c r="AW391" i="26" s="1"/>
  <c r="N460" i="10"/>
  <c r="N499" i="26" s="1"/>
  <c r="M461" i="10"/>
  <c r="AS497" i="10"/>
  <c r="AS553" i="26" s="1"/>
  <c r="AY497" i="10"/>
  <c r="AY553" i="26" s="1"/>
  <c r="AQ497" i="10"/>
  <c r="AQ553" i="26" s="1"/>
  <c r="AW497" i="10"/>
  <c r="AW553" i="26" s="1"/>
  <c r="AO497" i="10"/>
  <c r="AO553" i="26" s="1"/>
  <c r="AM498" i="10"/>
  <c r="AM554" i="26" s="1"/>
  <c r="AT497" i="10"/>
  <c r="AT553" i="26" s="1"/>
  <c r="AR497" i="10"/>
  <c r="AR553" i="26" s="1"/>
  <c r="AP497" i="10"/>
  <c r="AP553" i="26" s="1"/>
  <c r="AN497" i="10"/>
  <c r="AN553" i="26" s="1"/>
  <c r="AZ497" i="10"/>
  <c r="AZ553" i="26" s="1"/>
  <c r="AX497" i="10"/>
  <c r="AX553" i="26" s="1"/>
  <c r="AV497" i="10"/>
  <c r="AV553" i="26" s="1"/>
  <c r="AU497" i="10"/>
  <c r="AU553" i="26" s="1"/>
  <c r="M682" i="10"/>
  <c r="N681" i="10"/>
  <c r="AY816" i="10"/>
  <c r="AQ816" i="10"/>
  <c r="AU816" i="10"/>
  <c r="AV816" i="10"/>
  <c r="AT816" i="10"/>
  <c r="AR816" i="10"/>
  <c r="AS816" i="10"/>
  <c r="AP816" i="10"/>
  <c r="AO816" i="10"/>
  <c r="AZ816" i="10"/>
  <c r="AX816" i="10"/>
  <c r="AW816" i="10"/>
  <c r="AN816" i="10"/>
  <c r="AM817" i="10"/>
  <c r="AW83" i="10"/>
  <c r="AW31" i="26" s="1"/>
  <c r="AO83" i="10"/>
  <c r="AO31" i="26" s="1"/>
  <c r="AV83" i="10"/>
  <c r="AV31" i="26" s="1"/>
  <c r="AN83" i="10"/>
  <c r="AN31" i="26" s="1"/>
  <c r="AU83" i="10"/>
  <c r="AU31" i="26" s="1"/>
  <c r="AR83" i="10"/>
  <c r="AR31" i="26" s="1"/>
  <c r="AT83" i="10"/>
  <c r="AT31" i="26" s="1"/>
  <c r="AZ83" i="10"/>
  <c r="AZ31" i="26" s="1"/>
  <c r="AS83" i="10"/>
  <c r="AS31" i="26" s="1"/>
  <c r="AY83" i="10"/>
  <c r="AY31" i="26" s="1"/>
  <c r="AQ83" i="10"/>
  <c r="AQ31" i="26" s="1"/>
  <c r="AM84" i="10"/>
  <c r="AM31" i="26" s="1"/>
  <c r="AX83" i="10"/>
  <c r="AX31" i="26" s="1"/>
  <c r="AP83" i="10"/>
  <c r="AP31" i="26" s="1"/>
  <c r="AM385" i="10"/>
  <c r="AM407" i="26" s="1"/>
  <c r="AS384" i="10"/>
  <c r="AS406" i="26" s="1"/>
  <c r="M579" i="10"/>
  <c r="N578" i="10"/>
  <c r="N651" i="26" s="1"/>
  <c r="M107" i="10"/>
  <c r="N106" i="10"/>
  <c r="N54" i="26" s="1"/>
  <c r="AT516" i="10"/>
  <c r="AT572" i="26" s="1"/>
  <c r="AU516" i="10"/>
  <c r="AU572" i="26" s="1"/>
  <c r="AR516" i="10"/>
  <c r="AR572" i="26" s="1"/>
  <c r="AZ516" i="10"/>
  <c r="AZ572" i="26" s="1"/>
  <c r="AQ516" i="10"/>
  <c r="AQ572" i="26" s="1"/>
  <c r="AY516" i="10"/>
  <c r="AY572" i="26" s="1"/>
  <c r="AP516" i="10"/>
  <c r="AP572" i="26" s="1"/>
  <c r="AW516" i="10"/>
  <c r="AW572" i="26" s="1"/>
  <c r="AN516" i="10"/>
  <c r="AN572" i="26" s="1"/>
  <c r="AV516" i="10"/>
  <c r="AV572" i="26" s="1"/>
  <c r="AX516" i="10"/>
  <c r="AX572" i="26" s="1"/>
  <c r="AM517" i="10"/>
  <c r="AS516" i="10"/>
  <c r="AS572" i="26" s="1"/>
  <c r="AO516" i="10"/>
  <c r="AO572" i="26" s="1"/>
  <c r="AT432" i="10"/>
  <c r="AT471" i="26" s="1"/>
  <c r="AY432" i="10"/>
  <c r="AY471" i="26" s="1"/>
  <c r="AQ432" i="10"/>
  <c r="AQ471" i="26" s="1"/>
  <c r="AZ432" i="10"/>
  <c r="AZ471" i="26" s="1"/>
  <c r="AO432" i="10"/>
  <c r="AO471" i="26" s="1"/>
  <c r="AM433" i="10"/>
  <c r="AM472" i="26" s="1"/>
  <c r="AX432" i="10"/>
  <c r="AX471" i="26" s="1"/>
  <c r="AN432" i="10"/>
  <c r="AN471" i="26" s="1"/>
  <c r="AW432" i="10"/>
  <c r="AW471" i="26" s="1"/>
  <c r="AV432" i="10"/>
  <c r="AV471" i="26" s="1"/>
  <c r="AU432" i="10"/>
  <c r="AU471" i="26" s="1"/>
  <c r="AR432" i="10"/>
  <c r="AR471" i="26" s="1"/>
  <c r="AP432" i="10"/>
  <c r="AP471" i="26" s="1"/>
  <c r="AS432" i="10"/>
  <c r="AS471" i="26" s="1"/>
  <c r="AZ340" i="10"/>
  <c r="AZ339" i="26" s="1"/>
  <c r="AR340" i="10"/>
  <c r="AR339" i="26" s="1"/>
  <c r="AY340" i="10"/>
  <c r="AY339" i="26" s="1"/>
  <c r="AQ340" i="10"/>
  <c r="AQ339" i="26" s="1"/>
  <c r="AM341" i="10"/>
  <c r="AM340" i="26" s="1"/>
  <c r="AX340" i="10"/>
  <c r="AX339" i="26" s="1"/>
  <c r="AP340" i="10"/>
  <c r="AP339" i="26" s="1"/>
  <c r="AW340" i="10"/>
  <c r="AW339" i="26" s="1"/>
  <c r="AO340" i="10"/>
  <c r="AO339" i="26" s="1"/>
  <c r="AT340" i="10"/>
  <c r="AT339" i="26" s="1"/>
  <c r="AS340" i="10"/>
  <c r="AS339" i="26" s="1"/>
  <c r="AV340" i="10"/>
  <c r="AV339" i="26" s="1"/>
  <c r="AU340" i="10"/>
  <c r="AU339" i="26" s="1"/>
  <c r="AN340" i="10"/>
  <c r="AN339" i="26" s="1"/>
  <c r="AW880" i="10"/>
  <c r="AW1027" i="26" s="1"/>
  <c r="AO880" i="10"/>
  <c r="AO1027" i="26" s="1"/>
  <c r="AM881" i="10"/>
  <c r="AM1028" i="26" s="1"/>
  <c r="AT880" i="10"/>
  <c r="AT1027" i="26" s="1"/>
  <c r="AS880" i="10"/>
  <c r="AS1027" i="26" s="1"/>
  <c r="AR880" i="10"/>
  <c r="AR1027" i="26" s="1"/>
  <c r="AQ880" i="10"/>
  <c r="AQ1027" i="26" s="1"/>
  <c r="AP880" i="10"/>
  <c r="AP1027" i="26" s="1"/>
  <c r="AZ880" i="10"/>
  <c r="AZ1027" i="26" s="1"/>
  <c r="AN880" i="10"/>
  <c r="AN1027" i="26" s="1"/>
  <c r="AU880" i="10"/>
  <c r="AU1027" i="26" s="1"/>
  <c r="AY880" i="10"/>
  <c r="AY1027" i="26" s="1"/>
  <c r="AX880" i="10"/>
  <c r="AX1027" i="26" s="1"/>
  <c r="AV880" i="10"/>
  <c r="AV1027" i="26" s="1"/>
  <c r="N440" i="10"/>
  <c r="N479" i="26" s="1"/>
  <c r="M441" i="10"/>
  <c r="M151" i="10"/>
  <c r="N150" i="10"/>
  <c r="N115" i="26" s="1"/>
  <c r="N769" i="10"/>
  <c r="M770" i="10"/>
  <c r="M771" i="10" s="1"/>
  <c r="M772" i="10" s="1"/>
  <c r="M773" i="10" s="1"/>
  <c r="AT531" i="10"/>
  <c r="AT587" i="26" s="1"/>
  <c r="AY531" i="10"/>
  <c r="AY587" i="26" s="1"/>
  <c r="AQ531" i="10"/>
  <c r="AQ587" i="26" s="1"/>
  <c r="AZ531" i="10"/>
  <c r="AZ587" i="26" s="1"/>
  <c r="AO531" i="10"/>
  <c r="AO587" i="26" s="1"/>
  <c r="AM532" i="10"/>
  <c r="AM588" i="26" s="1"/>
  <c r="AX531" i="10"/>
  <c r="AX587" i="26" s="1"/>
  <c r="AN531" i="10"/>
  <c r="AN587" i="26" s="1"/>
  <c r="AW531" i="10"/>
  <c r="AW587" i="26" s="1"/>
  <c r="AV531" i="10"/>
  <c r="AV587" i="26" s="1"/>
  <c r="AU531" i="10"/>
  <c r="AU587" i="26" s="1"/>
  <c r="AR531" i="10"/>
  <c r="AR587" i="26" s="1"/>
  <c r="AP531" i="10"/>
  <c r="AP587" i="26" s="1"/>
  <c r="AS531" i="10"/>
  <c r="AS587" i="26" s="1"/>
  <c r="M156" i="10"/>
  <c r="N155" i="10"/>
  <c r="N120" i="26" s="1"/>
  <c r="AY732" i="10"/>
  <c r="AY845" i="26" s="1"/>
  <c r="AQ732" i="10"/>
  <c r="AQ845" i="26" s="1"/>
  <c r="AV732" i="10"/>
  <c r="AV845" i="26" s="1"/>
  <c r="AN732" i="10"/>
  <c r="AN845" i="26" s="1"/>
  <c r="AT732" i="10"/>
  <c r="AT845" i="26" s="1"/>
  <c r="AP732" i="10"/>
  <c r="AP845" i="26" s="1"/>
  <c r="AX732" i="10"/>
  <c r="AX845" i="26" s="1"/>
  <c r="AU732" i="10"/>
  <c r="AU845" i="26" s="1"/>
  <c r="AM733" i="10"/>
  <c r="AM846" i="26" s="1"/>
  <c r="AO732" i="10"/>
  <c r="AO845" i="26" s="1"/>
  <c r="AZ732" i="10"/>
  <c r="AZ845" i="26" s="1"/>
  <c r="AW732" i="10"/>
  <c r="AW845" i="26" s="1"/>
  <c r="AS732" i="10"/>
  <c r="AS845" i="26" s="1"/>
  <c r="AR732" i="10"/>
  <c r="AR845" i="26" s="1"/>
  <c r="AT388" i="10"/>
  <c r="AT410" i="26" s="1"/>
  <c r="AZ388" i="10"/>
  <c r="AZ410" i="26" s="1"/>
  <c r="AR388" i="10"/>
  <c r="AR410" i="26" s="1"/>
  <c r="AM389" i="10"/>
  <c r="AM411" i="26" s="1"/>
  <c r="AX388" i="10"/>
  <c r="AX410" i="26" s="1"/>
  <c r="AP388" i="10"/>
  <c r="AP410" i="26" s="1"/>
  <c r="AQ388" i="10"/>
  <c r="AQ410" i="26" s="1"/>
  <c r="AO388" i="10"/>
  <c r="AO410" i="26" s="1"/>
  <c r="AN388" i="10"/>
  <c r="AN410" i="26" s="1"/>
  <c r="AY388" i="10"/>
  <c r="AY410" i="26" s="1"/>
  <c r="AU388" i="10"/>
  <c r="AU410" i="26" s="1"/>
  <c r="AS388" i="10"/>
  <c r="AS410" i="26" s="1"/>
  <c r="AW388" i="10"/>
  <c r="AW410" i="26" s="1"/>
  <c r="AV388" i="10"/>
  <c r="AV410" i="26" s="1"/>
  <c r="AZ291" i="10"/>
  <c r="AZ290" i="26" s="1"/>
  <c r="AR291" i="10"/>
  <c r="AR290" i="26" s="1"/>
  <c r="AY291" i="10"/>
  <c r="AY290" i="26" s="1"/>
  <c r="AQ291" i="10"/>
  <c r="AQ290" i="26" s="1"/>
  <c r="AM292" i="10"/>
  <c r="AM291" i="26" s="1"/>
  <c r="AX291" i="10"/>
  <c r="AX290" i="26" s="1"/>
  <c r="AP291" i="10"/>
  <c r="AP290" i="26" s="1"/>
  <c r="AW291" i="10"/>
  <c r="AW290" i="26" s="1"/>
  <c r="AO291" i="10"/>
  <c r="AO290" i="26" s="1"/>
  <c r="AT291" i="10"/>
  <c r="AT290" i="26" s="1"/>
  <c r="AS291" i="10"/>
  <c r="AS290" i="26" s="1"/>
  <c r="AV291" i="10"/>
  <c r="AV290" i="26" s="1"/>
  <c r="AU291" i="10"/>
  <c r="AU290" i="26" s="1"/>
  <c r="AN291" i="10"/>
  <c r="AN290" i="26" s="1"/>
  <c r="AT147" i="10"/>
  <c r="AT112" i="26" s="1"/>
  <c r="AS147" i="10"/>
  <c r="AS112" i="26" s="1"/>
  <c r="AZ147" i="10"/>
  <c r="AZ112" i="26" s="1"/>
  <c r="AR147" i="10"/>
  <c r="AR112" i="26" s="1"/>
  <c r="AM148" i="10"/>
  <c r="AM113" i="26" s="1"/>
  <c r="AX147" i="10"/>
  <c r="AX112" i="26" s="1"/>
  <c r="AP147" i="10"/>
  <c r="AP112" i="26" s="1"/>
  <c r="AW147" i="10"/>
  <c r="AW112" i="26" s="1"/>
  <c r="AO147" i="10"/>
  <c r="AO112" i="26" s="1"/>
  <c r="AY147" i="10"/>
  <c r="AY112" i="26" s="1"/>
  <c r="AV147" i="10"/>
  <c r="AV112" i="26" s="1"/>
  <c r="AU147" i="10"/>
  <c r="AU112" i="26" s="1"/>
  <c r="AQ147" i="10"/>
  <c r="AQ112" i="26" s="1"/>
  <c r="AN147" i="10"/>
  <c r="AN112" i="26" s="1"/>
  <c r="AW891" i="10"/>
  <c r="AW1038" i="26" s="1"/>
  <c r="AQ891" i="10"/>
  <c r="AQ1038" i="26" s="1"/>
  <c r="M102" i="10"/>
  <c r="N101" i="10"/>
  <c r="N49" i="26" s="1"/>
  <c r="N868" i="10"/>
  <c r="N1015" i="26" s="1"/>
  <c r="M869" i="10"/>
  <c r="N361" i="10"/>
  <c r="N383" i="26" s="1"/>
  <c r="M362" i="10"/>
  <c r="N858" i="10"/>
  <c r="N1005" i="26" s="1"/>
  <c r="M859" i="10"/>
  <c r="M584" i="10"/>
  <c r="N583" i="10"/>
  <c r="N656" i="26" s="1"/>
  <c r="AT762" i="10"/>
  <c r="AT875" i="26" s="1"/>
  <c r="AV762" i="10"/>
  <c r="AV875" i="26" s="1"/>
  <c r="AN762" i="10"/>
  <c r="AN875" i="26" s="1"/>
  <c r="AZ762" i="10"/>
  <c r="AZ875" i="26" s="1"/>
  <c r="AP762" i="10"/>
  <c r="AP875" i="26" s="1"/>
  <c r="AY762" i="10"/>
  <c r="AY875" i="26" s="1"/>
  <c r="AO762" i="10"/>
  <c r="AO875" i="26" s="1"/>
  <c r="AM763" i="10"/>
  <c r="AM876" i="26" s="1"/>
  <c r="AX762" i="10"/>
  <c r="AX875" i="26" s="1"/>
  <c r="AW762" i="10"/>
  <c r="AW875" i="26" s="1"/>
  <c r="AU762" i="10"/>
  <c r="AU875" i="26" s="1"/>
  <c r="AS762" i="10"/>
  <c r="AS875" i="26" s="1"/>
  <c r="AR762" i="10"/>
  <c r="AR875" i="26" s="1"/>
  <c r="AQ762" i="10"/>
  <c r="AQ875" i="26" s="1"/>
  <c r="N411" i="10"/>
  <c r="N433" i="26" s="1"/>
  <c r="M412" i="10"/>
  <c r="AY353" i="10"/>
  <c r="AY375" i="26" s="1"/>
  <c r="AQ353" i="10"/>
  <c r="AQ375" i="26" s="1"/>
  <c r="AM354" i="10"/>
  <c r="AM376" i="26" s="1"/>
  <c r="AX353" i="10"/>
  <c r="AX375" i="26" s="1"/>
  <c r="AP353" i="10"/>
  <c r="AP375" i="26" s="1"/>
  <c r="AW353" i="10"/>
  <c r="AW375" i="26" s="1"/>
  <c r="AO353" i="10"/>
  <c r="AO375" i="26" s="1"/>
  <c r="AV353" i="10"/>
  <c r="AV375" i="26" s="1"/>
  <c r="AN353" i="10"/>
  <c r="AN375" i="26" s="1"/>
  <c r="AS353" i="10"/>
  <c r="AS375" i="26" s="1"/>
  <c r="AZ353" i="10"/>
  <c r="AZ375" i="26" s="1"/>
  <c r="AR353" i="10"/>
  <c r="AR375" i="26" s="1"/>
  <c r="AU353" i="10"/>
  <c r="AU375" i="26" s="1"/>
  <c r="AT353" i="10"/>
  <c r="AT375" i="26" s="1"/>
  <c r="AY256" i="10"/>
  <c r="AY238" i="26" s="1"/>
  <c r="AQ256" i="10"/>
  <c r="AQ238" i="26" s="1"/>
  <c r="AM257" i="10"/>
  <c r="AM239" i="26" s="1"/>
  <c r="AX256" i="10"/>
  <c r="AX238" i="26" s="1"/>
  <c r="AP256" i="10"/>
  <c r="AP238" i="26" s="1"/>
  <c r="AW256" i="10"/>
  <c r="AW238" i="26" s="1"/>
  <c r="AO256" i="10"/>
  <c r="AO238" i="26" s="1"/>
  <c r="AV256" i="10"/>
  <c r="AV238" i="26" s="1"/>
  <c r="AN256" i="10"/>
  <c r="AN238" i="26" s="1"/>
  <c r="AS256" i="10"/>
  <c r="AS238" i="26" s="1"/>
  <c r="AZ256" i="10"/>
  <c r="AZ238" i="26" s="1"/>
  <c r="AR256" i="10"/>
  <c r="AR238" i="26" s="1"/>
  <c r="AT256" i="10"/>
  <c r="AT238" i="26" s="1"/>
  <c r="AU256" i="10"/>
  <c r="AU238" i="26" s="1"/>
  <c r="AT98" i="10"/>
  <c r="AT46" i="26" s="1"/>
  <c r="AS98" i="10"/>
  <c r="AS46" i="26" s="1"/>
  <c r="AZ98" i="10"/>
  <c r="AZ46" i="26" s="1"/>
  <c r="AR98" i="10"/>
  <c r="AR46" i="26" s="1"/>
  <c r="AW98" i="10"/>
  <c r="AW46" i="26" s="1"/>
  <c r="AY98" i="10"/>
  <c r="AY46" i="26" s="1"/>
  <c r="AQ98" i="10"/>
  <c r="AQ46" i="26" s="1"/>
  <c r="AO98" i="10"/>
  <c r="AO46" i="26" s="1"/>
  <c r="AM99" i="10"/>
  <c r="AM46" i="26" s="1"/>
  <c r="AX98" i="10"/>
  <c r="AX46" i="26" s="1"/>
  <c r="AP98" i="10"/>
  <c r="AP46" i="26" s="1"/>
  <c r="AV98" i="10"/>
  <c r="AV46" i="26" s="1"/>
  <c r="AN98" i="10"/>
  <c r="AN46" i="26" s="1"/>
  <c r="AU98" i="10"/>
  <c r="AU46" i="26" s="1"/>
  <c r="AS663" i="10"/>
  <c r="AM664" i="10"/>
  <c r="AX663" i="10"/>
  <c r="AP663" i="10"/>
  <c r="AW663" i="10"/>
  <c r="AO663" i="10"/>
  <c r="AU663" i="10"/>
  <c r="AT663" i="10"/>
  <c r="AR663" i="10"/>
  <c r="AQ663" i="10"/>
  <c r="AN663" i="10"/>
  <c r="AZ663" i="10"/>
  <c r="AY663" i="10"/>
  <c r="AV663" i="10"/>
  <c r="AS437" i="10"/>
  <c r="AS476" i="26" s="1"/>
  <c r="AM438" i="10"/>
  <c r="AM477" i="26" s="1"/>
  <c r="AX437" i="10"/>
  <c r="AX476" i="26" s="1"/>
  <c r="AP437" i="10"/>
  <c r="AP476" i="26" s="1"/>
  <c r="AV437" i="10"/>
  <c r="AV476" i="26" s="1"/>
  <c r="AN437" i="10"/>
  <c r="AN476" i="26" s="1"/>
  <c r="AZ437" i="10"/>
  <c r="AZ476" i="26" s="1"/>
  <c r="AY437" i="10"/>
  <c r="AY476" i="26" s="1"/>
  <c r="AW437" i="10"/>
  <c r="AW476" i="26" s="1"/>
  <c r="AU437" i="10"/>
  <c r="AU476" i="26" s="1"/>
  <c r="AT437" i="10"/>
  <c r="AT476" i="26" s="1"/>
  <c r="AQ437" i="10"/>
  <c r="AQ476" i="26" s="1"/>
  <c r="AO437" i="10"/>
  <c r="AO476" i="26" s="1"/>
  <c r="AR437" i="10"/>
  <c r="AR476" i="26" s="1"/>
  <c r="AT610" i="10"/>
  <c r="AT683" i="26" s="1"/>
  <c r="AS610" i="10"/>
  <c r="AS683" i="26" s="1"/>
  <c r="AM611" i="10"/>
  <c r="AM684" i="26" s="1"/>
  <c r="AX610" i="10"/>
  <c r="AX683" i="26" s="1"/>
  <c r="AP610" i="10"/>
  <c r="AP683" i="26" s="1"/>
  <c r="AR610" i="10"/>
  <c r="AR683" i="26" s="1"/>
  <c r="AQ610" i="10"/>
  <c r="AQ683" i="26" s="1"/>
  <c r="AO610" i="10"/>
  <c r="AO683" i="26" s="1"/>
  <c r="AZ610" i="10"/>
  <c r="AZ683" i="26" s="1"/>
  <c r="AN610" i="10"/>
  <c r="AN683" i="26" s="1"/>
  <c r="AY610" i="10"/>
  <c r="AY683" i="26" s="1"/>
  <c r="AW610" i="10"/>
  <c r="AW683" i="26" s="1"/>
  <c r="AV610" i="10"/>
  <c r="AV683" i="26" s="1"/>
  <c r="AU610" i="10"/>
  <c r="AU683" i="26" s="1"/>
  <c r="M662" i="10"/>
  <c r="N661" i="10"/>
  <c r="AS300" i="10"/>
  <c r="AS299" i="26" s="1"/>
  <c r="AZ300" i="10"/>
  <c r="AZ299" i="26" s="1"/>
  <c r="AR300" i="10"/>
  <c r="AR299" i="26" s="1"/>
  <c r="AY300" i="10"/>
  <c r="AY299" i="26" s="1"/>
  <c r="AQ300" i="10"/>
  <c r="AQ299" i="26" s="1"/>
  <c r="AM301" i="10"/>
  <c r="AM300" i="26" s="1"/>
  <c r="AX300" i="10"/>
  <c r="AX299" i="26" s="1"/>
  <c r="AP300" i="10"/>
  <c r="AP299" i="26" s="1"/>
  <c r="AU300" i="10"/>
  <c r="AU299" i="26" s="1"/>
  <c r="AT300" i="10"/>
  <c r="AT299" i="26" s="1"/>
  <c r="AW300" i="10"/>
  <c r="AW299" i="26" s="1"/>
  <c r="AV300" i="10"/>
  <c r="AV299" i="26" s="1"/>
  <c r="AO300" i="10"/>
  <c r="AO299" i="26" s="1"/>
  <c r="AN300" i="10"/>
  <c r="AN299" i="26" s="1"/>
  <c r="AT197" i="10"/>
  <c r="AT162" i="26" s="1"/>
  <c r="AS197" i="10"/>
  <c r="AS162" i="26" s="1"/>
  <c r="AZ197" i="10"/>
  <c r="AZ162" i="26" s="1"/>
  <c r="AR197" i="10"/>
  <c r="AR162" i="26" s="1"/>
  <c r="AY197" i="10"/>
  <c r="AY162" i="26" s="1"/>
  <c r="AQ197" i="10"/>
  <c r="AQ162" i="26" s="1"/>
  <c r="AM163" i="26"/>
  <c r="AX197" i="10"/>
  <c r="AX162" i="26" s="1"/>
  <c r="AP197" i="10"/>
  <c r="AP162" i="26" s="1"/>
  <c r="AV197" i="10"/>
  <c r="AV162" i="26" s="1"/>
  <c r="AN197" i="10"/>
  <c r="AN162" i="26" s="1"/>
  <c r="AU197" i="10"/>
  <c r="AU162" i="26" s="1"/>
  <c r="AO197" i="10"/>
  <c r="AO162" i="26" s="1"/>
  <c r="AW197" i="10"/>
  <c r="AW162" i="26" s="1"/>
  <c r="AZ447" i="10"/>
  <c r="AZ486" i="26" s="1"/>
  <c r="AR447" i="10"/>
  <c r="AR486" i="26" s="1"/>
  <c r="AY447" i="10"/>
  <c r="AY486" i="26" s="1"/>
  <c r="AQ447" i="10"/>
  <c r="AQ486" i="26" s="1"/>
  <c r="AW447" i="10"/>
  <c r="AW486" i="26" s="1"/>
  <c r="AO447" i="10"/>
  <c r="AO486" i="26" s="1"/>
  <c r="AV447" i="10"/>
  <c r="AV486" i="26" s="1"/>
  <c r="AN447" i="10"/>
  <c r="AN486" i="26" s="1"/>
  <c r="AT447" i="10"/>
  <c r="AT486" i="26" s="1"/>
  <c r="AS447" i="10"/>
  <c r="AS486" i="26" s="1"/>
  <c r="AP447" i="10"/>
  <c r="AP486" i="26" s="1"/>
  <c r="AM448" i="10"/>
  <c r="AM487" i="26" s="1"/>
  <c r="AX447" i="10"/>
  <c r="AX486" i="26" s="1"/>
  <c r="AU447" i="10"/>
  <c r="AU486" i="26" s="1"/>
  <c r="AV187" i="10"/>
  <c r="AV152" i="26" s="1"/>
  <c r="AN187" i="10"/>
  <c r="AN152" i="26" s="1"/>
  <c r="AU187" i="10"/>
  <c r="AU152" i="26" s="1"/>
  <c r="AT187" i="10"/>
  <c r="AT152" i="26" s="1"/>
  <c r="AS187" i="10"/>
  <c r="AS152" i="26" s="1"/>
  <c r="AZ187" i="10"/>
  <c r="AZ152" i="26" s="1"/>
  <c r="AR187" i="10"/>
  <c r="AR152" i="26" s="1"/>
  <c r="AM188" i="10"/>
  <c r="AM153" i="26" s="1"/>
  <c r="AX187" i="10"/>
  <c r="AX152" i="26" s="1"/>
  <c r="AP187" i="10"/>
  <c r="AP152" i="26" s="1"/>
  <c r="AW187" i="10"/>
  <c r="AW152" i="26" s="1"/>
  <c r="AO187" i="10"/>
  <c r="AO152" i="26" s="1"/>
  <c r="AY187" i="10"/>
  <c r="AY152" i="26" s="1"/>
  <c r="AQ187" i="10"/>
  <c r="AQ152" i="26" s="1"/>
  <c r="AM454" i="10"/>
  <c r="AM493" i="26" s="1"/>
  <c r="N229" i="10"/>
  <c r="N211" i="26" s="1"/>
  <c r="M230" i="10"/>
  <c r="AT295" i="10"/>
  <c r="AT294" i="26" s="1"/>
  <c r="AS295" i="10"/>
  <c r="AS294" i="26" s="1"/>
  <c r="AZ295" i="10"/>
  <c r="AZ294" i="26" s="1"/>
  <c r="AR295" i="10"/>
  <c r="AR294" i="26" s="1"/>
  <c r="AY295" i="10"/>
  <c r="AY294" i="26" s="1"/>
  <c r="AQ295" i="10"/>
  <c r="AQ294" i="26" s="1"/>
  <c r="AV295" i="10"/>
  <c r="AV294" i="26" s="1"/>
  <c r="AN295" i="10"/>
  <c r="AN294" i="26" s="1"/>
  <c r="AU295" i="10"/>
  <c r="AU294" i="26" s="1"/>
  <c r="AM296" i="10"/>
  <c r="AM295" i="26" s="1"/>
  <c r="AX295" i="10"/>
  <c r="AX294" i="26" s="1"/>
  <c r="AW295" i="10"/>
  <c r="AW294" i="26" s="1"/>
  <c r="AO295" i="10"/>
  <c r="AO294" i="26" s="1"/>
  <c r="AP295" i="10"/>
  <c r="AP294" i="26" s="1"/>
  <c r="M387" i="10"/>
  <c r="N386" i="10"/>
  <c r="N408" i="26" s="1"/>
  <c r="AT133" i="10"/>
  <c r="AT81" i="26" s="1"/>
  <c r="AS133" i="10"/>
  <c r="AS81" i="26" s="1"/>
  <c r="AM134" i="10"/>
  <c r="AM81" i="26" s="1"/>
  <c r="AX133" i="10"/>
  <c r="AX81" i="26" s="1"/>
  <c r="AP133" i="10"/>
  <c r="AP81" i="26" s="1"/>
  <c r="AW133" i="10"/>
  <c r="AW81" i="26" s="1"/>
  <c r="AO133" i="10"/>
  <c r="AO81" i="26" s="1"/>
  <c r="AR133" i="10"/>
  <c r="AR81" i="26" s="1"/>
  <c r="AQ133" i="10"/>
  <c r="AQ81" i="26" s="1"/>
  <c r="AN133" i="10"/>
  <c r="AN81" i="26" s="1"/>
  <c r="AY133" i="10"/>
  <c r="AY81" i="26" s="1"/>
  <c r="AZ133" i="10"/>
  <c r="AZ81" i="26" s="1"/>
  <c r="AV133" i="10"/>
  <c r="AV81" i="26" s="1"/>
  <c r="AU133" i="10"/>
  <c r="AU81" i="26" s="1"/>
  <c r="M505" i="10"/>
  <c r="N504" i="10"/>
  <c r="N560" i="26" s="1"/>
  <c r="AV271" i="10"/>
  <c r="AV253" i="26" s="1"/>
  <c r="AN271" i="10"/>
  <c r="AN253" i="26" s="1"/>
  <c r="AU271" i="10"/>
  <c r="AU253" i="26" s="1"/>
  <c r="AT271" i="10"/>
  <c r="AT253" i="26" s="1"/>
  <c r="AS271" i="10"/>
  <c r="AS253" i="26" s="1"/>
  <c r="AM272" i="10"/>
  <c r="AM254" i="26" s="1"/>
  <c r="AX271" i="10"/>
  <c r="AX253" i="26" s="1"/>
  <c r="AP271" i="10"/>
  <c r="AP253" i="26" s="1"/>
  <c r="AW271" i="10"/>
  <c r="AW253" i="26" s="1"/>
  <c r="AO271" i="10"/>
  <c r="AO253" i="26" s="1"/>
  <c r="AR271" i="10"/>
  <c r="AR253" i="26" s="1"/>
  <c r="AQ271" i="10"/>
  <c r="AQ253" i="26" s="1"/>
  <c r="AZ271" i="10"/>
  <c r="AZ253" i="26" s="1"/>
  <c r="AY271" i="10"/>
  <c r="AY253" i="26" s="1"/>
  <c r="M397" i="10"/>
  <c r="N396" i="10"/>
  <c r="N418" i="26" s="1"/>
  <c r="N333" i="10"/>
  <c r="N332" i="26" s="1"/>
  <c r="M334" i="10"/>
  <c r="AT717" i="10"/>
  <c r="AT830" i="26" s="1"/>
  <c r="AY717" i="10"/>
  <c r="AY830" i="26" s="1"/>
  <c r="AQ717" i="10"/>
  <c r="AQ830" i="26" s="1"/>
  <c r="AW717" i="10"/>
  <c r="AW830" i="26" s="1"/>
  <c r="AO717" i="10"/>
  <c r="AO830" i="26" s="1"/>
  <c r="AU717" i="10"/>
  <c r="AU830" i="26" s="1"/>
  <c r="AS717" i="10"/>
  <c r="AS830" i="26" s="1"/>
  <c r="AM718" i="10"/>
  <c r="AM831" i="26" s="1"/>
  <c r="AR717" i="10"/>
  <c r="AR830" i="26" s="1"/>
  <c r="AP717" i="10"/>
  <c r="AP830" i="26" s="1"/>
  <c r="AN717" i="10"/>
  <c r="AN830" i="26" s="1"/>
  <c r="AZ717" i="10"/>
  <c r="AZ830" i="26" s="1"/>
  <c r="AX717" i="10"/>
  <c r="AX830" i="26" s="1"/>
  <c r="AV717" i="10"/>
  <c r="AV830" i="26" s="1"/>
  <c r="AU605" i="10"/>
  <c r="AU678" i="26" s="1"/>
  <c r="AT605" i="10"/>
  <c r="AT678" i="26" s="1"/>
  <c r="AY605" i="10"/>
  <c r="AY678" i="26" s="1"/>
  <c r="AQ605" i="10"/>
  <c r="AQ678" i="26" s="1"/>
  <c r="AV605" i="10"/>
  <c r="AV678" i="26" s="1"/>
  <c r="AS605" i="10"/>
  <c r="AS678" i="26" s="1"/>
  <c r="AM606" i="10"/>
  <c r="AM679" i="26" s="1"/>
  <c r="AR605" i="10"/>
  <c r="AR678" i="26" s="1"/>
  <c r="AP605" i="10"/>
  <c r="AP678" i="26" s="1"/>
  <c r="AO605" i="10"/>
  <c r="AO678" i="26" s="1"/>
  <c r="AZ605" i="10"/>
  <c r="AZ678" i="26" s="1"/>
  <c r="AN605" i="10"/>
  <c r="AN678" i="26" s="1"/>
  <c r="AX605" i="10"/>
  <c r="AX678" i="26" s="1"/>
  <c r="AW605" i="10"/>
  <c r="AW678" i="26" s="1"/>
  <c r="AT414" i="10"/>
  <c r="AT436" i="26" s="1"/>
  <c r="AZ414" i="10"/>
  <c r="AZ436" i="26" s="1"/>
  <c r="AR414" i="10"/>
  <c r="AR436" i="26" s="1"/>
  <c r="AM415" i="10"/>
  <c r="AM437" i="26" s="1"/>
  <c r="AX414" i="10"/>
  <c r="AX436" i="26" s="1"/>
  <c r="AP414" i="10"/>
  <c r="AP436" i="26" s="1"/>
  <c r="AV414" i="10"/>
  <c r="AV436" i="26" s="1"/>
  <c r="AN414" i="10"/>
  <c r="AN436" i="26" s="1"/>
  <c r="AU414" i="10"/>
  <c r="AU436" i="26" s="1"/>
  <c r="AY414" i="10"/>
  <c r="AY436" i="26" s="1"/>
  <c r="AQ414" i="10"/>
  <c r="AQ436" i="26" s="1"/>
  <c r="AO414" i="10"/>
  <c r="AO436" i="26" s="1"/>
  <c r="AS414" i="10"/>
  <c r="AS436" i="26" s="1"/>
  <c r="AW414" i="10"/>
  <c r="AW436" i="26" s="1"/>
  <c r="M545" i="10"/>
  <c r="N544" i="10"/>
  <c r="N600" i="26" s="1"/>
  <c r="AU850" i="10"/>
  <c r="AU997" i="26" s="1"/>
  <c r="AT850" i="10"/>
  <c r="AT997" i="26" s="1"/>
  <c r="AV850" i="10"/>
  <c r="AV997" i="26" s="1"/>
  <c r="AS850" i="10"/>
  <c r="AS997" i="26" s="1"/>
  <c r="AR850" i="10"/>
  <c r="AR997" i="26" s="1"/>
  <c r="AM851" i="10"/>
  <c r="AM998" i="26" s="1"/>
  <c r="AX850" i="10"/>
  <c r="AX997" i="26" s="1"/>
  <c r="AN850" i="10"/>
  <c r="AN997" i="26" s="1"/>
  <c r="AO850" i="10"/>
  <c r="AO997" i="26" s="1"/>
  <c r="AY850" i="10"/>
  <c r="AY997" i="26" s="1"/>
  <c r="AW850" i="10"/>
  <c r="AW997" i="26" s="1"/>
  <c r="AQ850" i="10"/>
  <c r="AQ997" i="26" s="1"/>
  <c r="AP850" i="10"/>
  <c r="AP997" i="26" s="1"/>
  <c r="AZ850" i="10"/>
  <c r="AZ997" i="26" s="1"/>
  <c r="AV777" i="10"/>
  <c r="N750" i="10"/>
  <c r="N863" i="26" s="1"/>
  <c r="M751" i="10"/>
  <c r="N838" i="10"/>
  <c r="N985" i="26" s="1"/>
  <c r="N984" i="26" s="1"/>
  <c r="M839" i="10"/>
  <c r="N672" i="10"/>
  <c r="O671" i="10"/>
  <c r="AU712" i="10"/>
  <c r="AU825" i="26" s="1"/>
  <c r="AM713" i="10"/>
  <c r="AM826" i="26" s="1"/>
  <c r="AX712" i="10"/>
  <c r="AX825" i="26" s="1"/>
  <c r="AP712" i="10"/>
  <c r="AP825" i="26" s="1"/>
  <c r="AV712" i="10"/>
  <c r="AV825" i="26" s="1"/>
  <c r="AT712" i="10"/>
  <c r="AT825" i="26" s="1"/>
  <c r="AS712" i="10"/>
  <c r="AS825" i="26" s="1"/>
  <c r="AR712" i="10"/>
  <c r="AR825" i="26" s="1"/>
  <c r="AQ712" i="10"/>
  <c r="AQ825" i="26" s="1"/>
  <c r="AZ712" i="10"/>
  <c r="AZ825" i="26" s="1"/>
  <c r="AO712" i="10"/>
  <c r="AO825" i="26" s="1"/>
  <c r="AY712" i="10"/>
  <c r="AY825" i="26" s="1"/>
  <c r="AN712" i="10"/>
  <c r="AN825" i="26" s="1"/>
  <c r="AW712" i="10"/>
  <c r="AW825" i="26" s="1"/>
  <c r="AU192" i="10"/>
  <c r="AU157" i="26" s="1"/>
  <c r="AT192" i="10"/>
  <c r="AT157" i="26" s="1"/>
  <c r="AS192" i="10"/>
  <c r="AS157" i="26" s="1"/>
  <c r="AZ192" i="10"/>
  <c r="AZ157" i="26" s="1"/>
  <c r="AR192" i="10"/>
  <c r="AR157" i="26" s="1"/>
  <c r="AY192" i="10"/>
  <c r="AY157" i="26" s="1"/>
  <c r="AQ192" i="10"/>
  <c r="AQ157" i="26" s="1"/>
  <c r="AW192" i="10"/>
  <c r="AW157" i="26" s="1"/>
  <c r="AO192" i="10"/>
  <c r="AO157" i="26" s="1"/>
  <c r="AV192" i="10"/>
  <c r="AV157" i="26" s="1"/>
  <c r="AN192" i="10"/>
  <c r="AN157" i="26" s="1"/>
  <c r="AP192" i="10"/>
  <c r="AP157" i="26" s="1"/>
  <c r="AX192" i="10"/>
  <c r="AX157" i="26" s="1"/>
  <c r="AM193" i="10"/>
  <c r="AM158" i="26" s="1"/>
  <c r="AV752" i="10"/>
  <c r="AV865" i="26" s="1"/>
  <c r="AM753" i="10"/>
  <c r="AM866" i="26" s="1"/>
  <c r="AX752" i="10"/>
  <c r="AX865" i="26" s="1"/>
  <c r="AP752" i="10"/>
  <c r="AP865" i="26" s="1"/>
  <c r="AZ752" i="10"/>
  <c r="AZ865" i="26" s="1"/>
  <c r="AO752" i="10"/>
  <c r="AO865" i="26" s="1"/>
  <c r="AY752" i="10"/>
  <c r="AY865" i="26" s="1"/>
  <c r="AN752" i="10"/>
  <c r="AN865" i="26" s="1"/>
  <c r="AW752" i="10"/>
  <c r="AW865" i="26" s="1"/>
  <c r="AU752" i="10"/>
  <c r="AU865" i="26" s="1"/>
  <c r="AT752" i="10"/>
  <c r="AT865" i="26" s="1"/>
  <c r="AS752" i="10"/>
  <c r="AS865" i="26" s="1"/>
  <c r="AR752" i="10"/>
  <c r="AR865" i="26" s="1"/>
  <c r="AQ752" i="10"/>
  <c r="AQ865" i="26" s="1"/>
  <c r="AU806" i="10"/>
  <c r="AT806" i="10"/>
  <c r="AS806" i="10"/>
  <c r="AY806" i="10"/>
  <c r="AQ806" i="10"/>
  <c r="AM807" i="10"/>
  <c r="AX806" i="10"/>
  <c r="AP806" i="10"/>
  <c r="AW806" i="10"/>
  <c r="AV806" i="10"/>
  <c r="AR806" i="10"/>
  <c r="AO806" i="10"/>
  <c r="AN806" i="10"/>
  <c r="AZ806" i="10"/>
  <c r="AV231" i="10"/>
  <c r="AV213" i="26" s="1"/>
  <c r="AN231" i="10"/>
  <c r="AN213" i="26" s="1"/>
  <c r="AU231" i="10"/>
  <c r="AU213" i="26" s="1"/>
  <c r="AT231" i="10"/>
  <c r="AT213" i="26" s="1"/>
  <c r="AS231" i="10"/>
  <c r="AS213" i="26" s="1"/>
  <c r="AM232" i="10"/>
  <c r="AM214" i="26" s="1"/>
  <c r="AX231" i="10"/>
  <c r="AX213" i="26" s="1"/>
  <c r="AP231" i="10"/>
  <c r="AP213" i="26" s="1"/>
  <c r="AW231" i="10"/>
  <c r="AW213" i="26" s="1"/>
  <c r="AO231" i="10"/>
  <c r="AO213" i="26" s="1"/>
  <c r="AR231" i="10"/>
  <c r="AR213" i="26" s="1"/>
  <c r="AQ231" i="10"/>
  <c r="AQ213" i="26" s="1"/>
  <c r="AZ231" i="10"/>
  <c r="AZ213" i="26" s="1"/>
  <c r="AY231" i="10"/>
  <c r="AY213" i="26" s="1"/>
  <c r="AO812" i="10"/>
  <c r="AM813" i="10"/>
  <c r="AS442" i="10"/>
  <c r="AS481" i="26" s="1"/>
  <c r="AZ442" i="10"/>
  <c r="AZ481" i="26" s="1"/>
  <c r="AR442" i="10"/>
  <c r="AR481" i="26" s="1"/>
  <c r="AW442" i="10"/>
  <c r="AW481" i="26" s="1"/>
  <c r="AO442" i="10"/>
  <c r="AO481" i="26" s="1"/>
  <c r="AU442" i="10"/>
  <c r="AU481" i="26" s="1"/>
  <c r="AM443" i="10"/>
  <c r="AM482" i="26" s="1"/>
  <c r="AY442" i="10"/>
  <c r="AY481" i="26" s="1"/>
  <c r="AX442" i="10"/>
  <c r="AX481" i="26" s="1"/>
  <c r="AV442" i="10"/>
  <c r="AV481" i="26" s="1"/>
  <c r="AT442" i="10"/>
  <c r="AT481" i="26" s="1"/>
  <c r="AQ442" i="10"/>
  <c r="AQ481" i="26" s="1"/>
  <c r="AN442" i="10"/>
  <c r="AN481" i="26" s="1"/>
  <c r="AP442" i="10"/>
  <c r="AP481" i="26" s="1"/>
  <c r="AT689" i="10"/>
  <c r="AS689" i="10"/>
  <c r="AZ689" i="10"/>
  <c r="AR689" i="10"/>
  <c r="AY689" i="10"/>
  <c r="AQ689" i="10"/>
  <c r="AM690" i="10"/>
  <c r="AX689" i="10"/>
  <c r="AP689" i="10"/>
  <c r="AW689" i="10"/>
  <c r="AO689" i="10"/>
  <c r="AV689" i="10"/>
  <c r="AU689" i="10"/>
  <c r="AN689" i="10"/>
  <c r="M166" i="10"/>
  <c r="N165" i="10"/>
  <c r="N130" i="26" s="1"/>
  <c r="M215" i="10"/>
  <c r="M216" i="10" s="1"/>
  <c r="N214" i="10"/>
  <c r="N196" i="26" s="1"/>
  <c r="N524" i="10"/>
  <c r="N580" i="26" s="1"/>
  <c r="M525" i="10"/>
  <c r="AM458" i="10"/>
  <c r="AM497" i="26" s="1"/>
  <c r="AX457" i="10"/>
  <c r="AX496" i="26" s="1"/>
  <c r="AP457" i="10"/>
  <c r="AP496" i="26" s="1"/>
  <c r="AW457" i="10"/>
  <c r="AW496" i="26" s="1"/>
  <c r="AO457" i="10"/>
  <c r="AO496" i="26" s="1"/>
  <c r="AV457" i="10"/>
  <c r="AV496" i="26" s="1"/>
  <c r="AN457" i="10"/>
  <c r="AN496" i="26" s="1"/>
  <c r="AU457" i="10"/>
  <c r="AU496" i="26" s="1"/>
  <c r="AT457" i="10"/>
  <c r="AT496" i="26" s="1"/>
  <c r="AZ457" i="10"/>
  <c r="AZ496" i="26" s="1"/>
  <c r="AR457" i="10"/>
  <c r="AR496" i="26" s="1"/>
  <c r="AS457" i="10"/>
  <c r="AS496" i="26" s="1"/>
  <c r="AQ457" i="10"/>
  <c r="AQ496" i="26" s="1"/>
  <c r="AY457" i="10"/>
  <c r="AY496" i="26" s="1"/>
  <c r="N425" i="10"/>
  <c r="N464" i="26" s="1"/>
  <c r="M426" i="10"/>
  <c r="N710" i="10"/>
  <c r="N823" i="26" s="1"/>
  <c r="M711" i="10"/>
  <c r="M481" i="10"/>
  <c r="N480" i="10"/>
  <c r="N519" i="26" s="1"/>
  <c r="M309" i="10"/>
  <c r="N308" i="10"/>
  <c r="N307" i="26" s="1"/>
  <c r="M304" i="10"/>
  <c r="N303" i="10"/>
  <c r="N302" i="26" s="1"/>
  <c r="M255" i="10"/>
  <c r="N254" i="10"/>
  <c r="N236" i="26" s="1"/>
  <c r="N843" i="10"/>
  <c r="N990" i="26" s="1"/>
  <c r="M844" i="10"/>
  <c r="AZ668" i="10"/>
  <c r="AR668" i="10"/>
  <c r="AW668" i="10"/>
  <c r="AO668" i="10"/>
  <c r="AV668" i="10"/>
  <c r="AN668" i="10"/>
  <c r="AT668" i="10"/>
  <c r="AS668" i="10"/>
  <c r="AM669" i="10"/>
  <c r="AQ668" i="10"/>
  <c r="AP668" i="10"/>
  <c r="AY668" i="10"/>
  <c r="AX668" i="10"/>
  <c r="AU668" i="10"/>
  <c r="N381" i="10"/>
  <c r="N403" i="26" s="1"/>
  <c r="M382" i="10"/>
  <c r="AM876" i="10"/>
  <c r="AM1023" i="26" s="1"/>
  <c r="AX875" i="10"/>
  <c r="AX1022" i="26" s="1"/>
  <c r="AP875" i="10"/>
  <c r="AP1022" i="26" s="1"/>
  <c r="AU875" i="10"/>
  <c r="AU1022" i="26" s="1"/>
  <c r="AT875" i="10"/>
  <c r="AT1022" i="26" s="1"/>
  <c r="AR875" i="10"/>
  <c r="AR1022" i="26" s="1"/>
  <c r="AQ875" i="10"/>
  <c r="AQ1022" i="26" s="1"/>
  <c r="AO875" i="10"/>
  <c r="AO1022" i="26" s="1"/>
  <c r="AZ875" i="10"/>
  <c r="AZ1022" i="26" s="1"/>
  <c r="AN875" i="10"/>
  <c r="AN1022" i="26" s="1"/>
  <c r="AS875" i="10"/>
  <c r="AS1022" i="26" s="1"/>
  <c r="AY875" i="10"/>
  <c r="AY1022" i="26" s="1"/>
  <c r="AW875" i="10"/>
  <c r="AW1022" i="26" s="1"/>
  <c r="AV875" i="10"/>
  <c r="AV1022" i="26" s="1"/>
  <c r="AZ654" i="10"/>
  <c r="AR654" i="10"/>
  <c r="AY654" i="10"/>
  <c r="AQ654" i="10"/>
  <c r="AM655" i="10"/>
  <c r="AX654" i="10"/>
  <c r="AP654" i="10"/>
  <c r="AW654" i="10"/>
  <c r="AO654" i="10"/>
  <c r="AV654" i="10"/>
  <c r="AN654" i="10"/>
  <c r="AU654" i="10"/>
  <c r="AT654" i="10"/>
  <c r="AS654" i="10"/>
  <c r="AZ575" i="10"/>
  <c r="AZ648" i="26" s="1"/>
  <c r="AR575" i="10"/>
  <c r="AR648" i="26" s="1"/>
  <c r="AY575" i="10"/>
  <c r="AY648" i="26" s="1"/>
  <c r="AQ575" i="10"/>
  <c r="AQ648" i="26" s="1"/>
  <c r="AM576" i="10"/>
  <c r="AM649" i="26" s="1"/>
  <c r="AX575" i="10"/>
  <c r="AX648" i="26" s="1"/>
  <c r="AP575" i="10"/>
  <c r="AP648" i="26" s="1"/>
  <c r="AW575" i="10"/>
  <c r="AW648" i="26" s="1"/>
  <c r="AO575" i="10"/>
  <c r="AO648" i="26" s="1"/>
  <c r="AV575" i="10"/>
  <c r="AV648" i="26" s="1"/>
  <c r="AU575" i="10"/>
  <c r="AU648" i="26" s="1"/>
  <c r="AT575" i="10"/>
  <c r="AT648" i="26" s="1"/>
  <c r="AS575" i="10"/>
  <c r="AS648" i="26" s="1"/>
  <c r="AN575" i="10"/>
  <c r="AN648" i="26" s="1"/>
  <c r="AP394" i="10"/>
  <c r="AP416" i="26" s="1"/>
  <c r="AY394" i="10"/>
  <c r="AY416" i="26" s="1"/>
  <c r="AU394" i="10"/>
  <c r="AU416" i="26" s="1"/>
  <c r="AV378" i="10"/>
  <c r="AV400" i="26" s="1"/>
  <c r="AN378" i="10"/>
  <c r="AN400" i="26" s="1"/>
  <c r="AZ378" i="10"/>
  <c r="AZ400" i="26" s="1"/>
  <c r="AR378" i="10"/>
  <c r="AR400" i="26" s="1"/>
  <c r="AQ378" i="10"/>
  <c r="AQ400" i="26" s="1"/>
  <c r="AP378" i="10"/>
  <c r="AP400" i="26" s="1"/>
  <c r="AY378" i="10"/>
  <c r="AY400" i="26" s="1"/>
  <c r="AO378" i="10"/>
  <c r="AO400" i="26" s="1"/>
  <c r="AM379" i="10"/>
  <c r="AM401" i="26" s="1"/>
  <c r="AX378" i="10"/>
  <c r="AX400" i="26" s="1"/>
  <c r="AT378" i="10"/>
  <c r="AT400" i="26" s="1"/>
  <c r="AS378" i="10"/>
  <c r="AS400" i="26" s="1"/>
  <c r="AU378" i="10"/>
  <c r="AU400" i="26" s="1"/>
  <c r="AW378" i="10"/>
  <c r="AW400" i="26" s="1"/>
  <c r="N883" i="10"/>
  <c r="N1030" i="26" s="1"/>
  <c r="M884" i="10"/>
  <c r="M250" i="10"/>
  <c r="N249" i="10"/>
  <c r="N231" i="26" s="1"/>
  <c r="N725" i="10"/>
  <c r="N838" i="26" s="1"/>
  <c r="M726" i="10"/>
  <c r="N376" i="10"/>
  <c r="N398" i="26" s="1"/>
  <c r="M377" i="10"/>
  <c r="AY310" i="10"/>
  <c r="AY309" i="26" s="1"/>
  <c r="AQ310" i="10"/>
  <c r="AQ309" i="26" s="1"/>
  <c r="AX310" i="10"/>
  <c r="AX309" i="26" s="1"/>
  <c r="AP310" i="10"/>
  <c r="AP309" i="26" s="1"/>
  <c r="AW310" i="10"/>
  <c r="AW309" i="26" s="1"/>
  <c r="AO310" i="10"/>
  <c r="AO309" i="26" s="1"/>
  <c r="AV310" i="10"/>
  <c r="AV309" i="26" s="1"/>
  <c r="AN310" i="10"/>
  <c r="AN309" i="26" s="1"/>
  <c r="AS310" i="10"/>
  <c r="AS309" i="26" s="1"/>
  <c r="AZ310" i="10"/>
  <c r="AZ309" i="26" s="1"/>
  <c r="AR310" i="10"/>
  <c r="AR309" i="26" s="1"/>
  <c r="AM311" i="10"/>
  <c r="AM310" i="26" s="1"/>
  <c r="AU310" i="10"/>
  <c r="AU309" i="26" s="1"/>
  <c r="AT310" i="10"/>
  <c r="AT309" i="26" s="1"/>
  <c r="N401" i="10"/>
  <c r="N423" i="26" s="1"/>
  <c r="M402" i="10"/>
  <c r="M825" i="10"/>
  <c r="M826" i="10" s="1"/>
  <c r="M827" i="10" s="1"/>
  <c r="M828" i="10" s="1"/>
  <c r="N824" i="10"/>
  <c r="AV88" i="10"/>
  <c r="AV36" i="26" s="1"/>
  <c r="AN88" i="10"/>
  <c r="AN36" i="26" s="1"/>
  <c r="AU88" i="10"/>
  <c r="AU36" i="26" s="1"/>
  <c r="AY88" i="10"/>
  <c r="AY36" i="26" s="1"/>
  <c r="AT88" i="10"/>
  <c r="AT36" i="26" s="1"/>
  <c r="AS88" i="10"/>
  <c r="AS36" i="26" s="1"/>
  <c r="AQ88" i="10"/>
  <c r="AQ36" i="26" s="1"/>
  <c r="AZ88" i="10"/>
  <c r="AZ36" i="26" s="1"/>
  <c r="AR88" i="10"/>
  <c r="AR36" i="26" s="1"/>
  <c r="AM89" i="10"/>
  <c r="AM36" i="26" s="1"/>
  <c r="AX88" i="10"/>
  <c r="AX36" i="26" s="1"/>
  <c r="AP88" i="10"/>
  <c r="AP36" i="26" s="1"/>
  <c r="AW88" i="10"/>
  <c r="AW36" i="26" s="1"/>
  <c r="AO88" i="10"/>
  <c r="AO36" i="26" s="1"/>
  <c r="M520" i="10"/>
  <c r="M521" i="10" s="1"/>
  <c r="N519" i="10"/>
  <c r="N575" i="26" s="1"/>
  <c r="AZ727" i="10"/>
  <c r="AZ840" i="26" s="1"/>
  <c r="AR727" i="10"/>
  <c r="AR840" i="26" s="1"/>
  <c r="AW727" i="10"/>
  <c r="AW840" i="26" s="1"/>
  <c r="AO727" i="10"/>
  <c r="AO840" i="26" s="1"/>
  <c r="AU727" i="10"/>
  <c r="AU840" i="26" s="1"/>
  <c r="AP727" i="10"/>
  <c r="AP840" i="26" s="1"/>
  <c r="AX727" i="10"/>
  <c r="AX840" i="26" s="1"/>
  <c r="AT727" i="10"/>
  <c r="AT840" i="26" s="1"/>
  <c r="AY727" i="10"/>
  <c r="AY840" i="26" s="1"/>
  <c r="AV727" i="10"/>
  <c r="AV840" i="26" s="1"/>
  <c r="AS727" i="10"/>
  <c r="AS840" i="26" s="1"/>
  <c r="AQ727" i="10"/>
  <c r="AQ840" i="26" s="1"/>
  <c r="AM728" i="10"/>
  <c r="AM841" i="26" s="1"/>
  <c r="AN727" i="10"/>
  <c r="AN840" i="26" s="1"/>
  <c r="AZ482" i="10"/>
  <c r="AZ521" i="26" s="1"/>
  <c r="AS482" i="10"/>
  <c r="AS521" i="26" s="1"/>
  <c r="AR482" i="10"/>
  <c r="AR521" i="26" s="1"/>
  <c r="AY482" i="10"/>
  <c r="AY521" i="26" s="1"/>
  <c r="AQ482" i="10"/>
  <c r="AQ521" i="26" s="1"/>
  <c r="AX482" i="10"/>
  <c r="AX521" i="26" s="1"/>
  <c r="AP482" i="10"/>
  <c r="AP521" i="26" s="1"/>
  <c r="AW482" i="10"/>
  <c r="AW521" i="26" s="1"/>
  <c r="AO482" i="10"/>
  <c r="AO521" i="26" s="1"/>
  <c r="AV482" i="10"/>
  <c r="AV521" i="26" s="1"/>
  <c r="AN482" i="10"/>
  <c r="AN521" i="26" s="1"/>
  <c r="AU482" i="10"/>
  <c r="AU521" i="26" s="1"/>
  <c r="AM483" i="10"/>
  <c r="AM522" i="26" s="1"/>
  <c r="AT482" i="10"/>
  <c r="AT521" i="26" s="1"/>
  <c r="M117" i="10"/>
  <c r="N116" i="10"/>
  <c r="N64" i="26" s="1"/>
  <c r="AY633" i="10"/>
  <c r="AQ633" i="10"/>
  <c r="AM634" i="10"/>
  <c r="AX633" i="10"/>
  <c r="AP633" i="10"/>
  <c r="AW633" i="10"/>
  <c r="AO633" i="10"/>
  <c r="AU633" i="10"/>
  <c r="AS633" i="10"/>
  <c r="AZ633" i="10"/>
  <c r="AV633" i="10"/>
  <c r="AT633" i="10"/>
  <c r="AR633" i="10"/>
  <c r="AN633" i="10"/>
  <c r="AZ428" i="10"/>
  <c r="AZ467" i="26" s="1"/>
  <c r="AR428" i="10"/>
  <c r="AR467" i="26" s="1"/>
  <c r="AW428" i="10"/>
  <c r="AW467" i="26" s="1"/>
  <c r="AO428" i="10"/>
  <c r="AO467" i="26" s="1"/>
  <c r="AS428" i="10"/>
  <c r="AS467" i="26" s="1"/>
  <c r="AQ428" i="10"/>
  <c r="AQ467" i="26" s="1"/>
  <c r="AP428" i="10"/>
  <c r="AP467" i="26" s="1"/>
  <c r="AY428" i="10"/>
  <c r="AY467" i="26" s="1"/>
  <c r="AN428" i="10"/>
  <c r="AN467" i="26" s="1"/>
  <c r="AM429" i="10"/>
  <c r="AM468" i="26" s="1"/>
  <c r="AX428" i="10"/>
  <c r="AX467" i="26" s="1"/>
  <c r="AU428" i="10"/>
  <c r="AU467" i="26" s="1"/>
  <c r="AT428" i="10"/>
  <c r="AT467" i="26" s="1"/>
  <c r="AV428" i="10"/>
  <c r="AV467" i="26" s="1"/>
  <c r="M245" i="10"/>
  <c r="N244" i="10"/>
  <c r="N226" i="26" s="1"/>
  <c r="N91" i="10"/>
  <c r="N39" i="26" s="1"/>
  <c r="M92" i="10"/>
  <c r="AU786" i="10"/>
  <c r="AZ786" i="10"/>
  <c r="AR786" i="10"/>
  <c r="AM787" i="10"/>
  <c r="AX786" i="10"/>
  <c r="AP786" i="10"/>
  <c r="AQ786" i="10"/>
  <c r="AO786" i="10"/>
  <c r="AN786" i="10"/>
  <c r="AY786" i="10"/>
  <c r="AW786" i="10"/>
  <c r="AV786" i="10"/>
  <c r="AT786" i="10"/>
  <c r="AS786" i="10"/>
  <c r="M609" i="10"/>
  <c r="N608" i="10"/>
  <c r="N681" i="26" s="1"/>
  <c r="N126" i="10"/>
  <c r="N74" i="26" s="1"/>
  <c r="M127" i="10"/>
  <c r="AN738" i="10"/>
  <c r="AN851" i="26" s="1"/>
  <c r="AO738" i="10"/>
  <c r="AO851" i="26" s="1"/>
  <c r="AW158" i="10"/>
  <c r="AW123" i="26" s="1"/>
  <c r="AO158" i="10"/>
  <c r="AO123" i="26" s="1"/>
  <c r="AV158" i="10"/>
  <c r="AV123" i="26" s="1"/>
  <c r="AN158" i="10"/>
  <c r="AN123" i="26" s="1"/>
  <c r="AU158" i="10"/>
  <c r="AU123" i="26" s="1"/>
  <c r="AS158" i="10"/>
  <c r="AS123" i="26" s="1"/>
  <c r="AZ158" i="10"/>
  <c r="AZ123" i="26" s="1"/>
  <c r="AR158" i="10"/>
  <c r="AR123" i="26" s="1"/>
  <c r="AY158" i="10"/>
  <c r="AY123" i="26" s="1"/>
  <c r="AX158" i="10"/>
  <c r="AX123" i="26" s="1"/>
  <c r="AT158" i="10"/>
  <c r="AT123" i="26" s="1"/>
  <c r="AQ158" i="10"/>
  <c r="AQ123" i="26" s="1"/>
  <c r="AM159" i="10"/>
  <c r="AM124" i="26" s="1"/>
  <c r="AP158" i="10"/>
  <c r="AP123" i="26" s="1"/>
  <c r="AU684" i="10"/>
  <c r="AT684" i="10"/>
  <c r="AY684" i="10"/>
  <c r="N756" i="10"/>
  <c r="O755" i="10"/>
  <c r="O868" i="26" s="1"/>
  <c r="M569" i="10"/>
  <c r="N568" i="10"/>
  <c r="N641" i="26" s="1"/>
  <c r="N195" i="10"/>
  <c r="N196" i="10" s="1"/>
  <c r="N197" i="10" s="1"/>
  <c r="N198" i="10" s="1"/>
  <c r="N199" i="10" s="1"/>
  <c r="N715" i="10"/>
  <c r="N716" i="10" s="1"/>
  <c r="N888" i="10"/>
  <c r="N1035" i="26" s="1"/>
  <c r="M889" i="10"/>
  <c r="AM832" i="10"/>
  <c r="AX831" i="10"/>
  <c r="AP831" i="10"/>
  <c r="AT831" i="10"/>
  <c r="AQ831" i="10"/>
  <c r="AW831" i="10"/>
  <c r="AV831" i="10"/>
  <c r="AU831" i="10"/>
  <c r="AR831" i="10"/>
  <c r="AZ831" i="10"/>
  <c r="AY831" i="10"/>
  <c r="AS831" i="10"/>
  <c r="AO831" i="10"/>
  <c r="AN831" i="10"/>
  <c r="M407" i="10"/>
  <c r="N406" i="10"/>
  <c r="N428" i="26" s="1"/>
  <c r="M619" i="10"/>
  <c r="N618" i="10"/>
  <c r="N691" i="26" s="1"/>
  <c r="M132" i="10"/>
  <c r="N131" i="10"/>
  <c r="N79" i="26" s="1"/>
  <c r="M299" i="10"/>
  <c r="N298" i="10"/>
  <c r="N297" i="26" s="1"/>
  <c r="N371" i="10"/>
  <c r="N393" i="26" s="1"/>
  <c r="M372" i="10"/>
  <c r="N848" i="10"/>
  <c r="N995" i="26" s="1"/>
  <c r="M849" i="10"/>
  <c r="AU128" i="10"/>
  <c r="AU76" i="26" s="1"/>
  <c r="AT128" i="10"/>
  <c r="AT76" i="26" s="1"/>
  <c r="AY128" i="10"/>
  <c r="AY76" i="26" s="1"/>
  <c r="AQ128" i="10"/>
  <c r="AQ76" i="26" s="1"/>
  <c r="AM129" i="10"/>
  <c r="AM76" i="26" s="1"/>
  <c r="AX128" i="10"/>
  <c r="AX76" i="26" s="1"/>
  <c r="AP128" i="10"/>
  <c r="AP76" i="26" s="1"/>
  <c r="AO128" i="10"/>
  <c r="AO76" i="26" s="1"/>
  <c r="AN128" i="10"/>
  <c r="AN76" i="26" s="1"/>
  <c r="AZ128" i="10"/>
  <c r="AZ76" i="26" s="1"/>
  <c r="AW128" i="10"/>
  <c r="AW76" i="26" s="1"/>
  <c r="AS128" i="10"/>
  <c r="AS76" i="26" s="1"/>
  <c r="AV128" i="10"/>
  <c r="AV76" i="26" s="1"/>
  <c r="AR128" i="10"/>
  <c r="AR76" i="26" s="1"/>
  <c r="AY168" i="10"/>
  <c r="AY133" i="26" s="1"/>
  <c r="AX168" i="10"/>
  <c r="AX133" i="26" s="1"/>
  <c r="AP168" i="10"/>
  <c r="AP133" i="26" s="1"/>
  <c r="AM114" i="10"/>
  <c r="AM61" i="26" s="1"/>
  <c r="AX113" i="10"/>
  <c r="AX61" i="26" s="1"/>
  <c r="AP113" i="10"/>
  <c r="AP61" i="26" s="1"/>
  <c r="AT113" i="10"/>
  <c r="AT61" i="26" s="1"/>
  <c r="AZ113" i="10"/>
  <c r="AZ61" i="26" s="1"/>
  <c r="AO113" i="10"/>
  <c r="AO61" i="26" s="1"/>
  <c r="AY113" i="10"/>
  <c r="AY61" i="26" s="1"/>
  <c r="AN113" i="10"/>
  <c r="AN61" i="26" s="1"/>
  <c r="AW113" i="10"/>
  <c r="AW61" i="26" s="1"/>
  <c r="AV113" i="10"/>
  <c r="AV61" i="26" s="1"/>
  <c r="AU113" i="10"/>
  <c r="AU61" i="26" s="1"/>
  <c r="AR113" i="10"/>
  <c r="AR61" i="26" s="1"/>
  <c r="AS113" i="10"/>
  <c r="AS61" i="26" s="1"/>
  <c r="AQ113" i="10"/>
  <c r="AQ61" i="26" s="1"/>
  <c r="N470" i="10"/>
  <c r="N509" i="26" s="1"/>
  <c r="M471" i="10"/>
  <c r="AV217" i="10"/>
  <c r="AV199" i="26" s="1"/>
  <c r="AN217" i="10"/>
  <c r="AN199" i="26" s="1"/>
  <c r="AU217" i="10"/>
  <c r="AU199" i="26" s="1"/>
  <c r="AS217" i="10"/>
  <c r="AS199" i="26" s="1"/>
  <c r="AM218" i="10"/>
  <c r="AM200" i="26" s="1"/>
  <c r="AX217" i="10"/>
  <c r="AX199" i="26" s="1"/>
  <c r="AP217" i="10"/>
  <c r="AP199" i="26" s="1"/>
  <c r="AW217" i="10"/>
  <c r="AW199" i="26" s="1"/>
  <c r="AO217" i="10"/>
  <c r="AO199" i="26" s="1"/>
  <c r="AZ217" i="10"/>
  <c r="AZ199" i="26" s="1"/>
  <c r="AY217" i="10"/>
  <c r="AY199" i="26" s="1"/>
  <c r="AR217" i="10"/>
  <c r="AR199" i="26" s="1"/>
  <c r="AQ217" i="10"/>
  <c r="AQ199" i="26" s="1"/>
  <c r="AT217" i="10"/>
  <c r="AT199" i="26" s="1"/>
  <c r="M810" i="10"/>
  <c r="M811" i="10" s="1"/>
  <c r="M812" i="10" s="1"/>
  <c r="M813" i="10" s="1"/>
  <c r="N809" i="10"/>
  <c r="AU541" i="10"/>
  <c r="AU597" i="26" s="1"/>
  <c r="AZ541" i="10"/>
  <c r="AZ597" i="26" s="1"/>
  <c r="AR541" i="10"/>
  <c r="AR597" i="26" s="1"/>
  <c r="AY541" i="10"/>
  <c r="AY597" i="26" s="1"/>
  <c r="AQ541" i="10"/>
  <c r="AQ597" i="26" s="1"/>
  <c r="AM542" i="10"/>
  <c r="AM598" i="26" s="1"/>
  <c r="AX541" i="10"/>
  <c r="AX597" i="26" s="1"/>
  <c r="AP541" i="10"/>
  <c r="AP597" i="26" s="1"/>
  <c r="AW541" i="10"/>
  <c r="AW597" i="26" s="1"/>
  <c r="AO541" i="10"/>
  <c r="AO597" i="26" s="1"/>
  <c r="AV541" i="10"/>
  <c r="AV597" i="26" s="1"/>
  <c r="AT541" i="10"/>
  <c r="AT597" i="26" s="1"/>
  <c r="AS541" i="10"/>
  <c r="AS597" i="26" s="1"/>
  <c r="AN541" i="10"/>
  <c r="AN597" i="26" s="1"/>
  <c r="AV285" i="10"/>
  <c r="AV284" i="26" s="1"/>
  <c r="AN285" i="10"/>
  <c r="AN284" i="26" s="1"/>
  <c r="AU285" i="10"/>
  <c r="AU284" i="26" s="1"/>
  <c r="AT285" i="10"/>
  <c r="AT284" i="26" s="1"/>
  <c r="AS285" i="10"/>
  <c r="AS284" i="26" s="1"/>
  <c r="AM286" i="10"/>
  <c r="AM285" i="26" s="1"/>
  <c r="AX285" i="10"/>
  <c r="AX284" i="26" s="1"/>
  <c r="AP285" i="10"/>
  <c r="AP284" i="26" s="1"/>
  <c r="AW285" i="10"/>
  <c r="AW284" i="26" s="1"/>
  <c r="AO285" i="10"/>
  <c r="AO284" i="26" s="1"/>
  <c r="AQ285" i="10"/>
  <c r="AQ284" i="26" s="1"/>
  <c r="AY285" i="10"/>
  <c r="AY284" i="26" s="1"/>
  <c r="AR285" i="10"/>
  <c r="AR284" i="26" s="1"/>
  <c r="AZ285" i="10"/>
  <c r="AZ284" i="26" s="1"/>
  <c r="AU142" i="10"/>
  <c r="AU107" i="26" s="1"/>
  <c r="AT142" i="10"/>
  <c r="AT107" i="26" s="1"/>
  <c r="AS142" i="10"/>
  <c r="AS107" i="26" s="1"/>
  <c r="AY142" i="10"/>
  <c r="AY107" i="26" s="1"/>
  <c r="AQ142" i="10"/>
  <c r="AQ107" i="26" s="1"/>
  <c r="AM143" i="10"/>
  <c r="AM108" i="26" s="1"/>
  <c r="AX142" i="10"/>
  <c r="AX107" i="26" s="1"/>
  <c r="AP142" i="10"/>
  <c r="AP107" i="26" s="1"/>
  <c r="AR142" i="10"/>
  <c r="AR107" i="26" s="1"/>
  <c r="AO142" i="10"/>
  <c r="AO107" i="26" s="1"/>
  <c r="AN142" i="10"/>
  <c r="AN107" i="26" s="1"/>
  <c r="AW142" i="10"/>
  <c r="AW107" i="26" s="1"/>
  <c r="AV142" i="10"/>
  <c r="AV107" i="26" s="1"/>
  <c r="AZ142" i="10"/>
  <c r="AZ107" i="26" s="1"/>
  <c r="AU757" i="10"/>
  <c r="AU870" i="26" s="1"/>
  <c r="AW757" i="10"/>
  <c r="AW870" i="26" s="1"/>
  <c r="AO757" i="10"/>
  <c r="AO870" i="26" s="1"/>
  <c r="AS757" i="10"/>
  <c r="AS870" i="26" s="1"/>
  <c r="AR757" i="10"/>
  <c r="AR870" i="26" s="1"/>
  <c r="AQ757" i="10"/>
  <c r="AQ870" i="26" s="1"/>
  <c r="AZ757" i="10"/>
  <c r="AZ870" i="26" s="1"/>
  <c r="AP757" i="10"/>
  <c r="AP870" i="26" s="1"/>
  <c r="AY757" i="10"/>
  <c r="AY870" i="26" s="1"/>
  <c r="AN757" i="10"/>
  <c r="AN870" i="26" s="1"/>
  <c r="AM758" i="10"/>
  <c r="AM871" i="26" s="1"/>
  <c r="AX757" i="10"/>
  <c r="AX870" i="26" s="1"/>
  <c r="AV757" i="10"/>
  <c r="AV870" i="26" s="1"/>
  <c r="AT757" i="10"/>
  <c r="AT870" i="26" s="1"/>
  <c r="M495" i="10"/>
  <c r="N494" i="10"/>
  <c r="N550" i="26" s="1"/>
  <c r="AT506" i="10"/>
  <c r="AT562" i="26" s="1"/>
  <c r="AZ506" i="10"/>
  <c r="AZ562" i="26" s="1"/>
  <c r="AR506" i="10"/>
  <c r="AR562" i="26" s="1"/>
  <c r="AY506" i="10"/>
  <c r="AY562" i="26" s="1"/>
  <c r="AQ506" i="10"/>
  <c r="AQ562" i="26" s="1"/>
  <c r="AM507" i="10"/>
  <c r="AM563" i="26" s="1"/>
  <c r="AX506" i="10"/>
  <c r="AX562" i="26" s="1"/>
  <c r="AP506" i="10"/>
  <c r="AP562" i="26" s="1"/>
  <c r="AV506" i="10"/>
  <c r="AV562" i="26" s="1"/>
  <c r="AN506" i="10"/>
  <c r="AN562" i="26" s="1"/>
  <c r="AO506" i="10"/>
  <c r="AO562" i="26" s="1"/>
  <c r="AW506" i="10"/>
  <c r="AW562" i="26" s="1"/>
  <c r="AU506" i="10"/>
  <c r="AU562" i="26" s="1"/>
  <c r="AS506" i="10"/>
  <c r="AS562" i="26" s="1"/>
  <c r="M436" i="10"/>
  <c r="N435" i="10"/>
  <c r="N474" i="26" s="1"/>
  <c r="N86" i="10"/>
  <c r="N34" i="26" s="1"/>
  <c r="M87" i="10"/>
  <c r="N691" i="10"/>
  <c r="M692" i="10"/>
  <c r="AU93" i="10"/>
  <c r="AU41" i="26" s="1"/>
  <c r="AT93" i="10"/>
  <c r="AT41" i="26" s="1"/>
  <c r="AM94" i="10"/>
  <c r="AM41" i="26" s="1"/>
  <c r="AS93" i="10"/>
  <c r="AS41" i="26" s="1"/>
  <c r="AX93" i="10"/>
  <c r="AX41" i="26" s="1"/>
  <c r="AZ93" i="10"/>
  <c r="AZ41" i="26" s="1"/>
  <c r="AR93" i="10"/>
  <c r="AR41" i="26" s="1"/>
  <c r="AP93" i="10"/>
  <c r="AP41" i="26" s="1"/>
  <c r="AY93" i="10"/>
  <c r="AY41" i="26" s="1"/>
  <c r="AQ93" i="10"/>
  <c r="AQ41" i="26" s="1"/>
  <c r="AW93" i="10"/>
  <c r="AW41" i="26" s="1"/>
  <c r="AO93" i="10"/>
  <c r="AO41" i="26" s="1"/>
  <c r="AV93" i="10"/>
  <c r="AV41" i="26" s="1"/>
  <c r="AN93" i="10"/>
  <c r="AN41" i="26" s="1"/>
  <c r="N269" i="10"/>
  <c r="N251" i="26" s="1"/>
  <c r="M270" i="10"/>
  <c r="N799" i="10"/>
  <c r="M800" i="10"/>
  <c r="M801" i="10" s="1"/>
  <c r="M802" i="10" s="1"/>
  <c r="M803" i="10" s="1"/>
  <c r="AZ262" i="10"/>
  <c r="AZ244" i="26" s="1"/>
  <c r="AX262" i="10"/>
  <c r="AX244" i="26" s="1"/>
  <c r="AO797" i="10"/>
  <c r="N81" i="10"/>
  <c r="N29" i="26" s="1"/>
  <c r="M82" i="10"/>
  <c r="AT827" i="10"/>
  <c r="AM828" i="10"/>
  <c r="AS827" i="10"/>
  <c r="AZ827" i="10"/>
  <c r="AR827" i="10"/>
  <c r="AX827" i="10"/>
  <c r="AP827" i="10"/>
  <c r="AO827" i="10"/>
  <c r="AN827" i="10"/>
  <c r="AY827" i="10"/>
  <c r="AW827" i="10"/>
  <c r="AV827" i="10"/>
  <c r="AU827" i="10"/>
  <c r="AQ827" i="10"/>
  <c r="M574" i="10"/>
  <c r="N573" i="10"/>
  <c r="N646" i="26" s="1"/>
  <c r="M637" i="10"/>
  <c r="N636" i="10"/>
  <c r="AZ305" i="10"/>
  <c r="AZ304" i="26" s="1"/>
  <c r="AR305" i="10"/>
  <c r="AR304" i="26" s="1"/>
  <c r="AY305" i="10"/>
  <c r="AY304" i="26" s="1"/>
  <c r="AQ305" i="10"/>
  <c r="AQ304" i="26" s="1"/>
  <c r="AM306" i="10"/>
  <c r="AM305" i="26" s="1"/>
  <c r="AX305" i="10"/>
  <c r="AX304" i="26" s="1"/>
  <c r="AP305" i="10"/>
  <c r="AP304" i="26" s="1"/>
  <c r="AW305" i="10"/>
  <c r="AW304" i="26" s="1"/>
  <c r="AO305" i="10"/>
  <c r="AO304" i="26" s="1"/>
  <c r="AT305" i="10"/>
  <c r="AT304" i="26" s="1"/>
  <c r="AS305" i="10"/>
  <c r="AS304" i="26" s="1"/>
  <c r="AU305" i="10"/>
  <c r="AU304" i="26" s="1"/>
  <c r="AN305" i="10"/>
  <c r="AN304" i="26" s="1"/>
  <c r="AV305" i="10"/>
  <c r="AV304" i="26" s="1"/>
  <c r="AT492" i="10"/>
  <c r="AT548" i="26" s="1"/>
  <c r="AZ492" i="10"/>
  <c r="AZ548" i="26" s="1"/>
  <c r="AM493" i="10"/>
  <c r="AM549" i="26" s="1"/>
  <c r="AX492" i="10"/>
  <c r="AX548" i="26" s="1"/>
  <c r="AP492" i="10"/>
  <c r="AP548" i="26" s="1"/>
  <c r="AS492" i="10"/>
  <c r="AS548" i="26" s="1"/>
  <c r="AR492" i="10"/>
  <c r="AR548" i="26" s="1"/>
  <c r="AQ492" i="10"/>
  <c r="AQ548" i="26" s="1"/>
  <c r="AO492" i="10"/>
  <c r="AO548" i="26" s="1"/>
  <c r="AY492" i="10"/>
  <c r="AY548" i="26" s="1"/>
  <c r="AN492" i="10"/>
  <c r="AN548" i="26" s="1"/>
  <c r="AW492" i="10"/>
  <c r="AW548" i="26" s="1"/>
  <c r="AV492" i="10"/>
  <c r="AV548" i="26" s="1"/>
  <c r="AU492" i="10"/>
  <c r="AU548" i="26" s="1"/>
  <c r="M456" i="10"/>
  <c r="N455" i="10"/>
  <c r="N494" i="26" s="1"/>
  <c r="AS316" i="10"/>
  <c r="AS315" i="26" s="1"/>
  <c r="AV316" i="10"/>
  <c r="AV315" i="26" s="1"/>
  <c r="AN316" i="10"/>
  <c r="AN315" i="26" s="1"/>
  <c r="AZ316" i="10"/>
  <c r="AZ315" i="26" s="1"/>
  <c r="AP316" i="10"/>
  <c r="AP315" i="26" s="1"/>
  <c r="AM317" i="10"/>
  <c r="AY316" i="10"/>
  <c r="AY315" i="26" s="1"/>
  <c r="AO316" i="10"/>
  <c r="AO315" i="26" s="1"/>
  <c r="AX316" i="10"/>
  <c r="AX315" i="26" s="1"/>
  <c r="AW316" i="10"/>
  <c r="AW315" i="26" s="1"/>
  <c r="AR316" i="10"/>
  <c r="AR315" i="26" s="1"/>
  <c r="AQ316" i="10"/>
  <c r="AQ315" i="26" s="1"/>
  <c r="AU316" i="10"/>
  <c r="AU315" i="26" s="1"/>
  <c r="AT316" i="10"/>
  <c r="AT315" i="26" s="1"/>
  <c r="M667" i="10"/>
  <c r="N666" i="10"/>
  <c r="N510" i="10"/>
  <c r="O509" i="10"/>
  <c r="O565" i="26" s="1"/>
  <c r="AX659" i="10"/>
  <c r="N740" i="10"/>
  <c r="N853" i="26" s="1"/>
  <c r="M741" i="10"/>
  <c r="AS865" i="10"/>
  <c r="AS1012" i="26" s="1"/>
  <c r="AT865" i="10"/>
  <c r="AT1012" i="26" s="1"/>
  <c r="AR865" i="10"/>
  <c r="AR1012" i="26" s="1"/>
  <c r="AZ865" i="10"/>
  <c r="AZ1012" i="26" s="1"/>
  <c r="AQ865" i="10"/>
  <c r="AQ1012" i="26" s="1"/>
  <c r="AO865" i="10"/>
  <c r="AO1012" i="26" s="1"/>
  <c r="AM866" i="10"/>
  <c r="AM1013" i="26" s="1"/>
  <c r="AN865" i="10"/>
  <c r="AN1012" i="26" s="1"/>
  <c r="AY865" i="10"/>
  <c r="AY1012" i="26" s="1"/>
  <c r="AX865" i="10"/>
  <c r="AX1012" i="26" s="1"/>
  <c r="AW865" i="10"/>
  <c r="AW1012" i="26" s="1"/>
  <c r="AU865" i="10"/>
  <c r="AU1012" i="26" s="1"/>
  <c r="AV865" i="10"/>
  <c r="AV1012" i="26" s="1"/>
  <c r="AP865" i="10"/>
  <c r="AP1012" i="26" s="1"/>
  <c r="M171" i="10"/>
  <c r="N170" i="10"/>
  <c r="N499" i="10"/>
  <c r="N555" i="26" s="1"/>
  <c r="M500" i="10"/>
  <c r="M176" i="10"/>
  <c r="N175" i="10"/>
  <c r="N700" i="10"/>
  <c r="N813" i="26" s="1"/>
  <c r="N812" i="26" s="1"/>
  <c r="M701" i="10"/>
  <c r="AM887" i="10"/>
  <c r="AM1034" i="26" s="1"/>
  <c r="AW886" i="10"/>
  <c r="AW1033" i="26" s="1"/>
  <c r="N593" i="10"/>
  <c r="N666" i="26" s="1"/>
  <c r="M594" i="10"/>
  <c r="AM222" i="10"/>
  <c r="AM204" i="26" s="1"/>
  <c r="AX221" i="10"/>
  <c r="AX203" i="26" s="1"/>
  <c r="AP221" i="10"/>
  <c r="AP203" i="26" s="1"/>
  <c r="AW221" i="10"/>
  <c r="AW203" i="26" s="1"/>
  <c r="AO221" i="10"/>
  <c r="AO203" i="26" s="1"/>
  <c r="AV221" i="10"/>
  <c r="AV203" i="26" s="1"/>
  <c r="AN221" i="10"/>
  <c r="AN203" i="26" s="1"/>
  <c r="AU221" i="10"/>
  <c r="AU203" i="26" s="1"/>
  <c r="AZ221" i="10"/>
  <c r="AZ203" i="26" s="1"/>
  <c r="AR221" i="10"/>
  <c r="AR203" i="26" s="1"/>
  <c r="AY221" i="10"/>
  <c r="AY203" i="26" s="1"/>
  <c r="AQ221" i="10"/>
  <c r="AQ203" i="26" s="1"/>
  <c r="AT221" i="10"/>
  <c r="AT203" i="26" s="1"/>
  <c r="AS221" i="10"/>
  <c r="AS203" i="26" s="1"/>
  <c r="AV552" i="10"/>
  <c r="AV608" i="26" s="1"/>
  <c r="AN552" i="10"/>
  <c r="AN608" i="26" s="1"/>
  <c r="AR552" i="10"/>
  <c r="AR608" i="26" s="1"/>
  <c r="AX552" i="10"/>
  <c r="AX608" i="26" s="1"/>
  <c r="AO552" i="10"/>
  <c r="AO608" i="26" s="1"/>
  <c r="AW552" i="10"/>
  <c r="AW608" i="26" s="1"/>
  <c r="AU552" i="10"/>
  <c r="AU608" i="26" s="1"/>
  <c r="AT552" i="10"/>
  <c r="AT608" i="26" s="1"/>
  <c r="AS552" i="10"/>
  <c r="AS608" i="26" s="1"/>
  <c r="AQ552" i="10"/>
  <c r="AQ608" i="26" s="1"/>
  <c r="AP552" i="10"/>
  <c r="AP608" i="26" s="1"/>
  <c r="AM553" i="10"/>
  <c r="AM609" i="26" s="1"/>
  <c r="AZ552" i="10"/>
  <c r="AZ608" i="26" s="1"/>
  <c r="AY552" i="10"/>
  <c r="AY608" i="26" s="1"/>
  <c r="N686" i="10"/>
  <c r="M687" i="10"/>
  <c r="N873" i="10"/>
  <c r="N1020" i="26" s="1"/>
  <c r="M874" i="10"/>
  <c r="AS103" i="10"/>
  <c r="AS51" i="26" s="1"/>
  <c r="AZ103" i="10"/>
  <c r="AZ51" i="26" s="1"/>
  <c r="AR103" i="10"/>
  <c r="AR51" i="26" s="1"/>
  <c r="AY103" i="10"/>
  <c r="AY51" i="26" s="1"/>
  <c r="AQ103" i="10"/>
  <c r="AQ51" i="26" s="1"/>
  <c r="AM104" i="10"/>
  <c r="AM51" i="26" s="1"/>
  <c r="AX103" i="10"/>
  <c r="AX51" i="26" s="1"/>
  <c r="AP103" i="10"/>
  <c r="AP51" i="26" s="1"/>
  <c r="AW103" i="10"/>
  <c r="AW51" i="26" s="1"/>
  <c r="AO103" i="10"/>
  <c r="AO51" i="26" s="1"/>
  <c r="AV103" i="10"/>
  <c r="AV51" i="26" s="1"/>
  <c r="AU103" i="10"/>
  <c r="AU51" i="26" s="1"/>
  <c r="AN103" i="10"/>
  <c r="AN51" i="26" s="1"/>
  <c r="AT103" i="10"/>
  <c r="AT51" i="26" s="1"/>
  <c r="AV536" i="10"/>
  <c r="AV592" i="26" s="1"/>
  <c r="AN536" i="10"/>
  <c r="AN592" i="26" s="1"/>
  <c r="AS536" i="10"/>
  <c r="AS592" i="26" s="1"/>
  <c r="AY536" i="10"/>
  <c r="AY592" i="26" s="1"/>
  <c r="AQ536" i="10"/>
  <c r="AQ592" i="26" s="1"/>
  <c r="AM537" i="10"/>
  <c r="AM593" i="26" s="1"/>
  <c r="AX536" i="10"/>
  <c r="AX592" i="26" s="1"/>
  <c r="AP536" i="10"/>
  <c r="AP592" i="26" s="1"/>
  <c r="AZ536" i="10"/>
  <c r="AZ592" i="26" s="1"/>
  <c r="AW536" i="10"/>
  <c r="AW592" i="26" s="1"/>
  <c r="AU536" i="10"/>
  <c r="AU592" i="26" s="1"/>
  <c r="AT536" i="10"/>
  <c r="AT592" i="26" s="1"/>
  <c r="AO536" i="10"/>
  <c r="AO592" i="26" s="1"/>
  <c r="AR536" i="10"/>
  <c r="AR592" i="26" s="1"/>
  <c r="N224" i="10"/>
  <c r="N206" i="26" s="1"/>
  <c r="M225" i="10"/>
  <c r="N539" i="10"/>
  <c r="N595" i="26" s="1"/>
  <c r="M540" i="10"/>
  <c r="M352" i="10"/>
  <c r="N351" i="10"/>
  <c r="N373" i="26" s="1"/>
  <c r="N372" i="26" s="1"/>
  <c r="N641" i="10"/>
  <c r="M642" i="10"/>
  <c r="M515" i="10"/>
  <c r="M516" i="10" s="1"/>
  <c r="N514" i="10"/>
  <c r="N570" i="26" s="1"/>
  <c r="N339" i="10"/>
  <c r="O338" i="10"/>
  <c r="O337" i="26" s="1"/>
  <c r="M77" i="10"/>
  <c r="N76" i="10"/>
  <c r="N24" i="26" s="1"/>
  <c r="M161" i="10"/>
  <c r="N160" i="10"/>
  <c r="N125" i="26" s="1"/>
  <c r="AZ251" i="10"/>
  <c r="AZ233" i="26" s="1"/>
  <c r="AR251" i="10"/>
  <c r="AR233" i="26" s="1"/>
  <c r="AY251" i="10"/>
  <c r="AY233" i="26" s="1"/>
  <c r="AQ251" i="10"/>
  <c r="AQ233" i="26" s="1"/>
  <c r="AM252" i="10"/>
  <c r="AM234" i="26" s="1"/>
  <c r="AX251" i="10"/>
  <c r="AX233" i="26" s="1"/>
  <c r="AP251" i="10"/>
  <c r="AP233" i="26" s="1"/>
  <c r="AW251" i="10"/>
  <c r="AW233" i="26" s="1"/>
  <c r="AO251" i="10"/>
  <c r="AO233" i="26" s="1"/>
  <c r="AT251" i="10"/>
  <c r="AT233" i="26" s="1"/>
  <c r="AS251" i="10"/>
  <c r="AS233" i="26" s="1"/>
  <c r="AV251" i="10"/>
  <c r="AV233" i="26" s="1"/>
  <c r="AU251" i="10"/>
  <c r="AU233" i="26" s="1"/>
  <c r="AN251" i="10"/>
  <c r="AN233" i="26" s="1"/>
  <c r="M357" i="10"/>
  <c r="N356" i="10"/>
  <c r="N378" i="26" s="1"/>
  <c r="M260" i="10"/>
  <c r="N259" i="10"/>
  <c r="N241" i="26" s="1"/>
  <c r="M632" i="10"/>
  <c r="N631" i="10"/>
  <c r="N264" i="10"/>
  <c r="N246" i="26" s="1"/>
  <c r="M265" i="10"/>
  <c r="N794" i="10"/>
  <c r="M795" i="10"/>
  <c r="M796" i="10" s="1"/>
  <c r="M797" i="10" s="1"/>
  <c r="M798" i="10" s="1"/>
  <c r="AM591" i="10"/>
  <c r="AM664" i="26" s="1"/>
  <c r="AX590" i="10"/>
  <c r="AX663" i="26" s="1"/>
  <c r="AP590" i="10"/>
  <c r="AP663" i="26" s="1"/>
  <c r="AW590" i="10"/>
  <c r="AW663" i="26" s="1"/>
  <c r="AO590" i="10"/>
  <c r="AO663" i="26" s="1"/>
  <c r="AV590" i="10"/>
  <c r="AV663" i="26" s="1"/>
  <c r="AN590" i="10"/>
  <c r="AN663" i="26" s="1"/>
  <c r="AU590" i="10"/>
  <c r="AU663" i="26" s="1"/>
  <c r="AT590" i="10"/>
  <c r="AT663" i="26" s="1"/>
  <c r="AS590" i="10"/>
  <c r="AS663" i="26" s="1"/>
  <c r="AR590" i="10"/>
  <c r="AR663" i="26" s="1"/>
  <c r="AQ590" i="10"/>
  <c r="AQ663" i="26" s="1"/>
  <c r="AZ590" i="10"/>
  <c r="AZ663" i="26" s="1"/>
  <c r="AY590" i="10"/>
  <c r="AY663" i="26" s="1"/>
  <c r="N558" i="10"/>
  <c r="N631" i="26" s="1"/>
  <c r="N630" i="26" s="1"/>
  <c r="M559" i="10"/>
  <c r="AT330" i="10"/>
  <c r="AT329" i="26" s="1"/>
  <c r="AS330" i="10"/>
  <c r="AS329" i="26" s="1"/>
  <c r="AZ330" i="10"/>
  <c r="AZ329" i="26" s="1"/>
  <c r="AR330" i="10"/>
  <c r="AR329" i="26" s="1"/>
  <c r="AV330" i="10"/>
  <c r="AV329" i="26" s="1"/>
  <c r="AN330" i="10"/>
  <c r="AN329" i="26" s="1"/>
  <c r="AU330" i="10"/>
  <c r="AU329" i="26" s="1"/>
  <c r="AO330" i="10"/>
  <c r="AO329" i="26" s="1"/>
  <c r="AY330" i="10"/>
  <c r="AY329" i="26" s="1"/>
  <c r="AQ330" i="10"/>
  <c r="AQ329" i="26" s="1"/>
  <c r="AM331" i="10"/>
  <c r="AM330" i="26" s="1"/>
  <c r="AP330" i="10"/>
  <c r="AP329" i="26" s="1"/>
  <c r="AX330" i="10"/>
  <c r="AX329" i="26" s="1"/>
  <c r="AW330" i="10"/>
  <c r="AW329" i="26" s="1"/>
  <c r="M657" i="10"/>
  <c r="N656" i="10"/>
  <c r="AM639" i="10"/>
  <c r="AX638" i="10"/>
  <c r="AP638" i="10"/>
  <c r="AW638" i="10"/>
  <c r="AO638" i="10"/>
  <c r="AV638" i="10"/>
  <c r="AN638" i="10"/>
  <c r="AT638" i="10"/>
  <c r="AZ638" i="10"/>
  <c r="AR638" i="10"/>
  <c r="AS638" i="10"/>
  <c r="AQ638" i="10"/>
  <c r="AY638" i="10"/>
  <c r="AU638" i="10"/>
  <c r="N489" i="10"/>
  <c r="N545" i="26" s="1"/>
  <c r="N544" i="26" s="1"/>
  <c r="M490" i="10"/>
  <c r="N190" i="10"/>
  <c r="N155" i="26" s="1"/>
  <c r="M191" i="10"/>
  <c r="O366" i="10"/>
  <c r="O388" i="26" s="1"/>
  <c r="N367" i="10"/>
  <c r="N529" i="10"/>
  <c r="N585" i="26" s="1"/>
  <c r="M530" i="10"/>
  <c r="AU771" i="10"/>
  <c r="AW771" i="10"/>
  <c r="AN771" i="10"/>
  <c r="AR771" i="10"/>
  <c r="AZ771" i="10"/>
  <c r="AQ771" i="10"/>
  <c r="AY771" i="10"/>
  <c r="AP771" i="10"/>
  <c r="AM772" i="10"/>
  <c r="AT771" i="10"/>
  <c r="AS771" i="10"/>
  <c r="AO771" i="10"/>
  <c r="AX771" i="10"/>
  <c r="AV771" i="10"/>
  <c r="N563" i="10"/>
  <c r="N636" i="26" s="1"/>
  <c r="M564" i="10"/>
  <c r="N853" i="10"/>
  <c r="N1000" i="26" s="1"/>
  <c r="M854" i="10"/>
  <c r="N465" i="10"/>
  <c r="N504" i="26" s="1"/>
  <c r="M466" i="10"/>
  <c r="AU178" i="10"/>
  <c r="AU143" i="26" s="1"/>
  <c r="AT178" i="10"/>
  <c r="AT143" i="26" s="1"/>
  <c r="AS178" i="10"/>
  <c r="AS143" i="26" s="1"/>
  <c r="AZ178" i="10"/>
  <c r="AZ143" i="26" s="1"/>
  <c r="AR178" i="10"/>
  <c r="AR143" i="26" s="1"/>
  <c r="AY178" i="10"/>
  <c r="AY143" i="26" s="1"/>
  <c r="AQ178" i="10"/>
  <c r="AQ143" i="26" s="1"/>
  <c r="AW178" i="10"/>
  <c r="AW143" i="26" s="1"/>
  <c r="AO178" i="10"/>
  <c r="AO143" i="26" s="1"/>
  <c r="AV178" i="10"/>
  <c r="AV143" i="26" s="1"/>
  <c r="AN178" i="10"/>
  <c r="AN143" i="26" s="1"/>
  <c r="AP178" i="10"/>
  <c r="AP143" i="26" s="1"/>
  <c r="AX178" i="10"/>
  <c r="AX143" i="26" s="1"/>
  <c r="AM179" i="10"/>
  <c r="AY678" i="10"/>
  <c r="AQ678" i="10"/>
  <c r="AM679" i="10"/>
  <c r="AX678" i="10"/>
  <c r="AP678" i="10"/>
  <c r="AV678" i="10"/>
  <c r="AN678" i="10"/>
  <c r="AU678" i="10"/>
  <c r="AT678" i="10"/>
  <c r="AR678" i="10"/>
  <c r="AO678" i="10"/>
  <c r="AZ678" i="10"/>
  <c r="AW678" i="10"/>
  <c r="AS678" i="10"/>
  <c r="N603" i="10"/>
  <c r="N676" i="26" s="1"/>
  <c r="M604" i="10"/>
  <c r="N804" i="10"/>
  <c r="M805" i="10"/>
  <c r="M806" i="10" s="1"/>
  <c r="M807" i="10" s="1"/>
  <c r="M808" i="10" s="1"/>
  <c r="M761" i="10"/>
  <c r="N760" i="10"/>
  <c r="N873" i="26" s="1"/>
  <c r="AS162" i="10"/>
  <c r="AS127" i="26" s="1"/>
  <c r="AY162" i="10"/>
  <c r="AY127" i="26" s="1"/>
  <c r="AQ162" i="10"/>
  <c r="AQ127" i="26" s="1"/>
  <c r="AM163" i="10"/>
  <c r="AM128" i="26" s="1"/>
  <c r="AX162" i="10"/>
  <c r="AX127" i="26" s="1"/>
  <c r="AP162" i="10"/>
  <c r="AP127" i="26" s="1"/>
  <c r="AW162" i="10"/>
  <c r="AW127" i="26" s="1"/>
  <c r="AO162" i="10"/>
  <c r="AO127" i="26" s="1"/>
  <c r="AU162" i="10"/>
  <c r="AU127" i="26" s="1"/>
  <c r="AT162" i="10"/>
  <c r="AT127" i="26" s="1"/>
  <c r="AN162" i="10"/>
  <c r="AN127" i="26" s="1"/>
  <c r="AZ162" i="10"/>
  <c r="AZ127" i="26" s="1"/>
  <c r="AV162" i="10"/>
  <c r="AV127" i="26" s="1"/>
  <c r="AR162" i="10"/>
  <c r="AR127" i="26" s="1"/>
  <c r="O779" i="10"/>
  <c r="N780" i="10"/>
  <c r="N781" i="10" s="1"/>
  <c r="N782" i="10" s="1"/>
  <c r="N783" i="10" s="1"/>
  <c r="N293" i="10"/>
  <c r="N292" i="26" s="1"/>
  <c r="M294" i="10"/>
  <c r="AT565" i="10"/>
  <c r="AT638" i="26" s="1"/>
  <c r="AS565" i="10"/>
  <c r="AS638" i="26" s="1"/>
  <c r="AZ565" i="10"/>
  <c r="AZ638" i="26" s="1"/>
  <c r="AR565" i="10"/>
  <c r="AR638" i="26" s="1"/>
  <c r="AY565" i="10"/>
  <c r="AY638" i="26" s="1"/>
  <c r="AQ565" i="10"/>
  <c r="AQ638" i="26" s="1"/>
  <c r="AM566" i="10"/>
  <c r="AM639" i="26" s="1"/>
  <c r="AW565" i="10"/>
  <c r="AW638" i="26" s="1"/>
  <c r="AV565" i="10"/>
  <c r="AV638" i="26" s="1"/>
  <c r="AU565" i="10"/>
  <c r="AU638" i="26" s="1"/>
  <c r="AP565" i="10"/>
  <c r="AP638" i="26" s="1"/>
  <c r="AO565" i="10"/>
  <c r="AO638" i="26" s="1"/>
  <c r="AX565" i="10"/>
  <c r="AX638" i="26" s="1"/>
  <c r="AN565" i="10"/>
  <c r="AN638" i="26" s="1"/>
  <c r="N652" i="10"/>
  <c r="O651" i="10"/>
  <c r="AS511" i="10"/>
  <c r="AS567" i="26" s="1"/>
  <c r="AY511" i="10"/>
  <c r="AY567" i="26" s="1"/>
  <c r="AQ511" i="10"/>
  <c r="AQ567" i="26" s="1"/>
  <c r="AM512" i="10"/>
  <c r="AM568" i="26" s="1"/>
  <c r="AX511" i="10"/>
  <c r="AX567" i="26" s="1"/>
  <c r="AP511" i="10"/>
  <c r="AP567" i="26" s="1"/>
  <c r="AW511" i="10"/>
  <c r="AW567" i="26" s="1"/>
  <c r="AO511" i="10"/>
  <c r="AO567" i="26" s="1"/>
  <c r="AU511" i="10"/>
  <c r="AU567" i="26" s="1"/>
  <c r="AT511" i="10"/>
  <c r="AT567" i="26" s="1"/>
  <c r="AV511" i="10"/>
  <c r="AV567" i="26" s="1"/>
  <c r="AR511" i="10"/>
  <c r="AR567" i="26" s="1"/>
  <c r="AN511" i="10"/>
  <c r="AN567" i="26" s="1"/>
  <c r="AZ511" i="10"/>
  <c r="AZ567" i="26" s="1"/>
  <c r="AV123" i="10"/>
  <c r="AV71" i="26" s="1"/>
  <c r="AN123" i="10"/>
  <c r="AN71" i="26" s="1"/>
  <c r="AU123" i="10"/>
  <c r="AU71" i="26" s="1"/>
  <c r="AZ123" i="10"/>
  <c r="AZ71" i="26" s="1"/>
  <c r="AR123" i="10"/>
  <c r="AR71" i="26" s="1"/>
  <c r="AY123" i="10"/>
  <c r="AY71" i="26" s="1"/>
  <c r="AQ123" i="10"/>
  <c r="AQ71" i="26" s="1"/>
  <c r="AP123" i="10"/>
  <c r="AP71" i="26" s="1"/>
  <c r="AO123" i="10"/>
  <c r="AO71" i="26" s="1"/>
  <c r="AM124" i="10"/>
  <c r="AM71" i="26" s="1"/>
  <c r="AX123" i="10"/>
  <c r="AX71" i="26" s="1"/>
  <c r="AW123" i="10"/>
  <c r="AW71" i="26" s="1"/>
  <c r="AT123" i="10"/>
  <c r="AT71" i="26" s="1"/>
  <c r="AS123" i="10"/>
  <c r="AS71" i="26" s="1"/>
  <c r="M112" i="10"/>
  <c r="N111" i="10"/>
  <c r="N59" i="26" s="1"/>
  <c r="N121" i="10"/>
  <c r="N69" i="26" s="1"/>
  <c r="M122" i="10"/>
  <c r="N784" i="10"/>
  <c r="M785" i="10"/>
  <c r="M786" i="10" s="1"/>
  <c r="M787" i="10" s="1"/>
  <c r="M788" i="10" s="1"/>
  <c r="M820" i="10"/>
  <c r="M821" i="10" s="1"/>
  <c r="N819" i="10"/>
  <c r="N239" i="10"/>
  <c r="N221" i="26" s="1"/>
  <c r="M240" i="10"/>
  <c r="AU472" i="10"/>
  <c r="AU511" i="26" s="1"/>
  <c r="AT472" i="10"/>
  <c r="AT511" i="26" s="1"/>
  <c r="AS472" i="10"/>
  <c r="AS511" i="26" s="1"/>
  <c r="AZ472" i="10"/>
  <c r="AZ511" i="26" s="1"/>
  <c r="AR472" i="10"/>
  <c r="AR511" i="26" s="1"/>
  <c r="AY472" i="10"/>
  <c r="AY511" i="26" s="1"/>
  <c r="AQ472" i="10"/>
  <c r="AQ511" i="26" s="1"/>
  <c r="AM473" i="10"/>
  <c r="AM512" i="26" s="1"/>
  <c r="AX472" i="10"/>
  <c r="AX511" i="26" s="1"/>
  <c r="AP472" i="10"/>
  <c r="AP511" i="26" s="1"/>
  <c r="AW472" i="10"/>
  <c r="AW511" i="26" s="1"/>
  <c r="AO472" i="10"/>
  <c r="AO511" i="26" s="1"/>
  <c r="AV472" i="10"/>
  <c r="AV511" i="26" s="1"/>
  <c r="AN472" i="10"/>
  <c r="AN511" i="26" s="1"/>
  <c r="AU173" i="10"/>
  <c r="AU138" i="26" s="1"/>
  <c r="AM79" i="10"/>
  <c r="AM26" i="26" s="1"/>
  <c r="AX78" i="10"/>
  <c r="AX26" i="26" s="1"/>
  <c r="AP78" i="10"/>
  <c r="AP26" i="26" s="1"/>
  <c r="AW78" i="10"/>
  <c r="AW26" i="26" s="1"/>
  <c r="AO78" i="10"/>
  <c r="AO26" i="26" s="1"/>
  <c r="AV78" i="10"/>
  <c r="AV26" i="26" s="1"/>
  <c r="AN78" i="10"/>
  <c r="AN26" i="26" s="1"/>
  <c r="AU78" i="10"/>
  <c r="AU26" i="26" s="1"/>
  <c r="AS78" i="10"/>
  <c r="AS26" i="26" s="1"/>
  <c r="AT78" i="10"/>
  <c r="AT26" i="26" s="1"/>
  <c r="AZ78" i="10"/>
  <c r="AZ26" i="26" s="1"/>
  <c r="AR78" i="10"/>
  <c r="AR26" i="26" s="1"/>
  <c r="AY78" i="10"/>
  <c r="AY26" i="26" s="1"/>
  <c r="AQ78" i="10"/>
  <c r="AQ26" i="26" s="1"/>
  <c r="AV581" i="10"/>
  <c r="AV654" i="26" s="1"/>
  <c r="AN581" i="10"/>
  <c r="AN654" i="26" s="1"/>
  <c r="AU581" i="10"/>
  <c r="AU654" i="26" s="1"/>
  <c r="AT581" i="10"/>
  <c r="AT654" i="26" s="1"/>
  <c r="AS581" i="10"/>
  <c r="AS654" i="26" s="1"/>
  <c r="AW581" i="10"/>
  <c r="AW654" i="26" s="1"/>
  <c r="AQ581" i="10"/>
  <c r="AQ654" i="26" s="1"/>
  <c r="AP581" i="10"/>
  <c r="AP654" i="26" s="1"/>
  <c r="AO581" i="10"/>
  <c r="AO654" i="26" s="1"/>
  <c r="AZ581" i="10"/>
  <c r="AZ654" i="26" s="1"/>
  <c r="AM582" i="10"/>
  <c r="AM655" i="26" s="1"/>
  <c r="AY581" i="10"/>
  <c r="AY654" i="26" s="1"/>
  <c r="AX581" i="10"/>
  <c r="AX654" i="26" s="1"/>
  <c r="AR581" i="10"/>
  <c r="AR654" i="26" s="1"/>
  <c r="AU900" i="10"/>
  <c r="AU1047" i="26" s="1"/>
  <c r="AV900" i="10"/>
  <c r="AV1047" i="26" s="1"/>
  <c r="AT900" i="10"/>
  <c r="AT1047" i="26" s="1"/>
  <c r="AM901" i="10"/>
  <c r="AM1048" i="26" s="1"/>
  <c r="AS900" i="10"/>
  <c r="AS1047" i="26" s="1"/>
  <c r="AZ900" i="10"/>
  <c r="AZ1047" i="26" s="1"/>
  <c r="AQ900" i="10"/>
  <c r="AQ1047" i="26" s="1"/>
  <c r="AY900" i="10"/>
  <c r="AY1047" i="26" s="1"/>
  <c r="AP900" i="10"/>
  <c r="AP1047" i="26" s="1"/>
  <c r="AN900" i="10"/>
  <c r="AN1047" i="26" s="1"/>
  <c r="AW900" i="10"/>
  <c r="AW1047" i="26" s="1"/>
  <c r="AR900" i="10"/>
  <c r="AR1047" i="26" s="1"/>
  <c r="AO900" i="10"/>
  <c r="AO1047" i="26" s="1"/>
  <c r="AX900" i="10"/>
  <c r="AX1047" i="26" s="1"/>
  <c r="N730" i="10"/>
  <c r="N843" i="26" s="1"/>
  <c r="M731" i="10"/>
  <c r="AW226" i="10"/>
  <c r="AW208" i="26" s="1"/>
  <c r="AO226" i="10"/>
  <c r="AO208" i="26" s="1"/>
  <c r="AV226" i="10"/>
  <c r="AV208" i="26" s="1"/>
  <c r="AN226" i="10"/>
  <c r="AN208" i="26" s="1"/>
  <c r="AU226" i="10"/>
  <c r="AU208" i="26" s="1"/>
  <c r="AT226" i="10"/>
  <c r="AT208" i="26" s="1"/>
  <c r="AY226" i="10"/>
  <c r="AY208" i="26" s="1"/>
  <c r="AQ226" i="10"/>
  <c r="AQ208" i="26" s="1"/>
  <c r="AM227" i="10"/>
  <c r="AM209" i="26" s="1"/>
  <c r="AX226" i="10"/>
  <c r="AX208" i="26" s="1"/>
  <c r="AP226" i="10"/>
  <c r="AP208" i="26" s="1"/>
  <c r="AZ226" i="10"/>
  <c r="AZ208" i="26" s="1"/>
  <c r="AS226" i="10"/>
  <c r="AS208" i="26" s="1"/>
  <c r="AR226" i="10"/>
  <c r="AR208" i="26" s="1"/>
  <c r="M790" i="10"/>
  <c r="M791" i="10" s="1"/>
  <c r="M792" i="10" s="1"/>
  <c r="M793" i="10" s="1"/>
  <c r="N789" i="10"/>
  <c r="N646" i="10"/>
  <c r="M647" i="10"/>
  <c r="N140" i="10"/>
  <c r="N105" i="26" s="1"/>
  <c r="N104" i="26" s="1"/>
  <c r="M141" i="10"/>
  <c r="AS708" i="10"/>
  <c r="AS821" i="26" s="1"/>
  <c r="AV708" i="10"/>
  <c r="AV821" i="26" s="1"/>
  <c r="AN708" i="10"/>
  <c r="AN821" i="26" s="1"/>
  <c r="AT708" i="10"/>
  <c r="AT821" i="26" s="1"/>
  <c r="AR708" i="10"/>
  <c r="AR821" i="26" s="1"/>
  <c r="AQ708" i="10"/>
  <c r="AQ821" i="26" s="1"/>
  <c r="AZ708" i="10"/>
  <c r="AZ821" i="26" s="1"/>
  <c r="AP708" i="10"/>
  <c r="AP821" i="26" s="1"/>
  <c r="AM709" i="10"/>
  <c r="AM822" i="26" s="1"/>
  <c r="AY708" i="10"/>
  <c r="AY821" i="26" s="1"/>
  <c r="AO708" i="10"/>
  <c r="AO821" i="26" s="1"/>
  <c r="AX708" i="10"/>
  <c r="AX821" i="26" s="1"/>
  <c r="AW708" i="10"/>
  <c r="AW821" i="26" s="1"/>
  <c r="AU708" i="10"/>
  <c r="AU821" i="26" s="1"/>
  <c r="AY73" i="10"/>
  <c r="AY21" i="26" s="1"/>
  <c r="AQ73" i="10"/>
  <c r="AQ21" i="26" s="1"/>
  <c r="AM74" i="10"/>
  <c r="AM21" i="26" s="1"/>
  <c r="AX73" i="10"/>
  <c r="AX21" i="26" s="1"/>
  <c r="AP73" i="10"/>
  <c r="AP21" i="26" s="1"/>
  <c r="AT73" i="10"/>
  <c r="AT21" i="26" s="1"/>
  <c r="AW73" i="10"/>
  <c r="AW21" i="26" s="1"/>
  <c r="AO73" i="10"/>
  <c r="AO21" i="26" s="1"/>
  <c r="AV73" i="10"/>
  <c r="AV21" i="26" s="1"/>
  <c r="AN73" i="10"/>
  <c r="AN21" i="26" s="1"/>
  <c r="AU73" i="10"/>
  <c r="AU21" i="26" s="1"/>
  <c r="AS73" i="10"/>
  <c r="AS21" i="26" s="1"/>
  <c r="AZ73" i="10"/>
  <c r="AZ21" i="26" s="1"/>
  <c r="AR73" i="10"/>
  <c r="AR21" i="26" s="1"/>
  <c r="AU236" i="10"/>
  <c r="AU218" i="26" s="1"/>
  <c r="AT236" i="10"/>
  <c r="AT218" i="26" s="1"/>
  <c r="AS236" i="10"/>
  <c r="AS218" i="26" s="1"/>
  <c r="AZ236" i="10"/>
  <c r="AZ218" i="26" s="1"/>
  <c r="AR236" i="10"/>
  <c r="AR218" i="26" s="1"/>
  <c r="AW236" i="10"/>
  <c r="AW218" i="26" s="1"/>
  <c r="AO236" i="10"/>
  <c r="AO218" i="26" s="1"/>
  <c r="AV236" i="10"/>
  <c r="AV218" i="26" s="1"/>
  <c r="AN236" i="10"/>
  <c r="AN218" i="26" s="1"/>
  <c r="AP236" i="10"/>
  <c r="AP218" i="26" s="1"/>
  <c r="AX236" i="10"/>
  <c r="AX218" i="26" s="1"/>
  <c r="AQ236" i="10"/>
  <c r="AQ218" i="26" s="1"/>
  <c r="AY236" i="10"/>
  <c r="AY218" i="26" s="1"/>
  <c r="AM237" i="10"/>
  <c r="AM219" i="26" s="1"/>
  <c r="K19" i="15" l="1"/>
  <c r="AZ128" i="25"/>
  <c r="AH132" i="25"/>
  <c r="AD132" i="25"/>
  <c r="Q16" i="30"/>
  <c r="AB16" i="30"/>
  <c r="W16" i="30"/>
  <c r="J16" i="30"/>
  <c r="N16" i="30"/>
  <c r="T13" i="18"/>
  <c r="T16" i="30"/>
  <c r="AZ130" i="25"/>
  <c r="AC16" i="30"/>
  <c r="AH16" i="30"/>
  <c r="K16" i="30"/>
  <c r="AO12" i="18"/>
  <c r="AK13" i="18"/>
  <c r="AK16" i="30"/>
  <c r="AF16" i="30"/>
  <c r="Z16" i="30"/>
  <c r="R16" i="30"/>
  <c r="V16" i="30"/>
  <c r="M16" i="30"/>
  <c r="L16" i="30"/>
  <c r="AI13" i="18"/>
  <c r="AI16" i="30"/>
  <c r="Y16" i="30"/>
  <c r="AG16" i="30"/>
  <c r="X16" i="30"/>
  <c r="AJ16" i="30"/>
  <c r="AE16" i="30"/>
  <c r="AP12" i="18"/>
  <c r="AD16" i="30"/>
  <c r="U16" i="30"/>
  <c r="O16" i="30"/>
  <c r="P16" i="30"/>
  <c r="AN168" i="10"/>
  <c r="AN133" i="26" s="1"/>
  <c r="AQ769" i="26"/>
  <c r="L132" i="25"/>
  <c r="AQ861" i="10"/>
  <c r="AQ1008" i="26" s="1"/>
  <c r="AV168" i="10"/>
  <c r="AV133" i="26" s="1"/>
  <c r="M313" i="26"/>
  <c r="O288" i="10"/>
  <c r="O287" i="26" s="1"/>
  <c r="AN684" i="10"/>
  <c r="AZ779" i="26"/>
  <c r="X132" i="25"/>
  <c r="AW861" i="10"/>
  <c r="AW1008" i="26" s="1"/>
  <c r="AP684" i="10"/>
  <c r="AQ951" i="26"/>
  <c r="AX684" i="10"/>
  <c r="AK132" i="25"/>
  <c r="AE132" i="25"/>
  <c r="AP132" i="25"/>
  <c r="AJ132" i="25"/>
  <c r="AY129" i="25"/>
  <c r="H74" i="25"/>
  <c r="H129" i="25" s="1"/>
  <c r="E206" i="19" s="1"/>
  <c r="AU132" i="25"/>
  <c r="H95" i="25"/>
  <c r="H130" i="25" s="1"/>
  <c r="E207" i="19" s="1"/>
  <c r="P132" i="25"/>
  <c r="U132" i="25"/>
  <c r="T132" i="25"/>
  <c r="AM132" i="25"/>
  <c r="I18" i="17"/>
  <c r="I17" i="17"/>
  <c r="I16" i="17"/>
  <c r="I13" i="15"/>
  <c r="I13" i="17" s="1"/>
  <c r="AU886" i="10"/>
  <c r="AU1033" i="26" s="1"/>
  <c r="AP886" i="10"/>
  <c r="AP1033" i="26" s="1"/>
  <c r="AS886" i="10"/>
  <c r="AS1033" i="26" s="1"/>
  <c r="AV886" i="10"/>
  <c r="AV1033" i="26" s="1"/>
  <c r="AX886" i="10"/>
  <c r="AX1033" i="26" s="1"/>
  <c r="I19" i="17"/>
  <c r="AN886" i="10"/>
  <c r="AN1033" i="26" s="1"/>
  <c r="AY886" i="10"/>
  <c r="AY1033" i="26" s="1"/>
  <c r="AZ886" i="10"/>
  <c r="AZ1033" i="26" s="1"/>
  <c r="AR886" i="10"/>
  <c r="AR1033" i="26" s="1"/>
  <c r="AO886" i="10"/>
  <c r="AO1033" i="26" s="1"/>
  <c r="AQ886" i="10"/>
  <c r="AQ1033" i="26" s="1"/>
  <c r="AT886" i="10"/>
  <c r="AT1033" i="26" s="1"/>
  <c r="Q132" i="25"/>
  <c r="AX132" i="25"/>
  <c r="AT132" i="25"/>
  <c r="AC132" i="25"/>
  <c r="N132" i="25"/>
  <c r="K132" i="25"/>
  <c r="AL132" i="25"/>
  <c r="M132" i="25"/>
  <c r="AG132" i="25"/>
  <c r="Y132" i="25"/>
  <c r="AS132" i="25"/>
  <c r="AA132" i="25"/>
  <c r="Z132" i="25"/>
  <c r="AF132" i="25"/>
  <c r="R132" i="25"/>
  <c r="S132" i="25"/>
  <c r="AO132" i="25"/>
  <c r="AQ132" i="25"/>
  <c r="O132" i="25"/>
  <c r="AZ131" i="25"/>
  <c r="AY131" i="25"/>
  <c r="AW132" i="25"/>
  <c r="V132" i="25"/>
  <c r="J132" i="25"/>
  <c r="AR132" i="25"/>
  <c r="AV132" i="25"/>
  <c r="I132" i="25"/>
  <c r="AI132" i="25"/>
  <c r="AB132" i="25"/>
  <c r="AN132" i="25"/>
  <c r="W132" i="25"/>
  <c r="AY861" i="10"/>
  <c r="AY1008" i="26" s="1"/>
  <c r="AM862" i="10"/>
  <c r="AM1009" i="26" s="1"/>
  <c r="AU861" i="10"/>
  <c r="AU1008" i="26" s="1"/>
  <c r="AM847" i="10"/>
  <c r="AM994" i="26" s="1"/>
  <c r="AZ861" i="10"/>
  <c r="AZ1008" i="26" s="1"/>
  <c r="AX861" i="10"/>
  <c r="AX1008" i="26" s="1"/>
  <c r="AN861" i="10"/>
  <c r="AN1008" i="26" s="1"/>
  <c r="AP861" i="10"/>
  <c r="AP1008" i="26" s="1"/>
  <c r="AR861" i="10"/>
  <c r="AR1008" i="26" s="1"/>
  <c r="AV861" i="10"/>
  <c r="AV1008" i="26" s="1"/>
  <c r="AS861" i="10"/>
  <c r="AS1008" i="26" s="1"/>
  <c r="AT861" i="10"/>
  <c r="AT1008" i="26" s="1"/>
  <c r="AO861" i="10"/>
  <c r="AO1008" i="26" s="1"/>
  <c r="H32" i="25"/>
  <c r="H127" i="25" s="1"/>
  <c r="E204" i="19" s="1"/>
  <c r="AY846" i="10"/>
  <c r="AY993" i="26" s="1"/>
  <c r="AT738" i="10"/>
  <c r="AT851" i="26" s="1"/>
  <c r="AT394" i="10"/>
  <c r="AT416" i="26" s="1"/>
  <c r="AQ846" i="10"/>
  <c r="AQ993" i="26" s="1"/>
  <c r="AN748" i="10"/>
  <c r="AN861" i="26" s="1"/>
  <c r="AQ738" i="10"/>
  <c r="AQ851" i="26" s="1"/>
  <c r="AQ777" i="10"/>
  <c r="AP748" i="10"/>
  <c r="AP861" i="26" s="1"/>
  <c r="AY738" i="10"/>
  <c r="AY851" i="26" s="1"/>
  <c r="AW744" i="26"/>
  <c r="AP846" i="10"/>
  <c r="AP993" i="26" s="1"/>
  <c r="AX748" i="10"/>
  <c r="AX861" i="26" s="1"/>
  <c r="AS738" i="10"/>
  <c r="AS851" i="26" s="1"/>
  <c r="AS926" i="26"/>
  <c r="AX846" i="10"/>
  <c r="AX993" i="26" s="1"/>
  <c r="AS846" i="10"/>
  <c r="AS993" i="26" s="1"/>
  <c r="AY748" i="10"/>
  <c r="AY861" i="26" s="1"/>
  <c r="AW394" i="10"/>
  <c r="AW416" i="26" s="1"/>
  <c r="AZ769" i="26"/>
  <c r="AO586" i="10"/>
  <c r="AO659" i="26" s="1"/>
  <c r="AX769" i="26"/>
  <c r="AX561" i="10"/>
  <c r="AX634" i="26" s="1"/>
  <c r="AN941" i="26"/>
  <c r="AV926" i="26"/>
  <c r="AP674" i="10"/>
  <c r="AP942" i="26" s="1"/>
  <c r="AV502" i="10"/>
  <c r="AV558" i="26" s="1"/>
  <c r="AR674" i="10"/>
  <c r="H116" i="25"/>
  <c r="H53" i="25"/>
  <c r="H128" i="25" s="1"/>
  <c r="E205" i="19" s="1"/>
  <c r="AW326" i="10"/>
  <c r="AW325" i="26" s="1"/>
  <c r="AQ703" i="10"/>
  <c r="AQ816" i="26" s="1"/>
  <c r="AT326" i="10"/>
  <c r="AT325" i="26" s="1"/>
  <c r="AX649" i="10"/>
  <c r="AX917" i="26" s="1"/>
  <c r="AT769" i="26"/>
  <c r="AW527" i="10"/>
  <c r="AW583" i="26" s="1"/>
  <c r="AZ374" i="10"/>
  <c r="AZ396" i="26" s="1"/>
  <c r="AT374" i="10"/>
  <c r="AT396" i="26" s="1"/>
  <c r="AW173" i="10"/>
  <c r="AW138" i="26" s="1"/>
  <c r="N289" i="10"/>
  <c r="N290" i="10" s="1"/>
  <c r="AN797" i="10"/>
  <c r="AT797" i="10"/>
  <c r="AP777" i="10"/>
  <c r="AO777" i="10"/>
  <c r="AQ153" i="10"/>
  <c r="AQ118" i="26" s="1"/>
  <c r="AR941" i="26"/>
  <c r="AU779" i="26"/>
  <c r="AT951" i="26"/>
  <c r="AY797" i="10"/>
  <c r="AU777" i="10"/>
  <c r="AW777" i="10"/>
  <c r="AV797" i="10"/>
  <c r="AP797" i="10"/>
  <c r="AX777" i="10"/>
  <c r="AY777" i="10"/>
  <c r="AX797" i="10"/>
  <c r="AQ797" i="10"/>
  <c r="AZ777" i="10"/>
  <c r="AT777" i="10"/>
  <c r="AM798" i="10"/>
  <c r="AO798" i="10" s="1"/>
  <c r="AR797" i="10"/>
  <c r="AR777" i="10"/>
  <c r="M288" i="26"/>
  <c r="AX779" i="26"/>
  <c r="AU797" i="10"/>
  <c r="AZ797" i="10"/>
  <c r="N181" i="10"/>
  <c r="AM778" i="10"/>
  <c r="AT778" i="10" s="1"/>
  <c r="AV779" i="26"/>
  <c r="AW797" i="10"/>
  <c r="AN777" i="10"/>
  <c r="AR586" i="10"/>
  <c r="AR659" i="26" s="1"/>
  <c r="AM587" i="10"/>
  <c r="AM660" i="26" s="1"/>
  <c r="AZ586" i="10"/>
  <c r="AZ659" i="26" s="1"/>
  <c r="AP586" i="10"/>
  <c r="AP659" i="26" s="1"/>
  <c r="AS586" i="10"/>
  <c r="AS659" i="26" s="1"/>
  <c r="AQ586" i="10"/>
  <c r="AQ659" i="26" s="1"/>
  <c r="AT586" i="10"/>
  <c r="AT659" i="26" s="1"/>
  <c r="AW586" i="10"/>
  <c r="AW659" i="26" s="1"/>
  <c r="AU586" i="10"/>
  <c r="AU659" i="26" s="1"/>
  <c r="AX586" i="10"/>
  <c r="AX659" i="26" s="1"/>
  <c r="AN586" i="10"/>
  <c r="AN659" i="26" s="1"/>
  <c r="AY586" i="10"/>
  <c r="AY659" i="26" s="1"/>
  <c r="AV586" i="10"/>
  <c r="AV659" i="26" s="1"/>
  <c r="AM842" i="10"/>
  <c r="AM989" i="26" s="1"/>
  <c r="AT674" i="10"/>
  <c r="AT770" i="26" s="1"/>
  <c r="AS674" i="10"/>
  <c r="AS942" i="26" s="1"/>
  <c r="AM770" i="26"/>
  <c r="AY744" i="26"/>
  <c r="AM675" i="10"/>
  <c r="AM771" i="26" s="1"/>
  <c r="AN674" i="10"/>
  <c r="AN942" i="26" s="1"/>
  <c r="AM942" i="26"/>
  <c r="AU674" i="10"/>
  <c r="AU770" i="26" s="1"/>
  <c r="AV674" i="10"/>
  <c r="AV770" i="26" s="1"/>
  <c r="AQ674" i="10"/>
  <c r="AQ942" i="26" s="1"/>
  <c r="AW674" i="10"/>
  <c r="AW942" i="26" s="1"/>
  <c r="AX674" i="10"/>
  <c r="AX942" i="26" s="1"/>
  <c r="AZ674" i="10"/>
  <c r="AZ942" i="26" s="1"/>
  <c r="AU502" i="10"/>
  <c r="AU558" i="26" s="1"/>
  <c r="AV561" i="10"/>
  <c r="AV634" i="26" s="1"/>
  <c r="AO674" i="10"/>
  <c r="AO770" i="26" s="1"/>
  <c r="L147" i="26"/>
  <c r="AY769" i="26"/>
  <c r="AM1141" i="26"/>
  <c r="AM16" i="15" s="1"/>
  <c r="AM16" i="17" s="1"/>
  <c r="L1144" i="26"/>
  <c r="L19" i="15" s="1"/>
  <c r="L19" i="17" s="1"/>
  <c r="L19" i="18" s="1"/>
  <c r="AU769" i="26"/>
  <c r="L1142" i="26"/>
  <c r="L17" i="15" s="1"/>
  <c r="L17" i="17" s="1"/>
  <c r="L17" i="18" s="1"/>
  <c r="AM927" i="26"/>
  <c r="AU789" i="26"/>
  <c r="AS769" i="26"/>
  <c r="AO779" i="26"/>
  <c r="AW769" i="26"/>
  <c r="AV359" i="10"/>
  <c r="AV381" i="26" s="1"/>
  <c r="AU359" i="10"/>
  <c r="AU381" i="26" s="1"/>
  <c r="AR744" i="26"/>
  <c r="AO463" i="10"/>
  <c r="AO502" i="26" s="1"/>
  <c r="AV463" i="10"/>
  <c r="AV502" i="26" s="1"/>
  <c r="AQ926" i="26"/>
  <c r="AN359" i="10"/>
  <c r="AN381" i="26" s="1"/>
  <c r="AY262" i="10"/>
  <c r="AY244" i="26" s="1"/>
  <c r="AS262" i="10"/>
  <c r="AS244" i="26" s="1"/>
  <c r="AR812" i="10"/>
  <c r="AW812" i="10"/>
  <c r="AR453" i="10"/>
  <c r="AR492" i="26" s="1"/>
  <c r="AW384" i="10"/>
  <c r="AW406" i="26" s="1"/>
  <c r="AR384" i="10"/>
  <c r="AR406" i="26" s="1"/>
  <c r="AO961" i="26"/>
  <c r="AM263" i="10"/>
  <c r="AM245" i="26" s="1"/>
  <c r="AT262" i="10"/>
  <c r="AT244" i="26" s="1"/>
  <c r="AU812" i="10"/>
  <c r="AW453" i="10"/>
  <c r="AW492" i="26" s="1"/>
  <c r="AZ453" i="10"/>
  <c r="AZ492" i="26" s="1"/>
  <c r="AY384" i="10"/>
  <c r="AY406" i="26" s="1"/>
  <c r="AZ384" i="10"/>
  <c r="AZ406" i="26" s="1"/>
  <c r="AX789" i="26"/>
  <c r="AN262" i="10"/>
  <c r="AN244" i="26" s="1"/>
  <c r="AU262" i="10"/>
  <c r="AU244" i="26" s="1"/>
  <c r="AV812" i="10"/>
  <c r="AY453" i="10"/>
  <c r="AY492" i="26" s="1"/>
  <c r="AS453" i="10"/>
  <c r="AS492" i="26" s="1"/>
  <c r="AO384" i="10"/>
  <c r="AO406" i="26" s="1"/>
  <c r="AN812" i="10"/>
  <c r="AY812" i="10"/>
  <c r="AO453" i="10"/>
  <c r="AO492" i="26" s="1"/>
  <c r="AT453" i="10"/>
  <c r="AT492" i="26" s="1"/>
  <c r="AN384" i="10"/>
  <c r="AN406" i="26" s="1"/>
  <c r="M869" i="26"/>
  <c r="AO262" i="10"/>
  <c r="AO244" i="26" s="1"/>
  <c r="AT812" i="10"/>
  <c r="AX812" i="10"/>
  <c r="AY109" i="10"/>
  <c r="AY57" i="26" s="1"/>
  <c r="AQ453" i="10"/>
  <c r="AQ492" i="26" s="1"/>
  <c r="AU453" i="10"/>
  <c r="AU492" i="26" s="1"/>
  <c r="AT384" i="10"/>
  <c r="AT406" i="26" s="1"/>
  <c r="AV384" i="10"/>
  <c r="AV406" i="26" s="1"/>
  <c r="AP262" i="10"/>
  <c r="AP244" i="26" s="1"/>
  <c r="AW262" i="10"/>
  <c r="AW244" i="26" s="1"/>
  <c r="AZ812" i="10"/>
  <c r="AQ812" i="10"/>
  <c r="AW109" i="10"/>
  <c r="AW57" i="26" s="1"/>
  <c r="AP453" i="10"/>
  <c r="AP492" i="26" s="1"/>
  <c r="AN453" i="10"/>
  <c r="AN492" i="26" s="1"/>
  <c r="AU384" i="10"/>
  <c r="AU406" i="26" s="1"/>
  <c r="AP384" i="10"/>
  <c r="AP406" i="26" s="1"/>
  <c r="AV262" i="10"/>
  <c r="AV244" i="26" s="1"/>
  <c r="AQ262" i="10"/>
  <c r="AQ244" i="26" s="1"/>
  <c r="AR262" i="10"/>
  <c r="AR244" i="26" s="1"/>
  <c r="AP812" i="10"/>
  <c r="AX453" i="10"/>
  <c r="AX492" i="26" s="1"/>
  <c r="AV453" i="10"/>
  <c r="AV492" i="26" s="1"/>
  <c r="AQ384" i="10"/>
  <c r="AQ406" i="26" s="1"/>
  <c r="AX384" i="10"/>
  <c r="AX406" i="26" s="1"/>
  <c r="AY502" i="10"/>
  <c r="AY558" i="26" s="1"/>
  <c r="AX502" i="10"/>
  <c r="AX558" i="26" s="1"/>
  <c r="AS561" i="10"/>
  <c r="AS634" i="26" s="1"/>
  <c r="AQ561" i="10"/>
  <c r="AQ634" i="26" s="1"/>
  <c r="AP463" i="10"/>
  <c r="AP502" i="26" s="1"/>
  <c r="AN364" i="10"/>
  <c r="AN386" i="26" s="1"/>
  <c r="AO359" i="10"/>
  <c r="AO381" i="26" s="1"/>
  <c r="M340" i="10"/>
  <c r="M341" i="10" s="1"/>
  <c r="M591" i="26"/>
  <c r="AU926" i="26"/>
  <c r="AP502" i="10"/>
  <c r="AP558" i="26" s="1"/>
  <c r="AO502" i="10"/>
  <c r="AO558" i="26" s="1"/>
  <c r="AM503" i="10"/>
  <c r="AM559" i="26" s="1"/>
  <c r="AT561" i="10"/>
  <c r="AT634" i="26" s="1"/>
  <c r="AY561" i="10"/>
  <c r="AY634" i="26" s="1"/>
  <c r="AX463" i="10"/>
  <c r="AX502" i="26" s="1"/>
  <c r="AQ359" i="10"/>
  <c r="AQ381" i="26" s="1"/>
  <c r="AW359" i="10"/>
  <c r="AW381" i="26" s="1"/>
  <c r="AQ502" i="10"/>
  <c r="AQ558" i="26" s="1"/>
  <c r="AR502" i="10"/>
  <c r="AR558" i="26" s="1"/>
  <c r="AU561" i="10"/>
  <c r="AU634" i="26" s="1"/>
  <c r="AR561" i="10"/>
  <c r="AR634" i="26" s="1"/>
  <c r="AQ463" i="10"/>
  <c r="AQ502" i="26" s="1"/>
  <c r="AP359" i="10"/>
  <c r="AP381" i="26" s="1"/>
  <c r="AR359" i="10"/>
  <c r="AR381" i="26" s="1"/>
  <c r="AW789" i="26"/>
  <c r="AT754" i="26"/>
  <c r="AM562" i="10"/>
  <c r="AM635" i="26" s="1"/>
  <c r="AN841" i="10"/>
  <c r="AN988" i="26" s="1"/>
  <c r="AS502" i="10"/>
  <c r="AS558" i="26" s="1"/>
  <c r="AZ502" i="10"/>
  <c r="AZ558" i="26" s="1"/>
  <c r="AO561" i="10"/>
  <c r="AO634" i="26" s="1"/>
  <c r="AZ561" i="10"/>
  <c r="AZ634" i="26" s="1"/>
  <c r="AS463" i="10"/>
  <c r="AS502" i="26" s="1"/>
  <c r="AX359" i="10"/>
  <c r="AX381" i="26" s="1"/>
  <c r="AZ359" i="10"/>
  <c r="AZ381" i="26" s="1"/>
  <c r="AO744" i="26"/>
  <c r="AU916" i="26"/>
  <c r="AT502" i="10"/>
  <c r="AT558" i="26" s="1"/>
  <c r="AW561" i="10"/>
  <c r="AW634" i="26" s="1"/>
  <c r="AT463" i="10"/>
  <c r="AT502" i="26" s="1"/>
  <c r="AY359" i="10"/>
  <c r="AY381" i="26" s="1"/>
  <c r="AS359" i="10"/>
  <c r="AS381" i="26" s="1"/>
  <c r="AY789" i="26"/>
  <c r="AY779" i="26"/>
  <c r="AW502" i="10"/>
  <c r="AW558" i="26" s="1"/>
  <c r="AN561" i="10"/>
  <c r="AN634" i="26" s="1"/>
  <c r="AN502" i="10"/>
  <c r="AN558" i="26" s="1"/>
  <c r="AP561" i="10"/>
  <c r="AP634" i="26" s="1"/>
  <c r="AM360" i="10"/>
  <c r="AM382" i="26" s="1"/>
  <c r="AT359" i="10"/>
  <c r="AT381" i="26" s="1"/>
  <c r="AU374" i="10"/>
  <c r="AU396" i="26" s="1"/>
  <c r="AS326" i="10"/>
  <c r="AS325" i="26" s="1"/>
  <c r="AM138" i="26"/>
  <c r="AX173" i="10"/>
  <c r="AX138" i="26" s="1"/>
  <c r="AV173" i="10"/>
  <c r="AV138" i="26" s="1"/>
  <c r="AQ374" i="10"/>
  <c r="AQ396" i="26" s="1"/>
  <c r="AP374" i="10"/>
  <c r="AP396" i="26" s="1"/>
  <c r="AM327" i="10"/>
  <c r="AM326" i="26" s="1"/>
  <c r="AY326" i="10"/>
  <c r="AY325" i="26" s="1"/>
  <c r="AV846" i="10"/>
  <c r="AV993" i="26" s="1"/>
  <c r="AR846" i="10"/>
  <c r="AR993" i="26" s="1"/>
  <c r="AQ782" i="10"/>
  <c r="AU748" i="10"/>
  <c r="AU861" i="26" s="1"/>
  <c r="AM749" i="10"/>
  <c r="AM862" i="26" s="1"/>
  <c r="AM169" i="10"/>
  <c r="AM134" i="26" s="1"/>
  <c r="AO168" i="10"/>
  <c r="AO133" i="26" s="1"/>
  <c r="AM685" i="10"/>
  <c r="AZ685" i="10" s="1"/>
  <c r="AW738" i="10"/>
  <c r="AW851" i="26" s="1"/>
  <c r="AR738" i="10"/>
  <c r="AR851" i="26" s="1"/>
  <c r="AZ394" i="10"/>
  <c r="AZ416" i="26" s="1"/>
  <c r="AN394" i="10"/>
  <c r="AN416" i="26" s="1"/>
  <c r="AU649" i="10"/>
  <c r="AU745" i="26" s="1"/>
  <c r="AQ649" i="10"/>
  <c r="AQ917" i="26" s="1"/>
  <c r="AM268" i="10"/>
  <c r="AM250" i="26" s="1"/>
  <c r="AQ267" i="10"/>
  <c r="AQ249" i="26" s="1"/>
  <c r="AV703" i="10"/>
  <c r="AV816" i="26" s="1"/>
  <c r="AR703" i="10"/>
  <c r="AR816" i="26" s="1"/>
  <c r="AS789" i="26"/>
  <c r="AS744" i="26"/>
  <c r="AM780" i="26"/>
  <c r="AN173" i="10"/>
  <c r="AN138" i="26" s="1"/>
  <c r="AO374" i="10"/>
  <c r="AO396" i="26" s="1"/>
  <c r="AQ326" i="10"/>
  <c r="AQ325" i="26" s="1"/>
  <c r="AT649" i="10"/>
  <c r="AM650" i="10"/>
  <c r="AM746" i="26" s="1"/>
  <c r="AV267" i="10"/>
  <c r="AV249" i="26" s="1"/>
  <c r="AN703" i="10"/>
  <c r="AN816" i="26" s="1"/>
  <c r="AY703" i="10"/>
  <c r="AY816" i="26" s="1"/>
  <c r="AM174" i="10"/>
  <c r="AM139" i="26" s="1"/>
  <c r="AV374" i="10"/>
  <c r="AV396" i="26" s="1"/>
  <c r="AX374" i="10"/>
  <c r="AX396" i="26" s="1"/>
  <c r="AU326" i="10"/>
  <c r="AU325" i="26" s="1"/>
  <c r="AR326" i="10"/>
  <c r="AR325" i="26" s="1"/>
  <c r="AO846" i="10"/>
  <c r="AO993" i="26" s="1"/>
  <c r="AZ846" i="10"/>
  <c r="AZ993" i="26" s="1"/>
  <c r="AT748" i="10"/>
  <c r="AT861" i="26" s="1"/>
  <c r="AQ748" i="10"/>
  <c r="AQ861" i="26" s="1"/>
  <c r="AQ168" i="10"/>
  <c r="AQ133" i="26" s="1"/>
  <c r="AW168" i="10"/>
  <c r="AW133" i="26" s="1"/>
  <c r="AQ684" i="10"/>
  <c r="AV738" i="10"/>
  <c r="AV851" i="26" s="1"/>
  <c r="AZ738" i="10"/>
  <c r="AZ851" i="26" s="1"/>
  <c r="AS394" i="10"/>
  <c r="AS416" i="26" s="1"/>
  <c r="AV394" i="10"/>
  <c r="AV416" i="26" s="1"/>
  <c r="AN649" i="10"/>
  <c r="AN917" i="26" s="1"/>
  <c r="AY649" i="10"/>
  <c r="AY745" i="26" s="1"/>
  <c r="AX468" i="10"/>
  <c r="AX507" i="26" s="1"/>
  <c r="AW267" i="10"/>
  <c r="AW249" i="26" s="1"/>
  <c r="AY267" i="10"/>
  <c r="AY249" i="26" s="1"/>
  <c r="AO703" i="10"/>
  <c r="AO816" i="26" s="1"/>
  <c r="AZ703" i="10"/>
  <c r="AZ816" i="26" s="1"/>
  <c r="AV961" i="26"/>
  <c r="AM952" i="26"/>
  <c r="AV649" i="10"/>
  <c r="AV917" i="26" s="1"/>
  <c r="AR649" i="10"/>
  <c r="AR917" i="26" s="1"/>
  <c r="AQ173" i="10"/>
  <c r="AQ138" i="26" s="1"/>
  <c r="AZ173" i="10"/>
  <c r="AZ138" i="26" s="1"/>
  <c r="AW374" i="10"/>
  <c r="AW396" i="26" s="1"/>
  <c r="AN326" i="10"/>
  <c r="AN325" i="26" s="1"/>
  <c r="AU846" i="10"/>
  <c r="AU993" i="26" s="1"/>
  <c r="AZ336" i="10"/>
  <c r="AZ335" i="26" s="1"/>
  <c r="AV748" i="10"/>
  <c r="AV861" i="26" s="1"/>
  <c r="AR748" i="10"/>
  <c r="AR861" i="26" s="1"/>
  <c r="AS168" i="10"/>
  <c r="AS133" i="26" s="1"/>
  <c r="AO684" i="10"/>
  <c r="AO952" i="26" s="1"/>
  <c r="AR684" i="10"/>
  <c r="AR780" i="26" s="1"/>
  <c r="AP738" i="10"/>
  <c r="AP851" i="26" s="1"/>
  <c r="AU738" i="10"/>
  <c r="AU851" i="26" s="1"/>
  <c r="AO394" i="10"/>
  <c r="AO416" i="26" s="1"/>
  <c r="AX394" i="10"/>
  <c r="AX416" i="26" s="1"/>
  <c r="AO649" i="10"/>
  <c r="AO917" i="26" s="1"/>
  <c r="AZ649" i="10"/>
  <c r="AZ745" i="26" s="1"/>
  <c r="AP153" i="10"/>
  <c r="AP118" i="26" s="1"/>
  <c r="AO267" i="10"/>
  <c r="AO249" i="26" s="1"/>
  <c r="AZ267" i="10"/>
  <c r="AZ249" i="26" s="1"/>
  <c r="AP703" i="10"/>
  <c r="AP816" i="26" s="1"/>
  <c r="AT703" i="10"/>
  <c r="AT816" i="26" s="1"/>
  <c r="AR789" i="26"/>
  <c r="AX754" i="26"/>
  <c r="AR173" i="10"/>
  <c r="AR138" i="26" s="1"/>
  <c r="AN374" i="10"/>
  <c r="AN396" i="26" s="1"/>
  <c r="AM375" i="10"/>
  <c r="AM397" i="26" s="1"/>
  <c r="AZ326" i="10"/>
  <c r="AZ325" i="26" s="1"/>
  <c r="AR267" i="10"/>
  <c r="AR249" i="26" s="1"/>
  <c r="AW703" i="10"/>
  <c r="AW816" i="26" s="1"/>
  <c r="AY173" i="10"/>
  <c r="AY138" i="26" s="1"/>
  <c r="AS173" i="10"/>
  <c r="AS138" i="26" s="1"/>
  <c r="AR374" i="10"/>
  <c r="AR396" i="26" s="1"/>
  <c r="AO326" i="10"/>
  <c r="AO325" i="26" s="1"/>
  <c r="AT846" i="10"/>
  <c r="AT993" i="26" s="1"/>
  <c r="AO748" i="10"/>
  <c r="AO861" i="26" s="1"/>
  <c r="AZ748" i="10"/>
  <c r="AZ861" i="26" s="1"/>
  <c r="AR168" i="10"/>
  <c r="AR133" i="26" s="1"/>
  <c r="AT168" i="10"/>
  <c r="AT133" i="26" s="1"/>
  <c r="AV684" i="10"/>
  <c r="AV780" i="26" s="1"/>
  <c r="AZ684" i="10"/>
  <c r="AZ952" i="26" s="1"/>
  <c r="AX738" i="10"/>
  <c r="AX851" i="26" s="1"/>
  <c r="AR394" i="10"/>
  <c r="AR416" i="26" s="1"/>
  <c r="AM395" i="10"/>
  <c r="AM417" i="26" s="1"/>
  <c r="AW649" i="10"/>
  <c r="AW917" i="26" s="1"/>
  <c r="AS649" i="10"/>
  <c r="AS917" i="26" s="1"/>
  <c r="AP267" i="10"/>
  <c r="AP249" i="26" s="1"/>
  <c r="AS267" i="10"/>
  <c r="AS249" i="26" s="1"/>
  <c r="AX703" i="10"/>
  <c r="AX816" i="26" s="1"/>
  <c r="AN779" i="26"/>
  <c r="AP789" i="26"/>
  <c r="AM745" i="26"/>
  <c r="AY754" i="26"/>
  <c r="AP173" i="10"/>
  <c r="AP138" i="26" s="1"/>
  <c r="AX326" i="10"/>
  <c r="AX325" i="26" s="1"/>
  <c r="AX267" i="10"/>
  <c r="AX249" i="26" s="1"/>
  <c r="AS703" i="10"/>
  <c r="AS816" i="26" s="1"/>
  <c r="AX527" i="10"/>
  <c r="AX583" i="26" s="1"/>
  <c r="AO173" i="10"/>
  <c r="AO138" i="26" s="1"/>
  <c r="AY374" i="10"/>
  <c r="AY396" i="26" s="1"/>
  <c r="AS374" i="10"/>
  <c r="AS396" i="26" s="1"/>
  <c r="AV326" i="10"/>
  <c r="AV325" i="26" s="1"/>
  <c r="AP326" i="10"/>
  <c r="AP325" i="26" s="1"/>
  <c r="AW846" i="10"/>
  <c r="AW993" i="26" s="1"/>
  <c r="AN846" i="10"/>
  <c r="AN993" i="26" s="1"/>
  <c r="AW748" i="10"/>
  <c r="AW861" i="26" s="1"/>
  <c r="AS748" i="10"/>
  <c r="AS861" i="26" s="1"/>
  <c r="AZ168" i="10"/>
  <c r="AZ133" i="26" s="1"/>
  <c r="AU168" i="10"/>
  <c r="AU133" i="26" s="1"/>
  <c r="AW684" i="10"/>
  <c r="AW780" i="26" s="1"/>
  <c r="AM739" i="10"/>
  <c r="AM852" i="26" s="1"/>
  <c r="AQ394" i="10"/>
  <c r="AQ416" i="26" s="1"/>
  <c r="AP649" i="10"/>
  <c r="AU267" i="10"/>
  <c r="AU249" i="26" s="1"/>
  <c r="AT267" i="10"/>
  <c r="AT249" i="26" s="1"/>
  <c r="AM704" i="10"/>
  <c r="AM817" i="26" s="1"/>
  <c r="AW694" i="10"/>
  <c r="AW962" i="26" s="1"/>
  <c r="AS694" i="10"/>
  <c r="AS790" i="26" s="1"/>
  <c r="AS547" i="10"/>
  <c r="AS603" i="26" s="1"/>
  <c r="AM597" i="10"/>
  <c r="AM670" i="26" s="1"/>
  <c r="AV694" i="10"/>
  <c r="AR694" i="10"/>
  <c r="AR790" i="26" s="1"/>
  <c r="AP547" i="10"/>
  <c r="AP603" i="26" s="1"/>
  <c r="AY547" i="10"/>
  <c r="AY603" i="26" s="1"/>
  <c r="AN916" i="26"/>
  <c r="AO694" i="10"/>
  <c r="AO790" i="26" s="1"/>
  <c r="AZ694" i="10"/>
  <c r="AZ790" i="26" s="1"/>
  <c r="AM548" i="10"/>
  <c r="AM604" i="26" s="1"/>
  <c r="AP694" i="10"/>
  <c r="AP962" i="26" s="1"/>
  <c r="AX547" i="10"/>
  <c r="AX603" i="26" s="1"/>
  <c r="AT547" i="10"/>
  <c r="AT603" i="26" s="1"/>
  <c r="AO601" i="10"/>
  <c r="AO674" i="26" s="1"/>
  <c r="AX694" i="10"/>
  <c r="AX962" i="26" s="1"/>
  <c r="AR547" i="10"/>
  <c r="AR603" i="26" s="1"/>
  <c r="AU547" i="10"/>
  <c r="AU603" i="26" s="1"/>
  <c r="AZ601" i="10"/>
  <c r="AZ674" i="26" s="1"/>
  <c r="AT694" i="10"/>
  <c r="AT962" i="26" s="1"/>
  <c r="AM695" i="10"/>
  <c r="AT695" i="10" s="1"/>
  <c r="AW547" i="10"/>
  <c r="AW603" i="26" s="1"/>
  <c r="AN547" i="10"/>
  <c r="AN603" i="26" s="1"/>
  <c r="AM790" i="26"/>
  <c r="AU694" i="10"/>
  <c r="AU962" i="26" s="1"/>
  <c r="AQ694" i="10"/>
  <c r="AQ790" i="26" s="1"/>
  <c r="AZ547" i="10"/>
  <c r="AZ603" i="26" s="1"/>
  <c r="AV547" i="10"/>
  <c r="AV603" i="26" s="1"/>
  <c r="AM962" i="26"/>
  <c r="AN694" i="10"/>
  <c r="AN790" i="26" s="1"/>
  <c r="AO547" i="10"/>
  <c r="AO603" i="26" s="1"/>
  <c r="AQ547" i="10"/>
  <c r="AQ603" i="26" s="1"/>
  <c r="AM660" i="10"/>
  <c r="AM756" i="26" s="1"/>
  <c r="O180" i="10"/>
  <c r="O145" i="26" s="1"/>
  <c r="AV891" i="10"/>
  <c r="AV1038" i="26" s="1"/>
  <c r="AR891" i="10"/>
  <c r="AR1038" i="26" s="1"/>
  <c r="AS571" i="10"/>
  <c r="AS644" i="26" s="1"/>
  <c r="AO571" i="10"/>
  <c r="AO644" i="26" s="1"/>
  <c r="AU423" i="10"/>
  <c r="AU462" i="26" s="1"/>
  <c r="AS423" i="10"/>
  <c r="AS462" i="26" s="1"/>
  <c r="O534" i="10"/>
  <c r="O590" i="26" s="1"/>
  <c r="AP659" i="10"/>
  <c r="AP927" i="26" s="1"/>
  <c r="AO659" i="10"/>
  <c r="AO927" i="26" s="1"/>
  <c r="AX891" i="10"/>
  <c r="AX1038" i="26" s="1"/>
  <c r="AZ891" i="10"/>
  <c r="AZ1038" i="26" s="1"/>
  <c r="AT571" i="10"/>
  <c r="AT644" i="26" s="1"/>
  <c r="AW571" i="10"/>
  <c r="AW644" i="26" s="1"/>
  <c r="AV423" i="10"/>
  <c r="AV462" i="26" s="1"/>
  <c r="AQ744" i="26"/>
  <c r="AN754" i="26"/>
  <c r="N535" i="10"/>
  <c r="N591" i="26" s="1"/>
  <c r="AR659" i="10"/>
  <c r="AR755" i="26" s="1"/>
  <c r="AZ659" i="10"/>
  <c r="AZ927" i="26" s="1"/>
  <c r="AO891" i="10"/>
  <c r="AO1038" i="26" s="1"/>
  <c r="AS891" i="10"/>
  <c r="AS1038" i="26" s="1"/>
  <c r="AY571" i="10"/>
  <c r="AY644" i="26" s="1"/>
  <c r="AP571" i="10"/>
  <c r="AP644" i="26" s="1"/>
  <c r="AW423" i="10"/>
  <c r="AW462" i="26" s="1"/>
  <c r="M111" i="26"/>
  <c r="AS659" i="10"/>
  <c r="AS755" i="26" s="1"/>
  <c r="AN659" i="10"/>
  <c r="AN755" i="26" s="1"/>
  <c r="AY891" i="10"/>
  <c r="AY1038" i="26" s="1"/>
  <c r="AZ571" i="10"/>
  <c r="AZ644" i="26" s="1"/>
  <c r="AX571" i="10"/>
  <c r="AX644" i="26" s="1"/>
  <c r="AR423" i="10"/>
  <c r="AR462" i="26" s="1"/>
  <c r="AN423" i="10"/>
  <c r="AN462" i="26" s="1"/>
  <c r="AT659" i="10"/>
  <c r="AT927" i="26" s="1"/>
  <c r="AV659" i="10"/>
  <c r="AV927" i="26" s="1"/>
  <c r="AM892" i="10"/>
  <c r="AM1039" i="26" s="1"/>
  <c r="AQ571" i="10"/>
  <c r="AQ644" i="26" s="1"/>
  <c r="AM572" i="10"/>
  <c r="AM645" i="26" s="1"/>
  <c r="AO423" i="10"/>
  <c r="AO462" i="26" s="1"/>
  <c r="AY423" i="10"/>
  <c r="AY462" i="26" s="1"/>
  <c r="AZ789" i="26"/>
  <c r="AQ789" i="26"/>
  <c r="AU659" i="10"/>
  <c r="AQ659" i="10"/>
  <c r="AQ927" i="26" s="1"/>
  <c r="AN891" i="10"/>
  <c r="AN1038" i="26" s="1"/>
  <c r="AT891" i="10"/>
  <c r="AT1038" i="26" s="1"/>
  <c r="AU571" i="10"/>
  <c r="AU644" i="26" s="1"/>
  <c r="AZ423" i="10"/>
  <c r="AZ462" i="26" s="1"/>
  <c r="AP423" i="10"/>
  <c r="AP462" i="26" s="1"/>
  <c r="AT744" i="26"/>
  <c r="AW659" i="10"/>
  <c r="AW755" i="26" s="1"/>
  <c r="AY659" i="10"/>
  <c r="AY927" i="26" s="1"/>
  <c r="AP891" i="10"/>
  <c r="AP1038" i="26" s="1"/>
  <c r="AU891" i="10"/>
  <c r="AU1038" i="26" s="1"/>
  <c r="AN571" i="10"/>
  <c r="AN644" i="26" s="1"/>
  <c r="AQ423" i="10"/>
  <c r="AQ462" i="26" s="1"/>
  <c r="AX423" i="10"/>
  <c r="AX462" i="26" s="1"/>
  <c r="AY782" i="10"/>
  <c r="AM783" i="10"/>
  <c r="AY336" i="10"/>
  <c r="AY335" i="26" s="1"/>
  <c r="AX336" i="10"/>
  <c r="AX335" i="26" s="1"/>
  <c r="AW468" i="10"/>
  <c r="AW507" i="26" s="1"/>
  <c r="AS468" i="10"/>
  <c r="AS507" i="26" s="1"/>
  <c r="AU153" i="10"/>
  <c r="AU118" i="26" s="1"/>
  <c r="AO153" i="10"/>
  <c r="AO118" i="26" s="1"/>
  <c r="AV744" i="26"/>
  <c r="AO782" i="10"/>
  <c r="AS782" i="10"/>
  <c r="AR336" i="10"/>
  <c r="AR335" i="26" s="1"/>
  <c r="AM337" i="10"/>
  <c r="AM336" i="26" s="1"/>
  <c r="AP468" i="10"/>
  <c r="AP507" i="26" s="1"/>
  <c r="AY153" i="10"/>
  <c r="AY118" i="26" s="1"/>
  <c r="AW153" i="10"/>
  <c r="AW118" i="26" s="1"/>
  <c r="AR782" i="10"/>
  <c r="AN336" i="10"/>
  <c r="AN335" i="26" s="1"/>
  <c r="AT468" i="10"/>
  <c r="AT507" i="26" s="1"/>
  <c r="AM469" i="10"/>
  <c r="AM508" i="26" s="1"/>
  <c r="AR153" i="10"/>
  <c r="AR118" i="26" s="1"/>
  <c r="AX153" i="10"/>
  <c r="AX118" i="26" s="1"/>
  <c r="AX744" i="26"/>
  <c r="AT782" i="10"/>
  <c r="AN782" i="10"/>
  <c r="AU336" i="10"/>
  <c r="AU335" i="26" s="1"/>
  <c r="AV336" i="10"/>
  <c r="AV335" i="26" s="1"/>
  <c r="N314" i="10"/>
  <c r="N315" i="10" s="1"/>
  <c r="N316" i="10" s="1"/>
  <c r="AU468" i="10"/>
  <c r="AU507" i="26" s="1"/>
  <c r="AQ468" i="10"/>
  <c r="AQ507" i="26" s="1"/>
  <c r="AS153" i="10"/>
  <c r="AS118" i="26" s="1"/>
  <c r="AM154" i="10"/>
  <c r="AM119" i="26" s="1"/>
  <c r="AZ782" i="10"/>
  <c r="AV782" i="10"/>
  <c r="AS336" i="10"/>
  <c r="AS335" i="26" s="1"/>
  <c r="AO336" i="10"/>
  <c r="AO335" i="26" s="1"/>
  <c r="O313" i="10"/>
  <c r="O312" i="26" s="1"/>
  <c r="AN468" i="10"/>
  <c r="AN507" i="26" s="1"/>
  <c r="AY468" i="10"/>
  <c r="AY507" i="26" s="1"/>
  <c r="AT153" i="10"/>
  <c r="AT118" i="26" s="1"/>
  <c r="AU782" i="10"/>
  <c r="AP782" i="10"/>
  <c r="AT336" i="10"/>
  <c r="AT335" i="26" s="1"/>
  <c r="AW336" i="10"/>
  <c r="AW335" i="26" s="1"/>
  <c r="AV468" i="10"/>
  <c r="AV507" i="26" s="1"/>
  <c r="AR468" i="10"/>
  <c r="AR507" i="26" s="1"/>
  <c r="AN153" i="10"/>
  <c r="AN118" i="26" s="1"/>
  <c r="AW782" i="10"/>
  <c r="AQ336" i="10"/>
  <c r="AQ335" i="26" s="1"/>
  <c r="AP336" i="10"/>
  <c r="AP335" i="26" s="1"/>
  <c r="AO468" i="10"/>
  <c r="AO507" i="26" s="1"/>
  <c r="AZ468" i="10"/>
  <c r="AZ507" i="26" s="1"/>
  <c r="AZ153" i="10"/>
  <c r="AZ118" i="26" s="1"/>
  <c r="AV153" i="10"/>
  <c r="AV118" i="26" s="1"/>
  <c r="I49" i="17"/>
  <c r="AW841" i="10"/>
  <c r="AW988" i="26" s="1"/>
  <c r="AV841" i="10"/>
  <c r="AV988" i="26" s="1"/>
  <c r="AX841" i="10"/>
  <c r="AX988" i="26" s="1"/>
  <c r="AY841" i="10"/>
  <c r="AY988" i="26" s="1"/>
  <c r="AP841" i="10"/>
  <c r="AP988" i="26" s="1"/>
  <c r="AS841" i="10"/>
  <c r="AS988" i="26" s="1"/>
  <c r="AU841" i="10"/>
  <c r="AU988" i="26" s="1"/>
  <c r="AT841" i="10"/>
  <c r="AT988" i="26" s="1"/>
  <c r="AO841" i="10"/>
  <c r="AO988" i="26" s="1"/>
  <c r="AR841" i="10"/>
  <c r="AR988" i="26" s="1"/>
  <c r="AQ841" i="10"/>
  <c r="AQ988" i="26" s="1"/>
  <c r="AZ841" i="10"/>
  <c r="AZ988" i="26" s="1"/>
  <c r="AW754" i="26"/>
  <c r="AP802" i="10"/>
  <c r="AM110" i="10"/>
  <c r="AM57" i="26" s="1"/>
  <c r="AZ109" i="10"/>
  <c r="AZ57" i="26" s="1"/>
  <c r="AS802" i="10"/>
  <c r="AS109" i="10"/>
  <c r="AS57" i="26" s="1"/>
  <c r="AT109" i="10"/>
  <c r="AT57" i="26" s="1"/>
  <c r="AP109" i="10"/>
  <c r="AP57" i="26" s="1"/>
  <c r="AU109" i="10"/>
  <c r="AU57" i="26" s="1"/>
  <c r="AN789" i="26"/>
  <c r="AX109" i="10"/>
  <c r="AX57" i="26" s="1"/>
  <c r="AN109" i="10"/>
  <c r="AN57" i="26" s="1"/>
  <c r="AP744" i="26"/>
  <c r="AR109" i="10"/>
  <c r="AR57" i="26" s="1"/>
  <c r="AV109" i="10"/>
  <c r="AV57" i="26" s="1"/>
  <c r="AQ109" i="10"/>
  <c r="AQ57" i="26" s="1"/>
  <c r="AO109" i="10"/>
  <c r="AO57" i="26" s="1"/>
  <c r="AM528" i="10"/>
  <c r="AM584" i="26" s="1"/>
  <c r="AR527" i="10"/>
  <c r="AR583" i="26" s="1"/>
  <c r="O145" i="10"/>
  <c r="O110" i="26" s="1"/>
  <c r="AN527" i="10"/>
  <c r="AN583" i="26" s="1"/>
  <c r="AZ527" i="10"/>
  <c r="AZ583" i="26" s="1"/>
  <c r="N146" i="10"/>
  <c r="N147" i="10" s="1"/>
  <c r="AY527" i="10"/>
  <c r="AY583" i="26" s="1"/>
  <c r="AP527" i="10"/>
  <c r="AP583" i="26" s="1"/>
  <c r="AV527" i="10"/>
  <c r="AV583" i="26" s="1"/>
  <c r="AQ527" i="10"/>
  <c r="AQ583" i="26" s="1"/>
  <c r="AT527" i="10"/>
  <c r="AT583" i="26" s="1"/>
  <c r="AS527" i="10"/>
  <c r="AS583" i="26" s="1"/>
  <c r="AU527" i="10"/>
  <c r="AU583" i="26" s="1"/>
  <c r="AO527" i="10"/>
  <c r="AO583" i="26" s="1"/>
  <c r="AT802" i="10"/>
  <c r="AN802" i="10"/>
  <c r="AM803" i="10"/>
  <c r="AP803" i="10" s="1"/>
  <c r="AQ802" i="10"/>
  <c r="AW802" i="10"/>
  <c r="AY802" i="10"/>
  <c r="AX802" i="10"/>
  <c r="AR802" i="10"/>
  <c r="AP754" i="26"/>
  <c r="AU802" i="10"/>
  <c r="AV802" i="10"/>
  <c r="AO802" i="10"/>
  <c r="AQ596" i="10"/>
  <c r="AQ669" i="26" s="1"/>
  <c r="AS601" i="10"/>
  <c r="AS674" i="26" s="1"/>
  <c r="AN596" i="10"/>
  <c r="AN669" i="26" s="1"/>
  <c r="AP601" i="10"/>
  <c r="AP674" i="26" s="1"/>
  <c r="AM464" i="10"/>
  <c r="AM503" i="26" s="1"/>
  <c r="AX601" i="10"/>
  <c r="AX674" i="26" s="1"/>
  <c r="AV596" i="10"/>
  <c r="AV669" i="26" s="1"/>
  <c r="AR596" i="10"/>
  <c r="AR669" i="26" s="1"/>
  <c r="AU601" i="10"/>
  <c r="AU674" i="26" s="1"/>
  <c r="AO596" i="10"/>
  <c r="AO669" i="26" s="1"/>
  <c r="AU463" i="10"/>
  <c r="AU502" i="26" s="1"/>
  <c r="AY463" i="10"/>
  <c r="AY502" i="26" s="1"/>
  <c r="AT601" i="10"/>
  <c r="AT674" i="26" s="1"/>
  <c r="AQ601" i="10"/>
  <c r="AQ674" i="26" s="1"/>
  <c r="AW596" i="10"/>
  <c r="AW669" i="26" s="1"/>
  <c r="AS596" i="10"/>
  <c r="AS669" i="26" s="1"/>
  <c r="AO926" i="26"/>
  <c r="AU596" i="10"/>
  <c r="AU669" i="26" s="1"/>
  <c r="AM602" i="10"/>
  <c r="AM675" i="26" s="1"/>
  <c r="AW463" i="10"/>
  <c r="AW502" i="26" s="1"/>
  <c r="AR463" i="10"/>
  <c r="AR502" i="26" s="1"/>
  <c r="AN601" i="10"/>
  <c r="AN674" i="26" s="1"/>
  <c r="AY601" i="10"/>
  <c r="AY674" i="26" s="1"/>
  <c r="AP596" i="10"/>
  <c r="AP669" i="26" s="1"/>
  <c r="AT596" i="10"/>
  <c r="AT669" i="26" s="1"/>
  <c r="AR754" i="26"/>
  <c r="AW601" i="10"/>
  <c r="AW674" i="26" s="1"/>
  <c r="AY596" i="10"/>
  <c r="AY669" i="26" s="1"/>
  <c r="AZ596" i="10"/>
  <c r="AZ669" i="26" s="1"/>
  <c r="AN463" i="10"/>
  <c r="AN502" i="26" s="1"/>
  <c r="AZ463" i="10"/>
  <c r="AZ502" i="26" s="1"/>
  <c r="AV601" i="10"/>
  <c r="AV674" i="26" s="1"/>
  <c r="AR601" i="10"/>
  <c r="AR674" i="26" s="1"/>
  <c r="AX596" i="10"/>
  <c r="AX669" i="26" s="1"/>
  <c r="K18" i="17"/>
  <c r="K18" i="18" s="1"/>
  <c r="AA13" i="17"/>
  <c r="K19" i="17"/>
  <c r="K19" i="18" s="1"/>
  <c r="K16" i="17"/>
  <c r="AM18" i="17"/>
  <c r="AM18" i="18" s="1"/>
  <c r="J16" i="17"/>
  <c r="AO17" i="17"/>
  <c r="AO17" i="18" s="1"/>
  <c r="AL13" i="17"/>
  <c r="J18" i="17"/>
  <c r="J18" i="18" s="1"/>
  <c r="J19" i="17"/>
  <c r="J19" i="18" s="1"/>
  <c r="S13" i="17"/>
  <c r="K17" i="17"/>
  <c r="K17" i="18" s="1"/>
  <c r="AN17" i="17"/>
  <c r="AN17" i="18" s="1"/>
  <c r="AM17" i="17"/>
  <c r="AM17" i="18" s="1"/>
  <c r="J17" i="17"/>
  <c r="J17" i="18" s="1"/>
  <c r="AV364" i="10"/>
  <c r="AV386" i="26" s="1"/>
  <c r="N421" i="10"/>
  <c r="O420" i="10"/>
  <c r="O459" i="26" s="1"/>
  <c r="O458" i="26" s="1"/>
  <c r="AM365" i="10"/>
  <c r="AM387" i="26" s="1"/>
  <c r="AQ364" i="10"/>
  <c r="AQ386" i="26" s="1"/>
  <c r="AO364" i="10"/>
  <c r="AO386" i="26" s="1"/>
  <c r="AY364" i="10"/>
  <c r="AY386" i="26" s="1"/>
  <c r="AP364" i="10"/>
  <c r="AP386" i="26" s="1"/>
  <c r="AR364" i="10"/>
  <c r="AR386" i="26" s="1"/>
  <c r="AV1125" i="26"/>
  <c r="AV1141" i="26" s="1"/>
  <c r="AV16" i="15" s="1"/>
  <c r="O200" i="10"/>
  <c r="O165" i="26" s="1"/>
  <c r="N201" i="10"/>
  <c r="N202" i="10" s="1"/>
  <c r="N203" i="10" s="1"/>
  <c r="N204" i="10" s="1"/>
  <c r="N210" i="10"/>
  <c r="O209" i="10"/>
  <c r="AW364" i="10"/>
  <c r="AW386" i="26" s="1"/>
  <c r="AZ364" i="10"/>
  <c r="AZ386" i="26" s="1"/>
  <c r="AX364" i="10"/>
  <c r="AX386" i="26" s="1"/>
  <c r="AS364" i="10"/>
  <c r="AS386" i="26" s="1"/>
  <c r="AS203" i="10"/>
  <c r="AS168" i="26" s="1"/>
  <c r="AZ203" i="10"/>
  <c r="AZ168" i="26" s="1"/>
  <c r="AR203" i="10"/>
  <c r="AR168" i="26" s="1"/>
  <c r="AU203" i="10"/>
  <c r="AU168" i="26" s="1"/>
  <c r="AT203" i="10"/>
  <c r="AT168" i="26" s="1"/>
  <c r="AQ203" i="10"/>
  <c r="AP203" i="10"/>
  <c r="AP168" i="26" s="1"/>
  <c r="AM204" i="10"/>
  <c r="AM169" i="26" s="1"/>
  <c r="AY203" i="10"/>
  <c r="AO203" i="10"/>
  <c r="AO168" i="26" s="1"/>
  <c r="AX203" i="10"/>
  <c r="AX168" i="26" s="1"/>
  <c r="AV203" i="10"/>
  <c r="AV168" i="26" s="1"/>
  <c r="AN203" i="10"/>
  <c r="AN168" i="26" s="1"/>
  <c r="AW203" i="10"/>
  <c r="AU364" i="10"/>
  <c r="AU386" i="26" s="1"/>
  <c r="AT364" i="10"/>
  <c r="AT386" i="26" s="1"/>
  <c r="O720" i="10"/>
  <c r="N721" i="10"/>
  <c r="L818" i="10"/>
  <c r="L822" i="10"/>
  <c r="L823" i="10" s="1"/>
  <c r="AM66" i="27"/>
  <c r="AM13" i="15" s="1"/>
  <c r="AM1090" i="26"/>
  <c r="AM1094" i="26" s="1"/>
  <c r="AM1098" i="26" s="1"/>
  <c r="AM1135" i="26" s="1"/>
  <c r="AM1144" i="26" s="1"/>
  <c r="AM19" i="15" s="1"/>
  <c r="AM573" i="26"/>
  <c r="AT576" i="26"/>
  <c r="AV576" i="26"/>
  <c r="AN576" i="26"/>
  <c r="AS576" i="26"/>
  <c r="AY576" i="26"/>
  <c r="AO576" i="26"/>
  <c r="AZ576" i="26"/>
  <c r="AX576" i="26"/>
  <c r="AW576" i="26"/>
  <c r="AU576" i="26"/>
  <c r="AR576" i="26"/>
  <c r="AQ576" i="26"/>
  <c r="AP576" i="26"/>
  <c r="AM834" i="26"/>
  <c r="AY721" i="10"/>
  <c r="AY834" i="26" s="1"/>
  <c r="AW721" i="10"/>
  <c r="AW834" i="26" s="1"/>
  <c r="AQ721" i="10"/>
  <c r="AQ834" i="26" s="1"/>
  <c r="AT721" i="10"/>
  <c r="AT834" i="26" s="1"/>
  <c r="AZ721" i="10"/>
  <c r="AZ834" i="26" s="1"/>
  <c r="AR721" i="10"/>
  <c r="AR834" i="26" s="1"/>
  <c r="AX721" i="10"/>
  <c r="AX834" i="26" s="1"/>
  <c r="AO721" i="10"/>
  <c r="AO834" i="26" s="1"/>
  <c r="AP721" i="10"/>
  <c r="AP834" i="26" s="1"/>
  <c r="AU721" i="10"/>
  <c r="AU834" i="26" s="1"/>
  <c r="AN721" i="10"/>
  <c r="AN834" i="26" s="1"/>
  <c r="AS721" i="10"/>
  <c r="AS834" i="26" s="1"/>
  <c r="AV721" i="10"/>
  <c r="AV834" i="26" s="1"/>
  <c r="AM722" i="10"/>
  <c r="K722" i="10"/>
  <c r="K834" i="26"/>
  <c r="N135" i="26"/>
  <c r="AM316" i="26"/>
  <c r="AV319" i="26"/>
  <c r="AN319" i="26"/>
  <c r="AX319" i="26"/>
  <c r="AO319" i="26"/>
  <c r="AS319" i="26"/>
  <c r="AP319" i="26"/>
  <c r="AZ319" i="26"/>
  <c r="AY319" i="26"/>
  <c r="AW319" i="26"/>
  <c r="AU319" i="26"/>
  <c r="AM320" i="26"/>
  <c r="AT319" i="26"/>
  <c r="AR319" i="26"/>
  <c r="AQ319" i="26"/>
  <c r="M833" i="26"/>
  <c r="K577" i="26"/>
  <c r="AM144" i="26"/>
  <c r="AZ191" i="26"/>
  <c r="AZ190" i="26" s="1"/>
  <c r="AR191" i="26"/>
  <c r="AR190" i="26" s="1"/>
  <c r="AY191" i="26"/>
  <c r="AY190" i="26" s="1"/>
  <c r="AP191" i="26"/>
  <c r="AP190" i="26" s="1"/>
  <c r="AU191" i="26"/>
  <c r="AU190" i="26" s="1"/>
  <c r="AO191" i="26"/>
  <c r="AO190" i="26" s="1"/>
  <c r="AN191" i="26"/>
  <c r="AN190" i="26" s="1"/>
  <c r="AX191" i="26"/>
  <c r="AX190" i="26" s="1"/>
  <c r="AW191" i="26"/>
  <c r="AW190" i="26" s="1"/>
  <c r="AV191" i="26"/>
  <c r="AV190" i="26" s="1"/>
  <c r="AS191" i="26"/>
  <c r="AS190" i="26" s="1"/>
  <c r="AT191" i="26"/>
  <c r="AT190" i="26" s="1"/>
  <c r="AQ191" i="26"/>
  <c r="AQ190" i="26" s="1"/>
  <c r="M817" i="10"/>
  <c r="N828" i="26"/>
  <c r="N160" i="26"/>
  <c r="AN57" i="27"/>
  <c r="AN61" i="27" s="1"/>
  <c r="AN66" i="27" s="1"/>
  <c r="AN13" i="15" s="1"/>
  <c r="AN13" i="17" s="1"/>
  <c r="N140" i="26"/>
  <c r="AS1127" i="26"/>
  <c r="AO1125" i="26"/>
  <c r="AO1141" i="26" s="1"/>
  <c r="AO16" i="15" s="1"/>
  <c r="AO16" i="17" s="1"/>
  <c r="AT1127" i="26"/>
  <c r="M1115" i="26"/>
  <c r="AP1125" i="26"/>
  <c r="AP1141" i="26" s="1"/>
  <c r="AP16" i="15" s="1"/>
  <c r="AX1125" i="26"/>
  <c r="AX1141" i="26" s="1"/>
  <c r="AX16" i="15" s="1"/>
  <c r="M1121" i="26"/>
  <c r="AY1125" i="26"/>
  <c r="AY1141" i="26" s="1"/>
  <c r="AY16" i="15" s="1"/>
  <c r="L1127" i="26"/>
  <c r="M1120" i="26"/>
  <c r="AT1125" i="26"/>
  <c r="AT1141" i="26" s="1"/>
  <c r="AT16" i="15" s="1"/>
  <c r="AQ1125" i="26"/>
  <c r="AQ1141" i="26" s="1"/>
  <c r="AQ16" i="15" s="1"/>
  <c r="AW1125" i="26"/>
  <c r="AW1141" i="26" s="1"/>
  <c r="AW16" i="15" s="1"/>
  <c r="AZ1125" i="26"/>
  <c r="AZ1141" i="26" s="1"/>
  <c r="AZ16" i="15" s="1"/>
  <c r="AR1125" i="26"/>
  <c r="AR1141" i="26" s="1"/>
  <c r="AR16" i="15" s="1"/>
  <c r="AU1125" i="26"/>
  <c r="AU1141" i="26" s="1"/>
  <c r="AU16" i="15" s="1"/>
  <c r="AW906" i="26"/>
  <c r="AW734" i="26"/>
  <c r="AX922" i="26"/>
  <c r="AX750" i="26"/>
  <c r="M747" i="10"/>
  <c r="M859" i="26"/>
  <c r="K243" i="10"/>
  <c r="K225" i="26" s="1"/>
  <c r="K224" i="26"/>
  <c r="K355" i="10"/>
  <c r="K377" i="26" s="1"/>
  <c r="K376" i="26"/>
  <c r="K424" i="10"/>
  <c r="K463" i="26" s="1"/>
  <c r="K462" i="26"/>
  <c r="L237" i="10"/>
  <c r="L218" i="26"/>
  <c r="L74" i="10"/>
  <c r="L21" i="26"/>
  <c r="L679" i="10"/>
  <c r="L946" i="26"/>
  <c r="L774" i="26"/>
  <c r="M708" i="10"/>
  <c r="M820" i="26"/>
  <c r="L841" i="10"/>
  <c r="L987" i="26"/>
  <c r="K110" i="10"/>
  <c r="K58" i="26" s="1"/>
  <c r="K57" i="26"/>
  <c r="K380" i="10"/>
  <c r="K402" i="26" s="1"/>
  <c r="K401" i="26"/>
  <c r="K415" i="10"/>
  <c r="K437" i="26" s="1"/>
  <c r="K436" i="26"/>
  <c r="K690" i="10"/>
  <c r="K957" i="26"/>
  <c r="K785" i="26"/>
  <c r="K513" i="10"/>
  <c r="K569" i="26" s="1"/>
  <c r="K568" i="26"/>
  <c r="L163" i="10"/>
  <c r="L127" i="26"/>
  <c r="L517" i="10"/>
  <c r="L572" i="26"/>
  <c r="L596" i="10"/>
  <c r="L668" i="26"/>
  <c r="L502" i="10"/>
  <c r="L557" i="26"/>
  <c r="M512" i="10"/>
  <c r="M567" i="26"/>
  <c r="M537" i="10"/>
  <c r="M592" i="26"/>
  <c r="K144" i="10"/>
  <c r="K109" i="26" s="1"/>
  <c r="K108" i="26"/>
  <c r="K533" i="10"/>
  <c r="K589" i="26" s="1"/>
  <c r="K588" i="26"/>
  <c r="K543" i="10"/>
  <c r="K599" i="26" s="1"/>
  <c r="K598" i="26"/>
  <c r="K292" i="10"/>
  <c r="K291" i="26" s="1"/>
  <c r="K290" i="26"/>
  <c r="L468" i="10"/>
  <c r="L506" i="26"/>
  <c r="M369" i="10"/>
  <c r="M390" i="26"/>
  <c r="K238" i="10"/>
  <c r="K220" i="26" s="1"/>
  <c r="K219" i="26"/>
  <c r="L404" i="10"/>
  <c r="L425" i="26"/>
  <c r="K179" i="10"/>
  <c r="K143" i="26"/>
  <c r="L728" i="10"/>
  <c r="L840" i="26"/>
  <c r="K263" i="10"/>
  <c r="K245" i="26" s="1"/>
  <c r="K244" i="26"/>
  <c r="K342" i="10"/>
  <c r="K341" i="26" s="1"/>
  <c r="K340" i="26"/>
  <c r="K739" i="10"/>
  <c r="K852" i="26" s="1"/>
  <c r="K851" i="26"/>
  <c r="K268" i="10"/>
  <c r="K250" i="26" s="1"/>
  <c r="K249" i="26"/>
  <c r="L89" i="10"/>
  <c r="L36" i="26"/>
  <c r="L851" i="10"/>
  <c r="L997" i="26"/>
  <c r="L693" i="26"/>
  <c r="L571" i="10"/>
  <c r="L643" i="26"/>
  <c r="L94" i="10"/>
  <c r="L41" i="26"/>
  <c r="K897" i="10"/>
  <c r="K1044" i="26" s="1"/>
  <c r="K1043" i="26"/>
  <c r="L507" i="10"/>
  <c r="L562" i="26"/>
  <c r="L262" i="10"/>
  <c r="L243" i="26"/>
  <c r="K882" i="10"/>
  <c r="K1029" i="26" s="1"/>
  <c r="K1028" i="26"/>
  <c r="K218" i="10"/>
  <c r="K200" i="26" s="1"/>
  <c r="K199" i="26"/>
  <c r="K645" i="10"/>
  <c r="K912" i="26"/>
  <c r="K740" i="26"/>
  <c r="N182" i="26"/>
  <c r="N186" i="26" s="1"/>
  <c r="N174" i="26"/>
  <c r="N178" i="26" s="1"/>
  <c r="N653" i="10"/>
  <c r="N920" i="26"/>
  <c r="N748" i="26"/>
  <c r="AW946" i="26"/>
  <c r="AW774" i="26"/>
  <c r="AP946" i="26"/>
  <c r="AP774" i="26"/>
  <c r="AS906" i="26"/>
  <c r="AS734" i="26"/>
  <c r="AP906" i="26"/>
  <c r="AP734" i="26"/>
  <c r="M78" i="10"/>
  <c r="M25" i="26"/>
  <c r="N340" i="10"/>
  <c r="N338" i="26"/>
  <c r="M571" i="26"/>
  <c r="N954" i="26"/>
  <c r="N782" i="26"/>
  <c r="N890" i="26"/>
  <c r="N894" i="26" s="1"/>
  <c r="N882" i="26"/>
  <c r="N886" i="26" s="1"/>
  <c r="M638" i="10"/>
  <c r="M905" i="26"/>
  <c r="M733" i="26"/>
  <c r="M575" i="10"/>
  <c r="M647" i="26"/>
  <c r="M300" i="10"/>
  <c r="M298" i="26"/>
  <c r="M717" i="10"/>
  <c r="M829" i="26"/>
  <c r="M246" i="10"/>
  <c r="M227" i="26"/>
  <c r="AR901" i="26"/>
  <c r="AR729" i="26"/>
  <c r="AP901" i="26"/>
  <c r="AP729" i="26"/>
  <c r="AT922" i="26"/>
  <c r="AT750" i="26"/>
  <c r="AM923" i="26"/>
  <c r="AM751" i="26"/>
  <c r="AT936" i="26"/>
  <c r="AT764" i="26"/>
  <c r="AP957" i="26"/>
  <c r="AP785" i="26"/>
  <c r="AT957" i="26"/>
  <c r="AT785" i="26"/>
  <c r="M663" i="10"/>
  <c r="M930" i="26"/>
  <c r="M758" i="26"/>
  <c r="AN931" i="26"/>
  <c r="AN759" i="26"/>
  <c r="AX931" i="26"/>
  <c r="AX759" i="26"/>
  <c r="M152" i="10"/>
  <c r="M116" i="26"/>
  <c r="M683" i="10"/>
  <c r="M950" i="26"/>
  <c r="M778" i="26"/>
  <c r="AR942" i="26"/>
  <c r="AR770" i="26"/>
  <c r="AM913" i="26"/>
  <c r="AM741" i="26"/>
  <c r="M865" i="10"/>
  <c r="M1011" i="26"/>
  <c r="M98" i="10"/>
  <c r="M45" i="26"/>
  <c r="M551" i="10"/>
  <c r="M606" i="26"/>
  <c r="M737" i="10"/>
  <c r="M849" i="26"/>
  <c r="M202" i="26"/>
  <c r="L896" i="10"/>
  <c r="L1042" i="26"/>
  <c r="L188" i="10"/>
  <c r="L152" i="26"/>
  <c r="K287" i="10"/>
  <c r="K286" i="26" s="1"/>
  <c r="K285" i="26"/>
  <c r="K704" i="10"/>
  <c r="K817" i="26" s="1"/>
  <c r="K816" i="26"/>
  <c r="K307" i="10"/>
  <c r="K306" i="26" s="1"/>
  <c r="K305" i="26"/>
  <c r="M1116" i="26"/>
  <c r="L354" i="10"/>
  <c r="L375" i="26"/>
  <c r="L399" i="10"/>
  <c r="L420" i="26"/>
  <c r="K709" i="10"/>
  <c r="K822" i="26" s="1"/>
  <c r="K821" i="26"/>
  <c r="L881" i="10"/>
  <c r="L1027" i="26"/>
  <c r="AQ1127" i="26"/>
  <c r="L1125" i="26"/>
  <c r="L1141" i="26" s="1"/>
  <c r="L16" i="15" s="1"/>
  <c r="K857" i="10"/>
  <c r="K1004" i="26" s="1"/>
  <c r="K1003" i="26"/>
  <c r="K164" i="10"/>
  <c r="K129" i="26" s="1"/>
  <c r="K128" i="26"/>
  <c r="L242" i="10"/>
  <c r="L223" i="26"/>
  <c r="K258" i="10"/>
  <c r="K240" i="26" s="1"/>
  <c r="K239" i="26"/>
  <c r="AN1127" i="26"/>
  <c r="L886" i="10"/>
  <c r="L1032" i="26"/>
  <c r="L846" i="10"/>
  <c r="L992" i="26"/>
  <c r="L168" i="10"/>
  <c r="L132" i="26"/>
  <c r="K503" i="10"/>
  <c r="K559" i="26" s="1"/>
  <c r="K558" i="26"/>
  <c r="K135" i="10"/>
  <c r="K83" i="26" s="1"/>
  <c r="K82" i="26"/>
  <c r="L272" i="10"/>
  <c r="L253" i="26"/>
  <c r="K729" i="10"/>
  <c r="K842" i="26" s="1"/>
  <c r="K841" i="26"/>
  <c r="K429" i="10"/>
  <c r="K468" i="26" s="1"/>
  <c r="K467" i="26"/>
  <c r="K317" i="10"/>
  <c r="K315" i="26"/>
  <c r="L414" i="10"/>
  <c r="L435" i="26"/>
  <c r="L158" i="10"/>
  <c r="L122" i="26"/>
  <c r="K685" i="10"/>
  <c r="K952" i="26"/>
  <c r="K780" i="26"/>
  <c r="L547" i="10"/>
  <c r="L602" i="26"/>
  <c r="M295" i="10"/>
  <c r="M293" i="26"/>
  <c r="AS946" i="26"/>
  <c r="AS774" i="26"/>
  <c r="M688" i="10"/>
  <c r="M955" i="26"/>
  <c r="M783" i="26"/>
  <c r="M702" i="10"/>
  <c r="M814" i="26"/>
  <c r="AW957" i="26"/>
  <c r="AW785" i="26"/>
  <c r="AP931" i="26"/>
  <c r="AP759" i="26"/>
  <c r="N949" i="26"/>
  <c r="N777" i="26"/>
  <c r="AR906" i="26"/>
  <c r="AR734" i="26"/>
  <c r="M422" i="10"/>
  <c r="M460" i="26"/>
  <c r="M752" i="10"/>
  <c r="M864" i="26"/>
  <c r="M363" i="10"/>
  <c r="M384" i="26"/>
  <c r="M442" i="10"/>
  <c r="M480" i="26"/>
  <c r="M895" i="10"/>
  <c r="M1041" i="26"/>
  <c r="L99" i="10"/>
  <c r="L46" i="26"/>
  <c r="K548" i="10"/>
  <c r="K604" i="26" s="1"/>
  <c r="K603" i="26"/>
  <c r="L689" i="10"/>
  <c r="L956" i="26"/>
  <c r="L784" i="26"/>
  <c r="L173" i="10"/>
  <c r="L137" i="26"/>
  <c r="L639" i="10"/>
  <c r="L906" i="26"/>
  <c r="L734" i="26"/>
  <c r="M674" i="10"/>
  <c r="M941" i="26"/>
  <c r="M769" i="26"/>
  <c r="K90" i="10"/>
  <c r="K38" i="26" s="1"/>
  <c r="K37" i="26"/>
  <c r="L763" i="10"/>
  <c r="L875" i="26"/>
  <c r="L193" i="10"/>
  <c r="L157" i="26"/>
  <c r="K120" i="10"/>
  <c r="K68" i="26" s="1"/>
  <c r="K67" i="26"/>
  <c r="L84" i="10"/>
  <c r="L31" i="26"/>
  <c r="M183" i="10"/>
  <c r="M147" i="26"/>
  <c r="K149" i="10"/>
  <c r="K114" i="26" s="1"/>
  <c r="K113" i="26"/>
  <c r="L473" i="10"/>
  <c r="L511" i="26"/>
  <c r="L409" i="10"/>
  <c r="L430" i="26"/>
  <c r="L247" i="10"/>
  <c r="L228" i="26"/>
  <c r="L232" i="10"/>
  <c r="L213" i="26"/>
  <c r="L522" i="10"/>
  <c r="L577" i="26"/>
  <c r="K714" i="10"/>
  <c r="K827" i="26" s="1"/>
  <c r="K826" i="26"/>
  <c r="K233" i="10"/>
  <c r="K215" i="26" s="1"/>
  <c r="K214" i="26"/>
  <c r="K892" i="10"/>
  <c r="K1039" i="26" s="1"/>
  <c r="K1038" i="26"/>
  <c r="N914" i="26"/>
  <c r="N742" i="26"/>
  <c r="M113" i="10"/>
  <c r="M60" i="26"/>
  <c r="M762" i="10"/>
  <c r="M874" i="26"/>
  <c r="AO946" i="26"/>
  <c r="AO774" i="26"/>
  <c r="AM947" i="26"/>
  <c r="AM775" i="26"/>
  <c r="AZ906" i="26"/>
  <c r="AZ734" i="26"/>
  <c r="AM907" i="26"/>
  <c r="AM735" i="26"/>
  <c r="M633" i="10"/>
  <c r="M900" i="26"/>
  <c r="M728" i="26"/>
  <c r="N909" i="26"/>
  <c r="N737" i="26"/>
  <c r="M177" i="10"/>
  <c r="M141" i="26"/>
  <c r="AV755" i="26"/>
  <c r="N511" i="10"/>
  <c r="N566" i="26"/>
  <c r="M457" i="10"/>
  <c r="M495" i="26"/>
  <c r="N959" i="26"/>
  <c r="N787" i="26"/>
  <c r="M133" i="10"/>
  <c r="M80" i="26"/>
  <c r="M161" i="26"/>
  <c r="AS952" i="26"/>
  <c r="AS780" i="26"/>
  <c r="N536" i="26"/>
  <c r="N540" i="26" s="1"/>
  <c r="N528" i="26"/>
  <c r="N532" i="26" s="1"/>
  <c r="AV901" i="26"/>
  <c r="AV729" i="26"/>
  <c r="AM902" i="26"/>
  <c r="AM730" i="26"/>
  <c r="M576" i="26"/>
  <c r="M251" i="10"/>
  <c r="M232" i="26"/>
  <c r="AN922" i="26"/>
  <c r="AN750" i="26"/>
  <c r="AY922" i="26"/>
  <c r="AY750" i="26"/>
  <c r="AX936" i="26"/>
  <c r="AX764" i="26"/>
  <c r="AV936" i="26"/>
  <c r="AV764" i="26"/>
  <c r="M256" i="10"/>
  <c r="M237" i="26"/>
  <c r="M197" i="26"/>
  <c r="AM958" i="26"/>
  <c r="AM786" i="26"/>
  <c r="AR931" i="26"/>
  <c r="AR759" i="26"/>
  <c r="AS931" i="26"/>
  <c r="AS759" i="26"/>
  <c r="AT942" i="26"/>
  <c r="AO912" i="26"/>
  <c r="AO740" i="26"/>
  <c r="AY912" i="26"/>
  <c r="AY740" i="26"/>
  <c r="M477" i="10"/>
  <c r="M515" i="26"/>
  <c r="M678" i="10"/>
  <c r="M945" i="26"/>
  <c r="M773" i="26"/>
  <c r="M452" i="10"/>
  <c r="M490" i="26"/>
  <c r="K454" i="10"/>
  <c r="K493" i="26" s="1"/>
  <c r="K492" i="26"/>
  <c r="L326" i="10"/>
  <c r="L324" i="26"/>
  <c r="L659" i="10"/>
  <c r="L926" i="26"/>
  <c r="L754" i="26"/>
  <c r="K498" i="10"/>
  <c r="K554" i="26" s="1"/>
  <c r="K553" i="26"/>
  <c r="K852" i="10"/>
  <c r="K999" i="26" s="1"/>
  <c r="K998" i="26"/>
  <c r="K518" i="10"/>
  <c r="K574" i="26" s="1"/>
  <c r="K573" i="26"/>
  <c r="K85" i="10"/>
  <c r="K33" i="26" s="1"/>
  <c r="K32" i="26"/>
  <c r="L644" i="10"/>
  <c r="L911" i="26"/>
  <c r="L739" i="26"/>
  <c r="L542" i="10"/>
  <c r="L597" i="26"/>
  <c r="K100" i="10"/>
  <c r="K48" i="26" s="1"/>
  <c r="K47" i="26"/>
  <c r="K734" i="10"/>
  <c r="K847" i="26" s="1"/>
  <c r="K846" i="26"/>
  <c r="K80" i="10"/>
  <c r="K28" i="26" s="1"/>
  <c r="K27" i="26"/>
  <c r="O554" i="10"/>
  <c r="N610" i="26"/>
  <c r="K248" i="10"/>
  <c r="K230" i="26" s="1"/>
  <c r="K229" i="26"/>
  <c r="K375" i="10"/>
  <c r="K397" i="26" s="1"/>
  <c r="K396" i="26"/>
  <c r="L257" i="10"/>
  <c r="L238" i="26"/>
  <c r="L311" i="10"/>
  <c r="L309" i="26"/>
  <c r="L119" i="10"/>
  <c r="L66" i="26"/>
  <c r="L217" i="10"/>
  <c r="L198" i="26"/>
  <c r="L463" i="10"/>
  <c r="L501" i="26"/>
  <c r="AS1125" i="26"/>
  <c r="AS1141" i="26" s="1"/>
  <c r="AS16" i="15" s="1"/>
  <c r="K385" i="10"/>
  <c r="K407" i="26" s="1"/>
  <c r="K406" i="26"/>
  <c r="K862" i="10"/>
  <c r="K1009" i="26" s="1"/>
  <c r="K1008" i="26"/>
  <c r="L586" i="10"/>
  <c r="L658" i="26"/>
  <c r="L104" i="10"/>
  <c r="L51" i="26"/>
  <c r="L153" i="10"/>
  <c r="L117" i="26"/>
  <c r="L109" i="10"/>
  <c r="L56" i="26"/>
  <c r="L342" i="10"/>
  <c r="L341" i="26" s="1"/>
  <c r="L340" i="26"/>
  <c r="K665" i="10"/>
  <c r="K932" i="26"/>
  <c r="K760" i="26"/>
  <c r="K459" i="10"/>
  <c r="K498" i="26" s="1"/>
  <c r="K497" i="26"/>
  <c r="L591" i="10"/>
  <c r="L663" i="26"/>
  <c r="K887" i="10"/>
  <c r="K1034" i="26" s="1"/>
  <c r="K1033" i="26"/>
  <c r="M142" i="10"/>
  <c r="M106" i="26"/>
  <c r="M266" i="10"/>
  <c r="M247" i="26"/>
  <c r="AW901" i="26"/>
  <c r="AW729" i="26"/>
  <c r="M712" i="10"/>
  <c r="M824" i="26"/>
  <c r="AZ946" i="26"/>
  <c r="AZ774" i="26"/>
  <c r="M643" i="10"/>
  <c r="M910" i="26"/>
  <c r="M738" i="26"/>
  <c r="AX901" i="26"/>
  <c r="AX729" i="26"/>
  <c r="M378" i="10"/>
  <c r="M399" i="26"/>
  <c r="AU922" i="26"/>
  <c r="AU750" i="26"/>
  <c r="AU936" i="26"/>
  <c r="AU764" i="26"/>
  <c r="AZ917" i="26"/>
  <c r="AW912" i="26"/>
  <c r="AW740" i="26"/>
  <c r="M330" i="10"/>
  <c r="M328" i="26"/>
  <c r="N944" i="26"/>
  <c r="N772" i="26"/>
  <c r="K228" i="10"/>
  <c r="K210" i="26" s="1"/>
  <c r="K209" i="26"/>
  <c r="K640" i="10"/>
  <c r="K907" i="26"/>
  <c r="K735" i="26"/>
  <c r="K444" i="10"/>
  <c r="K483" i="26" s="1"/>
  <c r="K482" i="26"/>
  <c r="N170" i="26"/>
  <c r="L79" i="10"/>
  <c r="L26" i="26"/>
  <c r="L167" i="26"/>
  <c r="L267" i="10"/>
  <c r="L248" i="26"/>
  <c r="O136" i="10"/>
  <c r="N84" i="26"/>
  <c r="K169" i="26"/>
  <c r="K168" i="26"/>
  <c r="L143" i="10"/>
  <c r="L107" i="26"/>
  <c r="M654" i="10"/>
  <c r="M921" i="26"/>
  <c r="M749" i="26"/>
  <c r="L856" i="10"/>
  <c r="L1002" i="26"/>
  <c r="L184" i="10"/>
  <c r="L149" i="26" s="1"/>
  <c r="L148" i="26"/>
  <c r="L513" i="10"/>
  <c r="L569" i="26" s="1"/>
  <c r="L568" i="26"/>
  <c r="L453" i="10"/>
  <c r="L491" i="26"/>
  <c r="L394" i="10"/>
  <c r="L415" i="26"/>
  <c r="L675" i="10"/>
  <c r="L942" i="26"/>
  <c r="L770" i="26"/>
  <c r="L438" i="10"/>
  <c r="L476" i="26"/>
  <c r="L374" i="10"/>
  <c r="L395" i="26"/>
  <c r="L423" i="10"/>
  <c r="L461" i="26"/>
  <c r="K617" i="10"/>
  <c r="K689" i="26"/>
  <c r="O343" i="10"/>
  <c r="N342" i="26"/>
  <c r="AR946" i="26"/>
  <c r="AR774" i="26"/>
  <c r="AQ946" i="26"/>
  <c r="AQ774" i="26"/>
  <c r="M467" i="10"/>
  <c r="M505" i="26"/>
  <c r="M491" i="10"/>
  <c r="M546" i="26"/>
  <c r="AT906" i="26"/>
  <c r="AT734" i="26"/>
  <c r="N924" i="26"/>
  <c r="N752" i="26"/>
  <c r="M560" i="10"/>
  <c r="M632" i="26"/>
  <c r="N450" i="26"/>
  <c r="N454" i="26" s="1"/>
  <c r="N442" i="26"/>
  <c r="N446" i="26" s="1"/>
  <c r="M501" i="10"/>
  <c r="M556" i="26"/>
  <c r="AU927" i="26"/>
  <c r="AU755" i="26"/>
  <c r="N934" i="26"/>
  <c r="N762" i="26"/>
  <c r="M88" i="10"/>
  <c r="M35" i="26"/>
  <c r="M850" i="10"/>
  <c r="M996" i="26"/>
  <c r="AP952" i="26"/>
  <c r="AP780" i="26"/>
  <c r="AT952" i="26"/>
  <c r="AT780" i="26"/>
  <c r="M128" i="10"/>
  <c r="M75" i="26"/>
  <c r="AZ901" i="26"/>
  <c r="AZ729" i="26"/>
  <c r="AQ901" i="26"/>
  <c r="AQ729" i="26"/>
  <c r="M885" i="10"/>
  <c r="M1031" i="26"/>
  <c r="AV922" i="26"/>
  <c r="AV750" i="26"/>
  <c r="AR922" i="26"/>
  <c r="AR750" i="26"/>
  <c r="AY936" i="26"/>
  <c r="AY764" i="26"/>
  <c r="AO936" i="26"/>
  <c r="AO764" i="26"/>
  <c r="AP917" i="26"/>
  <c r="AP745" i="26"/>
  <c r="AN957" i="26"/>
  <c r="AN785" i="26"/>
  <c r="AQ957" i="26"/>
  <c r="AQ785" i="26"/>
  <c r="O939" i="26"/>
  <c r="O767" i="26"/>
  <c r="N182" i="10"/>
  <c r="N146" i="26"/>
  <c r="M335" i="10"/>
  <c r="M333" i="26"/>
  <c r="AT931" i="26"/>
  <c r="AT759" i="26"/>
  <c r="M870" i="10"/>
  <c r="M1016" i="26"/>
  <c r="AU912" i="26"/>
  <c r="AU740" i="26"/>
  <c r="AR912" i="26"/>
  <c r="AR740" i="26"/>
  <c r="M432" i="10"/>
  <c r="M470" i="26"/>
  <c r="M600" i="10"/>
  <c r="M672" i="26"/>
  <c r="K253" i="10"/>
  <c r="K235" i="26" s="1"/>
  <c r="K234" i="26"/>
  <c r="K105" i="10"/>
  <c r="K53" i="26" s="1"/>
  <c r="K52" i="26"/>
  <c r="K365" i="10"/>
  <c r="K387" i="26" s="1"/>
  <c r="K386" i="26"/>
  <c r="K943" i="26"/>
  <c r="K771" i="26"/>
  <c r="L866" i="10"/>
  <c r="L1012" i="26"/>
  <c r="L478" i="10"/>
  <c r="L516" i="26"/>
  <c r="K474" i="10"/>
  <c r="K513" i="26" s="1"/>
  <c r="K512" i="26"/>
  <c r="L222" i="10"/>
  <c r="L203" i="26"/>
  <c r="AP23" i="10"/>
  <c r="AO40" i="27"/>
  <c r="AO46" i="27"/>
  <c r="AO25" i="27"/>
  <c r="AO31" i="27"/>
  <c r="AX1127" i="26"/>
  <c r="L703" i="10"/>
  <c r="L815" i="26"/>
  <c r="L743" i="10"/>
  <c r="L855" i="26"/>
  <c r="L561" i="10"/>
  <c r="L633" i="26"/>
  <c r="M1122" i="26"/>
  <c r="L664" i="10"/>
  <c r="L931" i="26"/>
  <c r="L759" i="26"/>
  <c r="O274" i="10"/>
  <c r="N256" i="26"/>
  <c r="K902" i="10"/>
  <c r="K1049" i="26" s="1"/>
  <c r="K1048" i="26"/>
  <c r="K302" i="10"/>
  <c r="K301" i="26" s="1"/>
  <c r="K300" i="26"/>
  <c r="H15" i="17"/>
  <c r="L566" i="10"/>
  <c r="L638" i="26"/>
  <c r="M1123" i="26"/>
  <c r="L492" i="10"/>
  <c r="L547" i="26"/>
  <c r="K464" i="10"/>
  <c r="K503" i="26" s="1"/>
  <c r="K502" i="26"/>
  <c r="O903" i="10"/>
  <c r="N1050" i="26"/>
  <c r="K360" i="10"/>
  <c r="K382" i="26" s="1"/>
  <c r="K381" i="26"/>
  <c r="K877" i="10"/>
  <c r="K1024" i="26" s="1"/>
  <c r="K1023" i="26"/>
  <c r="L281" i="10"/>
  <c r="L279" i="26"/>
  <c r="K567" i="10"/>
  <c r="K640" i="26" s="1"/>
  <c r="K639" i="26"/>
  <c r="AO1127" i="26"/>
  <c r="K572" i="10"/>
  <c r="K645" i="26" s="1"/>
  <c r="K644" i="26"/>
  <c r="K680" i="10"/>
  <c r="K947" i="26"/>
  <c r="K775" i="26"/>
  <c r="K434" i="10"/>
  <c r="K473" i="26" s="1"/>
  <c r="K472" i="26"/>
  <c r="AN1125" i="26"/>
  <c r="AN1141" i="26" s="1"/>
  <c r="AN16" i="15" s="1"/>
  <c r="L497" i="10"/>
  <c r="L552" i="26"/>
  <c r="L301" i="10"/>
  <c r="L299" i="26"/>
  <c r="L891" i="10"/>
  <c r="L1037" i="26"/>
  <c r="L162" i="26"/>
  <c r="M758" i="10"/>
  <c r="M870" i="26"/>
  <c r="L129" i="10"/>
  <c r="L76" i="26"/>
  <c r="AO55" i="27"/>
  <c r="K577" i="10"/>
  <c r="K650" i="26" s="1"/>
  <c r="K649" i="26"/>
  <c r="L688" i="26"/>
  <c r="K297" i="10"/>
  <c r="K296" i="26" s="1"/>
  <c r="K295" i="26"/>
  <c r="K115" i="10"/>
  <c r="K63" i="26" s="1"/>
  <c r="K62" i="26"/>
  <c r="O416" i="10"/>
  <c r="N438" i="26"/>
  <c r="M1128" i="26"/>
  <c r="K395" i="10"/>
  <c r="K417" i="26" s="1"/>
  <c r="K416" i="26"/>
  <c r="K655" i="10"/>
  <c r="K922" i="26"/>
  <c r="K750" i="26"/>
  <c r="AV946" i="26"/>
  <c r="AV774" i="26"/>
  <c r="M226" i="10"/>
  <c r="M207" i="26"/>
  <c r="M472" i="10"/>
  <c r="M510" i="26"/>
  <c r="AN952" i="26"/>
  <c r="AN780" i="26"/>
  <c r="AN901" i="26"/>
  <c r="AN729" i="26"/>
  <c r="M727" i="10"/>
  <c r="M839" i="26"/>
  <c r="AS936" i="26"/>
  <c r="AS764" i="26"/>
  <c r="M860" i="10"/>
  <c r="M1006" i="26"/>
  <c r="M648" i="10"/>
  <c r="M915" i="26"/>
  <c r="M743" i="26"/>
  <c r="M192" i="10"/>
  <c r="M156" i="26"/>
  <c r="AS927" i="26"/>
  <c r="M271" i="10"/>
  <c r="M252" i="26"/>
  <c r="AT901" i="26"/>
  <c r="AT729" i="26"/>
  <c r="M383" i="10"/>
  <c r="M404" i="26"/>
  <c r="M427" i="10"/>
  <c r="M465" i="26"/>
  <c r="AX957" i="26"/>
  <c r="AX785" i="26"/>
  <c r="AM932" i="26"/>
  <c r="AM760" i="26"/>
  <c r="AU957" i="26"/>
  <c r="AU785" i="26"/>
  <c r="AY957" i="26"/>
  <c r="AY785" i="26"/>
  <c r="N673" i="10"/>
  <c r="N940" i="26"/>
  <c r="N768" i="26"/>
  <c r="M546" i="10"/>
  <c r="M601" i="26"/>
  <c r="AU931" i="26"/>
  <c r="AU759" i="26"/>
  <c r="M108" i="10"/>
  <c r="M55" i="26"/>
  <c r="AV942" i="26"/>
  <c r="AN912" i="26"/>
  <c r="AN740" i="26"/>
  <c r="AZ912" i="26"/>
  <c r="AZ740" i="26"/>
  <c r="M900" i="10"/>
  <c r="M1046" i="26"/>
  <c r="M590" i="10"/>
  <c r="M662" i="26"/>
  <c r="O623" i="10"/>
  <c r="N696" i="26"/>
  <c r="M1118" i="26"/>
  <c r="M350" i="26"/>
  <c r="L552" i="10"/>
  <c r="L607" i="26"/>
  <c r="L286" i="10"/>
  <c r="L284" i="26"/>
  <c r="L581" i="10"/>
  <c r="L653" i="26"/>
  <c r="O485" i="10"/>
  <c r="N524" i="26"/>
  <c r="K587" i="10"/>
  <c r="K660" i="26" s="1"/>
  <c r="K659" i="26"/>
  <c r="L292" i="10"/>
  <c r="L291" i="26" s="1"/>
  <c r="L290" i="26"/>
  <c r="K95" i="10"/>
  <c r="K43" i="26" s="1"/>
  <c r="K42" i="26"/>
  <c r="K484" i="10"/>
  <c r="K523" i="26" s="1"/>
  <c r="K522" i="26"/>
  <c r="AU1127" i="26"/>
  <c r="L227" i="10"/>
  <c r="L208" i="26"/>
  <c r="L669" i="10"/>
  <c r="L936" i="26"/>
  <c r="L764" i="26"/>
  <c r="L634" i="10"/>
  <c r="L901" i="26"/>
  <c r="L729" i="26"/>
  <c r="M393" i="10"/>
  <c r="M414" i="26"/>
  <c r="K508" i="10"/>
  <c r="K564" i="26" s="1"/>
  <c r="K563" i="26"/>
  <c r="K439" i="10"/>
  <c r="K478" i="26" s="1"/>
  <c r="K477" i="26"/>
  <c r="K75" i="10"/>
  <c r="K23" i="26" s="1"/>
  <c r="K22" i="26"/>
  <c r="AP1127" i="26"/>
  <c r="K273" i="10"/>
  <c r="K255" i="26" s="1"/>
  <c r="K254" i="26"/>
  <c r="H14" i="17"/>
  <c r="L649" i="10"/>
  <c r="L916" i="26"/>
  <c r="L744" i="26"/>
  <c r="L124" i="10"/>
  <c r="L71" i="26"/>
  <c r="M796" i="26"/>
  <c r="M800" i="26" s="1"/>
  <c r="M804" i="26"/>
  <c r="M808" i="26" s="1"/>
  <c r="AZ1127" i="26"/>
  <c r="K764" i="10"/>
  <c r="K877" i="26" s="1"/>
  <c r="K876" i="26"/>
  <c r="L252" i="10"/>
  <c r="L233" i="26"/>
  <c r="L384" i="10"/>
  <c r="L405" i="26"/>
  <c r="L306" i="10"/>
  <c r="L304" i="26"/>
  <c r="L483" i="10"/>
  <c r="L521" i="26"/>
  <c r="L527" i="10"/>
  <c r="L582" i="26"/>
  <c r="K744" i="10"/>
  <c r="K857" i="26" s="1"/>
  <c r="K856" i="26"/>
  <c r="K553" i="10"/>
  <c r="K609" i="26" s="1"/>
  <c r="K608" i="26"/>
  <c r="K523" i="10"/>
  <c r="K579" i="26" s="1"/>
  <c r="K578" i="26"/>
  <c r="K650" i="10"/>
  <c r="K917" i="26"/>
  <c r="K745" i="26"/>
  <c r="K479" i="10"/>
  <c r="K518" i="26" s="1"/>
  <c r="K517" i="26"/>
  <c r="L861" i="10"/>
  <c r="L1007" i="26"/>
  <c r="L871" i="10"/>
  <c r="L1017" i="26"/>
  <c r="L443" i="10"/>
  <c r="L481" i="26"/>
  <c r="K154" i="10"/>
  <c r="K119" i="26" s="1"/>
  <c r="K118" i="26"/>
  <c r="AW1127" i="26"/>
  <c r="O919" i="26"/>
  <c r="O747" i="26"/>
  <c r="M565" i="10"/>
  <c r="M637" i="26"/>
  <c r="AQ906" i="26"/>
  <c r="AQ734" i="26"/>
  <c r="N904" i="26"/>
  <c r="N732" i="26"/>
  <c r="AY952" i="26"/>
  <c r="AY780" i="26"/>
  <c r="AS922" i="26"/>
  <c r="AS750" i="26"/>
  <c r="M845" i="10"/>
  <c r="M991" i="26"/>
  <c r="M325" i="10"/>
  <c r="M323" i="26"/>
  <c r="M732" i="10"/>
  <c r="M844" i="26"/>
  <c r="M241" i="10"/>
  <c r="M222" i="26"/>
  <c r="AX946" i="26"/>
  <c r="AX774" i="26"/>
  <c r="AX906" i="26"/>
  <c r="AX734" i="26"/>
  <c r="N899" i="26"/>
  <c r="N898" i="26" s="1"/>
  <c r="N727" i="26"/>
  <c r="N726" i="26" s="1"/>
  <c r="M403" i="10"/>
  <c r="M424" i="26"/>
  <c r="AP790" i="26"/>
  <c r="K592" i="10"/>
  <c r="K665" i="26" s="1"/>
  <c r="K664" i="26"/>
  <c r="M291" i="10"/>
  <c r="M289" i="26"/>
  <c r="AY946" i="26"/>
  <c r="AY774" i="26"/>
  <c r="N614" i="26"/>
  <c r="N618" i="26" s="1"/>
  <c r="N622" i="26"/>
  <c r="N626" i="26" s="1"/>
  <c r="M658" i="10"/>
  <c r="M925" i="26"/>
  <c r="M753" i="26"/>
  <c r="N536" i="10"/>
  <c r="AW927" i="26"/>
  <c r="M620" i="10"/>
  <c r="M621" i="10" s="1"/>
  <c r="M692" i="26"/>
  <c r="M570" i="10"/>
  <c r="M642" i="26"/>
  <c r="AU952" i="26"/>
  <c r="AU780" i="26"/>
  <c r="AS901" i="26"/>
  <c r="AS729" i="26"/>
  <c r="AY901" i="26"/>
  <c r="AY729" i="26"/>
  <c r="M118" i="10"/>
  <c r="M65" i="26"/>
  <c r="AZ922" i="26"/>
  <c r="AZ750" i="26"/>
  <c r="AP936" i="26"/>
  <c r="AP764" i="26"/>
  <c r="M305" i="10"/>
  <c r="M303" i="26"/>
  <c r="M167" i="10"/>
  <c r="M131" i="26"/>
  <c r="M605" i="10"/>
  <c r="M677" i="26"/>
  <c r="AU946" i="26"/>
  <c r="AU774" i="26"/>
  <c r="M855" i="10"/>
  <c r="M1001" i="26"/>
  <c r="M531" i="10"/>
  <c r="M586" i="26"/>
  <c r="AU906" i="26"/>
  <c r="AU734" i="26"/>
  <c r="AV906" i="26"/>
  <c r="AV734" i="26"/>
  <c r="M541" i="10"/>
  <c r="M596" i="26"/>
  <c r="M875" i="10"/>
  <c r="M1021" i="26"/>
  <c r="M595" i="10"/>
  <c r="M667" i="26"/>
  <c r="M742" i="10"/>
  <c r="M854" i="26"/>
  <c r="AX927" i="26"/>
  <c r="AX755" i="26"/>
  <c r="M83" i="10"/>
  <c r="M30" i="26"/>
  <c r="M373" i="10"/>
  <c r="M394" i="26"/>
  <c r="M890" i="10"/>
  <c r="M1036" i="26"/>
  <c r="AM781" i="26"/>
  <c r="M93" i="10"/>
  <c r="M40" i="26"/>
  <c r="AU901" i="26"/>
  <c r="AU729" i="26"/>
  <c r="AY962" i="26"/>
  <c r="AY790" i="26"/>
  <c r="AW922" i="26"/>
  <c r="AW750" i="26"/>
  <c r="AQ936" i="26"/>
  <c r="AQ764" i="26"/>
  <c r="AR936" i="26"/>
  <c r="AR764" i="26"/>
  <c r="AT917" i="26"/>
  <c r="AT745" i="26"/>
  <c r="AV957" i="26"/>
  <c r="AV785" i="26"/>
  <c r="AR957" i="26"/>
  <c r="AR785" i="26"/>
  <c r="M840" i="10"/>
  <c r="M986" i="26"/>
  <c r="O391" i="10"/>
  <c r="O413" i="26" s="1"/>
  <c r="M231" i="10"/>
  <c r="M212" i="26"/>
  <c r="AV931" i="26"/>
  <c r="AV759" i="26"/>
  <c r="AO931" i="26"/>
  <c r="AO759" i="26"/>
  <c r="M413" i="10"/>
  <c r="M434" i="26"/>
  <c r="M880" i="10"/>
  <c r="M1026" i="26"/>
  <c r="M615" i="10"/>
  <c r="M616" i="10" s="1"/>
  <c r="M687" i="26"/>
  <c r="AV912" i="26"/>
  <c r="AV740" i="26"/>
  <c r="AS912" i="26"/>
  <c r="AS740" i="26"/>
  <c r="M447" i="10"/>
  <c r="M485" i="26"/>
  <c r="M236" i="10"/>
  <c r="M217" i="26"/>
  <c r="M320" i="10"/>
  <c r="M321" i="10" s="1"/>
  <c r="M318" i="26"/>
  <c r="N88" i="26"/>
  <c r="N92" i="26" s="1"/>
  <c r="N96" i="26"/>
  <c r="N100" i="26" s="1"/>
  <c r="M187" i="10"/>
  <c r="M151" i="26"/>
  <c r="N707" i="10"/>
  <c r="N819" i="26"/>
  <c r="M280" i="10"/>
  <c r="M278" i="26"/>
  <c r="K538" i="10"/>
  <c r="K594" i="26" s="1"/>
  <c r="K593" i="26"/>
  <c r="L748" i="10"/>
  <c r="L860" i="26"/>
  <c r="L448" i="10"/>
  <c r="L486" i="26"/>
  <c r="L319" i="26"/>
  <c r="L433" i="10"/>
  <c r="L471" i="26"/>
  <c r="L901" i="10"/>
  <c r="L1047" i="26"/>
  <c r="L738" i="10"/>
  <c r="L850" i="26"/>
  <c r="K612" i="10"/>
  <c r="K685" i="26" s="1"/>
  <c r="K684" i="26"/>
  <c r="L379" i="10"/>
  <c r="L400" i="26"/>
  <c r="K695" i="10"/>
  <c r="K962" i="26"/>
  <c r="K790" i="26"/>
  <c r="K469" i="10"/>
  <c r="K508" i="26" s="1"/>
  <c r="K507" i="26"/>
  <c r="L359" i="10"/>
  <c r="L380" i="26"/>
  <c r="L178" i="10"/>
  <c r="L142" i="26"/>
  <c r="L576" i="10"/>
  <c r="L648" i="26"/>
  <c r="K332" i="10"/>
  <c r="K331" i="26" s="1"/>
  <c r="K330" i="26"/>
  <c r="L296" i="10"/>
  <c r="L294" i="26"/>
  <c r="L606" i="10"/>
  <c r="L678" i="26"/>
  <c r="L532" i="10"/>
  <c r="L587" i="26"/>
  <c r="M976" i="26"/>
  <c r="M980" i="26" s="1"/>
  <c r="M968" i="26"/>
  <c r="M972" i="26" s="1"/>
  <c r="L709" i="10"/>
  <c r="L822" i="26" s="1"/>
  <c r="L821" i="26"/>
  <c r="L655" i="10"/>
  <c r="L922" i="26"/>
  <c r="L750" i="26"/>
  <c r="L370" i="10"/>
  <c r="L392" i="26" s="1"/>
  <c r="L391" i="26"/>
  <c r="K169" i="10"/>
  <c r="K134" i="26" s="1"/>
  <c r="K133" i="26"/>
  <c r="L317" i="10"/>
  <c r="L315" i="26"/>
  <c r="K754" i="10"/>
  <c r="K867" i="26" s="1"/>
  <c r="K866" i="26"/>
  <c r="K174" i="10"/>
  <c r="K139" i="26" s="1"/>
  <c r="K138" i="26"/>
  <c r="O696" i="10"/>
  <c r="N964" i="26"/>
  <c r="N792" i="26"/>
  <c r="K749" i="10"/>
  <c r="K862" i="26" s="1"/>
  <c r="K861" i="26"/>
  <c r="L694" i="10"/>
  <c r="L961" i="26"/>
  <c r="L789" i="26"/>
  <c r="L134" i="10"/>
  <c r="L81" i="26"/>
  <c r="L718" i="10"/>
  <c r="L830" i="26"/>
  <c r="L611" i="10"/>
  <c r="L683" i="26"/>
  <c r="L538" i="10"/>
  <c r="L594" i="26" s="1"/>
  <c r="L593" i="26"/>
  <c r="L389" i="10"/>
  <c r="L410" i="26"/>
  <c r="K582" i="10"/>
  <c r="K655" i="26" s="1"/>
  <c r="K654" i="26"/>
  <c r="K719" i="10"/>
  <c r="K832" i="26" s="1"/>
  <c r="K831" i="26"/>
  <c r="L684" i="10"/>
  <c r="L951" i="26"/>
  <c r="L779" i="26"/>
  <c r="K670" i="10"/>
  <c r="K937" i="26"/>
  <c r="K765" i="26"/>
  <c r="M123" i="10"/>
  <c r="M70" i="26"/>
  <c r="N368" i="10"/>
  <c r="N389" i="26"/>
  <c r="AS957" i="26"/>
  <c r="AS785" i="26"/>
  <c r="N929" i="26"/>
  <c r="N757" i="26"/>
  <c r="AZ931" i="26"/>
  <c r="AZ759" i="26"/>
  <c r="M462" i="10"/>
  <c r="M500" i="26"/>
  <c r="AY942" i="26"/>
  <c r="AY770" i="26"/>
  <c r="AX912" i="26"/>
  <c r="AX740" i="26"/>
  <c r="M693" i="10"/>
  <c r="M960" i="26"/>
  <c r="M788" i="26"/>
  <c r="AV952" i="26"/>
  <c r="AQ922" i="26"/>
  <c r="AQ750" i="26"/>
  <c r="AN936" i="26"/>
  <c r="AN764" i="26"/>
  <c r="M526" i="10"/>
  <c r="M581" i="26"/>
  <c r="AQ931" i="26"/>
  <c r="AQ759" i="26"/>
  <c r="AQ912" i="26"/>
  <c r="AQ740" i="26"/>
  <c r="M285" i="10"/>
  <c r="M283" i="26"/>
  <c r="M148" i="10"/>
  <c r="M112" i="26"/>
  <c r="AT946" i="26"/>
  <c r="AT774" i="26"/>
  <c r="AN906" i="26"/>
  <c r="AN734" i="26"/>
  <c r="N708" i="26"/>
  <c r="N712" i="26" s="1"/>
  <c r="N700" i="26"/>
  <c r="N704" i="26" s="1"/>
  <c r="M261" i="10"/>
  <c r="M242" i="26"/>
  <c r="M353" i="10"/>
  <c r="M374" i="26"/>
  <c r="M668" i="10"/>
  <c r="M935" i="26"/>
  <c r="M763" i="26"/>
  <c r="AX952" i="26"/>
  <c r="AX780" i="26"/>
  <c r="AO922" i="26"/>
  <c r="AO750" i="26"/>
  <c r="AW936" i="26"/>
  <c r="AW764" i="26"/>
  <c r="M310" i="10"/>
  <c r="M308" i="26"/>
  <c r="AN946" i="26"/>
  <c r="AN774" i="26"/>
  <c r="AY906" i="26"/>
  <c r="AY734" i="26"/>
  <c r="AO906" i="26"/>
  <c r="AO734" i="26"/>
  <c r="M358" i="10"/>
  <c r="M379" i="26"/>
  <c r="M162" i="10"/>
  <c r="M126" i="26"/>
  <c r="M166" i="26"/>
  <c r="M172" i="10"/>
  <c r="M136" i="26"/>
  <c r="AM928" i="26"/>
  <c r="M437" i="10"/>
  <c r="M475" i="26"/>
  <c r="M496" i="10"/>
  <c r="M551" i="26"/>
  <c r="M408" i="10"/>
  <c r="M429" i="26"/>
  <c r="N757" i="10"/>
  <c r="N869" i="26"/>
  <c r="AQ952" i="26"/>
  <c r="AQ780" i="26"/>
  <c r="M610" i="10"/>
  <c r="M682" i="26"/>
  <c r="AO901" i="26"/>
  <c r="AO729" i="26"/>
  <c r="AV962" i="26"/>
  <c r="AV790" i="26"/>
  <c r="AP922" i="26"/>
  <c r="AP750" i="26"/>
  <c r="AM937" i="26"/>
  <c r="AM765" i="26"/>
  <c r="AZ936" i="26"/>
  <c r="AZ764" i="26"/>
  <c r="M482" i="10"/>
  <c r="M520" i="26"/>
  <c r="AO957" i="26"/>
  <c r="AO785" i="26"/>
  <c r="AZ957" i="26"/>
  <c r="AZ785" i="26"/>
  <c r="N1062" i="26"/>
  <c r="N1066" i="26" s="1"/>
  <c r="N1054" i="26"/>
  <c r="N1058" i="26" s="1"/>
  <c r="N392" i="10"/>
  <c r="M398" i="10"/>
  <c r="M419" i="26"/>
  <c r="M506" i="10"/>
  <c r="M561" i="26"/>
  <c r="M388" i="10"/>
  <c r="M409" i="26"/>
  <c r="AY931" i="26"/>
  <c r="AY759" i="26"/>
  <c r="AW931" i="26"/>
  <c r="AW759" i="26"/>
  <c r="M585" i="10"/>
  <c r="M657" i="26"/>
  <c r="M103" i="10"/>
  <c r="M50" i="26"/>
  <c r="M157" i="10"/>
  <c r="M121" i="26"/>
  <c r="M580" i="10"/>
  <c r="M652" i="26"/>
  <c r="AP912" i="26"/>
  <c r="AP740" i="26"/>
  <c r="AT912" i="26"/>
  <c r="AT740" i="26"/>
  <c r="M73" i="10"/>
  <c r="M20" i="26"/>
  <c r="N354" i="26"/>
  <c r="N358" i="26" s="1"/>
  <c r="N346" i="26"/>
  <c r="L149" i="10"/>
  <c r="L114" i="26" s="1"/>
  <c r="L113" i="26"/>
  <c r="L331" i="10"/>
  <c r="L329" i="26"/>
  <c r="L601" i="10"/>
  <c r="L673" i="26"/>
  <c r="K327" i="10"/>
  <c r="K326" i="26" s="1"/>
  <c r="K325" i="26"/>
  <c r="K635" i="10"/>
  <c r="K902" i="26"/>
  <c r="K730" i="26"/>
  <c r="K194" i="10"/>
  <c r="K159" i="26" s="1"/>
  <c r="K158" i="26"/>
  <c r="L876" i="10"/>
  <c r="L1022" i="26"/>
  <c r="L458" i="10"/>
  <c r="L496" i="26"/>
  <c r="L336" i="10"/>
  <c r="L334" i="26"/>
  <c r="K189" i="10"/>
  <c r="K154" i="26" s="1"/>
  <c r="K153" i="26"/>
  <c r="K449" i="10"/>
  <c r="K488" i="26" s="1"/>
  <c r="K487" i="26"/>
  <c r="K312" i="10"/>
  <c r="K311" i="26" s="1"/>
  <c r="K310" i="26"/>
  <c r="L733" i="10"/>
  <c r="L845" i="26"/>
  <c r="L114" i="10"/>
  <c r="L61" i="26"/>
  <c r="M1126" i="26"/>
  <c r="L759" i="10"/>
  <c r="L872" i="26" s="1"/>
  <c r="L871" i="26"/>
  <c r="K597" i="10"/>
  <c r="K670" i="26" s="1"/>
  <c r="K669" i="26"/>
  <c r="K223" i="10"/>
  <c r="K205" i="26" s="1"/>
  <c r="K204" i="26"/>
  <c r="L713" i="10"/>
  <c r="L825" i="26"/>
  <c r="L428" i="10"/>
  <c r="L466" i="26"/>
  <c r="M314" i="26"/>
  <c r="K660" i="10"/>
  <c r="K927" i="26"/>
  <c r="K755" i="26"/>
  <c r="AY1127" i="26"/>
  <c r="AR1127" i="26"/>
  <c r="AV1127" i="26"/>
  <c r="AP22" i="10"/>
  <c r="AO16" i="27"/>
  <c r="AO10" i="27"/>
  <c r="O765" i="10"/>
  <c r="N878" i="26"/>
  <c r="L364" i="10"/>
  <c r="L385" i="26"/>
  <c r="L753" i="10"/>
  <c r="L865" i="26"/>
  <c r="AQ12" i="16"/>
  <c r="AQ12" i="17" s="1"/>
  <c r="AQ13" i="16"/>
  <c r="AR12" i="16"/>
  <c r="AR12" i="17" s="1"/>
  <c r="AR13" i="16"/>
  <c r="AQ62" i="10"/>
  <c r="AP17" i="16"/>
  <c r="AP19" i="16"/>
  <c r="AQ61" i="10"/>
  <c r="AP16" i="16"/>
  <c r="AQ63" i="10"/>
  <c r="AP18" i="16"/>
  <c r="R2" i="24"/>
  <c r="R3" i="24" s="1"/>
  <c r="R4" i="24" s="1"/>
  <c r="N161" i="10"/>
  <c r="O160" i="10"/>
  <c r="O125" i="26" s="1"/>
  <c r="O494" i="10"/>
  <c r="O550" i="26" s="1"/>
  <c r="N495" i="10"/>
  <c r="AS232" i="10"/>
  <c r="AS214" i="26" s="1"/>
  <c r="AZ232" i="10"/>
  <c r="AZ214" i="26" s="1"/>
  <c r="AR232" i="10"/>
  <c r="AR214" i="26" s="1"/>
  <c r="AY232" i="10"/>
  <c r="AY214" i="26" s="1"/>
  <c r="AQ232" i="10"/>
  <c r="AQ214" i="26" s="1"/>
  <c r="AM233" i="10"/>
  <c r="AM215" i="26" s="1"/>
  <c r="AX232" i="10"/>
  <c r="AX214" i="26" s="1"/>
  <c r="AP232" i="10"/>
  <c r="AP214" i="26" s="1"/>
  <c r="AU232" i="10"/>
  <c r="AU214" i="26" s="1"/>
  <c r="AT232" i="10"/>
  <c r="AT214" i="26" s="1"/>
  <c r="AW232" i="10"/>
  <c r="AW214" i="26" s="1"/>
  <c r="AV232" i="10"/>
  <c r="AV214" i="26" s="1"/>
  <c r="AN232" i="10"/>
  <c r="AN214" i="26" s="1"/>
  <c r="AO232" i="10"/>
  <c r="AO214" i="26" s="1"/>
  <c r="O386" i="10"/>
  <c r="O408" i="26" s="1"/>
  <c r="N387" i="10"/>
  <c r="AV74" i="10"/>
  <c r="AV22" i="26" s="1"/>
  <c r="AN74" i="10"/>
  <c r="AN22" i="26" s="1"/>
  <c r="AU74" i="10"/>
  <c r="AU22" i="26" s="1"/>
  <c r="AQ74" i="10"/>
  <c r="AQ22" i="26" s="1"/>
  <c r="AT74" i="10"/>
  <c r="AT22" i="26" s="1"/>
  <c r="AY74" i="10"/>
  <c r="AY22" i="26" s="1"/>
  <c r="AS74" i="10"/>
  <c r="AS22" i="26" s="1"/>
  <c r="AZ74" i="10"/>
  <c r="AZ22" i="26" s="1"/>
  <c r="AR74" i="10"/>
  <c r="AR22" i="26" s="1"/>
  <c r="AM75" i="10"/>
  <c r="AM22" i="26" s="1"/>
  <c r="AX74" i="10"/>
  <c r="AX22" i="26" s="1"/>
  <c r="AP74" i="10"/>
  <c r="AP22" i="26" s="1"/>
  <c r="AW74" i="10"/>
  <c r="AW22" i="26" s="1"/>
  <c r="AO74" i="10"/>
  <c r="AO22" i="26" s="1"/>
  <c r="AX709" i="10"/>
  <c r="AX822" i="26" s="1"/>
  <c r="AP709" i="10"/>
  <c r="AP822" i="26" s="1"/>
  <c r="AS709" i="10"/>
  <c r="AS822" i="26" s="1"/>
  <c r="AR709" i="10"/>
  <c r="AR822" i="26" s="1"/>
  <c r="AQ709" i="10"/>
  <c r="AQ822" i="26" s="1"/>
  <c r="AZ709" i="10"/>
  <c r="AZ822" i="26" s="1"/>
  <c r="AO709" i="10"/>
  <c r="AO822" i="26" s="1"/>
  <c r="AY709" i="10"/>
  <c r="AY822" i="26" s="1"/>
  <c r="AN709" i="10"/>
  <c r="AN822" i="26" s="1"/>
  <c r="AW709" i="10"/>
  <c r="AW822" i="26" s="1"/>
  <c r="AV709" i="10"/>
  <c r="AV822" i="26" s="1"/>
  <c r="AU709" i="10"/>
  <c r="AU822" i="26" s="1"/>
  <c r="AT709" i="10"/>
  <c r="AT822" i="26" s="1"/>
  <c r="O784" i="10"/>
  <c r="N785" i="10"/>
  <c r="N786" i="10" s="1"/>
  <c r="N787" i="10" s="1"/>
  <c r="N788" i="10" s="1"/>
  <c r="N604" i="10"/>
  <c r="O603" i="10"/>
  <c r="O676" i="26" s="1"/>
  <c r="O853" i="10"/>
  <c r="O1000" i="26" s="1"/>
  <c r="N854" i="10"/>
  <c r="AZ772" i="10"/>
  <c r="AR772" i="10"/>
  <c r="AM773" i="10"/>
  <c r="AX772" i="10"/>
  <c r="AP772" i="10"/>
  <c r="AY772" i="10"/>
  <c r="AU772" i="10"/>
  <c r="AT772" i="10"/>
  <c r="AS772" i="10"/>
  <c r="AW772" i="10"/>
  <c r="AV772" i="10"/>
  <c r="AQ772" i="10"/>
  <c r="AO772" i="10"/>
  <c r="AN772" i="10"/>
  <c r="N530" i="10"/>
  <c r="O529" i="10"/>
  <c r="O585" i="26" s="1"/>
  <c r="O794" i="10"/>
  <c r="N795" i="10"/>
  <c r="N796" i="10" s="1"/>
  <c r="N797" i="10" s="1"/>
  <c r="N798" i="10" s="1"/>
  <c r="N540" i="10"/>
  <c r="O539" i="10"/>
  <c r="O595" i="26" s="1"/>
  <c r="N874" i="10"/>
  <c r="O873" i="10"/>
  <c r="O1020" i="26" s="1"/>
  <c r="O593" i="10"/>
  <c r="O666" i="26" s="1"/>
  <c r="N594" i="10"/>
  <c r="AM867" i="10"/>
  <c r="AM1014" i="26" s="1"/>
  <c r="AX866" i="10"/>
  <c r="AX1013" i="26" s="1"/>
  <c r="AP866" i="10"/>
  <c r="AP1013" i="26" s="1"/>
  <c r="AU866" i="10"/>
  <c r="AU1013" i="26" s="1"/>
  <c r="AT866" i="10"/>
  <c r="AT1013" i="26" s="1"/>
  <c r="AS866" i="10"/>
  <c r="AS1013" i="26" s="1"/>
  <c r="AN866" i="10"/>
  <c r="AN1013" i="26" s="1"/>
  <c r="AZ866" i="10"/>
  <c r="AZ1013" i="26" s="1"/>
  <c r="AY866" i="10"/>
  <c r="AY1013" i="26" s="1"/>
  <c r="AW866" i="10"/>
  <c r="AW1013" i="26" s="1"/>
  <c r="AV866" i="10"/>
  <c r="AV1013" i="26" s="1"/>
  <c r="AQ866" i="10"/>
  <c r="AQ1013" i="26" s="1"/>
  <c r="AO866" i="10"/>
  <c r="AO1013" i="26" s="1"/>
  <c r="AR866" i="10"/>
  <c r="AR1013" i="26" s="1"/>
  <c r="O740" i="10"/>
  <c r="O853" i="26" s="1"/>
  <c r="N741" i="10"/>
  <c r="AY493" i="10"/>
  <c r="AY549" i="26" s="1"/>
  <c r="AQ493" i="10"/>
  <c r="AQ549" i="26" s="1"/>
  <c r="AW493" i="10"/>
  <c r="AW549" i="26" s="1"/>
  <c r="AO493" i="10"/>
  <c r="AO549" i="26" s="1"/>
  <c r="AU493" i="10"/>
  <c r="AU549" i="26" s="1"/>
  <c r="AN493" i="10"/>
  <c r="AN549" i="26" s="1"/>
  <c r="AZ493" i="10"/>
  <c r="AZ549" i="26" s="1"/>
  <c r="AX493" i="10"/>
  <c r="AX549" i="26" s="1"/>
  <c r="AV493" i="10"/>
  <c r="AV549" i="26" s="1"/>
  <c r="AT493" i="10"/>
  <c r="AT549" i="26" s="1"/>
  <c r="AS493" i="10"/>
  <c r="AS549" i="26" s="1"/>
  <c r="AR493" i="10"/>
  <c r="AR549" i="26" s="1"/>
  <c r="AP493" i="10"/>
  <c r="AP549" i="26" s="1"/>
  <c r="AT862" i="10"/>
  <c r="AT1009" i="26" s="1"/>
  <c r="AS862" i="10"/>
  <c r="AS1009" i="26" s="1"/>
  <c r="AY862" i="10"/>
  <c r="AY1009" i="26" s="1"/>
  <c r="AW862" i="10"/>
  <c r="AW1009" i="26" s="1"/>
  <c r="O81" i="10"/>
  <c r="O29" i="26" s="1"/>
  <c r="N82" i="10"/>
  <c r="AZ94" i="10"/>
  <c r="AZ42" i="26" s="1"/>
  <c r="AR94" i="10"/>
  <c r="AR42" i="26" s="1"/>
  <c r="AY94" i="10"/>
  <c r="AY42" i="26" s="1"/>
  <c r="AQ94" i="10"/>
  <c r="AQ42" i="26" s="1"/>
  <c r="AM95" i="10"/>
  <c r="AM42" i="26" s="1"/>
  <c r="AX94" i="10"/>
  <c r="AX42" i="26" s="1"/>
  <c r="AP94" i="10"/>
  <c r="AP42" i="26" s="1"/>
  <c r="AU94" i="10"/>
  <c r="AU42" i="26" s="1"/>
  <c r="AW94" i="10"/>
  <c r="AW42" i="26" s="1"/>
  <c r="AO94" i="10"/>
  <c r="AO42" i="26" s="1"/>
  <c r="AV94" i="10"/>
  <c r="AV42" i="26" s="1"/>
  <c r="AN94" i="10"/>
  <c r="AN42" i="26" s="1"/>
  <c r="AT94" i="10"/>
  <c r="AT42" i="26" s="1"/>
  <c r="AS94" i="10"/>
  <c r="AS42" i="26" s="1"/>
  <c r="AU114" i="10"/>
  <c r="AU62" i="26" s="1"/>
  <c r="AY114" i="10"/>
  <c r="AY62" i="26" s="1"/>
  <c r="AQ114" i="10"/>
  <c r="AQ62" i="26" s="1"/>
  <c r="AZ114" i="10"/>
  <c r="AZ62" i="26" s="1"/>
  <c r="AO114" i="10"/>
  <c r="AO62" i="26" s="1"/>
  <c r="AM115" i="10"/>
  <c r="AM62" i="26" s="1"/>
  <c r="AX114" i="10"/>
  <c r="AX62" i="26" s="1"/>
  <c r="AN114" i="10"/>
  <c r="AN62" i="26" s="1"/>
  <c r="AW114" i="10"/>
  <c r="AW62" i="26" s="1"/>
  <c r="AV114" i="10"/>
  <c r="AV62" i="26" s="1"/>
  <c r="AT114" i="10"/>
  <c r="AT62" i="26" s="1"/>
  <c r="AR114" i="10"/>
  <c r="AR62" i="26" s="1"/>
  <c r="AS114" i="10"/>
  <c r="AS62" i="26" s="1"/>
  <c r="AP114" i="10"/>
  <c r="AP62" i="26" s="1"/>
  <c r="AZ129" i="10"/>
  <c r="AZ77" i="26" s="1"/>
  <c r="AR129" i="10"/>
  <c r="AR77" i="26" s="1"/>
  <c r="AY129" i="10"/>
  <c r="AY77" i="26" s="1"/>
  <c r="AQ129" i="10"/>
  <c r="AQ77" i="26" s="1"/>
  <c r="AV129" i="10"/>
  <c r="AV77" i="26" s="1"/>
  <c r="AN129" i="10"/>
  <c r="AN77" i="26" s="1"/>
  <c r="AU129" i="10"/>
  <c r="AU77" i="26" s="1"/>
  <c r="AT129" i="10"/>
  <c r="AT77" i="26" s="1"/>
  <c r="AS129" i="10"/>
  <c r="AS77" i="26" s="1"/>
  <c r="AP129" i="10"/>
  <c r="AP77" i="26" s="1"/>
  <c r="AO129" i="10"/>
  <c r="AO77" i="26" s="1"/>
  <c r="AM130" i="10"/>
  <c r="AM77" i="26" s="1"/>
  <c r="AX129" i="10"/>
  <c r="AX77" i="26" s="1"/>
  <c r="AW129" i="10"/>
  <c r="AW77" i="26" s="1"/>
  <c r="O371" i="10"/>
  <c r="O393" i="26" s="1"/>
  <c r="N372" i="10"/>
  <c r="N889" i="10"/>
  <c r="O888" i="10"/>
  <c r="O1035" i="26" s="1"/>
  <c r="AT159" i="10"/>
  <c r="AT124" i="26" s="1"/>
  <c r="AS159" i="10"/>
  <c r="AS124" i="26" s="1"/>
  <c r="AZ159" i="10"/>
  <c r="AZ124" i="26" s="1"/>
  <c r="AR159" i="10"/>
  <c r="AR124" i="26" s="1"/>
  <c r="AX159" i="10"/>
  <c r="AX124" i="26" s="1"/>
  <c r="AP159" i="10"/>
  <c r="AP124" i="26" s="1"/>
  <c r="AW159" i="10"/>
  <c r="AW124" i="26" s="1"/>
  <c r="AO159" i="10"/>
  <c r="AO124" i="26" s="1"/>
  <c r="AV159" i="10"/>
  <c r="AV124" i="26" s="1"/>
  <c r="AU159" i="10"/>
  <c r="AU124" i="26" s="1"/>
  <c r="AQ159" i="10"/>
  <c r="AQ124" i="26" s="1"/>
  <c r="AN159" i="10"/>
  <c r="AN124" i="26" s="1"/>
  <c r="AY159" i="10"/>
  <c r="AY124" i="26" s="1"/>
  <c r="N92" i="10"/>
  <c r="O91" i="10"/>
  <c r="O39" i="26" s="1"/>
  <c r="AW483" i="10"/>
  <c r="AW522" i="26" s="1"/>
  <c r="AO483" i="10"/>
  <c r="AO522" i="26" s="1"/>
  <c r="AU483" i="10"/>
  <c r="AU522" i="26" s="1"/>
  <c r="AT483" i="10"/>
  <c r="AT522" i="26" s="1"/>
  <c r="AM484" i="10"/>
  <c r="AM523" i="26" s="1"/>
  <c r="AS483" i="10"/>
  <c r="AS522" i="26" s="1"/>
  <c r="AR483" i="10"/>
  <c r="AR522" i="26" s="1"/>
  <c r="AZ483" i="10"/>
  <c r="AZ522" i="26" s="1"/>
  <c r="AQ483" i="10"/>
  <c r="AQ522" i="26" s="1"/>
  <c r="AY483" i="10"/>
  <c r="AY522" i="26" s="1"/>
  <c r="AP483" i="10"/>
  <c r="AP522" i="26" s="1"/>
  <c r="AX483" i="10"/>
  <c r="AX522" i="26" s="1"/>
  <c r="AN483" i="10"/>
  <c r="AN522" i="26" s="1"/>
  <c r="AV483" i="10"/>
  <c r="AV522" i="26" s="1"/>
  <c r="AW669" i="10"/>
  <c r="AO669" i="10"/>
  <c r="AT669" i="10"/>
  <c r="AS669" i="10"/>
  <c r="AP669" i="10"/>
  <c r="AZ669" i="10"/>
  <c r="AN669" i="10"/>
  <c r="AY669" i="10"/>
  <c r="AX669" i="10"/>
  <c r="AV669" i="10"/>
  <c r="AU669" i="10"/>
  <c r="AM670" i="10"/>
  <c r="AR669" i="10"/>
  <c r="AQ669" i="10"/>
  <c r="N839" i="10"/>
  <c r="O838" i="10"/>
  <c r="O985" i="26" s="1"/>
  <c r="O984" i="26" s="1"/>
  <c r="AN778" i="10"/>
  <c r="AW778" i="10"/>
  <c r="AZ606" i="10"/>
  <c r="AZ679" i="26" s="1"/>
  <c r="AR606" i="10"/>
  <c r="AR679" i="26" s="1"/>
  <c r="AY606" i="10"/>
  <c r="AY679" i="26" s="1"/>
  <c r="AQ606" i="10"/>
  <c r="AQ679" i="26" s="1"/>
  <c r="AV606" i="10"/>
  <c r="AV679" i="26" s="1"/>
  <c r="AN606" i="10"/>
  <c r="AN679" i="26" s="1"/>
  <c r="AP606" i="10"/>
  <c r="AP679" i="26" s="1"/>
  <c r="AO606" i="10"/>
  <c r="AO679" i="26" s="1"/>
  <c r="AX606" i="10"/>
  <c r="AX679" i="26" s="1"/>
  <c r="AW606" i="10"/>
  <c r="AW679" i="26" s="1"/>
  <c r="AU606" i="10"/>
  <c r="AU679" i="26" s="1"/>
  <c r="AS606" i="10"/>
  <c r="AS679" i="26" s="1"/>
  <c r="AM607" i="10"/>
  <c r="AM680" i="26" s="1"/>
  <c r="AT606" i="10"/>
  <c r="AT679" i="26" s="1"/>
  <c r="O229" i="10"/>
  <c r="O211" i="26" s="1"/>
  <c r="N230" i="10"/>
  <c r="AX597" i="10"/>
  <c r="AX670" i="26" s="1"/>
  <c r="AW597" i="10"/>
  <c r="AW670" i="26" s="1"/>
  <c r="AZ597" i="10"/>
  <c r="AZ670" i="26" s="1"/>
  <c r="AR597" i="10"/>
  <c r="AR670" i="26" s="1"/>
  <c r="N412" i="10"/>
  <c r="O411" i="10"/>
  <c r="O433" i="26" s="1"/>
  <c r="AY148" i="10"/>
  <c r="AY113" i="26" s="1"/>
  <c r="AQ148" i="10"/>
  <c r="AQ113" i="26" s="1"/>
  <c r="AM149" i="10"/>
  <c r="AM114" i="26" s="1"/>
  <c r="AX148" i="10"/>
  <c r="AX113" i="26" s="1"/>
  <c r="AP148" i="10"/>
  <c r="AP113" i="26" s="1"/>
  <c r="AW148" i="10"/>
  <c r="AW113" i="26" s="1"/>
  <c r="AO148" i="10"/>
  <c r="AO113" i="26" s="1"/>
  <c r="AU148" i="10"/>
  <c r="AU113" i="26" s="1"/>
  <c r="AT148" i="10"/>
  <c r="AT113" i="26" s="1"/>
  <c r="AZ148" i="10"/>
  <c r="AZ113" i="26" s="1"/>
  <c r="AV148" i="10"/>
  <c r="AV113" i="26" s="1"/>
  <c r="AS148" i="10"/>
  <c r="AS113" i="26" s="1"/>
  <c r="AR148" i="10"/>
  <c r="AR113" i="26" s="1"/>
  <c r="AN148" i="10"/>
  <c r="AN113" i="26" s="1"/>
  <c r="N770" i="10"/>
  <c r="N771" i="10" s="1"/>
  <c r="N772" i="10" s="1"/>
  <c r="N773" i="10" s="1"/>
  <c r="O769" i="10"/>
  <c r="AS881" i="10"/>
  <c r="AS1028" i="26" s="1"/>
  <c r="AY881" i="10"/>
  <c r="AY1028" i="26" s="1"/>
  <c r="AQ881" i="10"/>
  <c r="AQ1028" i="26" s="1"/>
  <c r="AP881" i="10"/>
  <c r="AP1028" i="26" s="1"/>
  <c r="AW881" i="10"/>
  <c r="AW1028" i="26" s="1"/>
  <c r="AV881" i="10"/>
  <c r="AV1028" i="26" s="1"/>
  <c r="AR881" i="10"/>
  <c r="AR1028" i="26" s="1"/>
  <c r="AO881" i="10"/>
  <c r="AO1028" i="26" s="1"/>
  <c r="AN881" i="10"/>
  <c r="AN1028" i="26" s="1"/>
  <c r="AT881" i="10"/>
  <c r="AT1028" i="26" s="1"/>
  <c r="AZ881" i="10"/>
  <c r="AZ1028" i="26" s="1"/>
  <c r="AM882" i="10"/>
  <c r="AM1029" i="26" s="1"/>
  <c r="AX881" i="10"/>
  <c r="AX1028" i="26" s="1"/>
  <c r="AU881" i="10"/>
  <c r="AU1028" i="26" s="1"/>
  <c r="O878" i="10"/>
  <c r="O1025" i="26" s="1"/>
  <c r="N879" i="10"/>
  <c r="O613" i="10"/>
  <c r="O686" i="26" s="1"/>
  <c r="N614" i="10"/>
  <c r="N446" i="10"/>
  <c r="O445" i="10"/>
  <c r="O484" i="26" s="1"/>
  <c r="O234" i="10"/>
  <c r="O216" i="26" s="1"/>
  <c r="N235" i="10"/>
  <c r="O318" i="10"/>
  <c r="O317" i="26" s="1"/>
  <c r="N319" i="10"/>
  <c r="O774" i="10"/>
  <c r="N775" i="10"/>
  <c r="N776" i="10" s="1"/>
  <c r="N777" i="10" s="1"/>
  <c r="N778" i="10" s="1"/>
  <c r="O185" i="10"/>
  <c r="O150" i="26" s="1"/>
  <c r="N186" i="10"/>
  <c r="AY478" i="10"/>
  <c r="AY517" i="26" s="1"/>
  <c r="AQ478" i="10"/>
  <c r="AQ517" i="26" s="1"/>
  <c r="AM479" i="10"/>
  <c r="AM518" i="26" s="1"/>
  <c r="AX478" i="10"/>
  <c r="AX517" i="26" s="1"/>
  <c r="AP478" i="10"/>
  <c r="AP517" i="26" s="1"/>
  <c r="AW478" i="10"/>
  <c r="AW517" i="26" s="1"/>
  <c r="AO478" i="10"/>
  <c r="AO517" i="26" s="1"/>
  <c r="AV478" i="10"/>
  <c r="AV517" i="26" s="1"/>
  <c r="AN478" i="10"/>
  <c r="AN517" i="26" s="1"/>
  <c r="AU478" i="10"/>
  <c r="AU517" i="26" s="1"/>
  <c r="AT478" i="10"/>
  <c r="AT517" i="26" s="1"/>
  <c r="AS478" i="10"/>
  <c r="AS517" i="26" s="1"/>
  <c r="AR478" i="10"/>
  <c r="AR517" i="26" s="1"/>
  <c r="AZ478" i="10"/>
  <c r="AZ517" i="26" s="1"/>
  <c r="O706" i="10"/>
  <c r="P705" i="10"/>
  <c r="P818" i="26" s="1"/>
  <c r="AU409" i="10"/>
  <c r="AU431" i="26" s="1"/>
  <c r="AS409" i="10"/>
  <c r="AS431" i="26" s="1"/>
  <c r="AY409" i="10"/>
  <c r="AY431" i="26" s="1"/>
  <c r="AQ409" i="10"/>
  <c r="AQ431" i="26" s="1"/>
  <c r="AW409" i="10"/>
  <c r="AW431" i="26" s="1"/>
  <c r="AO409" i="10"/>
  <c r="AO431" i="26" s="1"/>
  <c r="AV409" i="10"/>
  <c r="AV431" i="26" s="1"/>
  <c r="AN409" i="10"/>
  <c r="AN431" i="26" s="1"/>
  <c r="AZ409" i="10"/>
  <c r="AZ431" i="26" s="1"/>
  <c r="AX409" i="10"/>
  <c r="AX431" i="26" s="1"/>
  <c r="AT409" i="10"/>
  <c r="AT431" i="26" s="1"/>
  <c r="AR409" i="10"/>
  <c r="AR431" i="26" s="1"/>
  <c r="AP409" i="10"/>
  <c r="AP431" i="26" s="1"/>
  <c r="AM410" i="10"/>
  <c r="AM432" i="26" s="1"/>
  <c r="O278" i="10"/>
  <c r="O277" i="26" s="1"/>
  <c r="O276" i="26" s="1"/>
  <c r="N279" i="10"/>
  <c r="AN704" i="10"/>
  <c r="AN817" i="26" s="1"/>
  <c r="AY744" i="10"/>
  <c r="AY857" i="26" s="1"/>
  <c r="AQ744" i="10"/>
  <c r="AQ857" i="26" s="1"/>
  <c r="AX744" i="10"/>
  <c r="AX857" i="26" s="1"/>
  <c r="AP744" i="10"/>
  <c r="AP857" i="26" s="1"/>
  <c r="AW744" i="10"/>
  <c r="AW857" i="26" s="1"/>
  <c r="AO744" i="10"/>
  <c r="AO857" i="26" s="1"/>
  <c r="AV744" i="10"/>
  <c r="AV857" i="26" s="1"/>
  <c r="AN744" i="10"/>
  <c r="AN857" i="26" s="1"/>
  <c r="AU744" i="10"/>
  <c r="AU857" i="26" s="1"/>
  <c r="AT744" i="10"/>
  <c r="AT857" i="26" s="1"/>
  <c r="AS744" i="10"/>
  <c r="AS857" i="26" s="1"/>
  <c r="AR744" i="10"/>
  <c r="AR857" i="26" s="1"/>
  <c r="AZ744" i="10"/>
  <c r="AZ857" i="26" s="1"/>
  <c r="AZ237" i="10"/>
  <c r="AZ219" i="26" s="1"/>
  <c r="AR237" i="10"/>
  <c r="AR219" i="26" s="1"/>
  <c r="AY237" i="10"/>
  <c r="AY219" i="26" s="1"/>
  <c r="AQ237" i="10"/>
  <c r="AQ219" i="26" s="1"/>
  <c r="AM238" i="10"/>
  <c r="AM220" i="26" s="1"/>
  <c r="AX237" i="10"/>
  <c r="AX219" i="26" s="1"/>
  <c r="AP237" i="10"/>
  <c r="AP219" i="26" s="1"/>
  <c r="AW237" i="10"/>
  <c r="AW219" i="26" s="1"/>
  <c r="AO237" i="10"/>
  <c r="AO219" i="26" s="1"/>
  <c r="AT237" i="10"/>
  <c r="AT219" i="26" s="1"/>
  <c r="AS237" i="10"/>
  <c r="AS219" i="26" s="1"/>
  <c r="AV237" i="10"/>
  <c r="AV219" i="26" s="1"/>
  <c r="AU237" i="10"/>
  <c r="AU219" i="26" s="1"/>
  <c r="AN237" i="10"/>
  <c r="AN219" i="26" s="1"/>
  <c r="O356" i="10"/>
  <c r="O378" i="26" s="1"/>
  <c r="N357" i="10"/>
  <c r="P755" i="10"/>
  <c r="P868" i="26" s="1"/>
  <c r="O756" i="10"/>
  <c r="N505" i="10"/>
  <c r="O504" i="10"/>
  <c r="O560" i="26" s="1"/>
  <c r="N156" i="10"/>
  <c r="O155" i="10"/>
  <c r="O120" i="26" s="1"/>
  <c r="O76" i="10"/>
  <c r="O24" i="26" s="1"/>
  <c r="N77" i="10"/>
  <c r="O339" i="10"/>
  <c r="P338" i="10"/>
  <c r="P337" i="26" s="1"/>
  <c r="N515" i="10"/>
  <c r="N516" i="10" s="1"/>
  <c r="O514" i="10"/>
  <c r="O570" i="26" s="1"/>
  <c r="AM105" i="10"/>
  <c r="AM52" i="26" s="1"/>
  <c r="AX104" i="10"/>
  <c r="AX52" i="26" s="1"/>
  <c r="AP104" i="10"/>
  <c r="AP52" i="26" s="1"/>
  <c r="AW104" i="10"/>
  <c r="AW52" i="26" s="1"/>
  <c r="AO104" i="10"/>
  <c r="AO52" i="26" s="1"/>
  <c r="AV104" i="10"/>
  <c r="AV52" i="26" s="1"/>
  <c r="AN104" i="10"/>
  <c r="AN52" i="26" s="1"/>
  <c r="AS104" i="10"/>
  <c r="AS52" i="26" s="1"/>
  <c r="AU104" i="10"/>
  <c r="AU52" i="26" s="1"/>
  <c r="AT104" i="10"/>
  <c r="AT52" i="26" s="1"/>
  <c r="AZ104" i="10"/>
  <c r="AZ52" i="26" s="1"/>
  <c r="AR104" i="10"/>
  <c r="AR52" i="26" s="1"/>
  <c r="AY104" i="10"/>
  <c r="AY52" i="26" s="1"/>
  <c r="AQ104" i="10"/>
  <c r="AQ52" i="26" s="1"/>
  <c r="AX783" i="10"/>
  <c r="AP783" i="10"/>
  <c r="AU783" i="10"/>
  <c r="AS783" i="10"/>
  <c r="AY783" i="10"/>
  <c r="AW783" i="10"/>
  <c r="AV783" i="10"/>
  <c r="AR783" i="10"/>
  <c r="AQ783" i="10"/>
  <c r="AO783" i="10"/>
  <c r="AN783" i="10"/>
  <c r="AZ783" i="10"/>
  <c r="AT783" i="10"/>
  <c r="O636" i="10"/>
  <c r="N637" i="10"/>
  <c r="N574" i="10"/>
  <c r="O573" i="10"/>
  <c r="O646" i="26" s="1"/>
  <c r="AY507" i="10"/>
  <c r="AY563" i="26" s="1"/>
  <c r="AQ507" i="10"/>
  <c r="AQ563" i="26" s="1"/>
  <c r="AW507" i="10"/>
  <c r="AW563" i="26" s="1"/>
  <c r="AO507" i="10"/>
  <c r="AO563" i="26" s="1"/>
  <c r="AV507" i="10"/>
  <c r="AV563" i="26" s="1"/>
  <c r="AN507" i="10"/>
  <c r="AN563" i="26" s="1"/>
  <c r="AU507" i="10"/>
  <c r="AU563" i="26" s="1"/>
  <c r="AS507" i="10"/>
  <c r="AS563" i="26" s="1"/>
  <c r="AM508" i="10"/>
  <c r="AM564" i="26" s="1"/>
  <c r="AP507" i="10"/>
  <c r="AP563" i="26" s="1"/>
  <c r="AZ507" i="10"/>
  <c r="AZ563" i="26" s="1"/>
  <c r="AX507" i="10"/>
  <c r="AX563" i="26" s="1"/>
  <c r="AT507" i="10"/>
  <c r="AT563" i="26" s="1"/>
  <c r="AR507" i="10"/>
  <c r="AR563" i="26" s="1"/>
  <c r="O809" i="10"/>
  <c r="N810" i="10"/>
  <c r="N811" i="10" s="1"/>
  <c r="N812" i="10" s="1"/>
  <c r="N813" i="10" s="1"/>
  <c r="N299" i="10"/>
  <c r="O298" i="10"/>
  <c r="O297" i="26" s="1"/>
  <c r="O715" i="10"/>
  <c r="O716" i="10" s="1"/>
  <c r="N245" i="10"/>
  <c r="O244" i="10"/>
  <c r="O226" i="26" s="1"/>
  <c r="AS89" i="10"/>
  <c r="AS37" i="26" s="1"/>
  <c r="AV89" i="10"/>
  <c r="AV37" i="26" s="1"/>
  <c r="AZ89" i="10"/>
  <c r="AZ37" i="26" s="1"/>
  <c r="AR89" i="10"/>
  <c r="AR37" i="26" s="1"/>
  <c r="AY89" i="10"/>
  <c r="AY37" i="26" s="1"/>
  <c r="AQ89" i="10"/>
  <c r="AQ37" i="26" s="1"/>
  <c r="AM90" i="10"/>
  <c r="AM37" i="26" s="1"/>
  <c r="AX89" i="10"/>
  <c r="AX37" i="26" s="1"/>
  <c r="AP89" i="10"/>
  <c r="AP37" i="26" s="1"/>
  <c r="AW89" i="10"/>
  <c r="AW37" i="26" s="1"/>
  <c r="AO89" i="10"/>
  <c r="AO37" i="26" s="1"/>
  <c r="AN89" i="10"/>
  <c r="AN37" i="26" s="1"/>
  <c r="AU89" i="10"/>
  <c r="AU37" i="26" s="1"/>
  <c r="AT89" i="10"/>
  <c r="AT37" i="26" s="1"/>
  <c r="AZ548" i="10"/>
  <c r="AZ604" i="26" s="1"/>
  <c r="AY548" i="10"/>
  <c r="AY604" i="26" s="1"/>
  <c r="AO548" i="10"/>
  <c r="AO604" i="26" s="1"/>
  <c r="AZ193" i="10"/>
  <c r="AZ158" i="26" s="1"/>
  <c r="AR193" i="10"/>
  <c r="AR158" i="26" s="1"/>
  <c r="AY193" i="10"/>
  <c r="AY158" i="26" s="1"/>
  <c r="AQ193" i="10"/>
  <c r="AQ158" i="26" s="1"/>
  <c r="AM194" i="10"/>
  <c r="AM159" i="26" s="1"/>
  <c r="AX193" i="10"/>
  <c r="AX158" i="26" s="1"/>
  <c r="AP193" i="10"/>
  <c r="AP158" i="26" s="1"/>
  <c r="AW193" i="10"/>
  <c r="AW158" i="26" s="1"/>
  <c r="AO193" i="10"/>
  <c r="AO158" i="26" s="1"/>
  <c r="AV193" i="10"/>
  <c r="AV158" i="26" s="1"/>
  <c r="AN193" i="10"/>
  <c r="AN158" i="26" s="1"/>
  <c r="AT193" i="10"/>
  <c r="AT158" i="26" s="1"/>
  <c r="AS193" i="10"/>
  <c r="AS158" i="26" s="1"/>
  <c r="AU193" i="10"/>
  <c r="AU158" i="26" s="1"/>
  <c r="AY415" i="10"/>
  <c r="AY437" i="26" s="1"/>
  <c r="AQ415" i="10"/>
  <c r="AQ437" i="26" s="1"/>
  <c r="AX415" i="10"/>
  <c r="AX437" i="26" s="1"/>
  <c r="AP415" i="10"/>
  <c r="AP437" i="26" s="1"/>
  <c r="AW415" i="10"/>
  <c r="AW437" i="26" s="1"/>
  <c r="AO415" i="10"/>
  <c r="AO437" i="26" s="1"/>
  <c r="AU415" i="10"/>
  <c r="AU437" i="26" s="1"/>
  <c r="AS415" i="10"/>
  <c r="AS437" i="26" s="1"/>
  <c r="AZ415" i="10"/>
  <c r="AZ437" i="26" s="1"/>
  <c r="AR415" i="10"/>
  <c r="AR437" i="26" s="1"/>
  <c r="AT415" i="10"/>
  <c r="AT437" i="26" s="1"/>
  <c r="AN415" i="10"/>
  <c r="AN437" i="26" s="1"/>
  <c r="AV415" i="10"/>
  <c r="AV437" i="26" s="1"/>
  <c r="AS272" i="10"/>
  <c r="AS254" i="26" s="1"/>
  <c r="AZ272" i="10"/>
  <c r="AZ254" i="26" s="1"/>
  <c r="AR272" i="10"/>
  <c r="AR254" i="26" s="1"/>
  <c r="AY272" i="10"/>
  <c r="AY254" i="26" s="1"/>
  <c r="AQ272" i="10"/>
  <c r="AQ254" i="26" s="1"/>
  <c r="AM273" i="10"/>
  <c r="AM255" i="26" s="1"/>
  <c r="AX272" i="10"/>
  <c r="AX254" i="26" s="1"/>
  <c r="AP272" i="10"/>
  <c r="AP254" i="26" s="1"/>
  <c r="AU272" i="10"/>
  <c r="AU254" i="26" s="1"/>
  <c r="AT272" i="10"/>
  <c r="AT254" i="26" s="1"/>
  <c r="AW272" i="10"/>
  <c r="AW254" i="26" s="1"/>
  <c r="AV272" i="10"/>
  <c r="AV254" i="26" s="1"/>
  <c r="AN272" i="10"/>
  <c r="AN254" i="26" s="1"/>
  <c r="AO272" i="10"/>
  <c r="AO254" i="26" s="1"/>
  <c r="AS454" i="10"/>
  <c r="AS493" i="26" s="1"/>
  <c r="AZ454" i="10"/>
  <c r="AZ493" i="26" s="1"/>
  <c r="AR454" i="10"/>
  <c r="AR493" i="26" s="1"/>
  <c r="AY454" i="10"/>
  <c r="AY493" i="26" s="1"/>
  <c r="AQ454" i="10"/>
  <c r="AQ493" i="26" s="1"/>
  <c r="AX454" i="10"/>
  <c r="AX493" i="26" s="1"/>
  <c r="AP454" i="10"/>
  <c r="AP493" i="26" s="1"/>
  <c r="AW454" i="10"/>
  <c r="AW493" i="26" s="1"/>
  <c r="AO454" i="10"/>
  <c r="AO493" i="26" s="1"/>
  <c r="AU454" i="10"/>
  <c r="AU493" i="26" s="1"/>
  <c r="AV454" i="10"/>
  <c r="AV493" i="26" s="1"/>
  <c r="AT454" i="10"/>
  <c r="AT493" i="26" s="1"/>
  <c r="AN454" i="10"/>
  <c r="AN493" i="26" s="1"/>
  <c r="AW448" i="10"/>
  <c r="AW487" i="26" s="1"/>
  <c r="AO448" i="10"/>
  <c r="AO487" i="26" s="1"/>
  <c r="AV448" i="10"/>
  <c r="AV487" i="26" s="1"/>
  <c r="AN448" i="10"/>
  <c r="AN487" i="26" s="1"/>
  <c r="AT448" i="10"/>
  <c r="AT487" i="26" s="1"/>
  <c r="AS448" i="10"/>
  <c r="AS487" i="26" s="1"/>
  <c r="AY448" i="10"/>
  <c r="AY487" i="26" s="1"/>
  <c r="AQ448" i="10"/>
  <c r="AQ487" i="26" s="1"/>
  <c r="AR448" i="10"/>
  <c r="AR487" i="26" s="1"/>
  <c r="AM449" i="10"/>
  <c r="AM488" i="26" s="1"/>
  <c r="AP448" i="10"/>
  <c r="AP487" i="26" s="1"/>
  <c r="AX448" i="10"/>
  <c r="AX487" i="26" s="1"/>
  <c r="AU448" i="10"/>
  <c r="AU487" i="26" s="1"/>
  <c r="AZ448" i="10"/>
  <c r="AZ487" i="26" s="1"/>
  <c r="N662" i="10"/>
  <c r="O661" i="10"/>
  <c r="AY532" i="10"/>
  <c r="AY588" i="26" s="1"/>
  <c r="AQ532" i="10"/>
  <c r="AQ588" i="26" s="1"/>
  <c r="AV532" i="10"/>
  <c r="AV588" i="26" s="1"/>
  <c r="AN532" i="10"/>
  <c r="AN588" i="26" s="1"/>
  <c r="AZ532" i="10"/>
  <c r="AZ588" i="26" s="1"/>
  <c r="AO532" i="10"/>
  <c r="AO588" i="26" s="1"/>
  <c r="AM533" i="10"/>
  <c r="AM589" i="26" s="1"/>
  <c r="AX532" i="10"/>
  <c r="AX588" i="26" s="1"/>
  <c r="AW532" i="10"/>
  <c r="AW588" i="26" s="1"/>
  <c r="AU532" i="10"/>
  <c r="AU588" i="26" s="1"/>
  <c r="AT532" i="10"/>
  <c r="AT588" i="26" s="1"/>
  <c r="AR532" i="10"/>
  <c r="AR588" i="26" s="1"/>
  <c r="AP532" i="10"/>
  <c r="AP588" i="26" s="1"/>
  <c r="AS532" i="10"/>
  <c r="AS588" i="26" s="1"/>
  <c r="N151" i="10"/>
  <c r="O150" i="10"/>
  <c r="O115" i="26" s="1"/>
  <c r="AY433" i="10"/>
  <c r="AY472" i="26" s="1"/>
  <c r="AQ433" i="10"/>
  <c r="AQ472" i="26" s="1"/>
  <c r="AV433" i="10"/>
  <c r="AV472" i="26" s="1"/>
  <c r="AN433" i="10"/>
  <c r="AN472" i="26" s="1"/>
  <c r="AZ433" i="10"/>
  <c r="AZ472" i="26" s="1"/>
  <c r="AO433" i="10"/>
  <c r="AO472" i="26" s="1"/>
  <c r="AM434" i="10"/>
  <c r="AM473" i="26" s="1"/>
  <c r="AX433" i="10"/>
  <c r="AX472" i="26" s="1"/>
  <c r="AW433" i="10"/>
  <c r="AW472" i="26" s="1"/>
  <c r="AU433" i="10"/>
  <c r="AU472" i="26" s="1"/>
  <c r="AT433" i="10"/>
  <c r="AT472" i="26" s="1"/>
  <c r="AR433" i="10"/>
  <c r="AR472" i="26" s="1"/>
  <c r="AP433" i="10"/>
  <c r="AP472" i="26" s="1"/>
  <c r="AS433" i="10"/>
  <c r="AS472" i="26" s="1"/>
  <c r="AT517" i="10"/>
  <c r="AT573" i="26" s="1"/>
  <c r="AY517" i="10"/>
  <c r="AY573" i="26" s="1"/>
  <c r="AQ517" i="10"/>
  <c r="AQ573" i="26" s="1"/>
  <c r="AS517" i="10"/>
  <c r="AS573" i="26" s="1"/>
  <c r="AP517" i="10"/>
  <c r="AP573" i="26" s="1"/>
  <c r="AZ517" i="10"/>
  <c r="AZ573" i="26" s="1"/>
  <c r="AO517" i="10"/>
  <c r="AO573" i="26" s="1"/>
  <c r="AM518" i="10"/>
  <c r="AM574" i="26" s="1"/>
  <c r="AX517" i="10"/>
  <c r="AX573" i="26" s="1"/>
  <c r="AN517" i="10"/>
  <c r="AN573" i="26" s="1"/>
  <c r="AV517" i="10"/>
  <c r="AV573" i="26" s="1"/>
  <c r="AU517" i="10"/>
  <c r="AU573" i="26" s="1"/>
  <c r="AR517" i="10"/>
  <c r="AR573" i="26" s="1"/>
  <c r="AW517" i="10"/>
  <c r="AW573" i="26" s="1"/>
  <c r="O681" i="10"/>
  <c r="N682" i="10"/>
  <c r="AM248" i="10"/>
  <c r="AM230" i="26" s="1"/>
  <c r="AX247" i="10"/>
  <c r="AX229" i="26" s="1"/>
  <c r="AP247" i="10"/>
  <c r="AP229" i="26" s="1"/>
  <c r="AW247" i="10"/>
  <c r="AW229" i="26" s="1"/>
  <c r="AO247" i="10"/>
  <c r="AO229" i="26" s="1"/>
  <c r="AV247" i="10"/>
  <c r="AV229" i="26" s="1"/>
  <c r="AN247" i="10"/>
  <c r="AN229" i="26" s="1"/>
  <c r="AU247" i="10"/>
  <c r="AU229" i="26" s="1"/>
  <c r="AZ247" i="10"/>
  <c r="AZ229" i="26" s="1"/>
  <c r="AR247" i="10"/>
  <c r="AR229" i="26" s="1"/>
  <c r="AY247" i="10"/>
  <c r="AY229" i="26" s="1"/>
  <c r="AQ247" i="10"/>
  <c r="AQ229" i="26" s="1"/>
  <c r="AT247" i="10"/>
  <c r="AT229" i="26" s="1"/>
  <c r="AS247" i="10"/>
  <c r="AS229" i="26" s="1"/>
  <c r="AX872" i="10"/>
  <c r="AX1019" i="26" s="1"/>
  <c r="AP872" i="10"/>
  <c r="AP1019" i="26" s="1"/>
  <c r="AR872" i="10"/>
  <c r="AR1019" i="26" s="1"/>
  <c r="AZ872" i="10"/>
  <c r="AZ1019" i="26" s="1"/>
  <c r="AQ872" i="10"/>
  <c r="AQ1019" i="26" s="1"/>
  <c r="AY872" i="10"/>
  <c r="AY1019" i="26" s="1"/>
  <c r="AO872" i="10"/>
  <c r="AO1019" i="26" s="1"/>
  <c r="AW872" i="10"/>
  <c r="AW1019" i="26" s="1"/>
  <c r="AV872" i="10"/>
  <c r="AV1019" i="26" s="1"/>
  <c r="AU872" i="10"/>
  <c r="AU1019" i="26" s="1"/>
  <c r="AT872" i="10"/>
  <c r="AT1019" i="26" s="1"/>
  <c r="AN872" i="10"/>
  <c r="AN1019" i="26" s="1"/>
  <c r="AS872" i="10"/>
  <c r="AS1019" i="26" s="1"/>
  <c r="N864" i="10"/>
  <c r="O863" i="10"/>
  <c r="O1010" i="26" s="1"/>
  <c r="AS405" i="10"/>
  <c r="AS427" i="26" s="1"/>
  <c r="AY405" i="10"/>
  <c r="AY427" i="26" s="1"/>
  <c r="AQ405" i="10"/>
  <c r="AQ427" i="26" s="1"/>
  <c r="AW405" i="10"/>
  <c r="AW427" i="26" s="1"/>
  <c r="AO405" i="10"/>
  <c r="AO427" i="26" s="1"/>
  <c r="AU405" i="10"/>
  <c r="AU427" i="26" s="1"/>
  <c r="AT405" i="10"/>
  <c r="AT427" i="26" s="1"/>
  <c r="AP405" i="10"/>
  <c r="AP427" i="26" s="1"/>
  <c r="AN405" i="10"/>
  <c r="AN427" i="26" s="1"/>
  <c r="AV405" i="10"/>
  <c r="AV427" i="26" s="1"/>
  <c r="AR405" i="10"/>
  <c r="AR427" i="26" s="1"/>
  <c r="AZ405" i="10"/>
  <c r="AZ427" i="26" s="1"/>
  <c r="AX405" i="10"/>
  <c r="AX427" i="26" s="1"/>
  <c r="AZ896" i="10"/>
  <c r="AZ1043" i="26" s="1"/>
  <c r="AR896" i="10"/>
  <c r="AR1043" i="26" s="1"/>
  <c r="AY896" i="10"/>
  <c r="AY1043" i="26" s="1"/>
  <c r="AQ896" i="10"/>
  <c r="AQ1043" i="26" s="1"/>
  <c r="AM897" i="10"/>
  <c r="AM1044" i="26" s="1"/>
  <c r="AX896" i="10"/>
  <c r="AX1043" i="26" s="1"/>
  <c r="AP896" i="10"/>
  <c r="AP1043" i="26" s="1"/>
  <c r="AV896" i="10"/>
  <c r="AV1043" i="26" s="1"/>
  <c r="AN896" i="10"/>
  <c r="AN1043" i="26" s="1"/>
  <c r="AU896" i="10"/>
  <c r="AU1043" i="26" s="1"/>
  <c r="AT896" i="10"/>
  <c r="AT1043" i="26" s="1"/>
  <c r="AO896" i="10"/>
  <c r="AO1043" i="26" s="1"/>
  <c r="AS896" i="10"/>
  <c r="AS1043" i="26" s="1"/>
  <c r="AW896" i="10"/>
  <c r="AW1043" i="26" s="1"/>
  <c r="N97" i="10"/>
  <c r="O96" i="10"/>
  <c r="O44" i="26" s="1"/>
  <c r="N550" i="10"/>
  <c r="O549" i="10"/>
  <c r="O605" i="26" s="1"/>
  <c r="O735" i="10"/>
  <c r="O848" i="26" s="1"/>
  <c r="N736" i="10"/>
  <c r="N220" i="10"/>
  <c r="N221" i="10" s="1"/>
  <c r="O219" i="10"/>
  <c r="O201" i="26" s="1"/>
  <c r="O146" i="10"/>
  <c r="P145" i="10"/>
  <c r="P110" i="26" s="1"/>
  <c r="AW429" i="10"/>
  <c r="AW468" i="26" s="1"/>
  <c r="AO429" i="10"/>
  <c r="AO468" i="26" s="1"/>
  <c r="AT429" i="10"/>
  <c r="AT468" i="26" s="1"/>
  <c r="AR429" i="10"/>
  <c r="AR468" i="26" s="1"/>
  <c r="AQ429" i="10"/>
  <c r="AQ468" i="26" s="1"/>
  <c r="AZ429" i="10"/>
  <c r="AZ468" i="26" s="1"/>
  <c r="AP429" i="10"/>
  <c r="AP468" i="26" s="1"/>
  <c r="AY429" i="10"/>
  <c r="AY468" i="26" s="1"/>
  <c r="AN429" i="10"/>
  <c r="AN468" i="26" s="1"/>
  <c r="AX429" i="10"/>
  <c r="AX468" i="26" s="1"/>
  <c r="AU429" i="10"/>
  <c r="AU468" i="26" s="1"/>
  <c r="AS429" i="10"/>
  <c r="AS468" i="26" s="1"/>
  <c r="AV429" i="10"/>
  <c r="AV468" i="26" s="1"/>
  <c r="AS188" i="10"/>
  <c r="AS153" i="26" s="1"/>
  <c r="AZ188" i="10"/>
  <c r="AZ153" i="26" s="1"/>
  <c r="AR188" i="10"/>
  <c r="AR153" i="26" s="1"/>
  <c r="AY188" i="10"/>
  <c r="AY153" i="26" s="1"/>
  <c r="AQ188" i="10"/>
  <c r="AQ153" i="26" s="1"/>
  <c r="AM189" i="10"/>
  <c r="AM154" i="26" s="1"/>
  <c r="AX188" i="10"/>
  <c r="AX153" i="26" s="1"/>
  <c r="AP188" i="10"/>
  <c r="AP153" i="26" s="1"/>
  <c r="AW188" i="10"/>
  <c r="AW153" i="26" s="1"/>
  <c r="AO188" i="10"/>
  <c r="AO153" i="26" s="1"/>
  <c r="AU188" i="10"/>
  <c r="AU153" i="26" s="1"/>
  <c r="AT188" i="10"/>
  <c r="AT153" i="26" s="1"/>
  <c r="AN188" i="10"/>
  <c r="AN153" i="26" s="1"/>
  <c r="AV188" i="10"/>
  <c r="AV153" i="26" s="1"/>
  <c r="N584" i="10"/>
  <c r="O583" i="10"/>
  <c r="O656" i="26" s="1"/>
  <c r="N579" i="10"/>
  <c r="O578" i="10"/>
  <c r="O651" i="26" s="1"/>
  <c r="O652" i="10"/>
  <c r="P651" i="10"/>
  <c r="O121" i="10"/>
  <c r="O69" i="26" s="1"/>
  <c r="N122" i="10"/>
  <c r="AY566" i="10"/>
  <c r="AY639" i="26" s="1"/>
  <c r="AQ566" i="10"/>
  <c r="AQ639" i="26" s="1"/>
  <c r="AM567" i="10"/>
  <c r="AM640" i="26" s="1"/>
  <c r="AX566" i="10"/>
  <c r="AX639" i="26" s="1"/>
  <c r="AP566" i="10"/>
  <c r="AP639" i="26" s="1"/>
  <c r="AW566" i="10"/>
  <c r="AW639" i="26" s="1"/>
  <c r="AO566" i="10"/>
  <c r="AO639" i="26" s="1"/>
  <c r="AV566" i="10"/>
  <c r="AV639" i="26" s="1"/>
  <c r="AN566" i="10"/>
  <c r="AN639" i="26" s="1"/>
  <c r="AZ566" i="10"/>
  <c r="AZ639" i="26" s="1"/>
  <c r="AU566" i="10"/>
  <c r="AU639" i="26" s="1"/>
  <c r="AT566" i="10"/>
  <c r="AT639" i="26" s="1"/>
  <c r="AS566" i="10"/>
  <c r="AS639" i="26" s="1"/>
  <c r="AR566" i="10"/>
  <c r="AR639" i="26" s="1"/>
  <c r="N294" i="10"/>
  <c r="O293" i="10"/>
  <c r="O292" i="26" s="1"/>
  <c r="N564" i="10"/>
  <c r="O563" i="10"/>
  <c r="O636" i="26" s="1"/>
  <c r="P366" i="10"/>
  <c r="P388" i="26" s="1"/>
  <c r="O367" i="10"/>
  <c r="AY331" i="10"/>
  <c r="AY330" i="26" s="1"/>
  <c r="AQ331" i="10"/>
  <c r="AQ330" i="26" s="1"/>
  <c r="AM332" i="10"/>
  <c r="AM331" i="26" s="1"/>
  <c r="AX331" i="10"/>
  <c r="AX330" i="26" s="1"/>
  <c r="AP331" i="10"/>
  <c r="AP330" i="26" s="1"/>
  <c r="AW331" i="10"/>
  <c r="AW330" i="26" s="1"/>
  <c r="AO331" i="10"/>
  <c r="AO330" i="26" s="1"/>
  <c r="AS331" i="10"/>
  <c r="AS330" i="26" s="1"/>
  <c r="AZ331" i="10"/>
  <c r="AZ330" i="26" s="1"/>
  <c r="AR331" i="10"/>
  <c r="AR330" i="26" s="1"/>
  <c r="AV331" i="10"/>
  <c r="AV330" i="26" s="1"/>
  <c r="AN331" i="10"/>
  <c r="AN330" i="26" s="1"/>
  <c r="AT331" i="10"/>
  <c r="AT330" i="26" s="1"/>
  <c r="AU331" i="10"/>
  <c r="AU330" i="26" s="1"/>
  <c r="O264" i="10"/>
  <c r="O246" i="26" s="1"/>
  <c r="N265" i="10"/>
  <c r="AW252" i="10"/>
  <c r="AW234" i="26" s="1"/>
  <c r="AO252" i="10"/>
  <c r="AO234" i="26" s="1"/>
  <c r="AV252" i="10"/>
  <c r="AV234" i="26" s="1"/>
  <c r="AN252" i="10"/>
  <c r="AN234" i="26" s="1"/>
  <c r="AU252" i="10"/>
  <c r="AU234" i="26" s="1"/>
  <c r="AT252" i="10"/>
  <c r="AT234" i="26" s="1"/>
  <c r="AY252" i="10"/>
  <c r="AY234" i="26" s="1"/>
  <c r="AQ252" i="10"/>
  <c r="AQ234" i="26" s="1"/>
  <c r="AM253" i="10"/>
  <c r="AM235" i="26" s="1"/>
  <c r="AX252" i="10"/>
  <c r="AX234" i="26" s="1"/>
  <c r="AP252" i="10"/>
  <c r="AP234" i="26" s="1"/>
  <c r="AZ252" i="10"/>
  <c r="AZ234" i="26" s="1"/>
  <c r="AR252" i="10"/>
  <c r="AR234" i="26" s="1"/>
  <c r="AS252" i="10"/>
  <c r="AS234" i="26" s="1"/>
  <c r="O224" i="10"/>
  <c r="O206" i="26" s="1"/>
  <c r="N225" i="10"/>
  <c r="O686" i="10"/>
  <c r="N687" i="10"/>
  <c r="O700" i="10"/>
  <c r="O813" i="26" s="1"/>
  <c r="O812" i="26" s="1"/>
  <c r="N701" i="10"/>
  <c r="AW503" i="10"/>
  <c r="AW559" i="26" s="1"/>
  <c r="AO503" i="10"/>
  <c r="AO559" i="26" s="1"/>
  <c r="AU503" i="10"/>
  <c r="AU559" i="26" s="1"/>
  <c r="AS503" i="10"/>
  <c r="AS559" i="26" s="1"/>
  <c r="AY503" i="10"/>
  <c r="AY559" i="26" s="1"/>
  <c r="AQ503" i="10"/>
  <c r="AQ559" i="26" s="1"/>
  <c r="AX503" i="10"/>
  <c r="AX559" i="26" s="1"/>
  <c r="AV503" i="10"/>
  <c r="AV559" i="26" s="1"/>
  <c r="AT503" i="10"/>
  <c r="AT559" i="26" s="1"/>
  <c r="AR503" i="10"/>
  <c r="AR559" i="26" s="1"/>
  <c r="AP503" i="10"/>
  <c r="AP559" i="26" s="1"/>
  <c r="AN503" i="10"/>
  <c r="AN559" i="26" s="1"/>
  <c r="AZ503" i="10"/>
  <c r="AZ559" i="26" s="1"/>
  <c r="O799" i="10"/>
  <c r="N800" i="10"/>
  <c r="N801" i="10" s="1"/>
  <c r="N802" i="10" s="1"/>
  <c r="N803" i="10" s="1"/>
  <c r="N471" i="10"/>
  <c r="O470" i="10"/>
  <c r="O509" i="26" s="1"/>
  <c r="O725" i="10"/>
  <c r="O838" i="26" s="1"/>
  <c r="N726" i="10"/>
  <c r="AW655" i="10"/>
  <c r="AO655" i="10"/>
  <c r="AV655" i="10"/>
  <c r="AN655" i="10"/>
  <c r="AU655" i="10"/>
  <c r="AT655" i="10"/>
  <c r="AS655" i="10"/>
  <c r="AZ655" i="10"/>
  <c r="AR655" i="10"/>
  <c r="AY655" i="10"/>
  <c r="AQ655" i="10"/>
  <c r="AX655" i="10"/>
  <c r="AP655" i="10"/>
  <c r="AU876" i="10"/>
  <c r="AU1023" i="26" s="1"/>
  <c r="AZ876" i="10"/>
  <c r="AZ1023" i="26" s="1"/>
  <c r="AR876" i="10"/>
  <c r="AR1023" i="26" s="1"/>
  <c r="AY876" i="10"/>
  <c r="AY1023" i="26" s="1"/>
  <c r="AQ876" i="10"/>
  <c r="AQ1023" i="26" s="1"/>
  <c r="AN876" i="10"/>
  <c r="AN1023" i="26" s="1"/>
  <c r="AX876" i="10"/>
  <c r="AX1023" i="26" s="1"/>
  <c r="AW876" i="10"/>
  <c r="AW1023" i="26" s="1"/>
  <c r="AV876" i="10"/>
  <c r="AV1023" i="26" s="1"/>
  <c r="AO876" i="10"/>
  <c r="AO1023" i="26" s="1"/>
  <c r="AP876" i="10"/>
  <c r="AP1023" i="26" s="1"/>
  <c r="AT876" i="10"/>
  <c r="AT1023" i="26" s="1"/>
  <c r="AS876" i="10"/>
  <c r="AS1023" i="26" s="1"/>
  <c r="AM877" i="10"/>
  <c r="AM1024" i="26" s="1"/>
  <c r="O843" i="10"/>
  <c r="O990" i="26" s="1"/>
  <c r="N844" i="10"/>
  <c r="N711" i="10"/>
  <c r="O710" i="10"/>
  <c r="O823" i="26" s="1"/>
  <c r="AU458" i="10"/>
  <c r="AU497" i="26" s="1"/>
  <c r="AT458" i="10"/>
  <c r="AT497" i="26" s="1"/>
  <c r="AS458" i="10"/>
  <c r="AS497" i="26" s="1"/>
  <c r="AZ458" i="10"/>
  <c r="AZ497" i="26" s="1"/>
  <c r="AR458" i="10"/>
  <c r="AR497" i="26" s="1"/>
  <c r="AY458" i="10"/>
  <c r="AY497" i="26" s="1"/>
  <c r="AQ458" i="10"/>
  <c r="AQ497" i="26" s="1"/>
  <c r="AW458" i="10"/>
  <c r="AW497" i="26" s="1"/>
  <c r="AO458" i="10"/>
  <c r="AO497" i="26" s="1"/>
  <c r="AM459" i="10"/>
  <c r="AM498" i="26" s="1"/>
  <c r="AX458" i="10"/>
  <c r="AX497" i="26" s="1"/>
  <c r="AP458" i="10"/>
  <c r="AP497" i="26" s="1"/>
  <c r="AN458" i="10"/>
  <c r="AN497" i="26" s="1"/>
  <c r="AV458" i="10"/>
  <c r="AV497" i="26" s="1"/>
  <c r="AM444" i="10"/>
  <c r="AM483" i="26" s="1"/>
  <c r="AX443" i="10"/>
  <c r="AX482" i="26" s="1"/>
  <c r="AP443" i="10"/>
  <c r="AP482" i="26" s="1"/>
  <c r="AW443" i="10"/>
  <c r="AW482" i="26" s="1"/>
  <c r="AO443" i="10"/>
  <c r="AO482" i="26" s="1"/>
  <c r="AT443" i="10"/>
  <c r="AT482" i="26" s="1"/>
  <c r="AZ443" i="10"/>
  <c r="AZ482" i="26" s="1"/>
  <c r="AR443" i="10"/>
  <c r="AR482" i="26" s="1"/>
  <c r="AY443" i="10"/>
  <c r="AY482" i="26" s="1"/>
  <c r="AV443" i="10"/>
  <c r="AV482" i="26" s="1"/>
  <c r="AU443" i="10"/>
  <c r="AU482" i="26" s="1"/>
  <c r="AQ443" i="10"/>
  <c r="AQ482" i="26" s="1"/>
  <c r="AN443" i="10"/>
  <c r="AN482" i="26" s="1"/>
  <c r="AS443" i="10"/>
  <c r="AS482" i="26" s="1"/>
  <c r="O289" i="10"/>
  <c r="P288" i="10"/>
  <c r="P287" i="26" s="1"/>
  <c r="AY99" i="10"/>
  <c r="AY47" i="26" s="1"/>
  <c r="AQ99" i="10"/>
  <c r="AQ47" i="26" s="1"/>
  <c r="AM100" i="10"/>
  <c r="AM47" i="26" s="1"/>
  <c r="AX99" i="10"/>
  <c r="AX47" i="26" s="1"/>
  <c r="AP99" i="10"/>
  <c r="AP47" i="26" s="1"/>
  <c r="AW99" i="10"/>
  <c r="AW47" i="26" s="1"/>
  <c r="AO99" i="10"/>
  <c r="AO47" i="26" s="1"/>
  <c r="AV99" i="10"/>
  <c r="AV47" i="26" s="1"/>
  <c r="AN99" i="10"/>
  <c r="AN47" i="26" s="1"/>
  <c r="AU99" i="10"/>
  <c r="AU47" i="26" s="1"/>
  <c r="AT99" i="10"/>
  <c r="AT47" i="26" s="1"/>
  <c r="AS99" i="10"/>
  <c r="AS47" i="26" s="1"/>
  <c r="AZ99" i="10"/>
  <c r="AZ47" i="26" s="1"/>
  <c r="AR99" i="10"/>
  <c r="AR47" i="26" s="1"/>
  <c r="N859" i="10"/>
  <c r="O858" i="10"/>
  <c r="O1005" i="26" s="1"/>
  <c r="AW385" i="10"/>
  <c r="AW407" i="26" s="1"/>
  <c r="AO385" i="10"/>
  <c r="AO407" i="26" s="1"/>
  <c r="AU385" i="10"/>
  <c r="AU407" i="26" s="1"/>
  <c r="AS385" i="10"/>
  <c r="AS407" i="26" s="1"/>
  <c r="AX385" i="10"/>
  <c r="AX407" i="26" s="1"/>
  <c r="AV385" i="10"/>
  <c r="AV407" i="26" s="1"/>
  <c r="AT385" i="10"/>
  <c r="AT407" i="26" s="1"/>
  <c r="AR385" i="10"/>
  <c r="AR407" i="26" s="1"/>
  <c r="AZ385" i="10"/>
  <c r="AZ407" i="26" s="1"/>
  <c r="AN385" i="10"/>
  <c r="AN407" i="26" s="1"/>
  <c r="AY385" i="10"/>
  <c r="AY407" i="26" s="1"/>
  <c r="AP385" i="10"/>
  <c r="AP407" i="26" s="1"/>
  <c r="AQ385" i="10"/>
  <c r="AQ407" i="26" s="1"/>
  <c r="O460" i="10"/>
  <c r="O499" i="26" s="1"/>
  <c r="N461" i="10"/>
  <c r="AM617" i="10"/>
  <c r="AX616" i="10"/>
  <c r="AX689" i="26" s="1"/>
  <c r="AP616" i="10"/>
  <c r="AP689" i="26" s="1"/>
  <c r="AW616" i="10"/>
  <c r="AW689" i="26" s="1"/>
  <c r="AO616" i="10"/>
  <c r="AO689" i="26" s="1"/>
  <c r="AV616" i="10"/>
  <c r="AV689" i="26" s="1"/>
  <c r="AT616" i="10"/>
  <c r="AT689" i="26" s="1"/>
  <c r="AZ616" i="10"/>
  <c r="AZ689" i="26" s="1"/>
  <c r="AR616" i="10"/>
  <c r="AR689" i="26" s="1"/>
  <c r="AY616" i="10"/>
  <c r="AY689" i="26" s="1"/>
  <c r="AU616" i="10"/>
  <c r="AU689" i="26" s="1"/>
  <c r="AS616" i="10"/>
  <c r="AS689" i="26" s="1"/>
  <c r="AQ616" i="10"/>
  <c r="AQ689" i="26" s="1"/>
  <c r="AN616" i="10"/>
  <c r="AN689" i="26" s="1"/>
  <c r="AY856" i="10"/>
  <c r="AY1003" i="26" s="1"/>
  <c r="AQ856" i="10"/>
  <c r="AQ1003" i="26" s="1"/>
  <c r="AM857" i="10"/>
  <c r="AM1004" i="26" s="1"/>
  <c r="AX856" i="10"/>
  <c r="AX1003" i="26" s="1"/>
  <c r="AP856" i="10"/>
  <c r="AP1003" i="26" s="1"/>
  <c r="AW856" i="10"/>
  <c r="AW1003" i="26" s="1"/>
  <c r="AO856" i="10"/>
  <c r="AO1003" i="26" s="1"/>
  <c r="AZ856" i="10"/>
  <c r="AZ1003" i="26" s="1"/>
  <c r="AV856" i="10"/>
  <c r="AV1003" i="26" s="1"/>
  <c r="AR856" i="10"/>
  <c r="AR1003" i="26" s="1"/>
  <c r="AT856" i="10"/>
  <c r="AT1003" i="26" s="1"/>
  <c r="AS856" i="10"/>
  <c r="AS1003" i="26" s="1"/>
  <c r="AN856" i="10"/>
  <c r="AN1003" i="26" s="1"/>
  <c r="AU856" i="10"/>
  <c r="AU1003" i="26" s="1"/>
  <c r="O745" i="10"/>
  <c r="O858" i="26" s="1"/>
  <c r="N746" i="10"/>
  <c r="AY645" i="10"/>
  <c r="AQ645" i="10"/>
  <c r="AX645" i="10"/>
  <c r="AP645" i="10"/>
  <c r="AW645" i="10"/>
  <c r="AO645" i="10"/>
  <c r="AV645" i="10"/>
  <c r="AN645" i="10"/>
  <c r="AU645" i="10"/>
  <c r="AS645" i="10"/>
  <c r="AZ645" i="10"/>
  <c r="AT645" i="10"/>
  <c r="AR645" i="10"/>
  <c r="AT281" i="10"/>
  <c r="AT280" i="26" s="1"/>
  <c r="AS281" i="10"/>
  <c r="AS280" i="26" s="1"/>
  <c r="AZ281" i="10"/>
  <c r="AZ280" i="26" s="1"/>
  <c r="AR281" i="10"/>
  <c r="AR280" i="26" s="1"/>
  <c r="AY281" i="10"/>
  <c r="AY280" i="26" s="1"/>
  <c r="AQ281" i="10"/>
  <c r="AQ280" i="26" s="1"/>
  <c r="AV281" i="10"/>
  <c r="AV280" i="26" s="1"/>
  <c r="AN281" i="10"/>
  <c r="AN280" i="26" s="1"/>
  <c r="AU281" i="10"/>
  <c r="AU280" i="26" s="1"/>
  <c r="AO281" i="10"/>
  <c r="AO280" i="26" s="1"/>
  <c r="AM282" i="10"/>
  <c r="AM281" i="26" s="1"/>
  <c r="AW281" i="10"/>
  <c r="AW280" i="26" s="1"/>
  <c r="AP281" i="10"/>
  <c r="AP280" i="26" s="1"/>
  <c r="AX281" i="10"/>
  <c r="AX280" i="26" s="1"/>
  <c r="N324" i="10"/>
  <c r="O323" i="10"/>
  <c r="O322" i="26" s="1"/>
  <c r="AW399" i="10"/>
  <c r="AW421" i="26" s="1"/>
  <c r="AO399" i="10"/>
  <c r="AO421" i="26" s="1"/>
  <c r="AU399" i="10"/>
  <c r="AU421" i="26" s="1"/>
  <c r="AS399" i="10"/>
  <c r="AS421" i="26" s="1"/>
  <c r="AM400" i="10"/>
  <c r="AM422" i="26" s="1"/>
  <c r="AX399" i="10"/>
  <c r="AX421" i="26" s="1"/>
  <c r="AP399" i="10"/>
  <c r="AP421" i="26" s="1"/>
  <c r="AR399" i="10"/>
  <c r="AR421" i="26" s="1"/>
  <c r="AQ399" i="10"/>
  <c r="AQ421" i="26" s="1"/>
  <c r="AN399" i="10"/>
  <c r="AN421" i="26" s="1"/>
  <c r="AV399" i="10"/>
  <c r="AV421" i="26" s="1"/>
  <c r="AT399" i="10"/>
  <c r="AT421" i="26" s="1"/>
  <c r="AZ399" i="10"/>
  <c r="AZ421" i="26" s="1"/>
  <c r="AY399" i="10"/>
  <c r="AY421" i="26" s="1"/>
  <c r="AT119" i="10"/>
  <c r="AT67" i="26" s="1"/>
  <c r="AS119" i="10"/>
  <c r="AS67" i="26" s="1"/>
  <c r="AM120" i="10"/>
  <c r="AX119" i="10"/>
  <c r="AX67" i="26" s="1"/>
  <c r="AP119" i="10"/>
  <c r="AP67" i="26" s="1"/>
  <c r="AW119" i="10"/>
  <c r="AW67" i="26" s="1"/>
  <c r="AO119" i="10"/>
  <c r="AO67" i="26" s="1"/>
  <c r="AR119" i="10"/>
  <c r="AR67" i="26" s="1"/>
  <c r="AQ119" i="10"/>
  <c r="AQ67" i="26" s="1"/>
  <c r="AN119" i="10"/>
  <c r="AN67" i="26" s="1"/>
  <c r="AZ119" i="10"/>
  <c r="AZ67" i="26" s="1"/>
  <c r="AV119" i="10"/>
  <c r="AV67" i="26" s="1"/>
  <c r="AY119" i="10"/>
  <c r="AY67" i="26" s="1"/>
  <c r="AU119" i="10"/>
  <c r="AU67" i="26" s="1"/>
  <c r="N171" i="10"/>
  <c r="O170" i="10"/>
  <c r="AZ143" i="10"/>
  <c r="AZ108" i="26" s="1"/>
  <c r="AR143" i="10"/>
  <c r="AR108" i="26" s="1"/>
  <c r="AY143" i="10"/>
  <c r="AY108" i="26" s="1"/>
  <c r="AQ143" i="10"/>
  <c r="AQ108" i="26" s="1"/>
  <c r="AM144" i="10"/>
  <c r="AM109" i="26" s="1"/>
  <c r="AX143" i="10"/>
  <c r="AX108" i="26" s="1"/>
  <c r="AP143" i="10"/>
  <c r="AP108" i="26" s="1"/>
  <c r="AV143" i="10"/>
  <c r="AV108" i="26" s="1"/>
  <c r="AN143" i="10"/>
  <c r="AN108" i="26" s="1"/>
  <c r="AU143" i="10"/>
  <c r="AU108" i="26" s="1"/>
  <c r="AO143" i="10"/>
  <c r="AO108" i="26" s="1"/>
  <c r="AT143" i="10"/>
  <c r="AT108" i="26" s="1"/>
  <c r="AS143" i="10"/>
  <c r="AS108" i="26" s="1"/>
  <c r="AW143" i="10"/>
  <c r="AW108" i="26" s="1"/>
  <c r="AP685" i="10"/>
  <c r="AW685" i="10"/>
  <c r="AO685" i="10"/>
  <c r="AP469" i="10"/>
  <c r="AP508" i="26" s="1"/>
  <c r="AR469" i="10"/>
  <c r="AR508" i="26" s="1"/>
  <c r="N72" i="10"/>
  <c r="O71" i="10"/>
  <c r="O19" i="26" s="1"/>
  <c r="O18" i="26" s="1"/>
  <c r="AT792" i="10"/>
  <c r="AS792" i="10"/>
  <c r="AU792" i="10"/>
  <c r="AQ792" i="10"/>
  <c r="AZ792" i="10"/>
  <c r="AP792" i="10"/>
  <c r="AX792" i="10"/>
  <c r="AN792" i="10"/>
  <c r="AM793" i="10"/>
  <c r="AR792" i="10"/>
  <c r="AO792" i="10"/>
  <c r="AY792" i="10"/>
  <c r="AW792" i="10"/>
  <c r="AV792" i="10"/>
  <c r="O789" i="10"/>
  <c r="N790" i="10"/>
  <c r="N791" i="10" s="1"/>
  <c r="N792" i="10" s="1"/>
  <c r="N793" i="10" s="1"/>
  <c r="AZ473" i="10"/>
  <c r="AZ512" i="26" s="1"/>
  <c r="AR473" i="10"/>
  <c r="AR512" i="26" s="1"/>
  <c r="AY473" i="10"/>
  <c r="AY512" i="26" s="1"/>
  <c r="AQ473" i="10"/>
  <c r="AQ512" i="26" s="1"/>
  <c r="AM474" i="10"/>
  <c r="AM513" i="26" s="1"/>
  <c r="AX473" i="10"/>
  <c r="AX512" i="26" s="1"/>
  <c r="AP473" i="10"/>
  <c r="AP512" i="26" s="1"/>
  <c r="AW473" i="10"/>
  <c r="AW512" i="26" s="1"/>
  <c r="AO473" i="10"/>
  <c r="AO512" i="26" s="1"/>
  <c r="AV473" i="10"/>
  <c r="AV512" i="26" s="1"/>
  <c r="AN473" i="10"/>
  <c r="AN512" i="26" s="1"/>
  <c r="AU473" i="10"/>
  <c r="AU512" i="26" s="1"/>
  <c r="AT473" i="10"/>
  <c r="AT512" i="26" s="1"/>
  <c r="AS473" i="10"/>
  <c r="AS512" i="26" s="1"/>
  <c r="N112" i="10"/>
  <c r="O111" i="10"/>
  <c r="O59" i="26" s="1"/>
  <c r="O760" i="10"/>
  <c r="O873" i="26" s="1"/>
  <c r="N761" i="10"/>
  <c r="N632" i="10"/>
  <c r="O631" i="10"/>
  <c r="AS537" i="10"/>
  <c r="AS593" i="26" s="1"/>
  <c r="AM538" i="10"/>
  <c r="AM594" i="26" s="1"/>
  <c r="AX537" i="10"/>
  <c r="AX593" i="26" s="1"/>
  <c r="AP537" i="10"/>
  <c r="AP593" i="26" s="1"/>
  <c r="AV537" i="10"/>
  <c r="AV593" i="26" s="1"/>
  <c r="AN537" i="10"/>
  <c r="AN593" i="26" s="1"/>
  <c r="AU537" i="10"/>
  <c r="AU593" i="26" s="1"/>
  <c r="AO537" i="10"/>
  <c r="AO593" i="26" s="1"/>
  <c r="AZ537" i="10"/>
  <c r="AZ593" i="26" s="1"/>
  <c r="AY537" i="10"/>
  <c r="AY593" i="26" s="1"/>
  <c r="AW537" i="10"/>
  <c r="AW593" i="26" s="1"/>
  <c r="AR537" i="10"/>
  <c r="AR593" i="26" s="1"/>
  <c r="AQ537" i="10"/>
  <c r="AQ593" i="26" s="1"/>
  <c r="AT537" i="10"/>
  <c r="AT593" i="26" s="1"/>
  <c r="O175" i="10"/>
  <c r="N176" i="10"/>
  <c r="P509" i="10"/>
  <c r="P565" i="26" s="1"/>
  <c r="O510" i="10"/>
  <c r="O455" i="10"/>
  <c r="O494" i="26" s="1"/>
  <c r="N456" i="10"/>
  <c r="AW798" i="10"/>
  <c r="AN798" i="10"/>
  <c r="AZ263" i="10"/>
  <c r="AZ245" i="26" s="1"/>
  <c r="AR263" i="10"/>
  <c r="AR245" i="26" s="1"/>
  <c r="AY263" i="10"/>
  <c r="AY245" i="26" s="1"/>
  <c r="AQ263" i="10"/>
  <c r="AQ245" i="26" s="1"/>
  <c r="AX263" i="10"/>
  <c r="AX245" i="26" s="1"/>
  <c r="AP263" i="10"/>
  <c r="AP245" i="26" s="1"/>
  <c r="AW263" i="10"/>
  <c r="AW245" i="26" s="1"/>
  <c r="AO263" i="10"/>
  <c r="AO245" i="26" s="1"/>
  <c r="AT263" i="10"/>
  <c r="AT245" i="26" s="1"/>
  <c r="AS263" i="10"/>
  <c r="AS245" i="26" s="1"/>
  <c r="AU263" i="10"/>
  <c r="AU245" i="26" s="1"/>
  <c r="AN263" i="10"/>
  <c r="AN245" i="26" s="1"/>
  <c r="AV263" i="10"/>
  <c r="AV245" i="26" s="1"/>
  <c r="AZ542" i="10"/>
  <c r="AZ598" i="26" s="1"/>
  <c r="AR542" i="10"/>
  <c r="AR598" i="26" s="1"/>
  <c r="AW542" i="10"/>
  <c r="AW598" i="26" s="1"/>
  <c r="AO542" i="10"/>
  <c r="AO598" i="26" s="1"/>
  <c r="AV542" i="10"/>
  <c r="AV598" i="26" s="1"/>
  <c r="AN542" i="10"/>
  <c r="AN598" i="26" s="1"/>
  <c r="AU542" i="10"/>
  <c r="AU598" i="26" s="1"/>
  <c r="AT542" i="10"/>
  <c r="AT598" i="26" s="1"/>
  <c r="AY542" i="10"/>
  <c r="AY598" i="26" s="1"/>
  <c r="AX542" i="10"/>
  <c r="AX598" i="26" s="1"/>
  <c r="AS542" i="10"/>
  <c r="AS598" i="26" s="1"/>
  <c r="AQ542" i="10"/>
  <c r="AQ598" i="26" s="1"/>
  <c r="AP542" i="10"/>
  <c r="AP598" i="26" s="1"/>
  <c r="AM543" i="10"/>
  <c r="AM599" i="26" s="1"/>
  <c r="O131" i="10"/>
  <c r="O79" i="26" s="1"/>
  <c r="N132" i="10"/>
  <c r="O195" i="10"/>
  <c r="O196" i="10" s="1"/>
  <c r="O197" i="10" s="1"/>
  <c r="O198" i="10" s="1"/>
  <c r="O199" i="10" s="1"/>
  <c r="AZ787" i="10"/>
  <c r="AR787" i="10"/>
  <c r="AW787" i="10"/>
  <c r="AO787" i="10"/>
  <c r="AU787" i="10"/>
  <c r="AY787" i="10"/>
  <c r="AX787" i="10"/>
  <c r="AV787" i="10"/>
  <c r="AT787" i="10"/>
  <c r="AS787" i="10"/>
  <c r="AM788" i="10"/>
  <c r="AQ787" i="10"/>
  <c r="AP787" i="10"/>
  <c r="AN787" i="10"/>
  <c r="O519" i="10"/>
  <c r="O575" i="26" s="1"/>
  <c r="N520" i="10"/>
  <c r="N521" i="10" s="1"/>
  <c r="N825" i="10"/>
  <c r="N826" i="10" s="1"/>
  <c r="N827" i="10" s="1"/>
  <c r="N828" i="10" s="1"/>
  <c r="O824" i="10"/>
  <c r="N250" i="10"/>
  <c r="O249" i="10"/>
  <c r="O231" i="26" s="1"/>
  <c r="N255" i="10"/>
  <c r="O254" i="10"/>
  <c r="O236" i="26" s="1"/>
  <c r="N215" i="10"/>
  <c r="N216" i="10" s="1"/>
  <c r="O214" i="10"/>
  <c r="O196" i="26" s="1"/>
  <c r="AZ713" i="10"/>
  <c r="AZ826" i="26" s="1"/>
  <c r="AR713" i="10"/>
  <c r="AR826" i="26" s="1"/>
  <c r="AU713" i="10"/>
  <c r="AU826" i="26" s="1"/>
  <c r="AV713" i="10"/>
  <c r="AV826" i="26" s="1"/>
  <c r="AT713" i="10"/>
  <c r="AT826" i="26" s="1"/>
  <c r="AS713" i="10"/>
  <c r="AS826" i="26" s="1"/>
  <c r="AQ713" i="10"/>
  <c r="AQ826" i="26" s="1"/>
  <c r="AP713" i="10"/>
  <c r="AP826" i="26" s="1"/>
  <c r="AY713" i="10"/>
  <c r="AY826" i="26" s="1"/>
  <c r="AO713" i="10"/>
  <c r="AO826" i="26" s="1"/>
  <c r="AX713" i="10"/>
  <c r="AX826" i="26" s="1"/>
  <c r="AN713" i="10"/>
  <c r="AN826" i="26" s="1"/>
  <c r="AM714" i="10"/>
  <c r="AM827" i="26" s="1"/>
  <c r="AW713" i="10"/>
  <c r="AW826" i="26" s="1"/>
  <c r="AM302" i="10"/>
  <c r="AM301" i="26" s="1"/>
  <c r="AX301" i="10"/>
  <c r="AX300" i="26" s="1"/>
  <c r="AP301" i="10"/>
  <c r="AP300" i="26" s="1"/>
  <c r="AW301" i="10"/>
  <c r="AW300" i="26" s="1"/>
  <c r="AO301" i="10"/>
  <c r="AO300" i="26" s="1"/>
  <c r="AV301" i="10"/>
  <c r="AV300" i="26" s="1"/>
  <c r="AN301" i="10"/>
  <c r="AN300" i="26" s="1"/>
  <c r="AU301" i="10"/>
  <c r="AU300" i="26" s="1"/>
  <c r="AZ301" i="10"/>
  <c r="AZ300" i="26" s="1"/>
  <c r="AR301" i="10"/>
  <c r="AR300" i="26" s="1"/>
  <c r="AY301" i="10"/>
  <c r="AY300" i="26" s="1"/>
  <c r="AQ301" i="10"/>
  <c r="AQ300" i="26" s="1"/>
  <c r="AS301" i="10"/>
  <c r="AS300" i="26" s="1"/>
  <c r="AT301" i="10"/>
  <c r="AT300" i="26" s="1"/>
  <c r="AM665" i="10"/>
  <c r="AX664" i="10"/>
  <c r="AP664" i="10"/>
  <c r="AU664" i="10"/>
  <c r="AT664" i="10"/>
  <c r="AO664" i="10"/>
  <c r="AZ664" i="10"/>
  <c r="AN664" i="10"/>
  <c r="AY664" i="10"/>
  <c r="AW664" i="10"/>
  <c r="AV664" i="10"/>
  <c r="AS664" i="10"/>
  <c r="AR664" i="10"/>
  <c r="AQ664" i="10"/>
  <c r="AV817" i="10"/>
  <c r="AN817" i="10"/>
  <c r="AZ817" i="10"/>
  <c r="AR817" i="10"/>
  <c r="AU817" i="10"/>
  <c r="AT817" i="10"/>
  <c r="AQ817" i="10"/>
  <c r="AY817" i="10"/>
  <c r="AX817" i="10"/>
  <c r="AS817" i="10"/>
  <c r="AP817" i="10"/>
  <c r="AW817" i="10"/>
  <c r="AM818" i="10"/>
  <c r="AO817" i="10"/>
  <c r="AX498" i="10"/>
  <c r="AX554" i="26" s="1"/>
  <c r="AP498" i="10"/>
  <c r="AP554" i="26" s="1"/>
  <c r="AV498" i="10"/>
  <c r="AV554" i="26" s="1"/>
  <c r="AN498" i="10"/>
  <c r="AN554" i="26" s="1"/>
  <c r="AT498" i="10"/>
  <c r="AT554" i="26" s="1"/>
  <c r="AZ498" i="10"/>
  <c r="AZ554" i="26" s="1"/>
  <c r="AY498" i="10"/>
  <c r="AY554" i="26" s="1"/>
  <c r="AW498" i="10"/>
  <c r="AW554" i="26" s="1"/>
  <c r="AU498" i="10"/>
  <c r="AU554" i="26" s="1"/>
  <c r="AS498" i="10"/>
  <c r="AS554" i="26" s="1"/>
  <c r="AR498" i="10"/>
  <c r="AR554" i="26" s="1"/>
  <c r="AQ498" i="10"/>
  <c r="AQ554" i="26" s="1"/>
  <c r="AO498" i="10"/>
  <c r="AO554" i="26" s="1"/>
  <c r="AX370" i="10"/>
  <c r="AX392" i="26" s="1"/>
  <c r="AP370" i="10"/>
  <c r="AP392" i="26" s="1"/>
  <c r="AW370" i="10"/>
  <c r="AW392" i="26" s="1"/>
  <c r="AO370" i="10"/>
  <c r="AO392" i="26" s="1"/>
  <c r="AV370" i="10"/>
  <c r="AV392" i="26" s="1"/>
  <c r="AN370" i="10"/>
  <c r="AN392" i="26" s="1"/>
  <c r="AU370" i="10"/>
  <c r="AU392" i="26" s="1"/>
  <c r="AZ370" i="10"/>
  <c r="AZ392" i="26" s="1"/>
  <c r="AR370" i="10"/>
  <c r="AR392" i="26" s="1"/>
  <c r="AY370" i="10"/>
  <c r="AY392" i="26" s="1"/>
  <c r="AQ370" i="10"/>
  <c r="AQ392" i="26" s="1"/>
  <c r="AT370" i="10"/>
  <c r="AT392" i="26" s="1"/>
  <c r="AS370" i="10"/>
  <c r="AS392" i="26" s="1"/>
  <c r="AS587" i="10"/>
  <c r="AS660" i="26" s="1"/>
  <c r="AZ587" i="10"/>
  <c r="AZ660" i="26" s="1"/>
  <c r="AR587" i="10"/>
  <c r="AR660" i="26" s="1"/>
  <c r="AO587" i="10"/>
  <c r="AO660" i="26" s="1"/>
  <c r="AV587" i="10"/>
  <c r="AV660" i="26" s="1"/>
  <c r="AU587" i="10"/>
  <c r="AU660" i="26" s="1"/>
  <c r="N476" i="10"/>
  <c r="O475" i="10"/>
  <c r="O514" i="26" s="1"/>
  <c r="N677" i="10"/>
  <c r="O676" i="10"/>
  <c r="N451" i="10"/>
  <c r="O450" i="10"/>
  <c r="O489" i="26" s="1"/>
  <c r="AZ179" i="10"/>
  <c r="AZ144" i="26" s="1"/>
  <c r="AR179" i="10"/>
  <c r="AR144" i="26" s="1"/>
  <c r="AY179" i="10"/>
  <c r="AY144" i="26" s="1"/>
  <c r="AQ179" i="10"/>
  <c r="AQ144" i="26" s="1"/>
  <c r="AX179" i="10"/>
  <c r="AX144" i="26" s="1"/>
  <c r="AP179" i="10"/>
  <c r="AP144" i="26" s="1"/>
  <c r="AW179" i="10"/>
  <c r="AW144" i="26" s="1"/>
  <c r="AO179" i="10"/>
  <c r="AO144" i="26" s="1"/>
  <c r="AV179" i="10"/>
  <c r="AV144" i="26" s="1"/>
  <c r="AN179" i="10"/>
  <c r="AN144" i="26" s="1"/>
  <c r="AT179" i="10"/>
  <c r="AT144" i="26" s="1"/>
  <c r="AS179" i="10"/>
  <c r="AS144" i="26" s="1"/>
  <c r="AU179" i="10"/>
  <c r="AU144" i="26" s="1"/>
  <c r="AT311" i="10"/>
  <c r="AT310" i="26" s="1"/>
  <c r="AW311" i="10"/>
  <c r="AW310" i="26" s="1"/>
  <c r="AO311" i="10"/>
  <c r="AO310" i="26" s="1"/>
  <c r="AS311" i="10"/>
  <c r="AS310" i="26" s="1"/>
  <c r="AR311" i="10"/>
  <c r="AR310" i="26" s="1"/>
  <c r="AQ311" i="10"/>
  <c r="AQ310" i="26" s="1"/>
  <c r="AZ311" i="10"/>
  <c r="AZ310" i="26" s="1"/>
  <c r="AP311" i="10"/>
  <c r="AP310" i="26" s="1"/>
  <c r="AV311" i="10"/>
  <c r="AV310" i="26" s="1"/>
  <c r="AU311" i="10"/>
  <c r="AU310" i="26" s="1"/>
  <c r="AY311" i="10"/>
  <c r="AY310" i="26" s="1"/>
  <c r="AX311" i="10"/>
  <c r="AX310" i="26" s="1"/>
  <c r="AN311" i="10"/>
  <c r="AN310" i="26" s="1"/>
  <c r="AM312" i="10"/>
  <c r="AM311" i="26" s="1"/>
  <c r="N481" i="10"/>
  <c r="O480" i="10"/>
  <c r="O519" i="26" s="1"/>
  <c r="AS753" i="10"/>
  <c r="AS866" i="26" s="1"/>
  <c r="AU753" i="10"/>
  <c r="AU866" i="26" s="1"/>
  <c r="AM754" i="10"/>
  <c r="AM867" i="26" s="1"/>
  <c r="AY753" i="10"/>
  <c r="AY866" i="26" s="1"/>
  <c r="AO753" i="10"/>
  <c r="AO866" i="26" s="1"/>
  <c r="AX753" i="10"/>
  <c r="AX866" i="26" s="1"/>
  <c r="AN753" i="10"/>
  <c r="AN866" i="26" s="1"/>
  <c r="AW753" i="10"/>
  <c r="AW866" i="26" s="1"/>
  <c r="AV753" i="10"/>
  <c r="AV866" i="26" s="1"/>
  <c r="AT753" i="10"/>
  <c r="AT866" i="26" s="1"/>
  <c r="AR753" i="10"/>
  <c r="AR866" i="26" s="1"/>
  <c r="AZ753" i="10"/>
  <c r="AZ866" i="26" s="1"/>
  <c r="AQ753" i="10"/>
  <c r="AQ866" i="26" s="1"/>
  <c r="AP753" i="10"/>
  <c r="AP866" i="26" s="1"/>
  <c r="AZ851" i="10"/>
  <c r="AZ998" i="26" s="1"/>
  <c r="AR851" i="10"/>
  <c r="AR998" i="26" s="1"/>
  <c r="AY851" i="10"/>
  <c r="AY998" i="26" s="1"/>
  <c r="AQ851" i="10"/>
  <c r="AQ998" i="26" s="1"/>
  <c r="AM852" i="10"/>
  <c r="AM999" i="26" s="1"/>
  <c r="AU851" i="10"/>
  <c r="AU998" i="26" s="1"/>
  <c r="AT851" i="10"/>
  <c r="AT998" i="26" s="1"/>
  <c r="AS851" i="10"/>
  <c r="AS998" i="26" s="1"/>
  <c r="AW851" i="10"/>
  <c r="AW998" i="26" s="1"/>
  <c r="AN851" i="10"/>
  <c r="AN998" i="26" s="1"/>
  <c r="AO851" i="10"/>
  <c r="AO998" i="26" s="1"/>
  <c r="AV851" i="10"/>
  <c r="AV998" i="26" s="1"/>
  <c r="AX851" i="10"/>
  <c r="AX998" i="26" s="1"/>
  <c r="AP851" i="10"/>
  <c r="AP998" i="26" s="1"/>
  <c r="N102" i="10"/>
  <c r="O101" i="10"/>
  <c r="O49" i="26" s="1"/>
  <c r="N141" i="10"/>
  <c r="O140" i="10"/>
  <c r="O105" i="26" s="1"/>
  <c r="O104" i="26" s="1"/>
  <c r="O646" i="10"/>
  <c r="N647" i="10"/>
  <c r="N731" i="10"/>
  <c r="O730" i="10"/>
  <c r="O843" i="26" s="1"/>
  <c r="N240" i="10"/>
  <c r="O239" i="10"/>
  <c r="O221" i="26" s="1"/>
  <c r="O780" i="10"/>
  <c r="O781" i="10" s="1"/>
  <c r="O782" i="10" s="1"/>
  <c r="O783" i="10" s="1"/>
  <c r="P779" i="10"/>
  <c r="AV679" i="10"/>
  <c r="AN679" i="10"/>
  <c r="AU679" i="10"/>
  <c r="AS679" i="10"/>
  <c r="AZ679" i="10"/>
  <c r="AR679" i="10"/>
  <c r="AY679" i="10"/>
  <c r="AQ679" i="10"/>
  <c r="AM680" i="10"/>
  <c r="AP679" i="10"/>
  <c r="AO679" i="10"/>
  <c r="AX679" i="10"/>
  <c r="AW679" i="10"/>
  <c r="AT679" i="10"/>
  <c r="N191" i="10"/>
  <c r="O190" i="10"/>
  <c r="O155" i="26" s="1"/>
  <c r="AU639" i="10"/>
  <c r="AT639" i="10"/>
  <c r="AS639" i="10"/>
  <c r="AY639" i="10"/>
  <c r="AQ639" i="10"/>
  <c r="AW639" i="10"/>
  <c r="AO639" i="10"/>
  <c r="AR639" i="10"/>
  <c r="AM640" i="10"/>
  <c r="AP639" i="10"/>
  <c r="AN639" i="10"/>
  <c r="AZ639" i="10"/>
  <c r="AX639" i="10"/>
  <c r="AV639" i="10"/>
  <c r="AU591" i="10"/>
  <c r="AU664" i="26" s="1"/>
  <c r="AT591" i="10"/>
  <c r="AT664" i="26" s="1"/>
  <c r="AS591" i="10"/>
  <c r="AS664" i="26" s="1"/>
  <c r="AZ591" i="10"/>
  <c r="AZ664" i="26" s="1"/>
  <c r="AR591" i="10"/>
  <c r="AR664" i="26" s="1"/>
  <c r="AY591" i="10"/>
  <c r="AY664" i="26" s="1"/>
  <c r="AQ591" i="10"/>
  <c r="AQ664" i="26" s="1"/>
  <c r="AV591" i="10"/>
  <c r="AV664" i="26" s="1"/>
  <c r="AM592" i="10"/>
  <c r="AM665" i="26" s="1"/>
  <c r="AP591" i="10"/>
  <c r="AP664" i="26" s="1"/>
  <c r="AO591" i="10"/>
  <c r="AO664" i="26" s="1"/>
  <c r="AN591" i="10"/>
  <c r="AN664" i="26" s="1"/>
  <c r="AX591" i="10"/>
  <c r="AX664" i="26" s="1"/>
  <c r="AW591" i="10"/>
  <c r="AW664" i="26" s="1"/>
  <c r="O641" i="10"/>
  <c r="N642" i="10"/>
  <c r="AW887" i="10"/>
  <c r="AW1034" i="26" s="1"/>
  <c r="AO887" i="10"/>
  <c r="AO1034" i="26" s="1"/>
  <c r="AU887" i="10"/>
  <c r="AU1034" i="26" s="1"/>
  <c r="AS887" i="10"/>
  <c r="AS1034" i="26" s="1"/>
  <c r="AR887" i="10"/>
  <c r="AR1034" i="26" s="1"/>
  <c r="AZ887" i="10"/>
  <c r="AZ1034" i="26" s="1"/>
  <c r="AP887" i="10"/>
  <c r="AP1034" i="26" s="1"/>
  <c r="AY887" i="10"/>
  <c r="AY1034" i="26" s="1"/>
  <c r="AN887" i="10"/>
  <c r="AN1034" i="26" s="1"/>
  <c r="AV887" i="10"/>
  <c r="AV1034" i="26" s="1"/>
  <c r="AT887" i="10"/>
  <c r="AT1034" i="26" s="1"/>
  <c r="AQ887" i="10"/>
  <c r="AQ1034" i="26" s="1"/>
  <c r="AX887" i="10"/>
  <c r="AX1034" i="26" s="1"/>
  <c r="AW306" i="10"/>
  <c r="AW305" i="26" s="1"/>
  <c r="AO306" i="10"/>
  <c r="AO305" i="26" s="1"/>
  <c r="AV306" i="10"/>
  <c r="AV305" i="26" s="1"/>
  <c r="AN306" i="10"/>
  <c r="AN305" i="26" s="1"/>
  <c r="AU306" i="10"/>
  <c r="AU305" i="26" s="1"/>
  <c r="AT306" i="10"/>
  <c r="AT305" i="26" s="1"/>
  <c r="AY306" i="10"/>
  <c r="AY305" i="26" s="1"/>
  <c r="AQ306" i="10"/>
  <c r="AQ305" i="26" s="1"/>
  <c r="AM307" i="10"/>
  <c r="AM306" i="26" s="1"/>
  <c r="AX306" i="10"/>
  <c r="AX305" i="26" s="1"/>
  <c r="AP306" i="10"/>
  <c r="AP305" i="26" s="1"/>
  <c r="AZ306" i="10"/>
  <c r="AZ305" i="26" s="1"/>
  <c r="AS306" i="10"/>
  <c r="AS305" i="26" s="1"/>
  <c r="AR306" i="10"/>
  <c r="AR305" i="26" s="1"/>
  <c r="AW562" i="10"/>
  <c r="AW635" i="26" s="1"/>
  <c r="AO562" i="10"/>
  <c r="AO635" i="26" s="1"/>
  <c r="AZ562" i="10"/>
  <c r="AZ635" i="26" s="1"/>
  <c r="AY562" i="10"/>
  <c r="AY635" i="26" s="1"/>
  <c r="AX562" i="10"/>
  <c r="AX635" i="26" s="1"/>
  <c r="O269" i="10"/>
  <c r="O251" i="26" s="1"/>
  <c r="N270" i="10"/>
  <c r="O691" i="10"/>
  <c r="N692" i="10"/>
  <c r="AZ758" i="10"/>
  <c r="AZ871" i="26" s="1"/>
  <c r="AR758" i="10"/>
  <c r="AR871" i="26" s="1"/>
  <c r="AT758" i="10"/>
  <c r="AT871" i="26" s="1"/>
  <c r="AS758" i="10"/>
  <c r="AS871" i="26" s="1"/>
  <c r="AQ758" i="10"/>
  <c r="AQ871" i="26" s="1"/>
  <c r="AP758" i="10"/>
  <c r="AP871" i="26" s="1"/>
  <c r="AY758" i="10"/>
  <c r="AY871" i="26" s="1"/>
  <c r="AO758" i="10"/>
  <c r="AO871" i="26" s="1"/>
  <c r="AM759" i="10"/>
  <c r="AM872" i="26" s="1"/>
  <c r="AX758" i="10"/>
  <c r="AX871" i="26" s="1"/>
  <c r="AN758" i="10"/>
  <c r="AN871" i="26" s="1"/>
  <c r="AW758" i="10"/>
  <c r="AW871" i="26" s="1"/>
  <c r="AU758" i="10"/>
  <c r="AU871" i="26" s="1"/>
  <c r="AV758" i="10"/>
  <c r="AV871" i="26" s="1"/>
  <c r="AS218" i="10"/>
  <c r="AS200" i="26" s="1"/>
  <c r="AZ218" i="10"/>
  <c r="AZ200" i="26" s="1"/>
  <c r="AR218" i="10"/>
  <c r="AR200" i="26" s="1"/>
  <c r="AX218" i="10"/>
  <c r="AX200" i="26" s="1"/>
  <c r="AP218" i="10"/>
  <c r="AP200" i="26" s="1"/>
  <c r="AU218" i="10"/>
  <c r="AU200" i="26" s="1"/>
  <c r="AT218" i="10"/>
  <c r="AT200" i="26" s="1"/>
  <c r="AY218" i="10"/>
  <c r="AY200" i="26" s="1"/>
  <c r="AW218" i="10"/>
  <c r="AW200" i="26" s="1"/>
  <c r="AV218" i="10"/>
  <c r="AV200" i="26" s="1"/>
  <c r="AO218" i="10"/>
  <c r="AO200" i="26" s="1"/>
  <c r="AN218" i="10"/>
  <c r="AN200" i="26" s="1"/>
  <c r="AQ218" i="10"/>
  <c r="AQ200" i="26" s="1"/>
  <c r="AN739" i="10"/>
  <c r="AN852" i="26" s="1"/>
  <c r="AV634" i="10"/>
  <c r="AN634" i="10"/>
  <c r="AU634" i="10"/>
  <c r="AT634" i="10"/>
  <c r="AZ634" i="10"/>
  <c r="AR634" i="10"/>
  <c r="AM635" i="10"/>
  <c r="AX634" i="10"/>
  <c r="AP634" i="10"/>
  <c r="AY634" i="10"/>
  <c r="AW634" i="10"/>
  <c r="AS634" i="10"/>
  <c r="AQ634" i="10"/>
  <c r="AO634" i="10"/>
  <c r="N402" i="10"/>
  <c r="O401" i="10"/>
  <c r="O423" i="26" s="1"/>
  <c r="O376" i="10"/>
  <c r="O398" i="26" s="1"/>
  <c r="N377" i="10"/>
  <c r="AS379" i="10"/>
  <c r="AS401" i="26" s="1"/>
  <c r="AW379" i="10"/>
  <c r="AW401" i="26" s="1"/>
  <c r="AO379" i="10"/>
  <c r="AO401" i="26" s="1"/>
  <c r="AQ379" i="10"/>
  <c r="AQ401" i="26" s="1"/>
  <c r="AZ379" i="10"/>
  <c r="AZ401" i="26" s="1"/>
  <c r="AP379" i="10"/>
  <c r="AP401" i="26" s="1"/>
  <c r="AM380" i="10"/>
  <c r="AM402" i="26" s="1"/>
  <c r="AY379" i="10"/>
  <c r="AY401" i="26" s="1"/>
  <c r="AN379" i="10"/>
  <c r="AN401" i="26" s="1"/>
  <c r="AX379" i="10"/>
  <c r="AX401" i="26" s="1"/>
  <c r="AT379" i="10"/>
  <c r="AT401" i="26" s="1"/>
  <c r="AR379" i="10"/>
  <c r="AR401" i="26" s="1"/>
  <c r="AV379" i="10"/>
  <c r="AV401" i="26" s="1"/>
  <c r="AU379" i="10"/>
  <c r="AU401" i="26" s="1"/>
  <c r="AW576" i="10"/>
  <c r="AW649" i="26" s="1"/>
  <c r="AO576" i="10"/>
  <c r="AO649" i="26" s="1"/>
  <c r="AV576" i="10"/>
  <c r="AV649" i="26" s="1"/>
  <c r="AN576" i="10"/>
  <c r="AN649" i="26" s="1"/>
  <c r="AU576" i="10"/>
  <c r="AU649" i="26" s="1"/>
  <c r="AT576" i="10"/>
  <c r="AT649" i="26" s="1"/>
  <c r="AR576" i="10"/>
  <c r="AR649" i="26" s="1"/>
  <c r="AP576" i="10"/>
  <c r="AP649" i="26" s="1"/>
  <c r="AZ576" i="10"/>
  <c r="AZ649" i="26" s="1"/>
  <c r="AY576" i="10"/>
  <c r="AY649" i="26" s="1"/>
  <c r="AM577" i="10"/>
  <c r="AM650" i="26" s="1"/>
  <c r="AX576" i="10"/>
  <c r="AX649" i="26" s="1"/>
  <c r="AS576" i="10"/>
  <c r="AS649" i="26" s="1"/>
  <c r="AQ576" i="10"/>
  <c r="AQ649" i="26" s="1"/>
  <c r="N382" i="10"/>
  <c r="O381" i="10"/>
  <c r="O403" i="26" s="1"/>
  <c r="O425" i="10"/>
  <c r="O464" i="26" s="1"/>
  <c r="N426" i="10"/>
  <c r="O524" i="10"/>
  <c r="O580" i="26" s="1"/>
  <c r="N525" i="10"/>
  <c r="AY690" i="10"/>
  <c r="AQ690" i="10"/>
  <c r="AX690" i="10"/>
  <c r="AP690" i="10"/>
  <c r="AW690" i="10"/>
  <c r="AO690" i="10"/>
  <c r="AV690" i="10"/>
  <c r="AN690" i="10"/>
  <c r="AU690" i="10"/>
  <c r="AT690" i="10"/>
  <c r="AZ690" i="10"/>
  <c r="AS690" i="10"/>
  <c r="AR690" i="10"/>
  <c r="N751" i="10"/>
  <c r="O750" i="10"/>
  <c r="O863" i="26" s="1"/>
  <c r="AY134" i="10"/>
  <c r="AY82" i="26" s="1"/>
  <c r="AQ134" i="10"/>
  <c r="AQ82" i="26" s="1"/>
  <c r="AM135" i="10"/>
  <c r="AM82" i="26" s="1"/>
  <c r="AX134" i="10"/>
  <c r="AX82" i="26" s="1"/>
  <c r="AP134" i="10"/>
  <c r="AP82" i="26" s="1"/>
  <c r="AU134" i="10"/>
  <c r="AU82" i="26" s="1"/>
  <c r="AT134" i="10"/>
  <c r="AT82" i="26" s="1"/>
  <c r="AV134" i="10"/>
  <c r="AV82" i="26" s="1"/>
  <c r="AS134" i="10"/>
  <c r="AS82" i="26" s="1"/>
  <c r="AR134" i="10"/>
  <c r="AR82" i="26" s="1"/>
  <c r="AO134" i="10"/>
  <c r="AO82" i="26" s="1"/>
  <c r="AN134" i="10"/>
  <c r="AN82" i="26" s="1"/>
  <c r="AZ134" i="10"/>
  <c r="AZ82" i="26" s="1"/>
  <c r="AW134" i="10"/>
  <c r="AW82" i="26" s="1"/>
  <c r="AY198" i="10"/>
  <c r="AY163" i="26" s="1"/>
  <c r="AQ198" i="10"/>
  <c r="AQ163" i="26" s="1"/>
  <c r="AM164" i="26"/>
  <c r="AX198" i="10"/>
  <c r="AX163" i="26" s="1"/>
  <c r="AP198" i="10"/>
  <c r="AP163" i="26" s="1"/>
  <c r="AW198" i="10"/>
  <c r="AW163" i="26" s="1"/>
  <c r="AO198" i="10"/>
  <c r="AO163" i="26" s="1"/>
  <c r="AV198" i="10"/>
  <c r="AV163" i="26" s="1"/>
  <c r="AN198" i="10"/>
  <c r="AN163" i="26" s="1"/>
  <c r="AU198" i="10"/>
  <c r="AU163" i="26" s="1"/>
  <c r="AS198" i="10"/>
  <c r="AS163" i="26" s="1"/>
  <c r="AZ198" i="10"/>
  <c r="AZ163" i="26" s="1"/>
  <c r="AR198" i="10"/>
  <c r="AR163" i="26" s="1"/>
  <c r="AT198" i="10"/>
  <c r="AT163" i="26" s="1"/>
  <c r="AV354" i="10"/>
  <c r="AV376" i="26" s="1"/>
  <c r="AN354" i="10"/>
  <c r="AN376" i="26" s="1"/>
  <c r="AU354" i="10"/>
  <c r="AU376" i="26" s="1"/>
  <c r="AT354" i="10"/>
  <c r="AT376" i="26" s="1"/>
  <c r="AS354" i="10"/>
  <c r="AS376" i="26" s="1"/>
  <c r="AM355" i="10"/>
  <c r="AM377" i="26" s="1"/>
  <c r="AX354" i="10"/>
  <c r="AX376" i="26" s="1"/>
  <c r="AP354" i="10"/>
  <c r="AP376" i="26" s="1"/>
  <c r="AW354" i="10"/>
  <c r="AW376" i="26" s="1"/>
  <c r="AO354" i="10"/>
  <c r="AO376" i="26" s="1"/>
  <c r="AR354" i="10"/>
  <c r="AR376" i="26" s="1"/>
  <c r="AQ354" i="10"/>
  <c r="AQ376" i="26" s="1"/>
  <c r="AY354" i="10"/>
  <c r="AY376" i="26" s="1"/>
  <c r="AZ354" i="10"/>
  <c r="AZ376" i="26" s="1"/>
  <c r="O361" i="10"/>
  <c r="O383" i="26" s="1"/>
  <c r="N362" i="10"/>
  <c r="N441" i="10"/>
  <c r="O440" i="10"/>
  <c r="O479" i="26" s="1"/>
  <c r="AW341" i="10"/>
  <c r="AW340" i="26" s="1"/>
  <c r="AO341" i="10"/>
  <c r="AO340" i="26" s="1"/>
  <c r="AV341" i="10"/>
  <c r="AV340" i="26" s="1"/>
  <c r="AN341" i="10"/>
  <c r="AN340" i="26" s="1"/>
  <c r="AU341" i="10"/>
  <c r="AU340" i="26" s="1"/>
  <c r="AT341" i="10"/>
  <c r="AT340" i="26" s="1"/>
  <c r="AY341" i="10"/>
  <c r="AY340" i="26" s="1"/>
  <c r="AQ341" i="10"/>
  <c r="AQ340" i="26" s="1"/>
  <c r="AM342" i="10"/>
  <c r="AM341" i="26" s="1"/>
  <c r="AX341" i="10"/>
  <c r="AX340" i="26" s="1"/>
  <c r="AP341" i="10"/>
  <c r="AP340" i="26" s="1"/>
  <c r="AR341" i="10"/>
  <c r="AR340" i="26" s="1"/>
  <c r="AZ341" i="10"/>
  <c r="AZ340" i="26" s="1"/>
  <c r="AS341" i="10"/>
  <c r="AS340" i="26" s="1"/>
  <c r="O328" i="10"/>
  <c r="O327" i="26" s="1"/>
  <c r="N329" i="10"/>
  <c r="N894" i="10"/>
  <c r="O893" i="10"/>
  <c r="O1040" i="26" s="1"/>
  <c r="O283" i="10"/>
  <c r="O282" i="26" s="1"/>
  <c r="N284" i="10"/>
  <c r="AZ901" i="10"/>
  <c r="AZ1048" i="26" s="1"/>
  <c r="AR901" i="10"/>
  <c r="AR1048" i="26" s="1"/>
  <c r="AX901" i="10"/>
  <c r="AX1048" i="26" s="1"/>
  <c r="AO901" i="10"/>
  <c r="AO1048" i="26" s="1"/>
  <c r="AW901" i="10"/>
  <c r="AW1048" i="26" s="1"/>
  <c r="AN901" i="10"/>
  <c r="AN1048" i="26" s="1"/>
  <c r="AV901" i="10"/>
  <c r="AV1048" i="26" s="1"/>
  <c r="AM902" i="10"/>
  <c r="AM1049" i="26" s="1"/>
  <c r="AT901" i="10"/>
  <c r="AT1048" i="26" s="1"/>
  <c r="AS901" i="10"/>
  <c r="AS1048" i="26" s="1"/>
  <c r="AQ901" i="10"/>
  <c r="AQ1048" i="26" s="1"/>
  <c r="AP901" i="10"/>
  <c r="AP1048" i="26" s="1"/>
  <c r="AY901" i="10"/>
  <c r="AY1048" i="26" s="1"/>
  <c r="AU901" i="10"/>
  <c r="AU1048" i="26" s="1"/>
  <c r="AM164" i="10"/>
  <c r="AM129" i="26" s="1"/>
  <c r="AX163" i="10"/>
  <c r="AX128" i="26" s="1"/>
  <c r="AP163" i="10"/>
  <c r="AP128" i="26" s="1"/>
  <c r="AV163" i="10"/>
  <c r="AV128" i="26" s="1"/>
  <c r="AN163" i="10"/>
  <c r="AN128" i="26" s="1"/>
  <c r="AU163" i="10"/>
  <c r="AU128" i="26" s="1"/>
  <c r="AT163" i="10"/>
  <c r="AT128" i="26" s="1"/>
  <c r="AZ163" i="10"/>
  <c r="AZ128" i="26" s="1"/>
  <c r="AR163" i="10"/>
  <c r="AR128" i="26" s="1"/>
  <c r="AY163" i="10"/>
  <c r="AY128" i="26" s="1"/>
  <c r="AQ163" i="10"/>
  <c r="AQ128" i="26" s="1"/>
  <c r="AS163" i="10"/>
  <c r="AS128" i="26" s="1"/>
  <c r="AO163" i="10"/>
  <c r="AO128" i="26" s="1"/>
  <c r="AW163" i="10"/>
  <c r="AW128" i="26" s="1"/>
  <c r="AX317" i="10"/>
  <c r="AX316" i="26" s="1"/>
  <c r="AP317" i="10"/>
  <c r="AP316" i="26" s="1"/>
  <c r="AS317" i="10"/>
  <c r="AS316" i="26" s="1"/>
  <c r="AY317" i="10"/>
  <c r="AY316" i="26" s="1"/>
  <c r="AN317" i="10"/>
  <c r="AN316" i="26" s="1"/>
  <c r="AW317" i="10"/>
  <c r="AW316" i="26" s="1"/>
  <c r="AV317" i="10"/>
  <c r="AV316" i="26" s="1"/>
  <c r="AU317" i="10"/>
  <c r="AU316" i="26" s="1"/>
  <c r="AQ317" i="10"/>
  <c r="AQ316" i="26" s="1"/>
  <c r="AZ317" i="10"/>
  <c r="AZ316" i="26" s="1"/>
  <c r="AO317" i="10"/>
  <c r="AO316" i="26" s="1"/>
  <c r="AR317" i="10"/>
  <c r="AR316" i="26" s="1"/>
  <c r="AT317" i="10"/>
  <c r="AT316" i="26" s="1"/>
  <c r="AW168" i="26"/>
  <c r="AY168" i="26"/>
  <c r="AQ168" i="26"/>
  <c r="AR650" i="10"/>
  <c r="AS321" i="10"/>
  <c r="AS320" i="26" s="1"/>
  <c r="AZ321" i="10"/>
  <c r="AZ320" i="26" s="1"/>
  <c r="AR321" i="10"/>
  <c r="AR320" i="26" s="1"/>
  <c r="AU321" i="10"/>
  <c r="AU320" i="26" s="1"/>
  <c r="AM322" i="10"/>
  <c r="AM321" i="26" s="1"/>
  <c r="AT321" i="10"/>
  <c r="AT320" i="26" s="1"/>
  <c r="AQ321" i="10"/>
  <c r="AQ320" i="26" s="1"/>
  <c r="AP321" i="10"/>
  <c r="AP320" i="26" s="1"/>
  <c r="AO321" i="10"/>
  <c r="AO320" i="26" s="1"/>
  <c r="AW321" i="10"/>
  <c r="AW320" i="26" s="1"/>
  <c r="AV321" i="10"/>
  <c r="AV320" i="26" s="1"/>
  <c r="AY321" i="10"/>
  <c r="AY320" i="26" s="1"/>
  <c r="AN321" i="10"/>
  <c r="AN320" i="26" s="1"/>
  <c r="AX321" i="10"/>
  <c r="AX320" i="26" s="1"/>
  <c r="AY763" i="10"/>
  <c r="AY876" i="26" s="1"/>
  <c r="AQ763" i="10"/>
  <c r="AQ876" i="26" s="1"/>
  <c r="AS763" i="10"/>
  <c r="AS876" i="26" s="1"/>
  <c r="AM764" i="10"/>
  <c r="AM877" i="26" s="1"/>
  <c r="AZ763" i="10"/>
  <c r="AZ876" i="26" s="1"/>
  <c r="AO763" i="10"/>
  <c r="AO876" i="26" s="1"/>
  <c r="AX763" i="10"/>
  <c r="AX876" i="26" s="1"/>
  <c r="AN763" i="10"/>
  <c r="AN876" i="26" s="1"/>
  <c r="AW763" i="10"/>
  <c r="AW876" i="26" s="1"/>
  <c r="AV763" i="10"/>
  <c r="AV876" i="26" s="1"/>
  <c r="AU763" i="10"/>
  <c r="AU876" i="26" s="1"/>
  <c r="AT763" i="10"/>
  <c r="AT876" i="26" s="1"/>
  <c r="AR763" i="10"/>
  <c r="AR876" i="26" s="1"/>
  <c r="AP763" i="10"/>
  <c r="AP876" i="26" s="1"/>
  <c r="AT84" i="10"/>
  <c r="AT32" i="26" s="1"/>
  <c r="AS84" i="10"/>
  <c r="AS32" i="26" s="1"/>
  <c r="AZ84" i="10"/>
  <c r="AZ32" i="26" s="1"/>
  <c r="AR84" i="10"/>
  <c r="AR32" i="26" s="1"/>
  <c r="AY84" i="10"/>
  <c r="AY32" i="26" s="1"/>
  <c r="AQ84" i="10"/>
  <c r="AQ32" i="26" s="1"/>
  <c r="AO84" i="10"/>
  <c r="AO32" i="26" s="1"/>
  <c r="AM85" i="10"/>
  <c r="AM32" i="26" s="1"/>
  <c r="AX84" i="10"/>
  <c r="AX32" i="26" s="1"/>
  <c r="AP84" i="10"/>
  <c r="AP32" i="26" s="1"/>
  <c r="AW84" i="10"/>
  <c r="AW32" i="26" s="1"/>
  <c r="AV84" i="10"/>
  <c r="AV32" i="26" s="1"/>
  <c r="AN84" i="10"/>
  <c r="AN32" i="26" s="1"/>
  <c r="AU84" i="10"/>
  <c r="AU32" i="26" s="1"/>
  <c r="AX424" i="10"/>
  <c r="AX463" i="26" s="1"/>
  <c r="AP424" i="10"/>
  <c r="AP463" i="26" s="1"/>
  <c r="AU424" i="10"/>
  <c r="AU463" i="26" s="1"/>
  <c r="AW424" i="10"/>
  <c r="AW463" i="26" s="1"/>
  <c r="AV424" i="10"/>
  <c r="AV463" i="26" s="1"/>
  <c r="AT424" i="10"/>
  <c r="AT463" i="26" s="1"/>
  <c r="AS424" i="10"/>
  <c r="AS463" i="26" s="1"/>
  <c r="AR424" i="10"/>
  <c r="AR463" i="26" s="1"/>
  <c r="AZ424" i="10"/>
  <c r="AZ463" i="26" s="1"/>
  <c r="AO424" i="10"/>
  <c r="AO463" i="26" s="1"/>
  <c r="AY424" i="10"/>
  <c r="AY463" i="26" s="1"/>
  <c r="AN424" i="10"/>
  <c r="AN463" i="26" s="1"/>
  <c r="AQ424" i="10"/>
  <c r="AQ463" i="26" s="1"/>
  <c r="AS124" i="10"/>
  <c r="AS72" i="26" s="1"/>
  <c r="AZ124" i="10"/>
  <c r="AZ72" i="26" s="1"/>
  <c r="AR124" i="10"/>
  <c r="AR72" i="26" s="1"/>
  <c r="AW124" i="10"/>
  <c r="AW72" i="26" s="1"/>
  <c r="AO124" i="10"/>
  <c r="AO72" i="26" s="1"/>
  <c r="AV124" i="10"/>
  <c r="AV72" i="26" s="1"/>
  <c r="AN124" i="10"/>
  <c r="AN72" i="26" s="1"/>
  <c r="AU124" i="10"/>
  <c r="AU72" i="26" s="1"/>
  <c r="AT124" i="10"/>
  <c r="AT72" i="26" s="1"/>
  <c r="AQ124" i="10"/>
  <c r="AQ72" i="26" s="1"/>
  <c r="AP124" i="10"/>
  <c r="AP72" i="26" s="1"/>
  <c r="AM125" i="10"/>
  <c r="AM72" i="26" s="1"/>
  <c r="AY124" i="10"/>
  <c r="AY72" i="26" s="1"/>
  <c r="AX124" i="10"/>
  <c r="AX72" i="26" s="1"/>
  <c r="AT227" i="10"/>
  <c r="AT209" i="26" s="1"/>
  <c r="AS227" i="10"/>
  <c r="AS209" i="26" s="1"/>
  <c r="AZ227" i="10"/>
  <c r="AZ209" i="26" s="1"/>
  <c r="AR227" i="10"/>
  <c r="AR209" i="26" s="1"/>
  <c r="AY227" i="10"/>
  <c r="AY209" i="26" s="1"/>
  <c r="AQ227" i="10"/>
  <c r="AQ209" i="26" s="1"/>
  <c r="AV227" i="10"/>
  <c r="AV209" i="26" s="1"/>
  <c r="AN227" i="10"/>
  <c r="AN209" i="26" s="1"/>
  <c r="AU227" i="10"/>
  <c r="AU209" i="26" s="1"/>
  <c r="AP227" i="10"/>
  <c r="AP209" i="26" s="1"/>
  <c r="AO227" i="10"/>
  <c r="AO209" i="26" s="1"/>
  <c r="AX227" i="10"/>
  <c r="AX209" i="26" s="1"/>
  <c r="AW227" i="10"/>
  <c r="AW209" i="26" s="1"/>
  <c r="AM228" i="10"/>
  <c r="AM210" i="26" s="1"/>
  <c r="AS174" i="10"/>
  <c r="AS139" i="26" s="1"/>
  <c r="AO174" i="10"/>
  <c r="AO139" i="26" s="1"/>
  <c r="N820" i="10"/>
  <c r="N821" i="10" s="1"/>
  <c r="O819" i="10"/>
  <c r="AM513" i="10"/>
  <c r="AM569" i="26" s="1"/>
  <c r="AX512" i="10"/>
  <c r="AX568" i="26" s="1"/>
  <c r="AP512" i="10"/>
  <c r="AP568" i="26" s="1"/>
  <c r="AV512" i="10"/>
  <c r="AV568" i="26" s="1"/>
  <c r="AN512" i="10"/>
  <c r="AN568" i="26" s="1"/>
  <c r="AU512" i="10"/>
  <c r="AU568" i="26" s="1"/>
  <c r="AT512" i="10"/>
  <c r="AT568" i="26" s="1"/>
  <c r="AZ512" i="10"/>
  <c r="AZ568" i="26" s="1"/>
  <c r="AR512" i="10"/>
  <c r="AR568" i="26" s="1"/>
  <c r="AY512" i="10"/>
  <c r="AY568" i="26" s="1"/>
  <c r="AQ512" i="10"/>
  <c r="AQ568" i="26" s="1"/>
  <c r="AW512" i="10"/>
  <c r="AW568" i="26" s="1"/>
  <c r="AS512" i="10"/>
  <c r="AS568" i="26" s="1"/>
  <c r="AO512" i="10"/>
  <c r="AO568" i="26" s="1"/>
  <c r="N657" i="10"/>
  <c r="O656" i="10"/>
  <c r="O259" i="10"/>
  <c r="O241" i="26" s="1"/>
  <c r="N260" i="10"/>
  <c r="AX847" i="10"/>
  <c r="AX994" i="26" s="1"/>
  <c r="AP847" i="10"/>
  <c r="AP994" i="26" s="1"/>
  <c r="AW847" i="10"/>
  <c r="AW994" i="26" s="1"/>
  <c r="AO847" i="10"/>
  <c r="AO994" i="26" s="1"/>
  <c r="AZ847" i="10"/>
  <c r="AZ994" i="26" s="1"/>
  <c r="AN847" i="10"/>
  <c r="AN994" i="26" s="1"/>
  <c r="AV847" i="10"/>
  <c r="AV994" i="26" s="1"/>
  <c r="AR847" i="10"/>
  <c r="AR994" i="26" s="1"/>
  <c r="AY847" i="10"/>
  <c r="AY994" i="26" s="1"/>
  <c r="AU847" i="10"/>
  <c r="AU994" i="26" s="1"/>
  <c r="AT847" i="10"/>
  <c r="AT994" i="26" s="1"/>
  <c r="AS847" i="10"/>
  <c r="AS994" i="26" s="1"/>
  <c r="AQ847" i="10"/>
  <c r="AQ994" i="26" s="1"/>
  <c r="N352" i="10"/>
  <c r="O351" i="10"/>
  <c r="O373" i="26" s="1"/>
  <c r="O372" i="26" s="1"/>
  <c r="AS553" i="10"/>
  <c r="AS609" i="26" s="1"/>
  <c r="AU553" i="10"/>
  <c r="AU609" i="26" s="1"/>
  <c r="AZ553" i="10"/>
  <c r="AZ609" i="26" s="1"/>
  <c r="AQ553" i="10"/>
  <c r="AQ609" i="26" s="1"/>
  <c r="AY553" i="10"/>
  <c r="AY609" i="26" s="1"/>
  <c r="AP553" i="10"/>
  <c r="AP609" i="26" s="1"/>
  <c r="AX553" i="10"/>
  <c r="AX609" i="26" s="1"/>
  <c r="AO553" i="10"/>
  <c r="AO609" i="26" s="1"/>
  <c r="AW553" i="10"/>
  <c r="AW609" i="26" s="1"/>
  <c r="AN553" i="10"/>
  <c r="AN609" i="26" s="1"/>
  <c r="AV553" i="10"/>
  <c r="AV609" i="26" s="1"/>
  <c r="AT553" i="10"/>
  <c r="AT609" i="26" s="1"/>
  <c r="AR553" i="10"/>
  <c r="AR609" i="26" s="1"/>
  <c r="O666" i="10"/>
  <c r="N667" i="10"/>
  <c r="AS828" i="10"/>
  <c r="AW828" i="10"/>
  <c r="AO828" i="10"/>
  <c r="AY828" i="10"/>
  <c r="AN828" i="10"/>
  <c r="AX828" i="10"/>
  <c r="AV828" i="10"/>
  <c r="AT828" i="10"/>
  <c r="AZ828" i="10"/>
  <c r="AU828" i="10"/>
  <c r="AR828" i="10"/>
  <c r="AQ828" i="10"/>
  <c r="AP828" i="10"/>
  <c r="AS286" i="10"/>
  <c r="AS285" i="26" s="1"/>
  <c r="AZ286" i="10"/>
  <c r="AZ285" i="26" s="1"/>
  <c r="AR286" i="10"/>
  <c r="AR285" i="26" s="1"/>
  <c r="AY286" i="10"/>
  <c r="AY285" i="26" s="1"/>
  <c r="AQ286" i="10"/>
  <c r="AQ285" i="26" s="1"/>
  <c r="AM287" i="10"/>
  <c r="AM286" i="26" s="1"/>
  <c r="AX286" i="10"/>
  <c r="AX285" i="26" s="1"/>
  <c r="AP286" i="10"/>
  <c r="AP285" i="26" s="1"/>
  <c r="AU286" i="10"/>
  <c r="AU285" i="26" s="1"/>
  <c r="AT286" i="10"/>
  <c r="AT285" i="26" s="1"/>
  <c r="AW286" i="10"/>
  <c r="AW285" i="26" s="1"/>
  <c r="AV286" i="10"/>
  <c r="AV285" i="26" s="1"/>
  <c r="AO286" i="10"/>
  <c r="AO285" i="26" s="1"/>
  <c r="AN286" i="10"/>
  <c r="AN285" i="26" s="1"/>
  <c r="AR169" i="10"/>
  <c r="AR134" i="26" s="1"/>
  <c r="AO169" i="10"/>
  <c r="AO134" i="26" s="1"/>
  <c r="N619" i="10"/>
  <c r="O618" i="10"/>
  <c r="O691" i="26" s="1"/>
  <c r="N569" i="10"/>
  <c r="O568" i="10"/>
  <c r="O641" i="26" s="1"/>
  <c r="N117" i="10"/>
  <c r="O116" i="10"/>
  <c r="O64" i="26" s="1"/>
  <c r="N304" i="10"/>
  <c r="O303" i="10"/>
  <c r="O302" i="26" s="1"/>
  <c r="N309" i="10"/>
  <c r="O308" i="10"/>
  <c r="O307" i="26" s="1"/>
  <c r="AU602" i="10"/>
  <c r="AU675" i="26" s="1"/>
  <c r="N166" i="10"/>
  <c r="O165" i="10"/>
  <c r="O130" i="26" s="1"/>
  <c r="AT813" i="10"/>
  <c r="AX813" i="10"/>
  <c r="AP813" i="10"/>
  <c r="AZ813" i="10"/>
  <c r="AO813" i="10"/>
  <c r="AV813" i="10"/>
  <c r="AU813" i="10"/>
  <c r="AS813" i="10"/>
  <c r="AR813" i="10"/>
  <c r="AN813" i="10"/>
  <c r="AY813" i="10"/>
  <c r="AW813" i="10"/>
  <c r="AQ813" i="10"/>
  <c r="AZ807" i="10"/>
  <c r="AR807" i="10"/>
  <c r="AY807" i="10"/>
  <c r="AQ807" i="10"/>
  <c r="AM808" i="10"/>
  <c r="AX807" i="10"/>
  <c r="AP807" i="10"/>
  <c r="AV807" i="10"/>
  <c r="AN807" i="10"/>
  <c r="AU807" i="10"/>
  <c r="AT807" i="10"/>
  <c r="AS807" i="10"/>
  <c r="AO807" i="10"/>
  <c r="AW807" i="10"/>
  <c r="P671" i="10"/>
  <c r="O672" i="10"/>
  <c r="N545" i="10"/>
  <c r="O544" i="10"/>
  <c r="O600" i="26" s="1"/>
  <c r="AY718" i="10"/>
  <c r="AY831" i="26" s="1"/>
  <c r="AQ718" i="10"/>
  <c r="AQ831" i="26" s="1"/>
  <c r="AV718" i="10"/>
  <c r="AV831" i="26" s="1"/>
  <c r="AN718" i="10"/>
  <c r="AN831" i="26" s="1"/>
  <c r="AT718" i="10"/>
  <c r="AT831" i="26" s="1"/>
  <c r="AP718" i="10"/>
  <c r="AP831" i="26" s="1"/>
  <c r="AO718" i="10"/>
  <c r="AO831" i="26" s="1"/>
  <c r="AZ718" i="10"/>
  <c r="AZ831" i="26" s="1"/>
  <c r="AX718" i="10"/>
  <c r="AX831" i="26" s="1"/>
  <c r="AW718" i="10"/>
  <c r="AW831" i="26" s="1"/>
  <c r="AU718" i="10"/>
  <c r="AU831" i="26" s="1"/>
  <c r="AS718" i="10"/>
  <c r="AS831" i="26" s="1"/>
  <c r="AM719" i="10"/>
  <c r="AM832" i="26" s="1"/>
  <c r="AR718" i="10"/>
  <c r="AR831" i="26" s="1"/>
  <c r="AY296" i="10"/>
  <c r="AY295" i="26" s="1"/>
  <c r="AQ296" i="10"/>
  <c r="AQ295" i="26" s="1"/>
  <c r="AM297" i="10"/>
  <c r="AM296" i="26" s="1"/>
  <c r="AX296" i="10"/>
  <c r="AX295" i="26" s="1"/>
  <c r="AP296" i="10"/>
  <c r="AP295" i="26" s="1"/>
  <c r="AW296" i="10"/>
  <c r="AW295" i="26" s="1"/>
  <c r="AO296" i="10"/>
  <c r="AO295" i="26" s="1"/>
  <c r="AV296" i="10"/>
  <c r="AV295" i="26" s="1"/>
  <c r="AN296" i="10"/>
  <c r="AN295" i="26" s="1"/>
  <c r="AS296" i="10"/>
  <c r="AS295" i="26" s="1"/>
  <c r="AZ296" i="10"/>
  <c r="AZ295" i="26" s="1"/>
  <c r="AR296" i="10"/>
  <c r="AR295" i="26" s="1"/>
  <c r="AU296" i="10"/>
  <c r="AU295" i="26" s="1"/>
  <c r="AT296" i="10"/>
  <c r="AT295" i="26" s="1"/>
  <c r="AM439" i="10"/>
  <c r="AM478" i="26" s="1"/>
  <c r="AX438" i="10"/>
  <c r="AX477" i="26" s="1"/>
  <c r="AP438" i="10"/>
  <c r="AP477" i="26" s="1"/>
  <c r="AU438" i="10"/>
  <c r="AU477" i="26" s="1"/>
  <c r="AS438" i="10"/>
  <c r="AS477" i="26" s="1"/>
  <c r="AT438" i="10"/>
  <c r="AT477" i="26" s="1"/>
  <c r="AR438" i="10"/>
  <c r="AR477" i="26" s="1"/>
  <c r="AQ438" i="10"/>
  <c r="AQ477" i="26" s="1"/>
  <c r="AO438" i="10"/>
  <c r="AO477" i="26" s="1"/>
  <c r="AZ438" i="10"/>
  <c r="AZ477" i="26" s="1"/>
  <c r="AN438" i="10"/>
  <c r="AN477" i="26" s="1"/>
  <c r="AW438" i="10"/>
  <c r="AW477" i="26" s="1"/>
  <c r="AV438" i="10"/>
  <c r="AV477" i="26" s="1"/>
  <c r="AY438" i="10"/>
  <c r="AY477" i="26" s="1"/>
  <c r="AY389" i="10"/>
  <c r="AY411" i="26" s="1"/>
  <c r="AQ389" i="10"/>
  <c r="AQ411" i="26" s="1"/>
  <c r="AW389" i="10"/>
  <c r="AW411" i="26" s="1"/>
  <c r="AO389" i="10"/>
  <c r="AO411" i="26" s="1"/>
  <c r="AU389" i="10"/>
  <c r="AU411" i="26" s="1"/>
  <c r="AZ389" i="10"/>
  <c r="AZ411" i="26" s="1"/>
  <c r="AX389" i="10"/>
  <c r="AX411" i="26" s="1"/>
  <c r="AV389" i="10"/>
  <c r="AV411" i="26" s="1"/>
  <c r="AT389" i="10"/>
  <c r="AT411" i="26" s="1"/>
  <c r="AP389" i="10"/>
  <c r="AP411" i="26" s="1"/>
  <c r="AN389" i="10"/>
  <c r="AN411" i="26" s="1"/>
  <c r="AS389" i="10"/>
  <c r="AS411" i="26" s="1"/>
  <c r="AR389" i="10"/>
  <c r="AR411" i="26" s="1"/>
  <c r="AM390" i="10"/>
  <c r="AM412" i="26" s="1"/>
  <c r="N107" i="10"/>
  <c r="O106" i="10"/>
  <c r="O54" i="26" s="1"/>
  <c r="AT183" i="10"/>
  <c r="AT148" i="26" s="1"/>
  <c r="AS183" i="10"/>
  <c r="AS148" i="26" s="1"/>
  <c r="AZ183" i="10"/>
  <c r="AZ148" i="26" s="1"/>
  <c r="AR183" i="10"/>
  <c r="AR148" i="26" s="1"/>
  <c r="AY183" i="10"/>
  <c r="AY148" i="26" s="1"/>
  <c r="AQ183" i="10"/>
  <c r="AQ148" i="26" s="1"/>
  <c r="AM184" i="10"/>
  <c r="AM149" i="26" s="1"/>
  <c r="AX183" i="10"/>
  <c r="AX148" i="26" s="1"/>
  <c r="AP183" i="10"/>
  <c r="AP148" i="26" s="1"/>
  <c r="AV183" i="10"/>
  <c r="AV148" i="26" s="1"/>
  <c r="AN183" i="10"/>
  <c r="AN148" i="26" s="1"/>
  <c r="AU183" i="10"/>
  <c r="AU148" i="26" s="1"/>
  <c r="AO183" i="10"/>
  <c r="AO148" i="26" s="1"/>
  <c r="AW183" i="10"/>
  <c r="AW148" i="26" s="1"/>
  <c r="AY242" i="10"/>
  <c r="AY224" i="26" s="1"/>
  <c r="AQ242" i="10"/>
  <c r="AQ224" i="26" s="1"/>
  <c r="AM243" i="10"/>
  <c r="AM225" i="26" s="1"/>
  <c r="AX242" i="10"/>
  <c r="AX224" i="26" s="1"/>
  <c r="AP242" i="10"/>
  <c r="AP224" i="26" s="1"/>
  <c r="AW242" i="10"/>
  <c r="AW224" i="26" s="1"/>
  <c r="AO242" i="10"/>
  <c r="AO224" i="26" s="1"/>
  <c r="AV242" i="10"/>
  <c r="AV224" i="26" s="1"/>
  <c r="AN242" i="10"/>
  <c r="AN224" i="26" s="1"/>
  <c r="AS242" i="10"/>
  <c r="AS224" i="26" s="1"/>
  <c r="AZ242" i="10"/>
  <c r="AZ224" i="26" s="1"/>
  <c r="AR242" i="10"/>
  <c r="AR224" i="26" s="1"/>
  <c r="AU242" i="10"/>
  <c r="AU224" i="26" s="1"/>
  <c r="AT242" i="10"/>
  <c r="AT224" i="26" s="1"/>
  <c r="N899" i="10"/>
  <c r="O898" i="10"/>
  <c r="O1045" i="26" s="1"/>
  <c r="O588" i="10"/>
  <c r="O661" i="26" s="1"/>
  <c r="N589" i="10"/>
  <c r="O435" i="10"/>
  <c r="O474" i="26" s="1"/>
  <c r="N436" i="10"/>
  <c r="O406" i="10"/>
  <c r="O428" i="26" s="1"/>
  <c r="N407" i="10"/>
  <c r="O608" i="10"/>
  <c r="O681" i="26" s="1"/>
  <c r="N609" i="10"/>
  <c r="O396" i="10"/>
  <c r="O418" i="26" s="1"/>
  <c r="N397" i="10"/>
  <c r="O829" i="10"/>
  <c r="N830" i="10"/>
  <c r="N831" i="10" s="1"/>
  <c r="N832" i="10" s="1"/>
  <c r="N833" i="10" s="1"/>
  <c r="AS582" i="10"/>
  <c r="AS655" i="26" s="1"/>
  <c r="AZ582" i="10"/>
  <c r="AZ655" i="26" s="1"/>
  <c r="AR582" i="10"/>
  <c r="AR655" i="26" s="1"/>
  <c r="AY582" i="10"/>
  <c r="AY655" i="26" s="1"/>
  <c r="AQ582" i="10"/>
  <c r="AQ655" i="26" s="1"/>
  <c r="AX582" i="10"/>
  <c r="AX655" i="26" s="1"/>
  <c r="AP582" i="10"/>
  <c r="AP655" i="26" s="1"/>
  <c r="AW582" i="10"/>
  <c r="AW655" i="26" s="1"/>
  <c r="AU582" i="10"/>
  <c r="AU655" i="26" s="1"/>
  <c r="AT582" i="10"/>
  <c r="AT655" i="26" s="1"/>
  <c r="AO582" i="10"/>
  <c r="AO655" i="26" s="1"/>
  <c r="AN582" i="10"/>
  <c r="AN655" i="26" s="1"/>
  <c r="AV582" i="10"/>
  <c r="AV655" i="26" s="1"/>
  <c r="AU79" i="10"/>
  <c r="AU27" i="26" s="1"/>
  <c r="AT79" i="10"/>
  <c r="AT27" i="26" s="1"/>
  <c r="AS79" i="10"/>
  <c r="AS27" i="26" s="1"/>
  <c r="AX79" i="10"/>
  <c r="AX27" i="26" s="1"/>
  <c r="AZ79" i="10"/>
  <c r="AZ27" i="26" s="1"/>
  <c r="AR79" i="10"/>
  <c r="AR27" i="26" s="1"/>
  <c r="AM80" i="10"/>
  <c r="AM27" i="26" s="1"/>
  <c r="AP79" i="10"/>
  <c r="AP27" i="26" s="1"/>
  <c r="AY79" i="10"/>
  <c r="AY27" i="26" s="1"/>
  <c r="AQ79" i="10"/>
  <c r="AQ27" i="26" s="1"/>
  <c r="AW79" i="10"/>
  <c r="AW27" i="26" s="1"/>
  <c r="AO79" i="10"/>
  <c r="AO27" i="26" s="1"/>
  <c r="AV79" i="10"/>
  <c r="AV27" i="26" s="1"/>
  <c r="AN79" i="10"/>
  <c r="AN27" i="26" s="1"/>
  <c r="O804" i="10"/>
  <c r="N805" i="10"/>
  <c r="N806" i="10" s="1"/>
  <c r="N807" i="10" s="1"/>
  <c r="N808" i="10" s="1"/>
  <c r="O465" i="10"/>
  <c r="O504" i="26" s="1"/>
  <c r="N466" i="10"/>
  <c r="O489" i="10"/>
  <c r="O545" i="26" s="1"/>
  <c r="O544" i="26" s="1"/>
  <c r="N490" i="10"/>
  <c r="O558" i="10"/>
  <c r="O631" i="26" s="1"/>
  <c r="O630" i="26" s="1"/>
  <c r="N559" i="10"/>
  <c r="AV375" i="10"/>
  <c r="AV397" i="26" s="1"/>
  <c r="AU222" i="10"/>
  <c r="AU204" i="26" s="1"/>
  <c r="AT222" i="10"/>
  <c r="AT204" i="26" s="1"/>
  <c r="AS222" i="10"/>
  <c r="AS204" i="26" s="1"/>
  <c r="AZ222" i="10"/>
  <c r="AZ204" i="26" s="1"/>
  <c r="AR222" i="10"/>
  <c r="AR204" i="26" s="1"/>
  <c r="AW222" i="10"/>
  <c r="AW204" i="26" s="1"/>
  <c r="AO222" i="10"/>
  <c r="AO204" i="26" s="1"/>
  <c r="AV222" i="10"/>
  <c r="AV204" i="26" s="1"/>
  <c r="AN222" i="10"/>
  <c r="AN204" i="26" s="1"/>
  <c r="AM223" i="10"/>
  <c r="AM205" i="26" s="1"/>
  <c r="AY222" i="10"/>
  <c r="AY204" i="26" s="1"/>
  <c r="AX222" i="10"/>
  <c r="AX204" i="26" s="1"/>
  <c r="AQ222" i="10"/>
  <c r="AQ204" i="26" s="1"/>
  <c r="AP222" i="10"/>
  <c r="AP204" i="26" s="1"/>
  <c r="N500" i="10"/>
  <c r="O499" i="10"/>
  <c r="O555" i="26" s="1"/>
  <c r="O86" i="10"/>
  <c r="O34" i="26" s="1"/>
  <c r="N87" i="10"/>
  <c r="N849" i="10"/>
  <c r="O848" i="10"/>
  <c r="O995" i="26" s="1"/>
  <c r="AU832" i="10"/>
  <c r="AY832" i="10"/>
  <c r="AQ832" i="10"/>
  <c r="AP832" i="10"/>
  <c r="AO832" i="10"/>
  <c r="AZ832" i="10"/>
  <c r="AN832" i="10"/>
  <c r="AX832" i="10"/>
  <c r="AM833" i="10"/>
  <c r="AV832" i="10"/>
  <c r="AR832" i="10"/>
  <c r="AW832" i="10"/>
  <c r="AT832" i="10"/>
  <c r="AS832" i="10"/>
  <c r="N127" i="10"/>
  <c r="O126" i="10"/>
  <c r="O74" i="26" s="1"/>
  <c r="AW728" i="10"/>
  <c r="AW841" i="26" s="1"/>
  <c r="AO728" i="10"/>
  <c r="AO841" i="26" s="1"/>
  <c r="AT728" i="10"/>
  <c r="AT841" i="26" s="1"/>
  <c r="AZ728" i="10"/>
  <c r="AZ841" i="26" s="1"/>
  <c r="AR728" i="10"/>
  <c r="AR841" i="26" s="1"/>
  <c r="AX728" i="10"/>
  <c r="AX841" i="26" s="1"/>
  <c r="AS728" i="10"/>
  <c r="AS841" i="26" s="1"/>
  <c r="AP728" i="10"/>
  <c r="AP841" i="26" s="1"/>
  <c r="AY728" i="10"/>
  <c r="AY841" i="26" s="1"/>
  <c r="AV728" i="10"/>
  <c r="AV841" i="26" s="1"/>
  <c r="AU728" i="10"/>
  <c r="AU841" i="26" s="1"/>
  <c r="AQ728" i="10"/>
  <c r="AQ841" i="26" s="1"/>
  <c r="AM729" i="10"/>
  <c r="AM842" i="26" s="1"/>
  <c r="AN728" i="10"/>
  <c r="AN841" i="26" s="1"/>
  <c r="N884" i="10"/>
  <c r="O883" i="10"/>
  <c r="O1030" i="26" s="1"/>
  <c r="N334" i="10"/>
  <c r="O333" i="10"/>
  <c r="O332" i="26" s="1"/>
  <c r="AY611" i="10"/>
  <c r="AY684" i="26" s="1"/>
  <c r="AQ611" i="10"/>
  <c r="AQ684" i="26" s="1"/>
  <c r="AM612" i="10"/>
  <c r="AM685" i="26" s="1"/>
  <c r="AX611" i="10"/>
  <c r="AX684" i="26" s="1"/>
  <c r="AP611" i="10"/>
  <c r="AP684" i="26" s="1"/>
  <c r="AU611" i="10"/>
  <c r="AU684" i="26" s="1"/>
  <c r="AZ611" i="10"/>
  <c r="AZ684" i="26" s="1"/>
  <c r="AW611" i="10"/>
  <c r="AW684" i="26" s="1"/>
  <c r="AV611" i="10"/>
  <c r="AV684" i="26" s="1"/>
  <c r="AT611" i="10"/>
  <c r="AT684" i="26" s="1"/>
  <c r="AS611" i="10"/>
  <c r="AS684" i="26" s="1"/>
  <c r="AR611" i="10"/>
  <c r="AR684" i="26" s="1"/>
  <c r="AO611" i="10"/>
  <c r="AO684" i="26" s="1"/>
  <c r="AN611" i="10"/>
  <c r="AN684" i="26" s="1"/>
  <c r="AV257" i="10"/>
  <c r="AV239" i="26" s="1"/>
  <c r="AN257" i="10"/>
  <c r="AN239" i="26" s="1"/>
  <c r="AU257" i="10"/>
  <c r="AU239" i="26" s="1"/>
  <c r="AT257" i="10"/>
  <c r="AT239" i="26" s="1"/>
  <c r="AS257" i="10"/>
  <c r="AS239" i="26" s="1"/>
  <c r="AM258" i="10"/>
  <c r="AM240" i="26" s="1"/>
  <c r="AX257" i="10"/>
  <c r="AX239" i="26" s="1"/>
  <c r="AP257" i="10"/>
  <c r="AP239" i="26" s="1"/>
  <c r="AW257" i="10"/>
  <c r="AW239" i="26" s="1"/>
  <c r="AO257" i="10"/>
  <c r="AO239" i="26" s="1"/>
  <c r="AZ257" i="10"/>
  <c r="AZ239" i="26" s="1"/>
  <c r="AY257" i="10"/>
  <c r="AY239" i="26" s="1"/>
  <c r="AR257" i="10"/>
  <c r="AR239" i="26" s="1"/>
  <c r="AQ257" i="10"/>
  <c r="AQ239" i="26" s="1"/>
  <c r="O868" i="10"/>
  <c r="O1015" i="26" s="1"/>
  <c r="N869" i="10"/>
  <c r="AW292" i="10"/>
  <c r="AW291" i="26" s="1"/>
  <c r="AO292" i="10"/>
  <c r="AO291" i="26" s="1"/>
  <c r="AV292" i="10"/>
  <c r="AV291" i="26" s="1"/>
  <c r="AN292" i="10"/>
  <c r="AN291" i="26" s="1"/>
  <c r="AU292" i="10"/>
  <c r="AU291" i="26" s="1"/>
  <c r="AT292" i="10"/>
  <c r="AT291" i="26" s="1"/>
  <c r="AY292" i="10"/>
  <c r="AY291" i="26" s="1"/>
  <c r="AQ292" i="10"/>
  <c r="AQ291" i="26" s="1"/>
  <c r="AX292" i="10"/>
  <c r="AX291" i="26" s="1"/>
  <c r="AP292" i="10"/>
  <c r="AP291" i="26" s="1"/>
  <c r="AS292" i="10"/>
  <c r="AS291" i="26" s="1"/>
  <c r="AR292" i="10"/>
  <c r="AR291" i="26" s="1"/>
  <c r="AZ292" i="10"/>
  <c r="AZ291" i="26" s="1"/>
  <c r="AV733" i="10"/>
  <c r="AV846" i="26" s="1"/>
  <c r="AN733" i="10"/>
  <c r="AN846" i="26" s="1"/>
  <c r="AS733" i="10"/>
  <c r="AS846" i="26" s="1"/>
  <c r="AY733" i="10"/>
  <c r="AY846" i="26" s="1"/>
  <c r="AQ733" i="10"/>
  <c r="AQ846" i="26" s="1"/>
  <c r="AX733" i="10"/>
  <c r="AX846" i="26" s="1"/>
  <c r="AM734" i="10"/>
  <c r="AM847" i="26" s="1"/>
  <c r="AT733" i="10"/>
  <c r="AT846" i="26" s="1"/>
  <c r="AP733" i="10"/>
  <c r="AP846" i="26" s="1"/>
  <c r="AZ733" i="10"/>
  <c r="AZ846" i="26" s="1"/>
  <c r="AW733" i="10"/>
  <c r="AW846" i="26" s="1"/>
  <c r="AU733" i="10"/>
  <c r="AU846" i="26" s="1"/>
  <c r="AR733" i="10"/>
  <c r="AR846" i="26" s="1"/>
  <c r="AO733" i="10"/>
  <c r="AO846" i="26" s="1"/>
  <c r="N815" i="10"/>
  <c r="N816" i="10" s="1"/>
  <c r="O814" i="10"/>
  <c r="N431" i="10"/>
  <c r="O430" i="10"/>
  <c r="O469" i="26" s="1"/>
  <c r="O598" i="10"/>
  <c r="O671" i="26" s="1"/>
  <c r="N599" i="10"/>
  <c r="AZ132" i="25" l="1"/>
  <c r="AX862" i="10"/>
  <c r="AX1009" i="26" s="1"/>
  <c r="AU862" i="10"/>
  <c r="AU1009" i="26" s="1"/>
  <c r="AO862" i="10"/>
  <c r="AO1009" i="26" s="1"/>
  <c r="AO842" i="10"/>
  <c r="AO989" i="26" s="1"/>
  <c r="AZ862" i="10"/>
  <c r="AZ1009" i="26" s="1"/>
  <c r="AS842" i="10"/>
  <c r="AS989" i="26" s="1"/>
  <c r="AQ862" i="10"/>
  <c r="AQ1009" i="26" s="1"/>
  <c r="AN862" i="10"/>
  <c r="AN1009" i="26" s="1"/>
  <c r="AR862" i="10"/>
  <c r="AR1009" i="26" s="1"/>
  <c r="AP862" i="10"/>
  <c r="AP1009" i="26" s="1"/>
  <c r="AV862" i="10"/>
  <c r="AV1009" i="26" s="1"/>
  <c r="AN13" i="18"/>
  <c r="AN16" i="30"/>
  <c r="AA13" i="18"/>
  <c r="AA16" i="30"/>
  <c r="AR12" i="18"/>
  <c r="AL13" i="18"/>
  <c r="AL16" i="30"/>
  <c r="I13" i="18"/>
  <c r="I16" i="30"/>
  <c r="AQ12" i="18"/>
  <c r="S13" i="18"/>
  <c r="S16" i="30"/>
  <c r="AZ650" i="10"/>
  <c r="AR962" i="26"/>
  <c r="AW650" i="10"/>
  <c r="AX745" i="26"/>
  <c r="AM16" i="18"/>
  <c r="AQ675" i="10"/>
  <c r="AP770" i="26"/>
  <c r="AY695" i="10"/>
  <c r="I24" i="30"/>
  <c r="I49" i="18"/>
  <c r="I16" i="18"/>
  <c r="I14" i="30"/>
  <c r="AN695" i="10"/>
  <c r="AN963" i="26" s="1"/>
  <c r="J16" i="18"/>
  <c r="J14" i="30"/>
  <c r="I19" i="18"/>
  <c r="I17" i="18"/>
  <c r="AO16" i="18"/>
  <c r="I18" i="18"/>
  <c r="K16" i="18"/>
  <c r="K14" i="30"/>
  <c r="AY132" i="25"/>
  <c r="H131" i="25"/>
  <c r="E208" i="19" s="1"/>
  <c r="E209" i="19" s="1"/>
  <c r="AY360" i="10"/>
  <c r="AY382" i="26" s="1"/>
  <c r="O535" i="10"/>
  <c r="AU548" i="10"/>
  <c r="AU604" i="26" s="1"/>
  <c r="AR548" i="10"/>
  <c r="AR604" i="26" s="1"/>
  <c r="AS597" i="10"/>
  <c r="AS670" i="26" s="1"/>
  <c r="AP597" i="10"/>
  <c r="AP670" i="26" s="1"/>
  <c r="AS745" i="26"/>
  <c r="AP562" i="10"/>
  <c r="AP635" i="26" s="1"/>
  <c r="AW587" i="10"/>
  <c r="AW660" i="26" s="1"/>
  <c r="AS685" i="10"/>
  <c r="AX685" i="10"/>
  <c r="AT548" i="10"/>
  <c r="AT604" i="26" s="1"/>
  <c r="AS548" i="10"/>
  <c r="AS604" i="26" s="1"/>
  <c r="AT597" i="10"/>
  <c r="AT670" i="26" s="1"/>
  <c r="AQ597" i="10"/>
  <c r="AQ670" i="26" s="1"/>
  <c r="AM953" i="26"/>
  <c r="AT562" i="10"/>
  <c r="AT635" i="26" s="1"/>
  <c r="AP587" i="10"/>
  <c r="AP660" i="26" s="1"/>
  <c r="AT685" i="10"/>
  <c r="AT781" i="26" s="1"/>
  <c r="AQ685" i="10"/>
  <c r="AW548" i="10"/>
  <c r="AW604" i="26" s="1"/>
  <c r="AN548" i="10"/>
  <c r="AN604" i="26" s="1"/>
  <c r="AU597" i="10"/>
  <c r="AU670" i="26" s="1"/>
  <c r="AY597" i="10"/>
  <c r="AY670" i="26" s="1"/>
  <c r="AQ562" i="10"/>
  <c r="AQ635" i="26" s="1"/>
  <c r="AU562" i="10"/>
  <c r="AU635" i="26" s="1"/>
  <c r="AX587" i="10"/>
  <c r="AX660" i="26" s="1"/>
  <c r="AU685" i="10"/>
  <c r="AY685" i="10"/>
  <c r="AP548" i="10"/>
  <c r="AP604" i="26" s="1"/>
  <c r="AV548" i="10"/>
  <c r="AV604" i="26" s="1"/>
  <c r="AN597" i="10"/>
  <c r="AN670" i="26" s="1"/>
  <c r="AQ770" i="26"/>
  <c r="AR562" i="10"/>
  <c r="AR635" i="26" s="1"/>
  <c r="AN562" i="10"/>
  <c r="AN635" i="26" s="1"/>
  <c r="AN587" i="10"/>
  <c r="AN660" i="26" s="1"/>
  <c r="AQ587" i="10"/>
  <c r="AQ660" i="26" s="1"/>
  <c r="AN685" i="10"/>
  <c r="AR685" i="10"/>
  <c r="AR953" i="26" s="1"/>
  <c r="AX548" i="10"/>
  <c r="AX604" i="26" s="1"/>
  <c r="AV597" i="10"/>
  <c r="AV670" i="26" s="1"/>
  <c r="AW660" i="10"/>
  <c r="AS562" i="10"/>
  <c r="AS635" i="26" s="1"/>
  <c r="AV562" i="10"/>
  <c r="AV635" i="26" s="1"/>
  <c r="AT587" i="10"/>
  <c r="AT660" i="26" s="1"/>
  <c r="AY587" i="10"/>
  <c r="AY660" i="26" s="1"/>
  <c r="AU360" i="10"/>
  <c r="AU382" i="26" s="1"/>
  <c r="AV685" i="10"/>
  <c r="AQ548" i="10"/>
  <c r="AQ604" i="26" s="1"/>
  <c r="AO597" i="10"/>
  <c r="AO670" i="26" s="1"/>
  <c r="AR675" i="10"/>
  <c r="AR943" i="26" s="1"/>
  <c r="AP798" i="10"/>
  <c r="AX469" i="10"/>
  <c r="AX508" i="26" s="1"/>
  <c r="AW375" i="10"/>
  <c r="AW397" i="26" s="1"/>
  <c r="AT675" i="10"/>
  <c r="AT943" i="26" s="1"/>
  <c r="AR798" i="10"/>
  <c r="AX798" i="10"/>
  <c r="AS469" i="10"/>
  <c r="AS508" i="26" s="1"/>
  <c r="AR778" i="10"/>
  <c r="AQ778" i="10"/>
  <c r="AN962" i="26"/>
  <c r="AN927" i="26"/>
  <c r="AM943" i="26"/>
  <c r="AS798" i="10"/>
  <c r="AZ469" i="10"/>
  <c r="AZ508" i="26" s="1"/>
  <c r="AS375" i="10"/>
  <c r="AS397" i="26" s="1"/>
  <c r="AP375" i="10"/>
  <c r="AP397" i="26" s="1"/>
  <c r="AO375" i="10"/>
  <c r="AO397" i="26" s="1"/>
  <c r="AU675" i="10"/>
  <c r="AO675" i="10"/>
  <c r="AZ602" i="10"/>
  <c r="AZ675" i="26" s="1"/>
  <c r="AU695" i="10"/>
  <c r="AT650" i="10"/>
  <c r="AT798" i="10"/>
  <c r="AQ798" i="10"/>
  <c r="AT469" i="10"/>
  <c r="AT508" i="26" s="1"/>
  <c r="AS778" i="10"/>
  <c r="AY778" i="10"/>
  <c r="AN375" i="10"/>
  <c r="AN397" i="26" s="1"/>
  <c r="AX778" i="10"/>
  <c r="AU469" i="10"/>
  <c r="AU508" i="26" s="1"/>
  <c r="AU778" i="10"/>
  <c r="AW770" i="26"/>
  <c r="AR375" i="10"/>
  <c r="AR397" i="26" s="1"/>
  <c r="AX375" i="10"/>
  <c r="AX397" i="26" s="1"/>
  <c r="AY798" i="10"/>
  <c r="AQ375" i="10"/>
  <c r="AQ397" i="26" s="1"/>
  <c r="AU375" i="10"/>
  <c r="AU397" i="26" s="1"/>
  <c r="AY675" i="10"/>
  <c r="AP675" i="10"/>
  <c r="AP943" i="26" s="1"/>
  <c r="AP602" i="10"/>
  <c r="AP675" i="26" s="1"/>
  <c r="AO695" i="10"/>
  <c r="AP650" i="10"/>
  <c r="AV798" i="10"/>
  <c r="AN469" i="10"/>
  <c r="AN508" i="26" s="1"/>
  <c r="AV892" i="10"/>
  <c r="AV1039" i="26" s="1"/>
  <c r="AZ778" i="10"/>
  <c r="AX770" i="26"/>
  <c r="AM791" i="26"/>
  <c r="AW675" i="10"/>
  <c r="AZ375" i="10"/>
  <c r="AZ397" i="26" s="1"/>
  <c r="AZ675" i="10"/>
  <c r="AX675" i="10"/>
  <c r="AX943" i="26" s="1"/>
  <c r="AZ798" i="10"/>
  <c r="AO469" i="10"/>
  <c r="AO508" i="26" s="1"/>
  <c r="AR892" i="10"/>
  <c r="AR1039" i="26" s="1"/>
  <c r="AO778" i="10"/>
  <c r="AZ780" i="26"/>
  <c r="AT790" i="26"/>
  <c r="AV778" i="10"/>
  <c r="AY375" i="10"/>
  <c r="AY397" i="26" s="1"/>
  <c r="AV675" i="10"/>
  <c r="AU798" i="10"/>
  <c r="AT375" i="10"/>
  <c r="AT397" i="26" s="1"/>
  <c r="AN675" i="10"/>
  <c r="AN771" i="26" s="1"/>
  <c r="AS675" i="10"/>
  <c r="AQ469" i="10"/>
  <c r="AQ508" i="26" s="1"/>
  <c r="AW469" i="10"/>
  <c r="AW508" i="26" s="1"/>
  <c r="AX892" i="10"/>
  <c r="AX1039" i="26" s="1"/>
  <c r="AP778" i="10"/>
  <c r="AM918" i="26"/>
  <c r="AU327" i="10"/>
  <c r="AU326" i="26" s="1"/>
  <c r="AU268" i="10"/>
  <c r="AU250" i="26" s="1"/>
  <c r="AO942" i="26"/>
  <c r="AU942" i="26"/>
  <c r="AW327" i="10"/>
  <c r="AW326" i="26" s="1"/>
  <c r="AP268" i="10"/>
  <c r="AP250" i="26" s="1"/>
  <c r="AP755" i="26"/>
  <c r="AR739" i="10"/>
  <c r="AR852" i="26" s="1"/>
  <c r="N288" i="26"/>
  <c r="AQ962" i="26"/>
  <c r="AS770" i="26"/>
  <c r="AV842" i="10"/>
  <c r="AV989" i="26" s="1"/>
  <c r="AY842" i="10"/>
  <c r="AY989" i="26" s="1"/>
  <c r="AU917" i="26"/>
  <c r="AZ842" i="10"/>
  <c r="AZ989" i="26" s="1"/>
  <c r="AN842" i="10"/>
  <c r="AN989" i="26" s="1"/>
  <c r="AQ842" i="10"/>
  <c r="AQ989" i="26" s="1"/>
  <c r="AW842" i="10"/>
  <c r="AW989" i="26" s="1"/>
  <c r="AQ749" i="10"/>
  <c r="AQ862" i="26" s="1"/>
  <c r="AR842" i="10"/>
  <c r="AR989" i="26" s="1"/>
  <c r="AP842" i="10"/>
  <c r="AP989" i="26" s="1"/>
  <c r="AT842" i="10"/>
  <c r="AT989" i="26" s="1"/>
  <c r="AX842" i="10"/>
  <c r="AX989" i="26" s="1"/>
  <c r="AN365" i="10"/>
  <c r="AN387" i="26" s="1"/>
  <c r="AU842" i="10"/>
  <c r="AU989" i="26" s="1"/>
  <c r="AU169" i="10"/>
  <c r="AU134" i="26" s="1"/>
  <c r="AZ169" i="10"/>
  <c r="AZ134" i="26" s="1"/>
  <c r="P534" i="10"/>
  <c r="P590" i="26" s="1"/>
  <c r="AW174" i="10"/>
  <c r="AW139" i="26" s="1"/>
  <c r="AS360" i="10"/>
  <c r="AS382" i="26" s="1"/>
  <c r="AR360" i="10"/>
  <c r="AR382" i="26" s="1"/>
  <c r="AV365" i="10"/>
  <c r="AV387" i="26" s="1"/>
  <c r="AX660" i="10"/>
  <c r="AX928" i="26" s="1"/>
  <c r="AN169" i="10"/>
  <c r="AN134" i="26" s="1"/>
  <c r="AS169" i="10"/>
  <c r="AS134" i="26" s="1"/>
  <c r="AP174" i="10"/>
  <c r="AP139" i="26" s="1"/>
  <c r="AT360" i="10"/>
  <c r="AT382" i="26" s="1"/>
  <c r="AZ360" i="10"/>
  <c r="AZ382" i="26" s="1"/>
  <c r="AO365" i="10"/>
  <c r="AO387" i="26" s="1"/>
  <c r="AP660" i="10"/>
  <c r="AP928" i="26" s="1"/>
  <c r="AO660" i="10"/>
  <c r="AO756" i="26" s="1"/>
  <c r="AV169" i="10"/>
  <c r="AV134" i="26" s="1"/>
  <c r="AT169" i="10"/>
  <c r="AT134" i="26" s="1"/>
  <c r="AX174" i="10"/>
  <c r="AX139" i="26" s="1"/>
  <c r="AO360" i="10"/>
  <c r="AO382" i="26" s="1"/>
  <c r="AU365" i="10"/>
  <c r="AU387" i="26" s="1"/>
  <c r="AW365" i="10"/>
  <c r="AW387" i="26" s="1"/>
  <c r="AZ660" i="10"/>
  <c r="AZ928" i="26" s="1"/>
  <c r="AY660" i="10"/>
  <c r="AY928" i="26" s="1"/>
  <c r="AP169" i="10"/>
  <c r="AP134" i="26" s="1"/>
  <c r="AN174" i="10"/>
  <c r="AN139" i="26" s="1"/>
  <c r="AQ174" i="10"/>
  <c r="AQ139" i="26" s="1"/>
  <c r="AW360" i="10"/>
  <c r="AW382" i="26" s="1"/>
  <c r="AT365" i="10"/>
  <c r="AT387" i="26" s="1"/>
  <c r="AP365" i="10"/>
  <c r="AP387" i="26" s="1"/>
  <c r="AQ660" i="10"/>
  <c r="AQ928" i="26" s="1"/>
  <c r="AS660" i="10"/>
  <c r="AS928" i="26" s="1"/>
  <c r="AU790" i="26"/>
  <c r="AX169" i="10"/>
  <c r="AX134" i="26" s="1"/>
  <c r="AV174" i="10"/>
  <c r="AV139" i="26" s="1"/>
  <c r="AY174" i="10"/>
  <c r="AY139" i="26" s="1"/>
  <c r="AP360" i="10"/>
  <c r="AP382" i="26" s="1"/>
  <c r="AR365" i="10"/>
  <c r="AR387" i="26" s="1"/>
  <c r="AX365" i="10"/>
  <c r="AX387" i="26" s="1"/>
  <c r="AR660" i="10"/>
  <c r="AR928" i="26" s="1"/>
  <c r="AN660" i="10"/>
  <c r="AN928" i="26" s="1"/>
  <c r="AQ745" i="26"/>
  <c r="AQ169" i="10"/>
  <c r="AQ134" i="26" s="1"/>
  <c r="AT174" i="10"/>
  <c r="AT139" i="26" s="1"/>
  <c r="AR174" i="10"/>
  <c r="AR139" i="26" s="1"/>
  <c r="AV360" i="10"/>
  <c r="AV382" i="26" s="1"/>
  <c r="AX360" i="10"/>
  <c r="AX382" i="26" s="1"/>
  <c r="AZ365" i="10"/>
  <c r="AZ387" i="26" s="1"/>
  <c r="AQ365" i="10"/>
  <c r="AQ387" i="26" s="1"/>
  <c r="AT660" i="10"/>
  <c r="AT928" i="26" s="1"/>
  <c r="AV660" i="10"/>
  <c r="AN745" i="26"/>
  <c r="AW169" i="10"/>
  <c r="AW134" i="26" s="1"/>
  <c r="AY169" i="10"/>
  <c r="AY134" i="26" s="1"/>
  <c r="AU174" i="10"/>
  <c r="AU139" i="26" s="1"/>
  <c r="AZ174" i="10"/>
  <c r="AZ139" i="26" s="1"/>
  <c r="AN360" i="10"/>
  <c r="AN382" i="26" s="1"/>
  <c r="AQ360" i="10"/>
  <c r="AQ382" i="26" s="1"/>
  <c r="AS365" i="10"/>
  <c r="AS387" i="26" s="1"/>
  <c r="AY365" i="10"/>
  <c r="AY387" i="26" s="1"/>
  <c r="AU660" i="10"/>
  <c r="AU928" i="26" s="1"/>
  <c r="AW952" i="26"/>
  <c r="AY572" i="10"/>
  <c r="AY645" i="26" s="1"/>
  <c r="AT572" i="10"/>
  <c r="AT645" i="26" s="1"/>
  <c r="AZ770" i="26"/>
  <c r="AT395" i="10"/>
  <c r="AT417" i="26" s="1"/>
  <c r="AN395" i="10"/>
  <c r="AN417" i="26" s="1"/>
  <c r="AN770" i="26"/>
  <c r="AS962" i="26"/>
  <c r="AZ755" i="26"/>
  <c r="M1144" i="26"/>
  <c r="M19" i="15" s="1"/>
  <c r="AY469" i="10"/>
  <c r="AY508" i="26" s="1"/>
  <c r="AV469" i="10"/>
  <c r="AV508" i="26" s="1"/>
  <c r="N313" i="26"/>
  <c r="AY917" i="26"/>
  <c r="AR952" i="26"/>
  <c r="AR927" i="26"/>
  <c r="L16" i="17"/>
  <c r="AO962" i="26"/>
  <c r="M1142" i="26"/>
  <c r="M17" i="15" s="1"/>
  <c r="M17" i="17" s="1"/>
  <c r="M17" i="18" s="1"/>
  <c r="AS749" i="10"/>
  <c r="AS862" i="26" s="1"/>
  <c r="AT749" i="10"/>
  <c r="AT862" i="26" s="1"/>
  <c r="AP749" i="10"/>
  <c r="AP862" i="26" s="1"/>
  <c r="AX749" i="10"/>
  <c r="AX862" i="26" s="1"/>
  <c r="AO755" i="26"/>
  <c r="AO745" i="26"/>
  <c r="AR745" i="26"/>
  <c r="AT755" i="26"/>
  <c r="AQ695" i="10"/>
  <c r="AV695" i="10"/>
  <c r="AV963" i="26" s="1"/>
  <c r="AS650" i="10"/>
  <c r="AS918" i="26" s="1"/>
  <c r="AX650" i="10"/>
  <c r="AX918" i="26" s="1"/>
  <c r="AW395" i="10"/>
  <c r="AW417" i="26" s="1"/>
  <c r="AV704" i="10"/>
  <c r="AV817" i="26" s="1"/>
  <c r="AY892" i="10"/>
  <c r="AY1039" i="26" s="1"/>
  <c r="AM963" i="26"/>
  <c r="AO704" i="10"/>
  <c r="AO817" i="26" s="1"/>
  <c r="AR695" i="10"/>
  <c r="AR963" i="26" s="1"/>
  <c r="AW695" i="10"/>
  <c r="AW963" i="26" s="1"/>
  <c r="AU650" i="10"/>
  <c r="AU746" i="26" s="1"/>
  <c r="AO395" i="10"/>
  <c r="AO417" i="26" s="1"/>
  <c r="AV395" i="10"/>
  <c r="AV417" i="26" s="1"/>
  <c r="AR704" i="10"/>
  <c r="AR817" i="26" s="1"/>
  <c r="AW704" i="10"/>
  <c r="AW817" i="26" s="1"/>
  <c r="AS892" i="10"/>
  <c r="AS1039" i="26" s="1"/>
  <c r="AZ695" i="10"/>
  <c r="AP695" i="10"/>
  <c r="AP963" i="26" s="1"/>
  <c r="AN650" i="10"/>
  <c r="AN918" i="26" s="1"/>
  <c r="AX395" i="10"/>
  <c r="AX417" i="26" s="1"/>
  <c r="AQ395" i="10"/>
  <c r="AQ417" i="26" s="1"/>
  <c r="AZ704" i="10"/>
  <c r="AZ817" i="26" s="1"/>
  <c r="AP704" i="10"/>
  <c r="AP817" i="26" s="1"/>
  <c r="AZ892" i="10"/>
  <c r="AZ1039" i="26" s="1"/>
  <c r="AU892" i="10"/>
  <c r="AU1039" i="26" s="1"/>
  <c r="AS695" i="10"/>
  <c r="AS963" i="26" s="1"/>
  <c r="AX695" i="10"/>
  <c r="AX791" i="26" s="1"/>
  <c r="AQ650" i="10"/>
  <c r="AQ918" i="26" s="1"/>
  <c r="AV650" i="10"/>
  <c r="AV918" i="26" s="1"/>
  <c r="AZ395" i="10"/>
  <c r="AZ417" i="26" s="1"/>
  <c r="AY395" i="10"/>
  <c r="AY417" i="26" s="1"/>
  <c r="AS704" i="10"/>
  <c r="AS817" i="26" s="1"/>
  <c r="AX704" i="10"/>
  <c r="AX817" i="26" s="1"/>
  <c r="AN892" i="10"/>
  <c r="AN1039" i="26" s="1"/>
  <c r="AO892" i="10"/>
  <c r="AO1039" i="26" s="1"/>
  <c r="AO780" i="26"/>
  <c r="AY650" i="10"/>
  <c r="AY918" i="26" s="1"/>
  <c r="AO650" i="10"/>
  <c r="AO918" i="26" s="1"/>
  <c r="AP395" i="10"/>
  <c r="AP417" i="26" s="1"/>
  <c r="AS395" i="10"/>
  <c r="AS417" i="26" s="1"/>
  <c r="AP337" i="10"/>
  <c r="AP336" i="26" s="1"/>
  <c r="AT704" i="10"/>
  <c r="AT817" i="26" s="1"/>
  <c r="AQ704" i="10"/>
  <c r="AQ817" i="26" s="1"/>
  <c r="AQ892" i="10"/>
  <c r="AQ1039" i="26" s="1"/>
  <c r="AW892" i="10"/>
  <c r="AW1039" i="26" s="1"/>
  <c r="M339" i="26"/>
  <c r="AY755" i="26"/>
  <c r="AQ755" i="26"/>
  <c r="AR395" i="10"/>
  <c r="AR417" i="26" s="1"/>
  <c r="AU395" i="10"/>
  <c r="AU417" i="26" s="1"/>
  <c r="AT337" i="10"/>
  <c r="AT336" i="26" s="1"/>
  <c r="AU704" i="10"/>
  <c r="AU817" i="26" s="1"/>
  <c r="AY704" i="10"/>
  <c r="AY817" i="26" s="1"/>
  <c r="AT892" i="10"/>
  <c r="AT1039" i="26" s="1"/>
  <c r="AP892" i="10"/>
  <c r="AP1039" i="26" s="1"/>
  <c r="AQ268" i="10"/>
  <c r="AQ250" i="26" s="1"/>
  <c r="AQ327" i="10"/>
  <c r="AQ326" i="26" s="1"/>
  <c r="AS268" i="10"/>
  <c r="AS250" i="26" s="1"/>
  <c r="AY268" i="10"/>
  <c r="AY250" i="26" s="1"/>
  <c r="AU749" i="10"/>
  <c r="AU862" i="26" s="1"/>
  <c r="AW739" i="10"/>
  <c r="AW852" i="26" s="1"/>
  <c r="AZ962" i="26"/>
  <c r="AX790" i="26"/>
  <c r="AR268" i="10"/>
  <c r="AR250" i="26" s="1"/>
  <c r="AX268" i="10"/>
  <c r="AX250" i="26" s="1"/>
  <c r="AP154" i="10"/>
  <c r="AP119" i="26" s="1"/>
  <c r="AO739" i="10"/>
  <c r="AO852" i="26" s="1"/>
  <c r="AS327" i="10"/>
  <c r="AS326" i="26" s="1"/>
  <c r="AY327" i="10"/>
  <c r="AY326" i="26" s="1"/>
  <c r="AN268" i="10"/>
  <c r="AN250" i="26" s="1"/>
  <c r="AN749" i="10"/>
  <c r="AN862" i="26" s="1"/>
  <c r="AY528" i="10"/>
  <c r="AY584" i="26" s="1"/>
  <c r="AP739" i="10"/>
  <c r="AP852" i="26" s="1"/>
  <c r="AV745" i="26"/>
  <c r="AZ739" i="10"/>
  <c r="AZ852" i="26" s="1"/>
  <c r="AR327" i="10"/>
  <c r="AR326" i="26" s="1"/>
  <c r="AN327" i="10"/>
  <c r="AN326" i="26" s="1"/>
  <c r="AV268" i="10"/>
  <c r="AV250" i="26" s="1"/>
  <c r="AR749" i="10"/>
  <c r="AR862" i="26" s="1"/>
  <c r="AV749" i="10"/>
  <c r="AV862" i="26" s="1"/>
  <c r="AS739" i="10"/>
  <c r="AS852" i="26" s="1"/>
  <c r="AX739" i="10"/>
  <c r="AX852" i="26" s="1"/>
  <c r="AW745" i="26"/>
  <c r="AX327" i="10"/>
  <c r="AX326" i="26" s="1"/>
  <c r="AV739" i="10"/>
  <c r="AV852" i="26" s="1"/>
  <c r="AZ268" i="10"/>
  <c r="AZ250" i="26" s="1"/>
  <c r="AN110" i="10"/>
  <c r="AN58" i="26" s="1"/>
  <c r="O181" i="10"/>
  <c r="AP327" i="10"/>
  <c r="AP326" i="26" s="1"/>
  <c r="AV327" i="10"/>
  <c r="AV326" i="26" s="1"/>
  <c r="AO268" i="10"/>
  <c r="AO250" i="26" s="1"/>
  <c r="AZ749" i="10"/>
  <c r="AZ862" i="26" s="1"/>
  <c r="AO749" i="10"/>
  <c r="AO862" i="26" s="1"/>
  <c r="AT739" i="10"/>
  <c r="AT852" i="26" s="1"/>
  <c r="AQ739" i="10"/>
  <c r="AQ852" i="26" s="1"/>
  <c r="AT803" i="10"/>
  <c r="AW790" i="26"/>
  <c r="AZ327" i="10"/>
  <c r="AZ326" i="26" s="1"/>
  <c r="P180" i="10"/>
  <c r="P145" i="26" s="1"/>
  <c r="AT327" i="10"/>
  <c r="AT326" i="26" s="1"/>
  <c r="AO327" i="10"/>
  <c r="AO326" i="26" s="1"/>
  <c r="AT268" i="10"/>
  <c r="AT250" i="26" s="1"/>
  <c r="AW268" i="10"/>
  <c r="AW250" i="26" s="1"/>
  <c r="AY749" i="10"/>
  <c r="AY862" i="26" s="1"/>
  <c r="AW749" i="10"/>
  <c r="AW862" i="26" s="1"/>
  <c r="AU739" i="10"/>
  <c r="AU852" i="26" s="1"/>
  <c r="AY739" i="10"/>
  <c r="AY852" i="26" s="1"/>
  <c r="AX803" i="10"/>
  <c r="AN572" i="10"/>
  <c r="AN645" i="26" s="1"/>
  <c r="AU572" i="10"/>
  <c r="AU645" i="26" s="1"/>
  <c r="AQ337" i="10"/>
  <c r="AQ336" i="26" s="1"/>
  <c r="AU337" i="10"/>
  <c r="AU336" i="26" s="1"/>
  <c r="AO572" i="10"/>
  <c r="AO645" i="26" s="1"/>
  <c r="AR337" i="10"/>
  <c r="AR336" i="26" s="1"/>
  <c r="AP572" i="10"/>
  <c r="AP645" i="26" s="1"/>
  <c r="AN337" i="10"/>
  <c r="AN336" i="26" s="1"/>
  <c r="AV572" i="10"/>
  <c r="AV645" i="26" s="1"/>
  <c r="AV337" i="10"/>
  <c r="AV336" i="26" s="1"/>
  <c r="O314" i="10"/>
  <c r="O315" i="10" s="1"/>
  <c r="O316" i="10" s="1"/>
  <c r="AQ572" i="10"/>
  <c r="AQ645" i="26" s="1"/>
  <c r="AR572" i="10"/>
  <c r="AR645" i="26" s="1"/>
  <c r="AZ337" i="10"/>
  <c r="AZ336" i="26" s="1"/>
  <c r="AO337" i="10"/>
  <c r="AO336" i="26" s="1"/>
  <c r="P313" i="10"/>
  <c r="P312" i="26" s="1"/>
  <c r="AW572" i="10"/>
  <c r="AW645" i="26" s="1"/>
  <c r="AZ572" i="10"/>
  <c r="AZ645" i="26" s="1"/>
  <c r="AX337" i="10"/>
  <c r="AX336" i="26" s="1"/>
  <c r="AW337" i="10"/>
  <c r="AW336" i="26" s="1"/>
  <c r="AX572" i="10"/>
  <c r="AX645" i="26" s="1"/>
  <c r="AS572" i="10"/>
  <c r="AS645" i="26" s="1"/>
  <c r="AY337" i="10"/>
  <c r="AY336" i="26" s="1"/>
  <c r="AS337" i="10"/>
  <c r="AS336" i="26" s="1"/>
  <c r="AP464" i="10"/>
  <c r="AP503" i="26" s="1"/>
  <c r="AX154" i="10"/>
  <c r="AX119" i="26" s="1"/>
  <c r="AP528" i="10"/>
  <c r="AP584" i="26" s="1"/>
  <c r="AU803" i="10"/>
  <c r="AQ110" i="10"/>
  <c r="AQ58" i="26" s="1"/>
  <c r="AR154" i="10"/>
  <c r="AR119" i="26" s="1"/>
  <c r="AQ154" i="10"/>
  <c r="AQ119" i="26" s="1"/>
  <c r="AZ528" i="10"/>
  <c r="AZ584" i="26" s="1"/>
  <c r="AS803" i="10"/>
  <c r="AR110" i="10"/>
  <c r="AR58" i="26" s="1"/>
  <c r="AV154" i="10"/>
  <c r="AV119" i="26" s="1"/>
  <c r="AY154" i="10"/>
  <c r="AY119" i="26" s="1"/>
  <c r="AV528" i="10"/>
  <c r="AV584" i="26" s="1"/>
  <c r="AQ528" i="10"/>
  <c r="AQ584" i="26" s="1"/>
  <c r="AN803" i="10"/>
  <c r="AV110" i="10"/>
  <c r="AV58" i="26" s="1"/>
  <c r="AT110" i="10"/>
  <c r="AT58" i="26" s="1"/>
  <c r="AZ154" i="10"/>
  <c r="AZ119" i="26" s="1"/>
  <c r="AS154" i="10"/>
  <c r="AS119" i="26" s="1"/>
  <c r="AS528" i="10"/>
  <c r="AS584" i="26" s="1"/>
  <c r="AR528" i="10"/>
  <c r="AR584" i="26" s="1"/>
  <c r="AY803" i="10"/>
  <c r="AV803" i="10"/>
  <c r="AY110" i="10"/>
  <c r="AY58" i="26" s="1"/>
  <c r="AU110" i="10"/>
  <c r="AU58" i="26" s="1"/>
  <c r="AW154" i="10"/>
  <c r="AW119" i="26" s="1"/>
  <c r="AT154" i="10"/>
  <c r="AT119" i="26" s="1"/>
  <c r="AU528" i="10"/>
  <c r="AU584" i="26" s="1"/>
  <c r="AT528" i="10"/>
  <c r="AT584" i="26" s="1"/>
  <c r="AZ803" i="10"/>
  <c r="AO803" i="10"/>
  <c r="AX110" i="10"/>
  <c r="AX58" i="26" s="1"/>
  <c r="AO110" i="10"/>
  <c r="AO58" i="26" s="1"/>
  <c r="AN154" i="10"/>
  <c r="AN119" i="26" s="1"/>
  <c r="AU154" i="10"/>
  <c r="AU119" i="26" s="1"/>
  <c r="AX528" i="10"/>
  <c r="AX584" i="26" s="1"/>
  <c r="AO528" i="10"/>
  <c r="AO584" i="26" s="1"/>
  <c r="AQ803" i="10"/>
  <c r="AW803" i="10"/>
  <c r="AP110" i="10"/>
  <c r="AP58" i="26" s="1"/>
  <c r="AW110" i="10"/>
  <c r="AW58" i="26" s="1"/>
  <c r="AO154" i="10"/>
  <c r="AO119" i="26" s="1"/>
  <c r="AN528" i="10"/>
  <c r="AN584" i="26" s="1"/>
  <c r="AW528" i="10"/>
  <c r="AW584" i="26" s="1"/>
  <c r="AR803" i="10"/>
  <c r="AZ110" i="10"/>
  <c r="AZ58" i="26" s="1"/>
  <c r="AS110" i="10"/>
  <c r="AS58" i="26" s="1"/>
  <c r="H49" i="17"/>
  <c r="AS602" i="10"/>
  <c r="AS675" i="26" s="1"/>
  <c r="AX602" i="10"/>
  <c r="AX675" i="26" s="1"/>
  <c r="AT602" i="10"/>
  <c r="AT675" i="26" s="1"/>
  <c r="AN602" i="10"/>
  <c r="AN675" i="26" s="1"/>
  <c r="AQ602" i="10"/>
  <c r="AQ675" i="26" s="1"/>
  <c r="AV602" i="10"/>
  <c r="AV675" i="26" s="1"/>
  <c r="AR602" i="10"/>
  <c r="AR675" i="26" s="1"/>
  <c r="AO602" i="10"/>
  <c r="AO675" i="26" s="1"/>
  <c r="AY602" i="10"/>
  <c r="AY675" i="26" s="1"/>
  <c r="AW602" i="10"/>
  <c r="AW675" i="26" s="1"/>
  <c r="N111" i="26"/>
  <c r="AR464" i="10"/>
  <c r="AR503" i="26" s="1"/>
  <c r="AN464" i="10"/>
  <c r="AN503" i="26" s="1"/>
  <c r="AV464" i="10"/>
  <c r="AV503" i="26" s="1"/>
  <c r="AO464" i="10"/>
  <c r="AO503" i="26" s="1"/>
  <c r="AZ464" i="10"/>
  <c r="AZ503" i="26" s="1"/>
  <c r="AW464" i="10"/>
  <c r="AW503" i="26" s="1"/>
  <c r="AT464" i="10"/>
  <c r="AT503" i="26" s="1"/>
  <c r="AX464" i="10"/>
  <c r="AX503" i="26" s="1"/>
  <c r="AS464" i="10"/>
  <c r="AS503" i="26" s="1"/>
  <c r="AQ464" i="10"/>
  <c r="AQ503" i="26" s="1"/>
  <c r="AU464" i="10"/>
  <c r="AU503" i="26" s="1"/>
  <c r="AY464" i="10"/>
  <c r="AY503" i="26" s="1"/>
  <c r="AN16" i="17"/>
  <c r="AM19" i="17"/>
  <c r="AM19" i="18" s="1"/>
  <c r="AM13" i="17"/>
  <c r="AP17" i="17"/>
  <c r="AP17" i="18" s="1"/>
  <c r="AP16" i="17"/>
  <c r="O210" i="10"/>
  <c r="P209" i="10"/>
  <c r="P720" i="10"/>
  <c r="O721" i="10"/>
  <c r="O201" i="10"/>
  <c r="O202" i="10" s="1"/>
  <c r="O203" i="10" s="1"/>
  <c r="O204" i="10" s="1"/>
  <c r="P200" i="10"/>
  <c r="P165" i="26" s="1"/>
  <c r="AM67" i="26"/>
  <c r="AU120" i="10"/>
  <c r="AU68" i="26" s="1"/>
  <c r="AT120" i="10"/>
  <c r="AT68" i="26" s="1"/>
  <c r="AS120" i="10"/>
  <c r="AS68" i="26" s="1"/>
  <c r="AZ120" i="10"/>
  <c r="AZ68" i="26" s="1"/>
  <c r="AR120" i="10"/>
  <c r="AR68" i="26" s="1"/>
  <c r="AY120" i="10"/>
  <c r="AY68" i="26" s="1"/>
  <c r="AQ120" i="10"/>
  <c r="AQ68" i="26" s="1"/>
  <c r="AO120" i="10"/>
  <c r="AN120" i="10"/>
  <c r="AN68" i="26" s="1"/>
  <c r="AX120" i="10"/>
  <c r="AX68" i="26" s="1"/>
  <c r="AW120" i="10"/>
  <c r="AW68" i="26" s="1"/>
  <c r="AV120" i="10"/>
  <c r="AV68" i="26" s="1"/>
  <c r="AP120" i="10"/>
  <c r="AP68" i="26" s="1"/>
  <c r="AX204" i="10"/>
  <c r="AX169" i="26" s="1"/>
  <c r="AP204" i="10"/>
  <c r="AP169" i="26" s="1"/>
  <c r="AW204" i="10"/>
  <c r="AO204" i="10"/>
  <c r="AO169" i="26" s="1"/>
  <c r="AS204" i="10"/>
  <c r="AS169" i="26" s="1"/>
  <c r="AR204" i="10"/>
  <c r="AR169" i="26" s="1"/>
  <c r="AQ204" i="10"/>
  <c r="AQ169" i="26" s="1"/>
  <c r="AZ204" i="10"/>
  <c r="AZ169" i="26" s="1"/>
  <c r="AN204" i="10"/>
  <c r="AN169" i="26" s="1"/>
  <c r="AY204" i="10"/>
  <c r="AY169" i="26" s="1"/>
  <c r="AV204" i="10"/>
  <c r="AU204" i="10"/>
  <c r="AU169" i="26" s="1"/>
  <c r="AT204" i="10"/>
  <c r="AT169" i="26" s="1"/>
  <c r="O392" i="10"/>
  <c r="O393" i="10" s="1"/>
  <c r="O421" i="10"/>
  <c r="P420" i="10"/>
  <c r="P459" i="26" s="1"/>
  <c r="P458" i="26" s="1"/>
  <c r="P391" i="10"/>
  <c r="P413" i="26" s="1"/>
  <c r="M818" i="10"/>
  <c r="M822" i="10"/>
  <c r="M823" i="10" s="1"/>
  <c r="O135" i="26"/>
  <c r="AN268" i="26"/>
  <c r="AN272" i="26" s="1"/>
  <c r="AN260" i="26"/>
  <c r="AN264" i="26" s="1"/>
  <c r="AM690" i="26"/>
  <c r="AT693" i="26"/>
  <c r="AV693" i="26"/>
  <c r="AN693" i="26"/>
  <c r="AW693" i="26"/>
  <c r="AQ693" i="26"/>
  <c r="AY693" i="26"/>
  <c r="AX693" i="26"/>
  <c r="AU693" i="26"/>
  <c r="AS693" i="26"/>
  <c r="AR693" i="26"/>
  <c r="AO693" i="26"/>
  <c r="AP693" i="26"/>
  <c r="AZ693" i="26"/>
  <c r="L316" i="26"/>
  <c r="AQ260" i="26"/>
  <c r="AQ264" i="26" s="1"/>
  <c r="AQ268" i="26"/>
  <c r="AQ272" i="26" s="1"/>
  <c r="AO268" i="26"/>
  <c r="AO272" i="26" s="1"/>
  <c r="AO260" i="26"/>
  <c r="AO264" i="26" s="1"/>
  <c r="K144" i="26"/>
  <c r="L191" i="26"/>
  <c r="L190" i="26" s="1"/>
  <c r="AT260" i="26"/>
  <c r="AT264" i="26" s="1"/>
  <c r="AT268" i="26"/>
  <c r="AT272" i="26" s="1"/>
  <c r="AU268" i="26"/>
  <c r="AU272" i="26" s="1"/>
  <c r="AU260" i="26"/>
  <c r="AU264" i="26" s="1"/>
  <c r="L722" i="10"/>
  <c r="L834" i="26"/>
  <c r="AM522" i="10"/>
  <c r="AT521" i="10"/>
  <c r="AT577" i="26" s="1"/>
  <c r="AP521" i="10"/>
  <c r="AP577" i="26" s="1"/>
  <c r="AY521" i="10"/>
  <c r="AY577" i="26" s="1"/>
  <c r="AO521" i="10"/>
  <c r="AO577" i="26" s="1"/>
  <c r="AV521" i="10"/>
  <c r="AV577" i="26" s="1"/>
  <c r="AX521" i="10"/>
  <c r="AX577" i="26" s="1"/>
  <c r="AN521" i="10"/>
  <c r="AN577" i="26" s="1"/>
  <c r="AW521" i="10"/>
  <c r="AW577" i="26" s="1"/>
  <c r="AS521" i="10"/>
  <c r="AS577" i="26" s="1"/>
  <c r="AU521" i="10"/>
  <c r="AU577" i="26" s="1"/>
  <c r="AM577" i="26"/>
  <c r="AZ521" i="10"/>
  <c r="AZ577" i="26" s="1"/>
  <c r="AR521" i="10"/>
  <c r="AR577" i="26" s="1"/>
  <c r="AQ521" i="10"/>
  <c r="AQ577" i="26" s="1"/>
  <c r="O160" i="26"/>
  <c r="O140" i="26"/>
  <c r="AS260" i="26"/>
  <c r="AS264" i="26" s="1"/>
  <c r="AS268" i="26"/>
  <c r="AS272" i="26" s="1"/>
  <c r="AP260" i="26"/>
  <c r="AP264" i="26" s="1"/>
  <c r="AP268" i="26"/>
  <c r="AP272" i="26" s="1"/>
  <c r="K723" i="10"/>
  <c r="K835" i="26"/>
  <c r="N817" i="10"/>
  <c r="O828" i="26"/>
  <c r="AO57" i="27"/>
  <c r="AO61" i="27" s="1"/>
  <c r="AV260" i="26"/>
  <c r="AV264" i="26" s="1"/>
  <c r="AV268" i="26"/>
  <c r="AV272" i="26" s="1"/>
  <c r="AY260" i="26"/>
  <c r="AY264" i="26" s="1"/>
  <c r="AY268" i="26"/>
  <c r="AY272" i="26" s="1"/>
  <c r="AM835" i="26"/>
  <c r="AO722" i="10"/>
  <c r="AO835" i="26" s="1"/>
  <c r="AW722" i="10"/>
  <c r="AW835" i="26" s="1"/>
  <c r="AU722" i="10"/>
  <c r="AU835" i="26" s="1"/>
  <c r="AR722" i="10"/>
  <c r="AR835" i="26" s="1"/>
  <c r="AY722" i="10"/>
  <c r="AY835" i="26" s="1"/>
  <c r="AS722" i="10"/>
  <c r="AS835" i="26" s="1"/>
  <c r="AT722" i="10"/>
  <c r="AT835" i="26" s="1"/>
  <c r="AX722" i="10"/>
  <c r="AX835" i="26" s="1"/>
  <c r="AV722" i="10"/>
  <c r="AV835" i="26" s="1"/>
  <c r="AQ722" i="10"/>
  <c r="AQ835" i="26" s="1"/>
  <c r="AN722" i="10"/>
  <c r="AN835" i="26" s="1"/>
  <c r="AP722" i="10"/>
  <c r="AP835" i="26" s="1"/>
  <c r="AM723" i="10"/>
  <c r="AZ722" i="10"/>
  <c r="AZ835" i="26" s="1"/>
  <c r="K690" i="26"/>
  <c r="AN1090" i="26"/>
  <c r="AN1094" i="26" s="1"/>
  <c r="AN1098" i="26" s="1"/>
  <c r="AN1135" i="26" s="1"/>
  <c r="AN1144" i="26" s="1"/>
  <c r="AN19" i="15" s="1"/>
  <c r="N833" i="26"/>
  <c r="AW260" i="26"/>
  <c r="AW264" i="26" s="1"/>
  <c r="AW268" i="26"/>
  <c r="AW272" i="26" s="1"/>
  <c r="AR268" i="26"/>
  <c r="AR272" i="26" s="1"/>
  <c r="AR260" i="26"/>
  <c r="AR264" i="26" s="1"/>
  <c r="AP821" i="10"/>
  <c r="AU821" i="10"/>
  <c r="AT821" i="10"/>
  <c r="AS821" i="10"/>
  <c r="AZ821" i="10"/>
  <c r="AQ821" i="10"/>
  <c r="AO821" i="10"/>
  <c r="AR821" i="10"/>
  <c r="AY821" i="10"/>
  <c r="AN821" i="10"/>
  <c r="AM822" i="10"/>
  <c r="AW821" i="10"/>
  <c r="AX821" i="10"/>
  <c r="AV821" i="10"/>
  <c r="AX268" i="26"/>
  <c r="AX272" i="26" s="1"/>
  <c r="AX260" i="26"/>
  <c r="AX264" i="26" s="1"/>
  <c r="AZ268" i="26"/>
  <c r="AZ272" i="26" s="1"/>
  <c r="AZ260" i="26"/>
  <c r="AZ264" i="26" s="1"/>
  <c r="K316" i="26"/>
  <c r="AM192" i="26"/>
  <c r="AQ210" i="10"/>
  <c r="AQ192" i="26" s="1"/>
  <c r="AS210" i="10"/>
  <c r="AS192" i="26" s="1"/>
  <c r="AO210" i="10"/>
  <c r="AO192" i="26" s="1"/>
  <c r="AM211" i="10"/>
  <c r="AW210" i="10"/>
  <c r="AW192" i="26" s="1"/>
  <c r="AZ210" i="10"/>
  <c r="AZ192" i="26" s="1"/>
  <c r="AP210" i="10"/>
  <c r="AP192" i="26" s="1"/>
  <c r="AV210" i="10"/>
  <c r="AV192" i="26" s="1"/>
  <c r="AX210" i="10"/>
  <c r="AX192" i="26" s="1"/>
  <c r="AT210" i="10"/>
  <c r="AT192" i="26" s="1"/>
  <c r="AY210" i="10"/>
  <c r="AY192" i="26" s="1"/>
  <c r="AN210" i="10"/>
  <c r="AN192" i="26" s="1"/>
  <c r="AR210" i="10"/>
  <c r="AR192" i="26" s="1"/>
  <c r="AU210" i="10"/>
  <c r="AU192" i="26" s="1"/>
  <c r="M1127" i="26"/>
  <c r="N1126" i="26"/>
  <c r="N1116" i="26"/>
  <c r="N1128" i="26"/>
  <c r="N1121" i="26"/>
  <c r="N398" i="10"/>
  <c r="N419" i="26"/>
  <c r="N353" i="10"/>
  <c r="N374" i="26"/>
  <c r="AU958" i="26"/>
  <c r="AU786" i="26"/>
  <c r="N378" i="10"/>
  <c r="N399" i="26"/>
  <c r="AS907" i="26"/>
  <c r="AS735" i="26"/>
  <c r="AU947" i="26"/>
  <c r="AU775" i="26"/>
  <c r="AQ953" i="26"/>
  <c r="AQ781" i="26"/>
  <c r="AR923" i="26"/>
  <c r="AR751" i="26"/>
  <c r="N688" i="10"/>
  <c r="N955" i="26"/>
  <c r="N783" i="26"/>
  <c r="O1062" i="26"/>
  <c r="O1066" i="26" s="1"/>
  <c r="O1054" i="26"/>
  <c r="O1058" i="26" s="1"/>
  <c r="N166" i="26"/>
  <c r="K938" i="26"/>
  <c r="K766" i="26"/>
  <c r="M342" i="10"/>
  <c r="M341" i="26" s="1"/>
  <c r="M340" i="26"/>
  <c r="L902" i="10"/>
  <c r="L1049" i="26" s="1"/>
  <c r="L1048" i="26"/>
  <c r="L749" i="10"/>
  <c r="L862" i="26" s="1"/>
  <c r="L861" i="26"/>
  <c r="M841" i="10"/>
  <c r="M987" i="26"/>
  <c r="M542" i="10"/>
  <c r="M597" i="26"/>
  <c r="M856" i="10"/>
  <c r="M1002" i="26"/>
  <c r="L862" i="10"/>
  <c r="L1009" i="26" s="1"/>
  <c r="L1008" i="26"/>
  <c r="L385" i="10"/>
  <c r="L407" i="26" s="1"/>
  <c r="L406" i="26"/>
  <c r="L635" i="10"/>
  <c r="L902" i="26"/>
  <c r="L730" i="26"/>
  <c r="L287" i="10"/>
  <c r="L286" i="26" s="1"/>
  <c r="L285" i="26"/>
  <c r="M473" i="10"/>
  <c r="M511" i="26"/>
  <c r="P903" i="10"/>
  <c r="O1050" i="26"/>
  <c r="M433" i="10"/>
  <c r="M471" i="26"/>
  <c r="N183" i="10"/>
  <c r="N147" i="26"/>
  <c r="N314" i="26"/>
  <c r="M492" i="10"/>
  <c r="M547" i="26"/>
  <c r="L375" i="10"/>
  <c r="L397" i="26" s="1"/>
  <c r="L396" i="26"/>
  <c r="P136" i="10"/>
  <c r="O84" i="26"/>
  <c r="O170" i="26"/>
  <c r="L587" i="10"/>
  <c r="L660" i="26" s="1"/>
  <c r="L659" i="26"/>
  <c r="L523" i="10"/>
  <c r="L579" i="26" s="1"/>
  <c r="L578" i="26"/>
  <c r="L474" i="10"/>
  <c r="L513" i="26" s="1"/>
  <c r="L512" i="26"/>
  <c r="M689" i="10"/>
  <c r="M956" i="26"/>
  <c r="M784" i="26"/>
  <c r="L548" i="10"/>
  <c r="L604" i="26" s="1"/>
  <c r="L603" i="26"/>
  <c r="L415" i="10"/>
  <c r="L437" i="26" s="1"/>
  <c r="L436" i="26"/>
  <c r="L273" i="10"/>
  <c r="L255" i="26" s="1"/>
  <c r="L254" i="26"/>
  <c r="L169" i="10"/>
  <c r="L134" i="26" s="1"/>
  <c r="L133" i="26"/>
  <c r="L355" i="10"/>
  <c r="L377" i="26" s="1"/>
  <c r="L376" i="26"/>
  <c r="M99" i="10"/>
  <c r="M46" i="26"/>
  <c r="M370" i="10"/>
  <c r="M392" i="26" s="1"/>
  <c r="M391" i="26"/>
  <c r="L503" i="10"/>
  <c r="L559" i="26" s="1"/>
  <c r="L558" i="26"/>
  <c r="N432" i="10"/>
  <c r="N470" i="26"/>
  <c r="AY943" i="26"/>
  <c r="AY771" i="26"/>
  <c r="P939" i="26"/>
  <c r="P767" i="26"/>
  <c r="AY963" i="26"/>
  <c r="AY791" i="26"/>
  <c r="AO963" i="26"/>
  <c r="AO791" i="26"/>
  <c r="O934" i="26"/>
  <c r="O762" i="26"/>
  <c r="AN958" i="26"/>
  <c r="AN786" i="26"/>
  <c r="N526" i="10"/>
  <c r="N581" i="26"/>
  <c r="AP902" i="26"/>
  <c r="AP730" i="26"/>
  <c r="AV902" i="26"/>
  <c r="AV730" i="26"/>
  <c r="AP907" i="26"/>
  <c r="AP735" i="26"/>
  <c r="AT907" i="26"/>
  <c r="AT735" i="26"/>
  <c r="AP947" i="26"/>
  <c r="AP775" i="26"/>
  <c r="AN947" i="26"/>
  <c r="AN775" i="26"/>
  <c r="N648" i="10"/>
  <c r="N915" i="26"/>
  <c r="N743" i="26"/>
  <c r="N482" i="10"/>
  <c r="N520" i="26"/>
  <c r="AR932" i="26"/>
  <c r="AR760" i="26"/>
  <c r="AT932" i="26"/>
  <c r="AT760" i="26"/>
  <c r="N251" i="10"/>
  <c r="N232" i="26"/>
  <c r="N113" i="10"/>
  <c r="N60" i="26"/>
  <c r="N73" i="10"/>
  <c r="N20" i="26"/>
  <c r="AU953" i="26"/>
  <c r="AU781" i="26"/>
  <c r="AY953" i="26"/>
  <c r="AY781" i="26"/>
  <c r="AU913" i="26"/>
  <c r="AU741" i="26"/>
  <c r="AY913" i="26"/>
  <c r="AY741" i="26"/>
  <c r="AZ923" i="26"/>
  <c r="AZ751" i="26"/>
  <c r="N472" i="10"/>
  <c r="N510" i="26"/>
  <c r="O954" i="26"/>
  <c r="O782" i="26"/>
  <c r="O653" i="10"/>
  <c r="O920" i="26"/>
  <c r="O748" i="26"/>
  <c r="O929" i="26"/>
  <c r="O757" i="26"/>
  <c r="N300" i="10"/>
  <c r="N298" i="26"/>
  <c r="N358" i="10"/>
  <c r="N379" i="26"/>
  <c r="N236" i="10"/>
  <c r="N217" i="26"/>
  <c r="N840" i="10"/>
  <c r="N986" i="26"/>
  <c r="AN937" i="26"/>
  <c r="AN765" i="26"/>
  <c r="N541" i="10"/>
  <c r="N596" i="26"/>
  <c r="L754" i="10"/>
  <c r="L867" i="26" s="1"/>
  <c r="L866" i="26"/>
  <c r="L714" i="10"/>
  <c r="L827" i="26" s="1"/>
  <c r="L826" i="26"/>
  <c r="K903" i="26"/>
  <c r="K731" i="26"/>
  <c r="L332" i="10"/>
  <c r="L331" i="26" s="1"/>
  <c r="L330" i="26"/>
  <c r="N1118" i="26"/>
  <c r="N350" i="26"/>
  <c r="M611" i="10"/>
  <c r="M683" i="26"/>
  <c r="M497" i="10"/>
  <c r="M552" i="26"/>
  <c r="M167" i="26"/>
  <c r="M694" i="10"/>
  <c r="M961" i="26"/>
  <c r="M789" i="26"/>
  <c r="M463" i="10"/>
  <c r="M501" i="26"/>
  <c r="L612" i="10"/>
  <c r="L685" i="26" s="1"/>
  <c r="L684" i="26"/>
  <c r="N708" i="10"/>
  <c r="N820" i="26"/>
  <c r="M237" i="10"/>
  <c r="M218" i="26"/>
  <c r="M688" i="26"/>
  <c r="M404" i="10"/>
  <c r="M425" i="26"/>
  <c r="M242" i="10"/>
  <c r="M223" i="26"/>
  <c r="L125" i="10"/>
  <c r="L73" i="26" s="1"/>
  <c r="L72" i="26"/>
  <c r="N674" i="10"/>
  <c r="N941" i="26"/>
  <c r="N769" i="26"/>
  <c r="M193" i="10"/>
  <c r="M157" i="26"/>
  <c r="L130" i="10"/>
  <c r="L78" i="26" s="1"/>
  <c r="L77" i="26"/>
  <c r="L302" i="10"/>
  <c r="L301" i="26" s="1"/>
  <c r="L300" i="26"/>
  <c r="K948" i="26"/>
  <c r="K776" i="26"/>
  <c r="L223" i="10"/>
  <c r="L205" i="26" s="1"/>
  <c r="L204" i="26"/>
  <c r="L454" i="10"/>
  <c r="L493" i="26" s="1"/>
  <c r="L492" i="26"/>
  <c r="L592" i="10"/>
  <c r="L665" i="26" s="1"/>
  <c r="L664" i="26"/>
  <c r="L312" i="10"/>
  <c r="L311" i="26" s="1"/>
  <c r="L310" i="26"/>
  <c r="P554" i="10"/>
  <c r="O610" i="26"/>
  <c r="M134" i="10"/>
  <c r="M81" i="26"/>
  <c r="M896" i="10"/>
  <c r="M1042" i="26"/>
  <c r="M753" i="10"/>
  <c r="M865" i="26"/>
  <c r="L243" i="10"/>
  <c r="L225" i="26" s="1"/>
  <c r="L224" i="26"/>
  <c r="M639" i="10"/>
  <c r="M906" i="26"/>
  <c r="M734" i="26"/>
  <c r="L508" i="10"/>
  <c r="L564" i="26" s="1"/>
  <c r="L563" i="26"/>
  <c r="M748" i="10"/>
  <c r="M860" i="26"/>
  <c r="N590" i="10"/>
  <c r="N662" i="26"/>
  <c r="AW943" i="26"/>
  <c r="AW771" i="26"/>
  <c r="O536" i="10"/>
  <c r="O591" i="26"/>
  <c r="AN907" i="26"/>
  <c r="AN735" i="26"/>
  <c r="N732" i="10"/>
  <c r="N844" i="26"/>
  <c r="AQ932" i="26"/>
  <c r="AQ760" i="26"/>
  <c r="N457" i="10"/>
  <c r="N495" i="26"/>
  <c r="AQ913" i="26"/>
  <c r="AQ741" i="26"/>
  <c r="N860" i="10"/>
  <c r="N1006" i="26"/>
  <c r="N551" i="10"/>
  <c r="N606" i="26"/>
  <c r="L459" i="10"/>
  <c r="L498" i="26" s="1"/>
  <c r="L497" i="26"/>
  <c r="M527" i="10"/>
  <c r="M582" i="26"/>
  <c r="N610" i="10"/>
  <c r="N682" i="26"/>
  <c r="AW791" i="26"/>
  <c r="AX902" i="26"/>
  <c r="AX730" i="26"/>
  <c r="AU907" i="26"/>
  <c r="AU735" i="26"/>
  <c r="AN953" i="26"/>
  <c r="AN781" i="26"/>
  <c r="N747" i="10"/>
  <c r="N859" i="26"/>
  <c r="N226" i="10"/>
  <c r="N207" i="26"/>
  <c r="N152" i="10"/>
  <c r="N116" i="26"/>
  <c r="N157" i="10"/>
  <c r="N121" i="26"/>
  <c r="AQ937" i="26"/>
  <c r="AQ765" i="26"/>
  <c r="AZ937" i="26"/>
  <c r="AZ765" i="26"/>
  <c r="L877" i="10"/>
  <c r="L1024" i="26" s="1"/>
  <c r="L1023" i="26"/>
  <c r="M891" i="10"/>
  <c r="M1037" i="26"/>
  <c r="M571" i="10"/>
  <c r="M643" i="26"/>
  <c r="L528" i="10"/>
  <c r="L584" i="26" s="1"/>
  <c r="L583" i="26"/>
  <c r="M109" i="10"/>
  <c r="M56" i="26"/>
  <c r="M728" i="10"/>
  <c r="M840" i="26"/>
  <c r="L562" i="10"/>
  <c r="L635" i="26" s="1"/>
  <c r="L634" i="26"/>
  <c r="M871" i="10"/>
  <c r="M1017" i="26"/>
  <c r="P343" i="10"/>
  <c r="O342" i="26"/>
  <c r="L268" i="10"/>
  <c r="L250" i="26" s="1"/>
  <c r="L249" i="26"/>
  <c r="L660" i="10"/>
  <c r="L927" i="26"/>
  <c r="L755" i="26"/>
  <c r="M634" i="10"/>
  <c r="M901" i="26"/>
  <c r="M729" i="26"/>
  <c r="L690" i="10"/>
  <c r="L957" i="26"/>
  <c r="L785" i="26"/>
  <c r="L882" i="10"/>
  <c r="L1029" i="26" s="1"/>
  <c r="L1028" i="26"/>
  <c r="L189" i="10"/>
  <c r="L154" i="26" s="1"/>
  <c r="L153" i="26"/>
  <c r="N335" i="10"/>
  <c r="N333" i="26"/>
  <c r="N658" i="10"/>
  <c r="N925" i="26"/>
  <c r="N753" i="26"/>
  <c r="N895" i="10"/>
  <c r="N1041" i="26"/>
  <c r="N752" i="10"/>
  <c r="N864" i="26"/>
  <c r="O528" i="26"/>
  <c r="O532" i="26" s="1"/>
  <c r="O536" i="26"/>
  <c r="O540" i="26" s="1"/>
  <c r="N103" i="10"/>
  <c r="N50" i="26"/>
  <c r="N172" i="10"/>
  <c r="N136" i="26"/>
  <c r="M163" i="10"/>
  <c r="M127" i="26"/>
  <c r="L617" i="10"/>
  <c r="L689" i="26"/>
  <c r="L498" i="10"/>
  <c r="L554" i="26" s="1"/>
  <c r="L553" i="26"/>
  <c r="L258" i="10"/>
  <c r="L240" i="26" s="1"/>
  <c r="L239" i="26"/>
  <c r="K953" i="26"/>
  <c r="K781" i="26"/>
  <c r="N870" i="10"/>
  <c r="N1016" i="26"/>
  <c r="O182" i="10"/>
  <c r="O146" i="26"/>
  <c r="O708" i="26"/>
  <c r="O712" i="26" s="1"/>
  <c r="O700" i="26"/>
  <c r="O704" i="26" s="1"/>
  <c r="N408" i="10"/>
  <c r="N429" i="26"/>
  <c r="AQ943" i="26"/>
  <c r="AQ771" i="26"/>
  <c r="AX963" i="26"/>
  <c r="AZ918" i="26"/>
  <c r="AZ746" i="26"/>
  <c r="AP918" i="26"/>
  <c r="AP746" i="26"/>
  <c r="N330" i="10"/>
  <c r="N328" i="26"/>
  <c r="AR958" i="26"/>
  <c r="AR786" i="26"/>
  <c r="AW958" i="26"/>
  <c r="AW786" i="26"/>
  <c r="AO902" i="26"/>
  <c r="AO730" i="26"/>
  <c r="AR902" i="26"/>
  <c r="AR730" i="26"/>
  <c r="N693" i="10"/>
  <c r="N960" i="26"/>
  <c r="N788" i="26"/>
  <c r="AO907" i="26"/>
  <c r="AO735" i="26"/>
  <c r="N192" i="10"/>
  <c r="N156" i="26"/>
  <c r="AY947" i="26"/>
  <c r="AY775" i="26"/>
  <c r="N142" i="10"/>
  <c r="N106" i="26"/>
  <c r="AW932" i="26"/>
  <c r="AW760" i="26"/>
  <c r="AX932" i="26"/>
  <c r="AX760" i="26"/>
  <c r="N576" i="26"/>
  <c r="N177" i="10"/>
  <c r="N141" i="26"/>
  <c r="O899" i="26"/>
  <c r="O898" i="26" s="1"/>
  <c r="O727" i="26"/>
  <c r="O726" i="26" s="1"/>
  <c r="AO953" i="26"/>
  <c r="AO781" i="26"/>
  <c r="AO913" i="26"/>
  <c r="AO741" i="26"/>
  <c r="N845" i="10"/>
  <c r="N991" i="26"/>
  <c r="AP923" i="26"/>
  <c r="AP751" i="26"/>
  <c r="AU923" i="26"/>
  <c r="AU751" i="26"/>
  <c r="N202" i="26"/>
  <c r="O949" i="26"/>
  <c r="O777" i="26"/>
  <c r="N638" i="10"/>
  <c r="N905" i="26"/>
  <c r="N733" i="26"/>
  <c r="O340" i="10"/>
  <c r="O338" i="26"/>
  <c r="N506" i="10"/>
  <c r="N561" i="26"/>
  <c r="O354" i="26"/>
  <c r="O358" i="26" s="1"/>
  <c r="O346" i="26"/>
  <c r="O707" i="10"/>
  <c r="O819" i="26"/>
  <c r="N447" i="10"/>
  <c r="N485" i="26"/>
  <c r="AM938" i="26"/>
  <c r="AM766" i="26"/>
  <c r="AS937" i="26"/>
  <c r="AS765" i="26"/>
  <c r="N742" i="10"/>
  <c r="N854" i="26"/>
  <c r="N595" i="10"/>
  <c r="N667" i="26"/>
  <c r="N855" i="10"/>
  <c r="N1001" i="26"/>
  <c r="AQ22" i="10"/>
  <c r="AP16" i="27"/>
  <c r="AP10" i="27"/>
  <c r="M74" i="10"/>
  <c r="M21" i="26"/>
  <c r="M586" i="10"/>
  <c r="M658" i="26"/>
  <c r="M507" i="10"/>
  <c r="M562" i="26"/>
  <c r="M354" i="10"/>
  <c r="M375" i="26"/>
  <c r="L685" i="10"/>
  <c r="L952" i="26"/>
  <c r="L780" i="26"/>
  <c r="L577" i="10"/>
  <c r="L650" i="26" s="1"/>
  <c r="L649" i="26"/>
  <c r="L322" i="10"/>
  <c r="L321" i="26" s="1"/>
  <c r="L320" i="26"/>
  <c r="M374" i="10"/>
  <c r="M395" i="26"/>
  <c r="M596" i="10"/>
  <c r="M668" i="26"/>
  <c r="M606" i="10"/>
  <c r="M678" i="26"/>
  <c r="M693" i="26"/>
  <c r="L444" i="10"/>
  <c r="L483" i="26" s="1"/>
  <c r="L482" i="26"/>
  <c r="L484" i="10"/>
  <c r="L523" i="26" s="1"/>
  <c r="L522" i="26"/>
  <c r="L650" i="10"/>
  <c r="L917" i="26"/>
  <c r="L745" i="26"/>
  <c r="P485" i="10"/>
  <c r="O524" i="26"/>
  <c r="M591" i="10"/>
  <c r="M663" i="26"/>
  <c r="M649" i="10"/>
  <c r="M916" i="26"/>
  <c r="M744" i="26"/>
  <c r="L493" i="10"/>
  <c r="L549" i="26" s="1"/>
  <c r="L548" i="26"/>
  <c r="L744" i="10"/>
  <c r="L857" i="26" s="1"/>
  <c r="L856" i="26"/>
  <c r="AQ23" i="10"/>
  <c r="AP40" i="27"/>
  <c r="AP46" i="27"/>
  <c r="AP25" i="27"/>
  <c r="AP31" i="27"/>
  <c r="M851" i="10"/>
  <c r="M997" i="26"/>
  <c r="L144" i="10"/>
  <c r="L109" i="26" s="1"/>
  <c r="L108" i="26"/>
  <c r="L169" i="26"/>
  <c r="L168" i="26"/>
  <c r="M331" i="10"/>
  <c r="M329" i="26"/>
  <c r="L154" i="10"/>
  <c r="L119" i="26" s="1"/>
  <c r="L118" i="26"/>
  <c r="L543" i="10"/>
  <c r="L599" i="26" s="1"/>
  <c r="L598" i="26"/>
  <c r="L327" i="10"/>
  <c r="L326" i="26" s="1"/>
  <c r="L325" i="26"/>
  <c r="M763" i="10"/>
  <c r="M875" i="26"/>
  <c r="L248" i="10"/>
  <c r="L230" i="26" s="1"/>
  <c r="L229" i="26"/>
  <c r="M296" i="10"/>
  <c r="M294" i="26"/>
  <c r="L887" i="10"/>
  <c r="L1034" i="26" s="1"/>
  <c r="L1033" i="26"/>
  <c r="L897" i="10"/>
  <c r="L1044" i="26" s="1"/>
  <c r="L1043" i="26"/>
  <c r="M738" i="10"/>
  <c r="M850" i="26"/>
  <c r="M664" i="10"/>
  <c r="M931" i="26"/>
  <c r="M759" i="26"/>
  <c r="M247" i="10"/>
  <c r="M228" i="26"/>
  <c r="M301" i="10"/>
  <c r="M299" i="26"/>
  <c r="L405" i="10"/>
  <c r="L427" i="26" s="1"/>
  <c r="L426" i="26"/>
  <c r="M538" i="10"/>
  <c r="M594" i="26" s="1"/>
  <c r="M593" i="26"/>
  <c r="L518" i="10"/>
  <c r="L574" i="26" s="1"/>
  <c r="L573" i="26"/>
  <c r="L75" i="10"/>
  <c r="L23" i="26" s="1"/>
  <c r="L22" i="26"/>
  <c r="N668" i="10"/>
  <c r="N935" i="26"/>
  <c r="N763" i="26"/>
  <c r="AO932" i="26"/>
  <c r="AO760" i="26"/>
  <c r="O96" i="26"/>
  <c r="O100" i="26" s="1"/>
  <c r="O88" i="26"/>
  <c r="O92" i="26" s="1"/>
  <c r="AS913" i="26"/>
  <c r="AS741" i="26"/>
  <c r="P919" i="26"/>
  <c r="P747" i="26"/>
  <c r="N620" i="10"/>
  <c r="N621" i="10" s="1"/>
  <c r="N692" i="26"/>
  <c r="AV958" i="26"/>
  <c r="AV786" i="26"/>
  <c r="O914" i="26"/>
  <c r="O742" i="26"/>
  <c r="O368" i="10"/>
  <c r="O389" i="26"/>
  <c r="N663" i="10"/>
  <c r="N930" i="26"/>
  <c r="N758" i="26"/>
  <c r="M389" i="10"/>
  <c r="M410" i="26"/>
  <c r="M669" i="10"/>
  <c r="M936" i="26"/>
  <c r="M764" i="26"/>
  <c r="L360" i="10"/>
  <c r="L382" i="26" s="1"/>
  <c r="L381" i="26"/>
  <c r="M306" i="10"/>
  <c r="M304" i="26"/>
  <c r="N804" i="26"/>
  <c r="N808" i="26" s="1"/>
  <c r="N796" i="26"/>
  <c r="N800" i="26" s="1"/>
  <c r="L253" i="10"/>
  <c r="L235" i="26" s="1"/>
  <c r="L234" i="26"/>
  <c r="M227" i="10"/>
  <c r="M208" i="26"/>
  <c r="M886" i="10"/>
  <c r="M1032" i="26"/>
  <c r="M655" i="10"/>
  <c r="M922" i="26"/>
  <c r="M750" i="26"/>
  <c r="M453" i="10"/>
  <c r="M491" i="26"/>
  <c r="M675" i="10"/>
  <c r="M942" i="26"/>
  <c r="M770" i="26"/>
  <c r="AR918" i="26"/>
  <c r="AR746" i="26"/>
  <c r="AO958" i="26"/>
  <c r="AO786" i="26"/>
  <c r="N403" i="10"/>
  <c r="N424" i="26"/>
  <c r="AR907" i="26"/>
  <c r="AR735" i="26"/>
  <c r="AQ947" i="26"/>
  <c r="AQ775" i="26"/>
  <c r="AV932" i="26"/>
  <c r="AV760" i="26"/>
  <c r="AZ953" i="26"/>
  <c r="AZ781" i="26"/>
  <c r="N580" i="10"/>
  <c r="N652" i="26"/>
  <c r="N683" i="10"/>
  <c r="N950" i="26"/>
  <c r="N778" i="26"/>
  <c r="N280" i="10"/>
  <c r="N278" i="26"/>
  <c r="N187" i="10"/>
  <c r="N151" i="26"/>
  <c r="AR937" i="26"/>
  <c r="AR765" i="26"/>
  <c r="L365" i="10"/>
  <c r="L387" i="26" s="1"/>
  <c r="L386" i="26"/>
  <c r="L115" i="10"/>
  <c r="L63" i="26" s="1"/>
  <c r="L62" i="26"/>
  <c r="N369" i="10"/>
  <c r="N390" i="26"/>
  <c r="L533" i="10"/>
  <c r="L589" i="26" s="1"/>
  <c r="L588" i="26"/>
  <c r="M188" i="10"/>
  <c r="M152" i="26"/>
  <c r="M733" i="10"/>
  <c r="M845" i="26"/>
  <c r="M428" i="10"/>
  <c r="M466" i="26"/>
  <c r="L464" i="10"/>
  <c r="L503" i="26" s="1"/>
  <c r="L502" i="26"/>
  <c r="L194" i="10"/>
  <c r="L159" i="26" s="1"/>
  <c r="L158" i="26"/>
  <c r="L852" i="10"/>
  <c r="L999" i="26" s="1"/>
  <c r="L998" i="26"/>
  <c r="K958" i="26"/>
  <c r="K786" i="26"/>
  <c r="N491" i="10"/>
  <c r="N546" i="26"/>
  <c r="N108" i="10"/>
  <c r="N55" i="26"/>
  <c r="N310" i="10"/>
  <c r="N308" i="26"/>
  <c r="AT963" i="26"/>
  <c r="AT791" i="26"/>
  <c r="N442" i="10"/>
  <c r="N480" i="26"/>
  <c r="AS958" i="26"/>
  <c r="AS786" i="26"/>
  <c r="AP958" i="26"/>
  <c r="AP786" i="26"/>
  <c r="AQ902" i="26"/>
  <c r="AQ730" i="26"/>
  <c r="AZ902" i="26"/>
  <c r="AZ730" i="26"/>
  <c r="O959" i="26"/>
  <c r="O787" i="26"/>
  <c r="N643" i="10"/>
  <c r="N910" i="26"/>
  <c r="N738" i="26"/>
  <c r="AV907" i="26"/>
  <c r="AV735" i="26"/>
  <c r="AW907" i="26"/>
  <c r="AW735" i="26"/>
  <c r="AT947" i="26"/>
  <c r="AT775" i="26"/>
  <c r="AR947" i="26"/>
  <c r="AR775" i="26"/>
  <c r="AY932" i="26"/>
  <c r="AY760" i="26"/>
  <c r="AM933" i="26"/>
  <c r="AM761" i="26"/>
  <c r="N197" i="26"/>
  <c r="N161" i="26"/>
  <c r="N633" i="10"/>
  <c r="N900" i="26"/>
  <c r="N728" i="26"/>
  <c r="AW953" i="26"/>
  <c r="AW781" i="26"/>
  <c r="AR913" i="26"/>
  <c r="AR741" i="26"/>
  <c r="AW913" i="26"/>
  <c r="AW741" i="26"/>
  <c r="O290" i="10"/>
  <c r="O288" i="26"/>
  <c r="AX923" i="26"/>
  <c r="AX751" i="26"/>
  <c r="AN923" i="26"/>
  <c r="AN751" i="26"/>
  <c r="N565" i="10"/>
  <c r="N637" i="26"/>
  <c r="N585" i="10"/>
  <c r="N657" i="26"/>
  <c r="N737" i="10"/>
  <c r="N849" i="26"/>
  <c r="N246" i="10"/>
  <c r="N227" i="26"/>
  <c r="O904" i="26"/>
  <c r="O732" i="26"/>
  <c r="N78" i="10"/>
  <c r="N25" i="26"/>
  <c r="N615" i="10"/>
  <c r="N616" i="10" s="1"/>
  <c r="N687" i="26"/>
  <c r="N413" i="10"/>
  <c r="N434" i="26"/>
  <c r="AU937" i="26"/>
  <c r="AU765" i="26"/>
  <c r="AT937" i="26"/>
  <c r="AT765" i="26"/>
  <c r="AW928" i="26"/>
  <c r="AW756" i="26"/>
  <c r="N531" i="10"/>
  <c r="N586" i="26"/>
  <c r="N388" i="10"/>
  <c r="N409" i="26"/>
  <c r="N496" i="10"/>
  <c r="N551" i="26"/>
  <c r="M317" i="10"/>
  <c r="M315" i="26"/>
  <c r="L734" i="10"/>
  <c r="L847" i="26" s="1"/>
  <c r="L846" i="26"/>
  <c r="N758" i="10"/>
  <c r="N870" i="26"/>
  <c r="N148" i="10"/>
  <c r="N112" i="26"/>
  <c r="M124" i="10"/>
  <c r="M71" i="26"/>
  <c r="L390" i="10"/>
  <c r="L412" i="26" s="1"/>
  <c r="L411" i="26"/>
  <c r="L135" i="10"/>
  <c r="L83" i="26" s="1"/>
  <c r="L82" i="26"/>
  <c r="P696" i="10"/>
  <c r="O964" i="26"/>
  <c r="O792" i="26"/>
  <c r="L923" i="26"/>
  <c r="L751" i="26"/>
  <c r="L607" i="10"/>
  <c r="L680" i="26" s="1"/>
  <c r="L679" i="26"/>
  <c r="N1115" i="26"/>
  <c r="M881" i="10"/>
  <c r="M1027" i="26"/>
  <c r="M232" i="10"/>
  <c r="M213" i="26"/>
  <c r="M659" i="10"/>
  <c r="M926" i="26"/>
  <c r="M754" i="26"/>
  <c r="M326" i="10"/>
  <c r="M324" i="26"/>
  <c r="M566" i="10"/>
  <c r="M638" i="26"/>
  <c r="M394" i="10"/>
  <c r="M415" i="26"/>
  <c r="L228" i="10"/>
  <c r="L210" i="26" s="1"/>
  <c r="L209" i="26"/>
  <c r="M384" i="10"/>
  <c r="M405" i="26"/>
  <c r="P416" i="10"/>
  <c r="O438" i="26"/>
  <c r="L164" i="26"/>
  <c r="L163" i="26"/>
  <c r="L479" i="10"/>
  <c r="L518" i="26" s="1"/>
  <c r="L517" i="26"/>
  <c r="L943" i="26"/>
  <c r="L771" i="26"/>
  <c r="K908" i="26"/>
  <c r="K736" i="26"/>
  <c r="M143" i="10"/>
  <c r="M107" i="26"/>
  <c r="L218" i="10"/>
  <c r="L200" i="26" s="1"/>
  <c r="L199" i="26"/>
  <c r="M679" i="10"/>
  <c r="M946" i="26"/>
  <c r="M774" i="26"/>
  <c r="M257" i="10"/>
  <c r="M238" i="26"/>
  <c r="M458" i="10"/>
  <c r="M496" i="26"/>
  <c r="M178" i="10"/>
  <c r="M142" i="26"/>
  <c r="M184" i="10"/>
  <c r="M149" i="26" s="1"/>
  <c r="M148" i="26"/>
  <c r="L764" i="10"/>
  <c r="L877" i="26" s="1"/>
  <c r="L876" i="26"/>
  <c r="L640" i="10"/>
  <c r="L907" i="26"/>
  <c r="L735" i="26"/>
  <c r="M443" i="10"/>
  <c r="M481" i="26"/>
  <c r="M423" i="10"/>
  <c r="M461" i="26"/>
  <c r="N291" i="10"/>
  <c r="N289" i="26"/>
  <c r="M703" i="10"/>
  <c r="M815" i="26"/>
  <c r="M153" i="10"/>
  <c r="M117" i="26"/>
  <c r="N341" i="10"/>
  <c r="N339" i="26"/>
  <c r="L95" i="10"/>
  <c r="L43" i="26" s="1"/>
  <c r="L42" i="26"/>
  <c r="L90" i="10"/>
  <c r="L38" i="26" s="1"/>
  <c r="L37" i="26"/>
  <c r="L842" i="10"/>
  <c r="L989" i="26" s="1"/>
  <c r="L988" i="26"/>
  <c r="AV943" i="26"/>
  <c r="AV771" i="26"/>
  <c r="O673" i="10"/>
  <c r="O940" i="26"/>
  <c r="O768" i="26"/>
  <c r="N570" i="10"/>
  <c r="N642" i="26"/>
  <c r="N285" i="10"/>
  <c r="N283" i="26"/>
  <c r="AY958" i="26"/>
  <c r="AY786" i="26"/>
  <c r="AN902" i="26"/>
  <c r="AN730" i="26"/>
  <c r="N462" i="10"/>
  <c r="N500" i="26"/>
  <c r="AY937" i="26"/>
  <c r="AY765" i="26"/>
  <c r="N501" i="10"/>
  <c r="N556" i="26"/>
  <c r="O924" i="26"/>
  <c r="O752" i="26"/>
  <c r="N422" i="10"/>
  <c r="N460" i="26"/>
  <c r="AM908" i="26"/>
  <c r="AM736" i="26"/>
  <c r="AV947" i="26"/>
  <c r="AV775" i="26"/>
  <c r="AS932" i="26"/>
  <c r="AS760" i="26"/>
  <c r="AS923" i="26"/>
  <c r="AS751" i="26"/>
  <c r="N266" i="10"/>
  <c r="N247" i="26"/>
  <c r="O147" i="10"/>
  <c r="O111" i="26"/>
  <c r="N571" i="26"/>
  <c r="L380" i="10"/>
  <c r="L402" i="26" s="1"/>
  <c r="L401" i="26"/>
  <c r="M743" i="10"/>
  <c r="M855" i="26"/>
  <c r="N537" i="10"/>
  <c r="N592" i="26"/>
  <c r="L553" i="10"/>
  <c r="L609" i="26" s="1"/>
  <c r="L608" i="26"/>
  <c r="L282" i="10"/>
  <c r="L281" i="26" s="1"/>
  <c r="L280" i="26"/>
  <c r="M561" i="10"/>
  <c r="M633" i="26"/>
  <c r="L439" i="10"/>
  <c r="L478" i="26" s="1"/>
  <c r="L477" i="26"/>
  <c r="M866" i="10"/>
  <c r="M1012" i="26"/>
  <c r="M718" i="10"/>
  <c r="M830" i="26"/>
  <c r="N654" i="10"/>
  <c r="N921" i="26"/>
  <c r="N749" i="26"/>
  <c r="L469" i="10"/>
  <c r="L508" i="26" s="1"/>
  <c r="L507" i="26"/>
  <c r="N900" i="10"/>
  <c r="N1046" i="26"/>
  <c r="AP932" i="26"/>
  <c r="AP760" i="26"/>
  <c r="N712" i="10"/>
  <c r="N824" i="26"/>
  <c r="N231" i="10"/>
  <c r="N212" i="26"/>
  <c r="N83" i="10"/>
  <c r="N30" i="26"/>
  <c r="AV928" i="26"/>
  <c r="AV756" i="26"/>
  <c r="M448" i="10"/>
  <c r="M486" i="26"/>
  <c r="N976" i="26"/>
  <c r="N980" i="26" s="1"/>
  <c r="N968" i="26"/>
  <c r="N972" i="26" s="1"/>
  <c r="L670" i="10"/>
  <c r="L937" i="26"/>
  <c r="L765" i="26"/>
  <c r="M272" i="10"/>
  <c r="M253" i="26"/>
  <c r="M759" i="10"/>
  <c r="M872" i="26" s="1"/>
  <c r="M871" i="26"/>
  <c r="P274" i="10"/>
  <c r="O256" i="26"/>
  <c r="M267" i="10"/>
  <c r="M248" i="26"/>
  <c r="M517" i="10"/>
  <c r="M522" i="10" s="1"/>
  <c r="M572" i="26"/>
  <c r="N600" i="10"/>
  <c r="N672" i="26"/>
  <c r="N128" i="10"/>
  <c r="N75" i="26"/>
  <c r="N850" i="10"/>
  <c r="N996" i="26"/>
  <c r="O614" i="26"/>
  <c r="O618" i="26" s="1"/>
  <c r="O622" i="26"/>
  <c r="O626" i="26" s="1"/>
  <c r="N437" i="10"/>
  <c r="N475" i="26"/>
  <c r="N167" i="10"/>
  <c r="N131" i="26"/>
  <c r="AU963" i="26"/>
  <c r="AU791" i="26"/>
  <c r="N118" i="10"/>
  <c r="N65" i="26"/>
  <c r="N261" i="10"/>
  <c r="N242" i="26"/>
  <c r="AT918" i="26"/>
  <c r="AT746" i="26"/>
  <c r="N363" i="10"/>
  <c r="N384" i="26"/>
  <c r="AZ958" i="26"/>
  <c r="AZ786" i="26"/>
  <c r="AX958" i="26"/>
  <c r="AX786" i="26"/>
  <c r="N383" i="10"/>
  <c r="N404" i="26"/>
  <c r="AS902" i="26"/>
  <c r="AS730" i="26"/>
  <c r="AT902" i="26"/>
  <c r="AT730" i="26"/>
  <c r="N271" i="10"/>
  <c r="N252" i="26"/>
  <c r="O909" i="26"/>
  <c r="O737" i="26"/>
  <c r="AX907" i="26"/>
  <c r="AX735" i="26"/>
  <c r="AQ907" i="26"/>
  <c r="AQ735" i="26"/>
  <c r="AW947" i="26"/>
  <c r="AW775" i="26"/>
  <c r="AZ947" i="26"/>
  <c r="AZ775" i="26"/>
  <c r="N241" i="10"/>
  <c r="N222" i="26"/>
  <c r="N452" i="10"/>
  <c r="N490" i="26"/>
  <c r="AN932" i="26"/>
  <c r="AN760" i="26"/>
  <c r="N133" i="10"/>
  <c r="N80" i="26"/>
  <c r="N762" i="10"/>
  <c r="N874" i="26"/>
  <c r="AP953" i="26"/>
  <c r="AP781" i="26"/>
  <c r="N325" i="10"/>
  <c r="N323" i="26"/>
  <c r="AT913" i="26"/>
  <c r="AT741" i="26"/>
  <c r="AP913" i="26"/>
  <c r="AP741" i="26"/>
  <c r="AQ923" i="26"/>
  <c r="AQ751" i="26"/>
  <c r="AV923" i="26"/>
  <c r="AV751" i="26"/>
  <c r="N727" i="10"/>
  <c r="N839" i="26"/>
  <c r="N702" i="10"/>
  <c r="N814" i="26"/>
  <c r="N123" i="10"/>
  <c r="N70" i="26"/>
  <c r="AV937" i="26"/>
  <c r="AV765" i="26"/>
  <c r="AO937" i="26"/>
  <c r="AO765" i="26"/>
  <c r="N890" i="10"/>
  <c r="N1036" i="26"/>
  <c r="L337" i="10"/>
  <c r="L336" i="26" s="1"/>
  <c r="L335" i="26"/>
  <c r="M581" i="10"/>
  <c r="M653" i="26"/>
  <c r="M399" i="10"/>
  <c r="M420" i="26"/>
  <c r="M262" i="10"/>
  <c r="M243" i="26"/>
  <c r="M149" i="10"/>
  <c r="M114" i="26" s="1"/>
  <c r="M113" i="26"/>
  <c r="L179" i="10"/>
  <c r="L143" i="26"/>
  <c r="L739" i="10"/>
  <c r="L852" i="26" s="1"/>
  <c r="L851" i="26"/>
  <c r="L449" i="10"/>
  <c r="L488" i="26" s="1"/>
  <c r="L487" i="26"/>
  <c r="M94" i="10"/>
  <c r="M41" i="26"/>
  <c r="M84" i="10"/>
  <c r="M31" i="26"/>
  <c r="M876" i="10"/>
  <c r="M1022" i="26"/>
  <c r="M532" i="10"/>
  <c r="M587" i="26"/>
  <c r="M168" i="10"/>
  <c r="M132" i="26"/>
  <c r="L872" i="10"/>
  <c r="L1019" i="26" s="1"/>
  <c r="L1018" i="26"/>
  <c r="K918" i="26"/>
  <c r="K746" i="26"/>
  <c r="L307" i="10"/>
  <c r="L306" i="26" s="1"/>
  <c r="L305" i="26"/>
  <c r="L582" i="10"/>
  <c r="L655" i="26" s="1"/>
  <c r="L654" i="26"/>
  <c r="P623" i="10"/>
  <c r="O696" i="26"/>
  <c r="M901" i="10"/>
  <c r="M1047" i="26"/>
  <c r="M547" i="10"/>
  <c r="M602" i="26"/>
  <c r="M861" i="10"/>
  <c r="M1007" i="26"/>
  <c r="L665" i="10"/>
  <c r="L932" i="26"/>
  <c r="L760" i="26"/>
  <c r="L704" i="10"/>
  <c r="L817" i="26" s="1"/>
  <c r="L816" i="26"/>
  <c r="M601" i="10"/>
  <c r="M673" i="26"/>
  <c r="M336" i="10"/>
  <c r="M334" i="26"/>
  <c r="M129" i="10"/>
  <c r="M76" i="26"/>
  <c r="M89" i="10"/>
  <c r="M36" i="26"/>
  <c r="M502" i="10"/>
  <c r="M557" i="26"/>
  <c r="L424" i="10"/>
  <c r="L463" i="26" s="1"/>
  <c r="L462" i="26"/>
  <c r="L80" i="10"/>
  <c r="L28" i="26" s="1"/>
  <c r="L27" i="26"/>
  <c r="M379" i="10"/>
  <c r="M400" i="26"/>
  <c r="K933" i="26"/>
  <c r="K761" i="26"/>
  <c r="L105" i="10"/>
  <c r="L53" i="26" s="1"/>
  <c r="L52" i="26"/>
  <c r="M114" i="10"/>
  <c r="M61" i="26"/>
  <c r="L410" i="10"/>
  <c r="L432" i="26" s="1"/>
  <c r="L431" i="26"/>
  <c r="L100" i="10"/>
  <c r="L48" i="26" s="1"/>
  <c r="L47" i="26"/>
  <c r="L159" i="10"/>
  <c r="L124" i="26" s="1"/>
  <c r="L123" i="26"/>
  <c r="L400" i="10"/>
  <c r="L422" i="26" s="1"/>
  <c r="L421" i="26"/>
  <c r="M552" i="10"/>
  <c r="M607" i="26"/>
  <c r="M576" i="10"/>
  <c r="M648" i="26"/>
  <c r="M513" i="10"/>
  <c r="M569" i="26" s="1"/>
  <c r="M568" i="26"/>
  <c r="L164" i="10"/>
  <c r="L129" i="26" s="1"/>
  <c r="L128" i="26"/>
  <c r="L238" i="10"/>
  <c r="L220" i="26" s="1"/>
  <c r="L219" i="26"/>
  <c r="AQ963" i="26"/>
  <c r="AQ791" i="26"/>
  <c r="AY902" i="26"/>
  <c r="AY730" i="26"/>
  <c r="AO947" i="26"/>
  <c r="AO775" i="26"/>
  <c r="N678" i="10"/>
  <c r="N945" i="26"/>
  <c r="N773" i="26"/>
  <c r="AW923" i="26"/>
  <c r="AW751" i="26"/>
  <c r="M158" i="10"/>
  <c r="M122" i="26"/>
  <c r="M286" i="10"/>
  <c r="M284" i="26"/>
  <c r="L695" i="10"/>
  <c r="L962" i="26"/>
  <c r="L790" i="26"/>
  <c r="AZ943" i="26"/>
  <c r="AZ771" i="26"/>
  <c r="AM948" i="26"/>
  <c r="AM776" i="26"/>
  <c r="N477" i="10"/>
  <c r="N515" i="26"/>
  <c r="AU932" i="26"/>
  <c r="AU760" i="26"/>
  <c r="O511" i="10"/>
  <c r="O566" i="26"/>
  <c r="AN913" i="26"/>
  <c r="AN741" i="26"/>
  <c r="N98" i="10"/>
  <c r="N45" i="26"/>
  <c r="N162" i="10"/>
  <c r="N126" i="26"/>
  <c r="M104" i="10"/>
  <c r="M51" i="26"/>
  <c r="L434" i="10"/>
  <c r="L473" i="26" s="1"/>
  <c r="L472" i="26"/>
  <c r="M119" i="10"/>
  <c r="M66" i="26"/>
  <c r="M468" i="10"/>
  <c r="M506" i="26"/>
  <c r="L110" i="10"/>
  <c r="L58" i="26" s="1"/>
  <c r="L57" i="26"/>
  <c r="L233" i="10"/>
  <c r="L215" i="26" s="1"/>
  <c r="L214" i="26"/>
  <c r="L847" i="10"/>
  <c r="L994" i="26" s="1"/>
  <c r="L993" i="26"/>
  <c r="L597" i="10"/>
  <c r="L670" i="26" s="1"/>
  <c r="L669" i="26"/>
  <c r="L680" i="10"/>
  <c r="L947" i="26"/>
  <c r="L775" i="26"/>
  <c r="N560" i="10"/>
  <c r="N632" i="26"/>
  <c r="AS943" i="26"/>
  <c r="AS771" i="26"/>
  <c r="AZ963" i="26"/>
  <c r="AZ791" i="26"/>
  <c r="AW918" i="26"/>
  <c r="AW746" i="26"/>
  <c r="N427" i="10"/>
  <c r="N465" i="26"/>
  <c r="AM903" i="26"/>
  <c r="AM731" i="26"/>
  <c r="O182" i="26"/>
  <c r="O186" i="26" s="1"/>
  <c r="O174" i="26"/>
  <c r="O178" i="26" s="1"/>
  <c r="AV953" i="26"/>
  <c r="AV781" i="26"/>
  <c r="AV913" i="26"/>
  <c r="AV741" i="26"/>
  <c r="AT923" i="26"/>
  <c r="AT751" i="26"/>
  <c r="N575" i="10"/>
  <c r="N647" i="26"/>
  <c r="AP937" i="26"/>
  <c r="AP765" i="26"/>
  <c r="K928" i="26"/>
  <c r="K756" i="26"/>
  <c r="M438" i="10"/>
  <c r="M476" i="26"/>
  <c r="L719" i="10"/>
  <c r="L832" i="26" s="1"/>
  <c r="L831" i="26"/>
  <c r="M292" i="10"/>
  <c r="M291" i="26" s="1"/>
  <c r="M290" i="26"/>
  <c r="M644" i="10"/>
  <c r="M911" i="26"/>
  <c r="M739" i="26"/>
  <c r="M684" i="10"/>
  <c r="M951" i="26"/>
  <c r="M779" i="26"/>
  <c r="N885" i="10"/>
  <c r="N1031" i="26"/>
  <c r="N88" i="10"/>
  <c r="N35" i="26"/>
  <c r="N467" i="10"/>
  <c r="N505" i="26"/>
  <c r="AU943" i="26"/>
  <c r="AU771" i="26"/>
  <c r="AO943" i="26"/>
  <c r="AO771" i="26"/>
  <c r="N546" i="10"/>
  <c r="N601" i="26"/>
  <c r="N305" i="10"/>
  <c r="N303" i="26"/>
  <c r="O450" i="26"/>
  <c r="O454" i="26" s="1"/>
  <c r="O442" i="26"/>
  <c r="O446" i="26" s="1"/>
  <c r="AT958" i="26"/>
  <c r="AT786" i="26"/>
  <c r="AQ958" i="26"/>
  <c r="AQ786" i="26"/>
  <c r="AW902" i="26"/>
  <c r="AW730" i="26"/>
  <c r="AU902" i="26"/>
  <c r="AU730" i="26"/>
  <c r="AZ907" i="26"/>
  <c r="AZ735" i="26"/>
  <c r="AY907" i="26"/>
  <c r="AY735" i="26"/>
  <c r="AX947" i="26"/>
  <c r="AX775" i="26"/>
  <c r="AS947" i="26"/>
  <c r="AS775" i="26"/>
  <c r="O944" i="26"/>
  <c r="O772" i="26"/>
  <c r="AZ932" i="26"/>
  <c r="AZ760" i="26"/>
  <c r="N256" i="10"/>
  <c r="N237" i="26"/>
  <c r="AS953" i="26"/>
  <c r="AS781" i="26"/>
  <c r="AX953" i="26"/>
  <c r="AX781" i="26"/>
  <c r="AZ913" i="26"/>
  <c r="AZ741" i="26"/>
  <c r="AX913" i="26"/>
  <c r="AX741" i="26"/>
  <c r="AY923" i="26"/>
  <c r="AY751" i="26"/>
  <c r="AO923" i="26"/>
  <c r="AO751" i="26"/>
  <c r="O882" i="26"/>
  <c r="O886" i="26" s="1"/>
  <c r="O890" i="26"/>
  <c r="O894" i="26" s="1"/>
  <c r="N295" i="10"/>
  <c r="N293" i="26"/>
  <c r="N865" i="10"/>
  <c r="N1011" i="26"/>
  <c r="N717" i="10"/>
  <c r="N829" i="26"/>
  <c r="O757" i="10"/>
  <c r="O869" i="26"/>
  <c r="N320" i="10"/>
  <c r="N321" i="10" s="1"/>
  <c r="N318" i="26"/>
  <c r="N880" i="10"/>
  <c r="N1026" i="26"/>
  <c r="AX937" i="26"/>
  <c r="AX765" i="26"/>
  <c r="AW937" i="26"/>
  <c r="AW765" i="26"/>
  <c r="N93" i="10"/>
  <c r="N40" i="26"/>
  <c r="N373" i="10"/>
  <c r="N394" i="26"/>
  <c r="N875" i="10"/>
  <c r="N1021" i="26"/>
  <c r="N605" i="10"/>
  <c r="N677" i="26"/>
  <c r="P765" i="10"/>
  <c r="O878" i="26"/>
  <c r="L429" i="10"/>
  <c r="L468" i="26" s="1"/>
  <c r="L467" i="26"/>
  <c r="L602" i="10"/>
  <c r="L675" i="26" s="1"/>
  <c r="L674" i="26"/>
  <c r="N393" i="10"/>
  <c r="N414" i="26"/>
  <c r="M483" i="10"/>
  <c r="M521" i="26"/>
  <c r="M409" i="10"/>
  <c r="M430" i="26"/>
  <c r="M173" i="10"/>
  <c r="M137" i="26"/>
  <c r="M359" i="10"/>
  <c r="M380" i="26"/>
  <c r="M311" i="10"/>
  <c r="M309" i="26"/>
  <c r="N1123" i="26"/>
  <c r="L297" i="10"/>
  <c r="L296" i="26" s="1"/>
  <c r="L295" i="26"/>
  <c r="K963" i="26"/>
  <c r="K791" i="26"/>
  <c r="M281" i="10"/>
  <c r="M279" i="26"/>
  <c r="M319" i="26"/>
  <c r="M414" i="10"/>
  <c r="M435" i="26"/>
  <c r="N1122" i="26"/>
  <c r="M846" i="10"/>
  <c r="M992" i="26"/>
  <c r="M1125" i="26"/>
  <c r="M1141" i="26" s="1"/>
  <c r="M16" i="15" s="1"/>
  <c r="K923" i="26"/>
  <c r="K751" i="26"/>
  <c r="AP55" i="27"/>
  <c r="L892" i="10"/>
  <c r="L1039" i="26" s="1"/>
  <c r="L1038" i="26"/>
  <c r="L567" i="10"/>
  <c r="L640" i="26" s="1"/>
  <c r="L639" i="26"/>
  <c r="L867" i="10"/>
  <c r="L1014" i="26" s="1"/>
  <c r="L1013" i="26"/>
  <c r="N1120" i="26"/>
  <c r="L395" i="10"/>
  <c r="L417" i="26" s="1"/>
  <c r="L416" i="26"/>
  <c r="L857" i="10"/>
  <c r="L1004" i="26" s="1"/>
  <c r="L1003" i="26"/>
  <c r="M713" i="10"/>
  <c r="M825" i="26"/>
  <c r="L120" i="10"/>
  <c r="L68" i="26" s="1"/>
  <c r="L67" i="26"/>
  <c r="L645" i="10"/>
  <c r="L912" i="26"/>
  <c r="L740" i="26"/>
  <c r="M478" i="10"/>
  <c r="M516" i="26"/>
  <c r="M217" i="10"/>
  <c r="M222" i="10" s="1"/>
  <c r="M198" i="26"/>
  <c r="M252" i="10"/>
  <c r="M233" i="26"/>
  <c r="M162" i="26"/>
  <c r="N512" i="10"/>
  <c r="N567" i="26"/>
  <c r="L85" i="10"/>
  <c r="L33" i="26" s="1"/>
  <c r="L32" i="26"/>
  <c r="L174" i="10"/>
  <c r="L139" i="26" s="1"/>
  <c r="L138" i="26"/>
  <c r="M364" i="10"/>
  <c r="M385" i="26"/>
  <c r="M79" i="10"/>
  <c r="M26" i="26"/>
  <c r="K913" i="26"/>
  <c r="K741" i="26"/>
  <c r="L263" i="10"/>
  <c r="L245" i="26" s="1"/>
  <c r="L244" i="26"/>
  <c r="L572" i="10"/>
  <c r="L645" i="26" s="1"/>
  <c r="L644" i="26"/>
  <c r="L729" i="10"/>
  <c r="L842" i="26" s="1"/>
  <c r="L841" i="26"/>
  <c r="M709" i="10"/>
  <c r="M822" i="26" s="1"/>
  <c r="M821" i="26"/>
  <c r="AR63" i="10"/>
  <c r="AQ18" i="16"/>
  <c r="AQ19" i="16"/>
  <c r="AS12" i="16"/>
  <c r="AS12" i="17" s="1"/>
  <c r="AS13" i="16"/>
  <c r="AR61" i="10"/>
  <c r="AQ16" i="16"/>
  <c r="AQ16" i="17" s="1"/>
  <c r="AR62" i="10"/>
  <c r="AQ17" i="16"/>
  <c r="AQ17" i="17" s="1"/>
  <c r="AQ17" i="18" s="1"/>
  <c r="AT12" i="16"/>
  <c r="AT12" i="17" s="1"/>
  <c r="AT13" i="16"/>
  <c r="S2" i="24"/>
  <c r="S3" i="24" s="1"/>
  <c r="S4" i="24" s="1"/>
  <c r="AW169" i="26"/>
  <c r="AV169" i="26"/>
  <c r="AU302" i="10"/>
  <c r="AU301" i="26" s="1"/>
  <c r="AT302" i="10"/>
  <c r="AT301" i="26" s="1"/>
  <c r="AS302" i="10"/>
  <c r="AS301" i="26" s="1"/>
  <c r="AZ302" i="10"/>
  <c r="AZ301" i="26" s="1"/>
  <c r="AR302" i="10"/>
  <c r="AR301" i="26" s="1"/>
  <c r="AW302" i="10"/>
  <c r="AW301" i="26" s="1"/>
  <c r="AO302" i="10"/>
  <c r="AO301" i="26" s="1"/>
  <c r="AV302" i="10"/>
  <c r="AV301" i="26" s="1"/>
  <c r="AN302" i="10"/>
  <c r="AN301" i="26" s="1"/>
  <c r="AY302" i="10"/>
  <c r="AY301" i="26" s="1"/>
  <c r="AX302" i="10"/>
  <c r="AX301" i="26" s="1"/>
  <c r="AQ302" i="10"/>
  <c r="AQ301" i="26" s="1"/>
  <c r="AP302" i="10"/>
  <c r="AP301" i="26" s="1"/>
  <c r="AU444" i="10"/>
  <c r="AU483" i="26" s="1"/>
  <c r="AT444" i="10"/>
  <c r="AT483" i="26" s="1"/>
  <c r="AY444" i="10"/>
  <c r="AY483" i="26" s="1"/>
  <c r="AQ444" i="10"/>
  <c r="AQ483" i="26" s="1"/>
  <c r="AW444" i="10"/>
  <c r="AW483" i="26" s="1"/>
  <c r="AO444" i="10"/>
  <c r="AO483" i="26" s="1"/>
  <c r="AR444" i="10"/>
  <c r="AR483" i="26" s="1"/>
  <c r="AP444" i="10"/>
  <c r="AP483" i="26" s="1"/>
  <c r="AN444" i="10"/>
  <c r="AN483" i="26" s="1"/>
  <c r="AZ444" i="10"/>
  <c r="AZ483" i="26" s="1"/>
  <c r="AV444" i="10"/>
  <c r="AV483" i="26" s="1"/>
  <c r="AS444" i="10"/>
  <c r="AS483" i="26" s="1"/>
  <c r="AX444" i="10"/>
  <c r="AX483" i="26" s="1"/>
  <c r="AV567" i="10"/>
  <c r="AV640" i="26" s="1"/>
  <c r="AN567" i="10"/>
  <c r="AN640" i="26" s="1"/>
  <c r="AU567" i="10"/>
  <c r="AU640" i="26" s="1"/>
  <c r="AT567" i="10"/>
  <c r="AT640" i="26" s="1"/>
  <c r="AS567" i="10"/>
  <c r="AS640" i="26" s="1"/>
  <c r="AR567" i="10"/>
  <c r="AR640" i="26" s="1"/>
  <c r="AP567" i="10"/>
  <c r="AP640" i="26" s="1"/>
  <c r="AO567" i="10"/>
  <c r="AO640" i="26" s="1"/>
  <c r="AZ567" i="10"/>
  <c r="AZ640" i="26" s="1"/>
  <c r="AY567" i="10"/>
  <c r="AY640" i="26" s="1"/>
  <c r="AX567" i="10"/>
  <c r="AX640" i="26" s="1"/>
  <c r="AW567" i="10"/>
  <c r="AW640" i="26" s="1"/>
  <c r="AQ567" i="10"/>
  <c r="AQ640" i="26" s="1"/>
  <c r="AY518" i="10"/>
  <c r="AY574" i="26" s="1"/>
  <c r="AQ518" i="10"/>
  <c r="AQ574" i="26" s="1"/>
  <c r="AV518" i="10"/>
  <c r="AV574" i="26" s="1"/>
  <c r="AN518" i="10"/>
  <c r="AN574" i="26" s="1"/>
  <c r="AS518" i="10"/>
  <c r="AS574" i="26" s="1"/>
  <c r="AP518" i="10"/>
  <c r="AP574" i="26" s="1"/>
  <c r="AZ518" i="10"/>
  <c r="AZ574" i="26" s="1"/>
  <c r="AO518" i="10"/>
  <c r="AO574" i="26" s="1"/>
  <c r="AX518" i="10"/>
  <c r="AX574" i="26" s="1"/>
  <c r="AU518" i="10"/>
  <c r="AU574" i="26" s="1"/>
  <c r="AT518" i="10"/>
  <c r="AT574" i="26" s="1"/>
  <c r="AW518" i="10"/>
  <c r="AW574" i="26" s="1"/>
  <c r="AR518" i="10"/>
  <c r="AR574" i="26" s="1"/>
  <c r="O505" i="10"/>
  <c r="P504" i="10"/>
  <c r="P560" i="26" s="1"/>
  <c r="AW130" i="10"/>
  <c r="AW78" i="26" s="1"/>
  <c r="AO130" i="10"/>
  <c r="AO78" i="26" s="1"/>
  <c r="AV130" i="10"/>
  <c r="AV78" i="26" s="1"/>
  <c r="AN130" i="10"/>
  <c r="AN78" i="26" s="1"/>
  <c r="AS130" i="10"/>
  <c r="AS78" i="26" s="1"/>
  <c r="AZ130" i="10"/>
  <c r="AZ78" i="26" s="1"/>
  <c r="AR130" i="10"/>
  <c r="AR78" i="26" s="1"/>
  <c r="AY130" i="10"/>
  <c r="AY78" i="26" s="1"/>
  <c r="AX130" i="10"/>
  <c r="AX78" i="26" s="1"/>
  <c r="AU130" i="10"/>
  <c r="AU78" i="26" s="1"/>
  <c r="AT130" i="10"/>
  <c r="AT78" i="26" s="1"/>
  <c r="AP130" i="10"/>
  <c r="AP78" i="26" s="1"/>
  <c r="AQ130" i="10"/>
  <c r="AQ78" i="26" s="1"/>
  <c r="O795" i="10"/>
  <c r="O796" i="10" s="1"/>
  <c r="O797" i="10" s="1"/>
  <c r="O798" i="10" s="1"/>
  <c r="P794" i="10"/>
  <c r="AZ833" i="10"/>
  <c r="AR833" i="10"/>
  <c r="AV833" i="10"/>
  <c r="AN833" i="10"/>
  <c r="AP833" i="10"/>
  <c r="AT833" i="10"/>
  <c r="AS833" i="10"/>
  <c r="AQ833" i="10"/>
  <c r="AY833" i="10"/>
  <c r="AO833" i="10"/>
  <c r="AX833" i="10"/>
  <c r="AW833" i="10"/>
  <c r="AU833" i="10"/>
  <c r="O559" i="10"/>
  <c r="P558" i="10"/>
  <c r="P631" i="26" s="1"/>
  <c r="P630" i="26" s="1"/>
  <c r="O107" i="10"/>
  <c r="P106" i="10"/>
  <c r="P54" i="26" s="1"/>
  <c r="P308" i="10"/>
  <c r="P307" i="26" s="1"/>
  <c r="O309" i="10"/>
  <c r="AX322" i="10"/>
  <c r="AX321" i="26" s="1"/>
  <c r="AP322" i="10"/>
  <c r="AP321" i="26" s="1"/>
  <c r="AW322" i="10"/>
  <c r="AW321" i="26" s="1"/>
  <c r="AO322" i="10"/>
  <c r="AO321" i="26" s="1"/>
  <c r="AZ322" i="10"/>
  <c r="AZ321" i="26" s="1"/>
  <c r="AR322" i="10"/>
  <c r="AR321" i="26" s="1"/>
  <c r="AY322" i="10"/>
  <c r="AY321" i="26" s="1"/>
  <c r="AV322" i="10"/>
  <c r="AV321" i="26" s="1"/>
  <c r="AU322" i="10"/>
  <c r="AU321" i="26" s="1"/>
  <c r="AQ322" i="10"/>
  <c r="AQ321" i="26" s="1"/>
  <c r="AN322" i="10"/>
  <c r="AN321" i="26" s="1"/>
  <c r="AS322" i="10"/>
  <c r="AS321" i="26" s="1"/>
  <c r="AT322" i="10"/>
  <c r="AT321" i="26" s="1"/>
  <c r="O441" i="10"/>
  <c r="P440" i="10"/>
  <c r="P479" i="26" s="1"/>
  <c r="O426" i="10"/>
  <c r="P425" i="10"/>
  <c r="P464" i="26" s="1"/>
  <c r="AZ592" i="10"/>
  <c r="AZ665" i="26" s="1"/>
  <c r="AR592" i="10"/>
  <c r="AR665" i="26" s="1"/>
  <c r="AY592" i="10"/>
  <c r="AY665" i="26" s="1"/>
  <c r="AQ592" i="10"/>
  <c r="AQ665" i="26" s="1"/>
  <c r="AX592" i="10"/>
  <c r="AX665" i="26" s="1"/>
  <c r="AP592" i="10"/>
  <c r="AP665" i="26" s="1"/>
  <c r="AW592" i="10"/>
  <c r="AW665" i="26" s="1"/>
  <c r="AO592" i="10"/>
  <c r="AO665" i="26" s="1"/>
  <c r="AV592" i="10"/>
  <c r="AV665" i="26" s="1"/>
  <c r="AN592" i="10"/>
  <c r="AN665" i="26" s="1"/>
  <c r="AS592" i="10"/>
  <c r="AS665" i="26" s="1"/>
  <c r="AU592" i="10"/>
  <c r="AU665" i="26" s="1"/>
  <c r="AT592" i="10"/>
  <c r="AT665" i="26" s="1"/>
  <c r="O215" i="10"/>
  <c r="O216" i="10" s="1"/>
  <c r="P214" i="10"/>
  <c r="P196" i="26" s="1"/>
  <c r="P195" i="10"/>
  <c r="P196" i="10" s="1"/>
  <c r="P197" i="10" s="1"/>
  <c r="P198" i="10" s="1"/>
  <c r="P199" i="10" s="1"/>
  <c r="P631" i="10"/>
  <c r="O632" i="10"/>
  <c r="AV100" i="10"/>
  <c r="AV48" i="26" s="1"/>
  <c r="AN100" i="10"/>
  <c r="AN48" i="26" s="1"/>
  <c r="AU100" i="10"/>
  <c r="AU48" i="26" s="1"/>
  <c r="AT100" i="10"/>
  <c r="AT48" i="26" s="1"/>
  <c r="AQ100" i="10"/>
  <c r="AQ48" i="26" s="1"/>
  <c r="AS100" i="10"/>
  <c r="AS48" i="26" s="1"/>
  <c r="AZ100" i="10"/>
  <c r="AZ48" i="26" s="1"/>
  <c r="AR100" i="10"/>
  <c r="AR48" i="26" s="1"/>
  <c r="AY100" i="10"/>
  <c r="AY48" i="26" s="1"/>
  <c r="AX100" i="10"/>
  <c r="AX48" i="26" s="1"/>
  <c r="AP100" i="10"/>
  <c r="AP48" i="26" s="1"/>
  <c r="AW100" i="10"/>
  <c r="AW48" i="26" s="1"/>
  <c r="AO100" i="10"/>
  <c r="AO48" i="26" s="1"/>
  <c r="P289" i="10"/>
  <c r="Q288" i="10"/>
  <c r="Q287" i="26" s="1"/>
  <c r="O564" i="10"/>
  <c r="P563" i="10"/>
  <c r="P636" i="26" s="1"/>
  <c r="P583" i="10"/>
  <c r="P656" i="26" s="1"/>
  <c r="O584" i="10"/>
  <c r="AW897" i="10"/>
  <c r="AW1044" i="26" s="1"/>
  <c r="AO897" i="10"/>
  <c r="AO1044" i="26" s="1"/>
  <c r="AV897" i="10"/>
  <c r="AV1044" i="26" s="1"/>
  <c r="AN897" i="10"/>
  <c r="AN1044" i="26" s="1"/>
  <c r="AU897" i="10"/>
  <c r="AU1044" i="26" s="1"/>
  <c r="AS897" i="10"/>
  <c r="AS1044" i="26" s="1"/>
  <c r="AZ897" i="10"/>
  <c r="AZ1044" i="26" s="1"/>
  <c r="AR897" i="10"/>
  <c r="AR1044" i="26" s="1"/>
  <c r="AT897" i="10"/>
  <c r="AT1044" i="26" s="1"/>
  <c r="AP897" i="10"/>
  <c r="AP1044" i="26" s="1"/>
  <c r="AY897" i="10"/>
  <c r="AY1044" i="26" s="1"/>
  <c r="AQ897" i="10"/>
  <c r="AQ1044" i="26" s="1"/>
  <c r="AX897" i="10"/>
  <c r="AX1044" i="26" s="1"/>
  <c r="P681" i="10"/>
  <c r="O682" i="10"/>
  <c r="O245" i="10"/>
  <c r="P244" i="10"/>
  <c r="P226" i="26" s="1"/>
  <c r="AW238" i="10"/>
  <c r="AW220" i="26" s="1"/>
  <c r="AO238" i="10"/>
  <c r="AO220" i="26" s="1"/>
  <c r="AV238" i="10"/>
  <c r="AV220" i="26" s="1"/>
  <c r="AN238" i="10"/>
  <c r="AN220" i="26" s="1"/>
  <c r="AU238" i="10"/>
  <c r="AU220" i="26" s="1"/>
  <c r="AT238" i="10"/>
  <c r="AT220" i="26" s="1"/>
  <c r="AY238" i="10"/>
  <c r="AY220" i="26" s="1"/>
  <c r="AQ238" i="10"/>
  <c r="AQ220" i="26" s="1"/>
  <c r="AX238" i="10"/>
  <c r="AX220" i="26" s="1"/>
  <c r="AP238" i="10"/>
  <c r="AP220" i="26" s="1"/>
  <c r="AR238" i="10"/>
  <c r="AR220" i="26" s="1"/>
  <c r="AZ238" i="10"/>
  <c r="AZ220" i="26" s="1"/>
  <c r="AS238" i="10"/>
  <c r="AS220" i="26" s="1"/>
  <c r="P278" i="10"/>
  <c r="P277" i="26" s="1"/>
  <c r="P276" i="26" s="1"/>
  <c r="O279" i="10"/>
  <c r="O186" i="10"/>
  <c r="P185" i="10"/>
  <c r="P150" i="26" s="1"/>
  <c r="AV149" i="10"/>
  <c r="AV114" i="26" s="1"/>
  <c r="AN149" i="10"/>
  <c r="AN114" i="26" s="1"/>
  <c r="AU149" i="10"/>
  <c r="AU114" i="26" s="1"/>
  <c r="AT149" i="10"/>
  <c r="AT114" i="26" s="1"/>
  <c r="AZ149" i="10"/>
  <c r="AZ114" i="26" s="1"/>
  <c r="AR149" i="10"/>
  <c r="AR114" i="26" s="1"/>
  <c r="AY149" i="10"/>
  <c r="AY114" i="26" s="1"/>
  <c r="AQ149" i="10"/>
  <c r="AQ114" i="26" s="1"/>
  <c r="AX149" i="10"/>
  <c r="AX114" i="26" s="1"/>
  <c r="AW149" i="10"/>
  <c r="AW114" i="26" s="1"/>
  <c r="AS149" i="10"/>
  <c r="AS114" i="26" s="1"/>
  <c r="AP149" i="10"/>
  <c r="AP114" i="26" s="1"/>
  <c r="AO149" i="10"/>
  <c r="AO114" i="26" s="1"/>
  <c r="P411" i="10"/>
  <c r="P433" i="26" s="1"/>
  <c r="O412" i="10"/>
  <c r="P229" i="10"/>
  <c r="P211" i="26" s="1"/>
  <c r="O230" i="10"/>
  <c r="AT670" i="10"/>
  <c r="AY670" i="10"/>
  <c r="AQ670" i="10"/>
  <c r="AX670" i="10"/>
  <c r="AP670" i="10"/>
  <c r="AV670" i="10"/>
  <c r="AU670" i="10"/>
  <c r="AS670" i="10"/>
  <c r="AR670" i="10"/>
  <c r="AO670" i="10"/>
  <c r="AN670" i="10"/>
  <c r="AZ670" i="10"/>
  <c r="AW670" i="10"/>
  <c r="P81" i="10"/>
  <c r="P29" i="26" s="1"/>
  <c r="O82" i="10"/>
  <c r="O530" i="10"/>
  <c r="P529" i="10"/>
  <c r="P585" i="26" s="1"/>
  <c r="AW808" i="10"/>
  <c r="AO808" i="10"/>
  <c r="AV808" i="10"/>
  <c r="AN808" i="10"/>
  <c r="AU808" i="10"/>
  <c r="AS808" i="10"/>
  <c r="AZ808" i="10"/>
  <c r="AR808" i="10"/>
  <c r="AT808" i="10"/>
  <c r="AQ808" i="10"/>
  <c r="AP808" i="10"/>
  <c r="AY808" i="10"/>
  <c r="AX808" i="10"/>
  <c r="O191" i="10"/>
  <c r="P190" i="10"/>
  <c r="P155" i="26" s="1"/>
  <c r="P510" i="10"/>
  <c r="Q509" i="10"/>
  <c r="Q565" i="26" s="1"/>
  <c r="AT400" i="10"/>
  <c r="AT422" i="26" s="1"/>
  <c r="AZ400" i="10"/>
  <c r="AZ422" i="26" s="1"/>
  <c r="AR400" i="10"/>
  <c r="AR422" i="26" s="1"/>
  <c r="AX400" i="10"/>
  <c r="AX422" i="26" s="1"/>
  <c r="AP400" i="10"/>
  <c r="AP422" i="26" s="1"/>
  <c r="AU400" i="10"/>
  <c r="AU422" i="26" s="1"/>
  <c r="AV400" i="10"/>
  <c r="AV422" i="26" s="1"/>
  <c r="AS400" i="10"/>
  <c r="AS422" i="26" s="1"/>
  <c r="AQ400" i="10"/>
  <c r="AQ422" i="26" s="1"/>
  <c r="AO400" i="10"/>
  <c r="AO422" i="26" s="1"/>
  <c r="AY400" i="10"/>
  <c r="AY422" i="26" s="1"/>
  <c r="AW400" i="10"/>
  <c r="AW422" i="26" s="1"/>
  <c r="AN400" i="10"/>
  <c r="AN422" i="26" s="1"/>
  <c r="O407" i="10"/>
  <c r="P406" i="10"/>
  <c r="P428" i="26" s="1"/>
  <c r="AV297" i="10"/>
  <c r="AV296" i="26" s="1"/>
  <c r="AN297" i="10"/>
  <c r="AN296" i="26" s="1"/>
  <c r="AU297" i="10"/>
  <c r="AU296" i="26" s="1"/>
  <c r="AT297" i="10"/>
  <c r="AT296" i="26" s="1"/>
  <c r="AS297" i="10"/>
  <c r="AS296" i="26" s="1"/>
  <c r="AX297" i="10"/>
  <c r="AX296" i="26" s="1"/>
  <c r="AP297" i="10"/>
  <c r="AP296" i="26" s="1"/>
  <c r="AW297" i="10"/>
  <c r="AW296" i="26" s="1"/>
  <c r="AO297" i="10"/>
  <c r="AO296" i="26" s="1"/>
  <c r="AZ297" i="10"/>
  <c r="AZ296" i="26" s="1"/>
  <c r="AY297" i="10"/>
  <c r="AY296" i="26" s="1"/>
  <c r="AQ297" i="10"/>
  <c r="AQ296" i="26" s="1"/>
  <c r="AR297" i="10"/>
  <c r="AR296" i="26" s="1"/>
  <c r="O166" i="10"/>
  <c r="P165" i="10"/>
  <c r="P130" i="26" s="1"/>
  <c r="P116" i="10"/>
  <c r="P64" i="26" s="1"/>
  <c r="O117" i="10"/>
  <c r="AY85" i="10"/>
  <c r="AY33" i="26" s="1"/>
  <c r="AQ85" i="10"/>
  <c r="AQ33" i="26" s="1"/>
  <c r="AX85" i="10"/>
  <c r="AX33" i="26" s="1"/>
  <c r="AP85" i="10"/>
  <c r="AP33" i="26" s="1"/>
  <c r="AT85" i="10"/>
  <c r="AT33" i="26" s="1"/>
  <c r="AW85" i="10"/>
  <c r="AW33" i="26" s="1"/>
  <c r="AO85" i="10"/>
  <c r="AO33" i="26" s="1"/>
  <c r="AV85" i="10"/>
  <c r="AV33" i="26" s="1"/>
  <c r="AN85" i="10"/>
  <c r="AN33" i="26" s="1"/>
  <c r="AU85" i="10"/>
  <c r="AU33" i="26" s="1"/>
  <c r="AS85" i="10"/>
  <c r="AS33" i="26" s="1"/>
  <c r="AZ85" i="10"/>
  <c r="AZ33" i="26" s="1"/>
  <c r="AR85" i="10"/>
  <c r="AR33" i="26" s="1"/>
  <c r="AW902" i="10"/>
  <c r="AW1049" i="26" s="1"/>
  <c r="AO902" i="10"/>
  <c r="AO1049" i="26" s="1"/>
  <c r="AR902" i="10"/>
  <c r="AR1049" i="26" s="1"/>
  <c r="AZ902" i="10"/>
  <c r="AZ1049" i="26" s="1"/>
  <c r="AQ902" i="10"/>
  <c r="AQ1049" i="26" s="1"/>
  <c r="AY902" i="10"/>
  <c r="AY1049" i="26" s="1"/>
  <c r="AP902" i="10"/>
  <c r="AP1049" i="26" s="1"/>
  <c r="AV902" i="10"/>
  <c r="AV1049" i="26" s="1"/>
  <c r="AU902" i="10"/>
  <c r="AU1049" i="26" s="1"/>
  <c r="AX902" i="10"/>
  <c r="AX1049" i="26" s="1"/>
  <c r="AT902" i="10"/>
  <c r="AT1049" i="26" s="1"/>
  <c r="AS902" i="10"/>
  <c r="AS1049" i="26" s="1"/>
  <c r="AN902" i="10"/>
  <c r="AN1049" i="26" s="1"/>
  <c r="O329" i="10"/>
  <c r="P328" i="10"/>
  <c r="P327" i="26" s="1"/>
  <c r="P381" i="10"/>
  <c r="P403" i="26" s="1"/>
  <c r="O382" i="10"/>
  <c r="O692" i="10"/>
  <c r="P691" i="10"/>
  <c r="O240" i="10"/>
  <c r="P239" i="10"/>
  <c r="P221" i="26" s="1"/>
  <c r="AW852" i="10"/>
  <c r="AW999" i="26" s="1"/>
  <c r="AO852" i="10"/>
  <c r="AO999" i="26" s="1"/>
  <c r="AV852" i="10"/>
  <c r="AV999" i="26" s="1"/>
  <c r="AN852" i="10"/>
  <c r="AN999" i="26" s="1"/>
  <c r="AU852" i="10"/>
  <c r="AU999" i="26" s="1"/>
  <c r="AX852" i="10"/>
  <c r="AX999" i="26" s="1"/>
  <c r="AT852" i="10"/>
  <c r="AT999" i="26" s="1"/>
  <c r="AS852" i="10"/>
  <c r="AS999" i="26" s="1"/>
  <c r="AZ852" i="10"/>
  <c r="AZ999" i="26" s="1"/>
  <c r="AP852" i="10"/>
  <c r="AP999" i="26" s="1"/>
  <c r="AY852" i="10"/>
  <c r="AY999" i="26" s="1"/>
  <c r="AQ852" i="10"/>
  <c r="AQ999" i="26" s="1"/>
  <c r="AR852" i="10"/>
  <c r="AR999" i="26" s="1"/>
  <c r="AX754" i="10"/>
  <c r="AX867" i="26" s="1"/>
  <c r="AP754" i="10"/>
  <c r="AP867" i="26" s="1"/>
  <c r="AZ754" i="10"/>
  <c r="AZ867" i="26" s="1"/>
  <c r="AR754" i="10"/>
  <c r="AR867" i="26" s="1"/>
  <c r="AW754" i="10"/>
  <c r="AW867" i="26" s="1"/>
  <c r="AV754" i="10"/>
  <c r="AV867" i="26" s="1"/>
  <c r="AU754" i="10"/>
  <c r="AU867" i="26" s="1"/>
  <c r="AT754" i="10"/>
  <c r="AT867" i="26" s="1"/>
  <c r="AS754" i="10"/>
  <c r="AS867" i="26" s="1"/>
  <c r="AQ754" i="10"/>
  <c r="AQ867" i="26" s="1"/>
  <c r="AY754" i="10"/>
  <c r="AY867" i="26" s="1"/>
  <c r="AO754" i="10"/>
  <c r="AO867" i="26" s="1"/>
  <c r="AN754" i="10"/>
  <c r="AN867" i="26" s="1"/>
  <c r="P450" i="10"/>
  <c r="P489" i="26" s="1"/>
  <c r="O451" i="10"/>
  <c r="AU665" i="10"/>
  <c r="AZ665" i="10"/>
  <c r="AR665" i="10"/>
  <c r="AY665" i="10"/>
  <c r="AQ665" i="10"/>
  <c r="AW665" i="10"/>
  <c r="AV665" i="10"/>
  <c r="AT665" i="10"/>
  <c r="AS665" i="10"/>
  <c r="AP665" i="10"/>
  <c r="AO665" i="10"/>
  <c r="AN665" i="10"/>
  <c r="AX665" i="10"/>
  <c r="O520" i="10"/>
  <c r="O521" i="10" s="1"/>
  <c r="P519" i="10"/>
  <c r="P575" i="26" s="1"/>
  <c r="P175" i="10"/>
  <c r="O176" i="10"/>
  <c r="AW144" i="10"/>
  <c r="AW109" i="26" s="1"/>
  <c r="AO144" i="10"/>
  <c r="AO109" i="26" s="1"/>
  <c r="AV144" i="10"/>
  <c r="AV109" i="26" s="1"/>
  <c r="AN144" i="10"/>
  <c r="AN109" i="26" s="1"/>
  <c r="AU144" i="10"/>
  <c r="AU109" i="26" s="1"/>
  <c r="AS144" i="10"/>
  <c r="AS109" i="26" s="1"/>
  <c r="AZ144" i="10"/>
  <c r="AZ109" i="26" s="1"/>
  <c r="AR144" i="10"/>
  <c r="AR109" i="26" s="1"/>
  <c r="AP144" i="10"/>
  <c r="AP109" i="26" s="1"/>
  <c r="AY144" i="10"/>
  <c r="AY109" i="26" s="1"/>
  <c r="AT144" i="10"/>
  <c r="AT109" i="26" s="1"/>
  <c r="AQ144" i="10"/>
  <c r="AQ109" i="26" s="1"/>
  <c r="AX144" i="10"/>
  <c r="AX109" i="26" s="1"/>
  <c r="P323" i="10"/>
  <c r="P322" i="26" s="1"/>
  <c r="O324" i="10"/>
  <c r="P843" i="10"/>
  <c r="P990" i="26" s="1"/>
  <c r="O844" i="10"/>
  <c r="AX90" i="10"/>
  <c r="AX38" i="26" s="1"/>
  <c r="AP90" i="10"/>
  <c r="AP38" i="26" s="1"/>
  <c r="AW90" i="10"/>
  <c r="AW38" i="26" s="1"/>
  <c r="AO90" i="10"/>
  <c r="AO38" i="26" s="1"/>
  <c r="AV90" i="10"/>
  <c r="AV38" i="26" s="1"/>
  <c r="AN90" i="10"/>
  <c r="AN38" i="26" s="1"/>
  <c r="AU90" i="10"/>
  <c r="AU38" i="26" s="1"/>
  <c r="AS90" i="10"/>
  <c r="AS38" i="26" s="1"/>
  <c r="AT90" i="10"/>
  <c r="AT38" i="26" s="1"/>
  <c r="AZ90" i="10"/>
  <c r="AZ38" i="26" s="1"/>
  <c r="AR90" i="10"/>
  <c r="AR38" i="26" s="1"/>
  <c r="AY90" i="10"/>
  <c r="AY38" i="26" s="1"/>
  <c r="AQ90" i="10"/>
  <c r="AQ38" i="26" s="1"/>
  <c r="P636" i="10"/>
  <c r="O637" i="10"/>
  <c r="AZ410" i="10"/>
  <c r="AZ432" i="26" s="1"/>
  <c r="AR410" i="10"/>
  <c r="AR432" i="26" s="1"/>
  <c r="AX410" i="10"/>
  <c r="AX432" i="26" s="1"/>
  <c r="AP410" i="10"/>
  <c r="AP432" i="26" s="1"/>
  <c r="AV410" i="10"/>
  <c r="AV432" i="26" s="1"/>
  <c r="AN410" i="10"/>
  <c r="AN432" i="26" s="1"/>
  <c r="AT410" i="10"/>
  <c r="AT432" i="26" s="1"/>
  <c r="AS410" i="10"/>
  <c r="AS432" i="26" s="1"/>
  <c r="AY410" i="10"/>
  <c r="AY432" i="26" s="1"/>
  <c r="AW410" i="10"/>
  <c r="AW432" i="26" s="1"/>
  <c r="AU410" i="10"/>
  <c r="AU432" i="26" s="1"/>
  <c r="AQ410" i="10"/>
  <c r="AQ432" i="26" s="1"/>
  <c r="AO410" i="10"/>
  <c r="AO432" i="26" s="1"/>
  <c r="O889" i="10"/>
  <c r="P888" i="10"/>
  <c r="P1035" i="26" s="1"/>
  <c r="P740" i="10"/>
  <c r="P853" i="26" s="1"/>
  <c r="O741" i="10"/>
  <c r="P593" i="10"/>
  <c r="P666" i="26" s="1"/>
  <c r="O594" i="10"/>
  <c r="O854" i="10"/>
  <c r="P853" i="10"/>
  <c r="P1000" i="26" s="1"/>
  <c r="P264" i="10"/>
  <c r="P246" i="26" s="1"/>
  <c r="O265" i="10"/>
  <c r="P126" i="10"/>
  <c r="P74" i="26" s="1"/>
  <c r="O127" i="10"/>
  <c r="O884" i="10"/>
  <c r="P883" i="10"/>
  <c r="P1030" i="26" s="1"/>
  <c r="O490" i="10"/>
  <c r="P489" i="10"/>
  <c r="P545" i="26" s="1"/>
  <c r="P544" i="26" s="1"/>
  <c r="AV243" i="10"/>
  <c r="AV225" i="26" s="1"/>
  <c r="AN243" i="10"/>
  <c r="AN225" i="26" s="1"/>
  <c r="AU243" i="10"/>
  <c r="AU225" i="26" s="1"/>
  <c r="AT243" i="10"/>
  <c r="AT225" i="26" s="1"/>
  <c r="AS243" i="10"/>
  <c r="AS225" i="26" s="1"/>
  <c r="AX243" i="10"/>
  <c r="AX225" i="26" s="1"/>
  <c r="AP243" i="10"/>
  <c r="AP225" i="26" s="1"/>
  <c r="AW243" i="10"/>
  <c r="AW225" i="26" s="1"/>
  <c r="AO243" i="10"/>
  <c r="AO225" i="26" s="1"/>
  <c r="AZ243" i="10"/>
  <c r="AZ225" i="26" s="1"/>
  <c r="AR243" i="10"/>
  <c r="AR225" i="26" s="1"/>
  <c r="AQ243" i="10"/>
  <c r="AQ225" i="26" s="1"/>
  <c r="AY243" i="10"/>
  <c r="AY225" i="26" s="1"/>
  <c r="AV390" i="10"/>
  <c r="AV412" i="26" s="1"/>
  <c r="AN390" i="10"/>
  <c r="AN412" i="26" s="1"/>
  <c r="AT390" i="10"/>
  <c r="AT412" i="26" s="1"/>
  <c r="AZ390" i="10"/>
  <c r="AZ412" i="26" s="1"/>
  <c r="AR390" i="10"/>
  <c r="AR412" i="26" s="1"/>
  <c r="AU390" i="10"/>
  <c r="AU412" i="26" s="1"/>
  <c r="AS390" i="10"/>
  <c r="AS412" i="26" s="1"/>
  <c r="AQ390" i="10"/>
  <c r="AQ412" i="26" s="1"/>
  <c r="AP390" i="10"/>
  <c r="AP412" i="26" s="1"/>
  <c r="AX390" i="10"/>
  <c r="AX412" i="26" s="1"/>
  <c r="AW390" i="10"/>
  <c r="AW412" i="26" s="1"/>
  <c r="AY390" i="10"/>
  <c r="AY412" i="26" s="1"/>
  <c r="AO390" i="10"/>
  <c r="AO412" i="26" s="1"/>
  <c r="P544" i="10"/>
  <c r="P600" i="26" s="1"/>
  <c r="O545" i="10"/>
  <c r="O304" i="10"/>
  <c r="P303" i="10"/>
  <c r="P302" i="26" s="1"/>
  <c r="AU164" i="10"/>
  <c r="AU129" i="26" s="1"/>
  <c r="AS164" i="10"/>
  <c r="AS129" i="26" s="1"/>
  <c r="AZ164" i="10"/>
  <c r="AZ129" i="26" s="1"/>
  <c r="AR164" i="10"/>
  <c r="AR129" i="26" s="1"/>
  <c r="AY164" i="10"/>
  <c r="AY129" i="26" s="1"/>
  <c r="AQ164" i="10"/>
  <c r="AQ129" i="26" s="1"/>
  <c r="AW164" i="10"/>
  <c r="AW129" i="26" s="1"/>
  <c r="AO164" i="10"/>
  <c r="AO129" i="26" s="1"/>
  <c r="AV164" i="10"/>
  <c r="AV129" i="26" s="1"/>
  <c r="AN164" i="10"/>
  <c r="AN129" i="26" s="1"/>
  <c r="AT164" i="10"/>
  <c r="AT129" i="26" s="1"/>
  <c r="AX164" i="10"/>
  <c r="AX129" i="26" s="1"/>
  <c r="AP164" i="10"/>
  <c r="AP129" i="26" s="1"/>
  <c r="P641" i="10"/>
  <c r="O642" i="10"/>
  <c r="P254" i="10"/>
  <c r="P236" i="26" s="1"/>
  <c r="O255" i="10"/>
  <c r="AZ877" i="10"/>
  <c r="AZ1024" i="26" s="1"/>
  <c r="AR877" i="10"/>
  <c r="AR1024" i="26" s="1"/>
  <c r="AW877" i="10"/>
  <c r="AW1024" i="26" s="1"/>
  <c r="AO877" i="10"/>
  <c r="AO1024" i="26" s="1"/>
  <c r="AV877" i="10"/>
  <c r="AV1024" i="26" s="1"/>
  <c r="AN877" i="10"/>
  <c r="AN1024" i="26" s="1"/>
  <c r="AU877" i="10"/>
  <c r="AU1024" i="26" s="1"/>
  <c r="AT877" i="10"/>
  <c r="AT1024" i="26" s="1"/>
  <c r="AS877" i="10"/>
  <c r="AS1024" i="26" s="1"/>
  <c r="AQ877" i="10"/>
  <c r="AQ1024" i="26" s="1"/>
  <c r="AX877" i="10"/>
  <c r="AX1024" i="26" s="1"/>
  <c r="AY877" i="10"/>
  <c r="AY1024" i="26" s="1"/>
  <c r="AP877" i="10"/>
  <c r="AP1024" i="26" s="1"/>
  <c r="O294" i="10"/>
  <c r="P293" i="10"/>
  <c r="P292" i="26" s="1"/>
  <c r="AX189" i="10"/>
  <c r="AX154" i="26" s="1"/>
  <c r="AP189" i="10"/>
  <c r="AP154" i="26" s="1"/>
  <c r="AW189" i="10"/>
  <c r="AW154" i="26" s="1"/>
  <c r="AO189" i="10"/>
  <c r="AO154" i="26" s="1"/>
  <c r="AV189" i="10"/>
  <c r="AV154" i="26" s="1"/>
  <c r="AN189" i="10"/>
  <c r="AN154" i="26" s="1"/>
  <c r="AU189" i="10"/>
  <c r="AU154" i="26" s="1"/>
  <c r="AT189" i="10"/>
  <c r="AT154" i="26" s="1"/>
  <c r="AZ189" i="10"/>
  <c r="AZ154" i="26" s="1"/>
  <c r="AR189" i="10"/>
  <c r="AR154" i="26" s="1"/>
  <c r="AY189" i="10"/>
  <c r="AY154" i="26" s="1"/>
  <c r="AQ189" i="10"/>
  <c r="AQ154" i="26" s="1"/>
  <c r="AS189" i="10"/>
  <c r="AS154" i="26" s="1"/>
  <c r="O736" i="10"/>
  <c r="P735" i="10"/>
  <c r="P848" i="26" s="1"/>
  <c r="O864" i="10"/>
  <c r="P863" i="10"/>
  <c r="P1010" i="26" s="1"/>
  <c r="AX273" i="10"/>
  <c r="AX255" i="26" s="1"/>
  <c r="AP273" i="10"/>
  <c r="AP255" i="26" s="1"/>
  <c r="AW273" i="10"/>
  <c r="AW255" i="26" s="1"/>
  <c r="AO273" i="10"/>
  <c r="AO255" i="26" s="1"/>
  <c r="AV273" i="10"/>
  <c r="AV255" i="26" s="1"/>
  <c r="AN273" i="10"/>
  <c r="AN255" i="26" s="1"/>
  <c r="AU273" i="10"/>
  <c r="AU255" i="26" s="1"/>
  <c r="AZ273" i="10"/>
  <c r="AZ255" i="26" s="1"/>
  <c r="AR273" i="10"/>
  <c r="AR255" i="26" s="1"/>
  <c r="AY273" i="10"/>
  <c r="AY255" i="26" s="1"/>
  <c r="AQ273" i="10"/>
  <c r="AQ255" i="26" s="1"/>
  <c r="AT273" i="10"/>
  <c r="AT255" i="26" s="1"/>
  <c r="AS273" i="10"/>
  <c r="AS255" i="26" s="1"/>
  <c r="P715" i="10"/>
  <c r="P716" i="10" s="1"/>
  <c r="P76" i="10"/>
  <c r="P24" i="26" s="1"/>
  <c r="O77" i="10"/>
  <c r="O775" i="10"/>
  <c r="O776" i="10" s="1"/>
  <c r="O777" i="10" s="1"/>
  <c r="O778" i="10" s="1"/>
  <c r="P774" i="10"/>
  <c r="O614" i="10"/>
  <c r="P613" i="10"/>
  <c r="P686" i="26" s="1"/>
  <c r="AW607" i="10"/>
  <c r="AW680" i="26" s="1"/>
  <c r="AO607" i="10"/>
  <c r="AO680" i="26" s="1"/>
  <c r="AV607" i="10"/>
  <c r="AV680" i="26" s="1"/>
  <c r="AN607" i="10"/>
  <c r="AN680" i="26" s="1"/>
  <c r="AS607" i="10"/>
  <c r="AS680" i="26" s="1"/>
  <c r="AY607" i="10"/>
  <c r="AY680" i="26" s="1"/>
  <c r="AX607" i="10"/>
  <c r="AX680" i="26" s="1"/>
  <c r="AU607" i="10"/>
  <c r="AU680" i="26" s="1"/>
  <c r="AT607" i="10"/>
  <c r="AT680" i="26" s="1"/>
  <c r="AR607" i="10"/>
  <c r="AR680" i="26" s="1"/>
  <c r="AQ607" i="10"/>
  <c r="AQ680" i="26" s="1"/>
  <c r="AP607" i="10"/>
  <c r="AP680" i="26" s="1"/>
  <c r="AZ607" i="10"/>
  <c r="AZ680" i="26" s="1"/>
  <c r="O92" i="10"/>
  <c r="P91" i="10"/>
  <c r="P39" i="26" s="1"/>
  <c r="AW95" i="10"/>
  <c r="AW43" i="26" s="1"/>
  <c r="AO95" i="10"/>
  <c r="AO43" i="26" s="1"/>
  <c r="AZ95" i="10"/>
  <c r="AZ43" i="26" s="1"/>
  <c r="AV95" i="10"/>
  <c r="AV43" i="26" s="1"/>
  <c r="AN95" i="10"/>
  <c r="AN43" i="26" s="1"/>
  <c r="AU95" i="10"/>
  <c r="AU43" i="26" s="1"/>
  <c r="AT95" i="10"/>
  <c r="AT43" i="26" s="1"/>
  <c r="AR95" i="10"/>
  <c r="AR43" i="26" s="1"/>
  <c r="AS95" i="10"/>
  <c r="AS43" i="26" s="1"/>
  <c r="AY95" i="10"/>
  <c r="AY43" i="26" s="1"/>
  <c r="AQ95" i="10"/>
  <c r="AQ43" i="26" s="1"/>
  <c r="AX95" i="10"/>
  <c r="AX43" i="26" s="1"/>
  <c r="AP95" i="10"/>
  <c r="AP43" i="26" s="1"/>
  <c r="P873" i="10"/>
  <c r="P1020" i="26" s="1"/>
  <c r="O874" i="10"/>
  <c r="O604" i="10"/>
  <c r="P603" i="10"/>
  <c r="P676" i="26" s="1"/>
  <c r="O387" i="10"/>
  <c r="P386" i="10"/>
  <c r="P408" i="26" s="1"/>
  <c r="O495" i="10"/>
  <c r="P494" i="10"/>
  <c r="P550" i="26" s="1"/>
  <c r="P608" i="10"/>
  <c r="P681" i="26" s="1"/>
  <c r="O609" i="10"/>
  <c r="AS818" i="10"/>
  <c r="AW818" i="10"/>
  <c r="AO818" i="10"/>
  <c r="AU818" i="10"/>
  <c r="AT818" i="10"/>
  <c r="AQ818" i="10"/>
  <c r="AR818" i="10"/>
  <c r="AP818" i="10"/>
  <c r="AN818" i="10"/>
  <c r="AZ818" i="10"/>
  <c r="AY818" i="10"/>
  <c r="AX818" i="10"/>
  <c r="AV818" i="10"/>
  <c r="AW474" i="10"/>
  <c r="AW513" i="26" s="1"/>
  <c r="AO474" i="10"/>
  <c r="AO513" i="26" s="1"/>
  <c r="AV474" i="10"/>
  <c r="AV513" i="26" s="1"/>
  <c r="AN474" i="10"/>
  <c r="AN513" i="26" s="1"/>
  <c r="AU474" i="10"/>
  <c r="AU513" i="26" s="1"/>
  <c r="AT474" i="10"/>
  <c r="AT513" i="26" s="1"/>
  <c r="AS474" i="10"/>
  <c r="AS513" i="26" s="1"/>
  <c r="AZ474" i="10"/>
  <c r="AZ513" i="26" s="1"/>
  <c r="AR474" i="10"/>
  <c r="AR513" i="26" s="1"/>
  <c r="AY474" i="10"/>
  <c r="AY513" i="26" s="1"/>
  <c r="AQ474" i="10"/>
  <c r="AQ513" i="26" s="1"/>
  <c r="AX474" i="10"/>
  <c r="AX513" i="26" s="1"/>
  <c r="AP474" i="10"/>
  <c r="AP513" i="26" s="1"/>
  <c r="P224" i="10"/>
  <c r="P206" i="26" s="1"/>
  <c r="O225" i="10"/>
  <c r="O810" i="10"/>
  <c r="O811" i="10" s="1"/>
  <c r="O812" i="10" s="1"/>
  <c r="O813" i="10" s="1"/>
  <c r="P809" i="10"/>
  <c r="Q338" i="10"/>
  <c r="Q337" i="26" s="1"/>
  <c r="P339" i="10"/>
  <c r="P706" i="10"/>
  <c r="Q705" i="10"/>
  <c r="Q818" i="26" s="1"/>
  <c r="O446" i="10"/>
  <c r="P445" i="10"/>
  <c r="P484" i="26" s="1"/>
  <c r="AX882" i="10"/>
  <c r="AX1029" i="26" s="1"/>
  <c r="AP882" i="10"/>
  <c r="AP1029" i="26" s="1"/>
  <c r="AV882" i="10"/>
  <c r="AV1029" i="26" s="1"/>
  <c r="AN882" i="10"/>
  <c r="AN1029" i="26" s="1"/>
  <c r="AZ882" i="10"/>
  <c r="AZ1029" i="26" s="1"/>
  <c r="AO882" i="10"/>
  <c r="AO1029" i="26" s="1"/>
  <c r="AU882" i="10"/>
  <c r="AU1029" i="26" s="1"/>
  <c r="AT882" i="10"/>
  <c r="AT1029" i="26" s="1"/>
  <c r="AW882" i="10"/>
  <c r="AW1029" i="26" s="1"/>
  <c r="AS882" i="10"/>
  <c r="AS1029" i="26" s="1"/>
  <c r="AR882" i="10"/>
  <c r="AR1029" i="26" s="1"/>
  <c r="AQ882" i="10"/>
  <c r="AQ1029" i="26" s="1"/>
  <c r="AY882" i="10"/>
  <c r="AY1029" i="26" s="1"/>
  <c r="AU867" i="10"/>
  <c r="AU1014" i="26" s="1"/>
  <c r="AX867" i="10"/>
  <c r="AX1014" i="26" s="1"/>
  <c r="AO867" i="10"/>
  <c r="AO1014" i="26" s="1"/>
  <c r="AW867" i="10"/>
  <c r="AW1014" i="26" s="1"/>
  <c r="AN867" i="10"/>
  <c r="AN1014" i="26" s="1"/>
  <c r="AV867" i="10"/>
  <c r="AV1014" i="26" s="1"/>
  <c r="AP867" i="10"/>
  <c r="AP1014" i="26" s="1"/>
  <c r="AZ867" i="10"/>
  <c r="AZ1014" i="26" s="1"/>
  <c r="AY867" i="10"/>
  <c r="AY1014" i="26" s="1"/>
  <c r="AT867" i="10"/>
  <c r="AT1014" i="26" s="1"/>
  <c r="AR867" i="10"/>
  <c r="AR1014" i="26" s="1"/>
  <c r="AS867" i="10"/>
  <c r="AS1014" i="26" s="1"/>
  <c r="AQ867" i="10"/>
  <c r="AQ1014" i="26" s="1"/>
  <c r="O599" i="10"/>
  <c r="P598" i="10"/>
  <c r="P671" i="26" s="1"/>
  <c r="AV612" i="10"/>
  <c r="AV685" i="26" s="1"/>
  <c r="AN612" i="10"/>
  <c r="AN685" i="26" s="1"/>
  <c r="AU612" i="10"/>
  <c r="AU685" i="26" s="1"/>
  <c r="AZ612" i="10"/>
  <c r="AZ685" i="26" s="1"/>
  <c r="AR612" i="10"/>
  <c r="AR685" i="26" s="1"/>
  <c r="AT612" i="10"/>
  <c r="AT685" i="26" s="1"/>
  <c r="AS612" i="10"/>
  <c r="AS685" i="26" s="1"/>
  <c r="AQ612" i="10"/>
  <c r="AQ685" i="26" s="1"/>
  <c r="AP612" i="10"/>
  <c r="AP685" i="26" s="1"/>
  <c r="AO612" i="10"/>
  <c r="AO685" i="26" s="1"/>
  <c r="AY612" i="10"/>
  <c r="AY685" i="26" s="1"/>
  <c r="AX612" i="10"/>
  <c r="AX685" i="26" s="1"/>
  <c r="AW612" i="10"/>
  <c r="AW685" i="26" s="1"/>
  <c r="AZ223" i="10"/>
  <c r="AZ205" i="26" s="1"/>
  <c r="AR223" i="10"/>
  <c r="AR205" i="26" s="1"/>
  <c r="AY223" i="10"/>
  <c r="AY205" i="26" s="1"/>
  <c r="AQ223" i="10"/>
  <c r="AQ205" i="26" s="1"/>
  <c r="AX223" i="10"/>
  <c r="AX205" i="26" s="1"/>
  <c r="AP223" i="10"/>
  <c r="AP205" i="26" s="1"/>
  <c r="AW223" i="10"/>
  <c r="AW205" i="26" s="1"/>
  <c r="AO223" i="10"/>
  <c r="AO205" i="26" s="1"/>
  <c r="AT223" i="10"/>
  <c r="AT205" i="26" s="1"/>
  <c r="AS223" i="10"/>
  <c r="AS205" i="26" s="1"/>
  <c r="AU223" i="10"/>
  <c r="AU205" i="26" s="1"/>
  <c r="AN223" i="10"/>
  <c r="AN205" i="26" s="1"/>
  <c r="AV223" i="10"/>
  <c r="AV205" i="26" s="1"/>
  <c r="P829" i="10"/>
  <c r="O830" i="10"/>
  <c r="O831" i="10" s="1"/>
  <c r="O832" i="10" s="1"/>
  <c r="O833" i="10" s="1"/>
  <c r="P435" i="10"/>
  <c r="P474" i="26" s="1"/>
  <c r="O436" i="10"/>
  <c r="O569" i="10"/>
  <c r="P568" i="10"/>
  <c r="P641" i="26" s="1"/>
  <c r="P351" i="10"/>
  <c r="P373" i="26" s="1"/>
  <c r="P372" i="26" s="1"/>
  <c r="O352" i="10"/>
  <c r="P259" i="10"/>
  <c r="P241" i="26" s="1"/>
  <c r="O260" i="10"/>
  <c r="AV764" i="10"/>
  <c r="AV877" i="26" s="1"/>
  <c r="AN764" i="10"/>
  <c r="AN877" i="26" s="1"/>
  <c r="AX764" i="10"/>
  <c r="AX877" i="26" s="1"/>
  <c r="AP764" i="10"/>
  <c r="AP877" i="26" s="1"/>
  <c r="AY764" i="10"/>
  <c r="AY877" i="26" s="1"/>
  <c r="AW764" i="10"/>
  <c r="AW877" i="26" s="1"/>
  <c r="AU764" i="10"/>
  <c r="AU877" i="26" s="1"/>
  <c r="AT764" i="10"/>
  <c r="AT877" i="26" s="1"/>
  <c r="AS764" i="10"/>
  <c r="AS877" i="26" s="1"/>
  <c r="AR764" i="10"/>
  <c r="AR877" i="26" s="1"/>
  <c r="AZ764" i="10"/>
  <c r="AZ877" i="26" s="1"/>
  <c r="AQ764" i="10"/>
  <c r="AQ877" i="26" s="1"/>
  <c r="AO764" i="10"/>
  <c r="AO877" i="26" s="1"/>
  <c r="P361" i="10"/>
  <c r="P383" i="26" s="1"/>
  <c r="O362" i="10"/>
  <c r="AV135" i="10"/>
  <c r="AV83" i="26" s="1"/>
  <c r="AN135" i="10"/>
  <c r="AN83" i="26" s="1"/>
  <c r="AU135" i="10"/>
  <c r="AU83" i="26" s="1"/>
  <c r="AT135" i="10"/>
  <c r="AT83" i="26" s="1"/>
  <c r="AZ135" i="10"/>
  <c r="AZ83" i="26" s="1"/>
  <c r="AR135" i="10"/>
  <c r="AR83" i="26" s="1"/>
  <c r="AY135" i="10"/>
  <c r="AY83" i="26" s="1"/>
  <c r="AQ135" i="10"/>
  <c r="AQ83" i="26" s="1"/>
  <c r="AX135" i="10"/>
  <c r="AX83" i="26" s="1"/>
  <c r="AS135" i="10"/>
  <c r="AS83" i="26" s="1"/>
  <c r="AW135" i="10"/>
  <c r="AW83" i="26" s="1"/>
  <c r="AP135" i="10"/>
  <c r="AP83" i="26" s="1"/>
  <c r="AO135" i="10"/>
  <c r="AO83" i="26" s="1"/>
  <c r="AT577" i="10"/>
  <c r="AT650" i="26" s="1"/>
  <c r="AS577" i="10"/>
  <c r="AS650" i="26" s="1"/>
  <c r="AZ577" i="10"/>
  <c r="AZ650" i="26" s="1"/>
  <c r="AR577" i="10"/>
  <c r="AR650" i="26" s="1"/>
  <c r="AY577" i="10"/>
  <c r="AY650" i="26" s="1"/>
  <c r="AQ577" i="10"/>
  <c r="AQ650" i="26" s="1"/>
  <c r="AW577" i="10"/>
  <c r="AW650" i="26" s="1"/>
  <c r="AU577" i="10"/>
  <c r="AU650" i="26" s="1"/>
  <c r="AP577" i="10"/>
  <c r="AP650" i="26" s="1"/>
  <c r="AO577" i="10"/>
  <c r="AO650" i="26" s="1"/>
  <c r="AN577" i="10"/>
  <c r="AN650" i="26" s="1"/>
  <c r="AX577" i="10"/>
  <c r="AX650" i="26" s="1"/>
  <c r="AV577" i="10"/>
  <c r="AV650" i="26" s="1"/>
  <c r="P269" i="10"/>
  <c r="P251" i="26" s="1"/>
  <c r="O270" i="10"/>
  <c r="AT307" i="10"/>
  <c r="AT306" i="26" s="1"/>
  <c r="AS307" i="10"/>
  <c r="AS306" i="26" s="1"/>
  <c r="AZ307" i="10"/>
  <c r="AZ306" i="26" s="1"/>
  <c r="AR307" i="10"/>
  <c r="AR306" i="26" s="1"/>
  <c r="AY307" i="10"/>
  <c r="AY306" i="26" s="1"/>
  <c r="AQ307" i="10"/>
  <c r="AQ306" i="26" s="1"/>
  <c r="AV307" i="10"/>
  <c r="AV306" i="26" s="1"/>
  <c r="AN307" i="10"/>
  <c r="AN306" i="26" s="1"/>
  <c r="AU307" i="10"/>
  <c r="AU306" i="26" s="1"/>
  <c r="AX307" i="10"/>
  <c r="AX306" i="26" s="1"/>
  <c r="AW307" i="10"/>
  <c r="AW306" i="26" s="1"/>
  <c r="AP307" i="10"/>
  <c r="AP306" i="26" s="1"/>
  <c r="AO307" i="10"/>
  <c r="AO306" i="26" s="1"/>
  <c r="O731" i="10"/>
  <c r="P730" i="10"/>
  <c r="P843" i="26" s="1"/>
  <c r="O677" i="10"/>
  <c r="P676" i="10"/>
  <c r="AW714" i="10"/>
  <c r="AW827" i="26" s="1"/>
  <c r="AO714" i="10"/>
  <c r="AO827" i="26" s="1"/>
  <c r="AT714" i="10"/>
  <c r="AT827" i="26" s="1"/>
  <c r="AZ714" i="10"/>
  <c r="AZ827" i="26" s="1"/>
  <c r="AR714" i="10"/>
  <c r="AR827" i="26" s="1"/>
  <c r="AX714" i="10"/>
  <c r="AX827" i="26" s="1"/>
  <c r="AV714" i="10"/>
  <c r="AV827" i="26" s="1"/>
  <c r="AU714" i="10"/>
  <c r="AU827" i="26" s="1"/>
  <c r="AS714" i="10"/>
  <c r="AS827" i="26" s="1"/>
  <c r="AQ714" i="10"/>
  <c r="AQ827" i="26" s="1"/>
  <c r="AP714" i="10"/>
  <c r="AP827" i="26" s="1"/>
  <c r="AN714" i="10"/>
  <c r="AN827" i="26" s="1"/>
  <c r="AY714" i="10"/>
  <c r="AY827" i="26" s="1"/>
  <c r="P131" i="10"/>
  <c r="P79" i="26" s="1"/>
  <c r="O132" i="10"/>
  <c r="O761" i="10"/>
  <c r="P760" i="10"/>
  <c r="P873" i="26" s="1"/>
  <c r="AY793" i="10"/>
  <c r="AQ793" i="10"/>
  <c r="AX793" i="10"/>
  <c r="AP793" i="10"/>
  <c r="AS793" i="10"/>
  <c r="AO793" i="10"/>
  <c r="AZ793" i="10"/>
  <c r="AN793" i="10"/>
  <c r="AV793" i="10"/>
  <c r="AW793" i="10"/>
  <c r="AU793" i="10"/>
  <c r="AT793" i="10"/>
  <c r="AR793" i="10"/>
  <c r="AO68" i="26"/>
  <c r="AV857" i="10"/>
  <c r="AV1004" i="26" s="1"/>
  <c r="AN857" i="10"/>
  <c r="AN1004" i="26" s="1"/>
  <c r="AU857" i="10"/>
  <c r="AU1004" i="26" s="1"/>
  <c r="AT857" i="10"/>
  <c r="AT1004" i="26" s="1"/>
  <c r="AW857" i="10"/>
  <c r="AW1004" i="26" s="1"/>
  <c r="AS857" i="10"/>
  <c r="AS1004" i="26" s="1"/>
  <c r="AR857" i="10"/>
  <c r="AR1004" i="26" s="1"/>
  <c r="AY857" i="10"/>
  <c r="AY1004" i="26" s="1"/>
  <c r="AP857" i="10"/>
  <c r="AP1004" i="26" s="1"/>
  <c r="AO857" i="10"/>
  <c r="AO1004" i="26" s="1"/>
  <c r="AQ857" i="10"/>
  <c r="AQ1004" i="26" s="1"/>
  <c r="AZ857" i="10"/>
  <c r="AZ1004" i="26" s="1"/>
  <c r="AX857" i="10"/>
  <c r="AX1004" i="26" s="1"/>
  <c r="AU617" i="10"/>
  <c r="AU690" i="26" s="1"/>
  <c r="AT617" i="10"/>
  <c r="AT690" i="26" s="1"/>
  <c r="AS617" i="10"/>
  <c r="AS690" i="26" s="1"/>
  <c r="AY617" i="10"/>
  <c r="AY690" i="26" s="1"/>
  <c r="AQ617" i="10"/>
  <c r="AQ690" i="26" s="1"/>
  <c r="AW617" i="10"/>
  <c r="AW690" i="26" s="1"/>
  <c r="AO617" i="10"/>
  <c r="AO690" i="26" s="1"/>
  <c r="AX617" i="10"/>
  <c r="AX690" i="26" s="1"/>
  <c r="AV617" i="10"/>
  <c r="AV690" i="26" s="1"/>
  <c r="AR617" i="10"/>
  <c r="AR690" i="26" s="1"/>
  <c r="AP617" i="10"/>
  <c r="AP690" i="26" s="1"/>
  <c r="AN617" i="10"/>
  <c r="AN690" i="26" s="1"/>
  <c r="AZ617" i="10"/>
  <c r="AZ690" i="26" s="1"/>
  <c r="O859" i="10"/>
  <c r="P858" i="10"/>
  <c r="P1005" i="26" s="1"/>
  <c r="O726" i="10"/>
  <c r="P725" i="10"/>
  <c r="P838" i="26" s="1"/>
  <c r="P700" i="10"/>
  <c r="P813" i="26" s="1"/>
  <c r="P812" i="26" s="1"/>
  <c r="O701" i="10"/>
  <c r="AV332" i="10"/>
  <c r="AV331" i="26" s="1"/>
  <c r="AN332" i="10"/>
  <c r="AN331" i="26" s="1"/>
  <c r="AU332" i="10"/>
  <c r="AU331" i="26" s="1"/>
  <c r="AT332" i="10"/>
  <c r="AT331" i="26" s="1"/>
  <c r="AX332" i="10"/>
  <c r="AX331" i="26" s="1"/>
  <c r="AP332" i="10"/>
  <c r="AP331" i="26" s="1"/>
  <c r="AW332" i="10"/>
  <c r="AW331" i="26" s="1"/>
  <c r="AO332" i="10"/>
  <c r="AO331" i="26" s="1"/>
  <c r="AZ332" i="10"/>
  <c r="AZ331" i="26" s="1"/>
  <c r="AY332" i="10"/>
  <c r="AY331" i="26" s="1"/>
  <c r="AS332" i="10"/>
  <c r="AS331" i="26" s="1"/>
  <c r="AR332" i="10"/>
  <c r="AR331" i="26" s="1"/>
  <c r="AQ332" i="10"/>
  <c r="AQ331" i="26" s="1"/>
  <c r="O122" i="10"/>
  <c r="P121" i="10"/>
  <c r="P69" i="26" s="1"/>
  <c r="P549" i="10"/>
  <c r="P605" i="26" s="1"/>
  <c r="O550" i="10"/>
  <c r="AT449" i="10"/>
  <c r="AT488" i="26" s="1"/>
  <c r="AS449" i="10"/>
  <c r="AS488" i="26" s="1"/>
  <c r="AZ449" i="10"/>
  <c r="AZ488" i="26" s="1"/>
  <c r="AR449" i="10"/>
  <c r="AR488" i="26" s="1"/>
  <c r="AY449" i="10"/>
  <c r="AY488" i="26" s="1"/>
  <c r="AQ449" i="10"/>
  <c r="AQ488" i="26" s="1"/>
  <c r="AX449" i="10"/>
  <c r="AX488" i="26" s="1"/>
  <c r="AP449" i="10"/>
  <c r="AP488" i="26" s="1"/>
  <c r="AV449" i="10"/>
  <c r="AV488" i="26" s="1"/>
  <c r="AN449" i="10"/>
  <c r="AN488" i="26" s="1"/>
  <c r="AO449" i="10"/>
  <c r="AO488" i="26" s="1"/>
  <c r="AW449" i="10"/>
  <c r="AW488" i="26" s="1"/>
  <c r="AU449" i="10"/>
  <c r="AU488" i="26" s="1"/>
  <c r="P769" i="10"/>
  <c r="O770" i="10"/>
  <c r="O771" i="10" s="1"/>
  <c r="O772" i="10" s="1"/>
  <c r="O773" i="10" s="1"/>
  <c r="AZ115" i="10"/>
  <c r="AZ63" i="26" s="1"/>
  <c r="AR115" i="10"/>
  <c r="AR63" i="26" s="1"/>
  <c r="AV115" i="10"/>
  <c r="AV63" i="26" s="1"/>
  <c r="AN115" i="10"/>
  <c r="AN63" i="26" s="1"/>
  <c r="AY115" i="10"/>
  <c r="AY63" i="26" s="1"/>
  <c r="AO115" i="10"/>
  <c r="AO63" i="26" s="1"/>
  <c r="AX115" i="10"/>
  <c r="AX63" i="26" s="1"/>
  <c r="AW115" i="10"/>
  <c r="AW63" i="26" s="1"/>
  <c r="AS115" i="10"/>
  <c r="AS63" i="26" s="1"/>
  <c r="AU115" i="10"/>
  <c r="AU63" i="26" s="1"/>
  <c r="AT115" i="10"/>
  <c r="AT63" i="26" s="1"/>
  <c r="AQ115" i="10"/>
  <c r="AQ63" i="26" s="1"/>
  <c r="AP115" i="10"/>
  <c r="AP63" i="26" s="1"/>
  <c r="AX233" i="10"/>
  <c r="AX215" i="26" s="1"/>
  <c r="AP233" i="10"/>
  <c r="AP215" i="26" s="1"/>
  <c r="AW233" i="10"/>
  <c r="AW215" i="26" s="1"/>
  <c r="AO233" i="10"/>
  <c r="AO215" i="26" s="1"/>
  <c r="AV233" i="10"/>
  <c r="AV215" i="26" s="1"/>
  <c r="AN233" i="10"/>
  <c r="AN215" i="26" s="1"/>
  <c r="AU233" i="10"/>
  <c r="AU215" i="26" s="1"/>
  <c r="AZ233" i="10"/>
  <c r="AZ215" i="26" s="1"/>
  <c r="AR233" i="10"/>
  <c r="AR215" i="26" s="1"/>
  <c r="AY233" i="10"/>
  <c r="AY215" i="26" s="1"/>
  <c r="AQ233" i="10"/>
  <c r="AQ215" i="26" s="1"/>
  <c r="AT233" i="10"/>
  <c r="AT215" i="26" s="1"/>
  <c r="AS233" i="10"/>
  <c r="AS215" i="26" s="1"/>
  <c r="P780" i="10"/>
  <c r="P781" i="10" s="1"/>
  <c r="P782" i="10" s="1"/>
  <c r="P783" i="10" s="1"/>
  <c r="Q779" i="10"/>
  <c r="O431" i="10"/>
  <c r="P430" i="10"/>
  <c r="P469" i="26" s="1"/>
  <c r="AS734" i="10"/>
  <c r="AS847" i="26" s="1"/>
  <c r="AX734" i="10"/>
  <c r="AX847" i="26" s="1"/>
  <c r="AP734" i="10"/>
  <c r="AP847" i="26" s="1"/>
  <c r="AW734" i="10"/>
  <c r="AW847" i="26" s="1"/>
  <c r="AV734" i="10"/>
  <c r="AV847" i="26" s="1"/>
  <c r="AN734" i="10"/>
  <c r="AN847" i="26" s="1"/>
  <c r="AR734" i="10"/>
  <c r="AR847" i="26" s="1"/>
  <c r="AY734" i="10"/>
  <c r="AY847" i="26" s="1"/>
  <c r="AZ734" i="10"/>
  <c r="AZ847" i="26" s="1"/>
  <c r="AU734" i="10"/>
  <c r="AU847" i="26" s="1"/>
  <c r="AT734" i="10"/>
  <c r="AT847" i="26" s="1"/>
  <c r="AQ734" i="10"/>
  <c r="AQ847" i="26" s="1"/>
  <c r="AO734" i="10"/>
  <c r="AO847" i="26" s="1"/>
  <c r="O87" i="10"/>
  <c r="P86" i="10"/>
  <c r="P34" i="26" s="1"/>
  <c r="O466" i="10"/>
  <c r="P465" i="10"/>
  <c r="P504" i="26" s="1"/>
  <c r="AY184" i="10"/>
  <c r="AY149" i="26" s="1"/>
  <c r="AQ184" i="10"/>
  <c r="AQ149" i="26" s="1"/>
  <c r="AX184" i="10"/>
  <c r="AX149" i="26" s="1"/>
  <c r="AP184" i="10"/>
  <c r="AP149" i="26" s="1"/>
  <c r="AW184" i="10"/>
  <c r="AW149" i="26" s="1"/>
  <c r="AO184" i="10"/>
  <c r="AO149" i="26" s="1"/>
  <c r="AV184" i="10"/>
  <c r="AV149" i="26" s="1"/>
  <c r="AN184" i="10"/>
  <c r="AN149" i="26" s="1"/>
  <c r="AU184" i="10"/>
  <c r="AU149" i="26" s="1"/>
  <c r="AS184" i="10"/>
  <c r="AS149" i="26" s="1"/>
  <c r="AZ184" i="10"/>
  <c r="AZ149" i="26" s="1"/>
  <c r="AR184" i="10"/>
  <c r="AR149" i="26" s="1"/>
  <c r="AT184" i="10"/>
  <c r="AT149" i="26" s="1"/>
  <c r="AX287" i="10"/>
  <c r="AX286" i="26" s="1"/>
  <c r="AP287" i="10"/>
  <c r="AP286" i="26" s="1"/>
  <c r="AW287" i="10"/>
  <c r="AW286" i="26" s="1"/>
  <c r="AO287" i="10"/>
  <c r="AO286" i="26" s="1"/>
  <c r="AV287" i="10"/>
  <c r="AV286" i="26" s="1"/>
  <c r="AN287" i="10"/>
  <c r="AN286" i="26" s="1"/>
  <c r="AU287" i="10"/>
  <c r="AU286" i="26" s="1"/>
  <c r="AZ287" i="10"/>
  <c r="AZ286" i="26" s="1"/>
  <c r="AR287" i="10"/>
  <c r="AR286" i="26" s="1"/>
  <c r="AY287" i="10"/>
  <c r="AY286" i="26" s="1"/>
  <c r="AQ287" i="10"/>
  <c r="AQ286" i="26" s="1"/>
  <c r="AS287" i="10"/>
  <c r="AS286" i="26" s="1"/>
  <c r="AT287" i="10"/>
  <c r="AT286" i="26" s="1"/>
  <c r="AS355" i="10"/>
  <c r="AS377" i="26" s="1"/>
  <c r="AZ355" i="10"/>
  <c r="AZ377" i="26" s="1"/>
  <c r="AR355" i="10"/>
  <c r="AR377" i="26" s="1"/>
  <c r="AY355" i="10"/>
  <c r="AY377" i="26" s="1"/>
  <c r="AQ355" i="10"/>
  <c r="AQ377" i="26" s="1"/>
  <c r="AX355" i="10"/>
  <c r="AX377" i="26" s="1"/>
  <c r="AP355" i="10"/>
  <c r="AP377" i="26" s="1"/>
  <c r="AU355" i="10"/>
  <c r="AU377" i="26" s="1"/>
  <c r="AT355" i="10"/>
  <c r="AT377" i="26" s="1"/>
  <c r="AW355" i="10"/>
  <c r="AW377" i="26" s="1"/>
  <c r="AV355" i="10"/>
  <c r="AV377" i="26" s="1"/>
  <c r="AO355" i="10"/>
  <c r="AO377" i="26" s="1"/>
  <c r="AN355" i="10"/>
  <c r="AN377" i="26" s="1"/>
  <c r="O481" i="10"/>
  <c r="P480" i="10"/>
  <c r="P519" i="26" s="1"/>
  <c r="O250" i="10"/>
  <c r="P249" i="10"/>
  <c r="P231" i="26" s="1"/>
  <c r="AW543" i="10"/>
  <c r="AW599" i="26" s="1"/>
  <c r="AO543" i="10"/>
  <c r="AO599" i="26" s="1"/>
  <c r="AT543" i="10"/>
  <c r="AT599" i="26" s="1"/>
  <c r="AS543" i="10"/>
  <c r="AS599" i="26" s="1"/>
  <c r="AZ543" i="10"/>
  <c r="AZ599" i="26" s="1"/>
  <c r="AR543" i="10"/>
  <c r="AR599" i="26" s="1"/>
  <c r="AY543" i="10"/>
  <c r="AY599" i="26" s="1"/>
  <c r="AQ543" i="10"/>
  <c r="AQ599" i="26" s="1"/>
  <c r="AX543" i="10"/>
  <c r="AX599" i="26" s="1"/>
  <c r="AV543" i="10"/>
  <c r="AV599" i="26" s="1"/>
  <c r="AU543" i="10"/>
  <c r="AU599" i="26" s="1"/>
  <c r="AP543" i="10"/>
  <c r="AP599" i="26" s="1"/>
  <c r="AN543" i="10"/>
  <c r="AN599" i="26" s="1"/>
  <c r="P111" i="10"/>
  <c r="P59" i="26" s="1"/>
  <c r="O112" i="10"/>
  <c r="P71" i="10"/>
  <c r="P19" i="26" s="1"/>
  <c r="P18" i="26" s="1"/>
  <c r="O72" i="10"/>
  <c r="AZ459" i="10"/>
  <c r="AZ498" i="26" s="1"/>
  <c r="AR459" i="10"/>
  <c r="AR498" i="26" s="1"/>
  <c r="AY459" i="10"/>
  <c r="AY498" i="26" s="1"/>
  <c r="AQ459" i="10"/>
  <c r="AQ498" i="26" s="1"/>
  <c r="AX459" i="10"/>
  <c r="AX498" i="26" s="1"/>
  <c r="AP459" i="10"/>
  <c r="AP498" i="26" s="1"/>
  <c r="AW459" i="10"/>
  <c r="AW498" i="26" s="1"/>
  <c r="AO459" i="10"/>
  <c r="AO498" i="26" s="1"/>
  <c r="AV459" i="10"/>
  <c r="AV498" i="26" s="1"/>
  <c r="AN459" i="10"/>
  <c r="AN498" i="26" s="1"/>
  <c r="AT459" i="10"/>
  <c r="AT498" i="26" s="1"/>
  <c r="AU459" i="10"/>
  <c r="AU498" i="26" s="1"/>
  <c r="AS459" i="10"/>
  <c r="AS498" i="26" s="1"/>
  <c r="O471" i="10"/>
  <c r="P470" i="10"/>
  <c r="P509" i="26" s="1"/>
  <c r="P652" i="10"/>
  <c r="Q651" i="10"/>
  <c r="O299" i="10"/>
  <c r="P298" i="10"/>
  <c r="P297" i="26" s="1"/>
  <c r="AU105" i="10"/>
  <c r="AU53" i="26" s="1"/>
  <c r="AT105" i="10"/>
  <c r="AT53" i="26" s="1"/>
  <c r="AS105" i="10"/>
  <c r="AS53" i="26" s="1"/>
  <c r="AZ105" i="10"/>
  <c r="AZ53" i="26" s="1"/>
  <c r="AR105" i="10"/>
  <c r="AR53" i="26" s="1"/>
  <c r="AY105" i="10"/>
  <c r="AY53" i="26" s="1"/>
  <c r="AQ105" i="10"/>
  <c r="AQ53" i="26" s="1"/>
  <c r="AP105" i="10"/>
  <c r="AP53" i="26" s="1"/>
  <c r="AW105" i="10"/>
  <c r="AW53" i="26" s="1"/>
  <c r="AO105" i="10"/>
  <c r="AO53" i="26" s="1"/>
  <c r="AX105" i="10"/>
  <c r="AX53" i="26" s="1"/>
  <c r="AV105" i="10"/>
  <c r="AV53" i="26" s="1"/>
  <c r="AN105" i="10"/>
  <c r="AN53" i="26" s="1"/>
  <c r="Q755" i="10"/>
  <c r="Q868" i="26" s="1"/>
  <c r="P756" i="10"/>
  <c r="AV479" i="10"/>
  <c r="AV518" i="26" s="1"/>
  <c r="AN479" i="10"/>
  <c r="AN518" i="26" s="1"/>
  <c r="AU479" i="10"/>
  <c r="AU518" i="26" s="1"/>
  <c r="AT479" i="10"/>
  <c r="AT518" i="26" s="1"/>
  <c r="AS479" i="10"/>
  <c r="AS518" i="26" s="1"/>
  <c r="AZ479" i="10"/>
  <c r="AZ518" i="26" s="1"/>
  <c r="AR479" i="10"/>
  <c r="AR518" i="26" s="1"/>
  <c r="AY479" i="10"/>
  <c r="AY518" i="26" s="1"/>
  <c r="AQ479" i="10"/>
  <c r="AQ518" i="26" s="1"/>
  <c r="AX479" i="10"/>
  <c r="AX518" i="26" s="1"/>
  <c r="AP479" i="10"/>
  <c r="AP518" i="26" s="1"/>
  <c r="AW479" i="10"/>
  <c r="AW518" i="26" s="1"/>
  <c r="AO479" i="10"/>
  <c r="AO518" i="26" s="1"/>
  <c r="P318" i="10"/>
  <c r="P317" i="26" s="1"/>
  <c r="O319" i="10"/>
  <c r="P878" i="10"/>
  <c r="P1025" i="26" s="1"/>
  <c r="O879" i="10"/>
  <c r="O839" i="10"/>
  <c r="P838" i="10"/>
  <c r="P985" i="26" s="1"/>
  <c r="P984" i="26" s="1"/>
  <c r="O372" i="10"/>
  <c r="P371" i="10"/>
  <c r="P393" i="26" s="1"/>
  <c r="O540" i="10"/>
  <c r="P539" i="10"/>
  <c r="P595" i="26" s="1"/>
  <c r="AW759" i="10"/>
  <c r="AW872" i="26" s="1"/>
  <c r="AO759" i="10"/>
  <c r="AO872" i="26" s="1"/>
  <c r="AY759" i="10"/>
  <c r="AY872" i="26" s="1"/>
  <c r="AQ759" i="10"/>
  <c r="AQ872" i="26" s="1"/>
  <c r="AS759" i="10"/>
  <c r="AS872" i="26" s="1"/>
  <c r="AR759" i="10"/>
  <c r="AR872" i="26" s="1"/>
  <c r="AP759" i="10"/>
  <c r="AP872" i="26" s="1"/>
  <c r="AZ759" i="10"/>
  <c r="AZ872" i="26" s="1"/>
  <c r="AN759" i="10"/>
  <c r="AN872" i="26" s="1"/>
  <c r="AX759" i="10"/>
  <c r="AX872" i="26" s="1"/>
  <c r="AV759" i="10"/>
  <c r="AV872" i="26" s="1"/>
  <c r="AU759" i="10"/>
  <c r="AU872" i="26" s="1"/>
  <c r="AT759" i="10"/>
  <c r="AT872" i="26" s="1"/>
  <c r="P140" i="10"/>
  <c r="P105" i="26" s="1"/>
  <c r="P104" i="26" s="1"/>
  <c r="O141" i="10"/>
  <c r="O746" i="10"/>
  <c r="P745" i="10"/>
  <c r="P858" i="26" s="1"/>
  <c r="P799" i="10"/>
  <c r="O800" i="10"/>
  <c r="O801" i="10" s="1"/>
  <c r="O802" i="10" s="1"/>
  <c r="O803" i="10" s="1"/>
  <c r="P367" i="10"/>
  <c r="Q366" i="10"/>
  <c r="Q388" i="26" s="1"/>
  <c r="AS75" i="10"/>
  <c r="AS23" i="26" s="1"/>
  <c r="AZ75" i="10"/>
  <c r="AZ23" i="26" s="1"/>
  <c r="AR75" i="10"/>
  <c r="AR23" i="26" s="1"/>
  <c r="AN75" i="10"/>
  <c r="AN23" i="26" s="1"/>
  <c r="AY75" i="10"/>
  <c r="AY23" i="26" s="1"/>
  <c r="AQ75" i="10"/>
  <c r="AQ23" i="26" s="1"/>
  <c r="AV75" i="10"/>
  <c r="AV23" i="26" s="1"/>
  <c r="AX75" i="10"/>
  <c r="AX23" i="26" s="1"/>
  <c r="AP75" i="10"/>
  <c r="AP23" i="26" s="1"/>
  <c r="AW75" i="10"/>
  <c r="AW23" i="26" s="1"/>
  <c r="AO75" i="10"/>
  <c r="AO23" i="26" s="1"/>
  <c r="AU75" i="10"/>
  <c r="AU23" i="26" s="1"/>
  <c r="AT75" i="10"/>
  <c r="AT23" i="26" s="1"/>
  <c r="P868" i="10"/>
  <c r="P1015" i="26" s="1"/>
  <c r="O869" i="10"/>
  <c r="O849" i="10"/>
  <c r="P848" i="10"/>
  <c r="P995" i="26" s="1"/>
  <c r="AS258" i="10"/>
  <c r="AS240" i="26" s="1"/>
  <c r="AZ258" i="10"/>
  <c r="AZ240" i="26" s="1"/>
  <c r="AR258" i="10"/>
  <c r="AR240" i="26" s="1"/>
  <c r="AY258" i="10"/>
  <c r="AY240" i="26" s="1"/>
  <c r="AQ258" i="10"/>
  <c r="AQ240" i="26" s="1"/>
  <c r="AX258" i="10"/>
  <c r="AX240" i="26" s="1"/>
  <c r="AP258" i="10"/>
  <c r="AP240" i="26" s="1"/>
  <c r="AU258" i="10"/>
  <c r="AU240" i="26" s="1"/>
  <c r="AT258" i="10"/>
  <c r="AT240" i="26" s="1"/>
  <c r="AV258" i="10"/>
  <c r="AV240" i="26" s="1"/>
  <c r="AO258" i="10"/>
  <c r="AO240" i="26" s="1"/>
  <c r="AN258" i="10"/>
  <c r="AN240" i="26" s="1"/>
  <c r="AW258" i="10"/>
  <c r="AW240" i="26" s="1"/>
  <c r="AT729" i="10"/>
  <c r="AT842" i="26" s="1"/>
  <c r="AY729" i="10"/>
  <c r="AY842" i="26" s="1"/>
  <c r="AQ729" i="10"/>
  <c r="AQ842" i="26" s="1"/>
  <c r="AW729" i="10"/>
  <c r="AW842" i="26" s="1"/>
  <c r="AO729" i="10"/>
  <c r="AO842" i="26" s="1"/>
  <c r="AS729" i="10"/>
  <c r="AS842" i="26" s="1"/>
  <c r="AN729" i="10"/>
  <c r="AN842" i="26" s="1"/>
  <c r="AX729" i="10"/>
  <c r="AX842" i="26" s="1"/>
  <c r="AZ729" i="10"/>
  <c r="AZ842" i="26" s="1"/>
  <c r="AV729" i="10"/>
  <c r="AV842" i="26" s="1"/>
  <c r="AU729" i="10"/>
  <c r="AU842" i="26" s="1"/>
  <c r="AR729" i="10"/>
  <c r="AR842" i="26" s="1"/>
  <c r="AP729" i="10"/>
  <c r="AP842" i="26" s="1"/>
  <c r="P499" i="10"/>
  <c r="P555" i="26" s="1"/>
  <c r="O500" i="10"/>
  <c r="O397" i="10"/>
  <c r="P396" i="10"/>
  <c r="P418" i="26" s="1"/>
  <c r="P588" i="10"/>
  <c r="P661" i="26" s="1"/>
  <c r="O589" i="10"/>
  <c r="AV439" i="10"/>
  <c r="AV478" i="26" s="1"/>
  <c r="AN439" i="10"/>
  <c r="AN478" i="26" s="1"/>
  <c r="AU439" i="10"/>
  <c r="AU478" i="26" s="1"/>
  <c r="AZ439" i="10"/>
  <c r="AZ478" i="26" s="1"/>
  <c r="AR439" i="10"/>
  <c r="AR478" i="26" s="1"/>
  <c r="AX439" i="10"/>
  <c r="AX478" i="26" s="1"/>
  <c r="AP439" i="10"/>
  <c r="AP478" i="26" s="1"/>
  <c r="AO439" i="10"/>
  <c r="AO478" i="26" s="1"/>
  <c r="AY439" i="10"/>
  <c r="AY478" i="26" s="1"/>
  <c r="AW439" i="10"/>
  <c r="AW478" i="26" s="1"/>
  <c r="AS439" i="10"/>
  <c r="AS478" i="26" s="1"/>
  <c r="AQ439" i="10"/>
  <c r="AQ478" i="26" s="1"/>
  <c r="AT439" i="10"/>
  <c r="AT478" i="26" s="1"/>
  <c r="AV719" i="10"/>
  <c r="AV832" i="26" s="1"/>
  <c r="AN719" i="10"/>
  <c r="AN832" i="26" s="1"/>
  <c r="AS719" i="10"/>
  <c r="AS832" i="26" s="1"/>
  <c r="AY719" i="10"/>
  <c r="AY832" i="26" s="1"/>
  <c r="AQ719" i="10"/>
  <c r="AQ832" i="26" s="1"/>
  <c r="AX719" i="10"/>
  <c r="AX832" i="26" s="1"/>
  <c r="AW719" i="10"/>
  <c r="AW832" i="26" s="1"/>
  <c r="AU719" i="10"/>
  <c r="AU832" i="26" s="1"/>
  <c r="AT719" i="10"/>
  <c r="AT832" i="26" s="1"/>
  <c r="AR719" i="10"/>
  <c r="AR832" i="26" s="1"/>
  <c r="AP719" i="10"/>
  <c r="AP832" i="26" s="1"/>
  <c r="AO719" i="10"/>
  <c r="AO832" i="26" s="1"/>
  <c r="AZ719" i="10"/>
  <c r="AZ832" i="26" s="1"/>
  <c r="Q671" i="10"/>
  <c r="P672" i="10"/>
  <c r="O619" i="10"/>
  <c r="P618" i="10"/>
  <c r="P691" i="26" s="1"/>
  <c r="O667" i="10"/>
  <c r="P666" i="10"/>
  <c r="P535" i="10"/>
  <c r="Q534" i="10"/>
  <c r="Q590" i="26" s="1"/>
  <c r="AU513" i="10"/>
  <c r="AU569" i="26" s="1"/>
  <c r="AS513" i="10"/>
  <c r="AS569" i="26" s="1"/>
  <c r="AZ513" i="10"/>
  <c r="AZ569" i="26" s="1"/>
  <c r="AR513" i="10"/>
  <c r="AR569" i="26" s="1"/>
  <c r="AY513" i="10"/>
  <c r="AY569" i="26" s="1"/>
  <c r="AQ513" i="10"/>
  <c r="AQ569" i="26" s="1"/>
  <c r="AW513" i="10"/>
  <c r="AW569" i="26" s="1"/>
  <c r="AO513" i="10"/>
  <c r="AO569" i="26" s="1"/>
  <c r="AV513" i="10"/>
  <c r="AV569" i="26" s="1"/>
  <c r="AN513" i="10"/>
  <c r="AN569" i="26" s="1"/>
  <c r="AX513" i="10"/>
  <c r="AX569" i="26" s="1"/>
  <c r="AT513" i="10"/>
  <c r="AT569" i="26" s="1"/>
  <c r="AP513" i="10"/>
  <c r="AP569" i="26" s="1"/>
  <c r="AY228" i="10"/>
  <c r="AY210" i="26" s="1"/>
  <c r="AQ228" i="10"/>
  <c r="AQ210" i="26" s="1"/>
  <c r="AX228" i="10"/>
  <c r="AX210" i="26" s="1"/>
  <c r="AP228" i="10"/>
  <c r="AP210" i="26" s="1"/>
  <c r="AW228" i="10"/>
  <c r="AW210" i="26" s="1"/>
  <c r="AO228" i="10"/>
  <c r="AO210" i="26" s="1"/>
  <c r="AV228" i="10"/>
  <c r="AV210" i="26" s="1"/>
  <c r="AN228" i="10"/>
  <c r="AN210" i="26" s="1"/>
  <c r="AS228" i="10"/>
  <c r="AS210" i="26" s="1"/>
  <c r="AZ228" i="10"/>
  <c r="AZ210" i="26" s="1"/>
  <c r="AR228" i="10"/>
  <c r="AR210" i="26" s="1"/>
  <c r="AU228" i="10"/>
  <c r="AU210" i="26" s="1"/>
  <c r="AT228" i="10"/>
  <c r="AT210" i="26" s="1"/>
  <c r="AX125" i="10"/>
  <c r="AX73" i="26" s="1"/>
  <c r="AP125" i="10"/>
  <c r="AP73" i="26" s="1"/>
  <c r="AW125" i="10"/>
  <c r="AW73" i="26" s="1"/>
  <c r="AO125" i="10"/>
  <c r="AO73" i="26" s="1"/>
  <c r="AT125" i="10"/>
  <c r="AT73" i="26" s="1"/>
  <c r="AS125" i="10"/>
  <c r="AS73" i="26" s="1"/>
  <c r="AY125" i="10"/>
  <c r="AY73" i="26" s="1"/>
  <c r="AV125" i="10"/>
  <c r="AV73" i="26" s="1"/>
  <c r="AU125" i="10"/>
  <c r="AU73" i="26" s="1"/>
  <c r="AN125" i="10"/>
  <c r="AN73" i="26" s="1"/>
  <c r="AR125" i="10"/>
  <c r="AR73" i="26" s="1"/>
  <c r="AQ125" i="10"/>
  <c r="AQ73" i="26" s="1"/>
  <c r="AZ125" i="10"/>
  <c r="AZ73" i="26" s="1"/>
  <c r="P283" i="10"/>
  <c r="P282" i="26" s="1"/>
  <c r="O284" i="10"/>
  <c r="AV199" i="10"/>
  <c r="AV164" i="26" s="1"/>
  <c r="AN199" i="10"/>
  <c r="AN164" i="26" s="1"/>
  <c r="AU199" i="10"/>
  <c r="AU164" i="26" s="1"/>
  <c r="AT199" i="10"/>
  <c r="AT164" i="26" s="1"/>
  <c r="AS199" i="10"/>
  <c r="AS164" i="26" s="1"/>
  <c r="AZ199" i="10"/>
  <c r="AZ164" i="26" s="1"/>
  <c r="AR199" i="10"/>
  <c r="AR164" i="26" s="1"/>
  <c r="AX199" i="10"/>
  <c r="AX164" i="26" s="1"/>
  <c r="AP199" i="10"/>
  <c r="AP164" i="26" s="1"/>
  <c r="AW199" i="10"/>
  <c r="AW164" i="26" s="1"/>
  <c r="AO199" i="10"/>
  <c r="AO164" i="26" s="1"/>
  <c r="AQ199" i="10"/>
  <c r="AQ164" i="26" s="1"/>
  <c r="AY199" i="10"/>
  <c r="AY164" i="26" s="1"/>
  <c r="AX380" i="10"/>
  <c r="AX402" i="26" s="1"/>
  <c r="AP380" i="10"/>
  <c r="AP402" i="26" s="1"/>
  <c r="AT380" i="10"/>
  <c r="AT402" i="26" s="1"/>
  <c r="AZ380" i="10"/>
  <c r="AZ402" i="26" s="1"/>
  <c r="AO380" i="10"/>
  <c r="AO402" i="26" s="1"/>
  <c r="AY380" i="10"/>
  <c r="AY402" i="26" s="1"/>
  <c r="AN380" i="10"/>
  <c r="AN402" i="26" s="1"/>
  <c r="AW380" i="10"/>
  <c r="AW402" i="26" s="1"/>
  <c r="AV380" i="10"/>
  <c r="AV402" i="26" s="1"/>
  <c r="AR380" i="10"/>
  <c r="AR402" i="26" s="1"/>
  <c r="AQ380" i="10"/>
  <c r="AQ402" i="26" s="1"/>
  <c r="AS380" i="10"/>
  <c r="AS402" i="26" s="1"/>
  <c r="AU380" i="10"/>
  <c r="AU402" i="26" s="1"/>
  <c r="O377" i="10"/>
  <c r="P376" i="10"/>
  <c r="P398" i="26" s="1"/>
  <c r="O476" i="10"/>
  <c r="P475" i="10"/>
  <c r="P514" i="26" s="1"/>
  <c r="AW788" i="10"/>
  <c r="AO788" i="10"/>
  <c r="AT788" i="10"/>
  <c r="AZ788" i="10"/>
  <c r="AR788" i="10"/>
  <c r="AU788" i="10"/>
  <c r="AS788" i="10"/>
  <c r="AQ788" i="10"/>
  <c r="AP788" i="10"/>
  <c r="AN788" i="10"/>
  <c r="AY788" i="10"/>
  <c r="AX788" i="10"/>
  <c r="AV788" i="10"/>
  <c r="P455" i="10"/>
  <c r="P494" i="26" s="1"/>
  <c r="O456" i="10"/>
  <c r="O790" i="10"/>
  <c r="O791" i="10" s="1"/>
  <c r="O792" i="10" s="1"/>
  <c r="O793" i="10" s="1"/>
  <c r="P789" i="10"/>
  <c r="P460" i="10"/>
  <c r="P499" i="26" s="1"/>
  <c r="O461" i="10"/>
  <c r="P686" i="10"/>
  <c r="O687" i="10"/>
  <c r="AT253" i="10"/>
  <c r="AT235" i="26" s="1"/>
  <c r="AS253" i="10"/>
  <c r="AS235" i="26" s="1"/>
  <c r="AZ253" i="10"/>
  <c r="AZ235" i="26" s="1"/>
  <c r="AR253" i="10"/>
  <c r="AR235" i="26" s="1"/>
  <c r="AY253" i="10"/>
  <c r="AY235" i="26" s="1"/>
  <c r="AQ253" i="10"/>
  <c r="AQ235" i="26" s="1"/>
  <c r="AV253" i="10"/>
  <c r="AV235" i="26" s="1"/>
  <c r="AN253" i="10"/>
  <c r="AN235" i="26" s="1"/>
  <c r="AU253" i="10"/>
  <c r="AU235" i="26" s="1"/>
  <c r="AX253" i="10"/>
  <c r="AX235" i="26" s="1"/>
  <c r="AW253" i="10"/>
  <c r="AW235" i="26" s="1"/>
  <c r="AP253" i="10"/>
  <c r="AP235" i="26" s="1"/>
  <c r="AO253" i="10"/>
  <c r="AO235" i="26" s="1"/>
  <c r="P146" i="10"/>
  <c r="Q145" i="10"/>
  <c r="Q110" i="26" s="1"/>
  <c r="O97" i="10"/>
  <c r="P96" i="10"/>
  <c r="P44" i="26" s="1"/>
  <c r="O151" i="10"/>
  <c r="P150" i="10"/>
  <c r="P115" i="26" s="1"/>
  <c r="O662" i="10"/>
  <c r="P661" i="10"/>
  <c r="AV508" i="10"/>
  <c r="AV564" i="26" s="1"/>
  <c r="AN508" i="10"/>
  <c r="AN564" i="26" s="1"/>
  <c r="AT508" i="10"/>
  <c r="AT564" i="26" s="1"/>
  <c r="AS508" i="10"/>
  <c r="AS564" i="26" s="1"/>
  <c r="AZ508" i="10"/>
  <c r="AZ564" i="26" s="1"/>
  <c r="AR508" i="10"/>
  <c r="AR564" i="26" s="1"/>
  <c r="AX508" i="10"/>
  <c r="AX564" i="26" s="1"/>
  <c r="AP508" i="10"/>
  <c r="AP564" i="26" s="1"/>
  <c r="AY508" i="10"/>
  <c r="AY564" i="26" s="1"/>
  <c r="AW508" i="10"/>
  <c r="AW564" i="26" s="1"/>
  <c r="AU508" i="10"/>
  <c r="AU564" i="26" s="1"/>
  <c r="AQ508" i="10"/>
  <c r="AQ564" i="26" s="1"/>
  <c r="AO508" i="10"/>
  <c r="AO564" i="26" s="1"/>
  <c r="P514" i="10"/>
  <c r="P570" i="26" s="1"/>
  <c r="O515" i="10"/>
  <c r="O516" i="10" s="1"/>
  <c r="O156" i="10"/>
  <c r="P155" i="10"/>
  <c r="P120" i="26" s="1"/>
  <c r="AT484" i="10"/>
  <c r="AT523" i="26" s="1"/>
  <c r="AX484" i="10"/>
  <c r="AX523" i="26" s="1"/>
  <c r="AO484" i="10"/>
  <c r="AO523" i="26" s="1"/>
  <c r="AW484" i="10"/>
  <c r="AW523" i="26" s="1"/>
  <c r="AN484" i="10"/>
  <c r="AN523" i="26" s="1"/>
  <c r="AV484" i="10"/>
  <c r="AV523" i="26" s="1"/>
  <c r="AU484" i="10"/>
  <c r="AU523" i="26" s="1"/>
  <c r="AS484" i="10"/>
  <c r="AS523" i="26" s="1"/>
  <c r="AR484" i="10"/>
  <c r="AR523" i="26" s="1"/>
  <c r="AZ484" i="10"/>
  <c r="AZ523" i="26" s="1"/>
  <c r="AQ484" i="10"/>
  <c r="AQ523" i="26" s="1"/>
  <c r="AY484" i="10"/>
  <c r="AY523" i="26" s="1"/>
  <c r="AP484" i="10"/>
  <c r="AP523" i="26" s="1"/>
  <c r="AW773" i="10"/>
  <c r="AO773" i="10"/>
  <c r="AU773" i="10"/>
  <c r="AZ773" i="10"/>
  <c r="AP773" i="10"/>
  <c r="AY773" i="10"/>
  <c r="AN773" i="10"/>
  <c r="AT773" i="10"/>
  <c r="AS773" i="10"/>
  <c r="AR773" i="10"/>
  <c r="AQ773" i="10"/>
  <c r="AX773" i="10"/>
  <c r="AV773" i="10"/>
  <c r="O785" i="10"/>
  <c r="O786" i="10" s="1"/>
  <c r="O787" i="10" s="1"/>
  <c r="O788" i="10" s="1"/>
  <c r="P784" i="10"/>
  <c r="P160" i="10"/>
  <c r="P125" i="26" s="1"/>
  <c r="O161" i="10"/>
  <c r="AT342" i="10"/>
  <c r="AT341" i="26" s="1"/>
  <c r="AS342" i="10"/>
  <c r="AS341" i="26" s="1"/>
  <c r="AZ342" i="10"/>
  <c r="AZ341" i="26" s="1"/>
  <c r="AR342" i="10"/>
  <c r="AR341" i="26" s="1"/>
  <c r="AY342" i="10"/>
  <c r="AY341" i="26" s="1"/>
  <c r="AQ342" i="10"/>
  <c r="AQ341" i="26" s="1"/>
  <c r="AV342" i="10"/>
  <c r="AV341" i="26" s="1"/>
  <c r="AN342" i="10"/>
  <c r="AN341" i="26" s="1"/>
  <c r="AU342" i="10"/>
  <c r="AU341" i="26" s="1"/>
  <c r="AX342" i="10"/>
  <c r="AX341" i="26" s="1"/>
  <c r="AW342" i="10"/>
  <c r="AW341" i="26" s="1"/>
  <c r="AP342" i="10"/>
  <c r="AP341" i="26" s="1"/>
  <c r="AO342" i="10"/>
  <c r="AO341" i="26" s="1"/>
  <c r="AS635" i="10"/>
  <c r="AZ635" i="10"/>
  <c r="AR635" i="10"/>
  <c r="AY635" i="10"/>
  <c r="AQ635" i="10"/>
  <c r="AW635" i="10"/>
  <c r="AO635" i="10"/>
  <c r="AU635" i="10"/>
  <c r="AX635" i="10"/>
  <c r="AV635" i="10"/>
  <c r="AT635" i="10"/>
  <c r="AP635" i="10"/>
  <c r="AN635" i="10"/>
  <c r="P219" i="10"/>
  <c r="P201" i="26" s="1"/>
  <c r="O220" i="10"/>
  <c r="O221" i="10" s="1"/>
  <c r="O815" i="10"/>
  <c r="O816" i="10" s="1"/>
  <c r="P814" i="10"/>
  <c r="O334" i="10"/>
  <c r="P333" i="10"/>
  <c r="P332" i="26" s="1"/>
  <c r="P804" i="10"/>
  <c r="O805" i="10"/>
  <c r="O806" i="10" s="1"/>
  <c r="O807" i="10" s="1"/>
  <c r="O808" i="10" s="1"/>
  <c r="AZ80" i="10"/>
  <c r="AZ28" i="26" s="1"/>
  <c r="AR80" i="10"/>
  <c r="AR28" i="26" s="1"/>
  <c r="AY80" i="10"/>
  <c r="AY28" i="26" s="1"/>
  <c r="AQ80" i="10"/>
  <c r="AQ28" i="26" s="1"/>
  <c r="AU80" i="10"/>
  <c r="AU28" i="26" s="1"/>
  <c r="AX80" i="10"/>
  <c r="AX28" i="26" s="1"/>
  <c r="AP80" i="10"/>
  <c r="AP28" i="26" s="1"/>
  <c r="AW80" i="10"/>
  <c r="AW28" i="26" s="1"/>
  <c r="AO80" i="10"/>
  <c r="AO28" i="26" s="1"/>
  <c r="AV80" i="10"/>
  <c r="AV28" i="26" s="1"/>
  <c r="AN80" i="10"/>
  <c r="AN28" i="26" s="1"/>
  <c r="AT80" i="10"/>
  <c r="AT28" i="26" s="1"/>
  <c r="AS80" i="10"/>
  <c r="AS28" i="26" s="1"/>
  <c r="O899" i="10"/>
  <c r="P898" i="10"/>
  <c r="P1045" i="26" s="1"/>
  <c r="O657" i="10"/>
  <c r="P656" i="10"/>
  <c r="P819" i="10"/>
  <c r="O820" i="10"/>
  <c r="O821" i="10" s="1"/>
  <c r="P893" i="10"/>
  <c r="P1040" i="26" s="1"/>
  <c r="O894" i="10"/>
  <c r="O751" i="10"/>
  <c r="P750" i="10"/>
  <c r="P863" i="26" s="1"/>
  <c r="O525" i="10"/>
  <c r="P524" i="10"/>
  <c r="P580" i="26" s="1"/>
  <c r="P401" i="10"/>
  <c r="P423" i="26" s="1"/>
  <c r="O402" i="10"/>
  <c r="AZ640" i="10"/>
  <c r="AR640" i="10"/>
  <c r="AY640" i="10"/>
  <c r="AQ640" i="10"/>
  <c r="AX640" i="10"/>
  <c r="AP640" i="10"/>
  <c r="AV640" i="10"/>
  <c r="AN640" i="10"/>
  <c r="AT640" i="10"/>
  <c r="AO640" i="10"/>
  <c r="AW640" i="10"/>
  <c r="AU640" i="10"/>
  <c r="AS640" i="10"/>
  <c r="AS680" i="10"/>
  <c r="AZ680" i="10"/>
  <c r="AR680" i="10"/>
  <c r="AX680" i="10"/>
  <c r="AP680" i="10"/>
  <c r="AW680" i="10"/>
  <c r="AO680" i="10"/>
  <c r="AV680" i="10"/>
  <c r="AN680" i="10"/>
  <c r="AY680" i="10"/>
  <c r="AU680" i="10"/>
  <c r="AT680" i="10"/>
  <c r="AQ680" i="10"/>
  <c r="O647" i="10"/>
  <c r="P646" i="10"/>
  <c r="O102" i="10"/>
  <c r="P101" i="10"/>
  <c r="P49" i="26" s="1"/>
  <c r="AY312" i="10"/>
  <c r="AY311" i="26" s="1"/>
  <c r="AQ312" i="10"/>
  <c r="AQ311" i="26" s="1"/>
  <c r="AT312" i="10"/>
  <c r="AT311" i="26" s="1"/>
  <c r="AS312" i="10"/>
  <c r="AS311" i="26" s="1"/>
  <c r="AR312" i="10"/>
  <c r="AR311" i="26" s="1"/>
  <c r="AP312" i="10"/>
  <c r="AP311" i="26" s="1"/>
  <c r="AZ312" i="10"/>
  <c r="AZ311" i="26" s="1"/>
  <c r="AO312" i="10"/>
  <c r="AO311" i="26" s="1"/>
  <c r="AV312" i="10"/>
  <c r="AV311" i="26" s="1"/>
  <c r="AU312" i="10"/>
  <c r="AU311" i="26" s="1"/>
  <c r="AX312" i="10"/>
  <c r="AX311" i="26" s="1"/>
  <c r="AW312" i="10"/>
  <c r="AW311" i="26" s="1"/>
  <c r="AN312" i="10"/>
  <c r="AN311" i="26" s="1"/>
  <c r="P824" i="10"/>
  <c r="O825" i="10"/>
  <c r="O826" i="10" s="1"/>
  <c r="O827" i="10" s="1"/>
  <c r="O828" i="10" s="1"/>
  <c r="AX538" i="10"/>
  <c r="AX594" i="26" s="1"/>
  <c r="AP538" i="10"/>
  <c r="AP594" i="26" s="1"/>
  <c r="AU538" i="10"/>
  <c r="AU594" i="26" s="1"/>
  <c r="AS538" i="10"/>
  <c r="AS594" i="26" s="1"/>
  <c r="AZ538" i="10"/>
  <c r="AZ594" i="26" s="1"/>
  <c r="AR538" i="10"/>
  <c r="AR594" i="26" s="1"/>
  <c r="AQ538" i="10"/>
  <c r="AQ594" i="26" s="1"/>
  <c r="AO538" i="10"/>
  <c r="AO594" i="26" s="1"/>
  <c r="AN538" i="10"/>
  <c r="AN594" i="26" s="1"/>
  <c r="AY538" i="10"/>
  <c r="AY594" i="26" s="1"/>
  <c r="AV538" i="10"/>
  <c r="AV594" i="26" s="1"/>
  <c r="AT538" i="10"/>
  <c r="AT594" i="26" s="1"/>
  <c r="AW538" i="10"/>
  <c r="AW594" i="26" s="1"/>
  <c r="P170" i="10"/>
  <c r="O171" i="10"/>
  <c r="AY282" i="10"/>
  <c r="AY281" i="26" s="1"/>
  <c r="AQ282" i="10"/>
  <c r="AQ281" i="26" s="1"/>
  <c r="AX282" i="10"/>
  <c r="AX281" i="26" s="1"/>
  <c r="AP282" i="10"/>
  <c r="AP281" i="26" s="1"/>
  <c r="AW282" i="10"/>
  <c r="AW281" i="26" s="1"/>
  <c r="AO282" i="10"/>
  <c r="AO281" i="26" s="1"/>
  <c r="AV282" i="10"/>
  <c r="AV281" i="26" s="1"/>
  <c r="AN282" i="10"/>
  <c r="AN281" i="26" s="1"/>
  <c r="AS282" i="10"/>
  <c r="AS281" i="26" s="1"/>
  <c r="AZ282" i="10"/>
  <c r="AZ281" i="26" s="1"/>
  <c r="AR282" i="10"/>
  <c r="AR281" i="26" s="1"/>
  <c r="AU282" i="10"/>
  <c r="AU281" i="26" s="1"/>
  <c r="AT282" i="10"/>
  <c r="AT281" i="26" s="1"/>
  <c r="O711" i="10"/>
  <c r="P710" i="10"/>
  <c r="P823" i="26" s="1"/>
  <c r="P578" i="10"/>
  <c r="P651" i="26" s="1"/>
  <c r="O579" i="10"/>
  <c r="AU248" i="10"/>
  <c r="AU230" i="26" s="1"/>
  <c r="AT248" i="10"/>
  <c r="AT230" i="26" s="1"/>
  <c r="AS248" i="10"/>
  <c r="AS230" i="26" s="1"/>
  <c r="AZ248" i="10"/>
  <c r="AZ230" i="26" s="1"/>
  <c r="AR248" i="10"/>
  <c r="AR230" i="26" s="1"/>
  <c r="AW248" i="10"/>
  <c r="AW230" i="26" s="1"/>
  <c r="AO248" i="10"/>
  <c r="AO230" i="26" s="1"/>
  <c r="AV248" i="10"/>
  <c r="AV230" i="26" s="1"/>
  <c r="AN248" i="10"/>
  <c r="AN230" i="26" s="1"/>
  <c r="AY248" i="10"/>
  <c r="AY230" i="26" s="1"/>
  <c r="AX248" i="10"/>
  <c r="AX230" i="26" s="1"/>
  <c r="AQ248" i="10"/>
  <c r="AQ230" i="26" s="1"/>
  <c r="AP248" i="10"/>
  <c r="AP230" i="26" s="1"/>
  <c r="AV434" i="10"/>
  <c r="AV473" i="26" s="1"/>
  <c r="AN434" i="10"/>
  <c r="AN473" i="26" s="1"/>
  <c r="AS434" i="10"/>
  <c r="AS473" i="26" s="1"/>
  <c r="AY434" i="10"/>
  <c r="AY473" i="26" s="1"/>
  <c r="AO434" i="10"/>
  <c r="AO473" i="26" s="1"/>
  <c r="AX434" i="10"/>
  <c r="AX473" i="26" s="1"/>
  <c r="AW434" i="10"/>
  <c r="AW473" i="26" s="1"/>
  <c r="AU434" i="10"/>
  <c r="AU473" i="26" s="1"/>
  <c r="AT434" i="10"/>
  <c r="AT473" i="26" s="1"/>
  <c r="AQ434" i="10"/>
  <c r="AQ473" i="26" s="1"/>
  <c r="AZ434" i="10"/>
  <c r="AZ473" i="26" s="1"/>
  <c r="AP434" i="10"/>
  <c r="AP473" i="26" s="1"/>
  <c r="AR434" i="10"/>
  <c r="AR473" i="26" s="1"/>
  <c r="AV533" i="10"/>
  <c r="AV589" i="26" s="1"/>
  <c r="AN533" i="10"/>
  <c r="AN589" i="26" s="1"/>
  <c r="AS533" i="10"/>
  <c r="AS589" i="26" s="1"/>
  <c r="AY533" i="10"/>
  <c r="AY589" i="26" s="1"/>
  <c r="AO533" i="10"/>
  <c r="AO589" i="26" s="1"/>
  <c r="AX533" i="10"/>
  <c r="AX589" i="26" s="1"/>
  <c r="AW533" i="10"/>
  <c r="AW589" i="26" s="1"/>
  <c r="AU533" i="10"/>
  <c r="AU589" i="26" s="1"/>
  <c r="AT533" i="10"/>
  <c r="AT589" i="26" s="1"/>
  <c r="AQ533" i="10"/>
  <c r="AQ589" i="26" s="1"/>
  <c r="AZ533" i="10"/>
  <c r="AZ589" i="26" s="1"/>
  <c r="AP533" i="10"/>
  <c r="AP589" i="26" s="1"/>
  <c r="AR533" i="10"/>
  <c r="AR589" i="26" s="1"/>
  <c r="AW194" i="10"/>
  <c r="AW159" i="26" s="1"/>
  <c r="AO194" i="10"/>
  <c r="AO159" i="26" s="1"/>
  <c r="AV194" i="10"/>
  <c r="AV159" i="26" s="1"/>
  <c r="AN194" i="10"/>
  <c r="AN159" i="26" s="1"/>
  <c r="AU194" i="10"/>
  <c r="AU159" i="26" s="1"/>
  <c r="AT194" i="10"/>
  <c r="AT159" i="26" s="1"/>
  <c r="AS194" i="10"/>
  <c r="AS159" i="26" s="1"/>
  <c r="AY194" i="10"/>
  <c r="AY159" i="26" s="1"/>
  <c r="AQ194" i="10"/>
  <c r="AQ159" i="26" s="1"/>
  <c r="AX194" i="10"/>
  <c r="AX159" i="26" s="1"/>
  <c r="AP194" i="10"/>
  <c r="AP159" i="26" s="1"/>
  <c r="AR194" i="10"/>
  <c r="AR159" i="26" s="1"/>
  <c r="AZ194" i="10"/>
  <c r="AZ159" i="26" s="1"/>
  <c r="O574" i="10"/>
  <c r="P573" i="10"/>
  <c r="P646" i="26" s="1"/>
  <c r="P356" i="10"/>
  <c r="P378" i="26" s="1"/>
  <c r="O357" i="10"/>
  <c r="O235" i="10"/>
  <c r="P234" i="10"/>
  <c r="P216" i="26" s="1"/>
  <c r="H132" i="25" l="1"/>
  <c r="AM14" i="30"/>
  <c r="AS12" i="18"/>
  <c r="AT12" i="18"/>
  <c r="AM13" i="18"/>
  <c r="AM16" i="30"/>
  <c r="AN16" i="18"/>
  <c r="Q313" i="10"/>
  <c r="Q312" i="26" s="1"/>
  <c r="AT771" i="26"/>
  <c r="AR781" i="26"/>
  <c r="AN791" i="26"/>
  <c r="AX771" i="26"/>
  <c r="AP16" i="18"/>
  <c r="AQ16" i="18"/>
  <c r="L16" i="18"/>
  <c r="M19" i="17"/>
  <c r="AT953" i="26"/>
  <c r="AN756" i="26"/>
  <c r="AN943" i="26"/>
  <c r="AR771" i="26"/>
  <c r="AP771" i="26"/>
  <c r="AS746" i="26"/>
  <c r="AU756" i="26"/>
  <c r="AP791" i="26"/>
  <c r="AS791" i="26"/>
  <c r="AQ746" i="26"/>
  <c r="AQ756" i="26"/>
  <c r="AP756" i="26"/>
  <c r="AZ756" i="26"/>
  <c r="AT756" i="26"/>
  <c r="AR756" i="26"/>
  <c r="AX756" i="26"/>
  <c r="AO928" i="26"/>
  <c r="AS756" i="26"/>
  <c r="AY756" i="26"/>
  <c r="AU918" i="26"/>
  <c r="AN746" i="26"/>
  <c r="Q180" i="10"/>
  <c r="Q145" i="26" s="1"/>
  <c r="P181" i="10"/>
  <c r="AX746" i="26"/>
  <c r="N1142" i="26"/>
  <c r="N17" i="15" s="1"/>
  <c r="N17" i="17" s="1"/>
  <c r="N17" i="18" s="1"/>
  <c r="AV791" i="26"/>
  <c r="M16" i="17"/>
  <c r="AR791" i="26"/>
  <c r="N1144" i="26"/>
  <c r="N19" i="15" s="1"/>
  <c r="N19" i="17" s="1"/>
  <c r="N19" i="18" s="1"/>
  <c r="AO746" i="26"/>
  <c r="AV746" i="26"/>
  <c r="P314" i="10"/>
  <c r="P313" i="26" s="1"/>
  <c r="AY746" i="26"/>
  <c r="O313" i="26"/>
  <c r="Q391" i="10"/>
  <c r="Q413" i="26" s="1"/>
  <c r="P392" i="10"/>
  <c r="P393" i="10" s="1"/>
  <c r="O414" i="26"/>
  <c r="AX1117" i="26"/>
  <c r="AX1143" i="26" s="1"/>
  <c r="AX18" i="15" s="1"/>
  <c r="O1126" i="26"/>
  <c r="AN19" i="17"/>
  <c r="AN19" i="18" s="1"/>
  <c r="N1127" i="26"/>
  <c r="O1128" i="26"/>
  <c r="AW1117" i="26"/>
  <c r="AW1143" i="26" s="1"/>
  <c r="AW18" i="15" s="1"/>
  <c r="Q200" i="10"/>
  <c r="Q165" i="26" s="1"/>
  <c r="P201" i="10"/>
  <c r="P202" i="10" s="1"/>
  <c r="P203" i="10" s="1"/>
  <c r="P204" i="10" s="1"/>
  <c r="P421" i="10"/>
  <c r="Q420" i="10"/>
  <c r="Q459" i="26" s="1"/>
  <c r="Q458" i="26" s="1"/>
  <c r="P721" i="10"/>
  <c r="Q720" i="10"/>
  <c r="P210" i="10"/>
  <c r="Q209" i="10"/>
  <c r="N818" i="10"/>
  <c r="N822" i="10"/>
  <c r="N823" i="10" s="1"/>
  <c r="AO66" i="27"/>
  <c r="AO1090" i="26"/>
  <c r="AO1094" i="26" s="1"/>
  <c r="AO1098" i="26" s="1"/>
  <c r="AO1135" i="26" s="1"/>
  <c r="AO1144" i="26" s="1"/>
  <c r="AO19" i="15" s="1"/>
  <c r="L723" i="10"/>
  <c r="L835" i="26"/>
  <c r="P140" i="26"/>
  <c r="M203" i="26"/>
  <c r="AM193" i="26"/>
  <c r="AN211" i="10"/>
  <c r="AN193" i="26" s="1"/>
  <c r="AY211" i="10"/>
  <c r="AY193" i="26" s="1"/>
  <c r="AM212" i="10"/>
  <c r="AQ211" i="10"/>
  <c r="AQ193" i="26" s="1"/>
  <c r="AZ211" i="10"/>
  <c r="AZ193" i="26" s="1"/>
  <c r="AP211" i="10"/>
  <c r="AP193" i="26" s="1"/>
  <c r="AW211" i="10"/>
  <c r="AW193" i="26" s="1"/>
  <c r="AX211" i="10"/>
  <c r="AX193" i="26" s="1"/>
  <c r="AO211" i="10"/>
  <c r="AO193" i="26" s="1"/>
  <c r="AU211" i="10"/>
  <c r="AU193" i="26" s="1"/>
  <c r="AT211" i="10"/>
  <c r="AT193" i="26" s="1"/>
  <c r="AR211" i="10"/>
  <c r="AR193" i="26" s="1"/>
  <c r="AS211" i="10"/>
  <c r="AS193" i="26" s="1"/>
  <c r="AV211" i="10"/>
  <c r="AV193" i="26" s="1"/>
  <c r="AZ1117" i="26"/>
  <c r="AZ1143" i="26" s="1"/>
  <c r="AZ18" i="15" s="1"/>
  <c r="AY1117" i="26"/>
  <c r="AY1143" i="26" s="1"/>
  <c r="AY18" i="15" s="1"/>
  <c r="AS1117" i="26"/>
  <c r="AS1143" i="26" s="1"/>
  <c r="AS18" i="15" s="1"/>
  <c r="AU1117" i="26"/>
  <c r="AU1143" i="26" s="1"/>
  <c r="AU18" i="15" s="1"/>
  <c r="AO1117" i="26"/>
  <c r="AO1143" i="26" s="1"/>
  <c r="AO18" i="15" s="1"/>
  <c r="P160" i="26"/>
  <c r="O833" i="26"/>
  <c r="L690" i="26"/>
  <c r="AU822" i="10"/>
  <c r="AW822" i="10"/>
  <c r="AT822" i="10"/>
  <c r="AY822" i="10"/>
  <c r="AV822" i="10"/>
  <c r="AZ822" i="10"/>
  <c r="AS822" i="10"/>
  <c r="AO822" i="10"/>
  <c r="AP822" i="10"/>
  <c r="AM823" i="10"/>
  <c r="AR822" i="10"/>
  <c r="AQ822" i="10"/>
  <c r="AX822" i="10"/>
  <c r="AN822" i="10"/>
  <c r="AM836" i="26"/>
  <c r="AQ723" i="10"/>
  <c r="AQ836" i="26" s="1"/>
  <c r="AW723" i="10"/>
  <c r="AW836" i="26" s="1"/>
  <c r="AZ723" i="10"/>
  <c r="AZ836" i="26" s="1"/>
  <c r="AM724" i="10"/>
  <c r="AY723" i="10"/>
  <c r="AY836" i="26" s="1"/>
  <c r="AX723" i="10"/>
  <c r="AX836" i="26" s="1"/>
  <c r="AV723" i="10"/>
  <c r="AV836" i="26" s="1"/>
  <c r="AP723" i="10"/>
  <c r="AP836" i="26" s="1"/>
  <c r="AU723" i="10"/>
  <c r="AU836" i="26" s="1"/>
  <c r="AS723" i="10"/>
  <c r="AS836" i="26" s="1"/>
  <c r="AR723" i="10"/>
  <c r="AR836" i="26" s="1"/>
  <c r="AT723" i="10"/>
  <c r="AT836" i="26" s="1"/>
  <c r="AN723" i="10"/>
  <c r="AN836" i="26" s="1"/>
  <c r="AO723" i="10"/>
  <c r="AO836" i="26" s="1"/>
  <c r="AM694" i="26"/>
  <c r="AW621" i="10"/>
  <c r="AW694" i="26" s="1"/>
  <c r="AM622" i="10"/>
  <c r="AO621" i="10"/>
  <c r="AO694" i="26" s="1"/>
  <c r="AP621" i="10"/>
  <c r="AP694" i="26" s="1"/>
  <c r="AV621" i="10"/>
  <c r="AV694" i="26" s="1"/>
  <c r="AZ621" i="10"/>
  <c r="AZ694" i="26" s="1"/>
  <c r="AN621" i="10"/>
  <c r="AN694" i="26" s="1"/>
  <c r="AX621" i="10"/>
  <c r="AX694" i="26" s="1"/>
  <c r="AU621" i="10"/>
  <c r="AU694" i="26" s="1"/>
  <c r="AR621" i="10"/>
  <c r="AR694" i="26" s="1"/>
  <c r="AS621" i="10"/>
  <c r="AS694" i="26" s="1"/>
  <c r="AT621" i="10"/>
  <c r="AT694" i="26" s="1"/>
  <c r="AY621" i="10"/>
  <c r="AY694" i="26" s="1"/>
  <c r="AQ621" i="10"/>
  <c r="AQ694" i="26" s="1"/>
  <c r="M577" i="26"/>
  <c r="M834" i="26"/>
  <c r="M722" i="10"/>
  <c r="AV1117" i="26"/>
  <c r="AV1143" i="26" s="1"/>
  <c r="AV18" i="15" s="1"/>
  <c r="AT1117" i="26"/>
  <c r="AT1143" i="26" s="1"/>
  <c r="AT18" i="15" s="1"/>
  <c r="AQ1117" i="26"/>
  <c r="AQ1143" i="26" s="1"/>
  <c r="AQ18" i="15" s="1"/>
  <c r="P135" i="26"/>
  <c r="O817" i="10"/>
  <c r="M316" i="26"/>
  <c r="AR1117" i="26"/>
  <c r="AR1143" i="26" s="1"/>
  <c r="AR18" i="15" s="1"/>
  <c r="K724" i="10"/>
  <c r="K837" i="26" s="1"/>
  <c r="K836" i="26"/>
  <c r="L260" i="26"/>
  <c r="L264" i="26" s="1"/>
  <c r="L268" i="26"/>
  <c r="L272" i="26" s="1"/>
  <c r="P828" i="26"/>
  <c r="AP57" i="27"/>
  <c r="AP61" i="27" s="1"/>
  <c r="L144" i="26"/>
  <c r="M191" i="26"/>
  <c r="M190" i="26" s="1"/>
  <c r="K322" i="10"/>
  <c r="K321" i="26" s="1"/>
  <c r="K320" i="26"/>
  <c r="K694" i="26"/>
  <c r="K622" i="10"/>
  <c r="K695" i="26" s="1"/>
  <c r="AM578" i="26"/>
  <c r="AY522" i="10"/>
  <c r="AY578" i="26" s="1"/>
  <c r="AO522" i="10"/>
  <c r="AO578" i="26" s="1"/>
  <c r="AQ522" i="10"/>
  <c r="AQ578" i="26" s="1"/>
  <c r="AN522" i="10"/>
  <c r="AN578" i="26" s="1"/>
  <c r="AR522" i="10"/>
  <c r="AR578" i="26" s="1"/>
  <c r="AW522" i="10"/>
  <c r="AW578" i="26" s="1"/>
  <c r="AX522" i="10"/>
  <c r="AX578" i="26" s="1"/>
  <c r="AV522" i="10"/>
  <c r="AV578" i="26" s="1"/>
  <c r="AS522" i="10"/>
  <c r="AS578" i="26" s="1"/>
  <c r="AU522" i="10"/>
  <c r="AU578" i="26" s="1"/>
  <c r="AM523" i="10"/>
  <c r="AT522" i="10"/>
  <c r="AT578" i="26" s="1"/>
  <c r="AP522" i="10"/>
  <c r="AP578" i="26" s="1"/>
  <c r="AZ522" i="10"/>
  <c r="AZ578" i="26" s="1"/>
  <c r="K211" i="10"/>
  <c r="K192" i="26"/>
  <c r="AP1117" i="26"/>
  <c r="AP1143" i="26" s="1"/>
  <c r="AP18" i="15" s="1"/>
  <c r="AN1117" i="26"/>
  <c r="AN1143" i="26" s="1"/>
  <c r="AN18" i="15" s="1"/>
  <c r="O1115" i="26"/>
  <c r="O1121" i="26"/>
  <c r="O1116" i="26"/>
  <c r="O1123" i="26"/>
  <c r="O1122" i="26"/>
  <c r="N379" i="10"/>
  <c r="N400" i="26"/>
  <c r="O575" i="10"/>
  <c r="O647" i="26"/>
  <c r="O712" i="10"/>
  <c r="O824" i="26"/>
  <c r="AQ948" i="26"/>
  <c r="AQ776" i="26"/>
  <c r="AP948" i="26"/>
  <c r="AP776" i="26"/>
  <c r="AO908" i="26"/>
  <c r="AO736" i="26"/>
  <c r="AR908" i="26"/>
  <c r="AR736" i="26"/>
  <c r="O895" i="10"/>
  <c r="O1041" i="26"/>
  <c r="O202" i="26"/>
  <c r="AO903" i="26"/>
  <c r="AO731" i="26"/>
  <c r="O98" i="10"/>
  <c r="O45" i="26"/>
  <c r="O688" i="10"/>
  <c r="O955" i="26"/>
  <c r="O783" i="26"/>
  <c r="O378" i="10"/>
  <c r="O399" i="26"/>
  <c r="O590" i="10"/>
  <c r="O662" i="26"/>
  <c r="P182" i="26"/>
  <c r="P186" i="26" s="1"/>
  <c r="P174" i="26"/>
  <c r="P178" i="26" s="1"/>
  <c r="Q919" i="26"/>
  <c r="Q747" i="26"/>
  <c r="O88" i="10"/>
  <c r="O35" i="26"/>
  <c r="O702" i="10"/>
  <c r="O814" i="26"/>
  <c r="O363" i="10"/>
  <c r="O384" i="26"/>
  <c r="O496" i="10"/>
  <c r="O551" i="26"/>
  <c r="O890" i="10"/>
  <c r="O1036" i="26"/>
  <c r="AV933" i="26"/>
  <c r="AV761" i="26"/>
  <c r="O167" i="10"/>
  <c r="O131" i="26"/>
  <c r="O192" i="10"/>
  <c r="O156" i="26"/>
  <c r="AR938" i="26"/>
  <c r="AR766" i="26"/>
  <c r="AT938" i="26"/>
  <c r="AT766" i="26"/>
  <c r="P899" i="26"/>
  <c r="P898" i="26" s="1"/>
  <c r="P727" i="26"/>
  <c r="P726" i="26" s="1"/>
  <c r="O560" i="10"/>
  <c r="O632" i="26"/>
  <c r="L913" i="26"/>
  <c r="L741" i="26"/>
  <c r="M322" i="10"/>
  <c r="M321" i="26" s="1"/>
  <c r="M320" i="26"/>
  <c r="M115" i="10"/>
  <c r="M63" i="26" s="1"/>
  <c r="M62" i="26"/>
  <c r="M130" i="10"/>
  <c r="M78" i="26" s="1"/>
  <c r="M77" i="26"/>
  <c r="N728" i="10"/>
  <c r="N840" i="26"/>
  <c r="N134" i="10"/>
  <c r="N81" i="26"/>
  <c r="N384" i="10"/>
  <c r="N405" i="26"/>
  <c r="N168" i="10"/>
  <c r="N132" i="26"/>
  <c r="N851" i="10"/>
  <c r="N997" i="26"/>
  <c r="M518" i="10"/>
  <c r="M574" i="26" s="1"/>
  <c r="M573" i="26"/>
  <c r="M273" i="10"/>
  <c r="M255" i="26" s="1"/>
  <c r="M254" i="26"/>
  <c r="N655" i="10"/>
  <c r="N922" i="26"/>
  <c r="N750" i="26"/>
  <c r="M562" i="10"/>
  <c r="M635" i="26" s="1"/>
  <c r="M634" i="26"/>
  <c r="M744" i="10"/>
  <c r="M857" i="26" s="1"/>
  <c r="M856" i="26"/>
  <c r="N517" i="10"/>
  <c r="N572" i="26"/>
  <c r="N463" i="10"/>
  <c r="N501" i="26"/>
  <c r="N571" i="10"/>
  <c r="N643" i="26"/>
  <c r="M179" i="10"/>
  <c r="M143" i="26"/>
  <c r="N149" i="10"/>
  <c r="N114" i="26" s="1"/>
  <c r="N113" i="26"/>
  <c r="N688" i="26"/>
  <c r="N247" i="10"/>
  <c r="N228" i="26"/>
  <c r="N644" i="10"/>
  <c r="N911" i="26"/>
  <c r="N739" i="26"/>
  <c r="M189" i="10"/>
  <c r="M154" i="26" s="1"/>
  <c r="M153" i="26"/>
  <c r="M670" i="10"/>
  <c r="M937" i="26"/>
  <c r="M765" i="26"/>
  <c r="AR23" i="10"/>
  <c r="AQ46" i="27"/>
  <c r="AQ25" i="27"/>
  <c r="AQ31" i="27"/>
  <c r="AQ40" i="27"/>
  <c r="M597" i="10"/>
  <c r="M670" i="26" s="1"/>
  <c r="M669" i="26"/>
  <c r="O708" i="10"/>
  <c r="O820" i="26"/>
  <c r="O804" i="26"/>
  <c r="O808" i="26" s="1"/>
  <c r="O796" i="26"/>
  <c r="O800" i="26" s="1"/>
  <c r="N871" i="10"/>
  <c r="N1017" i="26"/>
  <c r="Q554" i="10"/>
  <c r="P610" i="26"/>
  <c r="M194" i="10"/>
  <c r="M159" i="26" s="1"/>
  <c r="M158" i="26"/>
  <c r="M169" i="26"/>
  <c r="M168" i="26"/>
  <c r="N473" i="10"/>
  <c r="N511" i="26"/>
  <c r="N252" i="10"/>
  <c r="N233" i="26"/>
  <c r="M493" i="10"/>
  <c r="M549" i="26" s="1"/>
  <c r="M548" i="26"/>
  <c r="N167" i="26"/>
  <c r="AU903" i="26"/>
  <c r="AU731" i="26"/>
  <c r="O142" i="10"/>
  <c r="O106" i="26"/>
  <c r="O300" i="10"/>
  <c r="O298" i="26"/>
  <c r="O432" i="10"/>
  <c r="O470" i="26"/>
  <c r="O551" i="10"/>
  <c r="O606" i="26"/>
  <c r="O266" i="10"/>
  <c r="O247" i="26"/>
  <c r="O383" i="10"/>
  <c r="O404" i="26"/>
  <c r="O408" i="10"/>
  <c r="O429" i="26"/>
  <c r="AY938" i="26"/>
  <c r="AY766" i="26"/>
  <c r="M164" i="26"/>
  <c r="M163" i="26"/>
  <c r="M410" i="10"/>
  <c r="M432" i="26" s="1"/>
  <c r="M431" i="26"/>
  <c r="N296" i="10"/>
  <c r="N294" i="26"/>
  <c r="N428" i="10"/>
  <c r="N466" i="26"/>
  <c r="N713" i="10"/>
  <c r="N825" i="26"/>
  <c r="M444" i="10"/>
  <c r="M483" i="26" s="1"/>
  <c r="M482" i="26"/>
  <c r="M223" i="10"/>
  <c r="M205" i="26" s="1"/>
  <c r="M204" i="26"/>
  <c r="N709" i="10"/>
  <c r="N822" i="26" s="1"/>
  <c r="N821" i="26"/>
  <c r="N301" i="10"/>
  <c r="N299" i="26"/>
  <c r="N527" i="10"/>
  <c r="N582" i="26"/>
  <c r="O620" i="10"/>
  <c r="O621" i="10" s="1"/>
  <c r="O692" i="26"/>
  <c r="P653" i="10"/>
  <c r="P920" i="26"/>
  <c r="P748" i="26"/>
  <c r="P614" i="26"/>
  <c r="P618" i="26" s="1"/>
  <c r="P622" i="26"/>
  <c r="P626" i="26" s="1"/>
  <c r="O231" i="10"/>
  <c r="O212" i="26"/>
  <c r="Q765" i="10"/>
  <c r="P878" i="26"/>
  <c r="L963" i="26"/>
  <c r="L791" i="26"/>
  <c r="N217" i="10"/>
  <c r="N198" i="26"/>
  <c r="O1118" i="26"/>
  <c r="O350" i="26"/>
  <c r="N104" i="10"/>
  <c r="N51" i="26"/>
  <c r="N542" i="10"/>
  <c r="N597" i="26"/>
  <c r="AW948" i="26"/>
  <c r="AW776" i="26"/>
  <c r="AY908" i="26"/>
  <c r="AY736" i="26"/>
  <c r="M365" i="10"/>
  <c r="M387" i="26" s="1"/>
  <c r="M386" i="26"/>
  <c r="M680" i="10"/>
  <c r="M947" i="26"/>
  <c r="M775" i="26"/>
  <c r="O369" i="10"/>
  <c r="O390" i="26"/>
  <c r="N458" i="10"/>
  <c r="N496" i="26"/>
  <c r="AX948" i="26"/>
  <c r="AX776" i="26"/>
  <c r="P528" i="26"/>
  <c r="P532" i="26" s="1"/>
  <c r="P536" i="26"/>
  <c r="P540" i="26" s="1"/>
  <c r="M253" i="10"/>
  <c r="M235" i="26" s="1"/>
  <c r="M234" i="26"/>
  <c r="M312" i="10"/>
  <c r="M311" i="26" s="1"/>
  <c r="M310" i="26"/>
  <c r="M902" i="10"/>
  <c r="M1049" i="26" s="1"/>
  <c r="M1048" i="26"/>
  <c r="M297" i="10"/>
  <c r="M296" i="26" s="1"/>
  <c r="M295" i="26"/>
  <c r="M572" i="10"/>
  <c r="M645" i="26" s="1"/>
  <c r="M644" i="26"/>
  <c r="N552" i="10"/>
  <c r="N607" i="26"/>
  <c r="N841" i="10"/>
  <c r="N987" i="26"/>
  <c r="AU948" i="26"/>
  <c r="AU776" i="26"/>
  <c r="AR948" i="26"/>
  <c r="AR776" i="26"/>
  <c r="AN908" i="26"/>
  <c r="AN736" i="26"/>
  <c r="O403" i="10"/>
  <c r="O424" i="26"/>
  <c r="O658" i="10"/>
  <c r="O925" i="26"/>
  <c r="O753" i="26"/>
  <c r="AN903" i="26"/>
  <c r="AN731" i="26"/>
  <c r="AQ903" i="26"/>
  <c r="AQ731" i="26"/>
  <c r="P147" i="10"/>
  <c r="P111" i="26"/>
  <c r="O462" i="10"/>
  <c r="O500" i="26"/>
  <c r="P673" i="10"/>
  <c r="P940" i="26"/>
  <c r="P768" i="26"/>
  <c r="O870" i="10"/>
  <c r="O1016" i="26"/>
  <c r="P368" i="10"/>
  <c r="P389" i="26"/>
  <c r="P1062" i="26"/>
  <c r="P1066" i="26" s="1"/>
  <c r="P1054" i="26"/>
  <c r="P1058" i="26" s="1"/>
  <c r="P88" i="26"/>
  <c r="P92" i="26" s="1"/>
  <c r="P96" i="26"/>
  <c r="P100" i="26" s="1"/>
  <c r="O123" i="10"/>
  <c r="O70" i="26"/>
  <c r="P442" i="26"/>
  <c r="P446" i="26" s="1"/>
  <c r="P450" i="26"/>
  <c r="P454" i="26" s="1"/>
  <c r="O447" i="10"/>
  <c r="O485" i="26"/>
  <c r="O388" i="10"/>
  <c r="O409" i="26"/>
  <c r="O256" i="10"/>
  <c r="O237" i="26"/>
  <c r="O491" i="10"/>
  <c r="O546" i="26"/>
  <c r="O855" i="10"/>
  <c r="O1001" i="26"/>
  <c r="AX933" i="26"/>
  <c r="AX761" i="26"/>
  <c r="AQ933" i="26"/>
  <c r="AQ761" i="26"/>
  <c r="O330" i="10"/>
  <c r="O328" i="26"/>
  <c r="O422" i="10"/>
  <c r="O460" i="26"/>
  <c r="O83" i="10"/>
  <c r="O30" i="26"/>
  <c r="AU938" i="26"/>
  <c r="AU766" i="26"/>
  <c r="O161" i="26"/>
  <c r="M282" i="10"/>
  <c r="M281" i="26" s="1"/>
  <c r="M280" i="26"/>
  <c r="M685" i="10"/>
  <c r="M952" i="26"/>
  <c r="M780" i="26"/>
  <c r="L948" i="26"/>
  <c r="L776" i="26"/>
  <c r="M105" i="10"/>
  <c r="M53" i="26" s="1"/>
  <c r="M52" i="26"/>
  <c r="O512" i="10"/>
  <c r="O567" i="26"/>
  <c r="M337" i="10"/>
  <c r="M336" i="26" s="1"/>
  <c r="M335" i="26"/>
  <c r="N326" i="10"/>
  <c r="N324" i="26"/>
  <c r="N272" i="10"/>
  <c r="N253" i="26"/>
  <c r="N262" i="10"/>
  <c r="N243" i="26"/>
  <c r="N129" i="10"/>
  <c r="N76" i="26"/>
  <c r="M268" i="10"/>
  <c r="M250" i="26" s="1"/>
  <c r="M249" i="26"/>
  <c r="M719" i="10"/>
  <c r="M832" i="26" s="1"/>
  <c r="M831" i="26"/>
  <c r="O148" i="10"/>
  <c r="O112" i="26"/>
  <c r="L908" i="26"/>
  <c r="L736" i="26"/>
  <c r="M459" i="10"/>
  <c r="M498" i="26" s="1"/>
  <c r="M497" i="26"/>
  <c r="M660" i="10"/>
  <c r="M927" i="26"/>
  <c r="M755" i="26"/>
  <c r="N759" i="10"/>
  <c r="N872" i="26" s="1"/>
  <c r="N871" i="26"/>
  <c r="N497" i="10"/>
  <c r="N552" i="26"/>
  <c r="O394" i="10"/>
  <c r="O415" i="26"/>
  <c r="N738" i="10"/>
  <c r="N850" i="26"/>
  <c r="N492" i="10"/>
  <c r="N547" i="26"/>
  <c r="M943" i="26"/>
  <c r="M771" i="26"/>
  <c r="M390" i="10"/>
  <c r="M412" i="26" s="1"/>
  <c r="M411" i="26"/>
  <c r="N669" i="10"/>
  <c r="N936" i="26"/>
  <c r="N764" i="26"/>
  <c r="M375" i="10"/>
  <c r="M397" i="26" s="1"/>
  <c r="M396" i="26"/>
  <c r="N856" i="10"/>
  <c r="N1002" i="26"/>
  <c r="N409" i="10"/>
  <c r="N430" i="26"/>
  <c r="N659" i="10"/>
  <c r="N926" i="26"/>
  <c r="N754" i="26"/>
  <c r="M754" i="10"/>
  <c r="M867" i="26" s="1"/>
  <c r="M866" i="26"/>
  <c r="M498" i="10"/>
  <c r="M554" i="26" s="1"/>
  <c r="M553" i="26"/>
  <c r="M690" i="10"/>
  <c r="M957" i="26"/>
  <c r="M785" i="26"/>
  <c r="P170" i="26"/>
  <c r="N317" i="10"/>
  <c r="N315" i="26"/>
  <c r="M857" i="10"/>
  <c r="M1004" i="26" s="1"/>
  <c r="M1003" i="26"/>
  <c r="O668" i="10"/>
  <c r="O935" i="26"/>
  <c r="O763" i="26"/>
  <c r="P315" i="10"/>
  <c r="P316" i="10" s="1"/>
  <c r="O452" i="10"/>
  <c r="O490" i="26"/>
  <c r="AO938" i="26"/>
  <c r="AO766" i="26"/>
  <c r="P700" i="26"/>
  <c r="P704" i="26" s="1"/>
  <c r="P708" i="26"/>
  <c r="P712" i="26" s="1"/>
  <c r="N257" i="10"/>
  <c r="N238" i="26"/>
  <c r="N886" i="10"/>
  <c r="N1032" i="26"/>
  <c r="M327" i="10"/>
  <c r="M326" i="26" s="1"/>
  <c r="M325" i="26"/>
  <c r="M587" i="10"/>
  <c r="M660" i="26" s="1"/>
  <c r="M659" i="26"/>
  <c r="N896" i="10"/>
  <c r="N1042" i="26"/>
  <c r="N227" i="10"/>
  <c r="N208" i="26"/>
  <c r="M749" i="10"/>
  <c r="M862" i="26" s="1"/>
  <c r="M861" i="26"/>
  <c r="P924" i="26"/>
  <c r="P752" i="26"/>
  <c r="AW903" i="26"/>
  <c r="AW731" i="26"/>
  <c r="O850" i="10"/>
  <c r="O996" i="26"/>
  <c r="P890" i="26"/>
  <c r="P894" i="26" s="1"/>
  <c r="P882" i="26"/>
  <c r="P886" i="26" s="1"/>
  <c r="O353" i="10"/>
  <c r="O374" i="26"/>
  <c r="O78" i="10"/>
  <c r="O25" i="26"/>
  <c r="M484" i="10"/>
  <c r="M523" i="26" s="1"/>
  <c r="M522" i="26"/>
  <c r="L933" i="26"/>
  <c r="L761" i="26"/>
  <c r="M169" i="10"/>
  <c r="M134" i="26" s="1"/>
  <c r="M133" i="26"/>
  <c r="M307" i="10"/>
  <c r="M306" i="26" s="1"/>
  <c r="M305" i="26"/>
  <c r="N639" i="10"/>
  <c r="N906" i="26"/>
  <c r="N734" i="26"/>
  <c r="L928" i="26"/>
  <c r="L756" i="26"/>
  <c r="AY948" i="26"/>
  <c r="AY776" i="26"/>
  <c r="AZ948" i="26"/>
  <c r="AZ776" i="26"/>
  <c r="AV908" i="26"/>
  <c r="AV736" i="26"/>
  <c r="AP903" i="26"/>
  <c r="AP731" i="26"/>
  <c r="AY903" i="26"/>
  <c r="AY731" i="26"/>
  <c r="O157" i="10"/>
  <c r="O121" i="26"/>
  <c r="P929" i="26"/>
  <c r="P757" i="26"/>
  <c r="O285" i="10"/>
  <c r="O283" i="26"/>
  <c r="Q939" i="26"/>
  <c r="Q767" i="26"/>
  <c r="O398" i="10"/>
  <c r="O419" i="26"/>
  <c r="O840" i="10"/>
  <c r="O986" i="26"/>
  <c r="O472" i="10"/>
  <c r="O510" i="26"/>
  <c r="O113" i="10"/>
  <c r="O60" i="26"/>
  <c r="O251" i="10"/>
  <c r="O232" i="26"/>
  <c r="O727" i="10"/>
  <c r="O839" i="26"/>
  <c r="O762" i="10"/>
  <c r="O874" i="26"/>
  <c r="P944" i="26"/>
  <c r="P772" i="26"/>
  <c r="O717" i="10"/>
  <c r="O829" i="26"/>
  <c r="O865" i="10"/>
  <c r="O1011" i="26"/>
  <c r="O595" i="10"/>
  <c r="O667" i="26"/>
  <c r="AN933" i="26"/>
  <c r="AN761" i="26"/>
  <c r="AY933" i="26"/>
  <c r="AY761" i="26"/>
  <c r="AV938" i="26"/>
  <c r="AV766" i="26"/>
  <c r="O413" i="10"/>
  <c r="O434" i="26"/>
  <c r="O187" i="10"/>
  <c r="O151" i="26"/>
  <c r="O427" i="10"/>
  <c r="O465" i="26"/>
  <c r="O310" i="10"/>
  <c r="O308" i="26"/>
  <c r="M218" i="10"/>
  <c r="M200" i="26" s="1"/>
  <c r="M199" i="26"/>
  <c r="M847" i="10"/>
  <c r="M994" i="26" s="1"/>
  <c r="M993" i="26"/>
  <c r="M360" i="10"/>
  <c r="M382" i="26" s="1"/>
  <c r="M381" i="26"/>
  <c r="N394" i="10"/>
  <c r="N415" i="26"/>
  <c r="N606" i="10"/>
  <c r="N678" i="26"/>
  <c r="N374" i="10"/>
  <c r="N395" i="26"/>
  <c r="N881" i="10"/>
  <c r="N1027" i="26"/>
  <c r="N718" i="10"/>
  <c r="N830" i="26"/>
  <c r="N306" i="10"/>
  <c r="N304" i="26"/>
  <c r="N468" i="10"/>
  <c r="N506" i="26"/>
  <c r="M439" i="10"/>
  <c r="M478" i="26" s="1"/>
  <c r="M477" i="26"/>
  <c r="N576" i="10"/>
  <c r="N648" i="26"/>
  <c r="M287" i="10"/>
  <c r="M286" i="26" s="1"/>
  <c r="M285" i="26"/>
  <c r="Q623" i="10"/>
  <c r="P696" i="26"/>
  <c r="M533" i="10"/>
  <c r="M589" i="26" s="1"/>
  <c r="M588" i="26"/>
  <c r="M263" i="10"/>
  <c r="M245" i="26" s="1"/>
  <c r="M244" i="26"/>
  <c r="L938" i="26"/>
  <c r="L766" i="26"/>
  <c r="N84" i="10"/>
  <c r="N31" i="26"/>
  <c r="N901" i="10"/>
  <c r="N1047" i="26"/>
  <c r="O674" i="10"/>
  <c r="O941" i="26"/>
  <c r="O769" i="26"/>
  <c r="N292" i="10"/>
  <c r="N291" i="26" s="1"/>
  <c r="N290" i="26"/>
  <c r="M144" i="10"/>
  <c r="M109" i="26" s="1"/>
  <c r="M108" i="26"/>
  <c r="M395" i="10"/>
  <c r="M417" i="26" s="1"/>
  <c r="M416" i="26"/>
  <c r="N581" i="10"/>
  <c r="N653" i="26"/>
  <c r="M228" i="10"/>
  <c r="M210" i="26" s="1"/>
  <c r="M209" i="26"/>
  <c r="M739" i="10"/>
  <c r="M852" i="26" s="1"/>
  <c r="M851" i="26"/>
  <c r="M852" i="10"/>
  <c r="M999" i="26" s="1"/>
  <c r="M998" i="26"/>
  <c r="Q485" i="10"/>
  <c r="P524" i="26"/>
  <c r="M355" i="10"/>
  <c r="M377" i="26" s="1"/>
  <c r="M376" i="26"/>
  <c r="M75" i="10"/>
  <c r="M23" i="26" s="1"/>
  <c r="M22" i="26"/>
  <c r="N846" i="10"/>
  <c r="N992" i="26"/>
  <c r="N178" i="10"/>
  <c r="N142" i="26"/>
  <c r="N143" i="10"/>
  <c r="N107" i="26"/>
  <c r="L958" i="26"/>
  <c r="L786" i="26"/>
  <c r="M729" i="10"/>
  <c r="M842" i="26" s="1"/>
  <c r="M841" i="26"/>
  <c r="M892" i="10"/>
  <c r="M1039" i="26" s="1"/>
  <c r="M1038" i="26"/>
  <c r="N158" i="10"/>
  <c r="N122" i="26"/>
  <c r="N861" i="10"/>
  <c r="N1007" i="26"/>
  <c r="N733" i="10"/>
  <c r="N845" i="26"/>
  <c r="N675" i="10"/>
  <c r="N942" i="26"/>
  <c r="N770" i="26"/>
  <c r="M617" i="10"/>
  <c r="M689" i="26"/>
  <c r="M464" i="10"/>
  <c r="M503" i="26" s="1"/>
  <c r="M502" i="26"/>
  <c r="N237" i="10"/>
  <c r="N218" i="26"/>
  <c r="Q903" i="10"/>
  <c r="P1050" i="26"/>
  <c r="N354" i="10"/>
  <c r="N375" i="26"/>
  <c r="O541" i="10"/>
  <c r="O596" i="26"/>
  <c r="O325" i="10"/>
  <c r="O323" i="26"/>
  <c r="N561" i="10"/>
  <c r="N633" i="26"/>
  <c r="M548" i="10"/>
  <c r="M604" i="26" s="1"/>
  <c r="M603" i="26"/>
  <c r="M385" i="10"/>
  <c r="M407" i="26" s="1"/>
  <c r="M406" i="26"/>
  <c r="M650" i="10"/>
  <c r="M917" i="26"/>
  <c r="M745" i="26"/>
  <c r="N193" i="10"/>
  <c r="N157" i="26"/>
  <c r="N611" i="10"/>
  <c r="N683" i="26"/>
  <c r="M243" i="10"/>
  <c r="M225" i="26" s="1"/>
  <c r="M224" i="26"/>
  <c r="AZ908" i="26"/>
  <c r="AZ736" i="26"/>
  <c r="O373" i="10"/>
  <c r="O394" i="26"/>
  <c r="O73" i="10"/>
  <c r="O20" i="26"/>
  <c r="P182" i="10"/>
  <c r="P146" i="26"/>
  <c r="AW933" i="26"/>
  <c r="AW761" i="26"/>
  <c r="AS938" i="26"/>
  <c r="AS766" i="26"/>
  <c r="P290" i="10"/>
  <c r="P288" i="26"/>
  <c r="M704" i="10"/>
  <c r="M817" i="26" s="1"/>
  <c r="M816" i="26"/>
  <c r="N684" i="10"/>
  <c r="N951" i="26"/>
  <c r="N779" i="26"/>
  <c r="M887" i="10"/>
  <c r="M1034" i="26" s="1"/>
  <c r="M1033" i="26"/>
  <c r="M665" i="10"/>
  <c r="M932" i="26"/>
  <c r="M760" i="26"/>
  <c r="M592" i="10"/>
  <c r="M665" i="26" s="1"/>
  <c r="M664" i="26"/>
  <c r="N748" i="10"/>
  <c r="N860" i="26"/>
  <c r="M405" i="10"/>
  <c r="M427" i="26" s="1"/>
  <c r="M426" i="26"/>
  <c r="N649" i="10"/>
  <c r="N916" i="26"/>
  <c r="N744" i="26"/>
  <c r="O236" i="10"/>
  <c r="O217" i="26"/>
  <c r="AN948" i="26"/>
  <c r="AN776" i="26"/>
  <c r="AS948" i="26"/>
  <c r="AS776" i="26"/>
  <c r="AP908" i="26"/>
  <c r="AP736" i="26"/>
  <c r="O900" i="10"/>
  <c r="O1046" i="26"/>
  <c r="AT903" i="26"/>
  <c r="AT731" i="26"/>
  <c r="AR903" i="26"/>
  <c r="AR731" i="26"/>
  <c r="O162" i="10"/>
  <c r="O126" i="26"/>
  <c r="O571" i="26"/>
  <c r="O663" i="10"/>
  <c r="O930" i="26"/>
  <c r="O758" i="26"/>
  <c r="O501" i="10"/>
  <c r="O556" i="26"/>
  <c r="O880" i="10"/>
  <c r="O1026" i="26"/>
  <c r="O133" i="10"/>
  <c r="O80" i="26"/>
  <c r="O678" i="10"/>
  <c r="O945" i="26"/>
  <c r="O773" i="26"/>
  <c r="O271" i="10"/>
  <c r="O252" i="26"/>
  <c r="O570" i="10"/>
  <c r="O642" i="26"/>
  <c r="P707" i="10"/>
  <c r="P819" i="26"/>
  <c r="O605" i="10"/>
  <c r="O677" i="26"/>
  <c r="O615" i="10"/>
  <c r="O616" i="10" s="1"/>
  <c r="O687" i="26"/>
  <c r="O295" i="10"/>
  <c r="O293" i="26"/>
  <c r="O643" i="10"/>
  <c r="O910" i="26"/>
  <c r="O738" i="26"/>
  <c r="O305" i="10"/>
  <c r="O303" i="26"/>
  <c r="O885" i="10"/>
  <c r="O1031" i="26"/>
  <c r="AO933" i="26"/>
  <c r="AO761" i="26"/>
  <c r="AR933" i="26"/>
  <c r="AR761" i="26"/>
  <c r="O241" i="10"/>
  <c r="O222" i="26"/>
  <c r="AW938" i="26"/>
  <c r="AW766" i="26"/>
  <c r="AP938" i="26"/>
  <c r="AP766" i="26"/>
  <c r="O280" i="10"/>
  <c r="O278" i="26"/>
  <c r="O246" i="10"/>
  <c r="O227" i="26"/>
  <c r="O585" i="10"/>
  <c r="O657" i="26"/>
  <c r="O197" i="26"/>
  <c r="M469" i="10"/>
  <c r="M508" i="26" s="1"/>
  <c r="M507" i="26"/>
  <c r="N163" i="10"/>
  <c r="N127" i="26"/>
  <c r="N679" i="10"/>
  <c r="N946" i="26"/>
  <c r="N774" i="26"/>
  <c r="M577" i="10"/>
  <c r="M650" i="26" s="1"/>
  <c r="M649" i="26"/>
  <c r="M503" i="10"/>
  <c r="M559" i="26" s="1"/>
  <c r="M558" i="26"/>
  <c r="M602" i="10"/>
  <c r="M675" i="26" s="1"/>
  <c r="M674" i="26"/>
  <c r="N124" i="10"/>
  <c r="N71" i="26"/>
  <c r="N453" i="10"/>
  <c r="N491" i="26"/>
  <c r="N119" i="10"/>
  <c r="N66" i="26"/>
  <c r="N438" i="10"/>
  <c r="N476" i="26"/>
  <c r="O314" i="26"/>
  <c r="Q274" i="10"/>
  <c r="P256" i="26"/>
  <c r="M867" i="10"/>
  <c r="M1014" i="26" s="1"/>
  <c r="M1013" i="26"/>
  <c r="N267" i="10"/>
  <c r="N248" i="26"/>
  <c r="N502" i="10"/>
  <c r="N557" i="26"/>
  <c r="M258" i="10"/>
  <c r="M240" i="26" s="1"/>
  <c r="M239" i="26"/>
  <c r="M233" i="10"/>
  <c r="M215" i="26" s="1"/>
  <c r="M214" i="26"/>
  <c r="N389" i="10"/>
  <c r="N410" i="26"/>
  <c r="N79" i="10"/>
  <c r="N26" i="26"/>
  <c r="N586" i="10"/>
  <c r="N658" i="26"/>
  <c r="O291" i="10"/>
  <c r="O289" i="26"/>
  <c r="N443" i="10"/>
  <c r="N481" i="26"/>
  <c r="N311" i="10"/>
  <c r="N309" i="26"/>
  <c r="M429" i="10"/>
  <c r="M468" i="26" s="1"/>
  <c r="M467" i="26"/>
  <c r="N370" i="10"/>
  <c r="N392" i="26" s="1"/>
  <c r="N391" i="26"/>
  <c r="N188" i="10"/>
  <c r="N152" i="26"/>
  <c r="M454" i="10"/>
  <c r="M493" i="26" s="1"/>
  <c r="M492" i="26"/>
  <c r="M302" i="10"/>
  <c r="M301" i="26" s="1"/>
  <c r="M300" i="26"/>
  <c r="N596" i="10"/>
  <c r="N668" i="26"/>
  <c r="N507" i="10"/>
  <c r="N562" i="26"/>
  <c r="N694" i="10"/>
  <c r="N961" i="26"/>
  <c r="N789" i="26"/>
  <c r="M523" i="10"/>
  <c r="M579" i="26" s="1"/>
  <c r="M578" i="26"/>
  <c r="M164" i="10"/>
  <c r="M129" i="26" s="1"/>
  <c r="M128" i="26"/>
  <c r="N336" i="10"/>
  <c r="N334" i="26"/>
  <c r="M897" i="10"/>
  <c r="M1044" i="26" s="1"/>
  <c r="M1043" i="26"/>
  <c r="M612" i="10"/>
  <c r="M685" i="26" s="1"/>
  <c r="M684" i="26"/>
  <c r="O654" i="10"/>
  <c r="O921" i="26"/>
  <c r="O749" i="26"/>
  <c r="N74" i="10"/>
  <c r="N21" i="26"/>
  <c r="Q136" i="10"/>
  <c r="P84" i="26"/>
  <c r="N184" i="10"/>
  <c r="N149" i="26" s="1"/>
  <c r="N148" i="26"/>
  <c r="L903" i="26"/>
  <c r="L731" i="26"/>
  <c r="M543" i="10"/>
  <c r="M599" i="26" s="1"/>
  <c r="M598" i="26"/>
  <c r="O752" i="10"/>
  <c r="O864" i="26"/>
  <c r="O565" i="10"/>
  <c r="O637" i="26"/>
  <c r="M582" i="10"/>
  <c r="M655" i="26" s="1"/>
  <c r="M654" i="26"/>
  <c r="N162" i="26"/>
  <c r="M923" i="26"/>
  <c r="M751" i="26"/>
  <c r="AT948" i="26"/>
  <c r="AT776" i="26"/>
  <c r="O226" i="10"/>
  <c r="O207" i="26"/>
  <c r="O576" i="26"/>
  <c r="M95" i="10"/>
  <c r="M43" i="26" s="1"/>
  <c r="M42" i="26"/>
  <c r="L953" i="26"/>
  <c r="L781" i="26"/>
  <c r="O968" i="26"/>
  <c r="O972" i="26" s="1"/>
  <c r="O976" i="26"/>
  <c r="O980" i="26" s="1"/>
  <c r="M528" i="10"/>
  <c r="M584" i="26" s="1"/>
  <c r="M583" i="26"/>
  <c r="O358" i="10"/>
  <c r="O379" i="26"/>
  <c r="O580" i="10"/>
  <c r="O652" i="26"/>
  <c r="O103" i="10"/>
  <c r="O50" i="26"/>
  <c r="AV948" i="26"/>
  <c r="AV776" i="26"/>
  <c r="AS908" i="26"/>
  <c r="AS736" i="26"/>
  <c r="AX908" i="26"/>
  <c r="AX736" i="26"/>
  <c r="O526" i="10"/>
  <c r="O581" i="26"/>
  <c r="O335" i="10"/>
  <c r="O333" i="26"/>
  <c r="AV903" i="26"/>
  <c r="AV731" i="26"/>
  <c r="AZ903" i="26"/>
  <c r="AZ731" i="26"/>
  <c r="P536" i="10"/>
  <c r="P591" i="26"/>
  <c r="P757" i="10"/>
  <c r="P869" i="26"/>
  <c r="O482" i="10"/>
  <c r="O520" i="26"/>
  <c r="O166" i="26"/>
  <c r="O860" i="10"/>
  <c r="O1006" i="26"/>
  <c r="O437" i="10"/>
  <c r="O475" i="26"/>
  <c r="P340" i="10"/>
  <c r="P338" i="26"/>
  <c r="O610" i="10"/>
  <c r="O682" i="26"/>
  <c r="O875" i="10"/>
  <c r="O1021" i="26"/>
  <c r="O93" i="10"/>
  <c r="O40" i="26"/>
  <c r="O737" i="10"/>
  <c r="O849" i="26"/>
  <c r="P909" i="26"/>
  <c r="P737" i="26"/>
  <c r="O546" i="10"/>
  <c r="O601" i="26"/>
  <c r="O128" i="10"/>
  <c r="O75" i="26"/>
  <c r="O742" i="10"/>
  <c r="O854" i="26"/>
  <c r="O845" i="10"/>
  <c r="O991" i="26"/>
  <c r="AP933" i="26"/>
  <c r="AP761" i="26"/>
  <c r="AZ933" i="26"/>
  <c r="AZ761" i="26"/>
  <c r="P959" i="26"/>
  <c r="P787" i="26"/>
  <c r="O118" i="10"/>
  <c r="O65" i="26"/>
  <c r="AZ938" i="26"/>
  <c r="AZ766" i="26"/>
  <c r="AX938" i="26"/>
  <c r="AX766" i="26"/>
  <c r="P354" i="26"/>
  <c r="P358" i="26" s="1"/>
  <c r="P346" i="26"/>
  <c r="O683" i="10"/>
  <c r="O950" i="26"/>
  <c r="O778" i="26"/>
  <c r="O442" i="10"/>
  <c r="O480" i="26"/>
  <c r="M80" i="10"/>
  <c r="M28" i="26" s="1"/>
  <c r="M27" i="26"/>
  <c r="N513" i="10"/>
  <c r="N569" i="26" s="1"/>
  <c r="N568" i="26"/>
  <c r="M479" i="10"/>
  <c r="M518" i="26" s="1"/>
  <c r="M517" i="26"/>
  <c r="M174" i="10"/>
  <c r="M139" i="26" s="1"/>
  <c r="M138" i="26"/>
  <c r="N876" i="10"/>
  <c r="N1022" i="26"/>
  <c r="N94" i="10"/>
  <c r="N41" i="26"/>
  <c r="N319" i="26"/>
  <c r="N866" i="10"/>
  <c r="N1012" i="26"/>
  <c r="N547" i="10"/>
  <c r="N602" i="26"/>
  <c r="N89" i="10"/>
  <c r="N36" i="26"/>
  <c r="M645" i="10"/>
  <c r="M912" i="26"/>
  <c r="M740" i="26"/>
  <c r="M159" i="10"/>
  <c r="M124" i="26" s="1"/>
  <c r="M123" i="26"/>
  <c r="M862" i="10"/>
  <c r="M1009" i="26" s="1"/>
  <c r="M1008" i="26"/>
  <c r="M877" i="10"/>
  <c r="M1024" i="26" s="1"/>
  <c r="M1023" i="26"/>
  <c r="M400" i="10"/>
  <c r="M422" i="26" s="1"/>
  <c r="M421" i="26"/>
  <c r="N232" i="10"/>
  <c r="N213" i="26"/>
  <c r="N342" i="10"/>
  <c r="N341" i="26" s="1"/>
  <c r="N340" i="26"/>
  <c r="M424" i="10"/>
  <c r="M463" i="26" s="1"/>
  <c r="M462" i="26"/>
  <c r="Q416" i="10"/>
  <c r="P438" i="26"/>
  <c r="M567" i="10"/>
  <c r="M640" i="26" s="1"/>
  <c r="M639" i="26"/>
  <c r="N634" i="10"/>
  <c r="N901" i="26"/>
  <c r="N729" i="26"/>
  <c r="N404" i="10"/>
  <c r="N425" i="26"/>
  <c r="N664" i="10"/>
  <c r="N931" i="26"/>
  <c r="N759" i="26"/>
  <c r="M764" i="10"/>
  <c r="M877" i="26" s="1"/>
  <c r="M876" i="26"/>
  <c r="M332" i="10"/>
  <c r="M331" i="26" s="1"/>
  <c r="M330" i="26"/>
  <c r="M508" i="10"/>
  <c r="M564" i="26" s="1"/>
  <c r="M563" i="26"/>
  <c r="N222" i="10"/>
  <c r="N203" i="26"/>
  <c r="N522" i="10"/>
  <c r="N577" i="26"/>
  <c r="N753" i="10"/>
  <c r="N865" i="26"/>
  <c r="Q343" i="10"/>
  <c r="P342" i="26"/>
  <c r="M110" i="10"/>
  <c r="M58" i="26" s="1"/>
  <c r="M57" i="26"/>
  <c r="N153" i="10"/>
  <c r="N117" i="26"/>
  <c r="N591" i="10"/>
  <c r="N663" i="26"/>
  <c r="M238" i="10"/>
  <c r="M220" i="26" s="1"/>
  <c r="M219" i="26"/>
  <c r="N359" i="10"/>
  <c r="N380" i="26"/>
  <c r="N433" i="10"/>
  <c r="N471" i="26"/>
  <c r="M100" i="10"/>
  <c r="M48" i="26" s="1"/>
  <c r="M47" i="26"/>
  <c r="M474" i="10"/>
  <c r="M513" i="26" s="1"/>
  <c r="M512" i="26"/>
  <c r="N689" i="10"/>
  <c r="N956" i="26"/>
  <c r="N784" i="26"/>
  <c r="N399" i="10"/>
  <c r="N420" i="26"/>
  <c r="O648" i="10"/>
  <c r="O915" i="26"/>
  <c r="O743" i="26"/>
  <c r="AW908" i="26"/>
  <c r="AW736" i="26"/>
  <c r="O261" i="10"/>
  <c r="O242" i="26"/>
  <c r="P904" i="26"/>
  <c r="P732" i="26"/>
  <c r="AT933" i="26"/>
  <c r="AT761" i="26"/>
  <c r="O633" i="10"/>
  <c r="O900" i="26"/>
  <c r="O728" i="26"/>
  <c r="O758" i="10"/>
  <c r="O870" i="26"/>
  <c r="M85" i="10"/>
  <c r="M33" i="26" s="1"/>
  <c r="M32" i="26"/>
  <c r="M449" i="10"/>
  <c r="M488" i="26" s="1"/>
  <c r="M487" i="26"/>
  <c r="M154" i="10"/>
  <c r="M119" i="26" s="1"/>
  <c r="M118" i="26"/>
  <c r="N693" i="26"/>
  <c r="N173" i="10"/>
  <c r="N137" i="26"/>
  <c r="M872" i="10"/>
  <c r="M1019" i="26" s="1"/>
  <c r="M1018" i="26"/>
  <c r="O537" i="10"/>
  <c r="O592" i="26"/>
  <c r="AT908" i="26"/>
  <c r="AT736" i="26"/>
  <c r="P954" i="26"/>
  <c r="P782" i="26"/>
  <c r="O531" i="10"/>
  <c r="O586" i="26"/>
  <c r="O172" i="10"/>
  <c r="O136" i="26"/>
  <c r="P914" i="26"/>
  <c r="P742" i="26"/>
  <c r="AO948" i="26"/>
  <c r="AO776" i="26"/>
  <c r="AU908" i="26"/>
  <c r="AU736" i="26"/>
  <c r="AQ908" i="26"/>
  <c r="AQ736" i="26"/>
  <c r="AX903" i="26"/>
  <c r="AX731" i="26"/>
  <c r="AS903" i="26"/>
  <c r="AS731" i="26"/>
  <c r="O152" i="10"/>
  <c r="O116" i="26"/>
  <c r="O457" i="10"/>
  <c r="O495" i="26"/>
  <c r="O477" i="10"/>
  <c r="O515" i="26"/>
  <c r="P934" i="26"/>
  <c r="P762" i="26"/>
  <c r="O747" i="10"/>
  <c r="O859" i="26"/>
  <c r="O320" i="10"/>
  <c r="O321" i="10" s="1"/>
  <c r="O318" i="26"/>
  <c r="O467" i="10"/>
  <c r="O505" i="26"/>
  <c r="O732" i="10"/>
  <c r="O844" i="26"/>
  <c r="O600" i="10"/>
  <c r="O672" i="26"/>
  <c r="O638" i="10"/>
  <c r="O905" i="26"/>
  <c r="O733" i="26"/>
  <c r="O177" i="10"/>
  <c r="O141" i="26"/>
  <c r="AS933" i="26"/>
  <c r="AS761" i="26"/>
  <c r="AU933" i="26"/>
  <c r="AU761" i="26"/>
  <c r="O693" i="10"/>
  <c r="O960" i="26"/>
  <c r="O788" i="26"/>
  <c r="P511" i="10"/>
  <c r="P566" i="26"/>
  <c r="AN938" i="26"/>
  <c r="AN766" i="26"/>
  <c r="AQ938" i="26"/>
  <c r="AQ766" i="26"/>
  <c r="P949" i="26"/>
  <c r="P777" i="26"/>
  <c r="O108" i="10"/>
  <c r="O55" i="26"/>
  <c r="O506" i="10"/>
  <c r="O561" i="26"/>
  <c r="M714" i="10"/>
  <c r="M827" i="26" s="1"/>
  <c r="M826" i="26"/>
  <c r="AQ55" i="27"/>
  <c r="M415" i="10"/>
  <c r="M437" i="26" s="1"/>
  <c r="M436" i="26"/>
  <c r="O1120" i="26"/>
  <c r="M120" i="10"/>
  <c r="M68" i="26" s="1"/>
  <c r="M67" i="26"/>
  <c r="N99" i="10"/>
  <c r="N46" i="26"/>
  <c r="N478" i="10"/>
  <c r="N516" i="26"/>
  <c r="M553" i="10"/>
  <c r="M609" i="26" s="1"/>
  <c r="M608" i="26"/>
  <c r="M380" i="10"/>
  <c r="M402" i="26" s="1"/>
  <c r="M401" i="26"/>
  <c r="M90" i="10"/>
  <c r="M38" i="26" s="1"/>
  <c r="M37" i="26"/>
  <c r="N891" i="10"/>
  <c r="N1037" i="26"/>
  <c r="N703" i="10"/>
  <c r="N815" i="26"/>
  <c r="N763" i="10"/>
  <c r="N875" i="26"/>
  <c r="N242" i="10"/>
  <c r="N223" i="26"/>
  <c r="N364" i="10"/>
  <c r="N385" i="26"/>
  <c r="N601" i="10"/>
  <c r="N673" i="26"/>
  <c r="N538" i="10"/>
  <c r="N594" i="26" s="1"/>
  <c r="N593" i="26"/>
  <c r="N423" i="10"/>
  <c r="N461" i="26"/>
  <c r="N286" i="10"/>
  <c r="N284" i="26"/>
  <c r="M882" i="10"/>
  <c r="M1029" i="26" s="1"/>
  <c r="M1028" i="26"/>
  <c r="Q696" i="10"/>
  <c r="P964" i="26"/>
  <c r="P792" i="26"/>
  <c r="M125" i="10"/>
  <c r="M73" i="26" s="1"/>
  <c r="M72" i="26"/>
  <c r="N532" i="10"/>
  <c r="N587" i="26"/>
  <c r="N414" i="10"/>
  <c r="N435" i="26"/>
  <c r="N566" i="10"/>
  <c r="N638" i="26"/>
  <c r="N109" i="10"/>
  <c r="N56" i="26"/>
  <c r="M734" i="10"/>
  <c r="M847" i="26" s="1"/>
  <c r="M846" i="26"/>
  <c r="N281" i="10"/>
  <c r="N279" i="26"/>
  <c r="N1125" i="26"/>
  <c r="N1141" i="26" s="1"/>
  <c r="N16" i="15" s="1"/>
  <c r="M248" i="10"/>
  <c r="M230" i="26" s="1"/>
  <c r="M229" i="26"/>
  <c r="L918" i="26"/>
  <c r="L746" i="26"/>
  <c r="M607" i="10"/>
  <c r="M680" i="26" s="1"/>
  <c r="M679" i="26"/>
  <c r="AR22" i="10"/>
  <c r="AQ16" i="27"/>
  <c r="AQ10" i="27"/>
  <c r="N743" i="10"/>
  <c r="N855" i="26"/>
  <c r="N448" i="10"/>
  <c r="N486" i="26"/>
  <c r="O341" i="10"/>
  <c r="O339" i="26"/>
  <c r="N331" i="10"/>
  <c r="N329" i="26"/>
  <c r="O183" i="10"/>
  <c r="O147" i="26"/>
  <c r="M635" i="10"/>
  <c r="M902" i="26"/>
  <c r="M730" i="26"/>
  <c r="M640" i="10"/>
  <c r="M907" i="26"/>
  <c r="M735" i="26"/>
  <c r="M135" i="10"/>
  <c r="M83" i="26" s="1"/>
  <c r="M82" i="26"/>
  <c r="M695" i="10"/>
  <c r="M962" i="26"/>
  <c r="M790" i="26"/>
  <c r="N114" i="10"/>
  <c r="N61" i="26"/>
  <c r="N483" i="10"/>
  <c r="N521" i="26"/>
  <c r="M434" i="10"/>
  <c r="M473" i="26" s="1"/>
  <c r="M472" i="26"/>
  <c r="M842" i="10"/>
  <c r="M989" i="26" s="1"/>
  <c r="M988" i="26"/>
  <c r="AR19" i="16"/>
  <c r="AS61" i="10"/>
  <c r="AR16" i="16"/>
  <c r="AR16" i="17" s="1"/>
  <c r="AV12" i="16"/>
  <c r="AV12" i="17" s="1"/>
  <c r="AV13" i="16"/>
  <c r="AS63" i="10"/>
  <c r="AR18" i="16"/>
  <c r="AS62" i="10"/>
  <c r="AR17" i="16"/>
  <c r="AR17" i="17" s="1"/>
  <c r="AR17" i="18" s="1"/>
  <c r="AU12" i="16"/>
  <c r="AU12" i="17" s="1"/>
  <c r="AU13" i="16"/>
  <c r="T2" i="24"/>
  <c r="T3" i="24" s="1"/>
  <c r="T4" i="24" s="1"/>
  <c r="Q618" i="10"/>
  <c r="Q691" i="26" s="1"/>
  <c r="P619" i="10"/>
  <c r="Q259" i="10"/>
  <c r="Q241" i="26" s="1"/>
  <c r="P260" i="10"/>
  <c r="Q893" i="10"/>
  <c r="Q1040" i="26" s="1"/>
  <c r="P894" i="10"/>
  <c r="P657" i="10"/>
  <c r="Q656" i="10"/>
  <c r="Q219" i="10"/>
  <c r="Q201" i="26" s="1"/>
  <c r="P220" i="10"/>
  <c r="P221" i="10" s="1"/>
  <c r="Q146" i="10"/>
  <c r="R145" i="10"/>
  <c r="R110" i="26" s="1"/>
  <c r="P687" i="10"/>
  <c r="Q686" i="10"/>
  <c r="Q588" i="10"/>
  <c r="Q661" i="26" s="1"/>
  <c r="P589" i="10"/>
  <c r="Q367" i="10"/>
  <c r="R366" i="10"/>
  <c r="R388" i="26" s="1"/>
  <c r="P770" i="10"/>
  <c r="P771" i="10" s="1"/>
  <c r="P772" i="10" s="1"/>
  <c r="P773" i="10" s="1"/>
  <c r="Q769" i="10"/>
  <c r="Q121" i="10"/>
  <c r="Q69" i="26" s="1"/>
  <c r="P122" i="10"/>
  <c r="P701" i="10"/>
  <c r="Q700" i="10"/>
  <c r="Q813" i="26" s="1"/>
  <c r="Q812" i="26" s="1"/>
  <c r="Q361" i="10"/>
  <c r="Q383" i="26" s="1"/>
  <c r="P362" i="10"/>
  <c r="P446" i="10"/>
  <c r="Q445" i="10"/>
  <c r="Q484" i="26" s="1"/>
  <c r="Q386" i="10"/>
  <c r="Q408" i="26" s="1"/>
  <c r="P387" i="10"/>
  <c r="P490" i="10"/>
  <c r="Q489" i="10"/>
  <c r="Q545" i="26" s="1"/>
  <c r="Q544" i="26" s="1"/>
  <c r="P854" i="10"/>
  <c r="Q853" i="10"/>
  <c r="Q1000" i="26" s="1"/>
  <c r="P329" i="10"/>
  <c r="Q328" i="10"/>
  <c r="Q327" i="26" s="1"/>
  <c r="Q195" i="10"/>
  <c r="Q196" i="10" s="1"/>
  <c r="Q197" i="10" s="1"/>
  <c r="Q198" i="10" s="1"/>
  <c r="Q199" i="10" s="1"/>
  <c r="P141" i="10"/>
  <c r="Q140" i="10"/>
  <c r="Q105" i="26" s="1"/>
  <c r="Q104" i="26" s="1"/>
  <c r="Q652" i="10"/>
  <c r="R651" i="10"/>
  <c r="Q264" i="10"/>
  <c r="Q246" i="26" s="1"/>
  <c r="P265" i="10"/>
  <c r="Q155" i="10"/>
  <c r="Q120" i="26" s="1"/>
  <c r="P156" i="10"/>
  <c r="Q396" i="10"/>
  <c r="Q418" i="26" s="1"/>
  <c r="P397" i="10"/>
  <c r="P839" i="10"/>
  <c r="Q838" i="10"/>
  <c r="Q985" i="26" s="1"/>
  <c r="Q984" i="26" s="1"/>
  <c r="P471" i="10"/>
  <c r="Q470" i="10"/>
  <c r="Q509" i="26" s="1"/>
  <c r="Q71" i="10"/>
  <c r="Q19" i="26" s="1"/>
  <c r="Q18" i="26" s="1"/>
  <c r="P72" i="10"/>
  <c r="Q249" i="10"/>
  <c r="Q231" i="26" s="1"/>
  <c r="P250" i="10"/>
  <c r="R779" i="10"/>
  <c r="Q780" i="10"/>
  <c r="Q781" i="10" s="1"/>
  <c r="Q782" i="10" s="1"/>
  <c r="Q783" i="10" s="1"/>
  <c r="P726" i="10"/>
  <c r="Q725" i="10"/>
  <c r="Q838" i="26" s="1"/>
  <c r="P761" i="10"/>
  <c r="Q760" i="10"/>
  <c r="Q873" i="26" s="1"/>
  <c r="Q351" i="10"/>
  <c r="Q373" i="26" s="1"/>
  <c r="Q372" i="26" s="1"/>
  <c r="P352" i="10"/>
  <c r="Q224" i="10"/>
  <c r="Q206" i="26" s="1"/>
  <c r="P225" i="10"/>
  <c r="Q76" i="10"/>
  <c r="Q24" i="26" s="1"/>
  <c r="P77" i="10"/>
  <c r="Q863" i="10"/>
  <c r="Q1010" i="26" s="1"/>
  <c r="P864" i="10"/>
  <c r="P230" i="10"/>
  <c r="Q229" i="10"/>
  <c r="Q211" i="26" s="1"/>
  <c r="P186" i="10"/>
  <c r="Q185" i="10"/>
  <c r="Q150" i="26" s="1"/>
  <c r="P426" i="10"/>
  <c r="Q425" i="10"/>
  <c r="Q464" i="26" s="1"/>
  <c r="P849" i="10"/>
  <c r="Q848" i="10"/>
  <c r="Q995" i="26" s="1"/>
  <c r="Q323" i="10"/>
  <c r="Q322" i="26" s="1"/>
  <c r="P324" i="10"/>
  <c r="P235" i="10"/>
  <c r="Q234" i="10"/>
  <c r="Q216" i="26" s="1"/>
  <c r="Q401" i="10"/>
  <c r="Q423" i="26" s="1"/>
  <c r="P402" i="10"/>
  <c r="P899" i="10"/>
  <c r="Q898" i="10"/>
  <c r="Q1045" i="26" s="1"/>
  <c r="P805" i="10"/>
  <c r="P806" i="10" s="1"/>
  <c r="P807" i="10" s="1"/>
  <c r="P808" i="10" s="1"/>
  <c r="Q804" i="10"/>
  <c r="P662" i="10"/>
  <c r="Q661" i="10"/>
  <c r="P461" i="10"/>
  <c r="Q460" i="10"/>
  <c r="Q499" i="26" s="1"/>
  <c r="R671" i="10"/>
  <c r="Q672" i="10"/>
  <c r="P869" i="10"/>
  <c r="Q868" i="10"/>
  <c r="Q1015" i="26" s="1"/>
  <c r="Q676" i="10"/>
  <c r="P677" i="10"/>
  <c r="P569" i="10"/>
  <c r="Q568" i="10"/>
  <c r="Q641" i="26" s="1"/>
  <c r="Q706" i="10"/>
  <c r="R705" i="10"/>
  <c r="R818" i="26" s="1"/>
  <c r="P604" i="10"/>
  <c r="Q603" i="10"/>
  <c r="Q676" i="26" s="1"/>
  <c r="P614" i="10"/>
  <c r="Q613" i="10"/>
  <c r="Q686" i="26" s="1"/>
  <c r="P294" i="10"/>
  <c r="Q293" i="10"/>
  <c r="Q292" i="26" s="1"/>
  <c r="Q254" i="10"/>
  <c r="Q236" i="26" s="1"/>
  <c r="P255" i="10"/>
  <c r="Q303" i="10"/>
  <c r="Q302" i="26" s="1"/>
  <c r="P304" i="10"/>
  <c r="P884" i="10"/>
  <c r="Q883" i="10"/>
  <c r="Q1030" i="26" s="1"/>
  <c r="P240" i="10"/>
  <c r="Q239" i="10"/>
  <c r="Q221" i="26" s="1"/>
  <c r="P82" i="10"/>
  <c r="Q81" i="10"/>
  <c r="Q29" i="26" s="1"/>
  <c r="P245" i="10"/>
  <c r="Q244" i="10"/>
  <c r="Q226" i="26" s="1"/>
  <c r="Q214" i="10"/>
  <c r="Q196" i="26" s="1"/>
  <c r="P215" i="10"/>
  <c r="P216" i="10" s="1"/>
  <c r="P372" i="10"/>
  <c r="Q371" i="10"/>
  <c r="Q393" i="26" s="1"/>
  <c r="Q549" i="10"/>
  <c r="Q605" i="26" s="1"/>
  <c r="P550" i="10"/>
  <c r="Q829" i="10"/>
  <c r="P830" i="10"/>
  <c r="P831" i="10" s="1"/>
  <c r="P832" i="10" s="1"/>
  <c r="P833" i="10" s="1"/>
  <c r="Q450" i="10"/>
  <c r="Q489" i="26" s="1"/>
  <c r="P451" i="10"/>
  <c r="P102" i="10"/>
  <c r="Q101" i="10"/>
  <c r="Q49" i="26" s="1"/>
  <c r="P525" i="10"/>
  <c r="Q524" i="10"/>
  <c r="Q580" i="26" s="1"/>
  <c r="P334" i="10"/>
  <c r="Q333" i="10"/>
  <c r="Q332" i="26" s="1"/>
  <c r="P790" i="10"/>
  <c r="P791" i="10" s="1"/>
  <c r="P792" i="10" s="1"/>
  <c r="P793" i="10" s="1"/>
  <c r="Q789" i="10"/>
  <c r="P284" i="10"/>
  <c r="Q283" i="10"/>
  <c r="Q282" i="26" s="1"/>
  <c r="R534" i="10"/>
  <c r="R590" i="26" s="1"/>
  <c r="Q535" i="10"/>
  <c r="Q799" i="10"/>
  <c r="P800" i="10"/>
  <c r="P801" i="10" s="1"/>
  <c r="P802" i="10" s="1"/>
  <c r="P803" i="10" s="1"/>
  <c r="Q111" i="10"/>
  <c r="Q59" i="26" s="1"/>
  <c r="P112" i="10"/>
  <c r="P481" i="10"/>
  <c r="Q480" i="10"/>
  <c r="Q519" i="26" s="1"/>
  <c r="P859" i="10"/>
  <c r="Q858" i="10"/>
  <c r="Q1005" i="26" s="1"/>
  <c r="P92" i="10"/>
  <c r="Q91" i="10"/>
  <c r="Q39" i="26" s="1"/>
  <c r="Q715" i="10"/>
  <c r="Q716" i="10" s="1"/>
  <c r="Q735" i="10"/>
  <c r="Q848" i="26" s="1"/>
  <c r="P736" i="10"/>
  <c r="P594" i="10"/>
  <c r="Q593" i="10"/>
  <c r="Q666" i="26" s="1"/>
  <c r="P412" i="10"/>
  <c r="Q411" i="10"/>
  <c r="Q433" i="26" s="1"/>
  <c r="P441" i="10"/>
  <c r="Q440" i="10"/>
  <c r="Q479" i="26" s="1"/>
  <c r="Q308" i="10"/>
  <c r="Q307" i="26" s="1"/>
  <c r="P309" i="10"/>
  <c r="Q289" i="10"/>
  <c r="R288" i="10"/>
  <c r="R287" i="26" s="1"/>
  <c r="Q631" i="10"/>
  <c r="P632" i="10"/>
  <c r="P161" i="10"/>
  <c r="Q160" i="10"/>
  <c r="Q125" i="26" s="1"/>
  <c r="P515" i="10"/>
  <c r="P516" i="10" s="1"/>
  <c r="Q514" i="10"/>
  <c r="Q570" i="26" s="1"/>
  <c r="P151" i="10"/>
  <c r="Q150" i="10"/>
  <c r="Q115" i="26" s="1"/>
  <c r="P476" i="10"/>
  <c r="Q475" i="10"/>
  <c r="Q514" i="26" s="1"/>
  <c r="P500" i="10"/>
  <c r="Q499" i="10"/>
  <c r="Q555" i="26" s="1"/>
  <c r="P746" i="10"/>
  <c r="Q745" i="10"/>
  <c r="Q858" i="26" s="1"/>
  <c r="P879" i="10"/>
  <c r="Q878" i="10"/>
  <c r="Q1025" i="26" s="1"/>
  <c r="P466" i="10"/>
  <c r="Q465" i="10"/>
  <c r="Q504" i="26" s="1"/>
  <c r="P132" i="10"/>
  <c r="Q131" i="10"/>
  <c r="Q79" i="26" s="1"/>
  <c r="P731" i="10"/>
  <c r="Q730" i="10"/>
  <c r="Q843" i="26" s="1"/>
  <c r="P270" i="10"/>
  <c r="Q269" i="10"/>
  <c r="Q251" i="26" s="1"/>
  <c r="P599" i="10"/>
  <c r="Q598" i="10"/>
  <c r="Q671" i="26" s="1"/>
  <c r="P775" i="10"/>
  <c r="P776" i="10" s="1"/>
  <c r="P777" i="10" s="1"/>
  <c r="P778" i="10" s="1"/>
  <c r="Q774" i="10"/>
  <c r="P642" i="10"/>
  <c r="Q641" i="10"/>
  <c r="P692" i="10"/>
  <c r="Q691" i="10"/>
  <c r="R509" i="10"/>
  <c r="R565" i="26" s="1"/>
  <c r="Q510" i="10"/>
  <c r="Q278" i="10"/>
  <c r="Q277" i="26" s="1"/>
  <c r="Q276" i="26" s="1"/>
  <c r="P279" i="10"/>
  <c r="Q583" i="10"/>
  <c r="Q656" i="26" s="1"/>
  <c r="P584" i="10"/>
  <c r="Q106" i="10"/>
  <c r="Q54" i="26" s="1"/>
  <c r="P107" i="10"/>
  <c r="Q504" i="10"/>
  <c r="Q560" i="26" s="1"/>
  <c r="P505" i="10"/>
  <c r="Q819" i="10"/>
  <c r="P820" i="10"/>
  <c r="P821" i="10" s="1"/>
  <c r="P382" i="10"/>
  <c r="Q381" i="10"/>
  <c r="Q403" i="26" s="1"/>
  <c r="P530" i="10"/>
  <c r="Q529" i="10"/>
  <c r="Q585" i="26" s="1"/>
  <c r="Q356" i="10"/>
  <c r="Q378" i="26" s="1"/>
  <c r="P357" i="10"/>
  <c r="Q578" i="10"/>
  <c r="Q651" i="26" s="1"/>
  <c r="P579" i="10"/>
  <c r="P825" i="10"/>
  <c r="P826" i="10" s="1"/>
  <c r="P827" i="10" s="1"/>
  <c r="P828" i="10" s="1"/>
  <c r="Q824" i="10"/>
  <c r="P647" i="10"/>
  <c r="Q646" i="10"/>
  <c r="P751" i="10"/>
  <c r="Q750" i="10"/>
  <c r="Q863" i="26" s="1"/>
  <c r="P815" i="10"/>
  <c r="P816" i="10" s="1"/>
  <c r="Q814" i="10"/>
  <c r="Q784" i="10"/>
  <c r="P785" i="10"/>
  <c r="P786" i="10" s="1"/>
  <c r="P787" i="10" s="1"/>
  <c r="P788" i="10" s="1"/>
  <c r="Q666" i="10"/>
  <c r="P667" i="10"/>
  <c r="Q539" i="10"/>
  <c r="Q595" i="26" s="1"/>
  <c r="P540" i="10"/>
  <c r="Q756" i="10"/>
  <c r="R755" i="10"/>
  <c r="R868" i="26" s="1"/>
  <c r="P299" i="10"/>
  <c r="Q298" i="10"/>
  <c r="Q297" i="26" s="1"/>
  <c r="P431" i="10"/>
  <c r="Q430" i="10"/>
  <c r="Q469" i="26" s="1"/>
  <c r="P436" i="10"/>
  <c r="Q435" i="10"/>
  <c r="Q474" i="26" s="1"/>
  <c r="R313" i="10"/>
  <c r="R312" i="26" s="1"/>
  <c r="Q314" i="10"/>
  <c r="R338" i="10"/>
  <c r="R337" i="26" s="1"/>
  <c r="Q339" i="10"/>
  <c r="P609" i="10"/>
  <c r="Q608" i="10"/>
  <c r="Q681" i="26" s="1"/>
  <c r="Q873" i="10"/>
  <c r="Q1020" i="26" s="1"/>
  <c r="P874" i="10"/>
  <c r="Q544" i="10"/>
  <c r="Q600" i="26" s="1"/>
  <c r="P545" i="10"/>
  <c r="Q126" i="10"/>
  <c r="Q74" i="26" s="1"/>
  <c r="P127" i="10"/>
  <c r="P741" i="10"/>
  <c r="Q740" i="10"/>
  <c r="Q853" i="26" s="1"/>
  <c r="Q843" i="10"/>
  <c r="Q990" i="26" s="1"/>
  <c r="P844" i="10"/>
  <c r="P117" i="10"/>
  <c r="Q116" i="10"/>
  <c r="Q64" i="26" s="1"/>
  <c r="Q406" i="10"/>
  <c r="Q428" i="26" s="1"/>
  <c r="P407" i="10"/>
  <c r="Q681" i="10"/>
  <c r="P682" i="10"/>
  <c r="P564" i="10"/>
  <c r="Q563" i="10"/>
  <c r="Q636" i="26" s="1"/>
  <c r="Q794" i="10"/>
  <c r="P795" i="10"/>
  <c r="P796" i="10" s="1"/>
  <c r="P797" i="10" s="1"/>
  <c r="P798" i="10" s="1"/>
  <c r="P520" i="10"/>
  <c r="P521" i="10" s="1"/>
  <c r="Q519" i="10"/>
  <c r="Q575" i="26" s="1"/>
  <c r="Q573" i="10"/>
  <c r="Q646" i="26" s="1"/>
  <c r="P574" i="10"/>
  <c r="Q710" i="10"/>
  <c r="Q823" i="26" s="1"/>
  <c r="P711" i="10"/>
  <c r="Q170" i="10"/>
  <c r="P171" i="10"/>
  <c r="P97" i="10"/>
  <c r="Q96" i="10"/>
  <c r="Q44" i="26" s="1"/>
  <c r="Q455" i="10"/>
  <c r="Q494" i="26" s="1"/>
  <c r="P456" i="10"/>
  <c r="Q376" i="10"/>
  <c r="Q398" i="26" s="1"/>
  <c r="P377" i="10"/>
  <c r="Q318" i="10"/>
  <c r="Q317" i="26" s="1"/>
  <c r="P319" i="10"/>
  <c r="P87" i="10"/>
  <c r="Q86" i="10"/>
  <c r="Q34" i="26" s="1"/>
  <c r="Q809" i="10"/>
  <c r="P810" i="10"/>
  <c r="P811" i="10" s="1"/>
  <c r="P812" i="10" s="1"/>
  <c r="P813" i="10" s="1"/>
  <c r="P495" i="10"/>
  <c r="Q494" i="10"/>
  <c r="Q550" i="26" s="1"/>
  <c r="P889" i="10"/>
  <c r="Q888" i="10"/>
  <c r="Q1035" i="26" s="1"/>
  <c r="Q636" i="10"/>
  <c r="P637" i="10"/>
  <c r="Q175" i="10"/>
  <c r="P176" i="10"/>
  <c r="Q165" i="10"/>
  <c r="Q130" i="26" s="1"/>
  <c r="P166" i="10"/>
  <c r="P191" i="10"/>
  <c r="Q190" i="10"/>
  <c r="Q155" i="26" s="1"/>
  <c r="P559" i="10"/>
  <c r="Q558" i="10"/>
  <c r="Q631" i="26" s="1"/>
  <c r="Q630" i="26" s="1"/>
  <c r="AV12" i="18" l="1"/>
  <c r="AU12" i="18"/>
  <c r="AR16" i="18"/>
  <c r="M16" i="18"/>
  <c r="R180" i="10"/>
  <c r="R145" i="26" s="1"/>
  <c r="M19" i="18"/>
  <c r="AO13" i="15"/>
  <c r="AO13" i="17" s="1"/>
  <c r="R391" i="10"/>
  <c r="R413" i="26" s="1"/>
  <c r="Q181" i="10"/>
  <c r="Q392" i="10"/>
  <c r="Q393" i="10" s="1"/>
  <c r="N16" i="17"/>
  <c r="O1142" i="26"/>
  <c r="O17" i="15" s="1"/>
  <c r="O17" i="17" s="1"/>
  <c r="O1144" i="26"/>
  <c r="O19" i="15" s="1"/>
  <c r="O19" i="17" s="1"/>
  <c r="O19" i="18" s="1"/>
  <c r="P414" i="26"/>
  <c r="AR18" i="17"/>
  <c r="AR18" i="18" s="1"/>
  <c r="AN18" i="17"/>
  <c r="AO18" i="17"/>
  <c r="AO19" i="17"/>
  <c r="AO19" i="18" s="1"/>
  <c r="AP18" i="17"/>
  <c r="AQ18" i="17"/>
  <c r="R420" i="10"/>
  <c r="R459" i="26" s="1"/>
  <c r="R458" i="26" s="1"/>
  <c r="Q421" i="10"/>
  <c r="R200" i="10"/>
  <c r="R165" i="26" s="1"/>
  <c r="Q201" i="10"/>
  <c r="Q202" i="10" s="1"/>
  <c r="Q203" i="10" s="1"/>
  <c r="Q204" i="10" s="1"/>
  <c r="Q210" i="10"/>
  <c r="R209" i="10"/>
  <c r="Q721" i="10"/>
  <c r="R720" i="10"/>
  <c r="AP66" i="27"/>
  <c r="AP13" i="15" s="1"/>
  <c r="AP13" i="17" s="1"/>
  <c r="AP1090" i="26"/>
  <c r="AP1094" i="26" s="1"/>
  <c r="AP1098" i="26" s="1"/>
  <c r="AP1135" i="26" s="1"/>
  <c r="AP1144" i="26" s="1"/>
  <c r="AP19" i="15" s="1"/>
  <c r="O818" i="10"/>
  <c r="O822" i="10"/>
  <c r="O823" i="10" s="1"/>
  <c r="Q140" i="26"/>
  <c r="N834" i="26"/>
  <c r="N722" i="10"/>
  <c r="AQ57" i="27"/>
  <c r="AQ61" i="27" s="1"/>
  <c r="M144" i="26"/>
  <c r="N191" i="26"/>
  <c r="N190" i="26" s="1"/>
  <c r="K212" i="10"/>
  <c r="K193" i="26"/>
  <c r="AM837" i="26"/>
  <c r="AR724" i="10"/>
  <c r="AR837" i="26" s="1"/>
  <c r="AQ724" i="10"/>
  <c r="AQ837" i="26" s="1"/>
  <c r="AZ724" i="10"/>
  <c r="AZ837" i="26" s="1"/>
  <c r="AN724" i="10"/>
  <c r="AN837" i="26" s="1"/>
  <c r="AX724" i="10"/>
  <c r="AX837" i="26" s="1"/>
  <c r="AU724" i="10"/>
  <c r="AU837" i="26" s="1"/>
  <c r="AY724" i="10"/>
  <c r="AY837" i="26" s="1"/>
  <c r="AW724" i="10"/>
  <c r="AW837" i="26" s="1"/>
  <c r="AO724" i="10"/>
  <c r="AO837" i="26" s="1"/>
  <c r="AP724" i="10"/>
  <c r="AP837" i="26" s="1"/>
  <c r="AT724" i="10"/>
  <c r="AT837" i="26" s="1"/>
  <c r="AV724" i="10"/>
  <c r="AV837" i="26" s="1"/>
  <c r="AS724" i="10"/>
  <c r="AS837" i="26" s="1"/>
  <c r="AO823" i="10"/>
  <c r="AX823" i="10"/>
  <c r="AW823" i="10"/>
  <c r="AZ823" i="10"/>
  <c r="AU823" i="10"/>
  <c r="AR823" i="10"/>
  <c r="AT823" i="10"/>
  <c r="AV823" i="10"/>
  <c r="AS823" i="10"/>
  <c r="AN823" i="10"/>
  <c r="AP823" i="10"/>
  <c r="AY823" i="10"/>
  <c r="AQ823" i="10"/>
  <c r="AM194" i="26"/>
  <c r="AQ212" i="10"/>
  <c r="AQ194" i="26" s="1"/>
  <c r="AU212" i="10"/>
  <c r="AU194" i="26" s="1"/>
  <c r="AM213" i="10"/>
  <c r="AZ212" i="10"/>
  <c r="AZ194" i="26" s="1"/>
  <c r="AX212" i="10"/>
  <c r="AX194" i="26" s="1"/>
  <c r="AO212" i="10"/>
  <c r="AO194" i="26" s="1"/>
  <c r="AP212" i="10"/>
  <c r="AP194" i="26" s="1"/>
  <c r="AV212" i="10"/>
  <c r="AV194" i="26" s="1"/>
  <c r="AS212" i="10"/>
  <c r="AS194" i="26" s="1"/>
  <c r="AT212" i="10"/>
  <c r="AT194" i="26" s="1"/>
  <c r="AN212" i="10"/>
  <c r="AN194" i="26" s="1"/>
  <c r="AR212" i="10"/>
  <c r="AR194" i="26" s="1"/>
  <c r="AY212" i="10"/>
  <c r="AY194" i="26" s="1"/>
  <c r="AW212" i="10"/>
  <c r="AW194" i="26" s="1"/>
  <c r="L836" i="26"/>
  <c r="L724" i="10"/>
  <c r="L837" i="26" s="1"/>
  <c r="Q160" i="26"/>
  <c r="M723" i="10"/>
  <c r="M835" i="26"/>
  <c r="AM695" i="26"/>
  <c r="AR622" i="10"/>
  <c r="AR695" i="26" s="1"/>
  <c r="AQ622" i="10"/>
  <c r="AQ695" i="26" s="1"/>
  <c r="AP622" i="10"/>
  <c r="AP695" i="26" s="1"/>
  <c r="AX622" i="10"/>
  <c r="AX695" i="26" s="1"/>
  <c r="AO622" i="10"/>
  <c r="AO695" i="26" s="1"/>
  <c r="AV622" i="10"/>
  <c r="AV695" i="26" s="1"/>
  <c r="AN622" i="10"/>
  <c r="AN695" i="26" s="1"/>
  <c r="AT622" i="10"/>
  <c r="AT695" i="26" s="1"/>
  <c r="AY622" i="10"/>
  <c r="AY695" i="26" s="1"/>
  <c r="AS622" i="10"/>
  <c r="AS695" i="26" s="1"/>
  <c r="AW622" i="10"/>
  <c r="AW695" i="26" s="1"/>
  <c r="AZ622" i="10"/>
  <c r="AZ695" i="26" s="1"/>
  <c r="AU622" i="10"/>
  <c r="AU695" i="26" s="1"/>
  <c r="L694" i="26"/>
  <c r="L622" i="10"/>
  <c r="L695" i="26" s="1"/>
  <c r="Q135" i="26"/>
  <c r="Q828" i="26"/>
  <c r="M690" i="26"/>
  <c r="P833" i="26"/>
  <c r="N316" i="26"/>
  <c r="AM579" i="26"/>
  <c r="AV523" i="10"/>
  <c r="AV579" i="26" s="1"/>
  <c r="AQ523" i="10"/>
  <c r="AQ579" i="26" s="1"/>
  <c r="AS523" i="10"/>
  <c r="AS579" i="26" s="1"/>
  <c r="AT523" i="10"/>
  <c r="AT579" i="26" s="1"/>
  <c r="AR523" i="10"/>
  <c r="AR579" i="26" s="1"/>
  <c r="AX523" i="10"/>
  <c r="AX579" i="26" s="1"/>
  <c r="AZ523" i="10"/>
  <c r="AZ579" i="26" s="1"/>
  <c r="AP523" i="10"/>
  <c r="AP579" i="26" s="1"/>
  <c r="AO523" i="10"/>
  <c r="AO579" i="26" s="1"/>
  <c r="AU523" i="10"/>
  <c r="AU579" i="26" s="1"/>
  <c r="AY523" i="10"/>
  <c r="AY579" i="26" s="1"/>
  <c r="AW523" i="10"/>
  <c r="AW579" i="26" s="1"/>
  <c r="AN523" i="10"/>
  <c r="AN579" i="26" s="1"/>
  <c r="M260" i="26"/>
  <c r="M264" i="26" s="1"/>
  <c r="M268" i="26"/>
  <c r="M272" i="26" s="1"/>
  <c r="L1117" i="26"/>
  <c r="L1143" i="26" s="1"/>
  <c r="L18" i="15" s="1"/>
  <c r="P817" i="10"/>
  <c r="L211" i="10"/>
  <c r="L192" i="26"/>
  <c r="P1126" i="26"/>
  <c r="P1128" i="26"/>
  <c r="P1120" i="26"/>
  <c r="N385" i="10"/>
  <c r="N407" i="26" s="1"/>
  <c r="N406" i="26"/>
  <c r="P968" i="26"/>
  <c r="P972" i="26" s="1"/>
  <c r="P976" i="26"/>
  <c r="P980" i="26" s="1"/>
  <c r="O168" i="10"/>
  <c r="O132" i="26"/>
  <c r="O497" i="10"/>
  <c r="O552" i="26"/>
  <c r="AR55" i="27"/>
  <c r="O733" i="10"/>
  <c r="O845" i="26"/>
  <c r="O532" i="10"/>
  <c r="O587" i="26"/>
  <c r="N867" i="10"/>
  <c r="N1014" i="26" s="1"/>
  <c r="N1013" i="26"/>
  <c r="O655" i="10"/>
  <c r="O922" i="26"/>
  <c r="O750" i="26"/>
  <c r="N680" i="10"/>
  <c r="N947" i="26"/>
  <c r="N775" i="26"/>
  <c r="O606" i="10"/>
  <c r="O678" i="26"/>
  <c r="M918" i="26"/>
  <c r="M746" i="26"/>
  <c r="O326" i="10"/>
  <c r="O324" i="26"/>
  <c r="N159" i="10"/>
  <c r="N124" i="26" s="1"/>
  <c r="N123" i="26"/>
  <c r="N144" i="10"/>
  <c r="N109" i="26" s="1"/>
  <c r="N108" i="26"/>
  <c r="O428" i="10"/>
  <c r="O466" i="26"/>
  <c r="O718" i="10"/>
  <c r="O830" i="26"/>
  <c r="O252" i="10"/>
  <c r="O233" i="26"/>
  <c r="O399" i="10"/>
  <c r="O420" i="26"/>
  <c r="O158" i="10"/>
  <c r="O122" i="26"/>
  <c r="N857" i="10"/>
  <c r="N1004" i="26" s="1"/>
  <c r="N1003" i="26"/>
  <c r="N327" i="10"/>
  <c r="N326" i="26" s="1"/>
  <c r="N325" i="26"/>
  <c r="P148" i="10"/>
  <c r="P112" i="26"/>
  <c r="O693" i="26"/>
  <c r="N297" i="10"/>
  <c r="N296" i="26" s="1"/>
  <c r="N295" i="26"/>
  <c r="O409" i="10"/>
  <c r="O430" i="26"/>
  <c r="O433" i="10"/>
  <c r="O471" i="26"/>
  <c r="N169" i="26"/>
  <c r="N168" i="26"/>
  <c r="P192" i="10"/>
  <c r="P156" i="26"/>
  <c r="P890" i="10"/>
  <c r="P1036" i="26"/>
  <c r="P88" i="10"/>
  <c r="P35" i="26"/>
  <c r="P98" i="10"/>
  <c r="P45" i="26"/>
  <c r="P576" i="26"/>
  <c r="P300" i="10"/>
  <c r="P298" i="26"/>
  <c r="Q934" i="26"/>
  <c r="Q762" i="26"/>
  <c r="P648" i="10"/>
  <c r="P915" i="26"/>
  <c r="P743" i="26"/>
  <c r="P531" i="10"/>
  <c r="P586" i="26"/>
  <c r="P693" i="10"/>
  <c r="P960" i="26"/>
  <c r="P788" i="26"/>
  <c r="P271" i="10"/>
  <c r="P252" i="26"/>
  <c r="P880" i="10"/>
  <c r="P1026" i="26"/>
  <c r="P152" i="10"/>
  <c r="P116" i="26"/>
  <c r="Q290" i="10"/>
  <c r="Q288" i="26"/>
  <c r="P595" i="10"/>
  <c r="P667" i="26"/>
  <c r="P860" i="10"/>
  <c r="P1006" i="26"/>
  <c r="P335" i="10"/>
  <c r="P333" i="26"/>
  <c r="P885" i="10"/>
  <c r="P1031" i="26"/>
  <c r="P615" i="10"/>
  <c r="P616" i="10" s="1"/>
  <c r="P687" i="26"/>
  <c r="Q944" i="26"/>
  <c r="Q772" i="26"/>
  <c r="P663" i="10"/>
  <c r="P930" i="26"/>
  <c r="P758" i="26"/>
  <c r="P236" i="10"/>
  <c r="P217" i="26"/>
  <c r="P187" i="10"/>
  <c r="P151" i="26"/>
  <c r="P840" i="10"/>
  <c r="P986" i="26"/>
  <c r="Q653" i="10"/>
  <c r="Q920" i="26"/>
  <c r="Q748" i="26"/>
  <c r="P330" i="10"/>
  <c r="P328" i="26"/>
  <c r="P447" i="10"/>
  <c r="P485" i="26"/>
  <c r="Q147" i="10"/>
  <c r="Q111" i="26"/>
  <c r="N115" i="10"/>
  <c r="N63" i="26" s="1"/>
  <c r="N62" i="26"/>
  <c r="M908" i="26"/>
  <c r="M736" i="26"/>
  <c r="AS22" i="10"/>
  <c r="AR10" i="27"/>
  <c r="AR16" i="27"/>
  <c r="R696" i="10"/>
  <c r="Q964" i="26"/>
  <c r="Q792" i="26"/>
  <c r="N764" i="10"/>
  <c r="N877" i="26" s="1"/>
  <c r="N876" i="26"/>
  <c r="N100" i="10"/>
  <c r="N48" i="26" s="1"/>
  <c r="N47" i="26"/>
  <c r="O178" i="10"/>
  <c r="O142" i="26"/>
  <c r="R343" i="10"/>
  <c r="Q342" i="26"/>
  <c r="R416" i="10"/>
  <c r="Q438" i="26"/>
  <c r="O129" i="10"/>
  <c r="O76" i="26"/>
  <c r="O94" i="10"/>
  <c r="O41" i="26"/>
  <c r="O438" i="10"/>
  <c r="O476" i="26"/>
  <c r="P758" i="10"/>
  <c r="P870" i="26"/>
  <c r="O336" i="10"/>
  <c r="O334" i="26"/>
  <c r="N597" i="10"/>
  <c r="N670" i="26" s="1"/>
  <c r="N669" i="26"/>
  <c r="N189" i="10"/>
  <c r="N154" i="26" s="1"/>
  <c r="N153" i="26"/>
  <c r="N444" i="10"/>
  <c r="N483" i="26" s="1"/>
  <c r="N482" i="26"/>
  <c r="N390" i="10"/>
  <c r="N412" i="26" s="1"/>
  <c r="N411" i="26"/>
  <c r="N268" i="10"/>
  <c r="N250" i="26" s="1"/>
  <c r="N249" i="26"/>
  <c r="N439" i="10"/>
  <c r="N478" i="26" s="1"/>
  <c r="N477" i="26"/>
  <c r="O281" i="10"/>
  <c r="O279" i="26"/>
  <c r="O679" i="10"/>
  <c r="O946" i="26"/>
  <c r="O774" i="26"/>
  <c r="P183" i="10"/>
  <c r="P147" i="26"/>
  <c r="N469" i="10"/>
  <c r="N508" i="26" s="1"/>
  <c r="N507" i="26"/>
  <c r="N375" i="10"/>
  <c r="N397" i="26" s="1"/>
  <c r="N396" i="26"/>
  <c r="O79" i="10"/>
  <c r="O26" i="26"/>
  <c r="N897" i="10"/>
  <c r="N1044" i="26" s="1"/>
  <c r="N1043" i="26"/>
  <c r="N258" i="10"/>
  <c r="N240" i="26" s="1"/>
  <c r="N239" i="26"/>
  <c r="P314" i="26"/>
  <c r="N498" i="10"/>
  <c r="N554" i="26" s="1"/>
  <c r="N553" i="26"/>
  <c r="O257" i="10"/>
  <c r="O238" i="26"/>
  <c r="O124" i="10"/>
  <c r="O71" i="26"/>
  <c r="O871" i="10"/>
  <c r="O1017" i="26"/>
  <c r="O404" i="10"/>
  <c r="O425" i="26"/>
  <c r="N842" i="10"/>
  <c r="N989" i="26" s="1"/>
  <c r="N988" i="26"/>
  <c r="P1121" i="26"/>
  <c r="O232" i="10"/>
  <c r="O213" i="26"/>
  <c r="AS23" i="10"/>
  <c r="AR46" i="27"/>
  <c r="AR25" i="27"/>
  <c r="AR31" i="27"/>
  <c r="AR40" i="27"/>
  <c r="N645" i="10"/>
  <c r="N912" i="26"/>
  <c r="N740" i="26"/>
  <c r="P1116" i="26"/>
  <c r="O689" i="10"/>
  <c r="O956" i="26"/>
  <c r="O784" i="26"/>
  <c r="O896" i="10"/>
  <c r="O1042" i="26"/>
  <c r="N665" i="10"/>
  <c r="N932" i="26"/>
  <c r="N760" i="26"/>
  <c r="Q315" i="10"/>
  <c r="Q316" i="10" s="1"/>
  <c r="Q313" i="26"/>
  <c r="P585" i="10"/>
  <c r="P657" i="26"/>
  <c r="P310" i="10"/>
  <c r="P308" i="26"/>
  <c r="P398" i="10"/>
  <c r="P419" i="26"/>
  <c r="M933" i="26"/>
  <c r="M761" i="26"/>
  <c r="N130" i="10"/>
  <c r="N78" i="26" s="1"/>
  <c r="N77" i="26"/>
  <c r="O384" i="10"/>
  <c r="O405" i="26"/>
  <c r="O709" i="10"/>
  <c r="O822" i="26" s="1"/>
  <c r="O821" i="26"/>
  <c r="P166" i="26"/>
  <c r="P246" i="10"/>
  <c r="P227" i="26"/>
  <c r="P870" i="10"/>
  <c r="P1016" i="26"/>
  <c r="Q442" i="26"/>
  <c r="Q446" i="26" s="1"/>
  <c r="Q450" i="26"/>
  <c r="Q454" i="26" s="1"/>
  <c r="Q368" i="10"/>
  <c r="Q389" i="26"/>
  <c r="N602" i="10"/>
  <c r="N675" i="26" s="1"/>
  <c r="N674" i="26"/>
  <c r="N704" i="10"/>
  <c r="N817" i="26" s="1"/>
  <c r="N816" i="26"/>
  <c r="O694" i="10"/>
  <c r="O961" i="26"/>
  <c r="O789" i="26"/>
  <c r="N592" i="10"/>
  <c r="N665" i="26" s="1"/>
  <c r="N664" i="26"/>
  <c r="N754" i="10"/>
  <c r="N867" i="26" s="1"/>
  <c r="N866" i="26"/>
  <c r="O547" i="10"/>
  <c r="O602" i="26"/>
  <c r="O876" i="10"/>
  <c r="O1022" i="26"/>
  <c r="O861" i="10"/>
  <c r="O1007" i="26"/>
  <c r="P537" i="10"/>
  <c r="P592" i="26"/>
  <c r="O527" i="10"/>
  <c r="O582" i="26"/>
  <c r="O104" i="10"/>
  <c r="O51" i="26"/>
  <c r="O1127" i="26"/>
  <c r="O227" i="10"/>
  <c r="O208" i="26"/>
  <c r="N164" i="26"/>
  <c r="N163" i="26"/>
  <c r="O753" i="10"/>
  <c r="O865" i="26"/>
  <c r="R136" i="10"/>
  <c r="Q84" i="26"/>
  <c r="O292" i="10"/>
  <c r="O291" i="26" s="1"/>
  <c r="O290" i="26"/>
  <c r="N120" i="10"/>
  <c r="N68" i="26" s="1"/>
  <c r="N67" i="26"/>
  <c r="O217" i="10"/>
  <c r="O198" i="26"/>
  <c r="O134" i="10"/>
  <c r="O81" i="26"/>
  <c r="N749" i="10"/>
  <c r="N862" i="26" s="1"/>
  <c r="N861" i="26"/>
  <c r="P291" i="10"/>
  <c r="P289" i="26"/>
  <c r="O74" i="10"/>
  <c r="O21" i="26"/>
  <c r="N612" i="10"/>
  <c r="N685" i="26" s="1"/>
  <c r="N684" i="26"/>
  <c r="N238" i="10"/>
  <c r="N220" i="26" s="1"/>
  <c r="N219" i="26"/>
  <c r="O675" i="10"/>
  <c r="O942" i="26"/>
  <c r="O770" i="26"/>
  <c r="N307" i="10"/>
  <c r="N306" i="26" s="1"/>
  <c r="N305" i="26"/>
  <c r="N607" i="10"/>
  <c r="N680" i="26" s="1"/>
  <c r="N679" i="26"/>
  <c r="O354" i="10"/>
  <c r="O375" i="26"/>
  <c r="P1123" i="26"/>
  <c r="N493" i="10"/>
  <c r="N549" i="26" s="1"/>
  <c r="N548" i="26"/>
  <c r="M953" i="26"/>
  <c r="M781" i="26"/>
  <c r="O84" i="10"/>
  <c r="O31" i="26"/>
  <c r="O389" i="10"/>
  <c r="O410" i="26"/>
  <c r="P1115" i="26"/>
  <c r="N553" i="10"/>
  <c r="N609" i="26" s="1"/>
  <c r="N608" i="26"/>
  <c r="P1122" i="26"/>
  <c r="N248" i="10"/>
  <c r="N230" i="26" s="1"/>
  <c r="N229" i="26"/>
  <c r="N572" i="10"/>
  <c r="N645" i="26" s="1"/>
  <c r="N644" i="26"/>
  <c r="O99" i="10"/>
  <c r="O46" i="26"/>
  <c r="O713" i="10"/>
  <c r="O825" i="26"/>
  <c r="Q340" i="10"/>
  <c r="Q338" i="26"/>
  <c r="P108" i="10"/>
  <c r="P55" i="26"/>
  <c r="P197" i="26"/>
  <c r="Q929" i="26"/>
  <c r="Q757" i="26"/>
  <c r="R919" i="26"/>
  <c r="R747" i="26"/>
  <c r="P512" i="10"/>
  <c r="P567" i="26"/>
  <c r="P167" i="10"/>
  <c r="P131" i="26"/>
  <c r="P353" i="10"/>
  <c r="P374" i="26"/>
  <c r="N174" i="10"/>
  <c r="N139" i="26" s="1"/>
  <c r="N138" i="26"/>
  <c r="O649" i="10"/>
  <c r="O916" i="26"/>
  <c r="O744" i="26"/>
  <c r="M913" i="26"/>
  <c r="M741" i="26"/>
  <c r="O644" i="10"/>
  <c r="O911" i="26"/>
  <c r="O739" i="26"/>
  <c r="O542" i="10"/>
  <c r="O597" i="26"/>
  <c r="M948" i="26"/>
  <c r="M776" i="26"/>
  <c r="O301" i="10"/>
  <c r="O299" i="26"/>
  <c r="N135" i="10"/>
  <c r="N83" i="26" s="1"/>
  <c r="N82" i="26"/>
  <c r="O364" i="10"/>
  <c r="O385" i="26"/>
  <c r="P118" i="10"/>
  <c r="P65" i="26"/>
  <c r="P732" i="10"/>
  <c r="P844" i="26"/>
  <c r="P605" i="10"/>
  <c r="P677" i="26"/>
  <c r="P231" i="10"/>
  <c r="P212" i="26"/>
  <c r="P177" i="10"/>
  <c r="P141" i="26"/>
  <c r="P378" i="10"/>
  <c r="P399" i="26"/>
  <c r="P712" i="10"/>
  <c r="P824" i="26"/>
  <c r="P845" i="10"/>
  <c r="P991" i="26"/>
  <c r="P875" i="10"/>
  <c r="P1021" i="26"/>
  <c r="P541" i="10"/>
  <c r="P596" i="26"/>
  <c r="P580" i="10"/>
  <c r="P652" i="26"/>
  <c r="P280" i="10"/>
  <c r="P278" i="26"/>
  <c r="P717" i="10"/>
  <c r="P829" i="26"/>
  <c r="P256" i="10"/>
  <c r="P237" i="26"/>
  <c r="Q673" i="10"/>
  <c r="Q940" i="26"/>
  <c r="Q768" i="26"/>
  <c r="P865" i="10"/>
  <c r="P1011" i="26"/>
  <c r="P73" i="10"/>
  <c r="P20" i="26"/>
  <c r="P157" i="10"/>
  <c r="P121" i="26"/>
  <c r="Q622" i="26"/>
  <c r="Q626" i="26" s="1"/>
  <c r="Q614" i="26"/>
  <c r="Q618" i="26" s="1"/>
  <c r="Q882" i="26"/>
  <c r="Q886" i="26" s="1"/>
  <c r="Q890" i="26"/>
  <c r="Q894" i="26" s="1"/>
  <c r="P590" i="10"/>
  <c r="P662" i="26"/>
  <c r="Q924" i="26"/>
  <c r="Q752" i="26"/>
  <c r="P620" i="10"/>
  <c r="P621" i="10" s="1"/>
  <c r="P692" i="26"/>
  <c r="M963" i="26"/>
  <c r="M791" i="26"/>
  <c r="M903" i="26"/>
  <c r="M731" i="26"/>
  <c r="N449" i="10"/>
  <c r="N488" i="26" s="1"/>
  <c r="N487" i="26"/>
  <c r="N533" i="10"/>
  <c r="N589" i="26" s="1"/>
  <c r="N588" i="26"/>
  <c r="O639" i="10"/>
  <c r="O906" i="26"/>
  <c r="O734" i="26"/>
  <c r="O319" i="26"/>
  <c r="O478" i="10"/>
  <c r="O516" i="26"/>
  <c r="O759" i="10"/>
  <c r="O872" i="26" s="1"/>
  <c r="O871" i="26"/>
  <c r="N400" i="10"/>
  <c r="N422" i="26" s="1"/>
  <c r="N421" i="26"/>
  <c r="N90" i="10"/>
  <c r="N38" i="26" s="1"/>
  <c r="N37" i="26"/>
  <c r="N95" i="10"/>
  <c r="N43" i="26" s="1"/>
  <c r="N42" i="26"/>
  <c r="O296" i="10"/>
  <c r="O294" i="26"/>
  <c r="O571" i="10"/>
  <c r="O643" i="26"/>
  <c r="O517" i="10"/>
  <c r="O522" i="10" s="1"/>
  <c r="O572" i="26"/>
  <c r="O901" i="10"/>
  <c r="O1047" i="26"/>
  <c r="O237" i="10"/>
  <c r="O218" i="26"/>
  <c r="N355" i="10"/>
  <c r="N377" i="26" s="1"/>
  <c r="N376" i="26"/>
  <c r="N734" i="10"/>
  <c r="N847" i="26" s="1"/>
  <c r="N846" i="26"/>
  <c r="N847" i="10"/>
  <c r="N994" i="26" s="1"/>
  <c r="N993" i="26"/>
  <c r="O414" i="10"/>
  <c r="O435" i="26"/>
  <c r="O596" i="10"/>
  <c r="O668" i="26"/>
  <c r="O763" i="10"/>
  <c r="O875" i="26"/>
  <c r="O473" i="10"/>
  <c r="O511" i="26"/>
  <c r="O286" i="10"/>
  <c r="O284" i="26"/>
  <c r="O669" i="10"/>
  <c r="O936" i="26"/>
  <c r="O764" i="26"/>
  <c r="N660" i="10"/>
  <c r="N927" i="26"/>
  <c r="N755" i="26"/>
  <c r="O149" i="10"/>
  <c r="O114" i="26" s="1"/>
  <c r="O113" i="26"/>
  <c r="N263" i="10"/>
  <c r="N245" i="26" s="1"/>
  <c r="N244" i="26"/>
  <c r="O513" i="10"/>
  <c r="O569" i="26" s="1"/>
  <c r="O568" i="26"/>
  <c r="P674" i="10"/>
  <c r="P941" i="26"/>
  <c r="P769" i="26"/>
  <c r="N543" i="10"/>
  <c r="N599" i="26" s="1"/>
  <c r="N598" i="26"/>
  <c r="N302" i="10"/>
  <c r="N301" i="26" s="1"/>
  <c r="N300" i="26"/>
  <c r="N714" i="10"/>
  <c r="N827" i="26" s="1"/>
  <c r="N826" i="26"/>
  <c r="O267" i="10"/>
  <c r="O248" i="26"/>
  <c r="O143" i="10"/>
  <c r="O107" i="26"/>
  <c r="N253" i="10"/>
  <c r="N235" i="26" s="1"/>
  <c r="N234" i="26"/>
  <c r="R554" i="10"/>
  <c r="Q610" i="26"/>
  <c r="M938" i="26"/>
  <c r="M766" i="26"/>
  <c r="N852" i="10"/>
  <c r="N999" i="26" s="1"/>
  <c r="N998" i="26"/>
  <c r="N729" i="10"/>
  <c r="N842" i="26" s="1"/>
  <c r="N841" i="26"/>
  <c r="O891" i="10"/>
  <c r="O1037" i="26"/>
  <c r="O703" i="10"/>
  <c r="O815" i="26"/>
  <c r="O591" i="10"/>
  <c r="O663" i="26"/>
  <c r="P128" i="10"/>
  <c r="P75" i="26"/>
  <c r="P678" i="10"/>
  <c r="P945" i="26"/>
  <c r="P773" i="26"/>
  <c r="P261" i="10"/>
  <c r="P242" i="26"/>
  <c r="N567" i="10"/>
  <c r="N640" i="26" s="1"/>
  <c r="N639" i="26"/>
  <c r="O109" i="10"/>
  <c r="O56" i="26"/>
  <c r="P172" i="10"/>
  <c r="P136" i="26"/>
  <c r="P551" i="10"/>
  <c r="P606" i="26"/>
  <c r="P202" i="26"/>
  <c r="N415" i="10"/>
  <c r="N437" i="26" s="1"/>
  <c r="N436" i="26"/>
  <c r="O468" i="10"/>
  <c r="O506" i="26"/>
  <c r="O443" i="10"/>
  <c r="O481" i="26"/>
  <c r="N164" i="10"/>
  <c r="N129" i="26" s="1"/>
  <c r="N128" i="26"/>
  <c r="P708" i="10"/>
  <c r="P820" i="26"/>
  <c r="N943" i="26"/>
  <c r="N771" i="26"/>
  <c r="N582" i="10"/>
  <c r="N655" i="26" s="1"/>
  <c r="N654" i="26"/>
  <c r="O188" i="10"/>
  <c r="O152" i="26"/>
  <c r="P643" i="10"/>
  <c r="P910" i="26"/>
  <c r="P738" i="26"/>
  <c r="P571" i="26"/>
  <c r="P142" i="10"/>
  <c r="P106" i="26"/>
  <c r="P496" i="10"/>
  <c r="P551" i="26"/>
  <c r="P565" i="10"/>
  <c r="P637" i="26"/>
  <c r="P437" i="10"/>
  <c r="P475" i="26"/>
  <c r="Q346" i="26"/>
  <c r="Q354" i="26"/>
  <c r="Q358" i="26" s="1"/>
  <c r="P133" i="10"/>
  <c r="P80" i="26"/>
  <c r="P501" i="10"/>
  <c r="P556" i="26"/>
  <c r="P162" i="10"/>
  <c r="P126" i="26"/>
  <c r="P442" i="10"/>
  <c r="P480" i="26"/>
  <c r="P482" i="10"/>
  <c r="P520" i="26"/>
  <c r="P285" i="10"/>
  <c r="P283" i="26"/>
  <c r="P103" i="10"/>
  <c r="P50" i="26"/>
  <c r="Q182" i="10"/>
  <c r="Q146" i="26"/>
  <c r="P83" i="10"/>
  <c r="P30" i="26"/>
  <c r="Q707" i="10"/>
  <c r="Q819" i="26"/>
  <c r="R939" i="26"/>
  <c r="R767" i="26"/>
  <c r="P900" i="10"/>
  <c r="P1046" i="26"/>
  <c r="P850" i="10"/>
  <c r="P996" i="26"/>
  <c r="P762" i="10"/>
  <c r="P874" i="26"/>
  <c r="Q88" i="26"/>
  <c r="Q92" i="26" s="1"/>
  <c r="Q96" i="26"/>
  <c r="Q100" i="26" s="1"/>
  <c r="P161" i="26"/>
  <c r="P491" i="10"/>
  <c r="P546" i="26"/>
  <c r="P702" i="10"/>
  <c r="P814" i="26"/>
  <c r="P658" i="10"/>
  <c r="P925" i="26"/>
  <c r="P753" i="26"/>
  <c r="N287" i="10"/>
  <c r="N286" i="26" s="1"/>
  <c r="N285" i="26"/>
  <c r="N365" i="10"/>
  <c r="N387" i="26" s="1"/>
  <c r="N386" i="26"/>
  <c r="N892" i="10"/>
  <c r="N1039" i="26" s="1"/>
  <c r="N1038" i="26"/>
  <c r="O262" i="10"/>
  <c r="O243" i="26"/>
  <c r="N434" i="10"/>
  <c r="N473" i="26" s="1"/>
  <c r="N472" i="26"/>
  <c r="N154" i="10"/>
  <c r="N119" i="26" s="1"/>
  <c r="N118" i="26"/>
  <c r="N523" i="10"/>
  <c r="N579" i="26" s="1"/>
  <c r="N578" i="26"/>
  <c r="N635" i="10"/>
  <c r="N902" i="26"/>
  <c r="N730" i="26"/>
  <c r="O684" i="10"/>
  <c r="O951" i="26"/>
  <c r="O779" i="26"/>
  <c r="O119" i="10"/>
  <c r="O66" i="26"/>
  <c r="O846" i="10"/>
  <c r="O992" i="26"/>
  <c r="O611" i="10"/>
  <c r="O683" i="26"/>
  <c r="O167" i="26"/>
  <c r="O581" i="10"/>
  <c r="O653" i="26"/>
  <c r="N75" i="10"/>
  <c r="N23" i="26" s="1"/>
  <c r="N22" i="26"/>
  <c r="N695" i="10"/>
  <c r="N962" i="26"/>
  <c r="N790" i="26"/>
  <c r="N587" i="10"/>
  <c r="N660" i="26" s="1"/>
  <c r="N659" i="26"/>
  <c r="R274" i="10"/>
  <c r="Q256" i="26"/>
  <c r="N454" i="10"/>
  <c r="N493" i="26" s="1"/>
  <c r="N492" i="26"/>
  <c r="O586" i="10"/>
  <c r="O658" i="26"/>
  <c r="O886" i="10"/>
  <c r="O1032" i="26"/>
  <c r="O881" i="10"/>
  <c r="O1027" i="26"/>
  <c r="O374" i="10"/>
  <c r="O395" i="26"/>
  <c r="N194" i="10"/>
  <c r="N159" i="26" s="1"/>
  <c r="N158" i="26"/>
  <c r="N902" i="10"/>
  <c r="N1049" i="26" s="1"/>
  <c r="N1048" i="26"/>
  <c r="N577" i="10"/>
  <c r="N650" i="26" s="1"/>
  <c r="N649" i="26"/>
  <c r="N719" i="10"/>
  <c r="N832" i="26" s="1"/>
  <c r="N831" i="26"/>
  <c r="N395" i="10"/>
  <c r="N417" i="26" s="1"/>
  <c r="N416" i="26"/>
  <c r="M958" i="26"/>
  <c r="M786" i="26"/>
  <c r="N670" i="10"/>
  <c r="N937" i="26"/>
  <c r="N765" i="26"/>
  <c r="N739" i="10"/>
  <c r="N852" i="26" s="1"/>
  <c r="N851" i="26"/>
  <c r="O423" i="10"/>
  <c r="O461" i="26"/>
  <c r="O856" i="10"/>
  <c r="O1002" i="26"/>
  <c r="O448" i="10"/>
  <c r="O486" i="26"/>
  <c r="N459" i="10"/>
  <c r="N498" i="26" s="1"/>
  <c r="N497" i="26"/>
  <c r="N617" i="10"/>
  <c r="N689" i="26"/>
  <c r="N464" i="10"/>
  <c r="N503" i="26" s="1"/>
  <c r="N502" i="26"/>
  <c r="O576" i="10"/>
  <c r="O648" i="26"/>
  <c r="P408" i="10"/>
  <c r="P429" i="26"/>
  <c r="Q914" i="26"/>
  <c r="Q742" i="26"/>
  <c r="Q959" i="26"/>
  <c r="Q787" i="26"/>
  <c r="Q1054" i="26"/>
  <c r="Q1058" i="26" s="1"/>
  <c r="Q1062" i="26"/>
  <c r="Q1066" i="26" s="1"/>
  <c r="Q909" i="26"/>
  <c r="Q737" i="26"/>
  <c r="P737" i="10"/>
  <c r="P849" i="26"/>
  <c r="Q174" i="26"/>
  <c r="Q178" i="26" s="1"/>
  <c r="Q182" i="26"/>
  <c r="Q186" i="26" s="1"/>
  <c r="N282" i="10"/>
  <c r="N281" i="26" s="1"/>
  <c r="N280" i="26"/>
  <c r="N405" i="10"/>
  <c r="N427" i="26" s="1"/>
  <c r="N426" i="26"/>
  <c r="R485" i="10"/>
  <c r="Q524" i="26"/>
  <c r="N218" i="10"/>
  <c r="N200" i="26" s="1"/>
  <c r="N199" i="26"/>
  <c r="N528" i="10"/>
  <c r="N584" i="26" s="1"/>
  <c r="N583" i="26"/>
  <c r="P383" i="10"/>
  <c r="P404" i="26"/>
  <c r="P747" i="10"/>
  <c r="P859" i="26"/>
  <c r="P526" i="10"/>
  <c r="P581" i="26"/>
  <c r="P855" i="10"/>
  <c r="P1001" i="26"/>
  <c r="Q708" i="26"/>
  <c r="Q712" i="26" s="1"/>
  <c r="Q700" i="26"/>
  <c r="Q704" i="26" s="1"/>
  <c r="P638" i="10"/>
  <c r="P905" i="26"/>
  <c r="P733" i="26"/>
  <c r="P457" i="10"/>
  <c r="P495" i="26"/>
  <c r="P575" i="10"/>
  <c r="P647" i="26"/>
  <c r="P683" i="10"/>
  <c r="P950" i="26"/>
  <c r="P778" i="26"/>
  <c r="P358" i="10"/>
  <c r="P379" i="26"/>
  <c r="P506" i="10"/>
  <c r="P561" i="26"/>
  <c r="Q511" i="10"/>
  <c r="Q566" i="26"/>
  <c r="P633" i="10"/>
  <c r="P900" i="26"/>
  <c r="P728" i="26"/>
  <c r="P113" i="10"/>
  <c r="P60" i="26"/>
  <c r="P452" i="10"/>
  <c r="P490" i="26"/>
  <c r="P403" i="10"/>
  <c r="P424" i="26"/>
  <c r="P78" i="10"/>
  <c r="P25" i="26"/>
  <c r="P266" i="10"/>
  <c r="P247" i="26"/>
  <c r="Q536" i="26"/>
  <c r="Q540" i="26" s="1"/>
  <c r="Q528" i="26"/>
  <c r="Q532" i="26" s="1"/>
  <c r="P388" i="10"/>
  <c r="P409" i="26"/>
  <c r="P123" i="10"/>
  <c r="P70" i="26"/>
  <c r="Q954" i="26"/>
  <c r="Q782" i="26"/>
  <c r="P895" i="10"/>
  <c r="P1041" i="26"/>
  <c r="O184" i="10"/>
  <c r="O149" i="26" s="1"/>
  <c r="O148" i="26"/>
  <c r="N744" i="10"/>
  <c r="N857" i="26" s="1"/>
  <c r="N856" i="26"/>
  <c r="N110" i="10"/>
  <c r="N58" i="26" s="1"/>
  <c r="N57" i="26"/>
  <c r="O507" i="10"/>
  <c r="O562" i="26"/>
  <c r="O601" i="10"/>
  <c r="O673" i="26"/>
  <c r="O748" i="10"/>
  <c r="O860" i="26"/>
  <c r="O458" i="10"/>
  <c r="O496" i="26"/>
  <c r="O173" i="10"/>
  <c r="O137" i="26"/>
  <c r="O538" i="10"/>
  <c r="O594" i="26" s="1"/>
  <c r="O593" i="26"/>
  <c r="N548" i="10"/>
  <c r="N604" i="26" s="1"/>
  <c r="N603" i="26"/>
  <c r="N877" i="10"/>
  <c r="N1024" i="26" s="1"/>
  <c r="N1023" i="26"/>
  <c r="P350" i="26"/>
  <c r="P1118" i="26"/>
  <c r="N337" i="10"/>
  <c r="N336" i="26" s="1"/>
  <c r="N335" i="26"/>
  <c r="O688" i="26"/>
  <c r="O272" i="10"/>
  <c r="O253" i="26"/>
  <c r="O163" i="10"/>
  <c r="O127" i="26"/>
  <c r="N562" i="10"/>
  <c r="N635" i="26" s="1"/>
  <c r="N634" i="26"/>
  <c r="R903" i="10"/>
  <c r="Q1050" i="26"/>
  <c r="N862" i="10"/>
  <c r="N1009" i="26" s="1"/>
  <c r="N1008" i="26"/>
  <c r="O311" i="10"/>
  <c r="O309" i="26"/>
  <c r="O866" i="10"/>
  <c r="O1012" i="26"/>
  <c r="O728" i="10"/>
  <c r="O840" i="26"/>
  <c r="O841" i="10"/>
  <c r="O987" i="26"/>
  <c r="N410" i="10"/>
  <c r="N432" i="26" s="1"/>
  <c r="N431" i="26"/>
  <c r="M928" i="26"/>
  <c r="M756" i="26"/>
  <c r="N273" i="10"/>
  <c r="N255" i="26" s="1"/>
  <c r="N254" i="26"/>
  <c r="O463" i="10"/>
  <c r="O501" i="26"/>
  <c r="N105" i="10"/>
  <c r="N53" i="26" s="1"/>
  <c r="N52" i="26"/>
  <c r="R765" i="10"/>
  <c r="Q878" i="26"/>
  <c r="P654" i="10"/>
  <c r="P921" i="26"/>
  <c r="P749" i="26"/>
  <c r="N429" i="10"/>
  <c r="N468" i="26" s="1"/>
  <c r="N467" i="26"/>
  <c r="O552" i="10"/>
  <c r="O607" i="26"/>
  <c r="N474" i="10"/>
  <c r="N513" i="26" s="1"/>
  <c r="N512" i="26"/>
  <c r="N872" i="10"/>
  <c r="N1019" i="26" s="1"/>
  <c r="N1018" i="26"/>
  <c r="N923" i="26"/>
  <c r="N751" i="26"/>
  <c r="N169" i="10"/>
  <c r="N134" i="26" s="1"/>
  <c r="N133" i="26"/>
  <c r="O561" i="10"/>
  <c r="O633" i="26"/>
  <c r="O193" i="10"/>
  <c r="O157" i="26"/>
  <c r="P394" i="10"/>
  <c r="P415" i="26"/>
  <c r="O89" i="10"/>
  <c r="O36" i="26"/>
  <c r="O379" i="10"/>
  <c r="O400" i="26"/>
  <c r="P668" i="10"/>
  <c r="P935" i="26"/>
  <c r="P763" i="26"/>
  <c r="P226" i="10"/>
  <c r="P207" i="26"/>
  <c r="N332" i="10"/>
  <c r="N331" i="26" s="1"/>
  <c r="N330" i="26"/>
  <c r="O153" i="10"/>
  <c r="O117" i="26"/>
  <c r="P320" i="10"/>
  <c r="P321" i="10" s="1"/>
  <c r="P318" i="26"/>
  <c r="P546" i="10"/>
  <c r="P601" i="26"/>
  <c r="Q536" i="10"/>
  <c r="Q591" i="26"/>
  <c r="P305" i="10"/>
  <c r="P303" i="26"/>
  <c r="P325" i="10"/>
  <c r="P323" i="26"/>
  <c r="P251" i="10"/>
  <c r="P232" i="26"/>
  <c r="P363" i="10"/>
  <c r="P384" i="26"/>
  <c r="O342" i="10"/>
  <c r="O341" i="26" s="1"/>
  <c r="O340" i="26"/>
  <c r="N322" i="10"/>
  <c r="N321" i="26" s="1"/>
  <c r="N320" i="26"/>
  <c r="O664" i="10"/>
  <c r="O931" i="26"/>
  <c r="O759" i="26"/>
  <c r="N179" i="10"/>
  <c r="N143" i="26"/>
  <c r="O114" i="10"/>
  <c r="O61" i="26"/>
  <c r="Q170" i="26"/>
  <c r="Q757" i="10"/>
  <c r="Q869" i="26"/>
  <c r="P560" i="10"/>
  <c r="P632" i="26"/>
  <c r="Q904" i="26"/>
  <c r="Q732" i="26"/>
  <c r="Q949" i="26"/>
  <c r="Q777" i="26"/>
  <c r="P742" i="10"/>
  <c r="P854" i="26"/>
  <c r="P610" i="10"/>
  <c r="P682" i="26"/>
  <c r="P432" i="10"/>
  <c r="P470" i="26"/>
  <c r="P752" i="10"/>
  <c r="P864" i="26"/>
  <c r="P600" i="10"/>
  <c r="P672" i="26"/>
  <c r="P467" i="10"/>
  <c r="P505" i="26"/>
  <c r="P477" i="10"/>
  <c r="P515" i="26"/>
  <c r="Q899" i="26"/>
  <c r="Q898" i="26" s="1"/>
  <c r="Q727" i="26"/>
  <c r="Q726" i="26" s="1"/>
  <c r="P413" i="10"/>
  <c r="P434" i="26"/>
  <c r="P93" i="10"/>
  <c r="P40" i="26"/>
  <c r="P373" i="10"/>
  <c r="P394" i="26"/>
  <c r="P241" i="10"/>
  <c r="P222" i="26"/>
  <c r="P295" i="10"/>
  <c r="P293" i="26"/>
  <c r="P570" i="10"/>
  <c r="P642" i="26"/>
  <c r="P462" i="10"/>
  <c r="P500" i="26"/>
  <c r="P427" i="10"/>
  <c r="P465" i="26"/>
  <c r="P727" i="10"/>
  <c r="P839" i="26"/>
  <c r="P472" i="10"/>
  <c r="P510" i="26"/>
  <c r="P422" i="10"/>
  <c r="P460" i="26"/>
  <c r="P688" i="10"/>
  <c r="P955" i="26"/>
  <c r="P783" i="26"/>
  <c r="N484" i="10"/>
  <c r="N523" i="26" s="1"/>
  <c r="N522" i="26"/>
  <c r="N424" i="10"/>
  <c r="N463" i="26" s="1"/>
  <c r="N462" i="26"/>
  <c r="N243" i="10"/>
  <c r="N225" i="26" s="1"/>
  <c r="N224" i="26"/>
  <c r="N479" i="10"/>
  <c r="N518" i="26" s="1"/>
  <c r="N517" i="26"/>
  <c r="O634" i="10"/>
  <c r="O901" i="26"/>
  <c r="O729" i="26"/>
  <c r="N690" i="10"/>
  <c r="N957" i="26"/>
  <c r="N785" i="26"/>
  <c r="N360" i="10"/>
  <c r="N382" i="26" s="1"/>
  <c r="N381" i="26"/>
  <c r="N223" i="10"/>
  <c r="N205" i="26" s="1"/>
  <c r="N204" i="26"/>
  <c r="N233" i="10"/>
  <c r="N215" i="26" s="1"/>
  <c r="N214" i="26"/>
  <c r="O743" i="10"/>
  <c r="O855" i="26"/>
  <c r="O738" i="10"/>
  <c r="O850" i="26"/>
  <c r="P341" i="10"/>
  <c r="P339" i="26"/>
  <c r="O483" i="10"/>
  <c r="O521" i="26"/>
  <c r="O359" i="10"/>
  <c r="O380" i="26"/>
  <c r="O566" i="10"/>
  <c r="O638" i="26"/>
  <c r="N508" i="10"/>
  <c r="N564" i="26" s="1"/>
  <c r="N563" i="26"/>
  <c r="N312" i="10"/>
  <c r="N311" i="26" s="1"/>
  <c r="N310" i="26"/>
  <c r="N80" i="10"/>
  <c r="N28" i="26" s="1"/>
  <c r="N27" i="26"/>
  <c r="N503" i="10"/>
  <c r="N559" i="26" s="1"/>
  <c r="N558" i="26"/>
  <c r="O317" i="10"/>
  <c r="O315" i="26"/>
  <c r="N125" i="10"/>
  <c r="N73" i="26" s="1"/>
  <c r="N72" i="26"/>
  <c r="O247" i="10"/>
  <c r="O228" i="26"/>
  <c r="O242" i="10"/>
  <c r="O223" i="26"/>
  <c r="O306" i="10"/>
  <c r="O304" i="26"/>
  <c r="O502" i="10"/>
  <c r="O557" i="26"/>
  <c r="N650" i="10"/>
  <c r="N917" i="26"/>
  <c r="N745" i="26"/>
  <c r="N685" i="10"/>
  <c r="N952" i="26"/>
  <c r="N780" i="26"/>
  <c r="N85" i="10"/>
  <c r="N33" i="26" s="1"/>
  <c r="N32" i="26"/>
  <c r="R623" i="10"/>
  <c r="Q696" i="26"/>
  <c r="N882" i="10"/>
  <c r="N1029" i="26" s="1"/>
  <c r="N1028" i="26"/>
  <c r="N640" i="10"/>
  <c r="N907" i="26"/>
  <c r="N735" i="26"/>
  <c r="O851" i="10"/>
  <c r="O997" i="26"/>
  <c r="N228" i="10"/>
  <c r="N210" i="26" s="1"/>
  <c r="N209" i="26"/>
  <c r="N887" i="10"/>
  <c r="N1034" i="26" s="1"/>
  <c r="N1033" i="26"/>
  <c r="O453" i="10"/>
  <c r="O491" i="26"/>
  <c r="O395" i="10"/>
  <c r="O417" i="26" s="1"/>
  <c r="O416" i="26"/>
  <c r="O162" i="26"/>
  <c r="O331" i="10"/>
  <c r="O329" i="26"/>
  <c r="O492" i="10"/>
  <c r="O547" i="26"/>
  <c r="P369" i="10"/>
  <c r="P390" i="26"/>
  <c r="O659" i="10"/>
  <c r="O926" i="26"/>
  <c r="O754" i="26"/>
  <c r="O370" i="10"/>
  <c r="O392" i="26" s="1"/>
  <c r="O391" i="26"/>
  <c r="O1125" i="26"/>
  <c r="O1141" i="26" s="1"/>
  <c r="O16" i="15" s="1"/>
  <c r="N518" i="10"/>
  <c r="N574" i="26" s="1"/>
  <c r="N573" i="26"/>
  <c r="P796" i="26"/>
  <c r="P800" i="26" s="1"/>
  <c r="P804" i="26"/>
  <c r="P808" i="26" s="1"/>
  <c r="O222" i="10"/>
  <c r="O203" i="26"/>
  <c r="N380" i="10"/>
  <c r="N402" i="26" s="1"/>
  <c r="N401" i="26"/>
  <c r="AT62" i="10"/>
  <c r="AS17" i="16"/>
  <c r="AS19" i="16"/>
  <c r="AT63" i="10"/>
  <c r="AS18" i="16"/>
  <c r="AS18" i="17" s="1"/>
  <c r="AS18" i="18" s="1"/>
  <c r="AT61" i="10"/>
  <c r="AS16" i="16"/>
  <c r="AW12" i="16"/>
  <c r="AW12" i="17" s="1"/>
  <c r="AW13" i="16"/>
  <c r="AX12" i="16"/>
  <c r="AX12" i="17" s="1"/>
  <c r="AX13" i="16"/>
  <c r="U2" i="24"/>
  <c r="U3" i="24" s="1"/>
  <c r="U4" i="24" s="1"/>
  <c r="Q372" i="10"/>
  <c r="R371" i="10"/>
  <c r="R393" i="26" s="1"/>
  <c r="Q294" i="10"/>
  <c r="R293" i="10"/>
  <c r="R292" i="26" s="1"/>
  <c r="R725" i="10"/>
  <c r="R838" i="26" s="1"/>
  <c r="Q726" i="10"/>
  <c r="Q687" i="10"/>
  <c r="R686" i="10"/>
  <c r="Q637" i="10"/>
  <c r="R636" i="10"/>
  <c r="R809" i="10"/>
  <c r="Q810" i="10"/>
  <c r="Q811" i="10" s="1"/>
  <c r="Q812" i="10" s="1"/>
  <c r="Q813" i="10" s="1"/>
  <c r="Q456" i="10"/>
  <c r="R455" i="10"/>
  <c r="R494" i="26" s="1"/>
  <c r="R573" i="10"/>
  <c r="R646" i="26" s="1"/>
  <c r="Q574" i="10"/>
  <c r="Q682" i="10"/>
  <c r="R681" i="10"/>
  <c r="R356" i="10"/>
  <c r="R378" i="26" s="1"/>
  <c r="Q357" i="10"/>
  <c r="Q505" i="10"/>
  <c r="R504" i="10"/>
  <c r="R560" i="26" s="1"/>
  <c r="R510" i="10"/>
  <c r="S509" i="10"/>
  <c r="S565" i="26" s="1"/>
  <c r="R631" i="10"/>
  <c r="Q632" i="10"/>
  <c r="Q112" i="10"/>
  <c r="R111" i="10"/>
  <c r="R59" i="26" s="1"/>
  <c r="R450" i="10"/>
  <c r="R489" i="26" s="1"/>
  <c r="Q451" i="10"/>
  <c r="R401" i="10"/>
  <c r="R423" i="26" s="1"/>
  <c r="Q402" i="10"/>
  <c r="Q77" i="10"/>
  <c r="R76" i="10"/>
  <c r="R24" i="26" s="1"/>
  <c r="Q265" i="10"/>
  <c r="R264" i="10"/>
  <c r="R246" i="26" s="1"/>
  <c r="Q387" i="10"/>
  <c r="R386" i="10"/>
  <c r="R408" i="26" s="1"/>
  <c r="R121" i="10"/>
  <c r="R69" i="26" s="1"/>
  <c r="Q122" i="10"/>
  <c r="Q894" i="10"/>
  <c r="R893" i="10"/>
  <c r="R1040" i="26" s="1"/>
  <c r="Q559" i="10"/>
  <c r="R558" i="10"/>
  <c r="R631" i="26" s="1"/>
  <c r="R630" i="26" s="1"/>
  <c r="Q609" i="10"/>
  <c r="R608" i="10"/>
  <c r="R681" i="26" s="1"/>
  <c r="Q889" i="10"/>
  <c r="R888" i="10"/>
  <c r="R1035" i="26" s="1"/>
  <c r="R298" i="10"/>
  <c r="R297" i="26" s="1"/>
  <c r="Q299" i="10"/>
  <c r="Q647" i="10"/>
  <c r="R646" i="10"/>
  <c r="Q530" i="10"/>
  <c r="R529" i="10"/>
  <c r="R585" i="26" s="1"/>
  <c r="Q692" i="10"/>
  <c r="R691" i="10"/>
  <c r="Q270" i="10"/>
  <c r="R269" i="10"/>
  <c r="R251" i="26" s="1"/>
  <c r="Q879" i="10"/>
  <c r="R878" i="10"/>
  <c r="R1025" i="26" s="1"/>
  <c r="R150" i="10"/>
  <c r="R115" i="26" s="1"/>
  <c r="Q151" i="10"/>
  <c r="R289" i="10"/>
  <c r="S288" i="10"/>
  <c r="S287" i="26" s="1"/>
  <c r="Q594" i="10"/>
  <c r="R593" i="10"/>
  <c r="R666" i="26" s="1"/>
  <c r="R858" i="10"/>
  <c r="R1005" i="26" s="1"/>
  <c r="Q859" i="10"/>
  <c r="R333" i="10"/>
  <c r="R332" i="26" s="1"/>
  <c r="Q334" i="10"/>
  <c r="R883" i="10"/>
  <c r="R1030" i="26" s="1"/>
  <c r="Q884" i="10"/>
  <c r="Q614" i="10"/>
  <c r="R613" i="10"/>
  <c r="R686" i="26" s="1"/>
  <c r="R661" i="10"/>
  <c r="Q662" i="10"/>
  <c r="Q235" i="10"/>
  <c r="R234" i="10"/>
  <c r="R216" i="26" s="1"/>
  <c r="Q186" i="10"/>
  <c r="R185" i="10"/>
  <c r="R150" i="26" s="1"/>
  <c r="R838" i="10"/>
  <c r="R985" i="26" s="1"/>
  <c r="R984" i="26" s="1"/>
  <c r="Q839" i="10"/>
  <c r="R652" i="10"/>
  <c r="S651" i="10"/>
  <c r="Q329" i="10"/>
  <c r="R328" i="10"/>
  <c r="R327" i="26" s="1"/>
  <c r="R445" i="10"/>
  <c r="R484" i="26" s="1"/>
  <c r="Q446" i="10"/>
  <c r="R769" i="10"/>
  <c r="Q770" i="10"/>
  <c r="Q771" i="10" s="1"/>
  <c r="Q772" i="10" s="1"/>
  <c r="Q773" i="10" s="1"/>
  <c r="S145" i="10"/>
  <c r="S110" i="26" s="1"/>
  <c r="R146" i="10"/>
  <c r="R568" i="10"/>
  <c r="R641" i="26" s="1"/>
  <c r="Q569" i="10"/>
  <c r="Q407" i="10"/>
  <c r="R406" i="10"/>
  <c r="R428" i="26" s="1"/>
  <c r="Q127" i="10"/>
  <c r="R126" i="10"/>
  <c r="R74" i="26" s="1"/>
  <c r="S338" i="10"/>
  <c r="S337" i="26" s="1"/>
  <c r="R339" i="10"/>
  <c r="R666" i="10"/>
  <c r="Q667" i="10"/>
  <c r="R106" i="10"/>
  <c r="R54" i="26" s="1"/>
  <c r="Q107" i="10"/>
  <c r="Q800" i="10"/>
  <c r="Q801" i="10" s="1"/>
  <c r="Q802" i="10" s="1"/>
  <c r="Q803" i="10" s="1"/>
  <c r="R799" i="10"/>
  <c r="Q830" i="10"/>
  <c r="Q831" i="10" s="1"/>
  <c r="Q832" i="10" s="1"/>
  <c r="Q833" i="10" s="1"/>
  <c r="R829" i="10"/>
  <c r="R214" i="10"/>
  <c r="R196" i="26" s="1"/>
  <c r="Q215" i="10"/>
  <c r="Q216" i="10" s="1"/>
  <c r="R676" i="10"/>
  <c r="Q677" i="10"/>
  <c r="Q225" i="10"/>
  <c r="R224" i="10"/>
  <c r="R206" i="26" s="1"/>
  <c r="R780" i="10"/>
  <c r="R781" i="10" s="1"/>
  <c r="R782" i="10" s="1"/>
  <c r="R783" i="10" s="1"/>
  <c r="S779" i="10"/>
  <c r="R259" i="10"/>
  <c r="R241" i="26" s="1"/>
  <c r="Q260" i="10"/>
  <c r="Q741" i="10"/>
  <c r="R740" i="10"/>
  <c r="R853" i="26" s="1"/>
  <c r="Q751" i="10"/>
  <c r="R750" i="10"/>
  <c r="R863" i="26" s="1"/>
  <c r="Q599" i="10"/>
  <c r="R598" i="10"/>
  <c r="R671" i="26" s="1"/>
  <c r="Q476" i="10"/>
  <c r="R475" i="10"/>
  <c r="R514" i="26" s="1"/>
  <c r="R411" i="10"/>
  <c r="R433" i="26" s="1"/>
  <c r="Q412" i="10"/>
  <c r="R789" i="10"/>
  <c r="Q790" i="10"/>
  <c r="Q791" i="10" s="1"/>
  <c r="Q792" i="10" s="1"/>
  <c r="Q793" i="10" s="1"/>
  <c r="Q240" i="10"/>
  <c r="R239" i="10"/>
  <c r="R221" i="26" s="1"/>
  <c r="Q461" i="10"/>
  <c r="R460" i="10"/>
  <c r="R499" i="26" s="1"/>
  <c r="R425" i="10"/>
  <c r="R464" i="26" s="1"/>
  <c r="Q426" i="10"/>
  <c r="Q471" i="10"/>
  <c r="R470" i="10"/>
  <c r="R509" i="26" s="1"/>
  <c r="Q97" i="10"/>
  <c r="R96" i="10"/>
  <c r="R44" i="26" s="1"/>
  <c r="R116" i="10"/>
  <c r="R64" i="26" s="1"/>
  <c r="Q117" i="10"/>
  <c r="R756" i="10"/>
  <c r="S755" i="10"/>
  <c r="S868" i="26" s="1"/>
  <c r="Q825" i="10"/>
  <c r="Q826" i="10" s="1"/>
  <c r="Q827" i="10" s="1"/>
  <c r="Q828" i="10" s="1"/>
  <c r="R824" i="10"/>
  <c r="R381" i="10"/>
  <c r="R403" i="26" s="1"/>
  <c r="Q382" i="10"/>
  <c r="R641" i="10"/>
  <c r="Q642" i="10"/>
  <c r="R730" i="10"/>
  <c r="R843" i="26" s="1"/>
  <c r="Q731" i="10"/>
  <c r="Q746" i="10"/>
  <c r="R745" i="10"/>
  <c r="R858" i="26" s="1"/>
  <c r="Q515" i="10"/>
  <c r="Q516" i="10" s="1"/>
  <c r="R514" i="10"/>
  <c r="R570" i="26" s="1"/>
  <c r="R524" i="10"/>
  <c r="R580" i="26" s="1"/>
  <c r="Q525" i="10"/>
  <c r="R244" i="10"/>
  <c r="R226" i="26" s="1"/>
  <c r="Q245" i="10"/>
  <c r="Q604" i="10"/>
  <c r="R603" i="10"/>
  <c r="R676" i="26" s="1"/>
  <c r="Q869" i="10"/>
  <c r="R868" i="10"/>
  <c r="R1015" i="26" s="1"/>
  <c r="Q805" i="10"/>
  <c r="Q806" i="10" s="1"/>
  <c r="Q807" i="10" s="1"/>
  <c r="Q808" i="10" s="1"/>
  <c r="R804" i="10"/>
  <c r="Q230" i="10"/>
  <c r="R229" i="10"/>
  <c r="R211" i="26" s="1"/>
  <c r="Q141" i="10"/>
  <c r="R140" i="10"/>
  <c r="R105" i="26" s="1"/>
  <c r="R104" i="26" s="1"/>
  <c r="Q854" i="10"/>
  <c r="R853" i="10"/>
  <c r="R1000" i="26" s="1"/>
  <c r="R367" i="10"/>
  <c r="S366" i="10"/>
  <c r="S388" i="26" s="1"/>
  <c r="Q466" i="10"/>
  <c r="R465" i="10"/>
  <c r="R504" i="26" s="1"/>
  <c r="Q92" i="10"/>
  <c r="R91" i="10"/>
  <c r="R39" i="26" s="1"/>
  <c r="Q520" i="10"/>
  <c r="Q521" i="10" s="1"/>
  <c r="R519" i="10"/>
  <c r="R575" i="26" s="1"/>
  <c r="R165" i="10"/>
  <c r="R130" i="26" s="1"/>
  <c r="Q166" i="10"/>
  <c r="R392" i="10"/>
  <c r="S391" i="10"/>
  <c r="S413" i="26" s="1"/>
  <c r="Q319" i="10"/>
  <c r="R318" i="10"/>
  <c r="R317" i="26" s="1"/>
  <c r="R170" i="10"/>
  <c r="Q171" i="10"/>
  <c r="R794" i="10"/>
  <c r="Q795" i="10"/>
  <c r="Q796" i="10" s="1"/>
  <c r="Q797" i="10" s="1"/>
  <c r="Q798" i="10" s="1"/>
  <c r="Q545" i="10"/>
  <c r="R544" i="10"/>
  <c r="R600" i="26" s="1"/>
  <c r="R314" i="10"/>
  <c r="S313" i="10"/>
  <c r="S312" i="26" s="1"/>
  <c r="R784" i="10"/>
  <c r="Q785" i="10"/>
  <c r="Q786" i="10" s="1"/>
  <c r="Q787" i="10" s="1"/>
  <c r="Q788" i="10" s="1"/>
  <c r="R583" i="10"/>
  <c r="R656" i="26" s="1"/>
  <c r="Q584" i="10"/>
  <c r="R308" i="10"/>
  <c r="R307" i="26" s="1"/>
  <c r="Q309" i="10"/>
  <c r="Q736" i="10"/>
  <c r="R735" i="10"/>
  <c r="R848" i="26" s="1"/>
  <c r="R535" i="10"/>
  <c r="S534" i="10"/>
  <c r="S590" i="26" s="1"/>
  <c r="Q550" i="10"/>
  <c r="R549" i="10"/>
  <c r="R605" i="26" s="1"/>
  <c r="R303" i="10"/>
  <c r="R302" i="26" s="1"/>
  <c r="Q304" i="10"/>
  <c r="Q324" i="10"/>
  <c r="R323" i="10"/>
  <c r="R322" i="26" s="1"/>
  <c r="R351" i="10"/>
  <c r="R373" i="26" s="1"/>
  <c r="R372" i="26" s="1"/>
  <c r="Q352" i="10"/>
  <c r="R249" i="10"/>
  <c r="R231" i="26" s="1"/>
  <c r="Q250" i="10"/>
  <c r="R396" i="10"/>
  <c r="R418" i="26" s="1"/>
  <c r="Q397" i="10"/>
  <c r="Q362" i="10"/>
  <c r="R361" i="10"/>
  <c r="R383" i="26" s="1"/>
  <c r="R219" i="10"/>
  <c r="R201" i="26" s="1"/>
  <c r="Q220" i="10"/>
  <c r="Q221" i="10" s="1"/>
  <c r="Q431" i="10"/>
  <c r="R430" i="10"/>
  <c r="R469" i="26" s="1"/>
  <c r="Q191" i="10"/>
  <c r="R190" i="10"/>
  <c r="R155" i="26" s="1"/>
  <c r="Q87" i="10"/>
  <c r="R86" i="10"/>
  <c r="R34" i="26" s="1"/>
  <c r="Q495" i="10"/>
  <c r="R494" i="10"/>
  <c r="R550" i="26" s="1"/>
  <c r="Q564" i="10"/>
  <c r="R563" i="10"/>
  <c r="R636" i="26" s="1"/>
  <c r="Q436" i="10"/>
  <c r="R435" i="10"/>
  <c r="R474" i="26" s="1"/>
  <c r="R814" i="10"/>
  <c r="Q815" i="10"/>
  <c r="Q816" i="10" s="1"/>
  <c r="Q775" i="10"/>
  <c r="Q776" i="10" s="1"/>
  <c r="Q777" i="10" s="1"/>
  <c r="Q778" i="10" s="1"/>
  <c r="R774" i="10"/>
  <c r="Q132" i="10"/>
  <c r="R131" i="10"/>
  <c r="R79" i="26" s="1"/>
  <c r="R499" i="10"/>
  <c r="R555" i="26" s="1"/>
  <c r="Q500" i="10"/>
  <c r="R160" i="10"/>
  <c r="R125" i="26" s="1"/>
  <c r="Q161" i="10"/>
  <c r="Q441" i="10"/>
  <c r="R440" i="10"/>
  <c r="R479" i="26" s="1"/>
  <c r="R480" i="10"/>
  <c r="R519" i="26" s="1"/>
  <c r="Q481" i="10"/>
  <c r="Q284" i="10"/>
  <c r="R283" i="10"/>
  <c r="R282" i="26" s="1"/>
  <c r="R101" i="10"/>
  <c r="R49" i="26" s="1"/>
  <c r="Q102" i="10"/>
  <c r="R181" i="10"/>
  <c r="S180" i="10"/>
  <c r="S145" i="26" s="1"/>
  <c r="Q82" i="10"/>
  <c r="R81" i="10"/>
  <c r="R29" i="26" s="1"/>
  <c r="R706" i="10"/>
  <c r="S705" i="10"/>
  <c r="S818" i="26" s="1"/>
  <c r="Q899" i="10"/>
  <c r="R898" i="10"/>
  <c r="R1045" i="26" s="1"/>
  <c r="Q849" i="10"/>
  <c r="R848" i="10"/>
  <c r="R995" i="26" s="1"/>
  <c r="Q761" i="10"/>
  <c r="R760" i="10"/>
  <c r="R873" i="26" s="1"/>
  <c r="R195" i="10"/>
  <c r="R196" i="10" s="1"/>
  <c r="R197" i="10" s="1"/>
  <c r="R198" i="10" s="1"/>
  <c r="R199" i="10" s="1"/>
  <c r="Q490" i="10"/>
  <c r="R489" i="10"/>
  <c r="R545" i="26" s="1"/>
  <c r="R544" i="26" s="1"/>
  <c r="Q701" i="10"/>
  <c r="R700" i="10"/>
  <c r="R813" i="26" s="1"/>
  <c r="R812" i="26" s="1"/>
  <c r="Q657" i="10"/>
  <c r="R656" i="10"/>
  <c r="Q176" i="10"/>
  <c r="R175" i="10"/>
  <c r="R376" i="10"/>
  <c r="R398" i="26" s="1"/>
  <c r="Q377" i="10"/>
  <c r="Q711" i="10"/>
  <c r="R710" i="10"/>
  <c r="R823" i="26" s="1"/>
  <c r="R843" i="10"/>
  <c r="R990" i="26" s="1"/>
  <c r="Q844" i="10"/>
  <c r="Q874" i="10"/>
  <c r="R873" i="10"/>
  <c r="R1020" i="26" s="1"/>
  <c r="R539" i="10"/>
  <c r="R595" i="26" s="1"/>
  <c r="Q540" i="10"/>
  <c r="R578" i="10"/>
  <c r="R651" i="26" s="1"/>
  <c r="Q579" i="10"/>
  <c r="Q820" i="10"/>
  <c r="Q821" i="10" s="1"/>
  <c r="R819" i="10"/>
  <c r="Q279" i="10"/>
  <c r="R278" i="10"/>
  <c r="R277" i="26" s="1"/>
  <c r="R276" i="26" s="1"/>
  <c r="R715" i="10"/>
  <c r="R716" i="10" s="1"/>
  <c r="R254" i="10"/>
  <c r="R236" i="26" s="1"/>
  <c r="Q255" i="10"/>
  <c r="R672" i="10"/>
  <c r="S671" i="10"/>
  <c r="R863" i="10"/>
  <c r="R1010" i="26" s="1"/>
  <c r="Q864" i="10"/>
  <c r="R71" i="10"/>
  <c r="R19" i="26" s="1"/>
  <c r="R18" i="26" s="1"/>
  <c r="Q72" i="10"/>
  <c r="R155" i="10"/>
  <c r="R120" i="26" s="1"/>
  <c r="Q156" i="10"/>
  <c r="Q589" i="10"/>
  <c r="R588" i="10"/>
  <c r="R661" i="26" s="1"/>
  <c r="R618" i="10"/>
  <c r="R691" i="26" s="1"/>
  <c r="Q619" i="10"/>
  <c r="AP13" i="18" l="1"/>
  <c r="AP16" i="30"/>
  <c r="AX12" i="18"/>
  <c r="AW12" i="18"/>
  <c r="AO13" i="18"/>
  <c r="AO16" i="30"/>
  <c r="AP18" i="18"/>
  <c r="O17" i="18"/>
  <c r="N16" i="18"/>
  <c r="AO18" i="18"/>
  <c r="AO14" i="30"/>
  <c r="AQ18" i="18"/>
  <c r="AN18" i="18"/>
  <c r="AN14" i="30"/>
  <c r="L18" i="17"/>
  <c r="Q414" i="26"/>
  <c r="P1142" i="26"/>
  <c r="P17" i="15" s="1"/>
  <c r="P1144" i="26"/>
  <c r="P19" i="15" s="1"/>
  <c r="P19" i="17" s="1"/>
  <c r="AP19" i="17"/>
  <c r="AP19" i="18" s="1"/>
  <c r="AS16" i="17"/>
  <c r="AS17" i="17"/>
  <c r="AS17" i="18" s="1"/>
  <c r="O16" i="17"/>
  <c r="R721" i="10"/>
  <c r="S720" i="10"/>
  <c r="S209" i="10"/>
  <c r="R210" i="10"/>
  <c r="R201" i="10"/>
  <c r="R202" i="10" s="1"/>
  <c r="R203" i="10" s="1"/>
  <c r="R204" i="10" s="1"/>
  <c r="S200" i="10"/>
  <c r="R421" i="10"/>
  <c r="S420" i="10"/>
  <c r="S459" i="26" s="1"/>
  <c r="S458" i="26" s="1"/>
  <c r="P818" i="10"/>
  <c r="P822" i="10"/>
  <c r="P823" i="10" s="1"/>
  <c r="AQ1090" i="26"/>
  <c r="AQ1094" i="26" s="1"/>
  <c r="AQ1098" i="26" s="1"/>
  <c r="AQ1135" i="26" s="1"/>
  <c r="AQ1144" i="26" s="1"/>
  <c r="AQ19" i="15" s="1"/>
  <c r="AQ66" i="27"/>
  <c r="AQ13" i="15" s="1"/>
  <c r="AQ13" i="17" s="1"/>
  <c r="Q817" i="10"/>
  <c r="M622" i="10"/>
  <c r="M695" i="26" s="1"/>
  <c r="M694" i="26"/>
  <c r="N723" i="10"/>
  <c r="N835" i="26"/>
  <c r="O316" i="26"/>
  <c r="M724" i="10"/>
  <c r="M837" i="26" s="1"/>
  <c r="M836" i="26"/>
  <c r="AR57" i="27"/>
  <c r="AR61" i="27" s="1"/>
  <c r="AM195" i="26"/>
  <c r="AY213" i="10"/>
  <c r="AY195" i="26" s="1"/>
  <c r="AR213" i="10"/>
  <c r="AR195" i="26" s="1"/>
  <c r="AQ213" i="10"/>
  <c r="AQ195" i="26" s="1"/>
  <c r="AP213" i="10"/>
  <c r="AP195" i="26" s="1"/>
  <c r="AZ213" i="10"/>
  <c r="AZ195" i="26" s="1"/>
  <c r="AN213" i="10"/>
  <c r="AN195" i="26" s="1"/>
  <c r="AO213" i="10"/>
  <c r="AO195" i="26" s="1"/>
  <c r="AU213" i="10"/>
  <c r="AU195" i="26" s="1"/>
  <c r="AX213" i="10"/>
  <c r="AX195" i="26" s="1"/>
  <c r="AV213" i="10"/>
  <c r="AV195" i="26" s="1"/>
  <c r="AW213" i="10"/>
  <c r="AW195" i="26" s="1"/>
  <c r="AS213" i="10"/>
  <c r="AS195" i="26" s="1"/>
  <c r="AT213" i="10"/>
  <c r="AT195" i="26" s="1"/>
  <c r="K194" i="26"/>
  <c r="K213" i="10"/>
  <c r="K195" i="26" s="1"/>
  <c r="R140" i="26"/>
  <c r="R160" i="26"/>
  <c r="N144" i="26"/>
  <c r="O191" i="26"/>
  <c r="O190" i="26" s="1"/>
  <c r="Q833" i="26"/>
  <c r="M211" i="10"/>
  <c r="M192" i="26"/>
  <c r="R828" i="26"/>
  <c r="N268" i="26"/>
  <c r="N272" i="26" s="1"/>
  <c r="N260" i="26"/>
  <c r="N264" i="26" s="1"/>
  <c r="M1117" i="26"/>
  <c r="M1143" i="26" s="1"/>
  <c r="M18" i="15" s="1"/>
  <c r="N690" i="26"/>
  <c r="O577" i="26"/>
  <c r="O722" i="10"/>
  <c r="O834" i="26"/>
  <c r="R135" i="26"/>
  <c r="L212" i="10"/>
  <c r="L193" i="26"/>
  <c r="Q1115" i="26"/>
  <c r="P1127" i="26"/>
  <c r="Q1116" i="26"/>
  <c r="R707" i="10"/>
  <c r="R819" i="26"/>
  <c r="O115" i="10"/>
  <c r="O63" i="26" s="1"/>
  <c r="O62" i="26"/>
  <c r="P669" i="10"/>
  <c r="P936" i="26"/>
  <c r="P764" i="26"/>
  <c r="O194" i="10"/>
  <c r="O159" i="26" s="1"/>
  <c r="O158" i="26"/>
  <c r="P896" i="10"/>
  <c r="P1042" i="26"/>
  <c r="P453" i="10"/>
  <c r="P491" i="26"/>
  <c r="P684" i="10"/>
  <c r="P951" i="26"/>
  <c r="P779" i="26"/>
  <c r="Q1123" i="26"/>
  <c r="O424" i="10"/>
  <c r="O463" i="26" s="1"/>
  <c r="O462" i="26"/>
  <c r="O582" i="10"/>
  <c r="O655" i="26" s="1"/>
  <c r="O654" i="26"/>
  <c r="O120" i="10"/>
  <c r="O68" i="26" s="1"/>
  <c r="O67" i="26"/>
  <c r="O444" i="10"/>
  <c r="O483" i="26" s="1"/>
  <c r="O482" i="26"/>
  <c r="P552" i="10"/>
  <c r="P607" i="26"/>
  <c r="O670" i="10"/>
  <c r="O937" i="26"/>
  <c r="O765" i="26"/>
  <c r="O597" i="10"/>
  <c r="O670" i="26" s="1"/>
  <c r="O669" i="26"/>
  <c r="O572" i="10"/>
  <c r="O645" i="26" s="1"/>
  <c r="O644" i="26"/>
  <c r="O322" i="10"/>
  <c r="O321" i="26" s="1"/>
  <c r="O320" i="26"/>
  <c r="P257" i="10"/>
  <c r="P238" i="26"/>
  <c r="P542" i="10"/>
  <c r="P597" i="26"/>
  <c r="P379" i="10"/>
  <c r="P400" i="26"/>
  <c r="P733" i="10"/>
  <c r="P845" i="26"/>
  <c r="O302" i="10"/>
  <c r="O301" i="26" s="1"/>
  <c r="O300" i="26"/>
  <c r="P354" i="10"/>
  <c r="P375" i="26"/>
  <c r="O714" i="10"/>
  <c r="O827" i="26" s="1"/>
  <c r="O826" i="26"/>
  <c r="O85" i="10"/>
  <c r="O33" i="26" s="1"/>
  <c r="O32" i="26"/>
  <c r="O228" i="10"/>
  <c r="O210" i="26" s="1"/>
  <c r="O209" i="26"/>
  <c r="P871" i="10"/>
  <c r="P1017" i="26"/>
  <c r="O385" i="10"/>
  <c r="O407" i="26" s="1"/>
  <c r="O406" i="26"/>
  <c r="P311" i="10"/>
  <c r="P309" i="26"/>
  <c r="N913" i="26"/>
  <c r="N741" i="26"/>
  <c r="O125" i="10"/>
  <c r="O73" i="26" s="1"/>
  <c r="O72" i="26"/>
  <c r="P237" i="10"/>
  <c r="P218" i="26"/>
  <c r="Q590" i="10"/>
  <c r="Q662" i="26"/>
  <c r="Q280" i="10"/>
  <c r="Q278" i="26"/>
  <c r="Q875" i="10"/>
  <c r="Q1021" i="26"/>
  <c r="Q177" i="10"/>
  <c r="Q141" i="26"/>
  <c r="Q161" i="26"/>
  <c r="Q285" i="10"/>
  <c r="Q283" i="26"/>
  <c r="Q437" i="10"/>
  <c r="Q475" i="26"/>
  <c r="Q192" i="10"/>
  <c r="Q156" i="26"/>
  <c r="Q546" i="10"/>
  <c r="Q601" i="26"/>
  <c r="R393" i="10"/>
  <c r="R414" i="26"/>
  <c r="Q467" i="10"/>
  <c r="Q505" i="26"/>
  <c r="Q142" i="10"/>
  <c r="Q106" i="26"/>
  <c r="Q605" i="10"/>
  <c r="Q677" i="26"/>
  <c r="Q571" i="26"/>
  <c r="Q98" i="10"/>
  <c r="Q45" i="26"/>
  <c r="Q241" i="10"/>
  <c r="Q222" i="26"/>
  <c r="Q600" i="10"/>
  <c r="Q672" i="26"/>
  <c r="R934" i="26"/>
  <c r="R762" i="26"/>
  <c r="R528" i="26"/>
  <c r="R532" i="26" s="1"/>
  <c r="R536" i="26"/>
  <c r="R540" i="26" s="1"/>
  <c r="Q187" i="10"/>
  <c r="Q151" i="26"/>
  <c r="R290" i="10"/>
  <c r="R288" i="26"/>
  <c r="Q693" i="10"/>
  <c r="Q960" i="26"/>
  <c r="Q788" i="26"/>
  <c r="Q890" i="10"/>
  <c r="Q1036" i="26"/>
  <c r="R511" i="10"/>
  <c r="R566" i="26"/>
  <c r="Q688" i="10"/>
  <c r="Q955" i="26"/>
  <c r="Q783" i="26"/>
  <c r="N908" i="26"/>
  <c r="N736" i="26"/>
  <c r="N918" i="26"/>
  <c r="N746" i="26"/>
  <c r="O248" i="10"/>
  <c r="O230" i="26" s="1"/>
  <c r="O229" i="26"/>
  <c r="O567" i="10"/>
  <c r="O640" i="26" s="1"/>
  <c r="O639" i="26"/>
  <c r="O739" i="10"/>
  <c r="O852" i="26" s="1"/>
  <c r="O851" i="26"/>
  <c r="P473" i="10"/>
  <c r="P511" i="26"/>
  <c r="P571" i="10"/>
  <c r="P643" i="26"/>
  <c r="P94" i="10"/>
  <c r="P41" i="26"/>
  <c r="P468" i="10"/>
  <c r="P506" i="26"/>
  <c r="P433" i="10"/>
  <c r="P471" i="26"/>
  <c r="S939" i="26"/>
  <c r="S767" i="26"/>
  <c r="Q845" i="10"/>
  <c r="Q991" i="26"/>
  <c r="R924" i="26"/>
  <c r="R752" i="26"/>
  <c r="Q482" i="10"/>
  <c r="Q520" i="26"/>
  <c r="Q251" i="10"/>
  <c r="Q232" i="26"/>
  <c r="Q585" i="10"/>
  <c r="Q657" i="26"/>
  <c r="Q167" i="10"/>
  <c r="Q131" i="26"/>
  <c r="Q246" i="10"/>
  <c r="Q227" i="26"/>
  <c r="R340" i="10"/>
  <c r="R338" i="26"/>
  <c r="Q570" i="10"/>
  <c r="Q642" i="26"/>
  <c r="Q335" i="10"/>
  <c r="Q333" i="26"/>
  <c r="Q152" i="10"/>
  <c r="Q116" i="26"/>
  <c r="Q452" i="10"/>
  <c r="Q490" i="26"/>
  <c r="Q727" i="10"/>
  <c r="Q839" i="26"/>
  <c r="O223" i="10"/>
  <c r="O205" i="26" s="1"/>
  <c r="O204" i="26"/>
  <c r="O332" i="10"/>
  <c r="O331" i="26" s="1"/>
  <c r="O330" i="26"/>
  <c r="P306" i="10"/>
  <c r="P304" i="26"/>
  <c r="O154" i="10"/>
  <c r="O119" i="26" s="1"/>
  <c r="O118" i="26"/>
  <c r="P655" i="10"/>
  <c r="P922" i="26"/>
  <c r="P750" i="26"/>
  <c r="O464" i="10"/>
  <c r="O503" i="26" s="1"/>
  <c r="O502" i="26"/>
  <c r="O842" i="10"/>
  <c r="O989" i="26" s="1"/>
  <c r="O988" i="26"/>
  <c r="O273" i="10"/>
  <c r="O255" i="26" s="1"/>
  <c r="O254" i="26"/>
  <c r="O459" i="10"/>
  <c r="O498" i="26" s="1"/>
  <c r="O497" i="26"/>
  <c r="P507" i="10"/>
  <c r="P562" i="26"/>
  <c r="P384" i="10"/>
  <c r="P405" i="26"/>
  <c r="O587" i="10"/>
  <c r="O660" i="26" s="1"/>
  <c r="O659" i="26"/>
  <c r="P659" i="10"/>
  <c r="P926" i="26"/>
  <c r="P754" i="26"/>
  <c r="P104" i="10"/>
  <c r="P51" i="26"/>
  <c r="P163" i="10"/>
  <c r="P127" i="26"/>
  <c r="P438" i="10"/>
  <c r="P476" i="26"/>
  <c r="P517" i="10"/>
  <c r="P572" i="26"/>
  <c r="O592" i="10"/>
  <c r="O665" i="26" s="1"/>
  <c r="O664" i="26"/>
  <c r="O144" i="10"/>
  <c r="O109" i="26" s="1"/>
  <c r="O108" i="26"/>
  <c r="P591" i="10"/>
  <c r="P663" i="26"/>
  <c r="P74" i="10"/>
  <c r="P21" i="26"/>
  <c r="O862" i="10"/>
  <c r="O1009" i="26" s="1"/>
  <c r="O1008" i="26"/>
  <c r="O897" i="10"/>
  <c r="O1044" i="26" s="1"/>
  <c r="O1043" i="26"/>
  <c r="O282" i="10"/>
  <c r="O281" i="26" s="1"/>
  <c r="O280" i="26"/>
  <c r="O523" i="10"/>
  <c r="O579" i="26" s="1"/>
  <c r="O578" i="26"/>
  <c r="O95" i="10"/>
  <c r="O43" i="26" s="1"/>
  <c r="O42" i="26"/>
  <c r="S343" i="10"/>
  <c r="R342" i="26"/>
  <c r="P886" i="10"/>
  <c r="P1032" i="26"/>
  <c r="Q291" i="10"/>
  <c r="Q289" i="26"/>
  <c r="P89" i="10"/>
  <c r="P36" i="26"/>
  <c r="O434" i="10"/>
  <c r="O473" i="26" s="1"/>
  <c r="O472" i="26"/>
  <c r="P149" i="10"/>
  <c r="P114" i="26" s="1"/>
  <c r="P113" i="26"/>
  <c r="O400" i="10"/>
  <c r="O422" i="26" s="1"/>
  <c r="O421" i="26"/>
  <c r="O607" i="10"/>
  <c r="O680" i="26" s="1"/>
  <c r="O679" i="26"/>
  <c r="O498" i="10"/>
  <c r="O554" i="26" s="1"/>
  <c r="O553" i="26"/>
  <c r="Q658" i="10"/>
  <c r="Q925" i="26"/>
  <c r="Q753" i="26"/>
  <c r="Q83" i="10"/>
  <c r="Q30" i="26"/>
  <c r="Q133" i="10"/>
  <c r="Q80" i="26"/>
  <c r="Q231" i="10"/>
  <c r="Q212" i="26"/>
  <c r="Q747" i="10"/>
  <c r="Q859" i="26"/>
  <c r="Q472" i="10"/>
  <c r="Q510" i="26"/>
  <c r="Q752" i="10"/>
  <c r="Q864" i="26"/>
  <c r="O503" i="10"/>
  <c r="O559" i="26" s="1"/>
  <c r="O558" i="26"/>
  <c r="O360" i="10"/>
  <c r="O382" i="26" s="1"/>
  <c r="O381" i="26"/>
  <c r="P728" i="10"/>
  <c r="P840" i="26"/>
  <c r="P611" i="10"/>
  <c r="P683" i="26"/>
  <c r="P267" i="10"/>
  <c r="P248" i="26"/>
  <c r="O169" i="26"/>
  <c r="O168" i="26"/>
  <c r="P173" i="10"/>
  <c r="P137" i="26"/>
  <c r="O415" i="10"/>
  <c r="O437" i="26" s="1"/>
  <c r="O436" i="26"/>
  <c r="O297" i="10"/>
  <c r="O296" i="26" s="1"/>
  <c r="O295" i="26"/>
  <c r="P718" i="10"/>
  <c r="P830" i="26"/>
  <c r="P119" i="10"/>
  <c r="P66" i="26"/>
  <c r="P168" i="10"/>
  <c r="P132" i="26"/>
  <c r="P586" i="10"/>
  <c r="P658" i="26"/>
  <c r="S696" i="10"/>
  <c r="R964" i="26"/>
  <c r="R792" i="26"/>
  <c r="Q654" i="10"/>
  <c r="Q921" i="26"/>
  <c r="Q749" i="26"/>
  <c r="P694" i="10"/>
  <c r="P961" i="26"/>
  <c r="P789" i="26"/>
  <c r="Q157" i="10"/>
  <c r="Q121" i="26"/>
  <c r="Q256" i="10"/>
  <c r="Q237" i="26"/>
  <c r="Q580" i="10"/>
  <c r="Q652" i="26"/>
  <c r="R890" i="26"/>
  <c r="R894" i="26" s="1"/>
  <c r="R882" i="26"/>
  <c r="R886" i="26" s="1"/>
  <c r="Q202" i="26"/>
  <c r="Q353" i="10"/>
  <c r="Q374" i="26"/>
  <c r="Q172" i="10"/>
  <c r="Q136" i="26"/>
  <c r="Q526" i="10"/>
  <c r="Q581" i="26"/>
  <c r="Q732" i="10"/>
  <c r="Q844" i="26"/>
  <c r="Q427" i="10"/>
  <c r="Q465" i="26"/>
  <c r="Q413" i="10"/>
  <c r="Q434" i="26"/>
  <c r="R147" i="10"/>
  <c r="R111" i="26"/>
  <c r="S919" i="26"/>
  <c r="S747" i="26"/>
  <c r="Q663" i="10"/>
  <c r="Q930" i="26"/>
  <c r="Q758" i="26"/>
  <c r="Q860" i="10"/>
  <c r="Q1006" i="26"/>
  <c r="R914" i="26"/>
  <c r="R742" i="26"/>
  <c r="R700" i="26"/>
  <c r="R704" i="26" s="1"/>
  <c r="R708" i="26"/>
  <c r="R712" i="26" s="1"/>
  <c r="Q358" i="10"/>
  <c r="Q379" i="26"/>
  <c r="P1125" i="26"/>
  <c r="P1141" i="26" s="1"/>
  <c r="P16" i="15" s="1"/>
  <c r="P16" i="17" s="1"/>
  <c r="O660" i="10"/>
  <c r="O927" i="26"/>
  <c r="O755" i="26"/>
  <c r="O164" i="26"/>
  <c r="O163" i="26"/>
  <c r="N958" i="26"/>
  <c r="N786" i="26"/>
  <c r="Q804" i="26"/>
  <c r="Q808" i="26" s="1"/>
  <c r="Q796" i="26"/>
  <c r="Q800" i="26" s="1"/>
  <c r="P364" i="10"/>
  <c r="P385" i="26"/>
  <c r="Q537" i="10"/>
  <c r="Q592" i="26"/>
  <c r="S765" i="10"/>
  <c r="R878" i="26"/>
  <c r="O729" i="10"/>
  <c r="O842" i="26" s="1"/>
  <c r="O841" i="26"/>
  <c r="S903" i="10"/>
  <c r="R1050" i="26"/>
  <c r="O617" i="10"/>
  <c r="O689" i="26"/>
  <c r="O749" i="10"/>
  <c r="O862" i="26" s="1"/>
  <c r="O861" i="26"/>
  <c r="P359" i="10"/>
  <c r="P380" i="26"/>
  <c r="P856" i="10"/>
  <c r="P1002" i="26"/>
  <c r="O375" i="10"/>
  <c r="O397" i="26" s="1"/>
  <c r="O396" i="26"/>
  <c r="O685" i="10"/>
  <c r="O952" i="26"/>
  <c r="O780" i="26"/>
  <c r="P703" i="10"/>
  <c r="P815" i="26"/>
  <c r="P763" i="10"/>
  <c r="P875" i="26"/>
  <c r="Q708" i="10"/>
  <c r="Q820" i="26"/>
  <c r="P286" i="10"/>
  <c r="P284" i="26"/>
  <c r="P502" i="10"/>
  <c r="P557" i="26"/>
  <c r="P566" i="10"/>
  <c r="P638" i="26"/>
  <c r="O704" i="10"/>
  <c r="O817" i="26" s="1"/>
  <c r="O816" i="26"/>
  <c r="O268" i="10"/>
  <c r="O250" i="26" s="1"/>
  <c r="O249" i="26"/>
  <c r="O640" i="10"/>
  <c r="O907" i="26"/>
  <c r="O735" i="26"/>
  <c r="Q1126" i="26"/>
  <c r="P866" i="10"/>
  <c r="P1012" i="26"/>
  <c r="O105" i="10"/>
  <c r="O53" i="26" s="1"/>
  <c r="O52" i="26"/>
  <c r="O877" i="10"/>
  <c r="O1024" i="26" s="1"/>
  <c r="O1023" i="26"/>
  <c r="O337" i="10"/>
  <c r="O336" i="26" s="1"/>
  <c r="O335" i="26"/>
  <c r="O130" i="10"/>
  <c r="O78" i="26" s="1"/>
  <c r="O77" i="26"/>
  <c r="O179" i="10"/>
  <c r="O143" i="26"/>
  <c r="Q148" i="10"/>
  <c r="Q112" i="26"/>
  <c r="P664" i="10"/>
  <c r="P931" i="26"/>
  <c r="P759" i="26"/>
  <c r="P336" i="10"/>
  <c r="P334" i="26"/>
  <c r="P153" i="10"/>
  <c r="P117" i="26"/>
  <c r="P301" i="10"/>
  <c r="P299" i="26"/>
  <c r="P891" i="10"/>
  <c r="P1037" i="26"/>
  <c r="O410" i="10"/>
  <c r="O432" i="26" s="1"/>
  <c r="O431" i="26"/>
  <c r="O253" i="10"/>
  <c r="O235" i="26" s="1"/>
  <c r="O234" i="26"/>
  <c r="O533" i="10"/>
  <c r="O589" i="26" s="1"/>
  <c r="O588" i="26"/>
  <c r="O169" i="10"/>
  <c r="O134" i="26" s="1"/>
  <c r="O133" i="26"/>
  <c r="R182" i="10"/>
  <c r="R146" i="26"/>
  <c r="Q442" i="10"/>
  <c r="Q480" i="26"/>
  <c r="Q496" i="10"/>
  <c r="Q551" i="26"/>
  <c r="R450" i="26"/>
  <c r="R454" i="26" s="1"/>
  <c r="R442" i="26"/>
  <c r="R446" i="26" s="1"/>
  <c r="R536" i="10"/>
  <c r="R591" i="26"/>
  <c r="Q576" i="26"/>
  <c r="R368" i="10"/>
  <c r="R389" i="26"/>
  <c r="R757" i="10"/>
  <c r="R869" i="26"/>
  <c r="Q226" i="10"/>
  <c r="Q207" i="26"/>
  <c r="Q128" i="10"/>
  <c r="Q75" i="26"/>
  <c r="R653" i="10"/>
  <c r="R920" i="26"/>
  <c r="R748" i="26"/>
  <c r="R929" i="26"/>
  <c r="R757" i="26"/>
  <c r="Q880" i="10"/>
  <c r="Q1026" i="26"/>
  <c r="Q648" i="10"/>
  <c r="Q915" i="26"/>
  <c r="Q743" i="26"/>
  <c r="Q560" i="10"/>
  <c r="Q632" i="26"/>
  <c r="Q266" i="10"/>
  <c r="Q247" i="26"/>
  <c r="Q113" i="10"/>
  <c r="Q60" i="26"/>
  <c r="Q295" i="10"/>
  <c r="Q293" i="26"/>
  <c r="S623" i="10"/>
  <c r="R696" i="26"/>
  <c r="O307" i="10"/>
  <c r="O306" i="26" s="1"/>
  <c r="O305" i="26"/>
  <c r="O484" i="10"/>
  <c r="O523" i="26" s="1"/>
  <c r="O522" i="26"/>
  <c r="P689" i="10"/>
  <c r="P956" i="26"/>
  <c r="P784" i="26"/>
  <c r="P428" i="10"/>
  <c r="P466" i="26"/>
  <c r="P242" i="10"/>
  <c r="P223" i="26"/>
  <c r="Q968" i="26"/>
  <c r="Q972" i="26" s="1"/>
  <c r="Q976" i="26"/>
  <c r="Q980" i="26" s="1"/>
  <c r="P753" i="10"/>
  <c r="P865" i="26"/>
  <c r="P743" i="10"/>
  <c r="P855" i="26"/>
  <c r="Q758" i="10"/>
  <c r="Q870" i="26"/>
  <c r="O90" i="10"/>
  <c r="O38" i="26" s="1"/>
  <c r="O37" i="26"/>
  <c r="O553" i="10"/>
  <c r="O609" i="26" s="1"/>
  <c r="O608" i="26"/>
  <c r="P124" i="10"/>
  <c r="P71" i="26"/>
  <c r="P79" i="10"/>
  <c r="P26" i="26"/>
  <c r="P458" i="10"/>
  <c r="P496" i="26"/>
  <c r="Q1128" i="26"/>
  <c r="O577" i="10"/>
  <c r="O650" i="26" s="1"/>
  <c r="O649" i="26"/>
  <c r="O449" i="10"/>
  <c r="O488" i="26" s="1"/>
  <c r="O487" i="26"/>
  <c r="N963" i="26"/>
  <c r="N791" i="26"/>
  <c r="O612" i="10"/>
  <c r="O685" i="26" s="1"/>
  <c r="O684" i="26"/>
  <c r="P644" i="10"/>
  <c r="P911" i="26"/>
  <c r="P739" i="26"/>
  <c r="P709" i="10"/>
  <c r="P822" i="26" s="1"/>
  <c r="P821" i="26"/>
  <c r="Q394" i="10"/>
  <c r="Q415" i="26"/>
  <c r="P675" i="10"/>
  <c r="P942" i="26"/>
  <c r="P770" i="26"/>
  <c r="O474" i="10"/>
  <c r="O513" i="26" s="1"/>
  <c r="O512" i="26"/>
  <c r="O902" i="10"/>
  <c r="O1049" i="26" s="1"/>
  <c r="O1048" i="26"/>
  <c r="Q1122" i="26"/>
  <c r="P281" i="10"/>
  <c r="P279" i="26"/>
  <c r="P846" i="10"/>
  <c r="P992" i="26"/>
  <c r="P232" i="10"/>
  <c r="P213" i="26"/>
  <c r="O365" i="10"/>
  <c r="O387" i="26" s="1"/>
  <c r="O386" i="26"/>
  <c r="O543" i="10"/>
  <c r="O599" i="26" s="1"/>
  <c r="O598" i="26"/>
  <c r="O650" i="10"/>
  <c r="O917" i="26"/>
  <c r="O745" i="26"/>
  <c r="P513" i="10"/>
  <c r="P569" i="26" s="1"/>
  <c r="P568" i="26"/>
  <c r="P109" i="10"/>
  <c r="P56" i="26"/>
  <c r="O75" i="10"/>
  <c r="O23" i="26" s="1"/>
  <c r="O22" i="26"/>
  <c r="O218" i="10"/>
  <c r="O200" i="26" s="1"/>
  <c r="O199" i="26"/>
  <c r="O754" i="10"/>
  <c r="O867" i="26" s="1"/>
  <c r="O866" i="26"/>
  <c r="O695" i="10"/>
  <c r="O962" i="26"/>
  <c r="O790" i="26"/>
  <c r="Q369" i="10"/>
  <c r="Q390" i="26"/>
  <c r="P167" i="26"/>
  <c r="Q314" i="26"/>
  <c r="O690" i="10"/>
  <c r="O957" i="26"/>
  <c r="O785" i="26"/>
  <c r="O405" i="10"/>
  <c r="O427" i="26" s="1"/>
  <c r="O426" i="26"/>
  <c r="O80" i="10"/>
  <c r="O28" i="26" s="1"/>
  <c r="O27" i="26"/>
  <c r="P184" i="10"/>
  <c r="P149" i="26" s="1"/>
  <c r="P148" i="26"/>
  <c r="P841" i="10"/>
  <c r="P987" i="26"/>
  <c r="P532" i="10"/>
  <c r="P587" i="26"/>
  <c r="N948" i="26"/>
  <c r="N776" i="26"/>
  <c r="R673" i="10"/>
  <c r="R940" i="26"/>
  <c r="R768" i="26"/>
  <c r="Q762" i="10"/>
  <c r="Q874" i="26"/>
  <c r="Q565" i="10"/>
  <c r="Q637" i="26"/>
  <c r="Q432" i="10"/>
  <c r="Q470" i="26"/>
  <c r="Q551" i="10"/>
  <c r="Q606" i="26"/>
  <c r="Q330" i="10"/>
  <c r="Q328" i="26"/>
  <c r="Q610" i="10"/>
  <c r="Q682" i="26"/>
  <c r="Q506" i="10"/>
  <c r="Q561" i="26"/>
  <c r="O744" i="10"/>
  <c r="O857" i="26" s="1"/>
  <c r="O856" i="26"/>
  <c r="P414" i="10"/>
  <c r="P435" i="26"/>
  <c r="P561" i="10"/>
  <c r="P633" i="26"/>
  <c r="O562" i="10"/>
  <c r="O635" i="26" s="1"/>
  <c r="O634" i="26"/>
  <c r="P576" i="10"/>
  <c r="P648" i="26"/>
  <c r="P409" i="10"/>
  <c r="P430" i="26"/>
  <c r="O469" i="10"/>
  <c r="O508" i="26" s="1"/>
  <c r="O507" i="26"/>
  <c r="P876" i="10"/>
  <c r="P1022" i="26"/>
  <c r="P217" i="10"/>
  <c r="P198" i="26"/>
  <c r="O135" i="10"/>
  <c r="O83" i="26" s="1"/>
  <c r="O82" i="26"/>
  <c r="P247" i="10"/>
  <c r="P228" i="26"/>
  <c r="O258" i="10"/>
  <c r="O240" i="26" s="1"/>
  <c r="O239" i="26"/>
  <c r="Q702" i="10"/>
  <c r="Q814" i="26"/>
  <c r="Q73" i="10"/>
  <c r="Q20" i="26"/>
  <c r="Q541" i="10"/>
  <c r="Q596" i="26"/>
  <c r="Q378" i="10"/>
  <c r="Q399" i="26"/>
  <c r="Q643" i="10"/>
  <c r="Q910" i="26"/>
  <c r="Q738" i="26"/>
  <c r="Q633" i="10"/>
  <c r="Q900" i="26"/>
  <c r="Q728" i="26"/>
  <c r="R949" i="26"/>
  <c r="R777" i="26"/>
  <c r="R904" i="26"/>
  <c r="R732" i="26"/>
  <c r="P370" i="10"/>
  <c r="P392" i="26" s="1"/>
  <c r="P391" i="26"/>
  <c r="O852" i="10"/>
  <c r="O999" i="26" s="1"/>
  <c r="O998" i="26"/>
  <c r="N953" i="26"/>
  <c r="N781" i="26"/>
  <c r="O665" i="10"/>
  <c r="O932" i="26"/>
  <c r="O760" i="26"/>
  <c r="P252" i="10"/>
  <c r="P233" i="26"/>
  <c r="P547" i="10"/>
  <c r="P602" i="26"/>
  <c r="P227" i="10"/>
  <c r="P208" i="26"/>
  <c r="O867" i="10"/>
  <c r="O1014" i="26" s="1"/>
  <c r="O1013" i="26"/>
  <c r="O602" i="10"/>
  <c r="O675" i="26" s="1"/>
  <c r="O674" i="26"/>
  <c r="P634" i="10"/>
  <c r="P901" i="26"/>
  <c r="P729" i="26"/>
  <c r="P527" i="10"/>
  <c r="P582" i="26"/>
  <c r="N938" i="26"/>
  <c r="N766" i="26"/>
  <c r="O882" i="10"/>
  <c r="O1029" i="26" s="1"/>
  <c r="O1028" i="26"/>
  <c r="P492" i="10"/>
  <c r="P547" i="26"/>
  <c r="P851" i="10"/>
  <c r="P997" i="26"/>
  <c r="P84" i="10"/>
  <c r="P31" i="26"/>
  <c r="P483" i="10"/>
  <c r="P521" i="26"/>
  <c r="P134" i="10"/>
  <c r="P81" i="26"/>
  <c r="P497" i="10"/>
  <c r="P552" i="26"/>
  <c r="P679" i="10"/>
  <c r="P946" i="26"/>
  <c r="P774" i="26"/>
  <c r="O892" i="10"/>
  <c r="O1039" i="26" s="1"/>
  <c r="O1038" i="26"/>
  <c r="S554" i="10"/>
  <c r="R610" i="26"/>
  <c r="N928" i="26"/>
  <c r="N756" i="26"/>
  <c r="P693" i="26"/>
  <c r="O528" i="10"/>
  <c r="O584" i="26" s="1"/>
  <c r="O583" i="26"/>
  <c r="O548" i="10"/>
  <c r="O604" i="26" s="1"/>
  <c r="O603" i="26"/>
  <c r="AT23" i="10"/>
  <c r="AS46" i="27"/>
  <c r="AS25" i="27"/>
  <c r="AS31" i="27"/>
  <c r="AS40" i="27"/>
  <c r="P759" i="10"/>
  <c r="P872" i="26" s="1"/>
  <c r="P871" i="26"/>
  <c r="AT22" i="10"/>
  <c r="AS10" i="27"/>
  <c r="AS16" i="27"/>
  <c r="P448" i="10"/>
  <c r="P486" i="26"/>
  <c r="P861" i="10"/>
  <c r="P1007" i="26"/>
  <c r="P881" i="10"/>
  <c r="P1027" i="26"/>
  <c r="P522" i="10"/>
  <c r="P577" i="26"/>
  <c r="P193" i="10"/>
  <c r="P157" i="26"/>
  <c r="O719" i="10"/>
  <c r="O832" i="26" s="1"/>
  <c r="O831" i="26"/>
  <c r="O327" i="10"/>
  <c r="O326" i="26" s="1"/>
  <c r="O325" i="26"/>
  <c r="O734" i="10"/>
  <c r="O847" i="26" s="1"/>
  <c r="O846" i="26"/>
  <c r="Q236" i="10"/>
  <c r="Q217" i="26"/>
  <c r="Q531" i="10"/>
  <c r="Q586" i="26"/>
  <c r="Q388" i="10"/>
  <c r="Q409" i="26"/>
  <c r="Q457" i="10"/>
  <c r="Q495" i="26"/>
  <c r="P296" i="10"/>
  <c r="P294" i="26"/>
  <c r="P601" i="10"/>
  <c r="P673" i="26"/>
  <c r="O380" i="10"/>
  <c r="O402" i="26" s="1"/>
  <c r="O401" i="26"/>
  <c r="P114" i="10"/>
  <c r="P61" i="26"/>
  <c r="P262" i="10"/>
  <c r="P243" i="26"/>
  <c r="O287" i="10"/>
  <c r="O286" i="26" s="1"/>
  <c r="O285" i="26"/>
  <c r="O238" i="10"/>
  <c r="O220" i="26" s="1"/>
  <c r="O219" i="26"/>
  <c r="P178" i="10"/>
  <c r="P142" i="26"/>
  <c r="O100" i="10"/>
  <c r="O48" i="26" s="1"/>
  <c r="O47" i="26"/>
  <c r="S136" i="10"/>
  <c r="R84" i="26"/>
  <c r="Q712" i="10"/>
  <c r="Q824" i="26"/>
  <c r="Q850" i="10"/>
  <c r="Q996" i="26"/>
  <c r="R614" i="26"/>
  <c r="R618" i="26" s="1"/>
  <c r="R622" i="26"/>
  <c r="R626" i="26" s="1"/>
  <c r="Q103" i="10"/>
  <c r="Q50" i="26"/>
  <c r="Q162" i="10"/>
  <c r="Q126" i="26"/>
  <c r="Q166" i="26"/>
  <c r="Q118" i="10"/>
  <c r="Q65" i="26"/>
  <c r="Q678" i="10"/>
  <c r="Q945" i="26"/>
  <c r="Q773" i="26"/>
  <c r="Q108" i="10"/>
  <c r="Q55" i="26"/>
  <c r="Q840" i="10"/>
  <c r="Q986" i="26"/>
  <c r="Q300" i="10"/>
  <c r="Q298" i="26"/>
  <c r="R96" i="26"/>
  <c r="R100" i="26" s="1"/>
  <c r="R88" i="26"/>
  <c r="R92" i="26" s="1"/>
  <c r="Q717" i="10"/>
  <c r="Q829" i="26"/>
  <c r="Q491" i="10"/>
  <c r="Q546" i="26"/>
  <c r="Q900" i="10"/>
  <c r="Q1046" i="26"/>
  <c r="Q88" i="10"/>
  <c r="Q35" i="26"/>
  <c r="Q363" i="10"/>
  <c r="Q384" i="26"/>
  <c r="Q325" i="10"/>
  <c r="Q323" i="26"/>
  <c r="Q737" i="10"/>
  <c r="Q849" i="26"/>
  <c r="R315" i="10"/>
  <c r="R316" i="10" s="1"/>
  <c r="R313" i="26"/>
  <c r="Q320" i="10"/>
  <c r="Q321" i="10" s="1"/>
  <c r="Q318" i="26"/>
  <c r="Q93" i="10"/>
  <c r="Q40" i="26"/>
  <c r="Q855" i="10"/>
  <c r="Q1001" i="26"/>
  <c r="Q870" i="10"/>
  <c r="Q1016" i="26"/>
  <c r="R909" i="26"/>
  <c r="R737" i="26"/>
  <c r="Q462" i="10"/>
  <c r="Q500" i="26"/>
  <c r="Q477" i="10"/>
  <c r="Q515" i="26"/>
  <c r="Q742" i="10"/>
  <c r="Q854" i="26"/>
  <c r="R944" i="26"/>
  <c r="R772" i="26"/>
  <c r="Q408" i="10"/>
  <c r="Q429" i="26"/>
  <c r="R1062" i="26"/>
  <c r="R1066" i="26" s="1"/>
  <c r="R1054" i="26"/>
  <c r="R1058" i="26" s="1"/>
  <c r="Q615" i="10"/>
  <c r="Q616" i="10" s="1"/>
  <c r="Q687" i="26"/>
  <c r="Q595" i="10"/>
  <c r="Q667" i="26"/>
  <c r="Q271" i="10"/>
  <c r="Q252" i="26"/>
  <c r="Q895" i="10"/>
  <c r="Q1041" i="26"/>
  <c r="Q78" i="10"/>
  <c r="Q25" i="26"/>
  <c r="R899" i="26"/>
  <c r="R898" i="26" s="1"/>
  <c r="R727" i="26"/>
  <c r="R726" i="26" s="1"/>
  <c r="Q683" i="10"/>
  <c r="Q950" i="26"/>
  <c r="Q778" i="26"/>
  <c r="Q638" i="10"/>
  <c r="Q905" i="26"/>
  <c r="Q733" i="26"/>
  <c r="Q373" i="10"/>
  <c r="Q394" i="26"/>
  <c r="O243" i="10"/>
  <c r="O225" i="26" s="1"/>
  <c r="O224" i="26"/>
  <c r="P342" i="10"/>
  <c r="P341" i="26" s="1"/>
  <c r="P340" i="26"/>
  <c r="O635" i="10"/>
  <c r="O902" i="26"/>
  <c r="O730" i="26"/>
  <c r="P423" i="10"/>
  <c r="P461" i="26"/>
  <c r="P463" i="10"/>
  <c r="P501" i="26"/>
  <c r="P374" i="10"/>
  <c r="P395" i="26"/>
  <c r="P478" i="10"/>
  <c r="P516" i="26"/>
  <c r="R170" i="26"/>
  <c r="P395" i="10"/>
  <c r="P417" i="26" s="1"/>
  <c r="P416" i="26"/>
  <c r="P389" i="10"/>
  <c r="P410" i="26"/>
  <c r="P404" i="10"/>
  <c r="P425" i="26"/>
  <c r="O857" i="10"/>
  <c r="O1004" i="26" s="1"/>
  <c r="O1003" i="26"/>
  <c r="O847" i="10"/>
  <c r="O994" i="26" s="1"/>
  <c r="O993" i="26"/>
  <c r="N903" i="26"/>
  <c r="N731" i="26"/>
  <c r="O263" i="10"/>
  <c r="O245" i="26" s="1"/>
  <c r="O244" i="26"/>
  <c r="O189" i="10"/>
  <c r="O154" i="26" s="1"/>
  <c r="O153" i="26"/>
  <c r="P222" i="10"/>
  <c r="P203" i="26"/>
  <c r="O110" i="10"/>
  <c r="O58" i="26" s="1"/>
  <c r="O57" i="26"/>
  <c r="O764" i="10"/>
  <c r="O877" i="26" s="1"/>
  <c r="O876" i="26"/>
  <c r="O518" i="10"/>
  <c r="O574" i="26" s="1"/>
  <c r="O573" i="26"/>
  <c r="O479" i="10"/>
  <c r="O518" i="26" s="1"/>
  <c r="O517" i="26"/>
  <c r="Q674" i="10"/>
  <c r="Q941" i="26"/>
  <c r="Q769" i="26"/>
  <c r="P581" i="10"/>
  <c r="P653" i="26"/>
  <c r="P713" i="10"/>
  <c r="P825" i="26"/>
  <c r="P606" i="10"/>
  <c r="P678" i="26"/>
  <c r="Q341" i="10"/>
  <c r="Q339" i="26"/>
  <c r="O390" i="10"/>
  <c r="O412" i="26" s="1"/>
  <c r="O411" i="26"/>
  <c r="O943" i="26"/>
  <c r="O771" i="26"/>
  <c r="P292" i="10"/>
  <c r="P291" i="26" s="1"/>
  <c r="P290" i="26"/>
  <c r="Q1120" i="26"/>
  <c r="P399" i="10"/>
  <c r="P420" i="26"/>
  <c r="O872" i="10"/>
  <c r="O1019" i="26" s="1"/>
  <c r="O1018" i="26"/>
  <c r="P317" i="10"/>
  <c r="P315" i="26"/>
  <c r="P188" i="10"/>
  <c r="P152" i="26"/>
  <c r="Q620" i="10"/>
  <c r="Q621" i="10" s="1"/>
  <c r="Q692" i="26"/>
  <c r="Q865" i="10"/>
  <c r="Q1011" i="26"/>
  <c r="R346" i="26"/>
  <c r="R354" i="26"/>
  <c r="R358" i="26" s="1"/>
  <c r="Q501" i="10"/>
  <c r="Q556" i="26"/>
  <c r="Q398" i="10"/>
  <c r="Q419" i="26"/>
  <c r="Q305" i="10"/>
  <c r="Q303" i="26"/>
  <c r="Q310" i="10"/>
  <c r="Q308" i="26"/>
  <c r="R174" i="26"/>
  <c r="R178" i="26" s="1"/>
  <c r="R182" i="26"/>
  <c r="R186" i="26" s="1"/>
  <c r="Q383" i="10"/>
  <c r="Q404" i="26"/>
  <c r="Q261" i="10"/>
  <c r="Q242" i="26"/>
  <c r="Q197" i="26"/>
  <c r="Q668" i="10"/>
  <c r="Q935" i="26"/>
  <c r="Q763" i="26"/>
  <c r="Q422" i="10"/>
  <c r="Q460" i="26"/>
  <c r="Q447" i="10"/>
  <c r="Q485" i="26"/>
  <c r="Q885" i="10"/>
  <c r="Q1031" i="26"/>
  <c r="R959" i="26"/>
  <c r="R787" i="26"/>
  <c r="Q123" i="10"/>
  <c r="Q70" i="26"/>
  <c r="Q403" i="10"/>
  <c r="Q424" i="26"/>
  <c r="Q575" i="10"/>
  <c r="Q647" i="26"/>
  <c r="R954" i="26"/>
  <c r="R782" i="26"/>
  <c r="O493" i="10"/>
  <c r="O549" i="26" s="1"/>
  <c r="O548" i="26"/>
  <c r="O454" i="10"/>
  <c r="O493" i="26" s="1"/>
  <c r="O492" i="26"/>
  <c r="P326" i="10"/>
  <c r="P324" i="26"/>
  <c r="P319" i="26"/>
  <c r="O312" i="10"/>
  <c r="O311" i="26" s="1"/>
  <c r="O310" i="26"/>
  <c r="O164" i="10"/>
  <c r="O129" i="26" s="1"/>
  <c r="O128" i="26"/>
  <c r="O174" i="10"/>
  <c r="O139" i="26" s="1"/>
  <c r="O138" i="26"/>
  <c r="O508" i="10"/>
  <c r="O564" i="26" s="1"/>
  <c r="O563" i="26"/>
  <c r="Q1121" i="26"/>
  <c r="Q512" i="10"/>
  <c r="Q567" i="26"/>
  <c r="P639" i="10"/>
  <c r="P906" i="26"/>
  <c r="P734" i="26"/>
  <c r="P748" i="10"/>
  <c r="P860" i="26"/>
  <c r="S485" i="10"/>
  <c r="R524" i="26"/>
  <c r="P738" i="10"/>
  <c r="P850" i="26"/>
  <c r="O887" i="10"/>
  <c r="O1034" i="26" s="1"/>
  <c r="O1033" i="26"/>
  <c r="S274" i="10"/>
  <c r="R256" i="26"/>
  <c r="P162" i="26"/>
  <c r="P901" i="10"/>
  <c r="P1047" i="26"/>
  <c r="Q183" i="10"/>
  <c r="Q147" i="26"/>
  <c r="P443" i="10"/>
  <c r="P481" i="26"/>
  <c r="Q350" i="26"/>
  <c r="Q1118" i="26"/>
  <c r="P143" i="10"/>
  <c r="P107" i="26"/>
  <c r="P129" i="10"/>
  <c r="P76" i="26"/>
  <c r="P158" i="10"/>
  <c r="P122" i="26"/>
  <c r="O645" i="10"/>
  <c r="O912" i="26"/>
  <c r="O740" i="26"/>
  <c r="O355" i="10"/>
  <c r="O377" i="26" s="1"/>
  <c r="O376" i="26"/>
  <c r="P538" i="10"/>
  <c r="P594" i="26" s="1"/>
  <c r="P593" i="26"/>
  <c r="N933" i="26"/>
  <c r="N761" i="26"/>
  <c r="O233" i="10"/>
  <c r="O215" i="26" s="1"/>
  <c r="O214" i="26"/>
  <c r="O680" i="10"/>
  <c r="O947" i="26"/>
  <c r="O775" i="26"/>
  <c r="O439" i="10"/>
  <c r="O478" i="26" s="1"/>
  <c r="O477" i="26"/>
  <c r="S416" i="10"/>
  <c r="R438" i="26"/>
  <c r="P331" i="10"/>
  <c r="P329" i="26"/>
  <c r="P688" i="26"/>
  <c r="P596" i="10"/>
  <c r="P668" i="26"/>
  <c r="P272" i="10"/>
  <c r="P253" i="26"/>
  <c r="P649" i="10"/>
  <c r="P916" i="26"/>
  <c r="P744" i="26"/>
  <c r="P99" i="10"/>
  <c r="P46" i="26"/>
  <c r="O159" i="10"/>
  <c r="O124" i="26" s="1"/>
  <c r="O123" i="26"/>
  <c r="O429" i="10"/>
  <c r="O468" i="26" s="1"/>
  <c r="O467" i="26"/>
  <c r="O923" i="26"/>
  <c r="O751" i="26"/>
  <c r="AS55" i="27"/>
  <c r="AZ12" i="16"/>
  <c r="AZ12" i="17" s="1"/>
  <c r="AZ13" i="16"/>
  <c r="AU61" i="10"/>
  <c r="AT16" i="16"/>
  <c r="AT19" i="16"/>
  <c r="AY12" i="16"/>
  <c r="AY12" i="17" s="1"/>
  <c r="AY13" i="16"/>
  <c r="AU62" i="10"/>
  <c r="AT17" i="16"/>
  <c r="AU63" i="10"/>
  <c r="AT18" i="16"/>
  <c r="AT18" i="17" s="1"/>
  <c r="AT18" i="18" s="1"/>
  <c r="V2" i="24"/>
  <c r="V3" i="24" s="1"/>
  <c r="V4" i="24" s="1"/>
  <c r="S195" i="10"/>
  <c r="S196" i="10" s="1"/>
  <c r="S197" i="10" s="1"/>
  <c r="S198" i="10" s="1"/>
  <c r="S199" i="10" s="1"/>
  <c r="R284" i="10"/>
  <c r="S283" i="10"/>
  <c r="S282" i="26" s="1"/>
  <c r="R191" i="10"/>
  <c r="S190" i="10"/>
  <c r="S155" i="26" s="1"/>
  <c r="R545" i="10"/>
  <c r="S544" i="10"/>
  <c r="S600" i="26" s="1"/>
  <c r="R141" i="10"/>
  <c r="S140" i="10"/>
  <c r="S105" i="26" s="1"/>
  <c r="S104" i="26" s="1"/>
  <c r="S96" i="10"/>
  <c r="S44" i="26" s="1"/>
  <c r="R97" i="10"/>
  <c r="S239" i="10"/>
  <c r="S221" i="26" s="1"/>
  <c r="R240" i="10"/>
  <c r="R186" i="10"/>
  <c r="S185" i="10"/>
  <c r="S150" i="26" s="1"/>
  <c r="T288" i="10"/>
  <c r="T287" i="26" s="1"/>
  <c r="S289" i="10"/>
  <c r="R692" i="10"/>
  <c r="S691" i="10"/>
  <c r="S888" i="10"/>
  <c r="S1035" i="26" s="1"/>
  <c r="R889" i="10"/>
  <c r="T509" i="10"/>
  <c r="T565" i="26" s="1"/>
  <c r="S510" i="10"/>
  <c r="R687" i="10"/>
  <c r="S686" i="10"/>
  <c r="S618" i="10"/>
  <c r="S691" i="26" s="1"/>
  <c r="R619" i="10"/>
  <c r="S863" i="10"/>
  <c r="S1010" i="26" s="1"/>
  <c r="R864" i="10"/>
  <c r="R500" i="10"/>
  <c r="S499" i="10"/>
  <c r="S555" i="26" s="1"/>
  <c r="S396" i="10"/>
  <c r="S418" i="26" s="1"/>
  <c r="R397" i="10"/>
  <c r="S303" i="10"/>
  <c r="S302" i="26" s="1"/>
  <c r="R304" i="10"/>
  <c r="S308" i="10"/>
  <c r="S307" i="26" s="1"/>
  <c r="R309" i="10"/>
  <c r="R382" i="10"/>
  <c r="S381" i="10"/>
  <c r="S403" i="26" s="1"/>
  <c r="R260" i="10"/>
  <c r="S259" i="10"/>
  <c r="S241" i="26" s="1"/>
  <c r="S214" i="10"/>
  <c r="S196" i="26" s="1"/>
  <c r="R215" i="10"/>
  <c r="R216" i="10" s="1"/>
  <c r="S666" i="10"/>
  <c r="R667" i="10"/>
  <c r="S445" i="10"/>
  <c r="S484" i="26" s="1"/>
  <c r="R446" i="10"/>
  <c r="R884" i="10"/>
  <c r="S883" i="10"/>
  <c r="S1030" i="26" s="1"/>
  <c r="R122" i="10"/>
  <c r="S121" i="10"/>
  <c r="S69" i="26" s="1"/>
  <c r="R402" i="10"/>
  <c r="S401" i="10"/>
  <c r="S423" i="26" s="1"/>
  <c r="S573" i="10"/>
  <c r="S646" i="26" s="1"/>
  <c r="R574" i="10"/>
  <c r="R540" i="10"/>
  <c r="S539" i="10"/>
  <c r="S595" i="26" s="1"/>
  <c r="R161" i="10"/>
  <c r="S160" i="10"/>
  <c r="S125" i="26" s="1"/>
  <c r="R466" i="10"/>
  <c r="S465" i="10"/>
  <c r="S504" i="26" s="1"/>
  <c r="R599" i="10"/>
  <c r="S598" i="10"/>
  <c r="S671" i="26" s="1"/>
  <c r="R589" i="10"/>
  <c r="S588" i="10"/>
  <c r="S661" i="26" s="1"/>
  <c r="R82" i="10"/>
  <c r="S81" i="10"/>
  <c r="S29" i="26" s="1"/>
  <c r="R550" i="10"/>
  <c r="S549" i="10"/>
  <c r="S605" i="26" s="1"/>
  <c r="R751" i="10"/>
  <c r="S750" i="10"/>
  <c r="S863" i="26" s="1"/>
  <c r="S780" i="10"/>
  <c r="S781" i="10" s="1"/>
  <c r="S782" i="10" s="1"/>
  <c r="S783" i="10" s="1"/>
  <c r="T779" i="10"/>
  <c r="R830" i="10"/>
  <c r="R831" i="10" s="1"/>
  <c r="R832" i="10" s="1"/>
  <c r="R833" i="10" s="1"/>
  <c r="S829" i="10"/>
  <c r="S328" i="10"/>
  <c r="S327" i="26" s="1"/>
  <c r="R329" i="10"/>
  <c r="R235" i="10"/>
  <c r="S234" i="10"/>
  <c r="S216" i="26" s="1"/>
  <c r="R530" i="10"/>
  <c r="S529" i="10"/>
  <c r="S585" i="26" s="1"/>
  <c r="R609" i="10"/>
  <c r="S608" i="10"/>
  <c r="S681" i="26" s="1"/>
  <c r="S386" i="10"/>
  <c r="S408" i="26" s="1"/>
  <c r="R387" i="10"/>
  <c r="S504" i="10"/>
  <c r="S560" i="26" s="1"/>
  <c r="R505" i="10"/>
  <c r="R456" i="10"/>
  <c r="S455" i="10"/>
  <c r="S494" i="26" s="1"/>
  <c r="R279" i="10"/>
  <c r="S278" i="10"/>
  <c r="S277" i="26" s="1"/>
  <c r="S276" i="26" s="1"/>
  <c r="S706" i="10"/>
  <c r="T705" i="10"/>
  <c r="T818" i="26" s="1"/>
  <c r="R436" i="10"/>
  <c r="S435" i="10"/>
  <c r="S474" i="26" s="1"/>
  <c r="T391" i="10"/>
  <c r="T413" i="26" s="1"/>
  <c r="S392" i="10"/>
  <c r="S249" i="10"/>
  <c r="S231" i="26" s="1"/>
  <c r="R250" i="10"/>
  <c r="R584" i="10"/>
  <c r="S583" i="10"/>
  <c r="S656" i="26" s="1"/>
  <c r="R795" i="10"/>
  <c r="R796" i="10" s="1"/>
  <c r="R797" i="10" s="1"/>
  <c r="R798" i="10" s="1"/>
  <c r="S794" i="10"/>
  <c r="S165" i="10"/>
  <c r="S130" i="26" s="1"/>
  <c r="R166" i="10"/>
  <c r="S244" i="10"/>
  <c r="S226" i="26" s="1"/>
  <c r="R245" i="10"/>
  <c r="R790" i="10"/>
  <c r="R791" i="10" s="1"/>
  <c r="R792" i="10" s="1"/>
  <c r="R793" i="10" s="1"/>
  <c r="S789" i="10"/>
  <c r="T338" i="10"/>
  <c r="T337" i="26" s="1"/>
  <c r="S339" i="10"/>
  <c r="S568" i="10"/>
  <c r="S641" i="26" s="1"/>
  <c r="R569" i="10"/>
  <c r="S333" i="10"/>
  <c r="S332" i="26" s="1"/>
  <c r="R334" i="10"/>
  <c r="S150" i="10"/>
  <c r="S115" i="26" s="1"/>
  <c r="R151" i="10"/>
  <c r="R451" i="10"/>
  <c r="S450" i="10"/>
  <c r="S489" i="26" s="1"/>
  <c r="S725" i="10"/>
  <c r="S838" i="26" s="1"/>
  <c r="R726" i="10"/>
  <c r="S376" i="10"/>
  <c r="S398" i="26" s="1"/>
  <c r="R377" i="10"/>
  <c r="R176" i="10"/>
  <c r="S175" i="10"/>
  <c r="S514" i="10"/>
  <c r="S570" i="26" s="1"/>
  <c r="R515" i="10"/>
  <c r="R516" i="10" s="1"/>
  <c r="R820" i="10"/>
  <c r="R821" i="10" s="1"/>
  <c r="S819" i="10"/>
  <c r="R761" i="10"/>
  <c r="S760" i="10"/>
  <c r="S873" i="26" s="1"/>
  <c r="S563" i="10"/>
  <c r="S636" i="26" s="1"/>
  <c r="R564" i="10"/>
  <c r="R230" i="10"/>
  <c r="S229" i="10"/>
  <c r="S211" i="26" s="1"/>
  <c r="R471" i="10"/>
  <c r="S470" i="10"/>
  <c r="S509" i="26" s="1"/>
  <c r="S480" i="10"/>
  <c r="S519" i="26" s="1"/>
  <c r="R481" i="10"/>
  <c r="R711" i="10"/>
  <c r="S710" i="10"/>
  <c r="S823" i="26" s="1"/>
  <c r="R701" i="10"/>
  <c r="S700" i="10"/>
  <c r="S813" i="26" s="1"/>
  <c r="S812" i="26" s="1"/>
  <c r="R849" i="10"/>
  <c r="S848" i="10"/>
  <c r="S995" i="26" s="1"/>
  <c r="S181" i="10"/>
  <c r="T180" i="10"/>
  <c r="T145" i="26" s="1"/>
  <c r="S440" i="10"/>
  <c r="S479" i="26" s="1"/>
  <c r="R441" i="10"/>
  <c r="S774" i="10"/>
  <c r="R775" i="10"/>
  <c r="R776" i="10" s="1"/>
  <c r="R777" i="10" s="1"/>
  <c r="R778" i="10" s="1"/>
  <c r="S494" i="10"/>
  <c r="S550" i="26" s="1"/>
  <c r="R495" i="10"/>
  <c r="S535" i="10"/>
  <c r="T534" i="10"/>
  <c r="T590" i="26" s="1"/>
  <c r="R520" i="10"/>
  <c r="R521" i="10" s="1"/>
  <c r="S519" i="10"/>
  <c r="S575" i="26" s="1"/>
  <c r="S367" i="10"/>
  <c r="T366" i="10"/>
  <c r="T388" i="26" s="1"/>
  <c r="R805" i="10"/>
  <c r="R806" i="10" s="1"/>
  <c r="R807" i="10" s="1"/>
  <c r="R808" i="10" s="1"/>
  <c r="S804" i="10"/>
  <c r="S756" i="10"/>
  <c r="T755" i="10"/>
  <c r="T868" i="26" s="1"/>
  <c r="R225" i="10"/>
  <c r="S224" i="10"/>
  <c r="S206" i="26" s="1"/>
  <c r="R800" i="10"/>
  <c r="R801" i="10" s="1"/>
  <c r="R802" i="10" s="1"/>
  <c r="R803" i="10" s="1"/>
  <c r="S799" i="10"/>
  <c r="R127" i="10"/>
  <c r="S126" i="10"/>
  <c r="S74" i="26" s="1"/>
  <c r="T651" i="10"/>
  <c r="S652" i="10"/>
  <c r="S878" i="10"/>
  <c r="S1025" i="26" s="1"/>
  <c r="R879" i="10"/>
  <c r="R647" i="10"/>
  <c r="S646" i="10"/>
  <c r="S558" i="10"/>
  <c r="S631" i="26" s="1"/>
  <c r="S630" i="26" s="1"/>
  <c r="R559" i="10"/>
  <c r="R265" i="10"/>
  <c r="S264" i="10"/>
  <c r="S246" i="26" s="1"/>
  <c r="R112" i="10"/>
  <c r="S111" i="10"/>
  <c r="S59" i="26" s="1"/>
  <c r="S293" i="10"/>
  <c r="S292" i="26" s="1"/>
  <c r="R294" i="10"/>
  <c r="R746" i="10"/>
  <c r="S745" i="10"/>
  <c r="S858" i="26" s="1"/>
  <c r="S155" i="10"/>
  <c r="S120" i="26" s="1"/>
  <c r="R156" i="10"/>
  <c r="S254" i="10"/>
  <c r="S236" i="26" s="1"/>
  <c r="R255" i="10"/>
  <c r="R579" i="10"/>
  <c r="S578" i="10"/>
  <c r="S651" i="26" s="1"/>
  <c r="R220" i="10"/>
  <c r="R221" i="10" s="1"/>
  <c r="S219" i="10"/>
  <c r="S201" i="26" s="1"/>
  <c r="S351" i="10"/>
  <c r="S373" i="26" s="1"/>
  <c r="S372" i="26" s="1"/>
  <c r="R352" i="10"/>
  <c r="R785" i="10"/>
  <c r="R786" i="10" s="1"/>
  <c r="R787" i="10" s="1"/>
  <c r="R788" i="10" s="1"/>
  <c r="S784" i="10"/>
  <c r="R171" i="10"/>
  <c r="S170" i="10"/>
  <c r="R525" i="10"/>
  <c r="S524" i="10"/>
  <c r="S580" i="26" s="1"/>
  <c r="S730" i="10"/>
  <c r="S843" i="26" s="1"/>
  <c r="R731" i="10"/>
  <c r="R426" i="10"/>
  <c r="S425" i="10"/>
  <c r="S464" i="26" s="1"/>
  <c r="R412" i="10"/>
  <c r="S411" i="10"/>
  <c r="S433" i="26" s="1"/>
  <c r="T145" i="10"/>
  <c r="T110" i="26" s="1"/>
  <c r="S146" i="10"/>
  <c r="R662" i="10"/>
  <c r="S661" i="10"/>
  <c r="S858" i="10"/>
  <c r="S1005" i="26" s="1"/>
  <c r="R859" i="10"/>
  <c r="R357" i="10"/>
  <c r="S356" i="10"/>
  <c r="S378" i="26" s="1"/>
  <c r="R810" i="10"/>
  <c r="R811" i="10" s="1"/>
  <c r="R812" i="10" s="1"/>
  <c r="R813" i="10" s="1"/>
  <c r="S809" i="10"/>
  <c r="R874" i="10"/>
  <c r="S873" i="10"/>
  <c r="S1020" i="26" s="1"/>
  <c r="R604" i="10"/>
  <c r="S603" i="10"/>
  <c r="S676" i="26" s="1"/>
  <c r="S672" i="10"/>
  <c r="T671" i="10"/>
  <c r="S656" i="10"/>
  <c r="R657" i="10"/>
  <c r="S131" i="10"/>
  <c r="S79" i="26" s="1"/>
  <c r="R132" i="10"/>
  <c r="R431" i="10"/>
  <c r="S430" i="10"/>
  <c r="S469" i="26" s="1"/>
  <c r="R825" i="10"/>
  <c r="R826" i="10" s="1"/>
  <c r="R827" i="10" s="1"/>
  <c r="R828" i="10" s="1"/>
  <c r="S824" i="10"/>
  <c r="R844" i="10"/>
  <c r="S843" i="10"/>
  <c r="S990" i="26" s="1"/>
  <c r="S715" i="10"/>
  <c r="S716" i="10" s="1"/>
  <c r="S489" i="10"/>
  <c r="S545" i="26" s="1"/>
  <c r="S544" i="26" s="1"/>
  <c r="R490" i="10"/>
  <c r="S898" i="10"/>
  <c r="S1045" i="26" s="1"/>
  <c r="R899" i="10"/>
  <c r="R87" i="10"/>
  <c r="S86" i="10"/>
  <c r="S34" i="26" s="1"/>
  <c r="R362" i="10"/>
  <c r="S361" i="10"/>
  <c r="S383" i="26" s="1"/>
  <c r="R324" i="10"/>
  <c r="S323" i="10"/>
  <c r="S322" i="26" s="1"/>
  <c r="R736" i="10"/>
  <c r="S735" i="10"/>
  <c r="S848" i="26" s="1"/>
  <c r="S314" i="10"/>
  <c r="T313" i="10"/>
  <c r="T312" i="26" s="1"/>
  <c r="R319" i="10"/>
  <c r="S318" i="10"/>
  <c r="S317" i="26" s="1"/>
  <c r="R92" i="10"/>
  <c r="S91" i="10"/>
  <c r="S39" i="26" s="1"/>
  <c r="S853" i="10"/>
  <c r="S1000" i="26" s="1"/>
  <c r="R854" i="10"/>
  <c r="R869" i="10"/>
  <c r="S868" i="10"/>
  <c r="S1015" i="26" s="1"/>
  <c r="R461" i="10"/>
  <c r="S460" i="10"/>
  <c r="S499" i="26" s="1"/>
  <c r="S475" i="10"/>
  <c r="S514" i="26" s="1"/>
  <c r="R476" i="10"/>
  <c r="R741" i="10"/>
  <c r="S740" i="10"/>
  <c r="S853" i="26" s="1"/>
  <c r="S406" i="10"/>
  <c r="S428" i="26" s="1"/>
  <c r="R407" i="10"/>
  <c r="S613" i="10"/>
  <c r="S686" i="26" s="1"/>
  <c r="R614" i="10"/>
  <c r="R594" i="10"/>
  <c r="S593" i="10"/>
  <c r="S666" i="26" s="1"/>
  <c r="R270" i="10"/>
  <c r="S269" i="10"/>
  <c r="S251" i="26" s="1"/>
  <c r="R894" i="10"/>
  <c r="S893" i="10"/>
  <c r="S1040" i="26" s="1"/>
  <c r="R77" i="10"/>
  <c r="S76" i="10"/>
  <c r="S24" i="26" s="1"/>
  <c r="R682" i="10"/>
  <c r="S681" i="10"/>
  <c r="S636" i="10"/>
  <c r="R637" i="10"/>
  <c r="R372" i="10"/>
  <c r="S371" i="10"/>
  <c r="S393" i="26" s="1"/>
  <c r="R72" i="10"/>
  <c r="S71" i="10"/>
  <c r="S19" i="26" s="1"/>
  <c r="S18" i="26" s="1"/>
  <c r="S101" i="10"/>
  <c r="S49" i="26" s="1"/>
  <c r="R102" i="10"/>
  <c r="R815" i="10"/>
  <c r="R816" i="10" s="1"/>
  <c r="S814" i="10"/>
  <c r="R642" i="10"/>
  <c r="S641" i="10"/>
  <c r="S116" i="10"/>
  <c r="S64" i="26" s="1"/>
  <c r="R117" i="10"/>
  <c r="R677" i="10"/>
  <c r="S676" i="10"/>
  <c r="S106" i="10"/>
  <c r="S54" i="26" s="1"/>
  <c r="R107" i="10"/>
  <c r="R770" i="10"/>
  <c r="R771" i="10" s="1"/>
  <c r="R772" i="10" s="1"/>
  <c r="R773" i="10" s="1"/>
  <c r="S769" i="10"/>
  <c r="R839" i="10"/>
  <c r="S838" i="10"/>
  <c r="S985" i="26" s="1"/>
  <c r="S984" i="26" s="1"/>
  <c r="S298" i="10"/>
  <c r="S297" i="26" s="1"/>
  <c r="R299" i="10"/>
  <c r="R632" i="10"/>
  <c r="S631" i="10"/>
  <c r="AZ12" i="18" l="1"/>
  <c r="D86" i="19" a="1"/>
  <c r="D86" i="19" s="1"/>
  <c r="F86" i="19"/>
  <c r="AQ13" i="18"/>
  <c r="AQ16" i="30"/>
  <c r="AY12" i="18"/>
  <c r="AP14" i="30"/>
  <c r="AS16" i="18"/>
  <c r="P16" i="18"/>
  <c r="P19" i="18"/>
  <c r="L18" i="18"/>
  <c r="L14" i="30"/>
  <c r="O16" i="18"/>
  <c r="P17" i="17"/>
  <c r="Q1144" i="26"/>
  <c r="Q19" i="15" s="1"/>
  <c r="Q1142" i="26"/>
  <c r="Q17" i="15" s="1"/>
  <c r="M18" i="17"/>
  <c r="N1117" i="26"/>
  <c r="N1143" i="26" s="1"/>
  <c r="N18" i="15" s="1"/>
  <c r="AT17" i="17"/>
  <c r="AT17" i="18" s="1"/>
  <c r="AT16" i="17"/>
  <c r="AQ19" i="17"/>
  <c r="AR1090" i="26"/>
  <c r="AR1094" i="26" s="1"/>
  <c r="AR1098" i="26" s="1"/>
  <c r="AR1135" i="26" s="1"/>
  <c r="AR1144" i="26" s="1"/>
  <c r="AR19" i="15" s="1"/>
  <c r="AR66" i="27"/>
  <c r="AR13" i="15" s="1"/>
  <c r="AR13" i="17" s="1"/>
  <c r="S201" i="10"/>
  <c r="S202" i="10" s="1"/>
  <c r="S203" i="10" s="1"/>
  <c r="S204" i="10" s="1"/>
  <c r="T200" i="10"/>
  <c r="T165" i="26" s="1"/>
  <c r="S165" i="26"/>
  <c r="T209" i="10"/>
  <c r="S210" i="10"/>
  <c r="S421" i="10"/>
  <c r="T420" i="10"/>
  <c r="T459" i="26" s="1"/>
  <c r="T458" i="26" s="1"/>
  <c r="S721" i="10"/>
  <c r="T720" i="10"/>
  <c r="Q818" i="10"/>
  <c r="Q822" i="10"/>
  <c r="Q823" i="10" s="1"/>
  <c r="O144" i="26"/>
  <c r="P191" i="26"/>
  <c r="P190" i="26" s="1"/>
  <c r="O260" i="26"/>
  <c r="O264" i="26" s="1"/>
  <c r="O268" i="26"/>
  <c r="O272" i="26" s="1"/>
  <c r="N211" i="10"/>
  <c r="N192" i="26"/>
  <c r="S828" i="26"/>
  <c r="O835" i="26"/>
  <c r="O723" i="10"/>
  <c r="S140" i="26"/>
  <c r="R833" i="26"/>
  <c r="O690" i="26"/>
  <c r="N622" i="10"/>
  <c r="N695" i="26" s="1"/>
  <c r="N694" i="26"/>
  <c r="S135" i="26"/>
  <c r="L213" i="10"/>
  <c r="L195" i="26" s="1"/>
  <c r="L194" i="26"/>
  <c r="M212" i="10"/>
  <c r="M193" i="26"/>
  <c r="S160" i="26"/>
  <c r="R1128" i="26"/>
  <c r="R817" i="10"/>
  <c r="AS57" i="27"/>
  <c r="AS61" i="27" s="1"/>
  <c r="P316" i="26"/>
  <c r="P722" i="10"/>
  <c r="P834" i="26"/>
  <c r="N724" i="10"/>
  <c r="N837" i="26" s="1"/>
  <c r="N836" i="26"/>
  <c r="R1115" i="26"/>
  <c r="R1126" i="26"/>
  <c r="R1120" i="26"/>
  <c r="R1116" i="26"/>
  <c r="R615" i="10"/>
  <c r="R616" i="10" s="1"/>
  <c r="R687" i="26"/>
  <c r="R133" i="10"/>
  <c r="R80" i="26"/>
  <c r="R157" i="10"/>
  <c r="R121" i="26"/>
  <c r="R442" i="10"/>
  <c r="R480" i="26"/>
  <c r="R1118" i="26"/>
  <c r="R350" i="26"/>
  <c r="Q675" i="10"/>
  <c r="Q942" i="26"/>
  <c r="Q770" i="26"/>
  <c r="P115" i="10"/>
  <c r="P63" i="26" s="1"/>
  <c r="P62" i="26"/>
  <c r="R462" i="10"/>
  <c r="R500" i="26"/>
  <c r="R663" i="10"/>
  <c r="R930" i="26"/>
  <c r="R758" i="26"/>
  <c r="R437" i="10"/>
  <c r="R475" i="26"/>
  <c r="R142" i="10"/>
  <c r="R106" i="26"/>
  <c r="P617" i="10"/>
  <c r="P689" i="26"/>
  <c r="T274" i="10"/>
  <c r="S256" i="26"/>
  <c r="Q404" i="10"/>
  <c r="Q425" i="26"/>
  <c r="P607" i="10"/>
  <c r="P680" i="26" s="1"/>
  <c r="P679" i="26"/>
  <c r="O903" i="26"/>
  <c r="O731" i="26"/>
  <c r="Q743" i="10"/>
  <c r="Q855" i="26"/>
  <c r="P680" i="10"/>
  <c r="P947" i="26"/>
  <c r="P775" i="26"/>
  <c r="P410" i="10"/>
  <c r="P432" i="26" s="1"/>
  <c r="P431" i="26"/>
  <c r="Q267" i="10"/>
  <c r="Q248" i="26"/>
  <c r="Q861" i="10"/>
  <c r="Q1007" i="26"/>
  <c r="Q84" i="10"/>
  <c r="Q31" i="26"/>
  <c r="S899" i="26"/>
  <c r="S898" i="26" s="1"/>
  <c r="S727" i="26"/>
  <c r="S726" i="26" s="1"/>
  <c r="R840" i="10"/>
  <c r="R986" i="26"/>
  <c r="R683" i="10"/>
  <c r="R950" i="26"/>
  <c r="R778" i="26"/>
  <c r="R595" i="10"/>
  <c r="R667" i="26"/>
  <c r="R93" i="10"/>
  <c r="R40" i="26"/>
  <c r="R325" i="10"/>
  <c r="R323" i="26"/>
  <c r="S614" i="26"/>
  <c r="S618" i="26" s="1"/>
  <c r="S622" i="26"/>
  <c r="S626" i="26" s="1"/>
  <c r="R432" i="10"/>
  <c r="R470" i="26"/>
  <c r="R605" i="10"/>
  <c r="R677" i="26"/>
  <c r="R427" i="10"/>
  <c r="R465" i="26"/>
  <c r="R113" i="10"/>
  <c r="R60" i="26"/>
  <c r="R226" i="10"/>
  <c r="R207" i="26"/>
  <c r="S368" i="10"/>
  <c r="S389" i="26"/>
  <c r="R702" i="10"/>
  <c r="R814" i="26"/>
  <c r="R231" i="10"/>
  <c r="R212" i="26"/>
  <c r="R452" i="10"/>
  <c r="R490" i="26"/>
  <c r="R457" i="10"/>
  <c r="R495" i="26"/>
  <c r="R531" i="10"/>
  <c r="R586" i="26"/>
  <c r="R590" i="10"/>
  <c r="R662" i="26"/>
  <c r="R541" i="10"/>
  <c r="R596" i="26"/>
  <c r="R885" i="10"/>
  <c r="R1031" i="26"/>
  <c r="R693" i="10"/>
  <c r="R960" i="26"/>
  <c r="R788" i="26"/>
  <c r="R285" i="10"/>
  <c r="R283" i="26"/>
  <c r="P597" i="10"/>
  <c r="P670" i="26" s="1"/>
  <c r="P669" i="26"/>
  <c r="O913" i="26"/>
  <c r="O741" i="26"/>
  <c r="P164" i="26"/>
  <c r="P163" i="26"/>
  <c r="T485" i="10"/>
  <c r="S524" i="26"/>
  <c r="Q576" i="10"/>
  <c r="Q648" i="26"/>
  <c r="Q886" i="10"/>
  <c r="Q1032" i="26"/>
  <c r="Q342" i="10"/>
  <c r="Q341" i="26" s="1"/>
  <c r="Q340" i="26"/>
  <c r="Q374" i="10"/>
  <c r="Q395" i="26"/>
  <c r="R968" i="26"/>
  <c r="R972" i="26" s="1"/>
  <c r="R976" i="26"/>
  <c r="R980" i="26" s="1"/>
  <c r="Q596" i="10"/>
  <c r="Q668" i="26"/>
  <c r="Q319" i="26"/>
  <c r="Q364" i="10"/>
  <c r="Q385" i="26"/>
  <c r="Q718" i="10"/>
  <c r="Q830" i="26"/>
  <c r="Q109" i="10"/>
  <c r="Q56" i="26"/>
  <c r="P484" i="10"/>
  <c r="P523" i="26" s="1"/>
  <c r="P522" i="26"/>
  <c r="Q542" i="10"/>
  <c r="Q597" i="26"/>
  <c r="P248" i="10"/>
  <c r="P230" i="26" s="1"/>
  <c r="P229" i="26"/>
  <c r="P562" i="10"/>
  <c r="P635" i="26" s="1"/>
  <c r="P634" i="26"/>
  <c r="Q611" i="10"/>
  <c r="Q683" i="26"/>
  <c r="Q566" i="10"/>
  <c r="Q638" i="26"/>
  <c r="P169" i="26"/>
  <c r="P168" i="26"/>
  <c r="P233" i="10"/>
  <c r="P215" i="26" s="1"/>
  <c r="P214" i="26"/>
  <c r="P80" i="10"/>
  <c r="P28" i="26" s="1"/>
  <c r="P27" i="26"/>
  <c r="Q759" i="10"/>
  <c r="Q872" i="26" s="1"/>
  <c r="Q871" i="26"/>
  <c r="P243" i="10"/>
  <c r="P225" i="26" s="1"/>
  <c r="P224" i="26"/>
  <c r="Q114" i="10"/>
  <c r="Q61" i="26"/>
  <c r="Q129" i="10"/>
  <c r="Q76" i="26"/>
  <c r="R369" i="10"/>
  <c r="R390" i="26"/>
  <c r="Q497" i="10"/>
  <c r="Q552" i="26"/>
  <c r="P302" i="10"/>
  <c r="P301" i="26" s="1"/>
  <c r="P300" i="26"/>
  <c r="P857" i="10"/>
  <c r="P1004" i="26" s="1"/>
  <c r="P1003" i="26"/>
  <c r="T903" i="10"/>
  <c r="S1050" i="26"/>
  <c r="P365" i="10"/>
  <c r="P387" i="26" s="1"/>
  <c r="P386" i="26"/>
  <c r="P169" i="10"/>
  <c r="P134" i="26" s="1"/>
  <c r="P133" i="26"/>
  <c r="P612" i="10"/>
  <c r="P685" i="26" s="1"/>
  <c r="P684" i="26"/>
  <c r="Q753" i="10"/>
  <c r="Q865" i="26"/>
  <c r="Q134" i="10"/>
  <c r="Q81" i="26"/>
  <c r="P385" i="10"/>
  <c r="P407" i="26" s="1"/>
  <c r="P406" i="26"/>
  <c r="Q891" i="10"/>
  <c r="Q1037" i="26"/>
  <c r="Q881" i="10"/>
  <c r="Q1027" i="26"/>
  <c r="Q149" i="10"/>
  <c r="Q114" i="26" s="1"/>
  <c r="Q113" i="26"/>
  <c r="O908" i="26"/>
  <c r="O736" i="26"/>
  <c r="P503" i="10"/>
  <c r="P559" i="26" s="1"/>
  <c r="P558" i="26"/>
  <c r="P704" i="10"/>
  <c r="P817" i="26" s="1"/>
  <c r="P816" i="26"/>
  <c r="Q1125" i="26"/>
  <c r="Q1141" i="26" s="1"/>
  <c r="Q16" i="15" s="1"/>
  <c r="O928" i="26"/>
  <c r="O756" i="26"/>
  <c r="R148" i="10"/>
  <c r="R112" i="26"/>
  <c r="Q733" i="10"/>
  <c r="Q845" i="26"/>
  <c r="Q158" i="10"/>
  <c r="Q122" i="26"/>
  <c r="P90" i="10"/>
  <c r="P38" i="26" s="1"/>
  <c r="P37" i="26"/>
  <c r="P105" i="10"/>
  <c r="P53" i="26" s="1"/>
  <c r="P52" i="26"/>
  <c r="P307" i="10"/>
  <c r="P306" i="26" s="1"/>
  <c r="P305" i="26"/>
  <c r="Q728" i="10"/>
  <c r="Q840" i="26"/>
  <c r="Q571" i="10"/>
  <c r="Q643" i="26"/>
  <c r="Q168" i="10"/>
  <c r="Q132" i="26"/>
  <c r="P469" i="10"/>
  <c r="P508" i="26" s="1"/>
  <c r="P507" i="26"/>
  <c r="R1121" i="26"/>
  <c r="Q99" i="10"/>
  <c r="Q46" i="26"/>
  <c r="Q468" i="10"/>
  <c r="Q506" i="26"/>
  <c r="Q438" i="10"/>
  <c r="Q476" i="26"/>
  <c r="Q876" i="10"/>
  <c r="Q1022" i="26"/>
  <c r="P872" i="10"/>
  <c r="P1019" i="26" s="1"/>
  <c r="P1018" i="26"/>
  <c r="P355" i="10"/>
  <c r="P377" i="26" s="1"/>
  <c r="P376" i="26"/>
  <c r="P543" i="10"/>
  <c r="P599" i="26" s="1"/>
  <c r="P598" i="26"/>
  <c r="S88" i="26"/>
  <c r="S92" i="26" s="1"/>
  <c r="S96" i="26"/>
  <c r="S100" i="26" s="1"/>
  <c r="S929" i="26"/>
  <c r="S757" i="26"/>
  <c r="S653" i="10"/>
  <c r="S920" i="26"/>
  <c r="S748" i="26"/>
  <c r="R565" i="10"/>
  <c r="R637" i="26"/>
  <c r="R161" i="26"/>
  <c r="P253" i="10"/>
  <c r="P235" i="26" s="1"/>
  <c r="P234" i="26"/>
  <c r="P533" i="10"/>
  <c r="P589" i="26" s="1"/>
  <c r="P588" i="26"/>
  <c r="R266" i="10"/>
  <c r="R247" i="26"/>
  <c r="P444" i="10"/>
  <c r="P483" i="26" s="1"/>
  <c r="P482" i="26"/>
  <c r="Q89" i="10"/>
  <c r="Q36" i="26"/>
  <c r="AU22" i="10"/>
  <c r="AT10" i="27"/>
  <c r="AT16" i="27"/>
  <c r="Q331" i="10"/>
  <c r="Q329" i="26"/>
  <c r="P847" i="10"/>
  <c r="P994" i="26" s="1"/>
  <c r="P993" i="26"/>
  <c r="P429" i="10"/>
  <c r="P468" i="26" s="1"/>
  <c r="P467" i="26"/>
  <c r="P729" i="10"/>
  <c r="P842" i="26" s="1"/>
  <c r="P841" i="26"/>
  <c r="P685" i="10"/>
  <c r="P952" i="26"/>
  <c r="P780" i="26"/>
  <c r="S147" i="10"/>
  <c r="S111" i="26"/>
  <c r="R482" i="10"/>
  <c r="R520" i="26"/>
  <c r="S528" i="26"/>
  <c r="S532" i="26" s="1"/>
  <c r="S536" i="26"/>
  <c r="S540" i="26" s="1"/>
  <c r="P882" i="10"/>
  <c r="P1029" i="26" s="1"/>
  <c r="P1028" i="26"/>
  <c r="T623" i="10"/>
  <c r="S696" i="26"/>
  <c r="Q292" i="10"/>
  <c r="Q291" i="26" s="1"/>
  <c r="Q290" i="26"/>
  <c r="P518" i="10"/>
  <c r="P574" i="26" s="1"/>
  <c r="P573" i="26"/>
  <c r="R341" i="10"/>
  <c r="R339" i="26"/>
  <c r="Q694" i="10"/>
  <c r="Q961" i="26"/>
  <c r="Q789" i="26"/>
  <c r="Q517" i="10"/>
  <c r="Q522" i="10" s="1"/>
  <c r="Q572" i="26"/>
  <c r="R394" i="10"/>
  <c r="R415" i="26"/>
  <c r="Q286" i="10"/>
  <c r="Q284" i="26"/>
  <c r="Q281" i="10"/>
  <c r="Q279" i="26"/>
  <c r="P258" i="10"/>
  <c r="P240" i="26" s="1"/>
  <c r="P239" i="26"/>
  <c r="P670" i="10"/>
  <c r="P937" i="26"/>
  <c r="P765" i="26"/>
  <c r="R633" i="10"/>
  <c r="R900" i="26"/>
  <c r="R728" i="26"/>
  <c r="R373" i="10"/>
  <c r="R394" i="26"/>
  <c r="R895" i="10"/>
  <c r="R1041" i="26"/>
  <c r="R870" i="10"/>
  <c r="R1016" i="26"/>
  <c r="S315" i="10"/>
  <c r="S316" i="10" s="1"/>
  <c r="S313" i="26"/>
  <c r="R88" i="10"/>
  <c r="R35" i="26"/>
  <c r="R845" i="10"/>
  <c r="R991" i="26"/>
  <c r="S924" i="26"/>
  <c r="S752" i="26"/>
  <c r="R526" i="10"/>
  <c r="R581" i="26"/>
  <c r="R202" i="26"/>
  <c r="R747" i="10"/>
  <c r="R859" i="26"/>
  <c r="S700" i="26"/>
  <c r="S704" i="26" s="1"/>
  <c r="S708" i="26"/>
  <c r="S712" i="26" s="1"/>
  <c r="R128" i="10"/>
  <c r="R75" i="26"/>
  <c r="S757" i="10"/>
  <c r="S869" i="26"/>
  <c r="S536" i="10"/>
  <c r="S591" i="26"/>
  <c r="S182" i="10"/>
  <c r="S146" i="26"/>
  <c r="R762" i="10"/>
  <c r="R874" i="26"/>
  <c r="R585" i="10"/>
  <c r="R657" i="26"/>
  <c r="S707" i="10"/>
  <c r="S819" i="26"/>
  <c r="R551" i="10"/>
  <c r="R606" i="26"/>
  <c r="R467" i="10"/>
  <c r="R505" i="26"/>
  <c r="R403" i="10"/>
  <c r="R424" i="26"/>
  <c r="R422" i="10"/>
  <c r="R460" i="26"/>
  <c r="R383" i="10"/>
  <c r="R404" i="26"/>
  <c r="R501" i="10"/>
  <c r="R556" i="26"/>
  <c r="R187" i="10"/>
  <c r="R151" i="26"/>
  <c r="R546" i="10"/>
  <c r="R601" i="26"/>
  <c r="P650" i="10"/>
  <c r="P917" i="26"/>
  <c r="P745" i="26"/>
  <c r="P332" i="10"/>
  <c r="P331" i="26" s="1"/>
  <c r="P330" i="26"/>
  <c r="P130" i="10"/>
  <c r="P78" i="26" s="1"/>
  <c r="P77" i="26"/>
  <c r="Q184" i="10"/>
  <c r="Q149" i="26" s="1"/>
  <c r="Q148" i="26"/>
  <c r="P322" i="10"/>
  <c r="P321" i="26" s="1"/>
  <c r="P320" i="26"/>
  <c r="Q124" i="10"/>
  <c r="Q71" i="26"/>
  <c r="Q423" i="10"/>
  <c r="Q461" i="26"/>
  <c r="P714" i="10"/>
  <c r="P827" i="26" s="1"/>
  <c r="P826" i="26"/>
  <c r="Q896" i="10"/>
  <c r="Q1042" i="26"/>
  <c r="Q478" i="10"/>
  <c r="Q516" i="26"/>
  <c r="Q856" i="10"/>
  <c r="Q1002" i="26"/>
  <c r="Q738" i="10"/>
  <c r="Q850" i="26"/>
  <c r="Q901" i="10"/>
  <c r="Q1047" i="26"/>
  <c r="Q301" i="10"/>
  <c r="Q299" i="26"/>
  <c r="P498" i="10"/>
  <c r="P554" i="26" s="1"/>
  <c r="P553" i="26"/>
  <c r="P852" i="10"/>
  <c r="P999" i="26" s="1"/>
  <c r="P998" i="26"/>
  <c r="P528" i="10"/>
  <c r="P584" i="26" s="1"/>
  <c r="P583" i="26"/>
  <c r="O933" i="26"/>
  <c r="O761" i="26"/>
  <c r="Q644" i="10"/>
  <c r="Q911" i="26"/>
  <c r="Q739" i="26"/>
  <c r="Q703" i="10"/>
  <c r="Q815" i="26"/>
  <c r="P218" i="10"/>
  <c r="P200" i="26" s="1"/>
  <c r="P199" i="26"/>
  <c r="P577" i="10"/>
  <c r="P650" i="26" s="1"/>
  <c r="P649" i="26"/>
  <c r="Q552" i="10"/>
  <c r="Q607" i="26"/>
  <c r="O958" i="26"/>
  <c r="O786" i="26"/>
  <c r="P282" i="10"/>
  <c r="P281" i="26" s="1"/>
  <c r="P280" i="26"/>
  <c r="P943" i="26"/>
  <c r="P771" i="26"/>
  <c r="P754" i="10"/>
  <c r="P867" i="26" s="1"/>
  <c r="P866" i="26"/>
  <c r="Q561" i="10"/>
  <c r="Q633" i="26"/>
  <c r="R537" i="10"/>
  <c r="R592" i="26"/>
  <c r="R183" i="10"/>
  <c r="R147" i="26"/>
  <c r="P337" i="10"/>
  <c r="P336" i="26" s="1"/>
  <c r="P335" i="26"/>
  <c r="O953" i="26"/>
  <c r="O781" i="26"/>
  <c r="T765" i="10"/>
  <c r="S878" i="26"/>
  <c r="Q359" i="10"/>
  <c r="Q380" i="26"/>
  <c r="P695" i="10"/>
  <c r="P962" i="26"/>
  <c r="P790" i="26"/>
  <c r="P587" i="10"/>
  <c r="P660" i="26" s="1"/>
  <c r="P659" i="26"/>
  <c r="P719" i="10"/>
  <c r="P832" i="26" s="1"/>
  <c r="P831" i="26"/>
  <c r="Q748" i="10"/>
  <c r="Q860" i="26"/>
  <c r="P660" i="10"/>
  <c r="P927" i="26"/>
  <c r="P755" i="26"/>
  <c r="Q689" i="10"/>
  <c r="Q956" i="26"/>
  <c r="Q784" i="26"/>
  <c r="O938" i="26"/>
  <c r="O766" i="26"/>
  <c r="P454" i="10"/>
  <c r="P493" i="26" s="1"/>
  <c r="P492" i="26"/>
  <c r="R353" i="10"/>
  <c r="R374" i="26"/>
  <c r="R506" i="10"/>
  <c r="R561" i="26"/>
  <c r="R575" i="10"/>
  <c r="R647" i="26"/>
  <c r="S954" i="26"/>
  <c r="S782" i="26"/>
  <c r="S174" i="26"/>
  <c r="S178" i="26" s="1"/>
  <c r="S182" i="26"/>
  <c r="S186" i="26" s="1"/>
  <c r="P100" i="10"/>
  <c r="P48" i="26" s="1"/>
  <c r="P47" i="26"/>
  <c r="P189" i="10"/>
  <c r="P154" i="26" s="1"/>
  <c r="P153" i="26"/>
  <c r="Q713" i="10"/>
  <c r="Q825" i="26"/>
  <c r="P523" i="10"/>
  <c r="P579" i="26" s="1"/>
  <c r="P578" i="26"/>
  <c r="R78" i="10"/>
  <c r="R25" i="26"/>
  <c r="R320" i="10"/>
  <c r="R321" i="10" s="1"/>
  <c r="R318" i="26"/>
  <c r="R875" i="10"/>
  <c r="R1021" i="26"/>
  <c r="R576" i="26"/>
  <c r="R752" i="10"/>
  <c r="R864" i="26"/>
  <c r="P159" i="10"/>
  <c r="P124" i="26" s="1"/>
  <c r="P123" i="26"/>
  <c r="P749" i="10"/>
  <c r="P862" i="26" s="1"/>
  <c r="P861" i="26"/>
  <c r="Q448" i="10"/>
  <c r="Q486" i="26"/>
  <c r="Q688" i="26"/>
  <c r="R314" i="26"/>
  <c r="P415" i="10"/>
  <c r="P437" i="26" s="1"/>
  <c r="P436" i="26"/>
  <c r="O918" i="26"/>
  <c r="O746" i="26"/>
  <c r="P744" i="10"/>
  <c r="P857" i="26" s="1"/>
  <c r="P856" i="26"/>
  <c r="Q443" i="10"/>
  <c r="Q481" i="26"/>
  <c r="T696" i="10"/>
  <c r="S964" i="26"/>
  <c r="S792" i="26"/>
  <c r="P174" i="10"/>
  <c r="P139" i="26" s="1"/>
  <c r="P138" i="26"/>
  <c r="R108" i="10"/>
  <c r="R55" i="26"/>
  <c r="R408" i="10"/>
  <c r="R429" i="26"/>
  <c r="R658" i="10"/>
  <c r="R925" i="26"/>
  <c r="R753" i="26"/>
  <c r="R378" i="10"/>
  <c r="R399" i="26"/>
  <c r="R246" i="10"/>
  <c r="R227" i="26"/>
  <c r="R330" i="10"/>
  <c r="R328" i="26"/>
  <c r="S511" i="10"/>
  <c r="S566" i="26"/>
  <c r="Q262" i="10"/>
  <c r="Q243" i="26"/>
  <c r="Q866" i="10"/>
  <c r="Q1012" i="26"/>
  <c r="P375" i="10"/>
  <c r="P397" i="26" s="1"/>
  <c r="P396" i="26"/>
  <c r="Q104" i="10"/>
  <c r="Q51" i="26"/>
  <c r="Q389" i="10"/>
  <c r="Q410" i="26"/>
  <c r="P842" i="10"/>
  <c r="P989" i="26" s="1"/>
  <c r="P988" i="26"/>
  <c r="P645" i="10"/>
  <c r="P912" i="26"/>
  <c r="P740" i="26"/>
  <c r="P287" i="10"/>
  <c r="P286" i="26" s="1"/>
  <c r="P285" i="26"/>
  <c r="Q527" i="10"/>
  <c r="Q582" i="26"/>
  <c r="P75" i="10"/>
  <c r="P23" i="26" s="1"/>
  <c r="P22" i="26"/>
  <c r="Q846" i="10"/>
  <c r="Q992" i="26"/>
  <c r="R300" i="10"/>
  <c r="R298" i="26"/>
  <c r="S944" i="26"/>
  <c r="S772" i="26"/>
  <c r="R638" i="10"/>
  <c r="R905" i="26"/>
  <c r="R733" i="26"/>
  <c r="R855" i="10"/>
  <c r="R1001" i="26"/>
  <c r="R900" i="10"/>
  <c r="R1046" i="26"/>
  <c r="T939" i="26"/>
  <c r="T767" i="26"/>
  <c r="R295" i="10"/>
  <c r="R293" i="26"/>
  <c r="S914" i="26"/>
  <c r="S742" i="26"/>
  <c r="R496" i="10"/>
  <c r="R551" i="26"/>
  <c r="R727" i="10"/>
  <c r="R839" i="26"/>
  <c r="R570" i="10"/>
  <c r="R642" i="26"/>
  <c r="R251" i="10"/>
  <c r="R232" i="26"/>
  <c r="S346" i="26"/>
  <c r="S354" i="26"/>
  <c r="S358" i="26" s="1"/>
  <c r="R668" i="10"/>
  <c r="R935" i="26"/>
  <c r="R763" i="26"/>
  <c r="R310" i="10"/>
  <c r="R308" i="26"/>
  <c r="R865" i="10"/>
  <c r="R1011" i="26"/>
  <c r="R890" i="10"/>
  <c r="R1036" i="26"/>
  <c r="R241" i="10"/>
  <c r="R222" i="26"/>
  <c r="O948" i="26"/>
  <c r="O776" i="26"/>
  <c r="P640" i="10"/>
  <c r="P907" i="26"/>
  <c r="P735" i="26"/>
  <c r="Q384" i="10"/>
  <c r="Q405" i="26"/>
  <c r="Q399" i="10"/>
  <c r="Q420" i="26"/>
  <c r="Q693" i="26"/>
  <c r="S170" i="26"/>
  <c r="P464" i="10"/>
  <c r="P503" i="26" s="1"/>
  <c r="P502" i="26"/>
  <c r="Q119" i="10"/>
  <c r="Q66" i="26"/>
  <c r="R1122" i="26"/>
  <c r="T136" i="10"/>
  <c r="S84" i="26"/>
  <c r="P602" i="10"/>
  <c r="P675" i="26" s="1"/>
  <c r="P674" i="26"/>
  <c r="Q532" i="10"/>
  <c r="Q587" i="26"/>
  <c r="P862" i="10"/>
  <c r="P1009" i="26" s="1"/>
  <c r="P1008" i="26"/>
  <c r="T554" i="10"/>
  <c r="S610" i="26"/>
  <c r="P228" i="10"/>
  <c r="P210" i="26" s="1"/>
  <c r="P209" i="26"/>
  <c r="R674" i="10"/>
  <c r="R941" i="26"/>
  <c r="R769" i="26"/>
  <c r="O963" i="26"/>
  <c r="O791" i="26"/>
  <c r="P110" i="10"/>
  <c r="P58" i="26" s="1"/>
  <c r="P57" i="26"/>
  <c r="P690" i="10"/>
  <c r="P957" i="26"/>
  <c r="P785" i="26"/>
  <c r="P867" i="10"/>
  <c r="P1014" i="26" s="1"/>
  <c r="P1013" i="26"/>
  <c r="Q709" i="10"/>
  <c r="Q822" i="26" s="1"/>
  <c r="Q821" i="26"/>
  <c r="Q664" i="10"/>
  <c r="Q931" i="26"/>
  <c r="Q759" i="26"/>
  <c r="Q414" i="10"/>
  <c r="Q435" i="26"/>
  <c r="Q173" i="10"/>
  <c r="Q137" i="26"/>
  <c r="Q581" i="10"/>
  <c r="Q653" i="26"/>
  <c r="Q659" i="10"/>
  <c r="Q926" i="26"/>
  <c r="Q754" i="26"/>
  <c r="P887" i="10"/>
  <c r="P1034" i="26" s="1"/>
  <c r="P1033" i="26"/>
  <c r="P592" i="10"/>
  <c r="P665" i="26" s="1"/>
  <c r="P664" i="26"/>
  <c r="P439" i="10"/>
  <c r="P478" i="26" s="1"/>
  <c r="P477" i="26"/>
  <c r="P923" i="26"/>
  <c r="P751" i="26"/>
  <c r="Q153" i="10"/>
  <c r="Q117" i="26"/>
  <c r="Q247" i="10"/>
  <c r="Q228" i="26"/>
  <c r="Q252" i="10"/>
  <c r="Q233" i="26"/>
  <c r="P572" i="10"/>
  <c r="P645" i="26" s="1"/>
  <c r="P644" i="26"/>
  <c r="R291" i="10"/>
  <c r="R289" i="26"/>
  <c r="Q601" i="10"/>
  <c r="Q673" i="26"/>
  <c r="Q606" i="10"/>
  <c r="Q678" i="26"/>
  <c r="Q547" i="10"/>
  <c r="Q602" i="26"/>
  <c r="Q162" i="26"/>
  <c r="Q591" i="10"/>
  <c r="Q663" i="26"/>
  <c r="P312" i="10"/>
  <c r="P311" i="26" s="1"/>
  <c r="P310" i="26"/>
  <c r="P734" i="10"/>
  <c r="P847" i="26" s="1"/>
  <c r="P846" i="26"/>
  <c r="S909" i="26"/>
  <c r="S737" i="26"/>
  <c r="R732" i="10"/>
  <c r="R844" i="26"/>
  <c r="R152" i="10"/>
  <c r="R116" i="26"/>
  <c r="R447" i="10"/>
  <c r="R485" i="26"/>
  <c r="S290" i="10"/>
  <c r="S288" i="26"/>
  <c r="Q311" i="10"/>
  <c r="Q309" i="26"/>
  <c r="P390" i="10"/>
  <c r="P412" i="26" s="1"/>
  <c r="P411" i="26"/>
  <c r="P179" i="10"/>
  <c r="P143" i="26"/>
  <c r="R73" i="10"/>
  <c r="R20" i="26"/>
  <c r="R363" i="10"/>
  <c r="R384" i="26"/>
  <c r="T919" i="26"/>
  <c r="T747" i="26"/>
  <c r="R712" i="10"/>
  <c r="R824" i="26"/>
  <c r="R177" i="10"/>
  <c r="R141" i="26"/>
  <c r="R600" i="10"/>
  <c r="R672" i="26"/>
  <c r="R688" i="10"/>
  <c r="R955" i="26"/>
  <c r="R783" i="26"/>
  <c r="Q79" i="10"/>
  <c r="Q26" i="26"/>
  <c r="Q871" i="10"/>
  <c r="Q1017" i="26"/>
  <c r="Q74" i="10"/>
  <c r="Q21" i="26"/>
  <c r="Q763" i="10"/>
  <c r="Q875" i="26"/>
  <c r="P154" i="10"/>
  <c r="P119" i="26" s="1"/>
  <c r="P118" i="26"/>
  <c r="P360" i="10"/>
  <c r="P382" i="26" s="1"/>
  <c r="P381" i="26"/>
  <c r="P120" i="10"/>
  <c r="P68" i="26" s="1"/>
  <c r="P67" i="26"/>
  <c r="R166" i="26"/>
  <c r="Q306" i="10"/>
  <c r="Q304" i="26"/>
  <c r="Q639" i="10"/>
  <c r="Q906" i="26"/>
  <c r="Q734" i="26"/>
  <c r="Q679" i="10"/>
  <c r="Q946" i="26"/>
  <c r="Q774" i="26"/>
  <c r="AU23" i="10"/>
  <c r="AT25" i="27"/>
  <c r="AT31" i="27"/>
  <c r="AT40" i="27"/>
  <c r="AT46" i="27"/>
  <c r="Q453" i="10"/>
  <c r="Q491" i="26"/>
  <c r="Q586" i="10"/>
  <c r="Q658" i="26"/>
  <c r="P95" i="10"/>
  <c r="P43" i="26" s="1"/>
  <c r="P42" i="26"/>
  <c r="R678" i="10"/>
  <c r="R945" i="26"/>
  <c r="R773" i="26"/>
  <c r="S904" i="26"/>
  <c r="S732" i="26"/>
  <c r="R271" i="10"/>
  <c r="R252" i="26"/>
  <c r="R742" i="10"/>
  <c r="R854" i="26"/>
  <c r="R737" i="10"/>
  <c r="R849" i="26"/>
  <c r="S673" i="10"/>
  <c r="S940" i="26"/>
  <c r="S768" i="26"/>
  <c r="R358" i="10"/>
  <c r="R379" i="26"/>
  <c r="R413" i="10"/>
  <c r="R434" i="26"/>
  <c r="R172" i="10"/>
  <c r="R136" i="26"/>
  <c r="R580" i="10"/>
  <c r="R652" i="26"/>
  <c r="R648" i="10"/>
  <c r="R915" i="26"/>
  <c r="R743" i="26"/>
  <c r="R850" i="10"/>
  <c r="R996" i="26"/>
  <c r="R472" i="10"/>
  <c r="R510" i="26"/>
  <c r="R280" i="10"/>
  <c r="R278" i="26"/>
  <c r="R610" i="10"/>
  <c r="R682" i="26"/>
  <c r="R83" i="10"/>
  <c r="R30" i="26"/>
  <c r="R162" i="10"/>
  <c r="R126" i="26"/>
  <c r="R123" i="10"/>
  <c r="R70" i="26"/>
  <c r="S934" i="26"/>
  <c r="S762" i="26"/>
  <c r="R192" i="10"/>
  <c r="R156" i="26"/>
  <c r="P273" i="10"/>
  <c r="P255" i="26" s="1"/>
  <c r="P254" i="26"/>
  <c r="T416" i="10"/>
  <c r="S438" i="26"/>
  <c r="P144" i="10"/>
  <c r="P109" i="26" s="1"/>
  <c r="P108" i="26"/>
  <c r="P902" i="10"/>
  <c r="P1049" i="26" s="1"/>
  <c r="P1048" i="26"/>
  <c r="P739" i="10"/>
  <c r="P852" i="26" s="1"/>
  <c r="P851" i="26"/>
  <c r="P327" i="10"/>
  <c r="P326" i="26" s="1"/>
  <c r="P325" i="26"/>
  <c r="P582" i="10"/>
  <c r="P655" i="26" s="1"/>
  <c r="P654" i="26"/>
  <c r="Q684" i="10"/>
  <c r="Q951" i="26"/>
  <c r="Q779" i="26"/>
  <c r="Q272" i="10"/>
  <c r="Q253" i="26"/>
  <c r="Q409" i="10"/>
  <c r="Q430" i="26"/>
  <c r="Q463" i="10"/>
  <c r="Q501" i="26"/>
  <c r="Q94" i="10"/>
  <c r="Q41" i="26"/>
  <c r="Q326" i="10"/>
  <c r="Q324" i="26"/>
  <c r="Q492" i="10"/>
  <c r="Q547" i="26"/>
  <c r="Q841" i="10"/>
  <c r="Q987" i="26"/>
  <c r="P135" i="10"/>
  <c r="P83" i="26" s="1"/>
  <c r="P82" i="26"/>
  <c r="P493" i="10"/>
  <c r="P549" i="26" s="1"/>
  <c r="P548" i="26"/>
  <c r="Q379" i="10"/>
  <c r="Q400" i="26"/>
  <c r="P877" i="10"/>
  <c r="P1024" i="26" s="1"/>
  <c r="P1023" i="26"/>
  <c r="Q507" i="10"/>
  <c r="Q562" i="26"/>
  <c r="Q433" i="10"/>
  <c r="Q471" i="26"/>
  <c r="Q317" i="10"/>
  <c r="Q315" i="26"/>
  <c r="Q395" i="10"/>
  <c r="Q417" i="26" s="1"/>
  <c r="Q416" i="26"/>
  <c r="P459" i="10"/>
  <c r="P498" i="26" s="1"/>
  <c r="P497" i="26"/>
  <c r="Q1127" i="26"/>
  <c r="Q296" i="10"/>
  <c r="Q294" i="26"/>
  <c r="R654" i="10"/>
  <c r="R921" i="26"/>
  <c r="R749" i="26"/>
  <c r="R758" i="10"/>
  <c r="R870" i="26"/>
  <c r="P892" i="10"/>
  <c r="P1039" i="26" s="1"/>
  <c r="P1038" i="26"/>
  <c r="Q538" i="10"/>
  <c r="Q594" i="26" s="1"/>
  <c r="Q593" i="26"/>
  <c r="R1123" i="26"/>
  <c r="P268" i="10"/>
  <c r="P250" i="26" s="1"/>
  <c r="P249" i="26"/>
  <c r="Q232" i="10"/>
  <c r="Q213" i="26"/>
  <c r="R512" i="10"/>
  <c r="R567" i="26"/>
  <c r="P553" i="10"/>
  <c r="P609" i="26" s="1"/>
  <c r="P608" i="26"/>
  <c r="P897" i="10"/>
  <c r="P1044" i="26" s="1"/>
  <c r="P1043" i="26"/>
  <c r="R717" i="10"/>
  <c r="R829" i="26"/>
  <c r="R398" i="10"/>
  <c r="R419" i="26"/>
  <c r="Q217" i="10"/>
  <c r="Q222" i="10" s="1"/>
  <c r="Q198" i="26"/>
  <c r="P479" i="10"/>
  <c r="P518" i="26" s="1"/>
  <c r="P517" i="26"/>
  <c r="Q163" i="10"/>
  <c r="Q127" i="26"/>
  <c r="Q458" i="10"/>
  <c r="Q496" i="26"/>
  <c r="Q634" i="10"/>
  <c r="Q901" i="26"/>
  <c r="Q729" i="26"/>
  <c r="R643" i="10"/>
  <c r="R910" i="26"/>
  <c r="R738" i="26"/>
  <c r="S450" i="26"/>
  <c r="S454" i="26" s="1"/>
  <c r="S442" i="26"/>
  <c r="S446" i="26" s="1"/>
  <c r="R236" i="10"/>
  <c r="R217" i="26"/>
  <c r="R261" i="10"/>
  <c r="R242" i="26"/>
  <c r="P85" i="10"/>
  <c r="P33" i="26" s="1"/>
  <c r="P32" i="26"/>
  <c r="Q370" i="10"/>
  <c r="Q392" i="26" s="1"/>
  <c r="Q391" i="26"/>
  <c r="P125" i="10"/>
  <c r="P73" i="26" s="1"/>
  <c r="P72" i="26"/>
  <c r="Q227" i="10"/>
  <c r="Q208" i="26"/>
  <c r="Q473" i="10"/>
  <c r="Q511" i="26"/>
  <c r="P508" i="10"/>
  <c r="P564" i="26" s="1"/>
  <c r="P563" i="26"/>
  <c r="R560" i="10"/>
  <c r="R632" i="26"/>
  <c r="R335" i="10"/>
  <c r="R333" i="26"/>
  <c r="R388" i="10"/>
  <c r="R409" i="26"/>
  <c r="P223" i="10"/>
  <c r="P205" i="26" s="1"/>
  <c r="P204" i="26"/>
  <c r="S1062" i="26"/>
  <c r="S1066" i="26" s="1"/>
  <c r="S1054" i="26"/>
  <c r="S1058" i="26" s="1"/>
  <c r="R118" i="10"/>
  <c r="R65" i="26"/>
  <c r="R103" i="10"/>
  <c r="R50" i="26"/>
  <c r="S949" i="26"/>
  <c r="S777" i="26"/>
  <c r="R477" i="10"/>
  <c r="R515" i="26"/>
  <c r="R491" i="10"/>
  <c r="R546" i="26"/>
  <c r="R860" i="10"/>
  <c r="R1006" i="26"/>
  <c r="R256" i="10"/>
  <c r="R237" i="26"/>
  <c r="R880" i="10"/>
  <c r="R1026" i="26"/>
  <c r="S890" i="26"/>
  <c r="S894" i="26" s="1"/>
  <c r="S882" i="26"/>
  <c r="S886" i="26" s="1"/>
  <c r="R571" i="26"/>
  <c r="S340" i="10"/>
  <c r="S338" i="26"/>
  <c r="R167" i="10"/>
  <c r="R131" i="26"/>
  <c r="S393" i="10"/>
  <c r="S414" i="26"/>
  <c r="R197" i="26"/>
  <c r="R305" i="10"/>
  <c r="R303" i="26"/>
  <c r="R620" i="10"/>
  <c r="R621" i="10" s="1"/>
  <c r="R692" i="26"/>
  <c r="S959" i="26"/>
  <c r="S787" i="26"/>
  <c r="R98" i="10"/>
  <c r="R45" i="26"/>
  <c r="AT55" i="27"/>
  <c r="Q513" i="10"/>
  <c r="Q569" i="26" s="1"/>
  <c r="Q568" i="26"/>
  <c r="Q669" i="10"/>
  <c r="Q936" i="26"/>
  <c r="Q764" i="26"/>
  <c r="Q502" i="10"/>
  <c r="Q557" i="26"/>
  <c r="P400" i="10"/>
  <c r="P422" i="26" s="1"/>
  <c r="P421" i="26"/>
  <c r="P405" i="10"/>
  <c r="P427" i="26" s="1"/>
  <c r="P426" i="26"/>
  <c r="P424" i="10"/>
  <c r="P463" i="26" s="1"/>
  <c r="P462" i="26"/>
  <c r="R804" i="26"/>
  <c r="R808" i="26" s="1"/>
  <c r="R796" i="26"/>
  <c r="R800" i="26" s="1"/>
  <c r="Q167" i="26"/>
  <c r="Q851" i="10"/>
  <c r="Q997" i="26"/>
  <c r="P263" i="10"/>
  <c r="P245" i="26" s="1"/>
  <c r="P244" i="26"/>
  <c r="P297" i="10"/>
  <c r="P296" i="26" s="1"/>
  <c r="P295" i="26"/>
  <c r="Q237" i="10"/>
  <c r="Q218" i="26"/>
  <c r="P194" i="10"/>
  <c r="P159" i="26" s="1"/>
  <c r="P158" i="26"/>
  <c r="P449" i="10"/>
  <c r="P488" i="26" s="1"/>
  <c r="P487" i="26"/>
  <c r="P635" i="10"/>
  <c r="P902" i="26"/>
  <c r="P730" i="26"/>
  <c r="P548" i="10"/>
  <c r="P604" i="26" s="1"/>
  <c r="P603" i="26"/>
  <c r="Q649" i="10"/>
  <c r="Q916" i="26"/>
  <c r="Q744" i="26"/>
  <c r="P665" i="10"/>
  <c r="P932" i="26"/>
  <c r="P760" i="26"/>
  <c r="P567" i="10"/>
  <c r="P640" i="26" s="1"/>
  <c r="P639" i="26"/>
  <c r="P764" i="10"/>
  <c r="P877" i="26" s="1"/>
  <c r="P876" i="26"/>
  <c r="Q428" i="10"/>
  <c r="Q466" i="26"/>
  <c r="Q354" i="10"/>
  <c r="Q375" i="26"/>
  <c r="Q257" i="10"/>
  <c r="Q238" i="26"/>
  <c r="Q655" i="10"/>
  <c r="Q922" i="26"/>
  <c r="Q750" i="26"/>
  <c r="T343" i="10"/>
  <c r="S342" i="26"/>
  <c r="P164" i="10"/>
  <c r="P129" i="26" s="1"/>
  <c r="P128" i="26"/>
  <c r="Q336" i="10"/>
  <c r="Q334" i="26"/>
  <c r="Q483" i="10"/>
  <c r="Q521" i="26"/>
  <c r="P434" i="10"/>
  <c r="P473" i="26" s="1"/>
  <c r="P472" i="26"/>
  <c r="P474" i="10"/>
  <c r="P513" i="26" s="1"/>
  <c r="P512" i="26"/>
  <c r="Q188" i="10"/>
  <c r="Q152" i="26"/>
  <c r="Q242" i="10"/>
  <c r="Q223" i="26"/>
  <c r="Q143" i="10"/>
  <c r="Q107" i="26"/>
  <c r="Q193" i="10"/>
  <c r="Q157" i="26"/>
  <c r="Q178" i="10"/>
  <c r="Q142" i="26"/>
  <c r="P238" i="10"/>
  <c r="P220" i="26" s="1"/>
  <c r="P219" i="26"/>
  <c r="P380" i="10"/>
  <c r="P402" i="26" s="1"/>
  <c r="P401" i="26"/>
  <c r="R708" i="10"/>
  <c r="R820" i="26"/>
  <c r="AV63" i="10"/>
  <c r="AU18" i="16"/>
  <c r="AU19" i="16"/>
  <c r="AV62" i="10"/>
  <c r="AU17" i="16"/>
  <c r="AV61" i="10"/>
  <c r="AU16" i="16"/>
  <c r="H12" i="17"/>
  <c r="W2" i="24"/>
  <c r="W3" i="24" s="1"/>
  <c r="W4" i="24" s="1"/>
  <c r="T631" i="10"/>
  <c r="S632" i="10"/>
  <c r="T371" i="10"/>
  <c r="T393" i="26" s="1"/>
  <c r="S372" i="10"/>
  <c r="S87" i="10"/>
  <c r="T86" i="10"/>
  <c r="T34" i="26" s="1"/>
  <c r="T756" i="10"/>
  <c r="U755" i="10"/>
  <c r="U868" i="26" s="1"/>
  <c r="T535" i="10"/>
  <c r="U534" i="10"/>
  <c r="U590" i="26" s="1"/>
  <c r="T181" i="10"/>
  <c r="U180" i="10"/>
  <c r="U145" i="26" s="1"/>
  <c r="S584" i="10"/>
  <c r="T583" i="10"/>
  <c r="T656" i="26" s="1"/>
  <c r="U705" i="10"/>
  <c r="U818" i="26" s="1"/>
  <c r="T706" i="10"/>
  <c r="T549" i="10"/>
  <c r="T605" i="26" s="1"/>
  <c r="S550" i="10"/>
  <c r="S466" i="10"/>
  <c r="T465" i="10"/>
  <c r="T504" i="26" s="1"/>
  <c r="T401" i="10"/>
  <c r="T423" i="26" s="1"/>
  <c r="S402" i="10"/>
  <c r="T499" i="10"/>
  <c r="T555" i="26" s="1"/>
  <c r="S500" i="10"/>
  <c r="S186" i="10"/>
  <c r="T185" i="10"/>
  <c r="T150" i="26" s="1"/>
  <c r="S545" i="10"/>
  <c r="T544" i="10"/>
  <c r="T600" i="26" s="1"/>
  <c r="S107" i="10"/>
  <c r="T106" i="10"/>
  <c r="T54" i="26" s="1"/>
  <c r="S407" i="10"/>
  <c r="T406" i="10"/>
  <c r="T428" i="26" s="1"/>
  <c r="T656" i="10"/>
  <c r="S657" i="10"/>
  <c r="U145" i="10"/>
  <c r="U110" i="26" s="1"/>
  <c r="T146" i="10"/>
  <c r="T558" i="10"/>
  <c r="T631" i="26" s="1"/>
  <c r="T630" i="26" s="1"/>
  <c r="S559" i="10"/>
  <c r="T480" i="10"/>
  <c r="T519" i="26" s="1"/>
  <c r="S481" i="10"/>
  <c r="S377" i="10"/>
  <c r="T376" i="10"/>
  <c r="T398" i="26" s="1"/>
  <c r="T333" i="10"/>
  <c r="T332" i="26" s="1"/>
  <c r="S334" i="10"/>
  <c r="T244" i="10"/>
  <c r="T226" i="26" s="1"/>
  <c r="S245" i="10"/>
  <c r="S387" i="10"/>
  <c r="T386" i="10"/>
  <c r="T408" i="26" s="1"/>
  <c r="T328" i="10"/>
  <c r="T327" i="26" s="1"/>
  <c r="S329" i="10"/>
  <c r="T510" i="10"/>
  <c r="U509" i="10"/>
  <c r="U565" i="26" s="1"/>
  <c r="S810" i="10"/>
  <c r="S811" i="10" s="1"/>
  <c r="S812" i="10" s="1"/>
  <c r="S813" i="10" s="1"/>
  <c r="T809" i="10"/>
  <c r="S525" i="10"/>
  <c r="T524" i="10"/>
  <c r="T580" i="26" s="1"/>
  <c r="S220" i="10"/>
  <c r="S221" i="10" s="1"/>
  <c r="T219" i="10"/>
  <c r="T201" i="26" s="1"/>
  <c r="T126" i="10"/>
  <c r="T74" i="26" s="1"/>
  <c r="S127" i="10"/>
  <c r="T381" i="10"/>
  <c r="T403" i="26" s="1"/>
  <c r="S382" i="10"/>
  <c r="S677" i="10"/>
  <c r="T676" i="10"/>
  <c r="S270" i="10"/>
  <c r="T269" i="10"/>
  <c r="T251" i="26" s="1"/>
  <c r="S741" i="10"/>
  <c r="T740" i="10"/>
  <c r="T853" i="26" s="1"/>
  <c r="S736" i="10"/>
  <c r="T735" i="10"/>
  <c r="T848" i="26" s="1"/>
  <c r="S825" i="10"/>
  <c r="S826" i="10" s="1"/>
  <c r="S827" i="10" s="1"/>
  <c r="S828" i="10" s="1"/>
  <c r="T824" i="10"/>
  <c r="T672" i="10"/>
  <c r="U671" i="10"/>
  <c r="S357" i="10"/>
  <c r="T356" i="10"/>
  <c r="T378" i="26" s="1"/>
  <c r="T411" i="10"/>
  <c r="T433" i="26" s="1"/>
  <c r="S412" i="10"/>
  <c r="S171" i="10"/>
  <c r="T170" i="10"/>
  <c r="S579" i="10"/>
  <c r="T578" i="10"/>
  <c r="T651" i="26" s="1"/>
  <c r="S647" i="10"/>
  <c r="T646" i="10"/>
  <c r="S800" i="10"/>
  <c r="S801" i="10" s="1"/>
  <c r="S802" i="10" s="1"/>
  <c r="S803" i="10" s="1"/>
  <c r="T799" i="10"/>
  <c r="T804" i="10"/>
  <c r="S805" i="10"/>
  <c r="S806" i="10" s="1"/>
  <c r="S807" i="10" s="1"/>
  <c r="S808" i="10" s="1"/>
  <c r="S849" i="10"/>
  <c r="T848" i="10"/>
  <c r="T995" i="26" s="1"/>
  <c r="T470" i="10"/>
  <c r="T509" i="26" s="1"/>
  <c r="S471" i="10"/>
  <c r="S820" i="10"/>
  <c r="S821" i="10" s="1"/>
  <c r="T819" i="10"/>
  <c r="S279" i="10"/>
  <c r="T278" i="10"/>
  <c r="T277" i="26" s="1"/>
  <c r="T276" i="26" s="1"/>
  <c r="T608" i="10"/>
  <c r="T681" i="26" s="1"/>
  <c r="S609" i="10"/>
  <c r="S830" i="10"/>
  <c r="S831" i="10" s="1"/>
  <c r="S832" i="10" s="1"/>
  <c r="S833" i="10" s="1"/>
  <c r="T829" i="10"/>
  <c r="S82" i="10"/>
  <c r="T81" i="10"/>
  <c r="T29" i="26" s="1"/>
  <c r="T160" i="10"/>
  <c r="T125" i="26" s="1"/>
  <c r="S161" i="10"/>
  <c r="S122" i="10"/>
  <c r="T121" i="10"/>
  <c r="T69" i="26" s="1"/>
  <c r="T190" i="10"/>
  <c r="T155" i="26" s="1"/>
  <c r="S191" i="10"/>
  <c r="T314" i="10"/>
  <c r="U313" i="10"/>
  <c r="U312" i="26" s="1"/>
  <c r="S815" i="10"/>
  <c r="S816" i="10" s="1"/>
  <c r="T814" i="10"/>
  <c r="T298" i="10"/>
  <c r="T297" i="26" s="1"/>
  <c r="S299" i="10"/>
  <c r="S637" i="10"/>
  <c r="T636" i="10"/>
  <c r="T853" i="10"/>
  <c r="T1000" i="26" s="1"/>
  <c r="S854" i="10"/>
  <c r="T898" i="10"/>
  <c r="T1045" i="26" s="1"/>
  <c r="S899" i="10"/>
  <c r="T293" i="10"/>
  <c r="T292" i="26" s="1"/>
  <c r="S294" i="10"/>
  <c r="S495" i="10"/>
  <c r="T494" i="10"/>
  <c r="T550" i="26" s="1"/>
  <c r="S726" i="10"/>
  <c r="T725" i="10"/>
  <c r="T838" i="26" s="1"/>
  <c r="T568" i="10"/>
  <c r="T641" i="26" s="1"/>
  <c r="S569" i="10"/>
  <c r="T249" i="10"/>
  <c r="T231" i="26" s="1"/>
  <c r="S250" i="10"/>
  <c r="S667" i="10"/>
  <c r="T666" i="10"/>
  <c r="S309" i="10"/>
  <c r="T308" i="10"/>
  <c r="T307" i="26" s="1"/>
  <c r="S864" i="10"/>
  <c r="T863" i="10"/>
  <c r="T1010" i="26" s="1"/>
  <c r="S889" i="10"/>
  <c r="T888" i="10"/>
  <c r="T1035" i="26" s="1"/>
  <c r="T239" i="10"/>
  <c r="T221" i="26" s="1"/>
  <c r="S240" i="10"/>
  <c r="S869" i="10"/>
  <c r="T868" i="10"/>
  <c r="T1015" i="26" s="1"/>
  <c r="S844" i="10"/>
  <c r="T843" i="10"/>
  <c r="T990" i="26" s="1"/>
  <c r="S761" i="10"/>
  <c r="T760" i="10"/>
  <c r="T873" i="26" s="1"/>
  <c r="S839" i="10"/>
  <c r="T838" i="10"/>
  <c r="T985" i="26" s="1"/>
  <c r="T984" i="26" s="1"/>
  <c r="S682" i="10"/>
  <c r="T681" i="10"/>
  <c r="T91" i="10"/>
  <c r="T39" i="26" s="1"/>
  <c r="S92" i="10"/>
  <c r="T323" i="10"/>
  <c r="T322" i="26" s="1"/>
  <c r="S324" i="10"/>
  <c r="S431" i="10"/>
  <c r="T430" i="10"/>
  <c r="T469" i="26" s="1"/>
  <c r="T603" i="10"/>
  <c r="T676" i="26" s="1"/>
  <c r="S604" i="10"/>
  <c r="S426" i="10"/>
  <c r="T425" i="10"/>
  <c r="T464" i="26" s="1"/>
  <c r="S785" i="10"/>
  <c r="S786" i="10" s="1"/>
  <c r="S787" i="10" s="1"/>
  <c r="S788" i="10" s="1"/>
  <c r="T784" i="10"/>
  <c r="S112" i="10"/>
  <c r="T111" i="10"/>
  <c r="T59" i="26" s="1"/>
  <c r="S225" i="10"/>
  <c r="T224" i="10"/>
  <c r="T206" i="26" s="1"/>
  <c r="U366" i="10"/>
  <c r="U388" i="26" s="1"/>
  <c r="T367" i="10"/>
  <c r="S701" i="10"/>
  <c r="T700" i="10"/>
  <c r="T813" i="26" s="1"/>
  <c r="T812" i="26" s="1"/>
  <c r="S230" i="10"/>
  <c r="T229" i="10"/>
  <c r="T211" i="26" s="1"/>
  <c r="S451" i="10"/>
  <c r="T450" i="10"/>
  <c r="T489" i="26" s="1"/>
  <c r="S456" i="10"/>
  <c r="T455" i="10"/>
  <c r="T494" i="26" s="1"/>
  <c r="S530" i="10"/>
  <c r="T529" i="10"/>
  <c r="T585" i="26" s="1"/>
  <c r="U779" i="10"/>
  <c r="T780" i="10"/>
  <c r="T781" i="10" s="1"/>
  <c r="T782" i="10" s="1"/>
  <c r="T783" i="10" s="1"/>
  <c r="S589" i="10"/>
  <c r="T588" i="10"/>
  <c r="T661" i="26" s="1"/>
  <c r="T539" i="10"/>
  <c r="T595" i="26" s="1"/>
  <c r="S540" i="10"/>
  <c r="T883" i="10"/>
  <c r="T1030" i="26" s="1"/>
  <c r="S884" i="10"/>
  <c r="S692" i="10"/>
  <c r="T691" i="10"/>
  <c r="S284" i="10"/>
  <c r="T283" i="10"/>
  <c r="T282" i="26" s="1"/>
  <c r="S594" i="10"/>
  <c r="T593" i="10"/>
  <c r="T666" i="26" s="1"/>
  <c r="S117" i="10"/>
  <c r="T116" i="10"/>
  <c r="T64" i="26" s="1"/>
  <c r="T101" i="10"/>
  <c r="T49" i="26" s="1"/>
  <c r="S102" i="10"/>
  <c r="T475" i="10"/>
  <c r="T514" i="26" s="1"/>
  <c r="S476" i="10"/>
  <c r="T489" i="10"/>
  <c r="T545" i="26" s="1"/>
  <c r="T544" i="26" s="1"/>
  <c r="S490" i="10"/>
  <c r="T858" i="10"/>
  <c r="T1005" i="26" s="1"/>
  <c r="S859" i="10"/>
  <c r="S255" i="10"/>
  <c r="T254" i="10"/>
  <c r="T236" i="26" s="1"/>
  <c r="T878" i="10"/>
  <c r="T1025" i="26" s="1"/>
  <c r="S879" i="10"/>
  <c r="T774" i="10"/>
  <c r="S775" i="10"/>
  <c r="S776" i="10" s="1"/>
  <c r="S777" i="10" s="1"/>
  <c r="S778" i="10" s="1"/>
  <c r="S515" i="10"/>
  <c r="S516" i="10" s="1"/>
  <c r="T514" i="10"/>
  <c r="T570" i="26" s="1"/>
  <c r="T339" i="10"/>
  <c r="U338" i="10"/>
  <c r="U337" i="26" s="1"/>
  <c r="S166" i="10"/>
  <c r="T165" i="10"/>
  <c r="T130" i="26" s="1"/>
  <c r="T392" i="10"/>
  <c r="U391" i="10"/>
  <c r="U413" i="26" s="1"/>
  <c r="S215" i="10"/>
  <c r="S216" i="10" s="1"/>
  <c r="T214" i="10"/>
  <c r="T196" i="26" s="1"/>
  <c r="T303" i="10"/>
  <c r="T302" i="26" s="1"/>
  <c r="S304" i="10"/>
  <c r="S619" i="10"/>
  <c r="T618" i="10"/>
  <c r="T691" i="26" s="1"/>
  <c r="T96" i="10"/>
  <c r="T44" i="26" s="1"/>
  <c r="S97" i="10"/>
  <c r="S894" i="10"/>
  <c r="T893" i="10"/>
  <c r="T1040" i="26" s="1"/>
  <c r="S770" i="10"/>
  <c r="S771" i="10" s="1"/>
  <c r="S772" i="10" s="1"/>
  <c r="S773" i="10" s="1"/>
  <c r="T769" i="10"/>
  <c r="S642" i="10"/>
  <c r="T641" i="10"/>
  <c r="S72" i="10"/>
  <c r="T71" i="10"/>
  <c r="T19" i="26" s="1"/>
  <c r="T18" i="26" s="1"/>
  <c r="S77" i="10"/>
  <c r="T76" i="10"/>
  <c r="T24" i="26" s="1"/>
  <c r="S461" i="10"/>
  <c r="T460" i="10"/>
  <c r="T499" i="26" s="1"/>
  <c r="S319" i="10"/>
  <c r="T318" i="10"/>
  <c r="T317" i="26" s="1"/>
  <c r="S362" i="10"/>
  <c r="T361" i="10"/>
  <c r="T383" i="26" s="1"/>
  <c r="S874" i="10"/>
  <c r="T873" i="10"/>
  <c r="T1020" i="26" s="1"/>
  <c r="T661" i="10"/>
  <c r="S662" i="10"/>
  <c r="S265" i="10"/>
  <c r="T264" i="10"/>
  <c r="T246" i="26" s="1"/>
  <c r="S520" i="10"/>
  <c r="S521" i="10" s="1"/>
  <c r="T519" i="10"/>
  <c r="T575" i="26" s="1"/>
  <c r="T710" i="10"/>
  <c r="T823" i="26" s="1"/>
  <c r="S711" i="10"/>
  <c r="S176" i="10"/>
  <c r="T175" i="10"/>
  <c r="S790" i="10"/>
  <c r="S791" i="10" s="1"/>
  <c r="S792" i="10" s="1"/>
  <c r="S793" i="10" s="1"/>
  <c r="T789" i="10"/>
  <c r="S795" i="10"/>
  <c r="S796" i="10" s="1"/>
  <c r="S797" i="10" s="1"/>
  <c r="S798" i="10" s="1"/>
  <c r="T794" i="10"/>
  <c r="T435" i="10"/>
  <c r="T474" i="26" s="1"/>
  <c r="S436" i="10"/>
  <c r="T234" i="10"/>
  <c r="T216" i="26" s="1"/>
  <c r="S235" i="10"/>
  <c r="T750" i="10"/>
  <c r="T863" i="26" s="1"/>
  <c r="S751" i="10"/>
  <c r="S599" i="10"/>
  <c r="T598" i="10"/>
  <c r="T671" i="26" s="1"/>
  <c r="S260" i="10"/>
  <c r="T259" i="10"/>
  <c r="T241" i="26" s="1"/>
  <c r="S687" i="10"/>
  <c r="T686" i="10"/>
  <c r="T140" i="10"/>
  <c r="T105" i="26" s="1"/>
  <c r="T104" i="26" s="1"/>
  <c r="S141" i="10"/>
  <c r="S746" i="10"/>
  <c r="T745" i="10"/>
  <c r="T858" i="26" s="1"/>
  <c r="T613" i="10"/>
  <c r="T686" i="26" s="1"/>
  <c r="S614" i="10"/>
  <c r="T715" i="10"/>
  <c r="T716" i="10" s="1"/>
  <c r="T131" i="10"/>
  <c r="T79" i="26" s="1"/>
  <c r="S132" i="10"/>
  <c r="S731" i="10"/>
  <c r="T730" i="10"/>
  <c r="T843" i="26" s="1"/>
  <c r="S352" i="10"/>
  <c r="T351" i="10"/>
  <c r="T373" i="26" s="1"/>
  <c r="T372" i="26" s="1"/>
  <c r="S156" i="10"/>
  <c r="T155" i="10"/>
  <c r="T120" i="26" s="1"/>
  <c r="U651" i="10"/>
  <c r="T652" i="10"/>
  <c r="T440" i="10"/>
  <c r="T479" i="26" s="1"/>
  <c r="S441" i="10"/>
  <c r="T563" i="10"/>
  <c r="T636" i="26" s="1"/>
  <c r="S564" i="10"/>
  <c r="T150" i="10"/>
  <c r="T115" i="26" s="1"/>
  <c r="S151" i="10"/>
  <c r="S505" i="10"/>
  <c r="T504" i="10"/>
  <c r="T560" i="26" s="1"/>
  <c r="S574" i="10"/>
  <c r="T573" i="10"/>
  <c r="T646" i="26" s="1"/>
  <c r="S446" i="10"/>
  <c r="T445" i="10"/>
  <c r="T484" i="26" s="1"/>
  <c r="S397" i="10"/>
  <c r="T396" i="10"/>
  <c r="T418" i="26" s="1"/>
  <c r="U288" i="10"/>
  <c r="U287" i="26" s="1"/>
  <c r="T289" i="10"/>
  <c r="T195" i="10"/>
  <c r="T196" i="10" s="1"/>
  <c r="T197" i="10" s="1"/>
  <c r="T198" i="10" s="1"/>
  <c r="T199" i="10" s="1"/>
  <c r="AR13" i="18" l="1"/>
  <c r="AR16" i="30"/>
  <c r="P17" i="18"/>
  <c r="AQ19" i="18"/>
  <c r="AQ14" i="30"/>
  <c r="AT16" i="18"/>
  <c r="M18" i="18"/>
  <c r="M14" i="30"/>
  <c r="Q19" i="17"/>
  <c r="R1144" i="26"/>
  <c r="R19" i="15" s="1"/>
  <c r="R19" i="17" s="1"/>
  <c r="R19" i="18" s="1"/>
  <c r="Q17" i="17"/>
  <c r="Q17" i="18" s="1"/>
  <c r="R1142" i="26"/>
  <c r="R17" i="15" s="1"/>
  <c r="R17" i="17" s="1"/>
  <c r="R17" i="18" s="1"/>
  <c r="O1117" i="26"/>
  <c r="O1143" i="26" s="1"/>
  <c r="O18" i="15" s="1"/>
  <c r="AU18" i="17"/>
  <c r="AU18" i="18" s="1"/>
  <c r="AR19" i="17"/>
  <c r="N18" i="17"/>
  <c r="AU16" i="17"/>
  <c r="AU17" i="17"/>
  <c r="AU17" i="18" s="1"/>
  <c r="Q16" i="17"/>
  <c r="U209" i="10"/>
  <c r="T210" i="10"/>
  <c r="R1125" i="26"/>
  <c r="R1141" i="26" s="1"/>
  <c r="R16" i="15" s="1"/>
  <c r="R16" i="17" s="1"/>
  <c r="T721" i="10"/>
  <c r="U720" i="10"/>
  <c r="U200" i="10"/>
  <c r="U165" i="26" s="1"/>
  <c r="T201" i="10"/>
  <c r="T202" i="10" s="1"/>
  <c r="T203" i="10" s="1"/>
  <c r="T204" i="10" s="1"/>
  <c r="U420" i="10"/>
  <c r="T421" i="10"/>
  <c r="R818" i="10"/>
  <c r="R822" i="10"/>
  <c r="R823" i="10" s="1"/>
  <c r="AS66" i="27"/>
  <c r="AS13" i="15" s="1"/>
  <c r="AS13" i="17" s="1"/>
  <c r="AS1090" i="26"/>
  <c r="AS1094" i="26" s="1"/>
  <c r="AS1098" i="26" s="1"/>
  <c r="AS1135" i="26" s="1"/>
  <c r="AS1144" i="26" s="1"/>
  <c r="AS19" i="15" s="1"/>
  <c r="AT57" i="27"/>
  <c r="AT61" i="27" s="1"/>
  <c r="N193" i="26"/>
  <c r="N212" i="10"/>
  <c r="S817" i="10"/>
  <c r="T135" i="26"/>
  <c r="Q316" i="26"/>
  <c r="P723" i="10"/>
  <c r="P835" i="26"/>
  <c r="S833" i="26"/>
  <c r="Q577" i="26"/>
  <c r="O836" i="26"/>
  <c r="O724" i="10"/>
  <c r="O837" i="26" s="1"/>
  <c r="P268" i="26"/>
  <c r="P272" i="26" s="1"/>
  <c r="P260" i="26"/>
  <c r="P264" i="26" s="1"/>
  <c r="M213" i="10"/>
  <c r="M195" i="26" s="1"/>
  <c r="M194" i="26"/>
  <c r="O211" i="10"/>
  <c r="O192" i="26"/>
  <c r="Q203" i="26"/>
  <c r="O622" i="10"/>
  <c r="O695" i="26" s="1"/>
  <c r="O694" i="26"/>
  <c r="T160" i="26"/>
  <c r="P144" i="26"/>
  <c r="Q191" i="26"/>
  <c r="Q190" i="26" s="1"/>
  <c r="T140" i="26"/>
  <c r="T828" i="26"/>
  <c r="P690" i="26"/>
  <c r="Q722" i="10"/>
  <c r="Q834" i="26"/>
  <c r="S1126" i="26"/>
  <c r="S1116" i="26"/>
  <c r="S1122" i="26"/>
  <c r="S1115" i="26"/>
  <c r="R1127" i="26"/>
  <c r="R463" i="10"/>
  <c r="R501" i="26"/>
  <c r="S752" i="10"/>
  <c r="S864" i="26"/>
  <c r="Q464" i="10"/>
  <c r="Q503" i="26" s="1"/>
  <c r="Q502" i="26"/>
  <c r="Q587" i="10"/>
  <c r="Q660" i="26" s="1"/>
  <c r="Q659" i="26"/>
  <c r="R409" i="10"/>
  <c r="R430" i="26"/>
  <c r="P953" i="26"/>
  <c r="P781" i="26"/>
  <c r="Q332" i="10"/>
  <c r="Q331" i="26" s="1"/>
  <c r="Q330" i="26"/>
  <c r="Q877" i="10"/>
  <c r="Q1024" i="26" s="1"/>
  <c r="Q1023" i="26"/>
  <c r="Q135" i="10"/>
  <c r="Q83" i="26" s="1"/>
  <c r="Q82" i="26"/>
  <c r="Q498" i="10"/>
  <c r="Q554" i="26" s="1"/>
  <c r="Q553" i="26"/>
  <c r="Q719" i="10"/>
  <c r="Q832" i="26" s="1"/>
  <c r="Q831" i="26"/>
  <c r="Q577" i="10"/>
  <c r="Q650" i="26" s="1"/>
  <c r="Q649" i="26"/>
  <c r="R684" i="10"/>
  <c r="R951" i="26"/>
  <c r="R779" i="26"/>
  <c r="Q862" i="10"/>
  <c r="Q1009" i="26" s="1"/>
  <c r="Q1008" i="26"/>
  <c r="S398" i="10"/>
  <c r="S419" i="26"/>
  <c r="U919" i="26"/>
  <c r="U747" i="26"/>
  <c r="T182" i="26"/>
  <c r="T186" i="26" s="1"/>
  <c r="T174" i="26"/>
  <c r="T178" i="26" s="1"/>
  <c r="S266" i="10"/>
  <c r="S247" i="26"/>
  <c r="S320" i="10"/>
  <c r="S321" i="10" s="1"/>
  <c r="S318" i="26"/>
  <c r="S643" i="10"/>
  <c r="S910" i="26"/>
  <c r="S738" i="26"/>
  <c r="S620" i="10"/>
  <c r="S621" i="10" s="1"/>
  <c r="S692" i="26"/>
  <c r="S167" i="10"/>
  <c r="S131" i="26"/>
  <c r="S285" i="10"/>
  <c r="S283" i="26"/>
  <c r="S590" i="10"/>
  <c r="S662" i="26"/>
  <c r="S452" i="10"/>
  <c r="S490" i="26"/>
  <c r="S226" i="10"/>
  <c r="S207" i="26"/>
  <c r="S683" i="10"/>
  <c r="S950" i="26"/>
  <c r="S778" i="26"/>
  <c r="S870" i="10"/>
  <c r="S1016" i="26"/>
  <c r="S310" i="10"/>
  <c r="S308" i="26"/>
  <c r="S727" i="10"/>
  <c r="S839" i="26"/>
  <c r="T315" i="10"/>
  <c r="T316" i="10" s="1"/>
  <c r="T313" i="26"/>
  <c r="S83" i="10"/>
  <c r="S30" i="26"/>
  <c r="S172" i="10"/>
  <c r="S136" i="26"/>
  <c r="S678" i="10"/>
  <c r="S945" i="26"/>
  <c r="S773" i="26"/>
  <c r="S526" i="10"/>
  <c r="S581" i="26"/>
  <c r="S388" i="10"/>
  <c r="S409" i="26"/>
  <c r="S408" i="10"/>
  <c r="S429" i="26"/>
  <c r="S187" i="10"/>
  <c r="S151" i="26"/>
  <c r="S467" i="10"/>
  <c r="S505" i="26"/>
  <c r="T182" i="10"/>
  <c r="T146" i="26"/>
  <c r="Q258" i="10"/>
  <c r="Q240" i="26" s="1"/>
  <c r="Q239" i="26"/>
  <c r="R99" i="10"/>
  <c r="R46" i="26"/>
  <c r="R217" i="10"/>
  <c r="R198" i="26"/>
  <c r="R517" i="10"/>
  <c r="R572" i="26"/>
  <c r="R861" i="10"/>
  <c r="R1007" i="26"/>
  <c r="R104" i="10"/>
  <c r="R51" i="26"/>
  <c r="R389" i="10"/>
  <c r="R410" i="26"/>
  <c r="Q474" i="10"/>
  <c r="Q513" i="26" s="1"/>
  <c r="Q512" i="26"/>
  <c r="Q459" i="10"/>
  <c r="Q498" i="26" s="1"/>
  <c r="Q497" i="26"/>
  <c r="R399" i="10"/>
  <c r="R420" i="26"/>
  <c r="R513" i="10"/>
  <c r="R569" i="26" s="1"/>
  <c r="R568" i="26"/>
  <c r="R655" i="10"/>
  <c r="R922" i="26"/>
  <c r="R750" i="26"/>
  <c r="R193" i="10"/>
  <c r="R157" i="26"/>
  <c r="R84" i="10"/>
  <c r="R31" i="26"/>
  <c r="R473" i="10"/>
  <c r="R511" i="26"/>
  <c r="S674" i="10"/>
  <c r="S941" i="26"/>
  <c r="S769" i="26"/>
  <c r="R167" i="26"/>
  <c r="Q764" i="10"/>
  <c r="Q877" i="26" s="1"/>
  <c r="Q876" i="26"/>
  <c r="Q660" i="10"/>
  <c r="Q927" i="26"/>
  <c r="Q755" i="26"/>
  <c r="P958" i="26"/>
  <c r="P786" i="26"/>
  <c r="Q385" i="10"/>
  <c r="Q407" i="26" s="1"/>
  <c r="Q406" i="26"/>
  <c r="R669" i="10"/>
  <c r="R936" i="26"/>
  <c r="R764" i="26"/>
  <c r="R728" i="10"/>
  <c r="R840" i="26"/>
  <c r="Q867" i="10"/>
  <c r="Q1014" i="26" s="1"/>
  <c r="Q1013" i="26"/>
  <c r="R247" i="10"/>
  <c r="R228" i="26"/>
  <c r="Q444" i="10"/>
  <c r="Q483" i="26" s="1"/>
  <c r="Q482" i="26"/>
  <c r="R317" i="10"/>
  <c r="R315" i="26"/>
  <c r="R319" i="26"/>
  <c r="R576" i="10"/>
  <c r="R648" i="26"/>
  <c r="P928" i="26"/>
  <c r="P756" i="26"/>
  <c r="Q302" i="10"/>
  <c r="Q301" i="26" s="1"/>
  <c r="Q300" i="26"/>
  <c r="Q479" i="10"/>
  <c r="Q518" i="26" s="1"/>
  <c r="Q517" i="26"/>
  <c r="Q125" i="10"/>
  <c r="Q73" i="26" s="1"/>
  <c r="Q72" i="26"/>
  <c r="R188" i="10"/>
  <c r="R152" i="26"/>
  <c r="R404" i="10"/>
  <c r="R425" i="26"/>
  <c r="R586" i="10"/>
  <c r="R658" i="26"/>
  <c r="S758" i="10"/>
  <c r="S870" i="26"/>
  <c r="R222" i="10"/>
  <c r="R203" i="26"/>
  <c r="R89" i="10"/>
  <c r="R36" i="26"/>
  <c r="R374" i="10"/>
  <c r="R395" i="26"/>
  <c r="Q518" i="10"/>
  <c r="Q574" i="26" s="1"/>
  <c r="Q573" i="26"/>
  <c r="S1121" i="26"/>
  <c r="R267" i="10"/>
  <c r="R248" i="26"/>
  <c r="R566" i="10"/>
  <c r="R638" i="26"/>
  <c r="Q223" i="10"/>
  <c r="Q205" i="26" s="1"/>
  <c r="Q204" i="26"/>
  <c r="R694" i="10"/>
  <c r="R961" i="26"/>
  <c r="R789" i="26"/>
  <c r="R532" i="10"/>
  <c r="R587" i="26"/>
  <c r="R703" i="10"/>
  <c r="R815" i="26"/>
  <c r="R428" i="10"/>
  <c r="R466" i="26"/>
  <c r="R326" i="10"/>
  <c r="R324" i="26"/>
  <c r="P948" i="26"/>
  <c r="P776" i="26"/>
  <c r="Q405" i="10"/>
  <c r="Q427" i="26" s="1"/>
  <c r="Q426" i="26"/>
  <c r="R438" i="10"/>
  <c r="R476" i="26"/>
  <c r="R443" i="10"/>
  <c r="R481" i="26"/>
  <c r="S142" i="10"/>
  <c r="S106" i="26"/>
  <c r="T909" i="26"/>
  <c r="T737" i="26"/>
  <c r="S373" i="10"/>
  <c r="S394" i="26"/>
  <c r="Q337" i="10"/>
  <c r="Q336" i="26" s="1"/>
  <c r="Q335" i="26"/>
  <c r="Q852" i="10"/>
  <c r="Q999" i="26" s="1"/>
  <c r="Q998" i="26"/>
  <c r="R242" i="10"/>
  <c r="R223" i="26"/>
  <c r="S565" i="10"/>
  <c r="S637" i="26"/>
  <c r="S236" i="10"/>
  <c r="S217" i="26"/>
  <c r="S103" i="10"/>
  <c r="S50" i="26"/>
  <c r="T1054" i="26"/>
  <c r="T1058" i="26" s="1"/>
  <c r="T1062" i="26"/>
  <c r="T1066" i="26" s="1"/>
  <c r="S192" i="10"/>
  <c r="S156" i="26"/>
  <c r="S413" i="10"/>
  <c r="S434" i="26"/>
  <c r="S560" i="10"/>
  <c r="S632" i="26"/>
  <c r="S551" i="10"/>
  <c r="S606" i="26"/>
  <c r="Q410" i="10"/>
  <c r="Q432" i="26" s="1"/>
  <c r="Q431" i="26"/>
  <c r="Q253" i="10"/>
  <c r="Q235" i="26" s="1"/>
  <c r="Q234" i="26"/>
  <c r="Q665" i="10"/>
  <c r="Q932" i="26"/>
  <c r="Q760" i="26"/>
  <c r="Q704" i="10"/>
  <c r="Q817" i="26" s="1"/>
  <c r="Q816" i="26"/>
  <c r="Q754" i="10"/>
  <c r="Q867" i="26" s="1"/>
  <c r="Q866" i="26"/>
  <c r="R370" i="10"/>
  <c r="R392" i="26" s="1"/>
  <c r="R391" i="26"/>
  <c r="Q543" i="10"/>
  <c r="Q599" i="26" s="1"/>
  <c r="Q598" i="26"/>
  <c r="Q375" i="10"/>
  <c r="Q397" i="26" s="1"/>
  <c r="Q396" i="26"/>
  <c r="S717" i="10"/>
  <c r="S829" i="26"/>
  <c r="T929" i="26"/>
  <c r="T757" i="26"/>
  <c r="T340" i="10"/>
  <c r="T338" i="26"/>
  <c r="S231" i="10"/>
  <c r="S212" i="26"/>
  <c r="S638" i="10"/>
  <c r="S905" i="26"/>
  <c r="S733" i="26"/>
  <c r="S737" i="10"/>
  <c r="S849" i="26"/>
  <c r="T708" i="26"/>
  <c r="T712" i="26" s="1"/>
  <c r="T700" i="26"/>
  <c r="T704" i="26" s="1"/>
  <c r="T536" i="10"/>
  <c r="T591" i="26"/>
  <c r="T899" i="26"/>
  <c r="T898" i="26" s="1"/>
  <c r="T727" i="26"/>
  <c r="T726" i="26" s="1"/>
  <c r="Q355" i="10"/>
  <c r="Q377" i="26" s="1"/>
  <c r="Q376" i="26"/>
  <c r="Q670" i="10"/>
  <c r="Q937" i="26"/>
  <c r="Q765" i="26"/>
  <c r="S394" i="10"/>
  <c r="S415" i="26"/>
  <c r="R492" i="10"/>
  <c r="R547" i="26"/>
  <c r="R119" i="10"/>
  <c r="R66" i="26"/>
  <c r="R336" i="10"/>
  <c r="R334" i="26"/>
  <c r="Q228" i="10"/>
  <c r="Q210" i="26" s="1"/>
  <c r="Q209" i="26"/>
  <c r="R262" i="10"/>
  <c r="R243" i="26"/>
  <c r="Q164" i="10"/>
  <c r="Q129" i="26" s="1"/>
  <c r="Q128" i="26"/>
  <c r="R718" i="10"/>
  <c r="R830" i="26"/>
  <c r="Q233" i="10"/>
  <c r="Q215" i="26" s="1"/>
  <c r="Q214" i="26"/>
  <c r="Q297" i="10"/>
  <c r="Q296" i="26" s="1"/>
  <c r="Q295" i="26"/>
  <c r="U416" i="10"/>
  <c r="T438" i="26"/>
  <c r="R611" i="10"/>
  <c r="R683" i="26"/>
  <c r="R851" i="10"/>
  <c r="R997" i="26"/>
  <c r="R738" i="10"/>
  <c r="R850" i="26"/>
  <c r="Q75" i="10"/>
  <c r="Q23" i="26" s="1"/>
  <c r="Q22" i="26"/>
  <c r="Q582" i="10"/>
  <c r="Q655" i="26" s="1"/>
  <c r="Q654" i="26"/>
  <c r="T170" i="26"/>
  <c r="S1118" i="26"/>
  <c r="S350" i="26"/>
  <c r="R497" i="10"/>
  <c r="R552" i="26"/>
  <c r="R901" i="10"/>
  <c r="R1047" i="26"/>
  <c r="Q390" i="10"/>
  <c r="Q412" i="26" s="1"/>
  <c r="Q411" i="26"/>
  <c r="Q263" i="10"/>
  <c r="Q245" i="26" s="1"/>
  <c r="Q244" i="26"/>
  <c r="R379" i="10"/>
  <c r="R400" i="26"/>
  <c r="Q617" i="10"/>
  <c r="Q689" i="26"/>
  <c r="R753" i="10"/>
  <c r="R865" i="26"/>
  <c r="R79" i="10"/>
  <c r="R26" i="26"/>
  <c r="R507" i="10"/>
  <c r="R562" i="26"/>
  <c r="Q749" i="10"/>
  <c r="Q862" i="26" s="1"/>
  <c r="Q861" i="26"/>
  <c r="Q902" i="10"/>
  <c r="Q1049" i="26" s="1"/>
  <c r="Q1048" i="26"/>
  <c r="Q897" i="10"/>
  <c r="Q1044" i="26" s="1"/>
  <c r="Q1043" i="26"/>
  <c r="R502" i="10"/>
  <c r="R557" i="26"/>
  <c r="R468" i="10"/>
  <c r="R506" i="26"/>
  <c r="R763" i="10"/>
  <c r="R875" i="26"/>
  <c r="R129" i="10"/>
  <c r="R76" i="26"/>
  <c r="R527" i="10"/>
  <c r="R582" i="26"/>
  <c r="S314" i="26"/>
  <c r="Q282" i="10"/>
  <c r="Q281" i="26" s="1"/>
  <c r="Q280" i="26"/>
  <c r="R483" i="10"/>
  <c r="R521" i="26"/>
  <c r="AV22" i="10"/>
  <c r="AU10" i="27"/>
  <c r="AU16" i="27"/>
  <c r="Q169" i="10"/>
  <c r="Q134" i="26" s="1"/>
  <c r="Q133" i="26"/>
  <c r="Q734" i="10"/>
  <c r="Q847" i="26" s="1"/>
  <c r="Q846" i="26"/>
  <c r="R886" i="10"/>
  <c r="R1032" i="26"/>
  <c r="R458" i="10"/>
  <c r="R496" i="26"/>
  <c r="S369" i="10"/>
  <c r="S390" i="26"/>
  <c r="R606" i="10"/>
  <c r="R678" i="26"/>
  <c r="R94" i="10"/>
  <c r="R41" i="26"/>
  <c r="S796" i="26"/>
  <c r="S800" i="26" s="1"/>
  <c r="S804" i="26"/>
  <c r="S808" i="26" s="1"/>
  <c r="Q744" i="10"/>
  <c r="Q857" i="26" s="1"/>
  <c r="Q856" i="26"/>
  <c r="U274" i="10"/>
  <c r="T256" i="26"/>
  <c r="R158" i="10"/>
  <c r="R122" i="26"/>
  <c r="S152" i="10"/>
  <c r="S116" i="26"/>
  <c r="S477" i="10"/>
  <c r="S515" i="26"/>
  <c r="R713" i="10"/>
  <c r="R825" i="26"/>
  <c r="S241" i="10"/>
  <c r="S222" i="26"/>
  <c r="R891" i="10"/>
  <c r="R1037" i="26"/>
  <c r="P963" i="26"/>
  <c r="P791" i="26"/>
  <c r="Q882" i="10"/>
  <c r="Q1029" i="26" s="1"/>
  <c r="Q1028" i="26"/>
  <c r="Q365" i="10"/>
  <c r="Q387" i="26" s="1"/>
  <c r="Q386" i="26"/>
  <c r="R841" i="10"/>
  <c r="R987" i="26"/>
  <c r="Q523" i="10"/>
  <c r="Q579" i="26" s="1"/>
  <c r="Q578" i="26"/>
  <c r="S157" i="10"/>
  <c r="S121" i="26"/>
  <c r="S177" i="10"/>
  <c r="S141" i="26"/>
  <c r="S113" i="10"/>
  <c r="S60" i="26"/>
  <c r="S496" i="10"/>
  <c r="S551" i="26"/>
  <c r="S161" i="26"/>
  <c r="S442" i="10"/>
  <c r="S480" i="26"/>
  <c r="T442" i="26"/>
  <c r="T446" i="26" s="1"/>
  <c r="T450" i="26"/>
  <c r="T454" i="26" s="1"/>
  <c r="S615" i="10"/>
  <c r="S616" i="10" s="1"/>
  <c r="S687" i="26"/>
  <c r="S437" i="10"/>
  <c r="S475" i="26"/>
  <c r="S712" i="10"/>
  <c r="S824" i="26"/>
  <c r="S860" i="10"/>
  <c r="S1006" i="26"/>
  <c r="S885" i="10"/>
  <c r="S1031" i="26"/>
  <c r="T890" i="26"/>
  <c r="T894" i="26" s="1"/>
  <c r="T882" i="26"/>
  <c r="T886" i="26" s="1"/>
  <c r="S325" i="10"/>
  <c r="S323" i="26"/>
  <c r="S251" i="10"/>
  <c r="S232" i="26"/>
  <c r="S295" i="10"/>
  <c r="S293" i="26"/>
  <c r="S300" i="10"/>
  <c r="S298" i="26"/>
  <c r="S610" i="10"/>
  <c r="S682" i="26"/>
  <c r="S472" i="10"/>
  <c r="S510" i="26"/>
  <c r="T914" i="26"/>
  <c r="T742" i="26"/>
  <c r="S128" i="10"/>
  <c r="S75" i="26"/>
  <c r="S335" i="10"/>
  <c r="S333" i="26"/>
  <c r="T147" i="10"/>
  <c r="T111" i="26"/>
  <c r="T528" i="26"/>
  <c r="T532" i="26" s="1"/>
  <c r="T536" i="26"/>
  <c r="T540" i="26" s="1"/>
  <c r="T707" i="10"/>
  <c r="T819" i="26"/>
  <c r="Q243" i="10"/>
  <c r="Q225" i="26" s="1"/>
  <c r="Q224" i="26"/>
  <c r="Q484" i="10"/>
  <c r="Q523" i="26" s="1"/>
  <c r="Q522" i="26"/>
  <c r="U343" i="10"/>
  <c r="T342" i="26"/>
  <c r="P933" i="26"/>
  <c r="P761" i="26"/>
  <c r="P903" i="26"/>
  <c r="P731" i="26"/>
  <c r="S1128" i="26"/>
  <c r="Q434" i="10"/>
  <c r="Q473" i="26" s="1"/>
  <c r="Q472" i="26"/>
  <c r="Q327" i="10"/>
  <c r="Q326" i="26" s="1"/>
  <c r="Q325" i="26"/>
  <c r="Q273" i="10"/>
  <c r="Q255" i="26" s="1"/>
  <c r="Q254" i="26"/>
  <c r="R414" i="10"/>
  <c r="R435" i="26"/>
  <c r="R679" i="10"/>
  <c r="R946" i="26"/>
  <c r="R774" i="26"/>
  <c r="R601" i="10"/>
  <c r="R673" i="26"/>
  <c r="R364" i="10"/>
  <c r="R385" i="26"/>
  <c r="Q312" i="10"/>
  <c r="Q311" i="26" s="1"/>
  <c r="Q310" i="26"/>
  <c r="R733" i="10"/>
  <c r="R845" i="26"/>
  <c r="Q592" i="10"/>
  <c r="Q665" i="26" s="1"/>
  <c r="Q664" i="26"/>
  <c r="Q602" i="10"/>
  <c r="Q675" i="26" s="1"/>
  <c r="Q674" i="26"/>
  <c r="Q248" i="10"/>
  <c r="Q230" i="26" s="1"/>
  <c r="Q229" i="26"/>
  <c r="U554" i="10"/>
  <c r="T610" i="26"/>
  <c r="U136" i="10"/>
  <c r="T84" i="26"/>
  <c r="P908" i="26"/>
  <c r="P736" i="26"/>
  <c r="R866" i="10"/>
  <c r="R1012" i="26"/>
  <c r="R301" i="10"/>
  <c r="R299" i="26"/>
  <c r="Q360" i="10"/>
  <c r="Q382" i="26" s="1"/>
  <c r="Q381" i="26"/>
  <c r="R184" i="10"/>
  <c r="R149" i="26" s="1"/>
  <c r="R148" i="26"/>
  <c r="Q553" i="10"/>
  <c r="Q609" i="26" s="1"/>
  <c r="Q608" i="26"/>
  <c r="P918" i="26"/>
  <c r="P746" i="26"/>
  <c r="R634" i="10"/>
  <c r="R901" i="26"/>
  <c r="R729" i="26"/>
  <c r="Q695" i="10"/>
  <c r="Q962" i="26"/>
  <c r="Q790" i="26"/>
  <c r="S654" i="10"/>
  <c r="S921" i="26"/>
  <c r="S749" i="26"/>
  <c r="Q469" i="10"/>
  <c r="Q508" i="26" s="1"/>
  <c r="Q507" i="26"/>
  <c r="Q892" i="10"/>
  <c r="Q1039" i="26" s="1"/>
  <c r="Q1038" i="26"/>
  <c r="Q130" i="10"/>
  <c r="Q78" i="26" s="1"/>
  <c r="Q77" i="26"/>
  <c r="Q612" i="10"/>
  <c r="Q685" i="26" s="1"/>
  <c r="Q684" i="26"/>
  <c r="Q322" i="10"/>
  <c r="Q321" i="26" s="1"/>
  <c r="Q320" i="26"/>
  <c r="U485" i="10"/>
  <c r="T524" i="26"/>
  <c r="S976" i="26"/>
  <c r="S980" i="26" s="1"/>
  <c r="S968" i="26"/>
  <c r="S972" i="26" s="1"/>
  <c r="Q268" i="10"/>
  <c r="Q250" i="26" s="1"/>
  <c r="Q249" i="26"/>
  <c r="S133" i="10"/>
  <c r="S80" i="26"/>
  <c r="S855" i="10"/>
  <c r="S1001" i="26"/>
  <c r="S482" i="10"/>
  <c r="S520" i="26"/>
  <c r="Q842" i="10"/>
  <c r="Q989" i="26" s="1"/>
  <c r="Q988" i="26"/>
  <c r="Q548" i="10"/>
  <c r="Q604" i="26" s="1"/>
  <c r="Q603" i="26"/>
  <c r="R639" i="10"/>
  <c r="R906" i="26"/>
  <c r="R734" i="26"/>
  <c r="T954" i="26"/>
  <c r="T782" i="26"/>
  <c r="S383" i="10"/>
  <c r="S404" i="26"/>
  <c r="S166" i="26"/>
  <c r="S633" i="10"/>
  <c r="S900" i="26"/>
  <c r="S728" i="26"/>
  <c r="Q144" i="10"/>
  <c r="Q109" i="26" s="1"/>
  <c r="Q108" i="26"/>
  <c r="Q169" i="26"/>
  <c r="Q168" i="26"/>
  <c r="Q380" i="10"/>
  <c r="Q402" i="26" s="1"/>
  <c r="Q401" i="26"/>
  <c r="Q454" i="10"/>
  <c r="Q493" i="26" s="1"/>
  <c r="Q492" i="26"/>
  <c r="R153" i="10"/>
  <c r="R117" i="26"/>
  <c r="Q562" i="10"/>
  <c r="Q635" i="26" s="1"/>
  <c r="Q634" i="26"/>
  <c r="S447" i="10"/>
  <c r="S485" i="26"/>
  <c r="S256" i="10"/>
  <c r="S237" i="26"/>
  <c r="S432" i="10"/>
  <c r="S470" i="26"/>
  <c r="S353" i="10"/>
  <c r="S374" i="26"/>
  <c r="S875" i="10"/>
  <c r="S1021" i="26"/>
  <c r="S895" i="10"/>
  <c r="S1041" i="26"/>
  <c r="S571" i="26"/>
  <c r="S118" i="10"/>
  <c r="S65" i="26"/>
  <c r="S531" i="10"/>
  <c r="S586" i="26"/>
  <c r="S702" i="10"/>
  <c r="S814" i="26"/>
  <c r="S762" i="10"/>
  <c r="S874" i="26"/>
  <c r="S890" i="10"/>
  <c r="S1036" i="26"/>
  <c r="S123" i="10"/>
  <c r="S70" i="26"/>
  <c r="S648" i="10"/>
  <c r="S915" i="26"/>
  <c r="S743" i="26"/>
  <c r="S358" i="10"/>
  <c r="S379" i="26"/>
  <c r="S742" i="10"/>
  <c r="S854" i="26"/>
  <c r="T511" i="10"/>
  <c r="T566" i="26"/>
  <c r="S108" i="10"/>
  <c r="S55" i="26"/>
  <c r="S422" i="10"/>
  <c r="S460" i="26"/>
  <c r="T757" i="10"/>
  <c r="T869" i="26"/>
  <c r="Q429" i="10"/>
  <c r="Q468" i="26" s="1"/>
  <c r="Q467" i="26"/>
  <c r="R693" i="26"/>
  <c r="R168" i="10"/>
  <c r="R132" i="26"/>
  <c r="R881" i="10"/>
  <c r="R1027" i="26"/>
  <c r="R478" i="10"/>
  <c r="R516" i="26"/>
  <c r="R561" i="10"/>
  <c r="R633" i="26"/>
  <c r="R237" i="10"/>
  <c r="R218" i="26"/>
  <c r="Q635" i="10"/>
  <c r="Q902" i="26"/>
  <c r="Q730" i="26"/>
  <c r="R124" i="10"/>
  <c r="R71" i="26"/>
  <c r="R281" i="10"/>
  <c r="R279" i="26"/>
  <c r="R743" i="10"/>
  <c r="R855" i="26"/>
  <c r="Q640" i="10"/>
  <c r="Q907" i="26"/>
  <c r="Q735" i="26"/>
  <c r="Q872" i="10"/>
  <c r="Q1019" i="26" s="1"/>
  <c r="Q1018" i="26"/>
  <c r="Q174" i="10"/>
  <c r="Q139" i="26" s="1"/>
  <c r="Q138" i="26"/>
  <c r="R252" i="10"/>
  <c r="R233" i="26"/>
  <c r="R856" i="10"/>
  <c r="R1002" i="26"/>
  <c r="Q105" i="10"/>
  <c r="Q53" i="26" s="1"/>
  <c r="Q52" i="26"/>
  <c r="S512" i="10"/>
  <c r="S567" i="26"/>
  <c r="Q449" i="10"/>
  <c r="Q488" i="26" s="1"/>
  <c r="Q487" i="26"/>
  <c r="R522" i="10"/>
  <c r="R577" i="26"/>
  <c r="Q645" i="10"/>
  <c r="Q912" i="26"/>
  <c r="Q740" i="26"/>
  <c r="Q739" i="10"/>
  <c r="Q852" i="26" s="1"/>
  <c r="Q851" i="26"/>
  <c r="R384" i="10"/>
  <c r="R405" i="26"/>
  <c r="R552" i="10"/>
  <c r="R607" i="26"/>
  <c r="S183" i="10"/>
  <c r="S147" i="26"/>
  <c r="S1123" i="26"/>
  <c r="R871" i="10"/>
  <c r="R1017" i="26"/>
  <c r="Q287" i="10"/>
  <c r="Q286" i="26" s="1"/>
  <c r="Q285" i="26"/>
  <c r="U623" i="10"/>
  <c r="T696" i="26"/>
  <c r="S148" i="10"/>
  <c r="S112" i="26"/>
  <c r="Q90" i="10"/>
  <c r="Q38" i="26" s="1"/>
  <c r="Q37" i="26"/>
  <c r="Q572" i="10"/>
  <c r="Q645" i="26" s="1"/>
  <c r="Q644" i="26"/>
  <c r="R149" i="10"/>
  <c r="R114" i="26" s="1"/>
  <c r="R113" i="26"/>
  <c r="R542" i="10"/>
  <c r="R597" i="26"/>
  <c r="R453" i="10"/>
  <c r="R491" i="26"/>
  <c r="R227" i="10"/>
  <c r="R208" i="26"/>
  <c r="R433" i="10"/>
  <c r="R471" i="26"/>
  <c r="R596" i="10"/>
  <c r="R668" i="26"/>
  <c r="Q943" i="26"/>
  <c r="Q771" i="26"/>
  <c r="R134" i="10"/>
  <c r="R81" i="26"/>
  <c r="T653" i="10"/>
  <c r="T920" i="26"/>
  <c r="T748" i="26"/>
  <c r="S880" i="10"/>
  <c r="S1026" i="26"/>
  <c r="S605" i="10"/>
  <c r="S677" i="26"/>
  <c r="T944" i="26"/>
  <c r="T772" i="26"/>
  <c r="R709" i="10"/>
  <c r="R822" i="26" s="1"/>
  <c r="R821" i="26"/>
  <c r="Q503" i="10"/>
  <c r="Q559" i="26" s="1"/>
  <c r="Q558" i="26"/>
  <c r="Q533" i="10"/>
  <c r="Q589" i="26" s="1"/>
  <c r="Q588" i="26"/>
  <c r="S663" i="10"/>
  <c r="S930" i="26"/>
  <c r="S758" i="26"/>
  <c r="T934" i="26"/>
  <c r="T762" i="26"/>
  <c r="R644" i="10"/>
  <c r="R911" i="26"/>
  <c r="R739" i="26"/>
  <c r="Q493" i="10"/>
  <c r="Q549" i="26" s="1"/>
  <c r="Q548" i="26"/>
  <c r="R173" i="10"/>
  <c r="R137" i="26"/>
  <c r="R689" i="10"/>
  <c r="R956" i="26"/>
  <c r="R784" i="26"/>
  <c r="Q607" i="10"/>
  <c r="Q680" i="26" s="1"/>
  <c r="Q679" i="26"/>
  <c r="Q528" i="10"/>
  <c r="Q584" i="26" s="1"/>
  <c r="Q583" i="26"/>
  <c r="R109" i="10"/>
  <c r="R56" i="26"/>
  <c r="S688" i="10"/>
  <c r="S955" i="26"/>
  <c r="S783" i="26"/>
  <c r="S840" i="10"/>
  <c r="S986" i="26"/>
  <c r="S575" i="10"/>
  <c r="S647" i="26"/>
  <c r="S78" i="10"/>
  <c r="S25" i="26"/>
  <c r="S197" i="26"/>
  <c r="T290" i="10"/>
  <c r="T288" i="26"/>
  <c r="T96" i="26"/>
  <c r="T100" i="26" s="1"/>
  <c r="T88" i="26"/>
  <c r="T92" i="26" s="1"/>
  <c r="S98" i="10"/>
  <c r="S45" i="26"/>
  <c r="S491" i="10"/>
  <c r="S546" i="26"/>
  <c r="S541" i="10"/>
  <c r="S596" i="26"/>
  <c r="T368" i="10"/>
  <c r="T389" i="26"/>
  <c r="S93" i="10"/>
  <c r="S40" i="26"/>
  <c r="S570" i="10"/>
  <c r="S642" i="26"/>
  <c r="S900" i="10"/>
  <c r="S1046" i="26"/>
  <c r="S162" i="10"/>
  <c r="S126" i="26"/>
  <c r="T354" i="26"/>
  <c r="T358" i="26" s="1"/>
  <c r="T346" i="26"/>
  <c r="U939" i="26"/>
  <c r="U767" i="26"/>
  <c r="S330" i="10"/>
  <c r="S328" i="26"/>
  <c r="S658" i="10"/>
  <c r="S925" i="26"/>
  <c r="S753" i="26"/>
  <c r="S403" i="10"/>
  <c r="S424" i="26"/>
  <c r="Q179" i="10"/>
  <c r="Q143" i="26"/>
  <c r="Q189" i="10"/>
  <c r="Q154" i="26" s="1"/>
  <c r="Q153" i="26"/>
  <c r="S1120" i="26"/>
  <c r="R759" i="10"/>
  <c r="R872" i="26" s="1"/>
  <c r="R871" i="26"/>
  <c r="Q508" i="10"/>
  <c r="Q564" i="26" s="1"/>
  <c r="Q563" i="26"/>
  <c r="Q95" i="10"/>
  <c r="Q43" i="26" s="1"/>
  <c r="Q42" i="26"/>
  <c r="R649" i="10"/>
  <c r="R916" i="26"/>
  <c r="R744" i="26"/>
  <c r="R359" i="10"/>
  <c r="R380" i="26"/>
  <c r="R178" i="10"/>
  <c r="R142" i="26"/>
  <c r="R74" i="10"/>
  <c r="R21" i="26"/>
  <c r="S291" i="10"/>
  <c r="S289" i="26"/>
  <c r="Q164" i="26"/>
  <c r="Q163" i="26"/>
  <c r="R292" i="10"/>
  <c r="R291" i="26" s="1"/>
  <c r="R290" i="26"/>
  <c r="Q154" i="10"/>
  <c r="Q119" i="26" s="1"/>
  <c r="Q118" i="26"/>
  <c r="R311" i="10"/>
  <c r="R309" i="26"/>
  <c r="Q847" i="10"/>
  <c r="Q994" i="26" s="1"/>
  <c r="Q993" i="26"/>
  <c r="R659" i="10"/>
  <c r="R926" i="26"/>
  <c r="R754" i="26"/>
  <c r="Q690" i="10"/>
  <c r="Q957" i="26"/>
  <c r="Q785" i="26"/>
  <c r="U765" i="10"/>
  <c r="T878" i="26"/>
  <c r="R538" i="10"/>
  <c r="R594" i="26" s="1"/>
  <c r="R593" i="26"/>
  <c r="R342" i="10"/>
  <c r="R341" i="26" s="1"/>
  <c r="R340" i="26"/>
  <c r="Q100" i="10"/>
  <c r="Q48" i="26" s="1"/>
  <c r="Q47" i="26"/>
  <c r="Q115" i="10"/>
  <c r="Q63" i="26" s="1"/>
  <c r="Q62" i="26"/>
  <c r="Q110" i="10"/>
  <c r="Q58" i="26" s="1"/>
  <c r="Q57" i="26"/>
  <c r="Q597" i="10"/>
  <c r="Q670" i="26" s="1"/>
  <c r="Q669" i="26"/>
  <c r="Q887" i="10"/>
  <c r="Q1034" i="26" s="1"/>
  <c r="Q1033" i="26"/>
  <c r="R286" i="10"/>
  <c r="R284" i="26"/>
  <c r="Q85" i="10"/>
  <c r="Q33" i="26" s="1"/>
  <c r="Q32" i="26"/>
  <c r="R664" i="10"/>
  <c r="R931" i="26"/>
  <c r="R759" i="26"/>
  <c r="T949" i="26"/>
  <c r="T777" i="26"/>
  <c r="Q194" i="10"/>
  <c r="Q159" i="26" s="1"/>
  <c r="Q158" i="26"/>
  <c r="R581" i="10"/>
  <c r="R653" i="26"/>
  <c r="R448" i="10"/>
  <c r="R486" i="26"/>
  <c r="R675" i="10"/>
  <c r="R942" i="26"/>
  <c r="R770" i="26"/>
  <c r="S305" i="10"/>
  <c r="S303" i="26"/>
  <c r="T959" i="26"/>
  <c r="T787" i="26"/>
  <c r="T904" i="26"/>
  <c r="T732" i="26"/>
  <c r="S246" i="10"/>
  <c r="S227" i="26"/>
  <c r="S501" i="10"/>
  <c r="S556" i="26"/>
  <c r="Q238" i="10"/>
  <c r="Q220" i="26" s="1"/>
  <c r="Q219" i="26"/>
  <c r="Q680" i="10"/>
  <c r="Q947" i="26"/>
  <c r="Q775" i="26"/>
  <c r="Q439" i="10"/>
  <c r="Q478" i="26" s="1"/>
  <c r="Q477" i="26"/>
  <c r="U903" i="10"/>
  <c r="T1050" i="26"/>
  <c r="Q567" i="10"/>
  <c r="Q640" i="26" s="1"/>
  <c r="Q639" i="26"/>
  <c r="S462" i="10"/>
  <c r="S500" i="26"/>
  <c r="S693" i="10"/>
  <c r="S960" i="26"/>
  <c r="S788" i="26"/>
  <c r="S668" i="10"/>
  <c r="S935" i="26"/>
  <c r="S763" i="26"/>
  <c r="S261" i="10"/>
  <c r="S242" i="26"/>
  <c r="S506" i="10"/>
  <c r="S561" i="26"/>
  <c r="S732" i="10"/>
  <c r="S844" i="26"/>
  <c r="S747" i="10"/>
  <c r="S859" i="26"/>
  <c r="S600" i="10"/>
  <c r="S672" i="26"/>
  <c r="S576" i="26"/>
  <c r="S363" i="10"/>
  <c r="S384" i="26"/>
  <c r="S73" i="10"/>
  <c r="S20" i="26"/>
  <c r="T393" i="10"/>
  <c r="T414" i="26"/>
  <c r="T622" i="26"/>
  <c r="T626" i="26" s="1"/>
  <c r="T614" i="26"/>
  <c r="T618" i="26" s="1"/>
  <c r="S595" i="10"/>
  <c r="S667" i="26"/>
  <c r="S457" i="10"/>
  <c r="S495" i="26"/>
  <c r="S427" i="10"/>
  <c r="S465" i="26"/>
  <c r="S845" i="10"/>
  <c r="S991" i="26"/>
  <c r="S865" i="10"/>
  <c r="S1011" i="26"/>
  <c r="S280" i="10"/>
  <c r="S278" i="26"/>
  <c r="S850" i="10"/>
  <c r="S996" i="26"/>
  <c r="S580" i="10"/>
  <c r="S652" i="26"/>
  <c r="T673" i="10"/>
  <c r="T940" i="26"/>
  <c r="T768" i="26"/>
  <c r="S271" i="10"/>
  <c r="S252" i="26"/>
  <c r="S202" i="26"/>
  <c r="S378" i="10"/>
  <c r="S399" i="26"/>
  <c r="T924" i="26"/>
  <c r="T752" i="26"/>
  <c r="S546" i="10"/>
  <c r="S601" i="26"/>
  <c r="S585" i="10"/>
  <c r="S657" i="26"/>
  <c r="S88" i="10"/>
  <c r="S35" i="26"/>
  <c r="Q923" i="26"/>
  <c r="Q751" i="26"/>
  <c r="Q650" i="10"/>
  <c r="Q917" i="26"/>
  <c r="Q745" i="26"/>
  <c r="AU55" i="27"/>
  <c r="R306" i="10"/>
  <c r="R304" i="26"/>
  <c r="S341" i="10"/>
  <c r="S339" i="26"/>
  <c r="R257" i="10"/>
  <c r="R238" i="26"/>
  <c r="Q218" i="10"/>
  <c r="Q200" i="26" s="1"/>
  <c r="Q199" i="26"/>
  <c r="Q685" i="10"/>
  <c r="Q952" i="26"/>
  <c r="Q780" i="26"/>
  <c r="R163" i="10"/>
  <c r="R127" i="26"/>
  <c r="R272" i="10"/>
  <c r="R253" i="26"/>
  <c r="AV23" i="10"/>
  <c r="AU31" i="27"/>
  <c r="AU40" i="27"/>
  <c r="AU46" i="27"/>
  <c r="AU25" i="27"/>
  <c r="Q307" i="10"/>
  <c r="Q306" i="26" s="1"/>
  <c r="Q305" i="26"/>
  <c r="Q80" i="10"/>
  <c r="Q28" i="26" s="1"/>
  <c r="Q27" i="26"/>
  <c r="Q415" i="10"/>
  <c r="Q437" i="26" s="1"/>
  <c r="Q436" i="26"/>
  <c r="Q120" i="10"/>
  <c r="Q68" i="26" s="1"/>
  <c r="Q67" i="26"/>
  <c r="Q400" i="10"/>
  <c r="Q422" i="26" s="1"/>
  <c r="Q421" i="26"/>
  <c r="R571" i="10"/>
  <c r="R643" i="26"/>
  <c r="R296" i="10"/>
  <c r="R294" i="26"/>
  <c r="P913" i="26"/>
  <c r="P741" i="26"/>
  <c r="R331" i="10"/>
  <c r="R329" i="26"/>
  <c r="U696" i="10"/>
  <c r="T964" i="26"/>
  <c r="T792" i="26"/>
  <c r="R876" i="10"/>
  <c r="R1022" i="26"/>
  <c r="Q714" i="10"/>
  <c r="Q827" i="26" s="1"/>
  <c r="Q826" i="26"/>
  <c r="R354" i="10"/>
  <c r="R375" i="26"/>
  <c r="Q857" i="10"/>
  <c r="Q1004" i="26" s="1"/>
  <c r="Q1003" i="26"/>
  <c r="Q424" i="10"/>
  <c r="Q463" i="26" s="1"/>
  <c r="Q462" i="26"/>
  <c r="R547" i="10"/>
  <c r="R602" i="26"/>
  <c r="R423" i="10"/>
  <c r="R461" i="26"/>
  <c r="S708" i="10"/>
  <c r="S820" i="26"/>
  <c r="S537" i="10"/>
  <c r="S592" i="26"/>
  <c r="R748" i="10"/>
  <c r="R860" i="26"/>
  <c r="R846" i="10"/>
  <c r="R992" i="26"/>
  <c r="R896" i="10"/>
  <c r="R1042" i="26"/>
  <c r="P938" i="26"/>
  <c r="P766" i="26"/>
  <c r="R395" i="10"/>
  <c r="R417" i="26" s="1"/>
  <c r="R416" i="26"/>
  <c r="R162" i="26"/>
  <c r="Q729" i="10"/>
  <c r="Q842" i="26" s="1"/>
  <c r="Q841" i="26"/>
  <c r="Q159" i="10"/>
  <c r="Q124" i="26" s="1"/>
  <c r="Q123" i="26"/>
  <c r="R591" i="10"/>
  <c r="R663" i="26"/>
  <c r="R232" i="10"/>
  <c r="R213" i="26"/>
  <c r="R114" i="10"/>
  <c r="R61" i="26"/>
  <c r="R143" i="10"/>
  <c r="R107" i="26"/>
  <c r="R688" i="26"/>
  <c r="AW61" i="10"/>
  <c r="AV16" i="16"/>
  <c r="AW62" i="10"/>
  <c r="AV17" i="16"/>
  <c r="AV19" i="16"/>
  <c r="AW63" i="10"/>
  <c r="AV18" i="16"/>
  <c r="X2" i="24"/>
  <c r="X3" i="24" s="1"/>
  <c r="X4" i="24" s="1"/>
  <c r="U529" i="10"/>
  <c r="U585" i="26" s="1"/>
  <c r="T530" i="10"/>
  <c r="U760" i="10"/>
  <c r="U873" i="26" s="1"/>
  <c r="T761" i="10"/>
  <c r="U646" i="10"/>
  <c r="T647" i="10"/>
  <c r="T107" i="10"/>
  <c r="U106" i="10"/>
  <c r="U54" i="26" s="1"/>
  <c r="V755" i="10"/>
  <c r="V868" i="26" s="1"/>
  <c r="U756" i="10"/>
  <c r="U195" i="10"/>
  <c r="U196" i="10" s="1"/>
  <c r="U197" i="10" s="1"/>
  <c r="U198" i="10" s="1"/>
  <c r="U199" i="10" s="1"/>
  <c r="T441" i="10"/>
  <c r="U440" i="10"/>
  <c r="U479" i="26" s="1"/>
  <c r="T614" i="10"/>
  <c r="U613" i="10"/>
  <c r="U686" i="26" s="1"/>
  <c r="T436" i="10"/>
  <c r="U435" i="10"/>
  <c r="U474" i="26" s="1"/>
  <c r="T711" i="10"/>
  <c r="U710" i="10"/>
  <c r="U823" i="26" s="1"/>
  <c r="T859" i="10"/>
  <c r="U858" i="10"/>
  <c r="U1005" i="26" s="1"/>
  <c r="U883" i="10"/>
  <c r="U1030" i="26" s="1"/>
  <c r="T884" i="10"/>
  <c r="U323" i="10"/>
  <c r="U322" i="26" s="1"/>
  <c r="T324" i="10"/>
  <c r="T250" i="10"/>
  <c r="U249" i="10"/>
  <c r="U231" i="26" s="1"/>
  <c r="U293" i="10"/>
  <c r="U292" i="26" s="1"/>
  <c r="T294" i="10"/>
  <c r="U298" i="10"/>
  <c r="U297" i="26" s="1"/>
  <c r="T299" i="10"/>
  <c r="U608" i="10"/>
  <c r="U681" i="26" s="1"/>
  <c r="T609" i="10"/>
  <c r="U470" i="10"/>
  <c r="U509" i="26" s="1"/>
  <c r="T471" i="10"/>
  <c r="U126" i="10"/>
  <c r="U74" i="26" s="1"/>
  <c r="T127" i="10"/>
  <c r="U333" i="10"/>
  <c r="U332" i="26" s="1"/>
  <c r="T334" i="10"/>
  <c r="U146" i="10"/>
  <c r="V145" i="10"/>
  <c r="V110" i="26" s="1"/>
  <c r="V705" i="10"/>
  <c r="V818" i="26" s="1"/>
  <c r="U706" i="10"/>
  <c r="U563" i="10"/>
  <c r="U636" i="26" s="1"/>
  <c r="T564" i="10"/>
  <c r="U234" i="10"/>
  <c r="U216" i="26" s="1"/>
  <c r="T235" i="10"/>
  <c r="T77" i="10"/>
  <c r="U76" i="10"/>
  <c r="U24" i="26" s="1"/>
  <c r="T117" i="10"/>
  <c r="U116" i="10"/>
  <c r="U64" i="26" s="1"/>
  <c r="T741" i="10"/>
  <c r="U740" i="10"/>
  <c r="U853" i="26" s="1"/>
  <c r="U745" i="10"/>
  <c r="U858" i="26" s="1"/>
  <c r="T746" i="10"/>
  <c r="T456" i="10"/>
  <c r="U455" i="10"/>
  <c r="U494" i="26" s="1"/>
  <c r="T426" i="10"/>
  <c r="U425" i="10"/>
  <c r="U464" i="26" s="1"/>
  <c r="T844" i="10"/>
  <c r="U843" i="10"/>
  <c r="U990" i="26" s="1"/>
  <c r="T864" i="10"/>
  <c r="U863" i="10"/>
  <c r="U1010" i="26" s="1"/>
  <c r="T815" i="10"/>
  <c r="T816" i="10" s="1"/>
  <c r="U814" i="10"/>
  <c r="T279" i="10"/>
  <c r="U278" i="10"/>
  <c r="U277" i="26" s="1"/>
  <c r="U276" i="26" s="1"/>
  <c r="U848" i="10"/>
  <c r="U995" i="26" s="1"/>
  <c r="T849" i="10"/>
  <c r="T579" i="10"/>
  <c r="U578" i="10"/>
  <c r="U651" i="26" s="1"/>
  <c r="V671" i="10"/>
  <c r="U672" i="10"/>
  <c r="U269" i="10"/>
  <c r="U251" i="26" s="1"/>
  <c r="T270" i="10"/>
  <c r="T220" i="10"/>
  <c r="T221" i="10" s="1"/>
  <c r="U219" i="10"/>
  <c r="U201" i="26" s="1"/>
  <c r="T377" i="10"/>
  <c r="U376" i="10"/>
  <c r="U398" i="26" s="1"/>
  <c r="U544" i="10"/>
  <c r="U600" i="26" s="1"/>
  <c r="T545" i="10"/>
  <c r="T584" i="10"/>
  <c r="U583" i="10"/>
  <c r="U656" i="26" s="1"/>
  <c r="U86" i="10"/>
  <c r="U34" i="26" s="1"/>
  <c r="T87" i="10"/>
  <c r="T662" i="10"/>
  <c r="U661" i="10"/>
  <c r="T215" i="10"/>
  <c r="T216" i="10" s="1"/>
  <c r="U214" i="10"/>
  <c r="U196" i="26" s="1"/>
  <c r="T785" i="10"/>
  <c r="T786" i="10" s="1"/>
  <c r="T787" i="10" s="1"/>
  <c r="T788" i="10" s="1"/>
  <c r="U784" i="10"/>
  <c r="U598" i="10"/>
  <c r="U671" i="26" s="1"/>
  <c r="T599" i="10"/>
  <c r="T362" i="10"/>
  <c r="U361" i="10"/>
  <c r="U383" i="26" s="1"/>
  <c r="U392" i="10"/>
  <c r="V391" i="10"/>
  <c r="V413" i="26" s="1"/>
  <c r="U96" i="10"/>
  <c r="U44" i="26" s="1"/>
  <c r="T97" i="10"/>
  <c r="V366" i="10"/>
  <c r="V388" i="26" s="1"/>
  <c r="U367" i="10"/>
  <c r="U91" i="10"/>
  <c r="U39" i="26" s="1"/>
  <c r="T92" i="10"/>
  <c r="U568" i="10"/>
  <c r="U641" i="26" s="1"/>
  <c r="T569" i="10"/>
  <c r="U898" i="10"/>
  <c r="U1045" i="26" s="1"/>
  <c r="T899" i="10"/>
  <c r="T161" i="10"/>
  <c r="U160" i="10"/>
  <c r="U125" i="26" s="1"/>
  <c r="U328" i="10"/>
  <c r="U327" i="26" s="1"/>
  <c r="T329" i="10"/>
  <c r="U656" i="10"/>
  <c r="T657" i="10"/>
  <c r="T402" i="10"/>
  <c r="U401" i="10"/>
  <c r="U423" i="26" s="1"/>
  <c r="U893" i="10"/>
  <c r="U1040" i="26" s="1"/>
  <c r="T894" i="10"/>
  <c r="U888" i="10"/>
  <c r="U1035" i="26" s="1"/>
  <c r="T889" i="10"/>
  <c r="U504" i="10"/>
  <c r="U560" i="26" s="1"/>
  <c r="T505" i="10"/>
  <c r="T795" i="10"/>
  <c r="T796" i="10" s="1"/>
  <c r="T797" i="10" s="1"/>
  <c r="T798" i="10" s="1"/>
  <c r="U794" i="10"/>
  <c r="T520" i="10"/>
  <c r="T521" i="10" s="1"/>
  <c r="U519" i="10"/>
  <c r="U575" i="26" s="1"/>
  <c r="T72" i="10"/>
  <c r="U71" i="10"/>
  <c r="U19" i="26" s="1"/>
  <c r="U18" i="26" s="1"/>
  <c r="U774" i="10"/>
  <c r="T775" i="10"/>
  <c r="T776" i="10" s="1"/>
  <c r="T777" i="10" s="1"/>
  <c r="T778" i="10" s="1"/>
  <c r="U489" i="10"/>
  <c r="U545" i="26" s="1"/>
  <c r="U544" i="26" s="1"/>
  <c r="T490" i="10"/>
  <c r="T540" i="10"/>
  <c r="U539" i="10"/>
  <c r="U595" i="26" s="1"/>
  <c r="T397" i="10"/>
  <c r="U396" i="10"/>
  <c r="U418" i="26" s="1"/>
  <c r="U789" i="10"/>
  <c r="T790" i="10"/>
  <c r="T791" i="10" s="1"/>
  <c r="T792" i="10" s="1"/>
  <c r="T793" i="10" s="1"/>
  <c r="T265" i="10"/>
  <c r="U264" i="10"/>
  <c r="U246" i="26" s="1"/>
  <c r="T319" i="10"/>
  <c r="U318" i="10"/>
  <c r="U317" i="26" s="1"/>
  <c r="T642" i="10"/>
  <c r="U641" i="10"/>
  <c r="U618" i="10"/>
  <c r="U691" i="26" s="1"/>
  <c r="T619" i="10"/>
  <c r="T166" i="10"/>
  <c r="U165" i="10"/>
  <c r="U130" i="26" s="1"/>
  <c r="U283" i="10"/>
  <c r="U282" i="26" s="1"/>
  <c r="T284" i="10"/>
  <c r="T589" i="10"/>
  <c r="U588" i="10"/>
  <c r="U661" i="26" s="1"/>
  <c r="T451" i="10"/>
  <c r="U450" i="10"/>
  <c r="U489" i="26" s="1"/>
  <c r="T225" i="10"/>
  <c r="U224" i="10"/>
  <c r="U206" i="26" s="1"/>
  <c r="T682" i="10"/>
  <c r="U681" i="10"/>
  <c r="T869" i="10"/>
  <c r="U868" i="10"/>
  <c r="U1015" i="26" s="1"/>
  <c r="T309" i="10"/>
  <c r="U308" i="10"/>
  <c r="U307" i="26" s="1"/>
  <c r="U725" i="10"/>
  <c r="U838" i="26" s="1"/>
  <c r="T726" i="10"/>
  <c r="U314" i="10"/>
  <c r="V313" i="10"/>
  <c r="V312" i="26" s="1"/>
  <c r="T82" i="10"/>
  <c r="U81" i="10"/>
  <c r="U29" i="26" s="1"/>
  <c r="T171" i="10"/>
  <c r="U170" i="10"/>
  <c r="T825" i="10"/>
  <c r="T826" i="10" s="1"/>
  <c r="T827" i="10" s="1"/>
  <c r="T828" i="10" s="1"/>
  <c r="U824" i="10"/>
  <c r="U676" i="10"/>
  <c r="T677" i="10"/>
  <c r="T525" i="10"/>
  <c r="U524" i="10"/>
  <c r="U580" i="26" s="1"/>
  <c r="U386" i="10"/>
  <c r="U408" i="26" s="1"/>
  <c r="T387" i="10"/>
  <c r="U406" i="10"/>
  <c r="U428" i="26" s="1"/>
  <c r="T407" i="10"/>
  <c r="U185" i="10"/>
  <c r="U150" i="26" s="1"/>
  <c r="T186" i="10"/>
  <c r="U465" i="10"/>
  <c r="U504" i="26" s="1"/>
  <c r="T466" i="10"/>
  <c r="V180" i="10"/>
  <c r="V145" i="26" s="1"/>
  <c r="U181" i="10"/>
  <c r="T574" i="10"/>
  <c r="U573" i="10"/>
  <c r="U646" i="26" s="1"/>
  <c r="T260" i="10"/>
  <c r="U259" i="10"/>
  <c r="U241" i="26" s="1"/>
  <c r="T874" i="10"/>
  <c r="U873" i="10"/>
  <c r="U1020" i="26" s="1"/>
  <c r="U514" i="10"/>
  <c r="U570" i="26" s="1"/>
  <c r="T515" i="10"/>
  <c r="T516" i="10" s="1"/>
  <c r="T701" i="10"/>
  <c r="U700" i="10"/>
  <c r="U813" i="26" s="1"/>
  <c r="U812" i="26" s="1"/>
  <c r="T357" i="10"/>
  <c r="U356" i="10"/>
  <c r="U378" i="26" s="1"/>
  <c r="T594" i="10"/>
  <c r="U593" i="10"/>
  <c r="U666" i="26" s="1"/>
  <c r="V288" i="10"/>
  <c r="V287" i="26" s="1"/>
  <c r="U289" i="10"/>
  <c r="T151" i="10"/>
  <c r="U150" i="10"/>
  <c r="U115" i="26" s="1"/>
  <c r="U131" i="10"/>
  <c r="U79" i="26" s="1"/>
  <c r="T132" i="10"/>
  <c r="T879" i="10"/>
  <c r="U878" i="10"/>
  <c r="U1025" i="26" s="1"/>
  <c r="U475" i="10"/>
  <c r="U514" i="26" s="1"/>
  <c r="T476" i="10"/>
  <c r="U603" i="10"/>
  <c r="U676" i="26" s="1"/>
  <c r="T604" i="10"/>
  <c r="U853" i="10"/>
  <c r="U1000" i="26" s="1"/>
  <c r="T854" i="10"/>
  <c r="U804" i="10"/>
  <c r="T805" i="10"/>
  <c r="T806" i="10" s="1"/>
  <c r="T807" i="10" s="1"/>
  <c r="T808" i="10" s="1"/>
  <c r="T481" i="10"/>
  <c r="U480" i="10"/>
  <c r="U519" i="26" s="1"/>
  <c r="U371" i="10"/>
  <c r="U393" i="26" s="1"/>
  <c r="T372" i="10"/>
  <c r="T352" i="10"/>
  <c r="U351" i="10"/>
  <c r="U373" i="26" s="1"/>
  <c r="U372" i="26" s="1"/>
  <c r="T122" i="10"/>
  <c r="U121" i="10"/>
  <c r="U69" i="26" s="1"/>
  <c r="U510" i="10"/>
  <c r="V509" i="10"/>
  <c r="V565" i="26" s="1"/>
  <c r="U730" i="10"/>
  <c r="U843" i="26" s="1"/>
  <c r="T731" i="10"/>
  <c r="V651" i="10"/>
  <c r="U652" i="10"/>
  <c r="U140" i="10"/>
  <c r="U105" i="26" s="1"/>
  <c r="U104" i="26" s="1"/>
  <c r="T141" i="10"/>
  <c r="U750" i="10"/>
  <c r="U863" i="26" s="1"/>
  <c r="T751" i="10"/>
  <c r="U445" i="10"/>
  <c r="U484" i="26" s="1"/>
  <c r="T446" i="10"/>
  <c r="T156" i="10"/>
  <c r="U155" i="10"/>
  <c r="U120" i="26" s="1"/>
  <c r="U715" i="10"/>
  <c r="U716" i="10" s="1"/>
  <c r="T687" i="10"/>
  <c r="U686" i="10"/>
  <c r="T176" i="10"/>
  <c r="U175" i="10"/>
  <c r="T461" i="10"/>
  <c r="U460" i="10"/>
  <c r="U499" i="26" s="1"/>
  <c r="T770" i="10"/>
  <c r="T771" i="10" s="1"/>
  <c r="T772" i="10" s="1"/>
  <c r="T773" i="10" s="1"/>
  <c r="U769" i="10"/>
  <c r="U339" i="10"/>
  <c r="V338" i="10"/>
  <c r="V337" i="26" s="1"/>
  <c r="T255" i="10"/>
  <c r="U254" i="10"/>
  <c r="U236" i="26" s="1"/>
  <c r="U691" i="10"/>
  <c r="T692" i="10"/>
  <c r="U229" i="10"/>
  <c r="U211" i="26" s="1"/>
  <c r="T230" i="10"/>
  <c r="U111" i="10"/>
  <c r="U59" i="26" s="1"/>
  <c r="T112" i="10"/>
  <c r="U430" i="10"/>
  <c r="U469" i="26" s="1"/>
  <c r="T431" i="10"/>
  <c r="T839" i="10"/>
  <c r="U838" i="10"/>
  <c r="U985" i="26" s="1"/>
  <c r="U984" i="26" s="1"/>
  <c r="T667" i="10"/>
  <c r="U666" i="10"/>
  <c r="U494" i="10"/>
  <c r="U550" i="26" s="1"/>
  <c r="T495" i="10"/>
  <c r="T637" i="10"/>
  <c r="U636" i="10"/>
  <c r="U829" i="10"/>
  <c r="T830" i="10"/>
  <c r="T831" i="10" s="1"/>
  <c r="T832" i="10" s="1"/>
  <c r="T833" i="10" s="1"/>
  <c r="U819" i="10"/>
  <c r="T820" i="10"/>
  <c r="T821" i="10" s="1"/>
  <c r="U799" i="10"/>
  <c r="T800" i="10"/>
  <c r="T801" i="10" s="1"/>
  <c r="T802" i="10" s="1"/>
  <c r="T803" i="10" s="1"/>
  <c r="U735" i="10"/>
  <c r="U848" i="26" s="1"/>
  <c r="T736" i="10"/>
  <c r="U809" i="10"/>
  <c r="T810" i="10"/>
  <c r="T811" i="10" s="1"/>
  <c r="T812" i="10" s="1"/>
  <c r="T813" i="10" s="1"/>
  <c r="U535" i="10"/>
  <c r="V534" i="10"/>
  <c r="V590" i="26" s="1"/>
  <c r="T304" i="10"/>
  <c r="U303" i="10"/>
  <c r="U302" i="26" s="1"/>
  <c r="T102" i="10"/>
  <c r="U101" i="10"/>
  <c r="U49" i="26" s="1"/>
  <c r="V779" i="10"/>
  <c r="U780" i="10"/>
  <c r="U781" i="10" s="1"/>
  <c r="U782" i="10" s="1"/>
  <c r="U783" i="10" s="1"/>
  <c r="U239" i="10"/>
  <c r="U221" i="26" s="1"/>
  <c r="T240" i="10"/>
  <c r="U190" i="10"/>
  <c r="U155" i="26" s="1"/>
  <c r="T191" i="10"/>
  <c r="T412" i="10"/>
  <c r="U411" i="10"/>
  <c r="U433" i="26" s="1"/>
  <c r="U381" i="10"/>
  <c r="U403" i="26" s="1"/>
  <c r="T382" i="10"/>
  <c r="U244" i="10"/>
  <c r="U226" i="26" s="1"/>
  <c r="T245" i="10"/>
  <c r="U558" i="10"/>
  <c r="U631" i="26" s="1"/>
  <c r="U630" i="26" s="1"/>
  <c r="T559" i="10"/>
  <c r="U499" i="10"/>
  <c r="U555" i="26" s="1"/>
  <c r="T500" i="10"/>
  <c r="T550" i="10"/>
  <c r="U549" i="10"/>
  <c r="U605" i="26" s="1"/>
  <c r="T632" i="10"/>
  <c r="U631" i="10"/>
  <c r="AS13" i="18" l="1"/>
  <c r="AS16" i="30"/>
  <c r="Q16" i="18"/>
  <c r="AU16" i="18"/>
  <c r="Q19" i="18"/>
  <c r="N18" i="18"/>
  <c r="N14" i="30"/>
  <c r="AR19" i="18"/>
  <c r="AR14" i="30"/>
  <c r="R16" i="18"/>
  <c r="S1144" i="26"/>
  <c r="S19" i="15" s="1"/>
  <c r="S19" i="17" s="1"/>
  <c r="S19" i="18" s="1"/>
  <c r="S1142" i="26"/>
  <c r="S17" i="15" s="1"/>
  <c r="S17" i="17" s="1"/>
  <c r="S17" i="18" s="1"/>
  <c r="AV17" i="17"/>
  <c r="AV17" i="18" s="1"/>
  <c r="AV16" i="17"/>
  <c r="O18" i="17"/>
  <c r="AV18" i="17"/>
  <c r="AV18" i="18" s="1"/>
  <c r="AS19" i="17"/>
  <c r="AT66" i="27"/>
  <c r="AT13" i="15" s="1"/>
  <c r="AT13" i="17" s="1"/>
  <c r="AT1090" i="26"/>
  <c r="AT1094" i="26" s="1"/>
  <c r="AT1098" i="26" s="1"/>
  <c r="AT1135" i="26" s="1"/>
  <c r="AT1144" i="26" s="1"/>
  <c r="AT19" i="15" s="1"/>
  <c r="V200" i="10"/>
  <c r="V165" i="26" s="1"/>
  <c r="U201" i="10"/>
  <c r="U202" i="10" s="1"/>
  <c r="U203" i="10" s="1"/>
  <c r="U204" i="10" s="1"/>
  <c r="U721" i="10"/>
  <c r="V720" i="10"/>
  <c r="P1117" i="26"/>
  <c r="P1143" i="26" s="1"/>
  <c r="P18" i="15" s="1"/>
  <c r="V420" i="10"/>
  <c r="V459" i="26" s="1"/>
  <c r="V458" i="26" s="1"/>
  <c r="U421" i="10"/>
  <c r="U459" i="26"/>
  <c r="U458" i="26" s="1"/>
  <c r="U528" i="26" s="1"/>
  <c r="U532" i="26" s="1"/>
  <c r="U210" i="10"/>
  <c r="V209" i="10"/>
  <c r="S818" i="10"/>
  <c r="S822" i="10"/>
  <c r="S823" i="10" s="1"/>
  <c r="P724" i="10"/>
  <c r="P837" i="26" s="1"/>
  <c r="P836" i="26"/>
  <c r="N213" i="10"/>
  <c r="N195" i="26" s="1"/>
  <c r="N194" i="26"/>
  <c r="U135" i="26"/>
  <c r="R316" i="26"/>
  <c r="U828" i="26"/>
  <c r="T817" i="10"/>
  <c r="T833" i="26"/>
  <c r="Q260" i="26"/>
  <c r="Q264" i="26" s="1"/>
  <c r="Q268" i="26"/>
  <c r="Q272" i="26" s="1"/>
  <c r="Q723" i="10"/>
  <c r="Q835" i="26"/>
  <c r="P192" i="26"/>
  <c r="P211" i="10"/>
  <c r="O212" i="10"/>
  <c r="O193" i="26"/>
  <c r="Q144" i="26"/>
  <c r="R191" i="26"/>
  <c r="R190" i="26" s="1"/>
  <c r="P622" i="10"/>
  <c r="P695" i="26" s="1"/>
  <c r="P694" i="26"/>
  <c r="AU57" i="27"/>
  <c r="AU61" i="27" s="1"/>
  <c r="Q690" i="26"/>
  <c r="R722" i="10"/>
  <c r="R834" i="26"/>
  <c r="U140" i="26"/>
  <c r="U160" i="26"/>
  <c r="T1120" i="26"/>
  <c r="S1125" i="26"/>
  <c r="S1141" i="26" s="1"/>
  <c r="S16" i="15" s="1"/>
  <c r="S16" i="17" s="1"/>
  <c r="T1128" i="26"/>
  <c r="S1127" i="26"/>
  <c r="T1116" i="26"/>
  <c r="T1121" i="26"/>
  <c r="T432" i="10"/>
  <c r="T470" i="26"/>
  <c r="T373" i="10"/>
  <c r="T394" i="26"/>
  <c r="T187" i="10"/>
  <c r="T151" i="26"/>
  <c r="T300" i="10"/>
  <c r="T298" i="26"/>
  <c r="R592" i="10"/>
  <c r="R665" i="26" s="1"/>
  <c r="R664" i="26"/>
  <c r="T674" i="10"/>
  <c r="T941" i="26"/>
  <c r="T769" i="26"/>
  <c r="S364" i="10"/>
  <c r="S385" i="26"/>
  <c r="R943" i="26"/>
  <c r="R771" i="26"/>
  <c r="R125" i="10"/>
  <c r="R73" i="26" s="1"/>
  <c r="R72" i="26"/>
  <c r="R602" i="10"/>
  <c r="R675" i="26" s="1"/>
  <c r="R674" i="26"/>
  <c r="R484" i="10"/>
  <c r="R523" i="26" s="1"/>
  <c r="R522" i="26"/>
  <c r="R80" i="10"/>
  <c r="R28" i="26" s="1"/>
  <c r="R27" i="26"/>
  <c r="R739" i="10"/>
  <c r="R852" i="26" s="1"/>
  <c r="R851" i="26"/>
  <c r="R263" i="10"/>
  <c r="R245" i="26" s="1"/>
  <c r="R244" i="26"/>
  <c r="R567" i="10"/>
  <c r="R640" i="26" s="1"/>
  <c r="R639" i="26"/>
  <c r="S679" i="10"/>
  <c r="S946" i="26"/>
  <c r="S774" i="26"/>
  <c r="S319" i="26"/>
  <c r="T166" i="26"/>
  <c r="T638" i="10"/>
  <c r="T905" i="26"/>
  <c r="T733" i="26"/>
  <c r="T261" i="10"/>
  <c r="T242" i="26"/>
  <c r="U315" i="10"/>
  <c r="U316" i="10" s="1"/>
  <c r="U313" i="26"/>
  <c r="T320" i="10"/>
  <c r="T321" i="10" s="1"/>
  <c r="T318" i="26"/>
  <c r="T363" i="10"/>
  <c r="T384" i="26"/>
  <c r="T580" i="10"/>
  <c r="T652" i="26"/>
  <c r="T560" i="10"/>
  <c r="T632" i="26"/>
  <c r="T496" i="10"/>
  <c r="T551" i="26"/>
  <c r="U954" i="26"/>
  <c r="U782" i="26"/>
  <c r="U368" i="10"/>
  <c r="U389" i="26"/>
  <c r="T128" i="10"/>
  <c r="T75" i="26"/>
  <c r="R144" i="10"/>
  <c r="R109" i="26" s="1"/>
  <c r="R108" i="26"/>
  <c r="S538" i="10"/>
  <c r="S594" i="26" s="1"/>
  <c r="S593" i="26"/>
  <c r="R877" i="10"/>
  <c r="R1024" i="26" s="1"/>
  <c r="R1023" i="26"/>
  <c r="R164" i="10"/>
  <c r="R129" i="26" s="1"/>
  <c r="R128" i="26"/>
  <c r="S581" i="10"/>
  <c r="S653" i="26"/>
  <c r="S846" i="10"/>
  <c r="S992" i="26"/>
  <c r="Q958" i="26"/>
  <c r="Q786" i="26"/>
  <c r="R650" i="10"/>
  <c r="R917" i="26"/>
  <c r="R745" i="26"/>
  <c r="S901" i="10"/>
  <c r="S1047" i="26"/>
  <c r="S576" i="10"/>
  <c r="S648" i="26"/>
  <c r="T512" i="10"/>
  <c r="T567" i="26"/>
  <c r="T551" i="10"/>
  <c r="T606" i="26"/>
  <c r="U536" i="10"/>
  <c r="U591" i="26"/>
  <c r="T668" i="10"/>
  <c r="T935" i="26"/>
  <c r="T763" i="26"/>
  <c r="U174" i="26"/>
  <c r="U178" i="26" s="1"/>
  <c r="U182" i="26"/>
  <c r="U186" i="26" s="1"/>
  <c r="T123" i="10"/>
  <c r="T70" i="26"/>
  <c r="T172" i="10"/>
  <c r="T136" i="26"/>
  <c r="T501" i="10"/>
  <c r="T556" i="26"/>
  <c r="T383" i="10"/>
  <c r="T404" i="26"/>
  <c r="U1062" i="26"/>
  <c r="U1066" i="26" s="1"/>
  <c r="U1054" i="26"/>
  <c r="U1058" i="26" s="1"/>
  <c r="T693" i="10"/>
  <c r="T960" i="26"/>
  <c r="T788" i="26"/>
  <c r="U653" i="10"/>
  <c r="U920" i="26"/>
  <c r="U748" i="26"/>
  <c r="U442" i="26"/>
  <c r="U446" i="26" s="1"/>
  <c r="U450" i="26"/>
  <c r="U454" i="26" s="1"/>
  <c r="T467" i="10"/>
  <c r="T505" i="26"/>
  <c r="U909" i="26"/>
  <c r="U737" i="26"/>
  <c r="T506" i="10"/>
  <c r="T561" i="26"/>
  <c r="T658" i="10"/>
  <c r="T925" i="26"/>
  <c r="T753" i="26"/>
  <c r="T570" i="10"/>
  <c r="T642" i="26"/>
  <c r="T546" i="10"/>
  <c r="T601" i="26"/>
  <c r="U673" i="10"/>
  <c r="U940" i="26"/>
  <c r="U768" i="26"/>
  <c r="T610" i="10"/>
  <c r="T682" i="26"/>
  <c r="T325" i="10"/>
  <c r="T323" i="26"/>
  <c r="U757" i="10"/>
  <c r="U869" i="26"/>
  <c r="T762" i="10"/>
  <c r="T874" i="26"/>
  <c r="R233" i="10"/>
  <c r="R215" i="26" s="1"/>
  <c r="R214" i="26"/>
  <c r="R164" i="26"/>
  <c r="R163" i="26"/>
  <c r="R847" i="10"/>
  <c r="R994" i="26" s="1"/>
  <c r="R993" i="26"/>
  <c r="R424" i="10"/>
  <c r="R463" i="26" s="1"/>
  <c r="R462" i="26"/>
  <c r="R355" i="10"/>
  <c r="R377" i="26" s="1"/>
  <c r="R376" i="26"/>
  <c r="R273" i="10"/>
  <c r="R255" i="26" s="1"/>
  <c r="R254" i="26"/>
  <c r="S281" i="10"/>
  <c r="S279" i="26"/>
  <c r="S458" i="10"/>
  <c r="S496" i="26"/>
  <c r="S74" i="10"/>
  <c r="S21" i="26"/>
  <c r="S748" i="10"/>
  <c r="S860" i="26"/>
  <c r="S262" i="10"/>
  <c r="S243" i="26"/>
  <c r="S463" i="10"/>
  <c r="S501" i="26"/>
  <c r="S94" i="10"/>
  <c r="S41" i="26"/>
  <c r="S99" i="10"/>
  <c r="S46" i="26"/>
  <c r="S217" i="10"/>
  <c r="S198" i="26"/>
  <c r="S606" i="10"/>
  <c r="S678" i="26"/>
  <c r="R385" i="10"/>
  <c r="R407" i="26" s="1"/>
  <c r="R406" i="26"/>
  <c r="R282" i="10"/>
  <c r="R281" i="26" s="1"/>
  <c r="R280" i="26"/>
  <c r="S423" i="10"/>
  <c r="S461" i="26"/>
  <c r="S359" i="10"/>
  <c r="S380" i="26"/>
  <c r="S384" i="10"/>
  <c r="S405" i="26"/>
  <c r="R365" i="10"/>
  <c r="R387" i="26" s="1"/>
  <c r="R386" i="26"/>
  <c r="S336" i="10"/>
  <c r="S334" i="26"/>
  <c r="S611" i="10"/>
  <c r="S683" i="26"/>
  <c r="S326" i="10"/>
  <c r="S324" i="26"/>
  <c r="S713" i="10"/>
  <c r="S825" i="26"/>
  <c r="S443" i="10"/>
  <c r="S481" i="26"/>
  <c r="S178" i="10"/>
  <c r="S142" i="26"/>
  <c r="AW22" i="10"/>
  <c r="AV10" i="27"/>
  <c r="AV16" i="27"/>
  <c r="R528" i="10"/>
  <c r="R584" i="26" s="1"/>
  <c r="R583" i="26"/>
  <c r="R503" i="10"/>
  <c r="R559" i="26" s="1"/>
  <c r="R558" i="26"/>
  <c r="R508" i="10"/>
  <c r="R564" i="26" s="1"/>
  <c r="R563" i="26"/>
  <c r="R380" i="10"/>
  <c r="R402" i="26" s="1"/>
  <c r="R401" i="26"/>
  <c r="R498" i="10"/>
  <c r="R554" i="26" s="1"/>
  <c r="R553" i="26"/>
  <c r="V416" i="10"/>
  <c r="U438" i="26"/>
  <c r="R120" i="10"/>
  <c r="R68" i="26" s="1"/>
  <c r="R67" i="26"/>
  <c r="T341" i="10"/>
  <c r="T339" i="26"/>
  <c r="R85" i="10"/>
  <c r="R33" i="26" s="1"/>
  <c r="R32" i="26"/>
  <c r="T314" i="26"/>
  <c r="S644" i="10"/>
  <c r="S911" i="26"/>
  <c r="S739" i="26"/>
  <c r="T855" i="10"/>
  <c r="T1001" i="26"/>
  <c r="T678" i="10"/>
  <c r="T945" i="26"/>
  <c r="T773" i="26"/>
  <c r="T285" i="10"/>
  <c r="T283" i="26"/>
  <c r="T890" i="10"/>
  <c r="T1036" i="26"/>
  <c r="U929" i="26"/>
  <c r="U757" i="26"/>
  <c r="T747" i="10"/>
  <c r="T859" i="26"/>
  <c r="R749" i="10"/>
  <c r="R862" i="26" s="1"/>
  <c r="R861" i="26"/>
  <c r="S596" i="10"/>
  <c r="S668" i="26"/>
  <c r="S659" i="10"/>
  <c r="S926" i="26"/>
  <c r="S754" i="26"/>
  <c r="T369" i="10"/>
  <c r="T390" i="26"/>
  <c r="R690" i="10"/>
  <c r="R957" i="26"/>
  <c r="R785" i="26"/>
  <c r="S881" i="10"/>
  <c r="S1027" i="26"/>
  <c r="S162" i="26"/>
  <c r="T804" i="26"/>
  <c r="T808" i="26" s="1"/>
  <c r="T796" i="26"/>
  <c r="T800" i="26" s="1"/>
  <c r="T413" i="10"/>
  <c r="T434" i="26"/>
  <c r="T256" i="10"/>
  <c r="T237" i="26"/>
  <c r="U944" i="26"/>
  <c r="U772" i="26"/>
  <c r="T840" i="10"/>
  <c r="T986" i="26"/>
  <c r="U959" i="26"/>
  <c r="U787" i="26"/>
  <c r="T462" i="10"/>
  <c r="T500" i="26"/>
  <c r="T157" i="10"/>
  <c r="T121" i="26"/>
  <c r="V919" i="26"/>
  <c r="V747" i="26"/>
  <c r="T353" i="10"/>
  <c r="T374" i="26"/>
  <c r="T880" i="10"/>
  <c r="T1026" i="26"/>
  <c r="T595" i="10"/>
  <c r="T667" i="26"/>
  <c r="T875" i="10"/>
  <c r="T1021" i="26"/>
  <c r="T526" i="10"/>
  <c r="T581" i="26"/>
  <c r="T83" i="10"/>
  <c r="T30" i="26"/>
  <c r="T870" i="10"/>
  <c r="T1016" i="26"/>
  <c r="T590" i="10"/>
  <c r="T662" i="26"/>
  <c r="T643" i="10"/>
  <c r="T910" i="26"/>
  <c r="T738" i="26"/>
  <c r="T398" i="10"/>
  <c r="T419" i="26"/>
  <c r="U924" i="26"/>
  <c r="U752" i="26"/>
  <c r="U393" i="10"/>
  <c r="U414" i="26"/>
  <c r="T197" i="26"/>
  <c r="V939" i="26"/>
  <c r="V767" i="26"/>
  <c r="T457" i="10"/>
  <c r="T495" i="26"/>
  <c r="T78" i="10"/>
  <c r="T25" i="26"/>
  <c r="U147" i="10"/>
  <c r="U111" i="26"/>
  <c r="T437" i="10"/>
  <c r="T475" i="26"/>
  <c r="R332" i="10"/>
  <c r="R331" i="26" s="1"/>
  <c r="R330" i="26"/>
  <c r="Q953" i="26"/>
  <c r="Q781" i="26"/>
  <c r="R307" i="10"/>
  <c r="R306" i="26" s="1"/>
  <c r="R305" i="26"/>
  <c r="S247" i="10"/>
  <c r="S228" i="26"/>
  <c r="R287" i="10"/>
  <c r="R286" i="26" s="1"/>
  <c r="R285" i="26"/>
  <c r="V765" i="10"/>
  <c r="U878" i="26"/>
  <c r="R360" i="10"/>
  <c r="R382" i="26" s="1"/>
  <c r="R381" i="26"/>
  <c r="T1115" i="26"/>
  <c r="S689" i="10"/>
  <c r="S956" i="26"/>
  <c r="S784" i="26"/>
  <c r="R645" i="10"/>
  <c r="R912" i="26"/>
  <c r="R740" i="26"/>
  <c r="R454" i="10"/>
  <c r="R493" i="26" s="1"/>
  <c r="R492" i="26"/>
  <c r="R872" i="10"/>
  <c r="R1019" i="26" s="1"/>
  <c r="R1018" i="26"/>
  <c r="R523" i="10"/>
  <c r="R579" i="26" s="1"/>
  <c r="R578" i="26"/>
  <c r="R857" i="10"/>
  <c r="R1004" i="26" s="1"/>
  <c r="R1003" i="26"/>
  <c r="R562" i="10"/>
  <c r="R635" i="26" s="1"/>
  <c r="R634" i="26"/>
  <c r="S763" i="10"/>
  <c r="S875" i="26"/>
  <c r="S517" i="10"/>
  <c r="S522" i="10" s="1"/>
  <c r="S572" i="26"/>
  <c r="S433" i="10"/>
  <c r="S471" i="26"/>
  <c r="R154" i="10"/>
  <c r="R119" i="26" s="1"/>
  <c r="R118" i="26"/>
  <c r="S134" i="10"/>
  <c r="S81" i="26"/>
  <c r="T1126" i="26"/>
  <c r="S242" i="10"/>
  <c r="S223" i="26"/>
  <c r="R159" i="10"/>
  <c r="R124" i="26" s="1"/>
  <c r="R123" i="26"/>
  <c r="R95" i="10"/>
  <c r="R43" i="26" s="1"/>
  <c r="R42" i="26"/>
  <c r="R887" i="10"/>
  <c r="R1034" i="26" s="1"/>
  <c r="R1033" i="26"/>
  <c r="S738" i="10"/>
  <c r="S850" i="26"/>
  <c r="Q933" i="26"/>
  <c r="Q761" i="26"/>
  <c r="S561" i="10"/>
  <c r="S633" i="26"/>
  <c r="S104" i="10"/>
  <c r="S51" i="26"/>
  <c r="R704" i="10"/>
  <c r="R817" i="26" s="1"/>
  <c r="R816" i="26"/>
  <c r="R375" i="10"/>
  <c r="R397" i="26" s="1"/>
  <c r="R396" i="26"/>
  <c r="R587" i="10"/>
  <c r="R660" i="26" s="1"/>
  <c r="R659" i="26"/>
  <c r="R322" i="10"/>
  <c r="R321" i="26" s="1"/>
  <c r="R320" i="26"/>
  <c r="R169" i="26"/>
  <c r="R168" i="26"/>
  <c r="R400" i="10"/>
  <c r="R422" i="26" s="1"/>
  <c r="R421" i="26"/>
  <c r="R105" i="10"/>
  <c r="R53" i="26" s="1"/>
  <c r="R52" i="26"/>
  <c r="R100" i="10"/>
  <c r="R48" i="26" s="1"/>
  <c r="R47" i="26"/>
  <c r="S188" i="10"/>
  <c r="S152" i="26"/>
  <c r="S684" i="10"/>
  <c r="S951" i="26"/>
  <c r="S779" i="26"/>
  <c r="S286" i="10"/>
  <c r="S284" i="26"/>
  <c r="T865" i="10"/>
  <c r="T1011" i="26"/>
  <c r="T615" i="10"/>
  <c r="T616" i="10" s="1"/>
  <c r="T687" i="26"/>
  <c r="T422" i="10"/>
  <c r="T460" i="26"/>
  <c r="AV55" i="27"/>
  <c r="S89" i="10"/>
  <c r="S36" i="26"/>
  <c r="S379" i="10"/>
  <c r="S400" i="26"/>
  <c r="T1122" i="26"/>
  <c r="S669" i="10"/>
  <c r="S936" i="26"/>
  <c r="S764" i="26"/>
  <c r="Q948" i="26"/>
  <c r="Q776" i="26"/>
  <c r="R312" i="10"/>
  <c r="R311" i="26" s="1"/>
  <c r="R310" i="26"/>
  <c r="S292" i="10"/>
  <c r="S291" i="26" s="1"/>
  <c r="S290" i="26"/>
  <c r="R110" i="10"/>
  <c r="R58" i="26" s="1"/>
  <c r="R57" i="26"/>
  <c r="R597" i="10"/>
  <c r="R670" i="26" s="1"/>
  <c r="R669" i="26"/>
  <c r="R543" i="10"/>
  <c r="R599" i="26" s="1"/>
  <c r="R598" i="26"/>
  <c r="S149" i="10"/>
  <c r="S114" i="26" s="1"/>
  <c r="S113" i="26"/>
  <c r="R253" i="10"/>
  <c r="R235" i="26" s="1"/>
  <c r="R234" i="26"/>
  <c r="R479" i="10"/>
  <c r="R518" i="26" s="1"/>
  <c r="R517" i="26"/>
  <c r="S649" i="10"/>
  <c r="S916" i="26"/>
  <c r="S744" i="26"/>
  <c r="S703" i="10"/>
  <c r="S815" i="26"/>
  <c r="S896" i="10"/>
  <c r="S1042" i="26"/>
  <c r="S257" i="10"/>
  <c r="S238" i="26"/>
  <c r="R714" i="10"/>
  <c r="R827" i="26" s="1"/>
  <c r="R826" i="26"/>
  <c r="V274" i="10"/>
  <c r="U256" i="26"/>
  <c r="R607" i="10"/>
  <c r="R680" i="26" s="1"/>
  <c r="R679" i="26"/>
  <c r="T968" i="26"/>
  <c r="T972" i="26" s="1"/>
  <c r="T976" i="26"/>
  <c r="T980" i="26" s="1"/>
  <c r="S414" i="10"/>
  <c r="S435" i="26"/>
  <c r="S237" i="10"/>
  <c r="S218" i="26"/>
  <c r="S143" i="10"/>
  <c r="S107" i="26"/>
  <c r="R533" i="10"/>
  <c r="R589" i="26" s="1"/>
  <c r="R588" i="26"/>
  <c r="R90" i="10"/>
  <c r="R38" i="26" s="1"/>
  <c r="R37" i="26"/>
  <c r="R405" i="10"/>
  <c r="R427" i="26" s="1"/>
  <c r="R426" i="26"/>
  <c r="R729" i="10"/>
  <c r="R842" i="26" s="1"/>
  <c r="R841" i="26"/>
  <c r="R862" i="10"/>
  <c r="R1009" i="26" s="1"/>
  <c r="R1008" i="26"/>
  <c r="S409" i="10"/>
  <c r="S430" i="26"/>
  <c r="S227" i="10"/>
  <c r="S208" i="26"/>
  <c r="S168" i="10"/>
  <c r="S132" i="26"/>
  <c r="T737" i="10"/>
  <c r="T849" i="26"/>
  <c r="T732" i="10"/>
  <c r="T844" i="26"/>
  <c r="U88" i="26"/>
  <c r="U92" i="26" s="1"/>
  <c r="U96" i="26"/>
  <c r="U100" i="26" s="1"/>
  <c r="T236" i="10"/>
  <c r="T217" i="26"/>
  <c r="T885" i="10"/>
  <c r="T1031" i="26"/>
  <c r="S173" i="10"/>
  <c r="S137" i="26"/>
  <c r="S311" i="10"/>
  <c r="S309" i="26"/>
  <c r="S267" i="10"/>
  <c r="S248" i="26"/>
  <c r="U904" i="26"/>
  <c r="U732" i="26"/>
  <c r="T447" i="10"/>
  <c r="T485" i="26"/>
  <c r="T133" i="10"/>
  <c r="T80" i="26"/>
  <c r="T93" i="10"/>
  <c r="T40" i="26"/>
  <c r="T335" i="10"/>
  <c r="T333" i="26"/>
  <c r="T531" i="10"/>
  <c r="T586" i="26"/>
  <c r="R617" i="10"/>
  <c r="R689" i="26"/>
  <c r="R548" i="10"/>
  <c r="R604" i="26" s="1"/>
  <c r="R603" i="26"/>
  <c r="S866" i="10"/>
  <c r="S1012" i="26"/>
  <c r="S733" i="10"/>
  <c r="S845" i="26"/>
  <c r="S163" i="10"/>
  <c r="S127" i="26"/>
  <c r="S79" i="10"/>
  <c r="S26" i="26"/>
  <c r="S109" i="10"/>
  <c r="S56" i="26"/>
  <c r="R635" i="10"/>
  <c r="R902" i="26"/>
  <c r="R730" i="26"/>
  <c r="V136" i="10"/>
  <c r="U84" i="26"/>
  <c r="T708" i="10"/>
  <c r="T820" i="26"/>
  <c r="S129" i="10"/>
  <c r="S76" i="26"/>
  <c r="S301" i="10"/>
  <c r="S299" i="26"/>
  <c r="S438" i="10"/>
  <c r="S476" i="26"/>
  <c r="S158" i="10"/>
  <c r="S122" i="26"/>
  <c r="R130" i="10"/>
  <c r="R78" i="26" s="1"/>
  <c r="R77" i="26"/>
  <c r="R493" i="10"/>
  <c r="R549" i="26" s="1"/>
  <c r="R548" i="26"/>
  <c r="R194" i="10"/>
  <c r="R159" i="26" s="1"/>
  <c r="R158" i="26"/>
  <c r="S728" i="10"/>
  <c r="S840" i="26"/>
  <c r="S399" i="10"/>
  <c r="S420" i="26"/>
  <c r="T103" i="10"/>
  <c r="T50" i="26"/>
  <c r="T177" i="10"/>
  <c r="T141" i="26"/>
  <c r="T683" i="10"/>
  <c r="T950" i="26"/>
  <c r="T778" i="26"/>
  <c r="T541" i="10"/>
  <c r="T596" i="26"/>
  <c r="T663" i="10"/>
  <c r="T930" i="26"/>
  <c r="T758" i="26"/>
  <c r="U882" i="26"/>
  <c r="U886" i="26" s="1"/>
  <c r="U890" i="26"/>
  <c r="U894" i="26" s="1"/>
  <c r="T408" i="10"/>
  <c r="T429" i="26"/>
  <c r="T491" i="10"/>
  <c r="T546" i="26"/>
  <c r="T88" i="10"/>
  <c r="T35" i="26"/>
  <c r="T850" i="10"/>
  <c r="T996" i="26"/>
  <c r="T565" i="10"/>
  <c r="T637" i="26"/>
  <c r="R449" i="10"/>
  <c r="R488" i="26" s="1"/>
  <c r="R487" i="26"/>
  <c r="S331" i="10"/>
  <c r="S329" i="26"/>
  <c r="R174" i="10"/>
  <c r="R139" i="26" s="1"/>
  <c r="R138" i="26"/>
  <c r="S184" i="10"/>
  <c r="S149" i="26" s="1"/>
  <c r="S148" i="26"/>
  <c r="S634" i="10"/>
  <c r="S901" i="26"/>
  <c r="S729" i="26"/>
  <c r="S655" i="10"/>
  <c r="S922" i="26"/>
  <c r="S750" i="26"/>
  <c r="R302" i="10"/>
  <c r="R301" i="26" s="1"/>
  <c r="R300" i="26"/>
  <c r="R734" i="10"/>
  <c r="R847" i="26" s="1"/>
  <c r="R846" i="26"/>
  <c r="V343" i="10"/>
  <c r="U342" i="26"/>
  <c r="S296" i="10"/>
  <c r="S294" i="26"/>
  <c r="S688" i="26"/>
  <c r="S497" i="10"/>
  <c r="S552" i="26"/>
  <c r="R852" i="10"/>
  <c r="R999" i="26" s="1"/>
  <c r="R998" i="26"/>
  <c r="S639" i="10"/>
  <c r="S906" i="26"/>
  <c r="S734" i="26"/>
  <c r="R268" i="10"/>
  <c r="R250" i="26" s="1"/>
  <c r="R249" i="26"/>
  <c r="S675" i="10"/>
  <c r="S942" i="26"/>
  <c r="S770" i="26"/>
  <c r="T633" i="10"/>
  <c r="T900" i="26"/>
  <c r="T728" i="26"/>
  <c r="U700" i="26"/>
  <c r="U704" i="26" s="1"/>
  <c r="U708" i="26"/>
  <c r="U712" i="26" s="1"/>
  <c r="T305" i="10"/>
  <c r="T303" i="26"/>
  <c r="U340" i="10"/>
  <c r="U338" i="26"/>
  <c r="T688" i="10"/>
  <c r="T955" i="26"/>
  <c r="T783" i="26"/>
  <c r="U511" i="10"/>
  <c r="U566" i="26"/>
  <c r="T482" i="10"/>
  <c r="T520" i="26"/>
  <c r="T152" i="10"/>
  <c r="T116" i="26"/>
  <c r="T702" i="10"/>
  <c r="T814" i="26"/>
  <c r="T575" i="10"/>
  <c r="T647" i="26"/>
  <c r="T226" i="10"/>
  <c r="T207" i="26"/>
  <c r="T167" i="10"/>
  <c r="T131" i="26"/>
  <c r="T266" i="10"/>
  <c r="T247" i="26"/>
  <c r="U614" i="26"/>
  <c r="U618" i="26" s="1"/>
  <c r="U622" i="26"/>
  <c r="U626" i="26" s="1"/>
  <c r="T576" i="26"/>
  <c r="T162" i="10"/>
  <c r="T126" i="26"/>
  <c r="T202" i="26"/>
  <c r="T845" i="10"/>
  <c r="T991" i="26"/>
  <c r="T742" i="10"/>
  <c r="T854" i="26"/>
  <c r="T860" i="10"/>
  <c r="T1006" i="26"/>
  <c r="T442" i="10"/>
  <c r="T480" i="26"/>
  <c r="T108" i="10"/>
  <c r="T55" i="26"/>
  <c r="R297" i="10"/>
  <c r="R296" i="26" s="1"/>
  <c r="R295" i="26"/>
  <c r="R258" i="10"/>
  <c r="R240" i="26" s="1"/>
  <c r="R239" i="26"/>
  <c r="S586" i="10"/>
  <c r="S658" i="26"/>
  <c r="S222" i="10"/>
  <c r="S203" i="26"/>
  <c r="R665" i="10"/>
  <c r="R932" i="26"/>
  <c r="R760" i="26"/>
  <c r="R75" i="10"/>
  <c r="R23" i="26" s="1"/>
  <c r="R22" i="26"/>
  <c r="T654" i="10"/>
  <c r="T921" i="26"/>
  <c r="T749" i="26"/>
  <c r="R434" i="10"/>
  <c r="R473" i="26" s="1"/>
  <c r="R472" i="26"/>
  <c r="V623" i="10"/>
  <c r="U696" i="26"/>
  <c r="Q913" i="26"/>
  <c r="Q741" i="26"/>
  <c r="S513" i="10"/>
  <c r="S569" i="26" s="1"/>
  <c r="S568" i="26"/>
  <c r="Q903" i="26"/>
  <c r="Q731" i="26"/>
  <c r="R882" i="10"/>
  <c r="R1029" i="26" s="1"/>
  <c r="R1028" i="26"/>
  <c r="S124" i="10"/>
  <c r="S71" i="26"/>
  <c r="S532" i="10"/>
  <c r="S587" i="26"/>
  <c r="S876" i="10"/>
  <c r="S1022" i="26"/>
  <c r="S448" i="10"/>
  <c r="S486" i="26"/>
  <c r="S483" i="10"/>
  <c r="S521" i="26"/>
  <c r="R680" i="10"/>
  <c r="R947" i="26"/>
  <c r="R775" i="26"/>
  <c r="S478" i="10"/>
  <c r="S516" i="26"/>
  <c r="S370" i="10"/>
  <c r="S392" i="26" s="1"/>
  <c r="S391" i="26"/>
  <c r="T537" i="10"/>
  <c r="T592" i="26"/>
  <c r="S193" i="10"/>
  <c r="S157" i="26"/>
  <c r="S566" i="10"/>
  <c r="S638" i="26"/>
  <c r="S374" i="10"/>
  <c r="S395" i="26"/>
  <c r="R444" i="10"/>
  <c r="R483" i="26" s="1"/>
  <c r="R482" i="26"/>
  <c r="R327" i="10"/>
  <c r="R326" i="26" s="1"/>
  <c r="R325" i="26"/>
  <c r="R223" i="10"/>
  <c r="R205" i="26" s="1"/>
  <c r="R204" i="26"/>
  <c r="R189" i="10"/>
  <c r="R154" i="26" s="1"/>
  <c r="R153" i="26"/>
  <c r="Q928" i="26"/>
  <c r="Q756" i="26"/>
  <c r="R923" i="26"/>
  <c r="R751" i="26"/>
  <c r="R518" i="10"/>
  <c r="R574" i="26" s="1"/>
  <c r="R573" i="26"/>
  <c r="T183" i="10"/>
  <c r="T147" i="26"/>
  <c r="S389" i="10"/>
  <c r="S410" i="26"/>
  <c r="S453" i="10"/>
  <c r="S491" i="26"/>
  <c r="S693" i="26"/>
  <c r="S753" i="10"/>
  <c r="S865" i="26"/>
  <c r="U949" i="26"/>
  <c r="U777" i="26"/>
  <c r="T330" i="10"/>
  <c r="T328" i="26"/>
  <c r="T358" i="10"/>
  <c r="T379" i="26"/>
  <c r="T73" i="10"/>
  <c r="T20" i="26"/>
  <c r="T378" i="10"/>
  <c r="T399" i="26"/>
  <c r="U899" i="26"/>
  <c r="U898" i="26" s="1"/>
  <c r="U727" i="26"/>
  <c r="U726" i="26" s="1"/>
  <c r="T192" i="10"/>
  <c r="T156" i="26"/>
  <c r="T113" i="10"/>
  <c r="T60" i="26"/>
  <c r="T752" i="10"/>
  <c r="T864" i="26"/>
  <c r="T605" i="10"/>
  <c r="T677" i="26"/>
  <c r="T727" i="10"/>
  <c r="T839" i="26"/>
  <c r="T895" i="10"/>
  <c r="T1041" i="26"/>
  <c r="T600" i="10"/>
  <c r="T672" i="26"/>
  <c r="T295" i="10"/>
  <c r="T293" i="26"/>
  <c r="S542" i="10"/>
  <c r="S597" i="26"/>
  <c r="Q908" i="26"/>
  <c r="Q736" i="26"/>
  <c r="V554" i="10"/>
  <c r="U610" i="26"/>
  <c r="S886" i="10"/>
  <c r="S1032" i="26"/>
  <c r="R764" i="10"/>
  <c r="R877" i="26" s="1"/>
  <c r="R876" i="26"/>
  <c r="R754" i="10"/>
  <c r="R867" i="26" s="1"/>
  <c r="R866" i="26"/>
  <c r="U170" i="26"/>
  <c r="S395" i="10"/>
  <c r="S417" i="26" s="1"/>
  <c r="S416" i="26"/>
  <c r="S718" i="10"/>
  <c r="S830" i="26"/>
  <c r="T246" i="10"/>
  <c r="T227" i="26"/>
  <c r="T241" i="10"/>
  <c r="T222" i="26"/>
  <c r="U934" i="26"/>
  <c r="U762" i="26"/>
  <c r="T231" i="10"/>
  <c r="T212" i="26"/>
  <c r="T717" i="10"/>
  <c r="T829" i="26"/>
  <c r="T142" i="10"/>
  <c r="T106" i="26"/>
  <c r="T477" i="10"/>
  <c r="T515" i="26"/>
  <c r="U290" i="10"/>
  <c r="U288" i="26"/>
  <c r="T571" i="26"/>
  <c r="U182" i="10"/>
  <c r="U146" i="26"/>
  <c r="T388" i="10"/>
  <c r="T409" i="26"/>
  <c r="T620" i="10"/>
  <c r="T621" i="10" s="1"/>
  <c r="T692" i="26"/>
  <c r="T900" i="10"/>
  <c r="T1046" i="26"/>
  <c r="T98" i="10"/>
  <c r="T45" i="26"/>
  <c r="T271" i="10"/>
  <c r="T252" i="26"/>
  <c r="U346" i="26"/>
  <c r="U354" i="26"/>
  <c r="U358" i="26" s="1"/>
  <c r="U707" i="10"/>
  <c r="U819" i="26"/>
  <c r="T472" i="10"/>
  <c r="T510" i="26"/>
  <c r="T161" i="26"/>
  <c r="T648" i="10"/>
  <c r="T915" i="26"/>
  <c r="T743" i="26"/>
  <c r="R115" i="10"/>
  <c r="R63" i="26" s="1"/>
  <c r="R62" i="26"/>
  <c r="R897" i="10"/>
  <c r="R1044" i="26" s="1"/>
  <c r="R1043" i="26"/>
  <c r="S709" i="10"/>
  <c r="S822" i="26" s="1"/>
  <c r="S821" i="26"/>
  <c r="AW23" i="10"/>
  <c r="AV40" i="27"/>
  <c r="AV46" i="27"/>
  <c r="AV25" i="27"/>
  <c r="AV31" i="27"/>
  <c r="Q918" i="26"/>
  <c r="Q746" i="26"/>
  <c r="S851" i="10"/>
  <c r="S997" i="26"/>
  <c r="S428" i="10"/>
  <c r="S466" i="26"/>
  <c r="T394" i="10"/>
  <c r="T415" i="26"/>
  <c r="S601" i="10"/>
  <c r="S673" i="26"/>
  <c r="S507" i="10"/>
  <c r="S562" i="26"/>
  <c r="S694" i="10"/>
  <c r="S961" i="26"/>
  <c r="S789" i="26"/>
  <c r="V903" i="10"/>
  <c r="U1050" i="26"/>
  <c r="R582" i="10"/>
  <c r="R655" i="26" s="1"/>
  <c r="R654" i="26"/>
  <c r="S571" i="10"/>
  <c r="S643" i="26"/>
  <c r="S492" i="10"/>
  <c r="S547" i="26"/>
  <c r="T291" i="10"/>
  <c r="T289" i="26"/>
  <c r="S841" i="10"/>
  <c r="S987" i="26"/>
  <c r="S664" i="10"/>
  <c r="S931" i="26"/>
  <c r="S759" i="26"/>
  <c r="R553" i="10"/>
  <c r="R609" i="26" s="1"/>
  <c r="R608" i="26"/>
  <c r="R744" i="10"/>
  <c r="R857" i="26" s="1"/>
  <c r="R856" i="26"/>
  <c r="T758" i="10"/>
  <c r="T870" i="26"/>
  <c r="S743" i="10"/>
  <c r="S855" i="26"/>
  <c r="S167" i="26"/>
  <c r="R867" i="10"/>
  <c r="R1014" i="26" s="1"/>
  <c r="R1013" i="26"/>
  <c r="T148" i="10"/>
  <c r="T112" i="26"/>
  <c r="S473" i="10"/>
  <c r="S511" i="26"/>
  <c r="S252" i="10"/>
  <c r="S233" i="26"/>
  <c r="S861" i="10"/>
  <c r="S1007" i="26"/>
  <c r="S114" i="10"/>
  <c r="S61" i="26"/>
  <c r="R842" i="10"/>
  <c r="R989" i="26" s="1"/>
  <c r="R988" i="26"/>
  <c r="R892" i="10"/>
  <c r="R1039" i="26" s="1"/>
  <c r="R1038" i="26"/>
  <c r="S317" i="10"/>
  <c r="S315" i="26"/>
  <c r="R469" i="10"/>
  <c r="R508" i="26" s="1"/>
  <c r="R507" i="26"/>
  <c r="R902" i="10"/>
  <c r="R1049" i="26" s="1"/>
  <c r="R1048" i="26"/>
  <c r="R612" i="10"/>
  <c r="R685" i="26" s="1"/>
  <c r="R684" i="26"/>
  <c r="R719" i="10"/>
  <c r="R832" i="26" s="1"/>
  <c r="R831" i="26"/>
  <c r="R337" i="10"/>
  <c r="R336" i="26" s="1"/>
  <c r="R335" i="26"/>
  <c r="T1123" i="26"/>
  <c r="S232" i="10"/>
  <c r="S213" i="26"/>
  <c r="R695" i="10"/>
  <c r="R962" i="26"/>
  <c r="R790" i="26"/>
  <c r="R670" i="10"/>
  <c r="R937" i="26"/>
  <c r="R765" i="26"/>
  <c r="R474" i="10"/>
  <c r="R513" i="26" s="1"/>
  <c r="R512" i="26"/>
  <c r="S84" i="10"/>
  <c r="S31" i="26"/>
  <c r="S871" i="10"/>
  <c r="S1017" i="26"/>
  <c r="T310" i="10"/>
  <c r="T308" i="26"/>
  <c r="T452" i="10"/>
  <c r="T490" i="26"/>
  <c r="T403" i="10"/>
  <c r="T424" i="26"/>
  <c r="T585" i="10"/>
  <c r="T657" i="26"/>
  <c r="T280" i="10"/>
  <c r="T278" i="26"/>
  <c r="T427" i="10"/>
  <c r="T465" i="26"/>
  <c r="T118" i="10"/>
  <c r="T65" i="26"/>
  <c r="T251" i="10"/>
  <c r="T232" i="26"/>
  <c r="T712" i="10"/>
  <c r="T824" i="26"/>
  <c r="U914" i="26"/>
  <c r="U742" i="26"/>
  <c r="V696" i="10"/>
  <c r="U964" i="26"/>
  <c r="U792" i="26"/>
  <c r="R572" i="10"/>
  <c r="R645" i="26" s="1"/>
  <c r="R644" i="26"/>
  <c r="S342" i="10"/>
  <c r="S341" i="26" s="1"/>
  <c r="S340" i="26"/>
  <c r="S547" i="10"/>
  <c r="S602" i="26"/>
  <c r="S272" i="10"/>
  <c r="S253" i="26"/>
  <c r="S502" i="10"/>
  <c r="S557" i="26"/>
  <c r="S306" i="10"/>
  <c r="S304" i="26"/>
  <c r="R660" i="10"/>
  <c r="R927" i="26"/>
  <c r="R755" i="26"/>
  <c r="R179" i="10"/>
  <c r="R143" i="26"/>
  <c r="S404" i="10"/>
  <c r="S425" i="26"/>
  <c r="T350" i="26"/>
  <c r="T1118" i="26"/>
  <c r="R135" i="10"/>
  <c r="R83" i="26" s="1"/>
  <c r="R82" i="26"/>
  <c r="R228" i="10"/>
  <c r="R210" i="26" s="1"/>
  <c r="R209" i="26"/>
  <c r="R238" i="10"/>
  <c r="R220" i="26" s="1"/>
  <c r="R219" i="26"/>
  <c r="R169" i="10"/>
  <c r="R134" i="26" s="1"/>
  <c r="R133" i="26"/>
  <c r="S891" i="10"/>
  <c r="S1037" i="26"/>
  <c r="S119" i="10"/>
  <c r="S66" i="26"/>
  <c r="S354" i="10"/>
  <c r="S375" i="26"/>
  <c r="R640" i="10"/>
  <c r="R907" i="26"/>
  <c r="R735" i="26"/>
  <c r="S856" i="10"/>
  <c r="S1002" i="26"/>
  <c r="V485" i="10"/>
  <c r="U524" i="26"/>
  <c r="Q963" i="26"/>
  <c r="Q791" i="26"/>
  <c r="R415" i="10"/>
  <c r="R437" i="26" s="1"/>
  <c r="R436" i="26"/>
  <c r="S153" i="10"/>
  <c r="S117" i="26"/>
  <c r="R459" i="10"/>
  <c r="R498" i="26" s="1"/>
  <c r="R497" i="26"/>
  <c r="Q938" i="26"/>
  <c r="Q766" i="26"/>
  <c r="S552" i="10"/>
  <c r="S607" i="26"/>
  <c r="R243" i="10"/>
  <c r="R225" i="26" s="1"/>
  <c r="R224" i="26"/>
  <c r="R439" i="10"/>
  <c r="R478" i="26" s="1"/>
  <c r="R477" i="26"/>
  <c r="R429" i="10"/>
  <c r="R468" i="26" s="1"/>
  <c r="R467" i="26"/>
  <c r="S759" i="10"/>
  <c r="S872" i="26" s="1"/>
  <c r="S871" i="26"/>
  <c r="R577" i="10"/>
  <c r="R650" i="26" s="1"/>
  <c r="R649" i="26"/>
  <c r="R248" i="10"/>
  <c r="R230" i="26" s="1"/>
  <c r="R229" i="26"/>
  <c r="R390" i="10"/>
  <c r="R412" i="26" s="1"/>
  <c r="R411" i="26"/>
  <c r="R218" i="10"/>
  <c r="R200" i="26" s="1"/>
  <c r="R199" i="26"/>
  <c r="S468" i="10"/>
  <c r="S506" i="26"/>
  <c r="S527" i="10"/>
  <c r="S582" i="26"/>
  <c r="S591" i="10"/>
  <c r="S663" i="26"/>
  <c r="R685" i="10"/>
  <c r="R952" i="26"/>
  <c r="R780" i="26"/>
  <c r="R410" i="10"/>
  <c r="R432" i="26" s="1"/>
  <c r="R431" i="26"/>
  <c r="R464" i="10"/>
  <c r="R503" i="26" s="1"/>
  <c r="R502" i="26"/>
  <c r="AW19" i="16"/>
  <c r="AX62" i="10"/>
  <c r="AW17" i="16"/>
  <c r="AX63" i="10"/>
  <c r="AW18" i="16"/>
  <c r="AX61" i="10"/>
  <c r="AW16" i="16"/>
  <c r="Y2" i="24"/>
  <c r="Y3" i="24" s="1"/>
  <c r="Y4" i="24" s="1"/>
  <c r="U736" i="10"/>
  <c r="V735" i="10"/>
  <c r="V848" i="26" s="1"/>
  <c r="U304" i="10"/>
  <c r="V303" i="10"/>
  <c r="V302" i="26" s="1"/>
  <c r="V339" i="10"/>
  <c r="W338" i="10"/>
  <c r="W337" i="26" s="1"/>
  <c r="V510" i="10"/>
  <c r="W509" i="10"/>
  <c r="W565" i="26" s="1"/>
  <c r="V700" i="10"/>
  <c r="V813" i="26" s="1"/>
  <c r="V812" i="26" s="1"/>
  <c r="U701" i="10"/>
  <c r="V824" i="10"/>
  <c r="U825" i="10"/>
  <c r="U826" i="10" s="1"/>
  <c r="U827" i="10" s="1"/>
  <c r="U828" i="10" s="1"/>
  <c r="V264" i="10"/>
  <c r="V246" i="26" s="1"/>
  <c r="U265" i="10"/>
  <c r="U859" i="10"/>
  <c r="V858" i="10"/>
  <c r="V1005" i="26" s="1"/>
  <c r="V440" i="10"/>
  <c r="V479" i="26" s="1"/>
  <c r="U441" i="10"/>
  <c r="U107" i="10"/>
  <c r="V106" i="10"/>
  <c r="V54" i="26" s="1"/>
  <c r="U559" i="10"/>
  <c r="V558" i="10"/>
  <c r="V631" i="26" s="1"/>
  <c r="V630" i="26" s="1"/>
  <c r="V190" i="10"/>
  <c r="V155" i="26" s="1"/>
  <c r="U191" i="10"/>
  <c r="V799" i="10"/>
  <c r="U800" i="10"/>
  <c r="U801" i="10" s="1"/>
  <c r="U802" i="10" s="1"/>
  <c r="U803" i="10" s="1"/>
  <c r="V494" i="10"/>
  <c r="V550" i="26" s="1"/>
  <c r="U495" i="10"/>
  <c r="U112" i="10"/>
  <c r="V111" i="10"/>
  <c r="V59" i="26" s="1"/>
  <c r="V750" i="10"/>
  <c r="V863" i="26" s="1"/>
  <c r="U751" i="10"/>
  <c r="V603" i="10"/>
  <c r="V676" i="26" s="1"/>
  <c r="U604" i="10"/>
  <c r="U407" i="10"/>
  <c r="V406" i="10"/>
  <c r="V428" i="26" s="1"/>
  <c r="V725" i="10"/>
  <c r="V838" i="26" s="1"/>
  <c r="U726" i="10"/>
  <c r="V489" i="10"/>
  <c r="V545" i="26" s="1"/>
  <c r="V544" i="26" s="1"/>
  <c r="U490" i="10"/>
  <c r="V893" i="10"/>
  <c r="V1040" i="26" s="1"/>
  <c r="U894" i="10"/>
  <c r="W366" i="10"/>
  <c r="W388" i="26" s="1"/>
  <c r="V367" i="10"/>
  <c r="V598" i="10"/>
  <c r="V671" i="26" s="1"/>
  <c r="U599" i="10"/>
  <c r="V86" i="10"/>
  <c r="V34" i="26" s="1"/>
  <c r="U87" i="10"/>
  <c r="V848" i="10"/>
  <c r="V995" i="26" s="1"/>
  <c r="U849" i="10"/>
  <c r="V563" i="10"/>
  <c r="V636" i="26" s="1"/>
  <c r="U564" i="10"/>
  <c r="V126" i="10"/>
  <c r="V74" i="26" s="1"/>
  <c r="U127" i="10"/>
  <c r="V293" i="10"/>
  <c r="V292" i="26" s="1"/>
  <c r="U294" i="10"/>
  <c r="U632" i="10"/>
  <c r="V631" i="10"/>
  <c r="U151" i="10"/>
  <c r="V150" i="10"/>
  <c r="V115" i="26" s="1"/>
  <c r="V224" i="10"/>
  <c r="V206" i="26" s="1"/>
  <c r="U225" i="10"/>
  <c r="U171" i="10"/>
  <c r="V170" i="10"/>
  <c r="V794" i="10"/>
  <c r="U795" i="10"/>
  <c r="U796" i="10" s="1"/>
  <c r="U797" i="10" s="1"/>
  <c r="U798" i="10" s="1"/>
  <c r="V401" i="10"/>
  <c r="V423" i="26" s="1"/>
  <c r="U402" i="10"/>
  <c r="V784" i="10"/>
  <c r="U785" i="10"/>
  <c r="U786" i="10" s="1"/>
  <c r="U787" i="10" s="1"/>
  <c r="U788" i="10" s="1"/>
  <c r="U584" i="10"/>
  <c r="V583" i="10"/>
  <c r="V656" i="26" s="1"/>
  <c r="V278" i="10"/>
  <c r="V277" i="26" s="1"/>
  <c r="V276" i="26" s="1"/>
  <c r="U279" i="10"/>
  <c r="V425" i="10"/>
  <c r="V464" i="26" s="1"/>
  <c r="U426" i="10"/>
  <c r="U117" i="10"/>
  <c r="V116" i="10"/>
  <c r="V64" i="26" s="1"/>
  <c r="U250" i="10"/>
  <c r="V249" i="10"/>
  <c r="V231" i="26" s="1"/>
  <c r="V710" i="10"/>
  <c r="V823" i="26" s="1"/>
  <c r="U711" i="10"/>
  <c r="V430" i="10"/>
  <c r="V469" i="26" s="1"/>
  <c r="U431" i="10"/>
  <c r="U667" i="10"/>
  <c r="V666" i="10"/>
  <c r="U451" i="10"/>
  <c r="V450" i="10"/>
  <c r="V489" i="26" s="1"/>
  <c r="U820" i="10"/>
  <c r="U821" i="10" s="1"/>
  <c r="V819" i="10"/>
  <c r="V229" i="10"/>
  <c r="V211" i="26" s="1"/>
  <c r="U230" i="10"/>
  <c r="V715" i="10"/>
  <c r="V716" i="10" s="1"/>
  <c r="V140" i="10"/>
  <c r="V105" i="26" s="1"/>
  <c r="V104" i="26" s="1"/>
  <c r="U141" i="10"/>
  <c r="V804" i="10"/>
  <c r="U805" i="10"/>
  <c r="U806" i="10" s="1"/>
  <c r="U807" i="10" s="1"/>
  <c r="U808" i="10" s="1"/>
  <c r="U476" i="10"/>
  <c r="V475" i="10"/>
  <c r="V514" i="26" s="1"/>
  <c r="W288" i="10"/>
  <c r="W287" i="26" s="1"/>
  <c r="V289" i="10"/>
  <c r="U515" i="10"/>
  <c r="U516" i="10" s="1"/>
  <c r="V514" i="10"/>
  <c r="V570" i="26" s="1"/>
  <c r="W180" i="10"/>
  <c r="W145" i="26" s="1"/>
  <c r="V181" i="10"/>
  <c r="U387" i="10"/>
  <c r="V386" i="10"/>
  <c r="V408" i="26" s="1"/>
  <c r="U619" i="10"/>
  <c r="V618" i="10"/>
  <c r="V691" i="26" s="1"/>
  <c r="U790" i="10"/>
  <c r="U791" i="10" s="1"/>
  <c r="U792" i="10" s="1"/>
  <c r="U793" i="10" s="1"/>
  <c r="V789" i="10"/>
  <c r="U775" i="10"/>
  <c r="U776" i="10" s="1"/>
  <c r="U777" i="10" s="1"/>
  <c r="U778" i="10" s="1"/>
  <c r="V774" i="10"/>
  <c r="U899" i="10"/>
  <c r="V898" i="10"/>
  <c r="V1045" i="26" s="1"/>
  <c r="U97" i="10"/>
  <c r="V96" i="10"/>
  <c r="V44" i="26" s="1"/>
  <c r="V269" i="10"/>
  <c r="V251" i="26" s="1"/>
  <c r="U270" i="10"/>
  <c r="W705" i="10"/>
  <c r="W818" i="26" s="1"/>
  <c r="V706" i="10"/>
  <c r="V470" i="10"/>
  <c r="V509" i="26" s="1"/>
  <c r="U471" i="10"/>
  <c r="V195" i="10"/>
  <c r="V196" i="10" s="1"/>
  <c r="V197" i="10" s="1"/>
  <c r="V198" i="10" s="1"/>
  <c r="V199" i="10" s="1"/>
  <c r="V646" i="10"/>
  <c r="U647" i="10"/>
  <c r="U166" i="10"/>
  <c r="V165" i="10"/>
  <c r="V130" i="26" s="1"/>
  <c r="V843" i="10"/>
  <c r="V990" i="26" s="1"/>
  <c r="U844" i="10"/>
  <c r="V769" i="10"/>
  <c r="U770" i="10"/>
  <c r="U771" i="10" s="1"/>
  <c r="U772" i="10" s="1"/>
  <c r="U773" i="10" s="1"/>
  <c r="V838" i="10"/>
  <c r="V985" i="26" s="1"/>
  <c r="V984" i="26" s="1"/>
  <c r="U839" i="10"/>
  <c r="V460" i="10"/>
  <c r="V499" i="26" s="1"/>
  <c r="U461" i="10"/>
  <c r="U156" i="10"/>
  <c r="V155" i="10"/>
  <c r="V120" i="26" s="1"/>
  <c r="U352" i="10"/>
  <c r="V351" i="10"/>
  <c r="V373" i="26" s="1"/>
  <c r="V372" i="26" s="1"/>
  <c r="U879" i="10"/>
  <c r="V878" i="10"/>
  <c r="V1025" i="26" s="1"/>
  <c r="V593" i="10"/>
  <c r="V666" i="26" s="1"/>
  <c r="U594" i="10"/>
  <c r="U874" i="10"/>
  <c r="V873" i="10"/>
  <c r="V1020" i="26" s="1"/>
  <c r="V524" i="10"/>
  <c r="V580" i="26" s="1"/>
  <c r="U525" i="10"/>
  <c r="V81" i="10"/>
  <c r="V29" i="26" s="1"/>
  <c r="U82" i="10"/>
  <c r="U869" i="10"/>
  <c r="V868" i="10"/>
  <c r="V1015" i="26" s="1"/>
  <c r="U589" i="10"/>
  <c r="V588" i="10"/>
  <c r="V661" i="26" s="1"/>
  <c r="V641" i="10"/>
  <c r="U642" i="10"/>
  <c r="U397" i="10"/>
  <c r="V396" i="10"/>
  <c r="V418" i="26" s="1"/>
  <c r="V392" i="10"/>
  <c r="W391" i="10"/>
  <c r="W413" i="26" s="1"/>
  <c r="U215" i="10"/>
  <c r="U216" i="10" s="1"/>
  <c r="V214" i="10"/>
  <c r="V196" i="26" s="1"/>
  <c r="V814" i="10"/>
  <c r="U815" i="10"/>
  <c r="U816" i="10" s="1"/>
  <c r="U456" i="10"/>
  <c r="V455" i="10"/>
  <c r="V494" i="26" s="1"/>
  <c r="U77" i="10"/>
  <c r="V76" i="10"/>
  <c r="V24" i="26" s="1"/>
  <c r="V146" i="10"/>
  <c r="W145" i="10"/>
  <c r="W110" i="26" s="1"/>
  <c r="U436" i="10"/>
  <c r="V435" i="10"/>
  <c r="V474" i="26" s="1"/>
  <c r="U446" i="10"/>
  <c r="V445" i="10"/>
  <c r="V484" i="26" s="1"/>
  <c r="V686" i="10"/>
  <c r="U687" i="10"/>
  <c r="U481" i="10"/>
  <c r="V480" i="10"/>
  <c r="V519" i="26" s="1"/>
  <c r="U574" i="10"/>
  <c r="V573" i="10"/>
  <c r="V646" i="26" s="1"/>
  <c r="V740" i="10"/>
  <c r="V853" i="26" s="1"/>
  <c r="U741" i="10"/>
  <c r="V549" i="10"/>
  <c r="V605" i="26" s="1"/>
  <c r="U550" i="10"/>
  <c r="V535" i="10"/>
  <c r="W534" i="10"/>
  <c r="W590" i="26" s="1"/>
  <c r="V121" i="10"/>
  <c r="V69" i="26" s="1"/>
  <c r="U122" i="10"/>
  <c r="U309" i="10"/>
  <c r="V308" i="10"/>
  <c r="V307" i="26" s="1"/>
  <c r="V239" i="10"/>
  <c r="V221" i="26" s="1"/>
  <c r="U240" i="10"/>
  <c r="V381" i="10"/>
  <c r="V403" i="26" s="1"/>
  <c r="U382" i="10"/>
  <c r="V809" i="10"/>
  <c r="U810" i="10"/>
  <c r="U811" i="10" s="1"/>
  <c r="U812" i="10" s="1"/>
  <c r="U813" i="10" s="1"/>
  <c r="V691" i="10"/>
  <c r="U692" i="10"/>
  <c r="V652" i="10"/>
  <c r="W651" i="10"/>
  <c r="V465" i="10"/>
  <c r="V504" i="26" s="1"/>
  <c r="U466" i="10"/>
  <c r="U505" i="10"/>
  <c r="V504" i="10"/>
  <c r="V560" i="26" s="1"/>
  <c r="U657" i="10"/>
  <c r="V656" i="10"/>
  <c r="U569" i="10"/>
  <c r="V568" i="10"/>
  <c r="V641" i="26" s="1"/>
  <c r="U545" i="10"/>
  <c r="V544" i="10"/>
  <c r="V600" i="26" s="1"/>
  <c r="V672" i="10"/>
  <c r="W671" i="10"/>
  <c r="U609" i="10"/>
  <c r="V608" i="10"/>
  <c r="V681" i="26" s="1"/>
  <c r="V323" i="10"/>
  <c r="V322" i="26" s="1"/>
  <c r="U324" i="10"/>
  <c r="V756" i="10"/>
  <c r="W755" i="10"/>
  <c r="W868" i="26" s="1"/>
  <c r="U761" i="10"/>
  <c r="V760" i="10"/>
  <c r="V873" i="26" s="1"/>
  <c r="U520" i="10"/>
  <c r="U521" i="10" s="1"/>
  <c r="V519" i="10"/>
  <c r="V575" i="26" s="1"/>
  <c r="U161" i="10"/>
  <c r="V160" i="10"/>
  <c r="V125" i="26" s="1"/>
  <c r="U220" i="10"/>
  <c r="U221" i="10" s="1"/>
  <c r="V219" i="10"/>
  <c r="V201" i="26" s="1"/>
  <c r="U245" i="10"/>
  <c r="V244" i="10"/>
  <c r="V226" i="26" s="1"/>
  <c r="V499" i="10"/>
  <c r="V555" i="26" s="1"/>
  <c r="U500" i="10"/>
  <c r="W779" i="10"/>
  <c r="V780" i="10"/>
  <c r="V781" i="10" s="1"/>
  <c r="V782" i="10" s="1"/>
  <c r="V783" i="10" s="1"/>
  <c r="U830" i="10"/>
  <c r="U831" i="10" s="1"/>
  <c r="U832" i="10" s="1"/>
  <c r="U833" i="10" s="1"/>
  <c r="V829" i="10"/>
  <c r="V411" i="10"/>
  <c r="V433" i="26" s="1"/>
  <c r="U412" i="10"/>
  <c r="U102" i="10"/>
  <c r="V101" i="10"/>
  <c r="V49" i="26" s="1"/>
  <c r="U637" i="10"/>
  <c r="V636" i="10"/>
  <c r="U255" i="10"/>
  <c r="V254" i="10"/>
  <c r="V236" i="26" s="1"/>
  <c r="U176" i="10"/>
  <c r="V175" i="10"/>
  <c r="U357" i="10"/>
  <c r="V356" i="10"/>
  <c r="V378" i="26" s="1"/>
  <c r="U260" i="10"/>
  <c r="V259" i="10"/>
  <c r="V241" i="26" s="1"/>
  <c r="W313" i="10"/>
  <c r="W312" i="26" s="1"/>
  <c r="V314" i="10"/>
  <c r="U682" i="10"/>
  <c r="V681" i="10"/>
  <c r="V318" i="10"/>
  <c r="V317" i="26" s="1"/>
  <c r="U319" i="10"/>
  <c r="V539" i="10"/>
  <c r="V595" i="26" s="1"/>
  <c r="U540" i="10"/>
  <c r="U72" i="10"/>
  <c r="V71" i="10"/>
  <c r="V19" i="26" s="1"/>
  <c r="V18" i="26" s="1"/>
  <c r="V361" i="10"/>
  <c r="V383" i="26" s="1"/>
  <c r="U362" i="10"/>
  <c r="U662" i="10"/>
  <c r="V661" i="10"/>
  <c r="U377" i="10"/>
  <c r="V376" i="10"/>
  <c r="V398" i="26" s="1"/>
  <c r="U579" i="10"/>
  <c r="V578" i="10"/>
  <c r="V651" i="26" s="1"/>
  <c r="U864" i="10"/>
  <c r="V863" i="10"/>
  <c r="V1010" i="26" s="1"/>
  <c r="U614" i="10"/>
  <c r="V613" i="10"/>
  <c r="V686" i="26" s="1"/>
  <c r="U731" i="10"/>
  <c r="V730" i="10"/>
  <c r="V843" i="26" s="1"/>
  <c r="V371" i="10"/>
  <c r="V393" i="26" s="1"/>
  <c r="U372" i="10"/>
  <c r="U854" i="10"/>
  <c r="V853" i="10"/>
  <c r="V1000" i="26" s="1"/>
  <c r="U132" i="10"/>
  <c r="V131" i="10"/>
  <c r="V79" i="26" s="1"/>
  <c r="V185" i="10"/>
  <c r="V150" i="26" s="1"/>
  <c r="U186" i="10"/>
  <c r="U677" i="10"/>
  <c r="V676" i="10"/>
  <c r="V283" i="10"/>
  <c r="V282" i="26" s="1"/>
  <c r="U284" i="10"/>
  <c r="U889" i="10"/>
  <c r="V888" i="10"/>
  <c r="V1035" i="26" s="1"/>
  <c r="U329" i="10"/>
  <c r="V328" i="10"/>
  <c r="V327" i="26" s="1"/>
  <c r="V91" i="10"/>
  <c r="V39" i="26" s="1"/>
  <c r="U92" i="10"/>
  <c r="V745" i="10"/>
  <c r="V858" i="26" s="1"/>
  <c r="U746" i="10"/>
  <c r="V234" i="10"/>
  <c r="V216" i="26" s="1"/>
  <c r="U235" i="10"/>
  <c r="V333" i="10"/>
  <c r="V332" i="26" s="1"/>
  <c r="U334" i="10"/>
  <c r="U299" i="10"/>
  <c r="V298" i="10"/>
  <c r="V297" i="26" s="1"/>
  <c r="V883" i="10"/>
  <c r="V1030" i="26" s="1"/>
  <c r="U884" i="10"/>
  <c r="V529" i="10"/>
  <c r="V585" i="26" s="1"/>
  <c r="U530" i="10"/>
  <c r="AT13" i="18" l="1"/>
  <c r="AT16" i="30"/>
  <c r="AS19" i="18"/>
  <c r="AS14" i="30"/>
  <c r="AV16" i="18"/>
  <c r="O18" i="18"/>
  <c r="O14" i="30"/>
  <c r="S16" i="18"/>
  <c r="T1144" i="26"/>
  <c r="T19" i="15" s="1"/>
  <c r="T19" i="17" s="1"/>
  <c r="U536" i="26"/>
  <c r="U540" i="26" s="1"/>
  <c r="U1121" i="26" s="1"/>
  <c r="T1142" i="26"/>
  <c r="T17" i="15" s="1"/>
  <c r="T17" i="17" s="1"/>
  <c r="T17" i="18" s="1"/>
  <c r="U1126" i="26"/>
  <c r="AW16" i="17"/>
  <c r="AW18" i="17"/>
  <c r="AW18" i="18" s="1"/>
  <c r="P18" i="17"/>
  <c r="AT19" i="17"/>
  <c r="AW17" i="17"/>
  <c r="AW17" i="18" s="1"/>
  <c r="AU66" i="27"/>
  <c r="AU13" i="15" s="1"/>
  <c r="AU13" i="17" s="1"/>
  <c r="AU1090" i="26"/>
  <c r="AU1094" i="26" s="1"/>
  <c r="AU1098" i="26" s="1"/>
  <c r="AU1135" i="26" s="1"/>
  <c r="AU1144" i="26" s="1"/>
  <c r="AU19" i="15" s="1"/>
  <c r="V421" i="10"/>
  <c r="W420" i="10"/>
  <c r="W720" i="10"/>
  <c r="V721" i="10"/>
  <c r="V210" i="10"/>
  <c r="W209" i="10"/>
  <c r="W200" i="10"/>
  <c r="W165" i="26" s="1"/>
  <c r="V201" i="10"/>
  <c r="V202" i="10" s="1"/>
  <c r="V203" i="10" s="1"/>
  <c r="V204" i="10" s="1"/>
  <c r="T818" i="10"/>
  <c r="T822" i="10"/>
  <c r="T823" i="10" s="1"/>
  <c r="S577" i="26"/>
  <c r="P212" i="10"/>
  <c r="P193" i="26"/>
  <c r="V135" i="26"/>
  <c r="V140" i="26"/>
  <c r="R144" i="26"/>
  <c r="S191" i="26"/>
  <c r="S190" i="26" s="1"/>
  <c r="AV57" i="27"/>
  <c r="AV61" i="27" s="1"/>
  <c r="Q211" i="10"/>
  <c r="Q192" i="26"/>
  <c r="Q836" i="26"/>
  <c r="Q724" i="10"/>
  <c r="Q837" i="26" s="1"/>
  <c r="U817" i="10"/>
  <c r="V828" i="26"/>
  <c r="S316" i="26"/>
  <c r="R690" i="26"/>
  <c r="R723" i="10"/>
  <c r="R835" i="26"/>
  <c r="R268" i="26"/>
  <c r="R272" i="26" s="1"/>
  <c r="R260" i="26"/>
  <c r="R264" i="26" s="1"/>
  <c r="V160" i="26"/>
  <c r="Q622" i="10"/>
  <c r="Q695" i="26" s="1"/>
  <c r="Q694" i="26"/>
  <c r="Q1117" i="26"/>
  <c r="Q1143" i="26" s="1"/>
  <c r="Q18" i="15" s="1"/>
  <c r="U833" i="26"/>
  <c r="O194" i="26"/>
  <c r="O213" i="10"/>
  <c r="O195" i="26" s="1"/>
  <c r="S722" i="10"/>
  <c r="S834" i="26"/>
  <c r="U1120" i="26"/>
  <c r="T1127" i="26"/>
  <c r="T1125" i="26"/>
  <c r="T1141" i="26" s="1"/>
  <c r="T16" i="15" s="1"/>
  <c r="T16" i="17" s="1"/>
  <c r="U378" i="10"/>
  <c r="U399" i="26"/>
  <c r="V757" i="10"/>
  <c r="V869" i="26"/>
  <c r="V174" i="26"/>
  <c r="V178" i="26" s="1"/>
  <c r="V182" i="26"/>
  <c r="V186" i="26" s="1"/>
  <c r="V622" i="26"/>
  <c r="V626" i="26" s="1"/>
  <c r="V614" i="26"/>
  <c r="V618" i="26" s="1"/>
  <c r="V511" i="10"/>
  <c r="V566" i="26"/>
  <c r="T586" i="10"/>
  <c r="T658" i="26"/>
  <c r="S842" i="10"/>
  <c r="S989" i="26" s="1"/>
  <c r="S988" i="26"/>
  <c r="T517" i="10"/>
  <c r="T572" i="26"/>
  <c r="T896" i="10"/>
  <c r="T1042" i="26"/>
  <c r="S943" i="26"/>
  <c r="S771" i="26"/>
  <c r="S337" i="10"/>
  <c r="S336" i="26" s="1"/>
  <c r="S335" i="26"/>
  <c r="S263" i="10"/>
  <c r="S245" i="26" s="1"/>
  <c r="S244" i="26"/>
  <c r="T124" i="10"/>
  <c r="T71" i="26"/>
  <c r="S847" i="10"/>
  <c r="S994" i="26" s="1"/>
  <c r="S993" i="26"/>
  <c r="U320" i="10"/>
  <c r="U321" i="10" s="1"/>
  <c r="U318" i="26"/>
  <c r="V934" i="26"/>
  <c r="V762" i="26"/>
  <c r="U226" i="10"/>
  <c r="U207" i="26"/>
  <c r="U600" i="10"/>
  <c r="U672" i="26"/>
  <c r="V700" i="26"/>
  <c r="V704" i="26" s="1"/>
  <c r="V708" i="26"/>
  <c r="V712" i="26" s="1"/>
  <c r="S528" i="10"/>
  <c r="S584" i="26" s="1"/>
  <c r="S583" i="26"/>
  <c r="S273" i="10"/>
  <c r="S255" i="26" s="1"/>
  <c r="S254" i="26"/>
  <c r="S602" i="10"/>
  <c r="S675" i="26" s="1"/>
  <c r="S674" i="26"/>
  <c r="S449" i="10"/>
  <c r="S488" i="26" s="1"/>
  <c r="S487" i="26"/>
  <c r="W623" i="10"/>
  <c r="V696" i="26"/>
  <c r="T109" i="10"/>
  <c r="T56" i="26"/>
  <c r="T846" i="10"/>
  <c r="T992" i="26"/>
  <c r="U1122" i="26"/>
  <c r="T576" i="10"/>
  <c r="T648" i="26"/>
  <c r="U512" i="10"/>
  <c r="U567" i="26"/>
  <c r="S498" i="10"/>
  <c r="S554" i="26" s="1"/>
  <c r="S553" i="26"/>
  <c r="S635" i="10"/>
  <c r="S902" i="26"/>
  <c r="S730" i="26"/>
  <c r="S332" i="10"/>
  <c r="S331" i="26" s="1"/>
  <c r="S330" i="26"/>
  <c r="T89" i="10"/>
  <c r="T36" i="26"/>
  <c r="T178" i="10"/>
  <c r="T142" i="26"/>
  <c r="S439" i="10"/>
  <c r="S478" i="26" s="1"/>
  <c r="S477" i="26"/>
  <c r="W136" i="10"/>
  <c r="V84" i="26"/>
  <c r="S189" i="10"/>
  <c r="S154" i="26" s="1"/>
  <c r="S153" i="26"/>
  <c r="S739" i="10"/>
  <c r="S852" i="26" s="1"/>
  <c r="S851" i="26"/>
  <c r="S243" i="10"/>
  <c r="S225" i="26" s="1"/>
  <c r="S224" i="26"/>
  <c r="T871" i="10"/>
  <c r="T1017" i="26"/>
  <c r="T596" i="10"/>
  <c r="T668" i="26"/>
  <c r="T841" i="10"/>
  <c r="T987" i="26"/>
  <c r="T547" i="10"/>
  <c r="T602" i="26"/>
  <c r="T552" i="10"/>
  <c r="T607" i="26"/>
  <c r="T639" i="10"/>
  <c r="T906" i="26"/>
  <c r="T734" i="26"/>
  <c r="T301" i="10"/>
  <c r="T299" i="26"/>
  <c r="U133" i="10"/>
  <c r="U80" i="26"/>
  <c r="U202" i="26"/>
  <c r="U437" i="10"/>
  <c r="U475" i="26"/>
  <c r="U585" i="10"/>
  <c r="U657" i="26"/>
  <c r="S872" i="10"/>
  <c r="S1019" i="26" s="1"/>
  <c r="S1018" i="26"/>
  <c r="T718" i="10"/>
  <c r="T830" i="26"/>
  <c r="S754" i="10"/>
  <c r="S867" i="26" s="1"/>
  <c r="S866" i="26"/>
  <c r="T886" i="10"/>
  <c r="T1032" i="26"/>
  <c r="S258" i="10"/>
  <c r="S240" i="26" s="1"/>
  <c r="S239" i="26"/>
  <c r="T688" i="26"/>
  <c r="S218" i="10"/>
  <c r="S200" i="26" s="1"/>
  <c r="S199" i="26"/>
  <c r="S282" i="10"/>
  <c r="S281" i="26" s="1"/>
  <c r="S280" i="26"/>
  <c r="T507" i="10"/>
  <c r="T562" i="26"/>
  <c r="U747" i="10"/>
  <c r="U859" i="26"/>
  <c r="V929" i="26"/>
  <c r="V757" i="26"/>
  <c r="U325" i="10"/>
  <c r="U323" i="26"/>
  <c r="U467" i="10"/>
  <c r="U505" i="26"/>
  <c r="U383" i="10"/>
  <c r="U404" i="26"/>
  <c r="V450" i="26"/>
  <c r="V454" i="26" s="1"/>
  <c r="V442" i="26"/>
  <c r="V446" i="26" s="1"/>
  <c r="V290" i="10"/>
  <c r="V288" i="26"/>
  <c r="U128" i="10"/>
  <c r="U75" i="26"/>
  <c r="U727" i="10"/>
  <c r="U839" i="26"/>
  <c r="U266" i="10"/>
  <c r="U247" i="26"/>
  <c r="S862" i="10"/>
  <c r="S1009" i="26" s="1"/>
  <c r="S1008" i="26"/>
  <c r="AX23" i="10"/>
  <c r="AW40" i="27"/>
  <c r="AW46" i="27"/>
  <c r="AW25" i="27"/>
  <c r="AW31" i="27"/>
  <c r="U855" i="10"/>
  <c r="U1001" i="26"/>
  <c r="U615" i="10"/>
  <c r="U616" i="10" s="1"/>
  <c r="U687" i="26"/>
  <c r="U663" i="10"/>
  <c r="U930" i="26"/>
  <c r="U758" i="26"/>
  <c r="U358" i="10"/>
  <c r="U379" i="26"/>
  <c r="U103" i="10"/>
  <c r="U50" i="26"/>
  <c r="U162" i="10"/>
  <c r="U126" i="26"/>
  <c r="U570" i="10"/>
  <c r="U642" i="26"/>
  <c r="V536" i="10"/>
  <c r="V591" i="26"/>
  <c r="U482" i="10"/>
  <c r="U520" i="26"/>
  <c r="V147" i="10"/>
  <c r="V111" i="26"/>
  <c r="U197" i="26"/>
  <c r="U590" i="10"/>
  <c r="U662" i="26"/>
  <c r="U875" i="10"/>
  <c r="U1021" i="26"/>
  <c r="U353" i="10"/>
  <c r="U374" i="26"/>
  <c r="U161" i="26"/>
  <c r="U98" i="10"/>
  <c r="U45" i="26"/>
  <c r="U620" i="10"/>
  <c r="U621" i="10" s="1"/>
  <c r="U692" i="26"/>
  <c r="U717" i="10"/>
  <c r="U829" i="26"/>
  <c r="U668" i="10"/>
  <c r="U935" i="26"/>
  <c r="U763" i="26"/>
  <c r="U118" i="10"/>
  <c r="U65" i="26"/>
  <c r="U113" i="10"/>
  <c r="U60" i="26"/>
  <c r="U560" i="10"/>
  <c r="U632" i="26"/>
  <c r="V340" i="10"/>
  <c r="V338" i="26"/>
  <c r="S355" i="10"/>
  <c r="S377" i="26" s="1"/>
  <c r="S376" i="26"/>
  <c r="W696" i="10"/>
  <c r="V964" i="26"/>
  <c r="V792" i="26"/>
  <c r="T119" i="10"/>
  <c r="T66" i="26"/>
  <c r="T404" i="10"/>
  <c r="T425" i="26"/>
  <c r="S85" i="10"/>
  <c r="S33" i="26" s="1"/>
  <c r="S32" i="26"/>
  <c r="R963" i="26"/>
  <c r="R791" i="26"/>
  <c r="T292" i="10"/>
  <c r="T291" i="26" s="1"/>
  <c r="T290" i="26"/>
  <c r="W903" i="10"/>
  <c r="V1050" i="26"/>
  <c r="T649" i="10"/>
  <c r="T916" i="26"/>
  <c r="T744" i="26"/>
  <c r="U1118" i="26"/>
  <c r="U350" i="26"/>
  <c r="T693" i="26"/>
  <c r="U291" i="10"/>
  <c r="U289" i="26"/>
  <c r="T232" i="10"/>
  <c r="T213" i="26"/>
  <c r="S719" i="10"/>
  <c r="S832" i="26" s="1"/>
  <c r="S831" i="26"/>
  <c r="S543" i="10"/>
  <c r="S599" i="26" s="1"/>
  <c r="S598" i="26"/>
  <c r="T728" i="10"/>
  <c r="T840" i="26"/>
  <c r="T193" i="10"/>
  <c r="T157" i="26"/>
  <c r="T359" i="10"/>
  <c r="T380" i="26"/>
  <c r="S567" i="10"/>
  <c r="S640" i="26" s="1"/>
  <c r="S639" i="26"/>
  <c r="S479" i="10"/>
  <c r="S518" i="26" s="1"/>
  <c r="S517" i="26"/>
  <c r="S587" i="10"/>
  <c r="S660" i="26" s="1"/>
  <c r="S659" i="26"/>
  <c r="U1123" i="26"/>
  <c r="T664" i="10"/>
  <c r="T931" i="26"/>
  <c r="T759" i="26"/>
  <c r="S164" i="10"/>
  <c r="S129" i="26" s="1"/>
  <c r="S128" i="26"/>
  <c r="T94" i="10"/>
  <c r="T41" i="26"/>
  <c r="S268" i="10"/>
  <c r="S250" i="26" s="1"/>
  <c r="S249" i="26"/>
  <c r="T237" i="10"/>
  <c r="T218" i="26"/>
  <c r="S169" i="10"/>
  <c r="S134" i="26" s="1"/>
  <c r="S133" i="26"/>
  <c r="S144" i="10"/>
  <c r="S109" i="26" s="1"/>
  <c r="S108" i="26"/>
  <c r="S897" i="10"/>
  <c r="S1044" i="26" s="1"/>
  <c r="S1043" i="26"/>
  <c r="S90" i="10"/>
  <c r="S38" i="26" s="1"/>
  <c r="S37" i="26"/>
  <c r="T866" i="10"/>
  <c r="T1012" i="26"/>
  <c r="S518" i="10"/>
  <c r="S574" i="26" s="1"/>
  <c r="S573" i="26"/>
  <c r="U148" i="10"/>
  <c r="U112" i="26"/>
  <c r="T217" i="10"/>
  <c r="T198" i="26"/>
  <c r="T399" i="10"/>
  <c r="T420" i="26"/>
  <c r="T370" i="10"/>
  <c r="T392" i="26" s="1"/>
  <c r="T391" i="26"/>
  <c r="T856" i="10"/>
  <c r="T1002" i="26"/>
  <c r="S714" i="10"/>
  <c r="S827" i="26" s="1"/>
  <c r="S826" i="26"/>
  <c r="S100" i="10"/>
  <c r="S48" i="26" s="1"/>
  <c r="S47" i="26"/>
  <c r="S749" i="10"/>
  <c r="S862" i="26" s="1"/>
  <c r="S861" i="26"/>
  <c r="T326" i="10"/>
  <c r="T324" i="26"/>
  <c r="T384" i="10"/>
  <c r="T405" i="26"/>
  <c r="U1116" i="26"/>
  <c r="R918" i="26"/>
  <c r="R746" i="26"/>
  <c r="S582" i="10"/>
  <c r="S655" i="26" s="1"/>
  <c r="S654" i="26"/>
  <c r="T497" i="10"/>
  <c r="T552" i="26"/>
  <c r="T319" i="26"/>
  <c r="S365" i="10"/>
  <c r="S387" i="26" s="1"/>
  <c r="S386" i="26"/>
  <c r="T252" i="10"/>
  <c r="T233" i="26"/>
  <c r="T364" i="10"/>
  <c r="T385" i="26"/>
  <c r="V924" i="26"/>
  <c r="V752" i="26"/>
  <c r="U688" i="10"/>
  <c r="U955" i="26"/>
  <c r="U783" i="26"/>
  <c r="U845" i="10"/>
  <c r="U991" i="26"/>
  <c r="U231" i="10"/>
  <c r="U212" i="26"/>
  <c r="U432" i="10"/>
  <c r="U470" i="26"/>
  <c r="U427" i="10"/>
  <c r="U465" i="26"/>
  <c r="U403" i="10"/>
  <c r="U424" i="26"/>
  <c r="U565" i="10"/>
  <c r="U637" i="26"/>
  <c r="V368" i="10"/>
  <c r="V389" i="26"/>
  <c r="U496" i="10"/>
  <c r="U551" i="26"/>
  <c r="S469" i="10"/>
  <c r="S508" i="26" s="1"/>
  <c r="S507" i="26"/>
  <c r="W485" i="10"/>
  <c r="V524" i="26"/>
  <c r="R928" i="26"/>
  <c r="R756" i="26"/>
  <c r="S548" i="10"/>
  <c r="S604" i="26" s="1"/>
  <c r="S603" i="26"/>
  <c r="S253" i="10"/>
  <c r="S235" i="26" s="1"/>
  <c r="S234" i="26"/>
  <c r="S169" i="26"/>
  <c r="S168" i="26"/>
  <c r="T395" i="10"/>
  <c r="T417" i="26" s="1"/>
  <c r="T416" i="26"/>
  <c r="U804" i="26"/>
  <c r="U808" i="26" s="1"/>
  <c r="U796" i="26"/>
  <c r="U800" i="26" s="1"/>
  <c r="S877" i="10"/>
  <c r="S1024" i="26" s="1"/>
  <c r="S1023" i="26"/>
  <c r="T443" i="10"/>
  <c r="T481" i="26"/>
  <c r="T222" i="10"/>
  <c r="T203" i="26"/>
  <c r="T267" i="10"/>
  <c r="T248" i="26"/>
  <c r="T703" i="10"/>
  <c r="T815" i="26"/>
  <c r="S617" i="10"/>
  <c r="S689" i="26"/>
  <c r="T492" i="10"/>
  <c r="T547" i="26"/>
  <c r="T104" i="10"/>
  <c r="T51" i="26"/>
  <c r="S302" i="10"/>
  <c r="S301" i="26" s="1"/>
  <c r="S300" i="26"/>
  <c r="S105" i="10"/>
  <c r="S53" i="26" s="1"/>
  <c r="S52" i="26"/>
  <c r="R913" i="26"/>
  <c r="R741" i="26"/>
  <c r="W765" i="10"/>
  <c r="V878" i="26"/>
  <c r="T84" i="10"/>
  <c r="T31" i="26"/>
  <c r="T881" i="10"/>
  <c r="T1027" i="26"/>
  <c r="T158" i="10"/>
  <c r="T122" i="26"/>
  <c r="S164" i="26"/>
  <c r="S163" i="26"/>
  <c r="T891" i="10"/>
  <c r="T1037" i="26"/>
  <c r="T342" i="10"/>
  <c r="T341" i="26" s="1"/>
  <c r="T340" i="26"/>
  <c r="T571" i="10"/>
  <c r="T643" i="26"/>
  <c r="U654" i="10"/>
  <c r="U921" i="26"/>
  <c r="U749" i="26"/>
  <c r="T513" i="10"/>
  <c r="T569" i="26" s="1"/>
  <c r="T568" i="26"/>
  <c r="T167" i="26"/>
  <c r="T188" i="10"/>
  <c r="T152" i="26"/>
  <c r="T331" i="10"/>
  <c r="T329" i="26"/>
  <c r="S454" i="10"/>
  <c r="S493" i="26" s="1"/>
  <c r="S492" i="26"/>
  <c r="S194" i="10"/>
  <c r="S159" i="26" s="1"/>
  <c r="S158" i="26"/>
  <c r="T689" i="10"/>
  <c r="T956" i="26"/>
  <c r="T784" i="26"/>
  <c r="T542" i="10"/>
  <c r="T597" i="26"/>
  <c r="R903" i="26"/>
  <c r="R731" i="26"/>
  <c r="S734" i="10"/>
  <c r="S847" i="26" s="1"/>
  <c r="S846" i="26"/>
  <c r="T134" i="10"/>
  <c r="T81" i="26"/>
  <c r="S312" i="10"/>
  <c r="S311" i="26" s="1"/>
  <c r="S310" i="26"/>
  <c r="U1115" i="26"/>
  <c r="S228" i="10"/>
  <c r="S210" i="26" s="1"/>
  <c r="S209" i="26"/>
  <c r="S238" i="10"/>
  <c r="S220" i="26" s="1"/>
  <c r="S219" i="26"/>
  <c r="W274" i="10"/>
  <c r="V256" i="26"/>
  <c r="S704" i="10"/>
  <c r="S817" i="26" s="1"/>
  <c r="S816" i="26"/>
  <c r="S670" i="10"/>
  <c r="S937" i="26"/>
  <c r="S765" i="26"/>
  <c r="AW55" i="27"/>
  <c r="S287" i="10"/>
  <c r="S286" i="26" s="1"/>
  <c r="S285" i="26"/>
  <c r="S135" i="10"/>
  <c r="S83" i="26" s="1"/>
  <c r="S82" i="26"/>
  <c r="S764" i="10"/>
  <c r="S877" i="26" s="1"/>
  <c r="S876" i="26"/>
  <c r="T79" i="10"/>
  <c r="T26" i="26"/>
  <c r="U394" i="10"/>
  <c r="U415" i="26"/>
  <c r="AX22" i="10"/>
  <c r="AW16" i="27"/>
  <c r="AW10" i="27"/>
  <c r="S327" i="10"/>
  <c r="S326" i="26" s="1"/>
  <c r="S325" i="26"/>
  <c r="S385" i="10"/>
  <c r="S407" i="26" s="1"/>
  <c r="S406" i="26"/>
  <c r="S95" i="10"/>
  <c r="S43" i="26" s="1"/>
  <c r="S42" i="26"/>
  <c r="S75" i="10"/>
  <c r="S23" i="26" s="1"/>
  <c r="S22" i="26"/>
  <c r="T611" i="10"/>
  <c r="T683" i="26"/>
  <c r="T502" i="10"/>
  <c r="T557" i="26"/>
  <c r="T129" i="10"/>
  <c r="T76" i="26"/>
  <c r="T561" i="10"/>
  <c r="T633" i="26"/>
  <c r="U314" i="26"/>
  <c r="U422" i="10"/>
  <c r="U460" i="26"/>
  <c r="U638" i="10"/>
  <c r="U905" i="26"/>
  <c r="U733" i="26"/>
  <c r="U546" i="10"/>
  <c r="U601" i="26"/>
  <c r="U575" i="10"/>
  <c r="U647" i="26"/>
  <c r="V909" i="26"/>
  <c r="V737" i="26"/>
  <c r="V914" i="26"/>
  <c r="V742" i="26"/>
  <c r="U452" i="10"/>
  <c r="U490" i="26"/>
  <c r="T114" i="10"/>
  <c r="T61" i="26"/>
  <c r="T336" i="10"/>
  <c r="T334" i="26"/>
  <c r="S380" i="10"/>
  <c r="S402" i="26" s="1"/>
  <c r="S401" i="26"/>
  <c r="S434" i="10"/>
  <c r="S473" i="26" s="1"/>
  <c r="S472" i="26"/>
  <c r="T438" i="10"/>
  <c r="T476" i="26"/>
  <c r="R958" i="26"/>
  <c r="R786" i="26"/>
  <c r="U413" i="10"/>
  <c r="U434" i="26"/>
  <c r="U551" i="10"/>
  <c r="U606" i="26"/>
  <c r="U678" i="10"/>
  <c r="U945" i="26"/>
  <c r="U773" i="26"/>
  <c r="U177" i="10"/>
  <c r="U141" i="26"/>
  <c r="U610" i="10"/>
  <c r="U682" i="26"/>
  <c r="U78" i="10"/>
  <c r="U25" i="26"/>
  <c r="U388" i="10"/>
  <c r="U409" i="26"/>
  <c r="U152" i="10"/>
  <c r="U116" i="26"/>
  <c r="U408" i="10"/>
  <c r="U429" i="26"/>
  <c r="T389" i="10"/>
  <c r="T410" i="26"/>
  <c r="S887" i="10"/>
  <c r="S1034" i="26" s="1"/>
  <c r="S1033" i="26"/>
  <c r="U976" i="26"/>
  <c r="U980" i="26" s="1"/>
  <c r="U968" i="26"/>
  <c r="U972" i="26" s="1"/>
  <c r="U335" i="10"/>
  <c r="U333" i="26"/>
  <c r="U187" i="10"/>
  <c r="U151" i="26"/>
  <c r="V96" i="26"/>
  <c r="V100" i="26" s="1"/>
  <c r="V88" i="26"/>
  <c r="V92" i="26" s="1"/>
  <c r="V315" i="10"/>
  <c r="V316" i="10" s="1"/>
  <c r="V313" i="26"/>
  <c r="W939" i="26"/>
  <c r="W767" i="26"/>
  <c r="U693" i="10"/>
  <c r="U960" i="26"/>
  <c r="U788" i="26"/>
  <c r="U742" i="10"/>
  <c r="U854" i="26"/>
  <c r="U83" i="10"/>
  <c r="U30" i="26"/>
  <c r="U462" i="10"/>
  <c r="U500" i="26"/>
  <c r="V707" i="10"/>
  <c r="V819" i="26"/>
  <c r="V182" i="10"/>
  <c r="V146" i="26"/>
  <c r="U712" i="10"/>
  <c r="U824" i="26"/>
  <c r="U280" i="10"/>
  <c r="U278" i="26"/>
  <c r="V899" i="26"/>
  <c r="V898" i="26" s="1"/>
  <c r="V727" i="26"/>
  <c r="V726" i="26" s="1"/>
  <c r="U850" i="10"/>
  <c r="U996" i="26"/>
  <c r="U895" i="10"/>
  <c r="U1041" i="26"/>
  <c r="U605" i="10"/>
  <c r="U677" i="26"/>
  <c r="U442" i="10"/>
  <c r="U480" i="26"/>
  <c r="U702" i="10"/>
  <c r="U814" i="26"/>
  <c r="R953" i="26"/>
  <c r="R781" i="26"/>
  <c r="S154" i="10"/>
  <c r="S119" i="26" s="1"/>
  <c r="S118" i="26"/>
  <c r="S857" i="10"/>
  <c r="S1004" i="26" s="1"/>
  <c r="S1003" i="26"/>
  <c r="S307" i="10"/>
  <c r="S306" i="26" s="1"/>
  <c r="S305" i="26"/>
  <c r="S474" i="10"/>
  <c r="S513" i="26" s="1"/>
  <c r="S512" i="26"/>
  <c r="S744" i="10"/>
  <c r="S857" i="26" s="1"/>
  <c r="S856" i="26"/>
  <c r="S695" i="10"/>
  <c r="S962" i="26"/>
  <c r="S790" i="26"/>
  <c r="S429" i="10"/>
  <c r="S468" i="26" s="1"/>
  <c r="S467" i="26"/>
  <c r="R948" i="26"/>
  <c r="R776" i="26"/>
  <c r="S533" i="10"/>
  <c r="S589" i="26" s="1"/>
  <c r="S588" i="26"/>
  <c r="T861" i="10"/>
  <c r="T1007" i="26"/>
  <c r="T163" i="10"/>
  <c r="T127" i="26"/>
  <c r="T168" i="10"/>
  <c r="T132" i="26"/>
  <c r="T153" i="10"/>
  <c r="T117" i="26"/>
  <c r="T634" i="10"/>
  <c r="T901" i="26"/>
  <c r="T729" i="26"/>
  <c r="S640" i="10"/>
  <c r="S907" i="26"/>
  <c r="S735" i="26"/>
  <c r="S297" i="10"/>
  <c r="S296" i="26" s="1"/>
  <c r="S295" i="26"/>
  <c r="T566" i="10"/>
  <c r="T638" i="26"/>
  <c r="T409" i="10"/>
  <c r="T430" i="26"/>
  <c r="S400" i="10"/>
  <c r="S422" i="26" s="1"/>
  <c r="S421" i="26"/>
  <c r="S130" i="10"/>
  <c r="S78" i="26" s="1"/>
  <c r="S77" i="26"/>
  <c r="S562" i="10"/>
  <c r="S635" i="26" s="1"/>
  <c r="S634" i="26"/>
  <c r="T644" i="10"/>
  <c r="T911" i="26"/>
  <c r="T739" i="26"/>
  <c r="T527" i="10"/>
  <c r="T582" i="26"/>
  <c r="T463" i="10"/>
  <c r="T501" i="26"/>
  <c r="T257" i="10"/>
  <c r="T238" i="26"/>
  <c r="S882" i="10"/>
  <c r="S1029" i="26" s="1"/>
  <c r="S1028" i="26"/>
  <c r="S660" i="10"/>
  <c r="S927" i="26"/>
  <c r="S755" i="26"/>
  <c r="T286" i="10"/>
  <c r="T284" i="26"/>
  <c r="S645" i="10"/>
  <c r="S912" i="26"/>
  <c r="S740" i="26"/>
  <c r="T669" i="10"/>
  <c r="T936" i="26"/>
  <c r="T764" i="26"/>
  <c r="S577" i="10"/>
  <c r="S650" i="26" s="1"/>
  <c r="S649" i="26"/>
  <c r="S322" i="10"/>
  <c r="S321" i="26" s="1"/>
  <c r="S320" i="26"/>
  <c r="T675" i="10"/>
  <c r="T942" i="26"/>
  <c r="T770" i="26"/>
  <c r="T374" i="10"/>
  <c r="T395" i="26"/>
  <c r="U890" i="10"/>
  <c r="U1036" i="26"/>
  <c r="U261" i="10"/>
  <c r="U242" i="26"/>
  <c r="V1054" i="26"/>
  <c r="V1058" i="26" s="1"/>
  <c r="V1062" i="26"/>
  <c r="V1066" i="26" s="1"/>
  <c r="U571" i="26"/>
  <c r="U860" i="10"/>
  <c r="U1006" i="26"/>
  <c r="R908" i="26"/>
  <c r="R736" i="26"/>
  <c r="T901" i="10"/>
  <c r="T1047" i="26"/>
  <c r="T247" i="10"/>
  <c r="T228" i="26"/>
  <c r="T74" i="10"/>
  <c r="T21" i="26"/>
  <c r="S375" i="10"/>
  <c r="S397" i="26" s="1"/>
  <c r="S396" i="26"/>
  <c r="S223" i="10"/>
  <c r="S205" i="26" s="1"/>
  <c r="S204" i="26"/>
  <c r="S80" i="10"/>
  <c r="S28" i="26" s="1"/>
  <c r="S27" i="26"/>
  <c r="S444" i="10"/>
  <c r="S483" i="26" s="1"/>
  <c r="S482" i="26"/>
  <c r="S680" i="10"/>
  <c r="S947" i="26"/>
  <c r="S775" i="26"/>
  <c r="U285" i="10"/>
  <c r="U283" i="26"/>
  <c r="V944" i="26"/>
  <c r="V772" i="26"/>
  <c r="U363" i="10"/>
  <c r="U384" i="26"/>
  <c r="U501" i="10"/>
  <c r="U556" i="26"/>
  <c r="W919" i="26"/>
  <c r="W747" i="26"/>
  <c r="U595" i="10"/>
  <c r="U667" i="26"/>
  <c r="U472" i="10"/>
  <c r="U510" i="26"/>
  <c r="U865" i="10"/>
  <c r="U1011" i="26"/>
  <c r="U576" i="26"/>
  <c r="V653" i="10"/>
  <c r="V920" i="26"/>
  <c r="V748" i="26"/>
  <c r="V954" i="26"/>
  <c r="V782" i="26"/>
  <c r="U870" i="10"/>
  <c r="U1016" i="26"/>
  <c r="U108" i="10"/>
  <c r="U55" i="26"/>
  <c r="U305" i="10"/>
  <c r="U303" i="26"/>
  <c r="S405" i="10"/>
  <c r="S427" i="26" s="1"/>
  <c r="S426" i="26"/>
  <c r="T428" i="10"/>
  <c r="T466" i="26"/>
  <c r="S233" i="10"/>
  <c r="S215" i="26" s="1"/>
  <c r="S214" i="26"/>
  <c r="T272" i="10"/>
  <c r="T253" i="26"/>
  <c r="T606" i="10"/>
  <c r="T678" i="26"/>
  <c r="U330" i="10"/>
  <c r="U328" i="26"/>
  <c r="U732" i="10"/>
  <c r="U844" i="26"/>
  <c r="U580" i="10"/>
  <c r="U652" i="26"/>
  <c r="U73" i="10"/>
  <c r="U20" i="26"/>
  <c r="U256" i="10"/>
  <c r="U237" i="26"/>
  <c r="U166" i="26"/>
  <c r="U246" i="10"/>
  <c r="U227" i="26"/>
  <c r="U762" i="10"/>
  <c r="U874" i="26"/>
  <c r="V673" i="10"/>
  <c r="V940" i="26"/>
  <c r="V768" i="26"/>
  <c r="U506" i="10"/>
  <c r="U561" i="26"/>
  <c r="V959" i="26"/>
  <c r="V787" i="26"/>
  <c r="U310" i="10"/>
  <c r="U308" i="26"/>
  <c r="U447" i="10"/>
  <c r="U485" i="26"/>
  <c r="U457" i="10"/>
  <c r="U495" i="26"/>
  <c r="U398" i="10"/>
  <c r="U419" i="26"/>
  <c r="U880" i="10"/>
  <c r="U1026" i="26"/>
  <c r="U167" i="10"/>
  <c r="U131" i="26"/>
  <c r="V346" i="26"/>
  <c r="V354" i="26"/>
  <c r="V358" i="26" s="1"/>
  <c r="U633" i="10"/>
  <c r="U900" i="26"/>
  <c r="U728" i="26"/>
  <c r="V882" i="26"/>
  <c r="V886" i="26" s="1"/>
  <c r="V890" i="26"/>
  <c r="V894" i="26" s="1"/>
  <c r="U737" i="10"/>
  <c r="U849" i="26"/>
  <c r="S892" i="10"/>
  <c r="S1039" i="26" s="1"/>
  <c r="S1038" i="26"/>
  <c r="T713" i="10"/>
  <c r="T825" i="26"/>
  <c r="T281" i="10"/>
  <c r="T279" i="26"/>
  <c r="T311" i="10"/>
  <c r="T309" i="26"/>
  <c r="S665" i="10"/>
  <c r="S932" i="26"/>
  <c r="S760" i="26"/>
  <c r="S572" i="10"/>
  <c r="S645" i="26" s="1"/>
  <c r="S644" i="26"/>
  <c r="T473" i="10"/>
  <c r="T511" i="26"/>
  <c r="T99" i="10"/>
  <c r="T46" i="26"/>
  <c r="U183" i="10"/>
  <c r="U147" i="26"/>
  <c r="T143" i="10"/>
  <c r="T107" i="26"/>
  <c r="T242" i="10"/>
  <c r="T223" i="26"/>
  <c r="V170" i="26"/>
  <c r="W554" i="10"/>
  <c r="V610" i="26"/>
  <c r="T601" i="10"/>
  <c r="T673" i="26"/>
  <c r="T753" i="10"/>
  <c r="T865" i="26"/>
  <c r="T379" i="10"/>
  <c r="T400" i="26"/>
  <c r="S390" i="10"/>
  <c r="S412" i="26" s="1"/>
  <c r="S411" i="26"/>
  <c r="T538" i="10"/>
  <c r="T594" i="26" s="1"/>
  <c r="T593" i="26"/>
  <c r="T655" i="10"/>
  <c r="T922" i="26"/>
  <c r="T750" i="26"/>
  <c r="R933" i="26"/>
  <c r="R761" i="26"/>
  <c r="U341" i="10"/>
  <c r="U339" i="26"/>
  <c r="S923" i="26"/>
  <c r="S751" i="26"/>
  <c r="S110" i="10"/>
  <c r="S58" i="26" s="1"/>
  <c r="S57" i="26"/>
  <c r="S867" i="10"/>
  <c r="S1014" i="26" s="1"/>
  <c r="S1013" i="26"/>
  <c r="T532" i="10"/>
  <c r="T587" i="26"/>
  <c r="T448" i="10"/>
  <c r="T486" i="26"/>
  <c r="S174" i="10"/>
  <c r="S139" i="26" s="1"/>
  <c r="S138" i="26"/>
  <c r="T733" i="10"/>
  <c r="T845" i="26"/>
  <c r="S410" i="10"/>
  <c r="S432" i="26" s="1"/>
  <c r="S431" i="26"/>
  <c r="S415" i="10"/>
  <c r="S437" i="26" s="1"/>
  <c r="S436" i="26"/>
  <c r="T423" i="10"/>
  <c r="T461" i="26"/>
  <c r="S690" i="10"/>
  <c r="S957" i="26"/>
  <c r="S785" i="26"/>
  <c r="T458" i="10"/>
  <c r="T496" i="26"/>
  <c r="S179" i="10"/>
  <c r="S143" i="26"/>
  <c r="S612" i="10"/>
  <c r="S685" i="26" s="1"/>
  <c r="S684" i="26"/>
  <c r="S360" i="10"/>
  <c r="S382" i="26" s="1"/>
  <c r="S381" i="26"/>
  <c r="S607" i="10"/>
  <c r="S680" i="26" s="1"/>
  <c r="S679" i="26"/>
  <c r="S464" i="10"/>
  <c r="S503" i="26" s="1"/>
  <c r="S502" i="26"/>
  <c r="S459" i="10"/>
  <c r="S498" i="26" s="1"/>
  <c r="S497" i="26"/>
  <c r="T763" i="10"/>
  <c r="T875" i="26"/>
  <c r="T659" i="10"/>
  <c r="T926" i="26"/>
  <c r="T754" i="26"/>
  <c r="T468" i="10"/>
  <c r="T506" i="26"/>
  <c r="T694" i="10"/>
  <c r="T961" i="26"/>
  <c r="T789" i="26"/>
  <c r="T173" i="10"/>
  <c r="T137" i="26"/>
  <c r="S523" i="10"/>
  <c r="S579" i="26" s="1"/>
  <c r="S578" i="26"/>
  <c r="U369" i="10"/>
  <c r="U390" i="26"/>
  <c r="T581" i="10"/>
  <c r="T653" i="26"/>
  <c r="T262" i="10"/>
  <c r="T243" i="26"/>
  <c r="U251" i="10"/>
  <c r="U232" i="26"/>
  <c r="U172" i="10"/>
  <c r="U136" i="26"/>
  <c r="U708" i="10"/>
  <c r="U820" i="26"/>
  <c r="T184" i="10"/>
  <c r="T149" i="26" s="1"/>
  <c r="T148" i="26"/>
  <c r="T306" i="10"/>
  <c r="T304" i="26"/>
  <c r="T738" i="10"/>
  <c r="T850" i="26"/>
  <c r="T679" i="10"/>
  <c r="T946" i="26"/>
  <c r="T774" i="26"/>
  <c r="S424" i="10"/>
  <c r="S463" i="26" s="1"/>
  <c r="S462" i="26"/>
  <c r="U758" i="10"/>
  <c r="U870" i="26"/>
  <c r="U885" i="10"/>
  <c r="U1031" i="26"/>
  <c r="U93" i="10"/>
  <c r="U40" i="26"/>
  <c r="U373" i="10"/>
  <c r="U394" i="26"/>
  <c r="V949" i="26"/>
  <c r="V777" i="26"/>
  <c r="U241" i="10"/>
  <c r="U222" i="26"/>
  <c r="U300" i="10"/>
  <c r="U298" i="26"/>
  <c r="U683" i="10"/>
  <c r="U950" i="26"/>
  <c r="U778" i="26"/>
  <c r="U658" i="10"/>
  <c r="U925" i="26"/>
  <c r="U753" i="26"/>
  <c r="V393" i="10"/>
  <c r="V414" i="26"/>
  <c r="U157" i="10"/>
  <c r="U121" i="26"/>
  <c r="U900" i="10"/>
  <c r="U1046" i="26"/>
  <c r="U477" i="10"/>
  <c r="U515" i="26"/>
  <c r="S120" i="10"/>
  <c r="S68" i="26" s="1"/>
  <c r="S67" i="26"/>
  <c r="T453" i="10"/>
  <c r="T491" i="26"/>
  <c r="S493" i="10"/>
  <c r="S549" i="26" s="1"/>
  <c r="S548" i="26"/>
  <c r="T162" i="26"/>
  <c r="T478" i="10"/>
  <c r="T516" i="26"/>
  <c r="T296" i="10"/>
  <c r="T294" i="26"/>
  <c r="U531" i="10"/>
  <c r="U586" i="26"/>
  <c r="U236" i="10"/>
  <c r="U217" i="26"/>
  <c r="V528" i="26"/>
  <c r="V532" i="26" s="1"/>
  <c r="V536" i="26"/>
  <c r="V540" i="26" s="1"/>
  <c r="U541" i="10"/>
  <c r="U596" i="26"/>
  <c r="V904" i="26"/>
  <c r="V732" i="26"/>
  <c r="U123" i="10"/>
  <c r="U70" i="26"/>
  <c r="U643" i="10"/>
  <c r="U910" i="26"/>
  <c r="U738" i="26"/>
  <c r="U526" i="10"/>
  <c r="U581" i="26"/>
  <c r="U840" i="10"/>
  <c r="U986" i="26"/>
  <c r="U648" i="10"/>
  <c r="U915" i="26"/>
  <c r="U743" i="26"/>
  <c r="U271" i="10"/>
  <c r="U252" i="26"/>
  <c r="U142" i="10"/>
  <c r="U106" i="26"/>
  <c r="U295" i="10"/>
  <c r="U293" i="26"/>
  <c r="U88" i="10"/>
  <c r="U35" i="26"/>
  <c r="U491" i="10"/>
  <c r="U546" i="26"/>
  <c r="U752" i="10"/>
  <c r="U864" i="26"/>
  <c r="U192" i="10"/>
  <c r="U156" i="26"/>
  <c r="S592" i="10"/>
  <c r="S665" i="26" s="1"/>
  <c r="S664" i="26"/>
  <c r="S553" i="10"/>
  <c r="S609" i="26" s="1"/>
  <c r="S608" i="26"/>
  <c r="S503" i="10"/>
  <c r="S559" i="26" s="1"/>
  <c r="S558" i="26"/>
  <c r="R938" i="26"/>
  <c r="R766" i="26"/>
  <c r="S115" i="10"/>
  <c r="S63" i="26" s="1"/>
  <c r="S62" i="26"/>
  <c r="T149" i="10"/>
  <c r="T114" i="26" s="1"/>
  <c r="T113" i="26"/>
  <c r="T759" i="10"/>
  <c r="T872" i="26" s="1"/>
  <c r="T871" i="26"/>
  <c r="S508" i="10"/>
  <c r="S564" i="26" s="1"/>
  <c r="S563" i="26"/>
  <c r="S852" i="10"/>
  <c r="S999" i="26" s="1"/>
  <c r="S998" i="26"/>
  <c r="S484" i="10"/>
  <c r="S523" i="26" s="1"/>
  <c r="S522" i="26"/>
  <c r="S125" i="10"/>
  <c r="S73" i="26" s="1"/>
  <c r="S72" i="26"/>
  <c r="T743" i="10"/>
  <c r="T855" i="26"/>
  <c r="T522" i="10"/>
  <c r="T577" i="26"/>
  <c r="T227" i="10"/>
  <c r="T208" i="26"/>
  <c r="T483" i="10"/>
  <c r="T521" i="26"/>
  <c r="W343" i="10"/>
  <c r="V342" i="26"/>
  <c r="T851" i="10"/>
  <c r="T997" i="26"/>
  <c r="T684" i="10"/>
  <c r="T951" i="26"/>
  <c r="T779" i="26"/>
  <c r="S729" i="10"/>
  <c r="S842" i="26" s="1"/>
  <c r="S841" i="26"/>
  <c r="S159" i="10"/>
  <c r="S124" i="26" s="1"/>
  <c r="S123" i="26"/>
  <c r="T709" i="10"/>
  <c r="T822" i="26" s="1"/>
  <c r="T821" i="26"/>
  <c r="S650" i="10"/>
  <c r="S917" i="26"/>
  <c r="S745" i="26"/>
  <c r="S685" i="10"/>
  <c r="S952" i="26"/>
  <c r="S780" i="26"/>
  <c r="S248" i="10"/>
  <c r="S230" i="26" s="1"/>
  <c r="S229" i="26"/>
  <c r="T591" i="10"/>
  <c r="T663" i="26"/>
  <c r="T876" i="10"/>
  <c r="T1022" i="26"/>
  <c r="T354" i="10"/>
  <c r="T375" i="26"/>
  <c r="T414" i="10"/>
  <c r="T435" i="26"/>
  <c r="S597" i="10"/>
  <c r="S670" i="26" s="1"/>
  <c r="S669" i="26"/>
  <c r="T748" i="10"/>
  <c r="T860" i="26"/>
  <c r="T317" i="10"/>
  <c r="T315" i="26"/>
  <c r="W416" i="10"/>
  <c r="V438" i="26"/>
  <c r="U674" i="10"/>
  <c r="U941" i="26"/>
  <c r="U769" i="26"/>
  <c r="U1128" i="26"/>
  <c r="U537" i="10"/>
  <c r="U592" i="26"/>
  <c r="S902" i="10"/>
  <c r="S1049" i="26" s="1"/>
  <c r="S1048" i="26"/>
  <c r="T433" i="10"/>
  <c r="T471" i="26"/>
  <c r="AY61" i="10"/>
  <c r="AX16" i="16"/>
  <c r="AY63" i="10"/>
  <c r="AX18" i="16"/>
  <c r="AY62" i="10"/>
  <c r="AX17" i="16"/>
  <c r="AX19" i="16"/>
  <c r="Z2" i="24"/>
  <c r="Z3" i="24" s="1"/>
  <c r="Z4" i="24" s="1"/>
  <c r="V72" i="10"/>
  <c r="W71" i="10"/>
  <c r="W19" i="26" s="1"/>
  <c r="W18" i="26" s="1"/>
  <c r="V132" i="10"/>
  <c r="W131" i="10"/>
  <c r="W79" i="26" s="1"/>
  <c r="W636" i="10"/>
  <c r="V637" i="10"/>
  <c r="X755" i="10"/>
  <c r="X868" i="26" s="1"/>
  <c r="W756" i="10"/>
  <c r="V790" i="10"/>
  <c r="V791" i="10" s="1"/>
  <c r="V792" i="10" s="1"/>
  <c r="V793" i="10" s="1"/>
  <c r="W789" i="10"/>
  <c r="V515" i="10"/>
  <c r="V516" i="10" s="1"/>
  <c r="W514" i="10"/>
  <c r="W570" i="26" s="1"/>
  <c r="V451" i="10"/>
  <c r="W450" i="10"/>
  <c r="W489" i="26" s="1"/>
  <c r="V250" i="10"/>
  <c r="W249" i="10"/>
  <c r="W231" i="26" s="1"/>
  <c r="V584" i="10"/>
  <c r="W583" i="10"/>
  <c r="W656" i="26" s="1"/>
  <c r="V171" i="10"/>
  <c r="W170" i="10"/>
  <c r="V859" i="10"/>
  <c r="W858" i="10"/>
  <c r="W1005" i="26" s="1"/>
  <c r="X509" i="10"/>
  <c r="X565" i="26" s="1"/>
  <c r="W510" i="10"/>
  <c r="V530" i="10"/>
  <c r="W529" i="10"/>
  <c r="W585" i="26" s="1"/>
  <c r="W234" i="10"/>
  <c r="W216" i="26" s="1"/>
  <c r="V235" i="10"/>
  <c r="V540" i="10"/>
  <c r="W539" i="10"/>
  <c r="W595" i="26" s="1"/>
  <c r="W809" i="10"/>
  <c r="V810" i="10"/>
  <c r="V811" i="10" s="1"/>
  <c r="V812" i="10" s="1"/>
  <c r="V813" i="10" s="1"/>
  <c r="W121" i="10"/>
  <c r="W69" i="26" s="1"/>
  <c r="V122" i="10"/>
  <c r="V815" i="10"/>
  <c r="V816" i="10" s="1"/>
  <c r="W814" i="10"/>
  <c r="W641" i="10"/>
  <c r="V642" i="10"/>
  <c r="V525" i="10"/>
  <c r="W524" i="10"/>
  <c r="W580" i="26" s="1"/>
  <c r="V839" i="10"/>
  <c r="W838" i="10"/>
  <c r="W985" i="26" s="1"/>
  <c r="W984" i="26" s="1"/>
  <c r="W646" i="10"/>
  <c r="V647" i="10"/>
  <c r="W269" i="10"/>
  <c r="W251" i="26" s="1"/>
  <c r="V270" i="10"/>
  <c r="V141" i="10"/>
  <c r="W140" i="10"/>
  <c r="W105" i="26" s="1"/>
  <c r="W104" i="26" s="1"/>
  <c r="V294" i="10"/>
  <c r="W293" i="10"/>
  <c r="W292" i="26" s="1"/>
  <c r="W86" i="10"/>
  <c r="W34" i="26" s="1"/>
  <c r="V87" i="10"/>
  <c r="W489" i="10"/>
  <c r="W545" i="26" s="1"/>
  <c r="W544" i="26" s="1"/>
  <c r="V490" i="10"/>
  <c r="V751" i="10"/>
  <c r="W750" i="10"/>
  <c r="W863" i="26" s="1"/>
  <c r="V191" i="10"/>
  <c r="W190" i="10"/>
  <c r="W155" i="26" s="1"/>
  <c r="V731" i="10"/>
  <c r="W730" i="10"/>
  <c r="W843" i="26" s="1"/>
  <c r="W259" i="10"/>
  <c r="W241" i="26" s="1"/>
  <c r="V260" i="10"/>
  <c r="V614" i="10"/>
  <c r="W613" i="10"/>
  <c r="W686" i="26" s="1"/>
  <c r="V662" i="10"/>
  <c r="W661" i="10"/>
  <c r="V161" i="10"/>
  <c r="W160" i="10"/>
  <c r="W125" i="26" s="1"/>
  <c r="X534" i="10"/>
  <c r="X590" i="26" s="1"/>
  <c r="W535" i="10"/>
  <c r="V215" i="10"/>
  <c r="V216" i="10" s="1"/>
  <c r="W214" i="10"/>
  <c r="W196" i="26" s="1"/>
  <c r="W195" i="10"/>
  <c r="W196" i="10" s="1"/>
  <c r="W197" i="10" s="1"/>
  <c r="W198" i="10" s="1"/>
  <c r="W199" i="10" s="1"/>
  <c r="V97" i="10"/>
  <c r="W96" i="10"/>
  <c r="W44" i="26" s="1"/>
  <c r="V619" i="10"/>
  <c r="W618" i="10"/>
  <c r="W691" i="26" s="1"/>
  <c r="W715" i="10"/>
  <c r="W716" i="10" s="1"/>
  <c r="W666" i="10"/>
  <c r="V667" i="10"/>
  <c r="W116" i="10"/>
  <c r="W64" i="26" s="1"/>
  <c r="V117" i="10"/>
  <c r="V112" i="10"/>
  <c r="W111" i="10"/>
  <c r="W59" i="26" s="1"/>
  <c r="W558" i="10"/>
  <c r="W631" i="26" s="1"/>
  <c r="W630" i="26" s="1"/>
  <c r="V559" i="10"/>
  <c r="W339" i="10"/>
  <c r="X338" i="10"/>
  <c r="X337" i="26" s="1"/>
  <c r="W459" i="26"/>
  <c r="W458" i="26" s="1"/>
  <c r="W435" i="10"/>
  <c r="W474" i="26" s="1"/>
  <c r="V436" i="10"/>
  <c r="V854" i="10"/>
  <c r="W853" i="10"/>
  <c r="W1000" i="26" s="1"/>
  <c r="W356" i="10"/>
  <c r="W378" i="26" s="1"/>
  <c r="V357" i="10"/>
  <c r="V102" i="10"/>
  <c r="W101" i="10"/>
  <c r="W49" i="26" s="1"/>
  <c r="V569" i="10"/>
  <c r="W568" i="10"/>
  <c r="W641" i="26" s="1"/>
  <c r="V481" i="10"/>
  <c r="W480" i="10"/>
  <c r="W519" i="26" s="1"/>
  <c r="W146" i="10"/>
  <c r="X145" i="10"/>
  <c r="X110" i="26" s="1"/>
  <c r="W588" i="10"/>
  <c r="W661" i="26" s="1"/>
  <c r="V589" i="10"/>
  <c r="V874" i="10"/>
  <c r="W873" i="10"/>
  <c r="W1020" i="26" s="1"/>
  <c r="V352" i="10"/>
  <c r="W351" i="10"/>
  <c r="W373" i="26" s="1"/>
  <c r="W372" i="26" s="1"/>
  <c r="V884" i="10"/>
  <c r="W883" i="10"/>
  <c r="W1030" i="26" s="1"/>
  <c r="W745" i="10"/>
  <c r="W858" i="26" s="1"/>
  <c r="V746" i="10"/>
  <c r="W283" i="10"/>
  <c r="W282" i="26" s="1"/>
  <c r="V284" i="10"/>
  <c r="W318" i="10"/>
  <c r="W317" i="26" s="1"/>
  <c r="V319" i="10"/>
  <c r="W780" i="10"/>
  <c r="W781" i="10" s="1"/>
  <c r="W782" i="10" s="1"/>
  <c r="W783" i="10" s="1"/>
  <c r="X779" i="10"/>
  <c r="V324" i="10"/>
  <c r="W323" i="10"/>
  <c r="W322" i="26" s="1"/>
  <c r="W465" i="10"/>
  <c r="W504" i="26" s="1"/>
  <c r="V466" i="10"/>
  <c r="V382" i="10"/>
  <c r="W381" i="10"/>
  <c r="W403" i="26" s="1"/>
  <c r="V770" i="10"/>
  <c r="V771" i="10" s="1"/>
  <c r="V772" i="10" s="1"/>
  <c r="V773" i="10" s="1"/>
  <c r="W769" i="10"/>
  <c r="W289" i="10"/>
  <c r="X288" i="10"/>
  <c r="X287" i="26" s="1"/>
  <c r="V785" i="10"/>
  <c r="V786" i="10" s="1"/>
  <c r="V787" i="10" s="1"/>
  <c r="V788" i="10" s="1"/>
  <c r="W784" i="10"/>
  <c r="W224" i="10"/>
  <c r="W206" i="26" s="1"/>
  <c r="V225" i="10"/>
  <c r="V127" i="10"/>
  <c r="W126" i="10"/>
  <c r="W74" i="26" s="1"/>
  <c r="W598" i="10"/>
  <c r="W671" i="26" s="1"/>
  <c r="V599" i="10"/>
  <c r="V726" i="10"/>
  <c r="W725" i="10"/>
  <c r="W838" i="26" s="1"/>
  <c r="W264" i="10"/>
  <c r="W246" i="26" s="1"/>
  <c r="V265" i="10"/>
  <c r="V334" i="10"/>
  <c r="W333" i="10"/>
  <c r="W332" i="26" s="1"/>
  <c r="V889" i="10"/>
  <c r="W888" i="10"/>
  <c r="W1035" i="26" s="1"/>
  <c r="V377" i="10"/>
  <c r="W376" i="10"/>
  <c r="W398" i="26" s="1"/>
  <c r="W829" i="10"/>
  <c r="V830" i="10"/>
  <c r="V831" i="10" s="1"/>
  <c r="V832" i="10" s="1"/>
  <c r="V833" i="10" s="1"/>
  <c r="V545" i="10"/>
  <c r="W544" i="10"/>
  <c r="W600" i="26" s="1"/>
  <c r="V574" i="10"/>
  <c r="W573" i="10"/>
  <c r="W646" i="26" s="1"/>
  <c r="V299" i="10"/>
  <c r="W298" i="10"/>
  <c r="W297" i="26" s="1"/>
  <c r="V864" i="10"/>
  <c r="W863" i="10"/>
  <c r="W1010" i="26" s="1"/>
  <c r="V682" i="10"/>
  <c r="W681" i="10"/>
  <c r="V609" i="10"/>
  <c r="W608" i="10"/>
  <c r="W681" i="26" s="1"/>
  <c r="W652" i="10"/>
  <c r="X651" i="10"/>
  <c r="V387" i="10"/>
  <c r="W386" i="10"/>
  <c r="W408" i="26" s="1"/>
  <c r="V151" i="10"/>
  <c r="W150" i="10"/>
  <c r="W115" i="26" s="1"/>
  <c r="V107" i="10"/>
  <c r="W106" i="10"/>
  <c r="W54" i="26" s="1"/>
  <c r="V304" i="10"/>
  <c r="W303" i="10"/>
  <c r="W302" i="26" s="1"/>
  <c r="V579" i="10"/>
  <c r="W578" i="10"/>
  <c r="W651" i="26" s="1"/>
  <c r="W314" i="10"/>
  <c r="X313" i="10"/>
  <c r="X312" i="26" s="1"/>
  <c r="V220" i="10"/>
  <c r="V221" i="10" s="1"/>
  <c r="W219" i="10"/>
  <c r="W201" i="26" s="1"/>
  <c r="V677" i="10"/>
  <c r="W676" i="10"/>
  <c r="W175" i="10"/>
  <c r="V176" i="10"/>
  <c r="W519" i="10"/>
  <c r="W575" i="26" s="1"/>
  <c r="V520" i="10"/>
  <c r="V521" i="10" s="1"/>
  <c r="V657" i="10"/>
  <c r="W656" i="10"/>
  <c r="W76" i="10"/>
  <c r="W24" i="26" s="1"/>
  <c r="V77" i="10"/>
  <c r="X391" i="10"/>
  <c r="X413" i="26" s="1"/>
  <c r="W392" i="10"/>
  <c r="V869" i="10"/>
  <c r="W868" i="10"/>
  <c r="W1015" i="26" s="1"/>
  <c r="V156" i="10"/>
  <c r="W155" i="10"/>
  <c r="W120" i="26" s="1"/>
  <c r="W898" i="10"/>
  <c r="W1045" i="26" s="1"/>
  <c r="V899" i="10"/>
  <c r="V476" i="10"/>
  <c r="W475" i="10"/>
  <c r="W514" i="26" s="1"/>
  <c r="W406" i="10"/>
  <c r="W428" i="26" s="1"/>
  <c r="V407" i="10"/>
  <c r="V92" i="10"/>
  <c r="W91" i="10"/>
  <c r="W39" i="26" s="1"/>
  <c r="W371" i="10"/>
  <c r="W393" i="26" s="1"/>
  <c r="V372" i="10"/>
  <c r="W361" i="10"/>
  <c r="W383" i="26" s="1"/>
  <c r="V362" i="10"/>
  <c r="V412" i="10"/>
  <c r="W411" i="10"/>
  <c r="W433" i="26" s="1"/>
  <c r="V500" i="10"/>
  <c r="W499" i="10"/>
  <c r="W555" i="26" s="1"/>
  <c r="V240" i="10"/>
  <c r="W239" i="10"/>
  <c r="W221" i="26" s="1"/>
  <c r="V550" i="10"/>
  <c r="W549" i="10"/>
  <c r="W605" i="26" s="1"/>
  <c r="W686" i="10"/>
  <c r="V687" i="10"/>
  <c r="W593" i="10"/>
  <c r="W666" i="26" s="1"/>
  <c r="V594" i="10"/>
  <c r="W843" i="10"/>
  <c r="W990" i="26" s="1"/>
  <c r="V844" i="10"/>
  <c r="V471" i="10"/>
  <c r="W470" i="10"/>
  <c r="W509" i="26" s="1"/>
  <c r="W229" i="10"/>
  <c r="W211" i="26" s="1"/>
  <c r="V230" i="10"/>
  <c r="V431" i="10"/>
  <c r="W430" i="10"/>
  <c r="W469" i="26" s="1"/>
  <c r="V426" i="10"/>
  <c r="W425" i="10"/>
  <c r="W464" i="26" s="1"/>
  <c r="V402" i="10"/>
  <c r="W401" i="10"/>
  <c r="W423" i="26" s="1"/>
  <c r="V564" i="10"/>
  <c r="W563" i="10"/>
  <c r="W636" i="26" s="1"/>
  <c r="X366" i="10"/>
  <c r="X388" i="26" s="1"/>
  <c r="W367" i="10"/>
  <c r="W494" i="10"/>
  <c r="W550" i="26" s="1"/>
  <c r="V495" i="10"/>
  <c r="W824" i="10"/>
  <c r="V825" i="10"/>
  <c r="V826" i="10" s="1"/>
  <c r="V827" i="10" s="1"/>
  <c r="V828" i="10" s="1"/>
  <c r="V245" i="10"/>
  <c r="W244" i="10"/>
  <c r="W226" i="26" s="1"/>
  <c r="W760" i="10"/>
  <c r="W873" i="26" s="1"/>
  <c r="V761" i="10"/>
  <c r="W672" i="10"/>
  <c r="X671" i="10"/>
  <c r="V505" i="10"/>
  <c r="W504" i="10"/>
  <c r="W560" i="26" s="1"/>
  <c r="V309" i="10"/>
  <c r="W308" i="10"/>
  <c r="W307" i="26" s="1"/>
  <c r="V446" i="10"/>
  <c r="W445" i="10"/>
  <c r="W484" i="26" s="1"/>
  <c r="W455" i="10"/>
  <c r="W494" i="26" s="1"/>
  <c r="V456" i="10"/>
  <c r="W396" i="10"/>
  <c r="W418" i="26" s="1"/>
  <c r="V397" i="10"/>
  <c r="V879" i="10"/>
  <c r="W878" i="10"/>
  <c r="W1025" i="26" s="1"/>
  <c r="V166" i="10"/>
  <c r="W165" i="10"/>
  <c r="W130" i="26" s="1"/>
  <c r="V775" i="10"/>
  <c r="V776" i="10" s="1"/>
  <c r="V777" i="10" s="1"/>
  <c r="V778" i="10" s="1"/>
  <c r="W774" i="10"/>
  <c r="V820" i="10"/>
  <c r="V821" i="10" s="1"/>
  <c r="W819" i="10"/>
  <c r="V632" i="10"/>
  <c r="W631" i="10"/>
  <c r="V736" i="10"/>
  <c r="W735" i="10"/>
  <c r="W848" i="26" s="1"/>
  <c r="W328" i="10"/>
  <c r="W327" i="26" s="1"/>
  <c r="V329" i="10"/>
  <c r="V255" i="10"/>
  <c r="W254" i="10"/>
  <c r="W236" i="26" s="1"/>
  <c r="W185" i="10"/>
  <c r="W150" i="26" s="1"/>
  <c r="V186" i="10"/>
  <c r="W691" i="10"/>
  <c r="V692" i="10"/>
  <c r="W740" i="10"/>
  <c r="W853" i="26" s="1"/>
  <c r="V741" i="10"/>
  <c r="W81" i="10"/>
  <c r="W29" i="26" s="1"/>
  <c r="V82" i="10"/>
  <c r="W460" i="10"/>
  <c r="W499" i="26" s="1"/>
  <c r="V461" i="10"/>
  <c r="W706" i="10"/>
  <c r="X705" i="10"/>
  <c r="X818" i="26" s="1"/>
  <c r="X180" i="10"/>
  <c r="X145" i="26" s="1"/>
  <c r="W181" i="10"/>
  <c r="W804" i="10"/>
  <c r="V805" i="10"/>
  <c r="V806" i="10" s="1"/>
  <c r="V807" i="10" s="1"/>
  <c r="V808" i="10" s="1"/>
  <c r="V711" i="10"/>
  <c r="W710" i="10"/>
  <c r="W823" i="26" s="1"/>
  <c r="W278" i="10"/>
  <c r="W277" i="26" s="1"/>
  <c r="W276" i="26" s="1"/>
  <c r="V279" i="10"/>
  <c r="W794" i="10"/>
  <c r="V795" i="10"/>
  <c r="V796" i="10" s="1"/>
  <c r="V797" i="10" s="1"/>
  <c r="V798" i="10" s="1"/>
  <c r="W848" i="10"/>
  <c r="W995" i="26" s="1"/>
  <c r="V849" i="10"/>
  <c r="V894" i="10"/>
  <c r="W893" i="10"/>
  <c r="W1040" i="26" s="1"/>
  <c r="V604" i="10"/>
  <c r="W603" i="10"/>
  <c r="W676" i="26" s="1"/>
  <c r="W799" i="10"/>
  <c r="V800" i="10"/>
  <c r="V801" i="10" s="1"/>
  <c r="V802" i="10" s="1"/>
  <c r="V803" i="10" s="1"/>
  <c r="W440" i="10"/>
  <c r="W479" i="26" s="1"/>
  <c r="V441" i="10"/>
  <c r="W700" i="10"/>
  <c r="W813" i="26" s="1"/>
  <c r="W812" i="26" s="1"/>
  <c r="V701" i="10"/>
  <c r="AU13" i="18" l="1"/>
  <c r="AU16" i="30"/>
  <c r="T16" i="18"/>
  <c r="AW16" i="18"/>
  <c r="T19" i="18"/>
  <c r="AT19" i="18"/>
  <c r="AT14" i="30"/>
  <c r="P18" i="18"/>
  <c r="P14" i="30"/>
  <c r="U1142" i="26"/>
  <c r="U17" i="15" s="1"/>
  <c r="U17" i="17" s="1"/>
  <c r="U17" i="18" s="1"/>
  <c r="U1144" i="26"/>
  <c r="U19" i="15" s="1"/>
  <c r="U19" i="17" s="1"/>
  <c r="U19" i="18" s="1"/>
  <c r="R1117" i="26"/>
  <c r="R1143" i="26" s="1"/>
  <c r="R18" i="15" s="1"/>
  <c r="R18" i="17" s="1"/>
  <c r="AX16" i="17"/>
  <c r="Q18" i="17"/>
  <c r="AX18" i="17"/>
  <c r="AX18" i="18" s="1"/>
  <c r="AU19" i="17"/>
  <c r="AX17" i="17"/>
  <c r="AX17" i="18" s="1"/>
  <c r="W210" i="10"/>
  <c r="X209" i="10"/>
  <c r="W721" i="10"/>
  <c r="X720" i="10"/>
  <c r="W421" i="10"/>
  <c r="X420" i="10"/>
  <c r="X459" i="26" s="1"/>
  <c r="X458" i="26" s="1"/>
  <c r="W201" i="10"/>
  <c r="W202" i="10" s="1"/>
  <c r="W203" i="10" s="1"/>
  <c r="W204" i="10" s="1"/>
  <c r="X200" i="10"/>
  <c r="X165" i="26" s="1"/>
  <c r="AV1090" i="26"/>
  <c r="AV1094" i="26" s="1"/>
  <c r="AV1098" i="26" s="1"/>
  <c r="AV1135" i="26" s="1"/>
  <c r="AV1144" i="26" s="1"/>
  <c r="AV19" i="15" s="1"/>
  <c r="AV66" i="27"/>
  <c r="AV13" i="15" s="1"/>
  <c r="AV13" i="17" s="1"/>
  <c r="U818" i="10"/>
  <c r="U822" i="10"/>
  <c r="U823" i="10" s="1"/>
  <c r="W828" i="26"/>
  <c r="S690" i="26"/>
  <c r="S144" i="26"/>
  <c r="T191" i="26"/>
  <c r="T190" i="26" s="1"/>
  <c r="W140" i="26"/>
  <c r="V833" i="26"/>
  <c r="T722" i="10"/>
  <c r="T834" i="26"/>
  <c r="S268" i="26"/>
  <c r="S272" i="26" s="1"/>
  <c r="S260" i="26"/>
  <c r="S264" i="26" s="1"/>
  <c r="W135" i="26"/>
  <c r="R724" i="10"/>
  <c r="R837" i="26" s="1"/>
  <c r="R836" i="26"/>
  <c r="R211" i="10"/>
  <c r="R192" i="26"/>
  <c r="P213" i="10"/>
  <c r="P195" i="26" s="1"/>
  <c r="P194" i="26"/>
  <c r="V817" i="10"/>
  <c r="AW57" i="27"/>
  <c r="AW61" i="27" s="1"/>
  <c r="R622" i="10"/>
  <c r="R695" i="26" s="1"/>
  <c r="R694" i="26"/>
  <c r="W160" i="26"/>
  <c r="T316" i="26"/>
  <c r="S723" i="10"/>
  <c r="S835" i="26"/>
  <c r="Q193" i="26"/>
  <c r="Q212" i="10"/>
  <c r="V1120" i="26"/>
  <c r="U1125" i="26"/>
  <c r="U1141" i="26" s="1"/>
  <c r="U16" i="15" s="1"/>
  <c r="U16" i="17" s="1"/>
  <c r="V1115" i="26"/>
  <c r="V1121" i="26"/>
  <c r="V1122" i="26"/>
  <c r="U743" i="10"/>
  <c r="U855" i="26"/>
  <c r="X903" i="10"/>
  <c r="W1050" i="26"/>
  <c r="T405" i="10"/>
  <c r="T427" i="26" s="1"/>
  <c r="T426" i="26"/>
  <c r="U99" i="10"/>
  <c r="U46" i="26"/>
  <c r="U591" i="10"/>
  <c r="U663" i="26"/>
  <c r="V537" i="10"/>
  <c r="V592" i="26"/>
  <c r="U359" i="10"/>
  <c r="U380" i="26"/>
  <c r="U267" i="10"/>
  <c r="U248" i="26"/>
  <c r="U586" i="10"/>
  <c r="U658" i="26"/>
  <c r="U134" i="10"/>
  <c r="U81" i="26"/>
  <c r="T577" i="10"/>
  <c r="T650" i="26" s="1"/>
  <c r="T649" i="26"/>
  <c r="V78" i="10"/>
  <c r="V25" i="26"/>
  <c r="V560" i="10"/>
  <c r="V632" i="26"/>
  <c r="U193" i="10"/>
  <c r="U157" i="26"/>
  <c r="U296" i="10"/>
  <c r="U294" i="26"/>
  <c r="U124" i="10"/>
  <c r="U71" i="26"/>
  <c r="T479" i="10"/>
  <c r="T518" i="26" s="1"/>
  <c r="T517" i="26"/>
  <c r="V394" i="10"/>
  <c r="V415" i="26"/>
  <c r="U301" i="10"/>
  <c r="U299" i="26"/>
  <c r="U94" i="10"/>
  <c r="U41" i="26"/>
  <c r="T449" i="10"/>
  <c r="T488" i="26" s="1"/>
  <c r="T487" i="26"/>
  <c r="T282" i="10"/>
  <c r="T281" i="26" s="1"/>
  <c r="T280" i="26"/>
  <c r="U168" i="10"/>
  <c r="U132" i="26"/>
  <c r="U448" i="10"/>
  <c r="U486" i="26"/>
  <c r="U286" i="10"/>
  <c r="U284" i="26"/>
  <c r="T464" i="10"/>
  <c r="T503" i="26" s="1"/>
  <c r="T502" i="26"/>
  <c r="U703" i="10"/>
  <c r="U815" i="26"/>
  <c r="U851" i="10"/>
  <c r="U997" i="26"/>
  <c r="V183" i="10"/>
  <c r="V147" i="26"/>
  <c r="T337" i="10"/>
  <c r="T336" i="26" s="1"/>
  <c r="T335" i="26"/>
  <c r="U395" i="10"/>
  <c r="U417" i="26" s="1"/>
  <c r="U416" i="26"/>
  <c r="T543" i="10"/>
  <c r="T599" i="26" s="1"/>
  <c r="T598" i="26"/>
  <c r="T892" i="10"/>
  <c r="T1039" i="26" s="1"/>
  <c r="T1038" i="26"/>
  <c r="T85" i="10"/>
  <c r="T33" i="26" s="1"/>
  <c r="T32" i="26"/>
  <c r="T444" i="10"/>
  <c r="T483" i="26" s="1"/>
  <c r="T482" i="26"/>
  <c r="U497" i="10"/>
  <c r="U552" i="26"/>
  <c r="U428" i="10"/>
  <c r="U466" i="26"/>
  <c r="T327" i="10"/>
  <c r="T326" i="26" s="1"/>
  <c r="T325" i="26"/>
  <c r="T857" i="10"/>
  <c r="T1004" i="26" s="1"/>
  <c r="T1003" i="26"/>
  <c r="U149" i="10"/>
  <c r="U114" i="26" s="1"/>
  <c r="U113" i="26"/>
  <c r="V605" i="10"/>
  <c r="V677" i="26"/>
  <c r="W354" i="26"/>
  <c r="W358" i="26" s="1"/>
  <c r="W346" i="26"/>
  <c r="W707" i="10"/>
  <c r="W819" i="26"/>
  <c r="W959" i="26"/>
  <c r="W787" i="26"/>
  <c r="V737" i="10"/>
  <c r="V849" i="26"/>
  <c r="V167" i="10"/>
  <c r="V131" i="26"/>
  <c r="V447" i="10"/>
  <c r="V485" i="26"/>
  <c r="V427" i="10"/>
  <c r="V465" i="26"/>
  <c r="V241" i="10"/>
  <c r="V222" i="26"/>
  <c r="V678" i="10"/>
  <c r="V945" i="26"/>
  <c r="V773" i="26"/>
  <c r="V580" i="10"/>
  <c r="V652" i="26"/>
  <c r="V388" i="10"/>
  <c r="V409" i="26"/>
  <c r="V865" i="10"/>
  <c r="V1011" i="26"/>
  <c r="V383" i="10"/>
  <c r="V404" i="26"/>
  <c r="V353" i="10"/>
  <c r="V374" i="26"/>
  <c r="V482" i="10"/>
  <c r="V520" i="26"/>
  <c r="V855" i="10"/>
  <c r="V1001" i="26"/>
  <c r="W700" i="26"/>
  <c r="W704" i="26" s="1"/>
  <c r="W708" i="26"/>
  <c r="W712" i="26" s="1"/>
  <c r="V717" i="10"/>
  <c r="V829" i="26"/>
  <c r="V197" i="26"/>
  <c r="V615" i="10"/>
  <c r="V616" i="10" s="1"/>
  <c r="V687" i="26"/>
  <c r="V752" i="10"/>
  <c r="V864" i="26"/>
  <c r="V142" i="10"/>
  <c r="V106" i="26"/>
  <c r="V526" i="10"/>
  <c r="V581" i="26"/>
  <c r="V251" i="10"/>
  <c r="V232" i="26"/>
  <c r="V73" i="10"/>
  <c r="V20" i="26"/>
  <c r="X416" i="10"/>
  <c r="W438" i="26"/>
  <c r="T415" i="10"/>
  <c r="T437" i="26" s="1"/>
  <c r="T436" i="26"/>
  <c r="T685" i="10"/>
  <c r="T952" i="26"/>
  <c r="T780" i="26"/>
  <c r="T484" i="10"/>
  <c r="T523" i="26" s="1"/>
  <c r="T522" i="26"/>
  <c r="U841" i="10"/>
  <c r="U987" i="26"/>
  <c r="T680" i="10"/>
  <c r="T947" i="26"/>
  <c r="T775" i="26"/>
  <c r="U709" i="10"/>
  <c r="U822" i="26" s="1"/>
  <c r="U821" i="26"/>
  <c r="T263" i="10"/>
  <c r="T245" i="26" s="1"/>
  <c r="T244" i="26"/>
  <c r="T174" i="10"/>
  <c r="T139" i="26" s="1"/>
  <c r="T138" i="26"/>
  <c r="T660" i="10"/>
  <c r="T927" i="26"/>
  <c r="T755" i="26"/>
  <c r="T459" i="10"/>
  <c r="T498" i="26" s="1"/>
  <c r="T497" i="26"/>
  <c r="T602" i="10"/>
  <c r="T675" i="26" s="1"/>
  <c r="T674" i="26"/>
  <c r="T144" i="10"/>
  <c r="T109" i="26" s="1"/>
  <c r="T108" i="26"/>
  <c r="V1126" i="26"/>
  <c r="V674" i="10"/>
  <c r="V941" i="26"/>
  <c r="V769" i="26"/>
  <c r="U257" i="10"/>
  <c r="U238" i="26"/>
  <c r="U331" i="10"/>
  <c r="U329" i="26"/>
  <c r="T429" i="10"/>
  <c r="T468" i="26" s="1"/>
  <c r="T467" i="26"/>
  <c r="U871" i="10"/>
  <c r="U1017" i="26"/>
  <c r="T902" i="10"/>
  <c r="T1049" i="26" s="1"/>
  <c r="T1048" i="26"/>
  <c r="V1128" i="26"/>
  <c r="T670" i="10"/>
  <c r="T937" i="26"/>
  <c r="T765" i="26"/>
  <c r="T567" i="10"/>
  <c r="T640" i="26" s="1"/>
  <c r="T639" i="26"/>
  <c r="T635" i="10"/>
  <c r="T902" i="26"/>
  <c r="T730" i="26"/>
  <c r="T862" i="10"/>
  <c r="T1009" i="26" s="1"/>
  <c r="T1008" i="26"/>
  <c r="V796" i="26"/>
  <c r="V800" i="26" s="1"/>
  <c r="V804" i="26"/>
  <c r="V808" i="26" s="1"/>
  <c r="U389" i="10"/>
  <c r="U410" i="26"/>
  <c r="U423" i="10"/>
  <c r="U461" i="26"/>
  <c r="T503" i="10"/>
  <c r="T559" i="26" s="1"/>
  <c r="T558" i="26"/>
  <c r="X274" i="10"/>
  <c r="W256" i="26"/>
  <c r="T332" i="10"/>
  <c r="T331" i="26" s="1"/>
  <c r="T330" i="26"/>
  <c r="U689" i="10"/>
  <c r="U956" i="26"/>
  <c r="U784" i="26"/>
  <c r="V341" i="10"/>
  <c r="V339" i="26"/>
  <c r="T548" i="10"/>
  <c r="T604" i="26" s="1"/>
  <c r="T603" i="26"/>
  <c r="X623" i="10"/>
  <c r="W696" i="26"/>
  <c r="T518" i="10"/>
  <c r="T574" i="26" s="1"/>
  <c r="T573" i="26"/>
  <c r="V693" i="10"/>
  <c r="V960" i="26"/>
  <c r="V788" i="26"/>
  <c r="V496" i="10"/>
  <c r="V551" i="26"/>
  <c r="V373" i="10"/>
  <c r="V394" i="26"/>
  <c r="W899" i="26"/>
  <c r="W898" i="26" s="1"/>
  <c r="W727" i="26"/>
  <c r="W726" i="26" s="1"/>
  <c r="W368" i="10"/>
  <c r="W389" i="26"/>
  <c r="W536" i="10"/>
  <c r="W591" i="26"/>
  <c r="V643" i="10"/>
  <c r="V910" i="26"/>
  <c r="V738" i="26"/>
  <c r="W757" i="10"/>
  <c r="W869" i="26"/>
  <c r="U143" i="10"/>
  <c r="U107" i="26"/>
  <c r="U237" i="10"/>
  <c r="U218" i="26"/>
  <c r="U886" i="10"/>
  <c r="U1032" i="26"/>
  <c r="T714" i="10"/>
  <c r="T827" i="26" s="1"/>
  <c r="T826" i="26"/>
  <c r="U311" i="10"/>
  <c r="U309" i="26"/>
  <c r="S928" i="26"/>
  <c r="S756" i="26"/>
  <c r="S963" i="26"/>
  <c r="S791" i="26"/>
  <c r="V708" i="10"/>
  <c r="V820" i="26"/>
  <c r="U679" i="10"/>
  <c r="U946" i="26"/>
  <c r="U774" i="26"/>
  <c r="U576" i="10"/>
  <c r="U648" i="26"/>
  <c r="T80" i="10"/>
  <c r="T28" i="26" s="1"/>
  <c r="T27" i="26"/>
  <c r="T135" i="10"/>
  <c r="T83" i="26" s="1"/>
  <c r="T82" i="26"/>
  <c r="T704" i="10"/>
  <c r="T817" i="26" s="1"/>
  <c r="T816" i="26"/>
  <c r="X485" i="10"/>
  <c r="W524" i="26"/>
  <c r="V369" i="10"/>
  <c r="V390" i="26"/>
  <c r="U433" i="10"/>
  <c r="U471" i="26"/>
  <c r="T95" i="10"/>
  <c r="T43" i="26" s="1"/>
  <c r="T42" i="26"/>
  <c r="T360" i="10"/>
  <c r="T382" i="26" s="1"/>
  <c r="T381" i="26"/>
  <c r="T120" i="10"/>
  <c r="T68" i="26" s="1"/>
  <c r="T67" i="26"/>
  <c r="U669" i="10"/>
  <c r="U936" i="26"/>
  <c r="U764" i="26"/>
  <c r="U162" i="26"/>
  <c r="U217" i="10"/>
  <c r="U198" i="26"/>
  <c r="U571" i="10"/>
  <c r="U643" i="26"/>
  <c r="U728" i="10"/>
  <c r="U840" i="26"/>
  <c r="U384" i="10"/>
  <c r="U405" i="26"/>
  <c r="U748" i="10"/>
  <c r="U860" i="26"/>
  <c r="T617" i="10"/>
  <c r="T689" i="26"/>
  <c r="U438" i="10"/>
  <c r="U476" i="26"/>
  <c r="T302" i="10"/>
  <c r="T301" i="26" s="1"/>
  <c r="T300" i="26"/>
  <c r="S903" i="26"/>
  <c r="S731" i="26"/>
  <c r="W890" i="26"/>
  <c r="W894" i="26" s="1"/>
  <c r="W882" i="26"/>
  <c r="W886" i="26" s="1"/>
  <c r="V895" i="10"/>
  <c r="V1041" i="26"/>
  <c r="V712" i="10"/>
  <c r="V824" i="26"/>
  <c r="V633" i="10"/>
  <c r="V900" i="26"/>
  <c r="V728" i="26"/>
  <c r="V880" i="10"/>
  <c r="V1026" i="26"/>
  <c r="V310" i="10"/>
  <c r="V308" i="26"/>
  <c r="V246" i="10"/>
  <c r="V227" i="26"/>
  <c r="V432" i="10"/>
  <c r="V470" i="26"/>
  <c r="V501" i="10"/>
  <c r="V556" i="26"/>
  <c r="V93" i="10"/>
  <c r="V40" i="26"/>
  <c r="V157" i="10"/>
  <c r="V121" i="26"/>
  <c r="V658" i="10"/>
  <c r="V925" i="26"/>
  <c r="V753" i="26"/>
  <c r="V305" i="10"/>
  <c r="V303" i="26"/>
  <c r="W653" i="10"/>
  <c r="W920" i="26"/>
  <c r="W748" i="26"/>
  <c r="V300" i="10"/>
  <c r="V298" i="26"/>
  <c r="V378" i="10"/>
  <c r="V399" i="26"/>
  <c r="V727" i="10"/>
  <c r="V839" i="26"/>
  <c r="V875" i="10"/>
  <c r="V1021" i="26"/>
  <c r="V570" i="10"/>
  <c r="V642" i="26"/>
  <c r="V113" i="10"/>
  <c r="V60" i="26"/>
  <c r="V620" i="10"/>
  <c r="V621" i="10" s="1"/>
  <c r="V692" i="26"/>
  <c r="W614" i="26"/>
  <c r="W618" i="26" s="1"/>
  <c r="W622" i="26"/>
  <c r="W626" i="26" s="1"/>
  <c r="W909" i="26"/>
  <c r="W737" i="26"/>
  <c r="V541" i="10"/>
  <c r="V596" i="26"/>
  <c r="V860" i="10"/>
  <c r="V1006" i="26"/>
  <c r="V452" i="10"/>
  <c r="V490" i="26"/>
  <c r="U538" i="10"/>
  <c r="U594" i="26" s="1"/>
  <c r="U593" i="26"/>
  <c r="T355" i="10"/>
  <c r="T377" i="26" s="1"/>
  <c r="T376" i="26"/>
  <c r="T852" i="10"/>
  <c r="T999" i="26" s="1"/>
  <c r="T998" i="26"/>
  <c r="T228" i="10"/>
  <c r="T210" i="26" s="1"/>
  <c r="T209" i="26"/>
  <c r="U527" i="10"/>
  <c r="U582" i="26"/>
  <c r="U659" i="10"/>
  <c r="U926" i="26"/>
  <c r="U754" i="26"/>
  <c r="T739" i="10"/>
  <c r="T852" i="26" s="1"/>
  <c r="T851" i="26"/>
  <c r="U173" i="10"/>
  <c r="U137" i="26"/>
  <c r="T582" i="10"/>
  <c r="T655" i="26" s="1"/>
  <c r="T654" i="26"/>
  <c r="T764" i="10"/>
  <c r="T877" i="26" s="1"/>
  <c r="T876" i="26"/>
  <c r="X554" i="10"/>
  <c r="W610" i="26"/>
  <c r="U184" i="10"/>
  <c r="U149" i="26" s="1"/>
  <c r="U148" i="26"/>
  <c r="U763" i="10"/>
  <c r="U875" i="26"/>
  <c r="U74" i="10"/>
  <c r="U21" i="26"/>
  <c r="T607" i="10"/>
  <c r="T680" i="26" s="1"/>
  <c r="T679" i="26"/>
  <c r="S948" i="26"/>
  <c r="S776" i="26"/>
  <c r="U262" i="10"/>
  <c r="U243" i="26"/>
  <c r="T154" i="10"/>
  <c r="T119" i="26" s="1"/>
  <c r="T118" i="26"/>
  <c r="U694" i="10"/>
  <c r="U961" i="26"/>
  <c r="U789" i="26"/>
  <c r="U188" i="10"/>
  <c r="U152" i="26"/>
  <c r="T390" i="10"/>
  <c r="T412" i="26" s="1"/>
  <c r="T411" i="26"/>
  <c r="U79" i="10"/>
  <c r="U26" i="26"/>
  <c r="U317" i="10"/>
  <c r="U315" i="26"/>
  <c r="T612" i="10"/>
  <c r="T685" i="26" s="1"/>
  <c r="T684" i="26"/>
  <c r="T690" i="10"/>
  <c r="T957" i="26"/>
  <c r="T785" i="26"/>
  <c r="T189" i="10"/>
  <c r="T154" i="26" s="1"/>
  <c r="T153" i="26"/>
  <c r="T322" i="10"/>
  <c r="T321" i="26" s="1"/>
  <c r="T320" i="26"/>
  <c r="U561" i="10"/>
  <c r="U633" i="26"/>
  <c r="U664" i="10"/>
  <c r="U931" i="26"/>
  <c r="U759" i="26"/>
  <c r="T842" i="10"/>
  <c r="T989" i="26" s="1"/>
  <c r="T988" i="26"/>
  <c r="T179" i="10"/>
  <c r="T143" i="26"/>
  <c r="T847" i="10"/>
  <c r="T994" i="26" s="1"/>
  <c r="T993" i="26"/>
  <c r="V1123" i="26"/>
  <c r="U319" i="26"/>
  <c r="V1116" i="26"/>
  <c r="V845" i="10"/>
  <c r="V991" i="26"/>
  <c r="W944" i="26"/>
  <c r="W772" i="26"/>
  <c r="V467" i="10"/>
  <c r="V505" i="26"/>
  <c r="V576" i="26"/>
  <c r="V600" i="10"/>
  <c r="V672" i="26"/>
  <c r="V747" i="10"/>
  <c r="V859" i="26"/>
  <c r="V590" i="10"/>
  <c r="V662" i="26"/>
  <c r="V422" i="10"/>
  <c r="V460" i="26"/>
  <c r="V118" i="10"/>
  <c r="V65" i="26"/>
  <c r="V88" i="10"/>
  <c r="V35" i="26"/>
  <c r="V648" i="10"/>
  <c r="V915" i="26"/>
  <c r="V743" i="26"/>
  <c r="V236" i="10"/>
  <c r="V217" i="26"/>
  <c r="V638" i="10"/>
  <c r="V905" i="26"/>
  <c r="V733" i="26"/>
  <c r="U492" i="10"/>
  <c r="U547" i="26"/>
  <c r="U272" i="10"/>
  <c r="U253" i="26"/>
  <c r="U532" i="10"/>
  <c r="U587" i="26"/>
  <c r="U901" i="10"/>
  <c r="U1047" i="26"/>
  <c r="U759" i="10"/>
  <c r="U872" i="26" s="1"/>
  <c r="U871" i="26"/>
  <c r="T695" i="10"/>
  <c r="T962" i="26"/>
  <c r="T790" i="26"/>
  <c r="S958" i="26"/>
  <c r="S786" i="26"/>
  <c r="T734" i="10"/>
  <c r="T847" i="26" s="1"/>
  <c r="T846" i="26"/>
  <c r="S933" i="26"/>
  <c r="S761" i="26"/>
  <c r="U634" i="10"/>
  <c r="U901" i="26"/>
  <c r="U729" i="26"/>
  <c r="U399" i="10"/>
  <c r="U420" i="26"/>
  <c r="U473" i="10"/>
  <c r="U511" i="26"/>
  <c r="U364" i="10"/>
  <c r="U385" i="26"/>
  <c r="S913" i="26"/>
  <c r="S741" i="26"/>
  <c r="T528" i="10"/>
  <c r="T584" i="26" s="1"/>
  <c r="T583" i="26"/>
  <c r="U606" i="10"/>
  <c r="U678" i="26"/>
  <c r="U281" i="10"/>
  <c r="U279" i="26"/>
  <c r="U463" i="10"/>
  <c r="U501" i="26"/>
  <c r="U552" i="10"/>
  <c r="U607" i="26"/>
  <c r="U453" i="10"/>
  <c r="U491" i="26"/>
  <c r="U547" i="10"/>
  <c r="U602" i="26"/>
  <c r="T572" i="10"/>
  <c r="T645" i="26" s="1"/>
  <c r="T644" i="26"/>
  <c r="T159" i="10"/>
  <c r="T124" i="26" s="1"/>
  <c r="T123" i="26"/>
  <c r="T105" i="10"/>
  <c r="T53" i="26" s="1"/>
  <c r="T52" i="26"/>
  <c r="T268" i="10"/>
  <c r="T250" i="26" s="1"/>
  <c r="T249" i="26"/>
  <c r="U566" i="10"/>
  <c r="U638" i="26"/>
  <c r="U232" i="10"/>
  <c r="U213" i="26"/>
  <c r="T385" i="10"/>
  <c r="T407" i="26" s="1"/>
  <c r="T406" i="26"/>
  <c r="T400" i="10"/>
  <c r="T422" i="26" s="1"/>
  <c r="T421" i="26"/>
  <c r="T867" i="10"/>
  <c r="T1014" i="26" s="1"/>
  <c r="T1013" i="26"/>
  <c r="T194" i="10"/>
  <c r="T159" i="26" s="1"/>
  <c r="T158" i="26"/>
  <c r="T233" i="10"/>
  <c r="T215" i="26" s="1"/>
  <c r="T214" i="26"/>
  <c r="U718" i="10"/>
  <c r="U830" i="26"/>
  <c r="U354" i="10"/>
  <c r="U375" i="26"/>
  <c r="V148" i="10"/>
  <c r="V112" i="26"/>
  <c r="U163" i="10"/>
  <c r="U127" i="26"/>
  <c r="AY23" i="10"/>
  <c r="AX40" i="27"/>
  <c r="AX46" i="27"/>
  <c r="AX25" i="27"/>
  <c r="AX31" i="27"/>
  <c r="U129" i="10"/>
  <c r="U76" i="26"/>
  <c r="U468" i="10"/>
  <c r="U506" i="26"/>
  <c r="T508" i="10"/>
  <c r="T564" i="26" s="1"/>
  <c r="T563" i="26"/>
  <c r="T719" i="10"/>
  <c r="T832" i="26" s="1"/>
  <c r="T831" i="26"/>
  <c r="V900" i="10"/>
  <c r="V1046" i="26"/>
  <c r="V266" i="10"/>
  <c r="V247" i="26"/>
  <c r="V320" i="10"/>
  <c r="V321" i="10" s="1"/>
  <c r="V318" i="26"/>
  <c r="W182" i="26"/>
  <c r="W186" i="26" s="1"/>
  <c r="W174" i="26"/>
  <c r="W178" i="26" s="1"/>
  <c r="W511" i="10"/>
  <c r="W566" i="26"/>
  <c r="S918" i="26"/>
  <c r="S746" i="26"/>
  <c r="V595" i="10"/>
  <c r="V667" i="26"/>
  <c r="V491" i="10"/>
  <c r="V546" i="26"/>
  <c r="U753" i="10"/>
  <c r="U865" i="26"/>
  <c r="T164" i="26"/>
  <c r="T163" i="26"/>
  <c r="T533" i="10"/>
  <c r="T589" i="26" s="1"/>
  <c r="T588" i="26"/>
  <c r="U881" i="10"/>
  <c r="U1027" i="26"/>
  <c r="T943" i="26"/>
  <c r="T771" i="26"/>
  <c r="U443" i="10"/>
  <c r="U481" i="26"/>
  <c r="T439" i="10"/>
  <c r="T478" i="26" s="1"/>
  <c r="T477" i="26"/>
  <c r="AX55" i="27"/>
  <c r="U655" i="10"/>
  <c r="U922" i="26"/>
  <c r="U750" i="26"/>
  <c r="V850" i="10"/>
  <c r="V996" i="26"/>
  <c r="V398" i="10"/>
  <c r="V419" i="26"/>
  <c r="V688" i="10"/>
  <c r="V955" i="26"/>
  <c r="V783" i="26"/>
  <c r="V408" i="10"/>
  <c r="V429" i="26"/>
  <c r="V256" i="10"/>
  <c r="V237" i="26"/>
  <c r="V166" i="26"/>
  <c r="V413" i="10"/>
  <c r="V434" i="26"/>
  <c r="V870" i="10"/>
  <c r="V1016" i="26"/>
  <c r="V202" i="26"/>
  <c r="V610" i="10"/>
  <c r="V682" i="26"/>
  <c r="V890" i="10"/>
  <c r="V1036" i="26"/>
  <c r="W290" i="10"/>
  <c r="W288" i="26"/>
  <c r="V103" i="10"/>
  <c r="V50" i="26"/>
  <c r="V732" i="10"/>
  <c r="V844" i="26"/>
  <c r="V172" i="10"/>
  <c r="V136" i="26"/>
  <c r="W904" i="26"/>
  <c r="W732" i="26"/>
  <c r="T877" i="10"/>
  <c r="T1024" i="26" s="1"/>
  <c r="T1023" i="26"/>
  <c r="T523" i="10"/>
  <c r="T579" i="26" s="1"/>
  <c r="T578" i="26"/>
  <c r="T307" i="10"/>
  <c r="T306" i="26" s="1"/>
  <c r="T305" i="26"/>
  <c r="U252" i="10"/>
  <c r="U233" i="26"/>
  <c r="U370" i="10"/>
  <c r="U392" i="26" s="1"/>
  <c r="U391" i="26"/>
  <c r="T380" i="10"/>
  <c r="T402" i="26" s="1"/>
  <c r="T401" i="26"/>
  <c r="W170" i="26"/>
  <c r="T100" i="10"/>
  <c r="T48" i="26" s="1"/>
  <c r="T47" i="26"/>
  <c r="U247" i="10"/>
  <c r="U228" i="26"/>
  <c r="U581" i="10"/>
  <c r="U653" i="26"/>
  <c r="T273" i="10"/>
  <c r="T255" i="26" s="1"/>
  <c r="T254" i="26"/>
  <c r="U306" i="10"/>
  <c r="U304" i="26"/>
  <c r="T75" i="10"/>
  <c r="T23" i="26" s="1"/>
  <c r="T22" i="26"/>
  <c r="U861" i="10"/>
  <c r="U1007" i="26"/>
  <c r="U891" i="10"/>
  <c r="U1037" i="26"/>
  <c r="T169" i="10"/>
  <c r="T134" i="26" s="1"/>
  <c r="T133" i="26"/>
  <c r="U336" i="10"/>
  <c r="U334" i="26"/>
  <c r="U409" i="10"/>
  <c r="U430" i="26"/>
  <c r="U611" i="10"/>
  <c r="U683" i="26"/>
  <c r="T562" i="10"/>
  <c r="T635" i="26" s="1"/>
  <c r="T634" i="26"/>
  <c r="S938" i="26"/>
  <c r="S766" i="26"/>
  <c r="T169" i="26"/>
  <c r="T168" i="26"/>
  <c r="T365" i="10"/>
  <c r="T387" i="26" s="1"/>
  <c r="T386" i="26"/>
  <c r="T498" i="10"/>
  <c r="T554" i="26" s="1"/>
  <c r="T553" i="26"/>
  <c r="T650" i="10"/>
  <c r="T917" i="26"/>
  <c r="T745" i="26"/>
  <c r="X696" i="10"/>
  <c r="W964" i="26"/>
  <c r="W792" i="26"/>
  <c r="U114" i="10"/>
  <c r="U61" i="26"/>
  <c r="U688" i="26"/>
  <c r="T640" i="10"/>
  <c r="T907" i="26"/>
  <c r="T735" i="26"/>
  <c r="T597" i="10"/>
  <c r="T670" i="26" s="1"/>
  <c r="T669" i="26"/>
  <c r="T90" i="10"/>
  <c r="T38" i="26" s="1"/>
  <c r="T37" i="26"/>
  <c r="T110" i="10"/>
  <c r="T58" i="26" s="1"/>
  <c r="T57" i="26"/>
  <c r="U601" i="10"/>
  <c r="U673" i="26"/>
  <c r="T587" i="10"/>
  <c r="T660" i="26" s="1"/>
  <c r="T659" i="26"/>
  <c r="V758" i="10"/>
  <c r="V870" i="26"/>
  <c r="V280" i="10"/>
  <c r="V278" i="26"/>
  <c r="V762" i="10"/>
  <c r="V874" i="26"/>
  <c r="W450" i="26"/>
  <c r="W454" i="26" s="1"/>
  <c r="W442" i="26"/>
  <c r="W446" i="26" s="1"/>
  <c r="V702" i="10"/>
  <c r="V814" i="26"/>
  <c r="V187" i="10"/>
  <c r="V151" i="26"/>
  <c r="X919" i="26"/>
  <c r="X747" i="26"/>
  <c r="V271" i="10"/>
  <c r="V252" i="26"/>
  <c r="U242" i="10"/>
  <c r="U223" i="26"/>
  <c r="U342" i="10"/>
  <c r="U341" i="26" s="1"/>
  <c r="U340" i="26"/>
  <c r="U866" i="10"/>
  <c r="U1012" i="26"/>
  <c r="V976" i="26"/>
  <c r="V980" i="26" s="1"/>
  <c r="V968" i="26"/>
  <c r="V972" i="26" s="1"/>
  <c r="T115" i="10"/>
  <c r="T63" i="26" s="1"/>
  <c r="T62" i="26"/>
  <c r="X765" i="10"/>
  <c r="W878" i="26"/>
  <c r="V442" i="10"/>
  <c r="V480" i="26"/>
  <c r="V83" i="10"/>
  <c r="V30" i="26"/>
  <c r="V231" i="10"/>
  <c r="V212" i="26"/>
  <c r="V506" i="10"/>
  <c r="V561" i="26"/>
  <c r="V565" i="10"/>
  <c r="V637" i="26"/>
  <c r="W954" i="26"/>
  <c r="W782" i="26"/>
  <c r="V108" i="10"/>
  <c r="V55" i="26"/>
  <c r="V575" i="10"/>
  <c r="V647" i="26"/>
  <c r="V325" i="10"/>
  <c r="V323" i="26"/>
  <c r="W528" i="26"/>
  <c r="W532" i="26" s="1"/>
  <c r="W536" i="26"/>
  <c r="W540" i="26" s="1"/>
  <c r="V98" i="10"/>
  <c r="V45" i="26"/>
  <c r="V162" i="10"/>
  <c r="V126" i="26"/>
  <c r="W914" i="26"/>
  <c r="W742" i="26"/>
  <c r="V571" i="26"/>
  <c r="T749" i="10"/>
  <c r="T862" i="26" s="1"/>
  <c r="T861" i="26"/>
  <c r="S953" i="26"/>
  <c r="S781" i="26"/>
  <c r="W182" i="10"/>
  <c r="W146" i="26"/>
  <c r="V742" i="10"/>
  <c r="V854" i="26"/>
  <c r="V330" i="10"/>
  <c r="V328" i="26"/>
  <c r="V457" i="10"/>
  <c r="V495" i="26"/>
  <c r="X939" i="26"/>
  <c r="X767" i="26"/>
  <c r="V363" i="10"/>
  <c r="V384" i="26"/>
  <c r="W393" i="10"/>
  <c r="W414" i="26"/>
  <c r="V177" i="10"/>
  <c r="V141" i="26"/>
  <c r="W949" i="26"/>
  <c r="W777" i="26"/>
  <c r="V358" i="10"/>
  <c r="V379" i="26"/>
  <c r="V668" i="10"/>
  <c r="V935" i="26"/>
  <c r="V763" i="26"/>
  <c r="W929" i="26"/>
  <c r="W757" i="26"/>
  <c r="W1062" i="26"/>
  <c r="W1066" i="26" s="1"/>
  <c r="W1054" i="26"/>
  <c r="W1058" i="26" s="1"/>
  <c r="V123" i="10"/>
  <c r="V70" i="26"/>
  <c r="U89" i="10"/>
  <c r="U36" i="26"/>
  <c r="U644" i="10"/>
  <c r="U911" i="26"/>
  <c r="U739" i="26"/>
  <c r="U542" i="10"/>
  <c r="U597" i="26"/>
  <c r="T297" i="10"/>
  <c r="T296" i="26" s="1"/>
  <c r="T295" i="26"/>
  <c r="T454" i="10"/>
  <c r="T493" i="26" s="1"/>
  <c r="T492" i="26"/>
  <c r="U158" i="10"/>
  <c r="U122" i="26"/>
  <c r="U684" i="10"/>
  <c r="U951" i="26"/>
  <c r="U779" i="26"/>
  <c r="U374" i="10"/>
  <c r="U395" i="26"/>
  <c r="T469" i="10"/>
  <c r="T508" i="26" s="1"/>
  <c r="T507" i="26"/>
  <c r="T424" i="10"/>
  <c r="T463" i="26" s="1"/>
  <c r="T462" i="26"/>
  <c r="T312" i="10"/>
  <c r="T311" i="26" s="1"/>
  <c r="T310" i="26"/>
  <c r="V350" i="26"/>
  <c r="V1118" i="26"/>
  <c r="U458" i="10"/>
  <c r="U496" i="26"/>
  <c r="U507" i="10"/>
  <c r="U562" i="26"/>
  <c r="V654" i="10"/>
  <c r="V921" i="26"/>
  <c r="V749" i="26"/>
  <c r="U596" i="10"/>
  <c r="U668" i="26"/>
  <c r="T287" i="10"/>
  <c r="T286" i="26" s="1"/>
  <c r="T285" i="26"/>
  <c r="T258" i="10"/>
  <c r="T240" i="26" s="1"/>
  <c r="T239" i="26"/>
  <c r="S908" i="26"/>
  <c r="S736" i="26"/>
  <c r="U896" i="10"/>
  <c r="U1042" i="26"/>
  <c r="U713" i="10"/>
  <c r="U825" i="26"/>
  <c r="U84" i="10"/>
  <c r="U31" i="26"/>
  <c r="U1127" i="26"/>
  <c r="U414" i="10"/>
  <c r="U435" i="26"/>
  <c r="AY22" i="10"/>
  <c r="AX16" i="27"/>
  <c r="AX10" i="27"/>
  <c r="T882" i="10"/>
  <c r="T1029" i="26" s="1"/>
  <c r="T1028" i="26"/>
  <c r="T493" i="10"/>
  <c r="T549" i="26" s="1"/>
  <c r="T548" i="26"/>
  <c r="T223" i="10"/>
  <c r="T205" i="26" s="1"/>
  <c r="T204" i="26"/>
  <c r="U404" i="10"/>
  <c r="U425" i="26"/>
  <c r="U846" i="10"/>
  <c r="U992" i="26"/>
  <c r="T218" i="10"/>
  <c r="T200" i="26" s="1"/>
  <c r="T199" i="26"/>
  <c r="T238" i="10"/>
  <c r="T220" i="26" s="1"/>
  <c r="T219" i="26"/>
  <c r="T729" i="10"/>
  <c r="T842" i="26" s="1"/>
  <c r="T841" i="26"/>
  <c r="U292" i="10"/>
  <c r="U291" i="26" s="1"/>
  <c r="U290" i="26"/>
  <c r="U693" i="26"/>
  <c r="U876" i="10"/>
  <c r="U1022" i="26"/>
  <c r="U483" i="10"/>
  <c r="U521" i="26"/>
  <c r="U104" i="10"/>
  <c r="U51" i="26"/>
  <c r="V291" i="10"/>
  <c r="V289" i="26"/>
  <c r="U326" i="10"/>
  <c r="U324" i="26"/>
  <c r="T887" i="10"/>
  <c r="T1034" i="26" s="1"/>
  <c r="T1033" i="26"/>
  <c r="U222" i="10"/>
  <c r="U203" i="26"/>
  <c r="U513" i="10"/>
  <c r="U569" i="26" s="1"/>
  <c r="U568" i="26"/>
  <c r="V226" i="10"/>
  <c r="V207" i="26"/>
  <c r="W96" i="26"/>
  <c r="W100" i="26" s="1"/>
  <c r="W88" i="26"/>
  <c r="W92" i="26" s="1"/>
  <c r="V462" i="10"/>
  <c r="V500" i="26"/>
  <c r="W924" i="26"/>
  <c r="W752" i="26"/>
  <c r="V285" i="10"/>
  <c r="V283" i="26"/>
  <c r="V437" i="10"/>
  <c r="V475" i="26"/>
  <c r="V261" i="10"/>
  <c r="V242" i="26"/>
  <c r="U478" i="10"/>
  <c r="U516" i="26"/>
  <c r="U502" i="10"/>
  <c r="U557" i="26"/>
  <c r="W673" i="10"/>
  <c r="W940" i="26"/>
  <c r="W768" i="26"/>
  <c r="V403" i="10"/>
  <c r="V424" i="26"/>
  <c r="V472" i="10"/>
  <c r="V510" i="26"/>
  <c r="V551" i="10"/>
  <c r="V606" i="26"/>
  <c r="V477" i="10"/>
  <c r="V515" i="26"/>
  <c r="W315" i="10"/>
  <c r="W316" i="10" s="1"/>
  <c r="W313" i="26"/>
  <c r="V152" i="10"/>
  <c r="V116" i="26"/>
  <c r="V683" i="10"/>
  <c r="V950" i="26"/>
  <c r="V778" i="26"/>
  <c r="V546" i="10"/>
  <c r="V601" i="26"/>
  <c r="V335" i="10"/>
  <c r="V333" i="26"/>
  <c r="V128" i="10"/>
  <c r="V75" i="26"/>
  <c r="V885" i="10"/>
  <c r="V1031" i="26"/>
  <c r="W147" i="10"/>
  <c r="W111" i="26"/>
  <c r="W340" i="10"/>
  <c r="W338" i="26"/>
  <c r="W934" i="26"/>
  <c r="W762" i="26"/>
  <c r="V161" i="26"/>
  <c r="V663" i="10"/>
  <c r="V930" i="26"/>
  <c r="V758" i="26"/>
  <c r="V192" i="10"/>
  <c r="V156" i="26"/>
  <c r="V295" i="10"/>
  <c r="V293" i="26"/>
  <c r="V840" i="10"/>
  <c r="V986" i="26"/>
  <c r="V531" i="10"/>
  <c r="V586" i="26"/>
  <c r="V585" i="10"/>
  <c r="V657" i="26"/>
  <c r="V133" i="10"/>
  <c r="V80" i="26"/>
  <c r="T434" i="10"/>
  <c r="T473" i="26" s="1"/>
  <c r="T472" i="26"/>
  <c r="U675" i="10"/>
  <c r="U942" i="26"/>
  <c r="U770" i="26"/>
  <c r="T592" i="10"/>
  <c r="T665" i="26" s="1"/>
  <c r="T664" i="26"/>
  <c r="X343" i="10"/>
  <c r="W342" i="26"/>
  <c r="T744" i="10"/>
  <c r="T857" i="26" s="1"/>
  <c r="T856" i="26"/>
  <c r="U649" i="10"/>
  <c r="U916" i="26"/>
  <c r="U744" i="26"/>
  <c r="T923" i="26"/>
  <c r="T751" i="26"/>
  <c r="T754" i="10"/>
  <c r="T867" i="26" s="1"/>
  <c r="T866" i="26"/>
  <c r="T243" i="10"/>
  <c r="T225" i="26" s="1"/>
  <c r="T224" i="26"/>
  <c r="T474" i="10"/>
  <c r="T513" i="26" s="1"/>
  <c r="T512" i="26"/>
  <c r="U738" i="10"/>
  <c r="U850" i="26"/>
  <c r="U167" i="26"/>
  <c r="U733" i="10"/>
  <c r="U845" i="26"/>
  <c r="U109" i="10"/>
  <c r="U56" i="26"/>
  <c r="T248" i="10"/>
  <c r="T230" i="26" s="1"/>
  <c r="T229" i="26"/>
  <c r="U517" i="10"/>
  <c r="U522" i="10" s="1"/>
  <c r="U572" i="26"/>
  <c r="T375" i="10"/>
  <c r="T397" i="26" s="1"/>
  <c r="T396" i="26"/>
  <c r="T645" i="10"/>
  <c r="T912" i="26"/>
  <c r="T740" i="26"/>
  <c r="T410" i="10"/>
  <c r="T432" i="26" s="1"/>
  <c r="T431" i="26"/>
  <c r="T164" i="10"/>
  <c r="T129" i="26" s="1"/>
  <c r="T128" i="26"/>
  <c r="V314" i="26"/>
  <c r="U153" i="10"/>
  <c r="U117" i="26"/>
  <c r="U178" i="10"/>
  <c r="U142" i="26"/>
  <c r="U639" i="10"/>
  <c r="U906" i="26"/>
  <c r="U734" i="26"/>
  <c r="T130" i="10"/>
  <c r="T78" i="26" s="1"/>
  <c r="T77" i="26"/>
  <c r="T253" i="10"/>
  <c r="T235" i="26" s="1"/>
  <c r="T234" i="26"/>
  <c r="T665" i="10"/>
  <c r="T932" i="26"/>
  <c r="T760" i="26"/>
  <c r="U119" i="10"/>
  <c r="U66" i="26"/>
  <c r="U856" i="10"/>
  <c r="U1002" i="26"/>
  <c r="T553" i="10"/>
  <c r="T609" i="26" s="1"/>
  <c r="T608" i="26"/>
  <c r="T872" i="10"/>
  <c r="T1019" i="26" s="1"/>
  <c r="T1018" i="26"/>
  <c r="X136" i="10"/>
  <c r="W84" i="26"/>
  <c r="U227" i="10"/>
  <c r="U208" i="26"/>
  <c r="T125" i="10"/>
  <c r="T73" i="26" s="1"/>
  <c r="T72" i="26"/>
  <c r="T897" i="10"/>
  <c r="T1044" i="26" s="1"/>
  <c r="T1043" i="26"/>
  <c r="V512" i="10"/>
  <c r="V567" i="26"/>
  <c r="U379" i="10"/>
  <c r="U400" i="26"/>
  <c r="AZ19" i="16"/>
  <c r="AY19" i="16"/>
  <c r="AZ62" i="10"/>
  <c r="AZ17" i="16" s="1"/>
  <c r="AZ17" i="17" s="1"/>
  <c r="AY17" i="16"/>
  <c r="AZ63" i="10"/>
  <c r="AZ18" i="16" s="1"/>
  <c r="AZ18" i="17" s="1"/>
  <c r="AY18" i="16"/>
  <c r="AZ61" i="10"/>
  <c r="AZ16" i="16" s="1"/>
  <c r="AZ16" i="17" s="1"/>
  <c r="AY16" i="16"/>
  <c r="AA2" i="24"/>
  <c r="AA3" i="24" s="1"/>
  <c r="AA4" i="24" s="1"/>
  <c r="W711" i="10"/>
  <c r="X710" i="10"/>
  <c r="X823" i="26" s="1"/>
  <c r="X878" i="10"/>
  <c r="X1025" i="26" s="1"/>
  <c r="W879" i="10"/>
  <c r="W156" i="10"/>
  <c r="X155" i="10"/>
  <c r="X120" i="26" s="1"/>
  <c r="X450" i="10"/>
  <c r="X489" i="26" s="1"/>
  <c r="W451" i="10"/>
  <c r="X700" i="10"/>
  <c r="X813" i="26" s="1"/>
  <c r="X812" i="26" s="1"/>
  <c r="W701" i="10"/>
  <c r="X460" i="10"/>
  <c r="X499" i="26" s="1"/>
  <c r="W461" i="10"/>
  <c r="W186" i="10"/>
  <c r="X185" i="10"/>
  <c r="X150" i="26" s="1"/>
  <c r="X367" i="10"/>
  <c r="Y366" i="10"/>
  <c r="Y388" i="26" s="1"/>
  <c r="X593" i="10"/>
  <c r="X666" i="26" s="1"/>
  <c r="W594" i="10"/>
  <c r="W466" i="10"/>
  <c r="X465" i="10"/>
  <c r="X504" i="26" s="1"/>
  <c r="X283" i="10"/>
  <c r="X282" i="26" s="1"/>
  <c r="W284" i="10"/>
  <c r="X435" i="10"/>
  <c r="X474" i="26" s="1"/>
  <c r="W436" i="10"/>
  <c r="X535" i="10"/>
  <c r="Y534" i="10"/>
  <c r="Y590" i="26" s="1"/>
  <c r="X259" i="10"/>
  <c r="X241" i="26" s="1"/>
  <c r="W260" i="10"/>
  <c r="X489" i="10"/>
  <c r="X545" i="26" s="1"/>
  <c r="X544" i="26" s="1"/>
  <c r="W490" i="10"/>
  <c r="X269" i="10"/>
  <c r="X251" i="26" s="1"/>
  <c r="W270" i="10"/>
  <c r="X641" i="10"/>
  <c r="W642" i="10"/>
  <c r="X756" i="10"/>
  <c r="Y755" i="10"/>
  <c r="Y868" i="26" s="1"/>
  <c r="W692" i="10"/>
  <c r="X691" i="10"/>
  <c r="W245" i="10"/>
  <c r="X244" i="10"/>
  <c r="X226" i="26" s="1"/>
  <c r="W92" i="10"/>
  <c r="X91" i="10"/>
  <c r="X39" i="26" s="1"/>
  <c r="X652" i="10"/>
  <c r="Y651" i="10"/>
  <c r="W726" i="10"/>
  <c r="X725" i="10"/>
  <c r="X838" i="26" s="1"/>
  <c r="W569" i="10"/>
  <c r="X568" i="10"/>
  <c r="X641" i="26" s="1"/>
  <c r="W102" i="10"/>
  <c r="X101" i="10"/>
  <c r="X49" i="26" s="1"/>
  <c r="W97" i="10"/>
  <c r="X96" i="10"/>
  <c r="X44" i="26" s="1"/>
  <c r="X160" i="10"/>
  <c r="X125" i="26" s="1"/>
  <c r="W161" i="10"/>
  <c r="W731" i="10"/>
  <c r="X730" i="10"/>
  <c r="X843" i="26" s="1"/>
  <c r="W815" i="10"/>
  <c r="W816" i="10" s="1"/>
  <c r="X814" i="10"/>
  <c r="X170" i="10"/>
  <c r="W171" i="10"/>
  <c r="W515" i="10"/>
  <c r="W516" i="10" s="1"/>
  <c r="X514" i="10"/>
  <c r="X570" i="26" s="1"/>
  <c r="W495" i="10"/>
  <c r="X494" i="10"/>
  <c r="X550" i="26" s="1"/>
  <c r="W540" i="10"/>
  <c r="X539" i="10"/>
  <c r="X595" i="26" s="1"/>
  <c r="W107" i="10"/>
  <c r="X106" i="10"/>
  <c r="X54" i="26" s="1"/>
  <c r="W574" i="10"/>
  <c r="X573" i="10"/>
  <c r="X646" i="26" s="1"/>
  <c r="X289" i="10"/>
  <c r="Y288" i="10"/>
  <c r="Y287" i="26" s="1"/>
  <c r="W849" i="10"/>
  <c r="X848" i="10"/>
  <c r="X995" i="26" s="1"/>
  <c r="X81" i="10"/>
  <c r="X29" i="26" s="1"/>
  <c r="W82" i="10"/>
  <c r="W397" i="10"/>
  <c r="X396" i="10"/>
  <c r="X418" i="26" s="1"/>
  <c r="X229" i="10"/>
  <c r="X211" i="26" s="1"/>
  <c r="W230" i="10"/>
  <c r="W407" i="10"/>
  <c r="X406" i="10"/>
  <c r="X428" i="26" s="1"/>
  <c r="W520" i="10"/>
  <c r="W521" i="10" s="1"/>
  <c r="X519" i="10"/>
  <c r="X575" i="26" s="1"/>
  <c r="W599" i="10"/>
  <c r="X598" i="10"/>
  <c r="X671" i="26" s="1"/>
  <c r="W746" i="10"/>
  <c r="X745" i="10"/>
  <c r="X858" i="26" s="1"/>
  <c r="X588" i="10"/>
  <c r="X661" i="26" s="1"/>
  <c r="W589" i="10"/>
  <c r="X116" i="10"/>
  <c r="X64" i="26" s="1"/>
  <c r="W117" i="10"/>
  <c r="W87" i="10"/>
  <c r="X86" i="10"/>
  <c r="X34" i="26" s="1"/>
  <c r="W647" i="10"/>
  <c r="X646" i="10"/>
  <c r="W235" i="10"/>
  <c r="X234" i="10"/>
  <c r="X216" i="26" s="1"/>
  <c r="X636" i="10"/>
  <c r="W637" i="10"/>
  <c r="X308" i="10"/>
  <c r="X307" i="26" s="1"/>
  <c r="W309" i="10"/>
  <c r="W500" i="10"/>
  <c r="X499" i="10"/>
  <c r="X555" i="26" s="1"/>
  <c r="W304" i="10"/>
  <c r="X303" i="10"/>
  <c r="X302" i="26" s="1"/>
  <c r="W377" i="10"/>
  <c r="X376" i="10"/>
  <c r="X398" i="26" s="1"/>
  <c r="W874" i="10"/>
  <c r="X873" i="10"/>
  <c r="X1020" i="26" s="1"/>
  <c r="W859" i="10"/>
  <c r="X858" i="10"/>
  <c r="X1005" i="26" s="1"/>
  <c r="X254" i="10"/>
  <c r="X236" i="26" s="1"/>
  <c r="W255" i="10"/>
  <c r="X411" i="10"/>
  <c r="X433" i="26" s="1"/>
  <c r="W412" i="10"/>
  <c r="X868" i="10"/>
  <c r="X1015" i="26" s="1"/>
  <c r="W869" i="10"/>
  <c r="X219" i="10"/>
  <c r="X201" i="26" s="1"/>
  <c r="W220" i="10"/>
  <c r="W221" i="10" s="1"/>
  <c r="W609" i="10"/>
  <c r="X608" i="10"/>
  <c r="X681" i="26" s="1"/>
  <c r="W889" i="10"/>
  <c r="X888" i="10"/>
  <c r="X1035" i="26" s="1"/>
  <c r="X323" i="10"/>
  <c r="X322" i="26" s="1"/>
  <c r="W324" i="10"/>
  <c r="W441" i="10"/>
  <c r="X440" i="10"/>
  <c r="X479" i="26" s="1"/>
  <c r="X804" i="10"/>
  <c r="W805" i="10"/>
  <c r="W806" i="10" s="1"/>
  <c r="W807" i="10" s="1"/>
  <c r="W808" i="10" s="1"/>
  <c r="X686" i="10"/>
  <c r="W687" i="10"/>
  <c r="W775" i="10"/>
  <c r="W776" i="10" s="1"/>
  <c r="W777" i="10" s="1"/>
  <c r="W778" i="10" s="1"/>
  <c r="X774" i="10"/>
  <c r="Y671" i="10"/>
  <c r="X672" i="10"/>
  <c r="X401" i="10"/>
  <c r="X423" i="26" s="1"/>
  <c r="W402" i="10"/>
  <c r="W471" i="10"/>
  <c r="X470" i="10"/>
  <c r="X509" i="26" s="1"/>
  <c r="X549" i="10"/>
  <c r="X605" i="26" s="1"/>
  <c r="W550" i="10"/>
  <c r="W476" i="10"/>
  <c r="X475" i="10"/>
  <c r="X514" i="26" s="1"/>
  <c r="X314" i="10"/>
  <c r="Y313" i="10"/>
  <c r="Y312" i="26" s="1"/>
  <c r="W151" i="10"/>
  <c r="X150" i="10"/>
  <c r="X115" i="26" s="1"/>
  <c r="X681" i="10"/>
  <c r="W682" i="10"/>
  <c r="X544" i="10"/>
  <c r="X600" i="26" s="1"/>
  <c r="W545" i="10"/>
  <c r="W334" i="10"/>
  <c r="X333" i="10"/>
  <c r="X332" i="26" s="1"/>
  <c r="W127" i="10"/>
  <c r="X126" i="10"/>
  <c r="X74" i="26" s="1"/>
  <c r="W770" i="10"/>
  <c r="W771" i="10" s="1"/>
  <c r="W772" i="10" s="1"/>
  <c r="W773" i="10" s="1"/>
  <c r="X769" i="10"/>
  <c r="X780" i="10"/>
  <c r="X781" i="10" s="1"/>
  <c r="X782" i="10" s="1"/>
  <c r="X783" i="10" s="1"/>
  <c r="Y779" i="10"/>
  <c r="X883" i="10"/>
  <c r="X1030" i="26" s="1"/>
  <c r="W884" i="10"/>
  <c r="X146" i="10"/>
  <c r="Y145" i="10"/>
  <c r="Y110" i="26" s="1"/>
  <c r="Y338" i="10"/>
  <c r="Y337" i="26" s="1"/>
  <c r="X339" i="10"/>
  <c r="X195" i="10"/>
  <c r="X196" i="10" s="1"/>
  <c r="X197" i="10" s="1"/>
  <c r="X198" i="10" s="1"/>
  <c r="X199" i="10" s="1"/>
  <c r="W662" i="10"/>
  <c r="X661" i="10"/>
  <c r="W191" i="10"/>
  <c r="X190" i="10"/>
  <c r="X155" i="26" s="1"/>
  <c r="W294" i="10"/>
  <c r="X293" i="10"/>
  <c r="X292" i="26" s="1"/>
  <c r="W839" i="10"/>
  <c r="X838" i="10"/>
  <c r="X985" i="26" s="1"/>
  <c r="X984" i="26" s="1"/>
  <c r="W530" i="10"/>
  <c r="X529" i="10"/>
  <c r="X585" i="26" s="1"/>
  <c r="X583" i="10"/>
  <c r="X656" i="26" s="1"/>
  <c r="W584" i="10"/>
  <c r="X789" i="10"/>
  <c r="W790" i="10"/>
  <c r="W791" i="10" s="1"/>
  <c r="W792" i="10" s="1"/>
  <c r="W793" i="10" s="1"/>
  <c r="X131" i="10"/>
  <c r="X79" i="26" s="1"/>
  <c r="W132" i="10"/>
  <c r="W761" i="10"/>
  <c r="X760" i="10"/>
  <c r="X873" i="26" s="1"/>
  <c r="X843" i="10"/>
  <c r="X990" i="26" s="1"/>
  <c r="W844" i="10"/>
  <c r="W894" i="10"/>
  <c r="X893" i="10"/>
  <c r="X1040" i="26" s="1"/>
  <c r="X631" i="10"/>
  <c r="W632" i="10"/>
  <c r="W431" i="10"/>
  <c r="X430" i="10"/>
  <c r="X469" i="26" s="1"/>
  <c r="W299" i="10"/>
  <c r="X298" i="10"/>
  <c r="X297" i="26" s="1"/>
  <c r="W785" i="10"/>
  <c r="W786" i="10" s="1"/>
  <c r="W787" i="10" s="1"/>
  <c r="W788" i="10" s="1"/>
  <c r="X784" i="10"/>
  <c r="W112" i="10"/>
  <c r="X111" i="10"/>
  <c r="X59" i="26" s="1"/>
  <c r="W820" i="10"/>
  <c r="W821" i="10" s="1"/>
  <c r="X819" i="10"/>
  <c r="W505" i="10"/>
  <c r="X504" i="10"/>
  <c r="X560" i="26" s="1"/>
  <c r="X794" i="10"/>
  <c r="W795" i="10"/>
  <c r="W796" i="10" s="1"/>
  <c r="W797" i="10" s="1"/>
  <c r="W798" i="10" s="1"/>
  <c r="X740" i="10"/>
  <c r="X853" i="26" s="1"/>
  <c r="W741" i="10"/>
  <c r="X455" i="10"/>
  <c r="X494" i="26" s="1"/>
  <c r="W456" i="10"/>
  <c r="X824" i="10"/>
  <c r="W825" i="10"/>
  <c r="W826" i="10" s="1"/>
  <c r="W827" i="10" s="1"/>
  <c r="W828" i="10" s="1"/>
  <c r="X361" i="10"/>
  <c r="X383" i="26" s="1"/>
  <c r="W362" i="10"/>
  <c r="X392" i="10"/>
  <c r="Y391" i="10"/>
  <c r="Y413" i="26" s="1"/>
  <c r="X175" i="10"/>
  <c r="W176" i="10"/>
  <c r="X356" i="10"/>
  <c r="X378" i="26" s="1"/>
  <c r="W357" i="10"/>
  <c r="W667" i="10"/>
  <c r="X666" i="10"/>
  <c r="W122" i="10"/>
  <c r="X121" i="10"/>
  <c r="X69" i="26" s="1"/>
  <c r="W657" i="10"/>
  <c r="X656" i="10"/>
  <c r="W619" i="10"/>
  <c r="X618" i="10"/>
  <c r="X691" i="26" s="1"/>
  <c r="W564" i="10"/>
  <c r="X563" i="10"/>
  <c r="X636" i="26" s="1"/>
  <c r="W800" i="10"/>
  <c r="W801" i="10" s="1"/>
  <c r="W802" i="10" s="1"/>
  <c r="W803" i="10" s="1"/>
  <c r="X799" i="10"/>
  <c r="X181" i="10"/>
  <c r="Y180" i="10"/>
  <c r="Y145" i="26" s="1"/>
  <c r="W329" i="10"/>
  <c r="X328" i="10"/>
  <c r="X327" i="26" s="1"/>
  <c r="W604" i="10"/>
  <c r="X603" i="10"/>
  <c r="X676" i="26" s="1"/>
  <c r="X706" i="10"/>
  <c r="Y705" i="10"/>
  <c r="Y818" i="26" s="1"/>
  <c r="W736" i="10"/>
  <c r="X735" i="10"/>
  <c r="X848" i="26" s="1"/>
  <c r="W166" i="10"/>
  <c r="X165" i="10"/>
  <c r="X130" i="26" s="1"/>
  <c r="W446" i="10"/>
  <c r="X445" i="10"/>
  <c r="X484" i="26" s="1"/>
  <c r="W426" i="10"/>
  <c r="X425" i="10"/>
  <c r="X464" i="26" s="1"/>
  <c r="W240" i="10"/>
  <c r="X239" i="10"/>
  <c r="X221" i="26" s="1"/>
  <c r="W677" i="10"/>
  <c r="X676" i="10"/>
  <c r="X578" i="10"/>
  <c r="X651" i="26" s="1"/>
  <c r="W579" i="10"/>
  <c r="W387" i="10"/>
  <c r="X386" i="10"/>
  <c r="X408" i="26" s="1"/>
  <c r="W864" i="10"/>
  <c r="X863" i="10"/>
  <c r="X1010" i="26" s="1"/>
  <c r="W382" i="10"/>
  <c r="X381" i="10"/>
  <c r="X403" i="26" s="1"/>
  <c r="X351" i="10"/>
  <c r="X373" i="26" s="1"/>
  <c r="X372" i="26" s="1"/>
  <c r="W352" i="10"/>
  <c r="W481" i="10"/>
  <c r="X480" i="10"/>
  <c r="X519" i="26" s="1"/>
  <c r="W854" i="10"/>
  <c r="X853" i="10"/>
  <c r="X1000" i="26" s="1"/>
  <c r="X715" i="10"/>
  <c r="X716" i="10" s="1"/>
  <c r="W215" i="10"/>
  <c r="W216" i="10" s="1"/>
  <c r="X214" i="10"/>
  <c r="X196" i="26" s="1"/>
  <c r="W614" i="10"/>
  <c r="X613" i="10"/>
  <c r="X686" i="26" s="1"/>
  <c r="W751" i="10"/>
  <c r="X750" i="10"/>
  <c r="X863" i="26" s="1"/>
  <c r="W141" i="10"/>
  <c r="X140" i="10"/>
  <c r="X105" i="26" s="1"/>
  <c r="X104" i="26" s="1"/>
  <c r="W525" i="10"/>
  <c r="X524" i="10"/>
  <c r="X580" i="26" s="1"/>
  <c r="W250" i="10"/>
  <c r="X249" i="10"/>
  <c r="X231" i="26" s="1"/>
  <c r="X71" i="10"/>
  <c r="X19" i="26" s="1"/>
  <c r="X18" i="26" s="1"/>
  <c r="W72" i="10"/>
  <c r="X278" i="10"/>
  <c r="X277" i="26" s="1"/>
  <c r="X276" i="26" s="1"/>
  <c r="W279" i="10"/>
  <c r="W372" i="10"/>
  <c r="X371" i="10"/>
  <c r="X393" i="26" s="1"/>
  <c r="W899" i="10"/>
  <c r="X898" i="10"/>
  <c r="X1045" i="26" s="1"/>
  <c r="X76" i="10"/>
  <c r="X24" i="26" s="1"/>
  <c r="W77" i="10"/>
  <c r="W830" i="10"/>
  <c r="W831" i="10" s="1"/>
  <c r="W832" i="10" s="1"/>
  <c r="W833" i="10" s="1"/>
  <c r="X829" i="10"/>
  <c r="X264" i="10"/>
  <c r="X246" i="26" s="1"/>
  <c r="W265" i="10"/>
  <c r="X224" i="10"/>
  <c r="X206" i="26" s="1"/>
  <c r="W225" i="10"/>
  <c r="X318" i="10"/>
  <c r="X317" i="26" s="1"/>
  <c r="W319" i="10"/>
  <c r="W559" i="10"/>
  <c r="X558" i="10"/>
  <c r="X631" i="26" s="1"/>
  <c r="X630" i="26" s="1"/>
  <c r="W810" i="10"/>
  <c r="W811" i="10" s="1"/>
  <c r="W812" i="10" s="1"/>
  <c r="W813" i="10" s="1"/>
  <c r="X809" i="10"/>
  <c r="X510" i="10"/>
  <c r="Y509" i="10"/>
  <c r="Y565" i="26" s="1"/>
  <c r="AV13" i="18" l="1"/>
  <c r="AV16" i="30"/>
  <c r="Q18" i="18"/>
  <c r="Q14" i="30"/>
  <c r="AZ17" i="18"/>
  <c r="AX16" i="18"/>
  <c r="R18" i="18"/>
  <c r="R14" i="30"/>
  <c r="U16" i="18"/>
  <c r="AZ16" i="18"/>
  <c r="AZ18" i="18"/>
  <c r="AU19" i="18"/>
  <c r="AU14" i="30"/>
  <c r="V1144" i="26"/>
  <c r="V19" i="15" s="1"/>
  <c r="V19" i="17" s="1"/>
  <c r="V19" i="18" s="1"/>
  <c r="V1142" i="26"/>
  <c r="V17" i="15" s="1"/>
  <c r="V17" i="17" s="1"/>
  <c r="V17" i="18" s="1"/>
  <c r="S1117" i="26"/>
  <c r="S1143" i="26" s="1"/>
  <c r="S18" i="15" s="1"/>
  <c r="S18" i="17" s="1"/>
  <c r="AY16" i="17"/>
  <c r="AY18" i="17"/>
  <c r="AY18" i="18" s="1"/>
  <c r="AY17" i="17"/>
  <c r="AY17" i="18" s="1"/>
  <c r="AV19" i="17"/>
  <c r="X201" i="10"/>
  <c r="X202" i="10" s="1"/>
  <c r="X203" i="10" s="1"/>
  <c r="X204" i="10" s="1"/>
  <c r="Y200" i="10"/>
  <c r="Y165" i="26" s="1"/>
  <c r="Y420" i="10"/>
  <c r="Y459" i="26" s="1"/>
  <c r="Y458" i="26" s="1"/>
  <c r="X421" i="10"/>
  <c r="X721" i="10"/>
  <c r="Y720" i="10"/>
  <c r="X210" i="10"/>
  <c r="Y209" i="10"/>
  <c r="AW66" i="27"/>
  <c r="AW13" i="15" s="1"/>
  <c r="AW13" i="17" s="1"/>
  <c r="AW1090" i="26"/>
  <c r="AW1094" i="26" s="1"/>
  <c r="AW1098" i="26" s="1"/>
  <c r="AW1135" i="26" s="1"/>
  <c r="AW1144" i="26" s="1"/>
  <c r="AW19" i="15" s="1"/>
  <c r="V818" i="10"/>
  <c r="V822" i="10"/>
  <c r="V823" i="10" s="1"/>
  <c r="S724" i="10"/>
  <c r="S837" i="26" s="1"/>
  <c r="S836" i="26"/>
  <c r="T144" i="26"/>
  <c r="U191" i="26"/>
  <c r="U190" i="26" s="1"/>
  <c r="W833" i="26"/>
  <c r="U577" i="26"/>
  <c r="U834" i="26"/>
  <c r="U722" i="10"/>
  <c r="X828" i="26"/>
  <c r="T690" i="26"/>
  <c r="U316" i="26"/>
  <c r="U320" i="26"/>
  <c r="X140" i="26"/>
  <c r="X135" i="26"/>
  <c r="T268" i="26"/>
  <c r="T272" i="26" s="1"/>
  <c r="T260" i="26"/>
  <c r="T264" i="26" s="1"/>
  <c r="Q213" i="10"/>
  <c r="Q195" i="26" s="1"/>
  <c r="Q194" i="26"/>
  <c r="S211" i="10"/>
  <c r="S192" i="26"/>
  <c r="W817" i="10"/>
  <c r="AX57" i="27"/>
  <c r="AX61" i="27" s="1"/>
  <c r="R212" i="10"/>
  <c r="R193" i="26"/>
  <c r="X160" i="26"/>
  <c r="T723" i="10"/>
  <c r="T835" i="26"/>
  <c r="S694" i="26"/>
  <c r="S622" i="10"/>
  <c r="S695" i="26" s="1"/>
  <c r="W1128" i="26"/>
  <c r="W1126" i="26"/>
  <c r="W1116" i="26"/>
  <c r="W1123" i="26"/>
  <c r="W1121" i="26"/>
  <c r="V1125" i="26"/>
  <c r="V1141" i="26" s="1"/>
  <c r="V16" i="15" s="1"/>
  <c r="V16" i="17" s="1"/>
  <c r="W1122" i="26"/>
  <c r="X96" i="26"/>
  <c r="X100" i="26" s="1"/>
  <c r="X88" i="26"/>
  <c r="X92" i="26" s="1"/>
  <c r="W737" i="10"/>
  <c r="W849" i="26"/>
  <c r="W506" i="10"/>
  <c r="W561" i="26"/>
  <c r="X949" i="26"/>
  <c r="X777" i="26"/>
  <c r="W875" i="10"/>
  <c r="W1021" i="26"/>
  <c r="X290" i="10"/>
  <c r="X288" i="26"/>
  <c r="W570" i="10"/>
  <c r="W642" i="26"/>
  <c r="X368" i="10"/>
  <c r="X389" i="26"/>
  <c r="U179" i="10"/>
  <c r="U143" i="26"/>
  <c r="V463" i="10"/>
  <c r="V501" i="26"/>
  <c r="V891" i="10"/>
  <c r="V1037" i="26"/>
  <c r="V267" i="10"/>
  <c r="V248" i="26"/>
  <c r="U174" i="10"/>
  <c r="U139" i="26" s="1"/>
  <c r="U138" i="26"/>
  <c r="U670" i="10"/>
  <c r="U937" i="26"/>
  <c r="U765" i="26"/>
  <c r="U434" i="10"/>
  <c r="U473" i="26" s="1"/>
  <c r="U472" i="26"/>
  <c r="V497" i="10"/>
  <c r="V552" i="26"/>
  <c r="U424" i="10"/>
  <c r="U463" i="26" s="1"/>
  <c r="U462" i="26"/>
  <c r="V527" i="10"/>
  <c r="V582" i="26"/>
  <c r="V217" i="10"/>
  <c r="V198" i="26"/>
  <c r="V483" i="10"/>
  <c r="V521" i="26"/>
  <c r="V389" i="10"/>
  <c r="V410" i="26"/>
  <c r="W226" i="10"/>
  <c r="W207" i="26"/>
  <c r="W742" i="10"/>
  <c r="W854" i="26"/>
  <c r="W845" i="10"/>
  <c r="W991" i="26"/>
  <c r="W585" i="10"/>
  <c r="W657" i="26"/>
  <c r="W688" i="10"/>
  <c r="W955" i="26"/>
  <c r="W783" i="26"/>
  <c r="W413" i="10"/>
  <c r="W434" i="26"/>
  <c r="W638" i="10"/>
  <c r="W905" i="26"/>
  <c r="W733" i="26"/>
  <c r="W118" i="10"/>
  <c r="W65" i="26"/>
  <c r="W162" i="10"/>
  <c r="W126" i="26"/>
  <c r="X959" i="26"/>
  <c r="X787" i="26"/>
  <c r="W491" i="10"/>
  <c r="W546" i="26"/>
  <c r="W285" i="10"/>
  <c r="W283" i="26"/>
  <c r="U739" i="10"/>
  <c r="U852" i="26" s="1"/>
  <c r="U851" i="26"/>
  <c r="V841" i="10"/>
  <c r="V987" i="26"/>
  <c r="V478" i="10"/>
  <c r="V516" i="26"/>
  <c r="W1115" i="26"/>
  <c r="U897" i="10"/>
  <c r="U1044" i="26" s="1"/>
  <c r="U1043" i="26"/>
  <c r="U597" i="10"/>
  <c r="U670" i="26" s="1"/>
  <c r="U669" i="26"/>
  <c r="V178" i="10"/>
  <c r="V142" i="26"/>
  <c r="V458" i="10"/>
  <c r="V496" i="26"/>
  <c r="V163" i="10"/>
  <c r="V127" i="26"/>
  <c r="V576" i="10"/>
  <c r="V648" i="26"/>
  <c r="V507" i="10"/>
  <c r="V562" i="26"/>
  <c r="Y765" i="10"/>
  <c r="X878" i="26"/>
  <c r="U867" i="10"/>
  <c r="U1014" i="26" s="1"/>
  <c r="U1013" i="26"/>
  <c r="V763" i="10"/>
  <c r="V875" i="26"/>
  <c r="U602" i="10"/>
  <c r="U675" i="26" s="1"/>
  <c r="U674" i="26"/>
  <c r="Y696" i="10"/>
  <c r="X964" i="26"/>
  <c r="X792" i="26"/>
  <c r="V689" i="10"/>
  <c r="V956" i="26"/>
  <c r="V784" i="26"/>
  <c r="AZ23" i="10"/>
  <c r="AY46" i="27"/>
  <c r="AY25" i="27"/>
  <c r="AY31" i="27"/>
  <c r="AY40" i="27"/>
  <c r="U719" i="10"/>
  <c r="U832" i="26" s="1"/>
  <c r="U831" i="26"/>
  <c r="U548" i="10"/>
  <c r="U604" i="26" s="1"/>
  <c r="U603" i="26"/>
  <c r="U282" i="10"/>
  <c r="U281" i="26" s="1"/>
  <c r="U280" i="26"/>
  <c r="U365" i="10"/>
  <c r="U387" i="26" s="1"/>
  <c r="U386" i="26"/>
  <c r="T963" i="26"/>
  <c r="T791" i="26"/>
  <c r="U273" i="10"/>
  <c r="U255" i="26" s="1"/>
  <c r="U254" i="26"/>
  <c r="V423" i="10"/>
  <c r="V461" i="26"/>
  <c r="V577" i="26"/>
  <c r="U572" i="10"/>
  <c r="U645" i="26" s="1"/>
  <c r="U644" i="26"/>
  <c r="V709" i="10"/>
  <c r="V822" i="26" s="1"/>
  <c r="V821" i="26"/>
  <c r="W758" i="10"/>
  <c r="W870" i="26"/>
  <c r="T903" i="26"/>
  <c r="T731" i="26"/>
  <c r="U258" i="10"/>
  <c r="U240" i="26" s="1"/>
  <c r="U239" i="26"/>
  <c r="U842" i="10"/>
  <c r="U989" i="26" s="1"/>
  <c r="U988" i="26"/>
  <c r="V428" i="10"/>
  <c r="V466" i="26"/>
  <c r="U498" i="10"/>
  <c r="U554" i="26" s="1"/>
  <c r="U553" i="26"/>
  <c r="V184" i="10"/>
  <c r="V149" i="26" s="1"/>
  <c r="V148" i="26"/>
  <c r="U287" i="10"/>
  <c r="U286" i="26" s="1"/>
  <c r="U285" i="26"/>
  <c r="V395" i="10"/>
  <c r="V417" i="26" s="1"/>
  <c r="V416" i="26"/>
  <c r="U194" i="10"/>
  <c r="U159" i="26" s="1"/>
  <c r="U158" i="26"/>
  <c r="U135" i="10"/>
  <c r="U83" i="26" s="1"/>
  <c r="U82" i="26"/>
  <c r="U360" i="10"/>
  <c r="U382" i="26" s="1"/>
  <c r="U381" i="26"/>
  <c r="W865" i="10"/>
  <c r="W1011" i="26"/>
  <c r="W658" i="10"/>
  <c r="W925" i="26"/>
  <c r="W753" i="26"/>
  <c r="W300" i="10"/>
  <c r="W298" i="26"/>
  <c r="W747" i="10"/>
  <c r="W859" i="26"/>
  <c r="W732" i="10"/>
  <c r="W844" i="26"/>
  <c r="V547" i="10"/>
  <c r="V602" i="26"/>
  <c r="V292" i="10"/>
  <c r="V291" i="26" s="1"/>
  <c r="V290" i="26"/>
  <c r="U459" i="10"/>
  <c r="U498" i="26" s="1"/>
  <c r="U497" i="26"/>
  <c r="U612" i="10"/>
  <c r="U685" i="26" s="1"/>
  <c r="U684" i="26"/>
  <c r="V301" i="10"/>
  <c r="V299" i="26"/>
  <c r="W152" i="10"/>
  <c r="W116" i="26"/>
  <c r="W890" i="10"/>
  <c r="W1036" i="26"/>
  <c r="W600" i="10"/>
  <c r="W672" i="26"/>
  <c r="X622" i="26"/>
  <c r="X626" i="26" s="1"/>
  <c r="X614" i="26"/>
  <c r="X618" i="26" s="1"/>
  <c r="U380" i="10"/>
  <c r="U402" i="26" s="1"/>
  <c r="U401" i="26"/>
  <c r="U154" i="10"/>
  <c r="U119" i="26" s="1"/>
  <c r="U118" i="26"/>
  <c r="U223" i="10"/>
  <c r="U205" i="26" s="1"/>
  <c r="U204" i="26"/>
  <c r="U582" i="10"/>
  <c r="U655" i="26" s="1"/>
  <c r="U654" i="26"/>
  <c r="V611" i="10"/>
  <c r="V683" i="26"/>
  <c r="AZ55" i="27"/>
  <c r="AY55" i="27"/>
  <c r="W512" i="10"/>
  <c r="W567" i="26"/>
  <c r="U322" i="10"/>
  <c r="U321" i="26" s="1"/>
  <c r="U695" i="10"/>
  <c r="U962" i="26"/>
  <c r="U790" i="26"/>
  <c r="V453" i="10"/>
  <c r="V491" i="26"/>
  <c r="V876" i="10"/>
  <c r="V1022" i="26"/>
  <c r="V659" i="10"/>
  <c r="V926" i="26"/>
  <c r="V754" i="26"/>
  <c r="V370" i="10"/>
  <c r="V392" i="26" s="1"/>
  <c r="V391" i="26"/>
  <c r="Y274" i="10"/>
  <c r="X256" i="26"/>
  <c r="V718" i="10"/>
  <c r="V830" i="26"/>
  <c r="V354" i="10"/>
  <c r="V375" i="26"/>
  <c r="W266" i="10"/>
  <c r="W247" i="26"/>
  <c r="W353" i="10"/>
  <c r="W374" i="26"/>
  <c r="W580" i="10"/>
  <c r="W652" i="26"/>
  <c r="X934" i="26"/>
  <c r="X762" i="26"/>
  <c r="W363" i="10"/>
  <c r="W384" i="26"/>
  <c r="X929" i="26"/>
  <c r="X757" i="26"/>
  <c r="W885" i="10"/>
  <c r="W1031" i="26"/>
  <c r="W403" i="10"/>
  <c r="W424" i="26"/>
  <c r="W256" i="10"/>
  <c r="W237" i="26"/>
  <c r="W422" i="10"/>
  <c r="W460" i="26"/>
  <c r="W83" i="10"/>
  <c r="W30" i="26"/>
  <c r="W172" i="10"/>
  <c r="W136" i="26"/>
  <c r="Y919" i="26"/>
  <c r="Y747" i="26"/>
  <c r="W261" i="10"/>
  <c r="W242" i="26"/>
  <c r="W462" i="10"/>
  <c r="W500" i="26"/>
  <c r="W880" i="10"/>
  <c r="W1026" i="26"/>
  <c r="T913" i="26"/>
  <c r="T741" i="26"/>
  <c r="U110" i="10"/>
  <c r="U58" i="26" s="1"/>
  <c r="U57" i="26"/>
  <c r="V134" i="10"/>
  <c r="V81" i="26"/>
  <c r="V296" i="10"/>
  <c r="V294" i="26"/>
  <c r="V684" i="10"/>
  <c r="V951" i="26"/>
  <c r="V779" i="26"/>
  <c r="V552" i="10"/>
  <c r="V607" i="26"/>
  <c r="V669" i="10"/>
  <c r="V936" i="26"/>
  <c r="V764" i="26"/>
  <c r="W394" i="10"/>
  <c r="W415" i="26"/>
  <c r="V331" i="10"/>
  <c r="V329" i="26"/>
  <c r="V99" i="10"/>
  <c r="V46" i="26"/>
  <c r="V109" i="10"/>
  <c r="V56" i="26"/>
  <c r="V232" i="10"/>
  <c r="V213" i="26"/>
  <c r="V188" i="10"/>
  <c r="V152" i="26"/>
  <c r="V281" i="10"/>
  <c r="V279" i="26"/>
  <c r="V399" i="10"/>
  <c r="V420" i="26"/>
  <c r="U164" i="10"/>
  <c r="U129" i="26" s="1"/>
  <c r="U128" i="26"/>
  <c r="U454" i="10"/>
  <c r="U493" i="26" s="1"/>
  <c r="U492" i="26"/>
  <c r="U607" i="10"/>
  <c r="U680" i="26" s="1"/>
  <c r="U679" i="26"/>
  <c r="U474" i="10"/>
  <c r="U513" i="26" s="1"/>
  <c r="U512" i="26"/>
  <c r="U493" i="10"/>
  <c r="U549" i="26" s="1"/>
  <c r="U548" i="26"/>
  <c r="V649" i="10"/>
  <c r="V916" i="26"/>
  <c r="V744" i="26"/>
  <c r="V591" i="10"/>
  <c r="V663" i="26"/>
  <c r="V468" i="10"/>
  <c r="V506" i="26"/>
  <c r="U80" i="10"/>
  <c r="U28" i="26" s="1"/>
  <c r="U27" i="26"/>
  <c r="W654" i="10"/>
  <c r="W921" i="26"/>
  <c r="W749" i="26"/>
  <c r="V634" i="10"/>
  <c r="V901" i="26"/>
  <c r="V729" i="26"/>
  <c r="U749" i="10"/>
  <c r="U862" i="26" s="1"/>
  <c r="U861" i="26"/>
  <c r="U218" i="10"/>
  <c r="U200" i="26" s="1"/>
  <c r="U199" i="26"/>
  <c r="U887" i="10"/>
  <c r="U1034" i="26" s="1"/>
  <c r="U1033" i="26"/>
  <c r="W796" i="26"/>
  <c r="W800" i="26" s="1"/>
  <c r="W804" i="26"/>
  <c r="W808" i="26" s="1"/>
  <c r="V694" i="10"/>
  <c r="V961" i="26"/>
  <c r="V789" i="26"/>
  <c r="V342" i="10"/>
  <c r="V341" i="26" s="1"/>
  <c r="V340" i="26"/>
  <c r="U872" i="10"/>
  <c r="U1019" i="26" s="1"/>
  <c r="U1018" i="26"/>
  <c r="V448" i="10"/>
  <c r="V486" i="26"/>
  <c r="W708" i="10"/>
  <c r="W820" i="26"/>
  <c r="U852" i="10"/>
  <c r="U999" i="26" s="1"/>
  <c r="U998" i="26"/>
  <c r="U523" i="10"/>
  <c r="U579" i="26" s="1"/>
  <c r="U578" i="26"/>
  <c r="V561" i="10"/>
  <c r="V633" i="26"/>
  <c r="U587" i="10"/>
  <c r="U660" i="26" s="1"/>
  <c r="U659" i="26"/>
  <c r="V538" i="10"/>
  <c r="V594" i="26" s="1"/>
  <c r="V593" i="26"/>
  <c r="Y903" i="10"/>
  <c r="X1050" i="26"/>
  <c r="X182" i="10"/>
  <c r="X146" i="26"/>
  <c r="W246" i="10"/>
  <c r="W227" i="26"/>
  <c r="V173" i="10"/>
  <c r="V137" i="26"/>
  <c r="U754" i="10"/>
  <c r="U867" i="26" s="1"/>
  <c r="U866" i="26"/>
  <c r="V237" i="10"/>
  <c r="V218" i="26"/>
  <c r="V881" i="10"/>
  <c r="V1027" i="26"/>
  <c r="W900" i="10"/>
  <c r="W1046" i="26"/>
  <c r="W388" i="10"/>
  <c r="W409" i="26"/>
  <c r="W123" i="10"/>
  <c r="W70" i="26"/>
  <c r="W472" i="10"/>
  <c r="W510" i="26"/>
  <c r="X904" i="26"/>
  <c r="X732" i="26"/>
  <c r="W571" i="26"/>
  <c r="U228" i="10"/>
  <c r="U210" i="26" s="1"/>
  <c r="U209" i="26"/>
  <c r="Y343" i="10"/>
  <c r="X342" i="26"/>
  <c r="U415" i="10"/>
  <c r="U437" i="26" s="1"/>
  <c r="U436" i="26"/>
  <c r="V167" i="26"/>
  <c r="U882" i="10"/>
  <c r="U1029" i="26" s="1"/>
  <c r="U1028" i="26"/>
  <c r="U469" i="10"/>
  <c r="U508" i="26" s="1"/>
  <c r="U507" i="26"/>
  <c r="V433" i="10"/>
  <c r="V471" i="26"/>
  <c r="W369" i="10"/>
  <c r="W390" i="26"/>
  <c r="U390" i="10"/>
  <c r="U412" i="26" s="1"/>
  <c r="U411" i="26"/>
  <c r="Y416" i="10"/>
  <c r="X438" i="26"/>
  <c r="V581" i="10"/>
  <c r="V653" i="26"/>
  <c r="W373" i="10"/>
  <c r="W394" i="26"/>
  <c r="W526" i="10"/>
  <c r="W581" i="26"/>
  <c r="W197" i="26"/>
  <c r="X442" i="26"/>
  <c r="X446" i="26" s="1"/>
  <c r="X450" i="26"/>
  <c r="X454" i="26" s="1"/>
  <c r="W447" i="10"/>
  <c r="W485" i="26"/>
  <c r="W605" i="10"/>
  <c r="W677" i="26"/>
  <c r="W565" i="10"/>
  <c r="W637" i="26"/>
  <c r="W668" i="10"/>
  <c r="W935" i="26"/>
  <c r="W763" i="26"/>
  <c r="W113" i="10"/>
  <c r="W60" i="26"/>
  <c r="W432" i="10"/>
  <c r="W470" i="26"/>
  <c r="W762" i="10"/>
  <c r="W874" i="26"/>
  <c r="W531" i="10"/>
  <c r="W586" i="26"/>
  <c r="W663" i="10"/>
  <c r="W930" i="26"/>
  <c r="W758" i="26"/>
  <c r="W335" i="10"/>
  <c r="W333" i="26"/>
  <c r="X315" i="10"/>
  <c r="X316" i="10" s="1"/>
  <c r="X313" i="26"/>
  <c r="W610" i="10"/>
  <c r="W682" i="26"/>
  <c r="W305" i="10"/>
  <c r="W303" i="26"/>
  <c r="W236" i="10"/>
  <c r="W217" i="26"/>
  <c r="X528" i="26"/>
  <c r="X532" i="26" s="1"/>
  <c r="X536" i="26"/>
  <c r="X540" i="26" s="1"/>
  <c r="W576" i="26"/>
  <c r="W108" i="10"/>
  <c r="W55" i="26"/>
  <c r="W98" i="10"/>
  <c r="W45" i="26"/>
  <c r="X653" i="10"/>
  <c r="X920" i="26"/>
  <c r="X748" i="26"/>
  <c r="X757" i="10"/>
  <c r="X869" i="26"/>
  <c r="W467" i="10"/>
  <c r="W505" i="26"/>
  <c r="V513" i="10"/>
  <c r="V569" i="26" s="1"/>
  <c r="V568" i="26"/>
  <c r="Y136" i="10"/>
  <c r="X84" i="26"/>
  <c r="U120" i="10"/>
  <c r="U68" i="26" s="1"/>
  <c r="U67" i="26"/>
  <c r="V317" i="10"/>
  <c r="V315" i="26"/>
  <c r="V129" i="10"/>
  <c r="V76" i="26"/>
  <c r="U503" i="10"/>
  <c r="U559" i="26" s="1"/>
  <c r="U558" i="26"/>
  <c r="V286" i="10"/>
  <c r="V284" i="26"/>
  <c r="V227" i="10"/>
  <c r="V208" i="26"/>
  <c r="U484" i="10"/>
  <c r="U523" i="26" s="1"/>
  <c r="U522" i="26"/>
  <c r="V655" i="10"/>
  <c r="V922" i="26"/>
  <c r="V750" i="26"/>
  <c r="V124" i="10"/>
  <c r="V71" i="26"/>
  <c r="V1127" i="26"/>
  <c r="U617" i="10"/>
  <c r="U689" i="26"/>
  <c r="T918" i="26"/>
  <c r="T746" i="26"/>
  <c r="U337" i="10"/>
  <c r="U336" i="26" s="1"/>
  <c r="U335" i="26"/>
  <c r="U248" i="10"/>
  <c r="U230" i="26" s="1"/>
  <c r="U229" i="26"/>
  <c r="V104" i="10"/>
  <c r="V51" i="26"/>
  <c r="V222" i="10"/>
  <c r="V203" i="26"/>
  <c r="V257" i="10"/>
  <c r="V238" i="26"/>
  <c r="V596" i="10"/>
  <c r="V668" i="26"/>
  <c r="U130" i="10"/>
  <c r="U78" i="26" s="1"/>
  <c r="U77" i="26"/>
  <c r="U665" i="10"/>
  <c r="U932" i="26"/>
  <c r="U760" i="26"/>
  <c r="U75" i="10"/>
  <c r="U23" i="26" s="1"/>
  <c r="U22" i="26"/>
  <c r="V861" i="10"/>
  <c r="V1007" i="26"/>
  <c r="V693" i="26"/>
  <c r="V728" i="10"/>
  <c r="V840" i="26"/>
  <c r="V158" i="10"/>
  <c r="V122" i="26"/>
  <c r="V247" i="10"/>
  <c r="V228" i="26"/>
  <c r="Y485" i="10"/>
  <c r="X524" i="26"/>
  <c r="U577" i="10"/>
  <c r="U650" i="26" s="1"/>
  <c r="U649" i="26"/>
  <c r="V644" i="10"/>
  <c r="V911" i="26"/>
  <c r="V739" i="26"/>
  <c r="W976" i="26"/>
  <c r="W980" i="26" s="1"/>
  <c r="W968" i="26"/>
  <c r="W972" i="26" s="1"/>
  <c r="V675" i="10"/>
  <c r="V942" i="26"/>
  <c r="V770" i="26"/>
  <c r="V74" i="10"/>
  <c r="V21" i="26"/>
  <c r="V753" i="10"/>
  <c r="V865" i="26"/>
  <c r="V384" i="10"/>
  <c r="V405" i="26"/>
  <c r="W1118" i="26"/>
  <c r="W350" i="26"/>
  <c r="W752" i="10"/>
  <c r="W864" i="26"/>
  <c r="W895" i="10"/>
  <c r="W1041" i="26"/>
  <c r="W88" i="10"/>
  <c r="W35" i="26"/>
  <c r="W148" i="10"/>
  <c r="W112" i="26"/>
  <c r="AZ22" i="10"/>
  <c r="AY16" i="27"/>
  <c r="AY10" i="27"/>
  <c r="U645" i="10"/>
  <c r="U912" i="26"/>
  <c r="U740" i="26"/>
  <c r="U635" i="10"/>
  <c r="U902" i="26"/>
  <c r="U730" i="26"/>
  <c r="V502" i="10"/>
  <c r="V557" i="26"/>
  <c r="W251" i="10"/>
  <c r="W232" i="26"/>
  <c r="W128" i="10"/>
  <c r="W75" i="26"/>
  <c r="W575" i="10"/>
  <c r="W647" i="26"/>
  <c r="W693" i="10"/>
  <c r="W960" i="26"/>
  <c r="W788" i="26"/>
  <c r="W157" i="10"/>
  <c r="W121" i="26"/>
  <c r="V162" i="26"/>
  <c r="V438" i="10"/>
  <c r="V476" i="26"/>
  <c r="U375" i="10"/>
  <c r="U397" i="26" s="1"/>
  <c r="U396" i="26"/>
  <c r="T908" i="26"/>
  <c r="T736" i="26"/>
  <c r="U862" i="10"/>
  <c r="U1009" i="26" s="1"/>
  <c r="U1008" i="26"/>
  <c r="V733" i="10"/>
  <c r="V845" i="26"/>
  <c r="V901" i="10"/>
  <c r="V1047" i="26"/>
  <c r="V143" i="10"/>
  <c r="V107" i="26"/>
  <c r="W280" i="10"/>
  <c r="W278" i="26"/>
  <c r="W717" i="10"/>
  <c r="W829" i="26"/>
  <c r="X944" i="26"/>
  <c r="X772" i="26"/>
  <c r="W358" i="10"/>
  <c r="W379" i="26"/>
  <c r="W633" i="10"/>
  <c r="W900" i="26"/>
  <c r="W728" i="26"/>
  <c r="W133" i="10"/>
  <c r="W80" i="26"/>
  <c r="W546" i="10"/>
  <c r="W601" i="26"/>
  <c r="X914" i="26"/>
  <c r="X742" i="26"/>
  <c r="W643" i="10"/>
  <c r="W910" i="26"/>
  <c r="W738" i="26"/>
  <c r="U734" i="10"/>
  <c r="U847" i="26" s="1"/>
  <c r="U846" i="26"/>
  <c r="V153" i="10"/>
  <c r="V117" i="26"/>
  <c r="U85" i="10"/>
  <c r="U33" i="26" s="1"/>
  <c r="U32" i="26"/>
  <c r="U685" i="10"/>
  <c r="U952" i="26"/>
  <c r="U780" i="26"/>
  <c r="U543" i="10"/>
  <c r="U599" i="26" s="1"/>
  <c r="U598" i="26"/>
  <c r="V359" i="10"/>
  <c r="V380" i="26"/>
  <c r="V743" i="10"/>
  <c r="V855" i="26"/>
  <c r="V517" i="10"/>
  <c r="V522" i="10" s="1"/>
  <c r="V572" i="26"/>
  <c r="V84" i="10"/>
  <c r="V31" i="26"/>
  <c r="U243" i="10"/>
  <c r="U225" i="26" s="1"/>
  <c r="U224" i="26"/>
  <c r="V703" i="10"/>
  <c r="V815" i="26"/>
  <c r="V759" i="10"/>
  <c r="V872" i="26" s="1"/>
  <c r="V871" i="26"/>
  <c r="V851" i="10"/>
  <c r="V997" i="26"/>
  <c r="V149" i="10"/>
  <c r="V114" i="26" s="1"/>
  <c r="V113" i="26"/>
  <c r="U233" i="10"/>
  <c r="U215" i="26" s="1"/>
  <c r="U214" i="26"/>
  <c r="U553" i="10"/>
  <c r="U609" i="26" s="1"/>
  <c r="U608" i="26"/>
  <c r="U400" i="10"/>
  <c r="U422" i="26" s="1"/>
  <c r="U421" i="26"/>
  <c r="U902" i="10"/>
  <c r="U1049" i="26" s="1"/>
  <c r="U1048" i="26"/>
  <c r="V89" i="10"/>
  <c r="V36" i="26"/>
  <c r="V748" i="10"/>
  <c r="V860" i="26"/>
  <c r="T958" i="26"/>
  <c r="T786" i="26"/>
  <c r="U660" i="10"/>
  <c r="U927" i="26"/>
  <c r="U755" i="26"/>
  <c r="V306" i="10"/>
  <c r="V304" i="26"/>
  <c r="V713" i="10"/>
  <c r="V825" i="26"/>
  <c r="U385" i="10"/>
  <c r="U407" i="26" s="1"/>
  <c r="U406" i="26"/>
  <c r="U164" i="26"/>
  <c r="U163" i="26"/>
  <c r="U238" i="10"/>
  <c r="U220" i="26" s="1"/>
  <c r="U219" i="26"/>
  <c r="V679" i="10"/>
  <c r="V946" i="26"/>
  <c r="V774" i="26"/>
  <c r="V168" i="10"/>
  <c r="V132" i="26"/>
  <c r="U704" i="10"/>
  <c r="U817" i="26" s="1"/>
  <c r="U816" i="26"/>
  <c r="U449" i="10"/>
  <c r="U488" i="26" s="1"/>
  <c r="U487" i="26"/>
  <c r="U95" i="10"/>
  <c r="U43" i="26" s="1"/>
  <c r="U42" i="26"/>
  <c r="U125" i="10"/>
  <c r="U73" i="26" s="1"/>
  <c r="U72" i="26"/>
  <c r="V79" i="10"/>
  <c r="V26" i="26"/>
  <c r="U592" i="10"/>
  <c r="U665" i="26" s="1"/>
  <c r="U664" i="26"/>
  <c r="W241" i="10"/>
  <c r="W222" i="26"/>
  <c r="W496" i="10"/>
  <c r="W551" i="26"/>
  <c r="U892" i="10"/>
  <c r="U1039" i="26" s="1"/>
  <c r="U1038" i="26"/>
  <c r="V414" i="10"/>
  <c r="V435" i="26"/>
  <c r="W615" i="10"/>
  <c r="W616" i="10" s="1"/>
  <c r="W687" i="26"/>
  <c r="W427" i="10"/>
  <c r="W465" i="26"/>
  <c r="X393" i="10"/>
  <c r="X414" i="26"/>
  <c r="X147" i="10"/>
  <c r="X111" i="26"/>
  <c r="U857" i="10"/>
  <c r="U1004" i="26" s="1"/>
  <c r="U1003" i="26"/>
  <c r="V886" i="10"/>
  <c r="V1032" i="26"/>
  <c r="W674" i="10"/>
  <c r="W941" i="26"/>
  <c r="W769" i="26"/>
  <c r="U105" i="10"/>
  <c r="U53" i="26" s="1"/>
  <c r="U52" i="26"/>
  <c r="U90" i="10"/>
  <c r="U38" i="26" s="1"/>
  <c r="U37" i="26"/>
  <c r="U410" i="10"/>
  <c r="U432" i="26" s="1"/>
  <c r="U431" i="26"/>
  <c r="V492" i="10"/>
  <c r="V547" i="26"/>
  <c r="Y554" i="10"/>
  <c r="X610" i="26"/>
  <c r="X708" i="26"/>
  <c r="X712" i="26" s="1"/>
  <c r="X700" i="26"/>
  <c r="X704" i="26" s="1"/>
  <c r="X182" i="26"/>
  <c r="X186" i="26" s="1"/>
  <c r="X174" i="26"/>
  <c r="X178" i="26" s="1"/>
  <c r="X1054" i="26"/>
  <c r="X1058" i="26" s="1"/>
  <c r="X1062" i="26"/>
  <c r="X1066" i="26" s="1"/>
  <c r="X673" i="10"/>
  <c r="X940" i="26"/>
  <c r="X768" i="26"/>
  <c r="W202" i="26"/>
  <c r="W590" i="10"/>
  <c r="W662" i="26"/>
  <c r="W595" i="10"/>
  <c r="W667" i="26"/>
  <c r="W702" i="10"/>
  <c r="W814" i="26"/>
  <c r="V586" i="10"/>
  <c r="V658" i="26"/>
  <c r="V193" i="10"/>
  <c r="V157" i="26"/>
  <c r="V473" i="10"/>
  <c r="V511" i="26"/>
  <c r="U847" i="10"/>
  <c r="U994" i="26" s="1"/>
  <c r="U993" i="26"/>
  <c r="V364" i="10"/>
  <c r="V385" i="26"/>
  <c r="W560" i="10"/>
  <c r="W632" i="26"/>
  <c r="X354" i="26"/>
  <c r="X358" i="26" s="1"/>
  <c r="X346" i="26"/>
  <c r="W142" i="10"/>
  <c r="W106" i="26"/>
  <c r="W383" i="10"/>
  <c r="W404" i="26"/>
  <c r="W678" i="10"/>
  <c r="W945" i="26"/>
  <c r="W773" i="26"/>
  <c r="W167" i="10"/>
  <c r="W131" i="26"/>
  <c r="W330" i="10"/>
  <c r="W328" i="26"/>
  <c r="W620" i="10"/>
  <c r="W621" i="10" s="1"/>
  <c r="W692" i="26"/>
  <c r="W166" i="26"/>
  <c r="X899" i="26"/>
  <c r="X898" i="26" s="1"/>
  <c r="X727" i="26"/>
  <c r="X726" i="26" s="1"/>
  <c r="W840" i="10"/>
  <c r="W986" i="26"/>
  <c r="W161" i="26"/>
  <c r="W477" i="10"/>
  <c r="W515" i="26"/>
  <c r="Y939" i="26"/>
  <c r="Y767" i="26"/>
  <c r="W442" i="10"/>
  <c r="W480" i="26"/>
  <c r="W860" i="10"/>
  <c r="W1006" i="26"/>
  <c r="W501" i="10"/>
  <c r="W556" i="26"/>
  <c r="W648" i="10"/>
  <c r="W915" i="26"/>
  <c r="W743" i="26"/>
  <c r="W408" i="10"/>
  <c r="W429" i="26"/>
  <c r="W850" i="10"/>
  <c r="W996" i="26"/>
  <c r="W541" i="10"/>
  <c r="W596" i="26"/>
  <c r="W103" i="10"/>
  <c r="W50" i="26"/>
  <c r="W93" i="10"/>
  <c r="W40" i="26"/>
  <c r="X909" i="26"/>
  <c r="X737" i="26"/>
  <c r="X536" i="10"/>
  <c r="X591" i="26"/>
  <c r="X882" i="26"/>
  <c r="X886" i="26" s="1"/>
  <c r="X890" i="26"/>
  <c r="X894" i="26" s="1"/>
  <c r="W712" i="10"/>
  <c r="W824" i="26"/>
  <c r="U640" i="10"/>
  <c r="U907" i="26"/>
  <c r="U735" i="26"/>
  <c r="U650" i="10"/>
  <c r="U917" i="26"/>
  <c r="U745" i="26"/>
  <c r="W341" i="10"/>
  <c r="W339" i="26"/>
  <c r="V336" i="10"/>
  <c r="V334" i="26"/>
  <c r="U479" i="10"/>
  <c r="U518" i="26" s="1"/>
  <c r="U517" i="26"/>
  <c r="U327" i="10"/>
  <c r="U326" i="26" s="1"/>
  <c r="U325" i="26"/>
  <c r="U877" i="10"/>
  <c r="U1024" i="26" s="1"/>
  <c r="U1023" i="26"/>
  <c r="U508" i="10"/>
  <c r="U564" i="26" s="1"/>
  <c r="U563" i="26"/>
  <c r="W1120" i="26"/>
  <c r="U115" i="10"/>
  <c r="U63" i="26" s="1"/>
  <c r="U62" i="26"/>
  <c r="U307" i="10"/>
  <c r="U306" i="26" s="1"/>
  <c r="U305" i="26"/>
  <c r="U253" i="10"/>
  <c r="U235" i="26" s="1"/>
  <c r="U234" i="26"/>
  <c r="W291" i="10"/>
  <c r="W289" i="26"/>
  <c r="V871" i="10"/>
  <c r="V1017" i="26"/>
  <c r="V409" i="10"/>
  <c r="V430" i="26"/>
  <c r="U444" i="10"/>
  <c r="U483" i="26" s="1"/>
  <c r="U482" i="26"/>
  <c r="V319" i="26"/>
  <c r="V639" i="10"/>
  <c r="V906" i="26"/>
  <c r="V734" i="26"/>
  <c r="U562" i="10"/>
  <c r="U635" i="26" s="1"/>
  <c r="U634" i="26"/>
  <c r="U263" i="10"/>
  <c r="U245" i="26" s="1"/>
  <c r="U244" i="26"/>
  <c r="U764" i="10"/>
  <c r="U877" i="26" s="1"/>
  <c r="U876" i="26"/>
  <c r="V542" i="10"/>
  <c r="V597" i="26"/>
  <c r="V114" i="10"/>
  <c r="V61" i="26"/>
  <c r="V379" i="10"/>
  <c r="V400" i="26"/>
  <c r="V94" i="10"/>
  <c r="V41" i="26"/>
  <c r="V311" i="10"/>
  <c r="V309" i="26"/>
  <c r="W537" i="10"/>
  <c r="W592" i="26"/>
  <c r="V374" i="10"/>
  <c r="V395" i="26"/>
  <c r="U690" i="10"/>
  <c r="U957" i="26"/>
  <c r="U785" i="26"/>
  <c r="T938" i="26"/>
  <c r="T766" i="26"/>
  <c r="T928" i="26"/>
  <c r="T756" i="26"/>
  <c r="T953" i="26"/>
  <c r="T781" i="26"/>
  <c r="V252" i="10"/>
  <c r="V233" i="26"/>
  <c r="V688" i="26"/>
  <c r="V856" i="10"/>
  <c r="V1002" i="26"/>
  <c r="V866" i="10"/>
  <c r="V1012" i="26"/>
  <c r="W855" i="10"/>
  <c r="W1001" i="26"/>
  <c r="W295" i="10"/>
  <c r="W293" i="26"/>
  <c r="V664" i="10"/>
  <c r="V931" i="26"/>
  <c r="V759" i="26"/>
  <c r="V262" i="10"/>
  <c r="V243" i="26"/>
  <c r="X170" i="26"/>
  <c r="U923" i="26"/>
  <c r="U751" i="26"/>
  <c r="V571" i="10"/>
  <c r="V643" i="26"/>
  <c r="X511" i="10"/>
  <c r="X566" i="26"/>
  <c r="W482" i="10"/>
  <c r="W520" i="26"/>
  <c r="X707" i="10"/>
  <c r="X819" i="26"/>
  <c r="W192" i="10"/>
  <c r="W156" i="26"/>
  <c r="X954" i="26"/>
  <c r="X782" i="26"/>
  <c r="W378" i="10"/>
  <c r="W399" i="26"/>
  <c r="W398" i="10"/>
  <c r="W419" i="26"/>
  <c r="W727" i="10"/>
  <c r="W839" i="26"/>
  <c r="W187" i="10"/>
  <c r="W151" i="26"/>
  <c r="W320" i="10"/>
  <c r="W321" i="10" s="1"/>
  <c r="W318" i="26"/>
  <c r="W78" i="10"/>
  <c r="W25" i="26"/>
  <c r="W73" i="10"/>
  <c r="W20" i="26"/>
  <c r="X924" i="26"/>
  <c r="X752" i="26"/>
  <c r="W177" i="10"/>
  <c r="W141" i="26"/>
  <c r="W457" i="10"/>
  <c r="W495" i="26"/>
  <c r="X340" i="10"/>
  <c r="X338" i="26"/>
  <c r="W683" i="10"/>
  <c r="W950" i="26"/>
  <c r="W778" i="26"/>
  <c r="W551" i="10"/>
  <c r="W606" i="26"/>
  <c r="W325" i="10"/>
  <c r="W323" i="26"/>
  <c r="W870" i="10"/>
  <c r="W1016" i="26"/>
  <c r="W310" i="10"/>
  <c r="W308" i="26"/>
  <c r="W231" i="10"/>
  <c r="W212" i="26"/>
  <c r="W271" i="10"/>
  <c r="W252" i="26"/>
  <c r="W437" i="10"/>
  <c r="W475" i="26"/>
  <c r="W452" i="10"/>
  <c r="W490" i="26"/>
  <c r="T933" i="26"/>
  <c r="T761" i="26"/>
  <c r="U518" i="10"/>
  <c r="U574" i="26" s="1"/>
  <c r="U573" i="26"/>
  <c r="U169" i="26"/>
  <c r="U168" i="26"/>
  <c r="U943" i="26"/>
  <c r="U771" i="26"/>
  <c r="V532" i="10"/>
  <c r="V587" i="26"/>
  <c r="W314" i="26"/>
  <c r="V404" i="10"/>
  <c r="V425" i="26"/>
  <c r="U405" i="10"/>
  <c r="U427" i="26" s="1"/>
  <c r="U426" i="26"/>
  <c r="U714" i="10"/>
  <c r="U827" i="26" s="1"/>
  <c r="U826" i="26"/>
  <c r="U159" i="10"/>
  <c r="U124" i="26" s="1"/>
  <c r="U123" i="26"/>
  <c r="W183" i="10"/>
  <c r="W147" i="26"/>
  <c r="V326" i="10"/>
  <c r="V324" i="26"/>
  <c r="V566" i="10"/>
  <c r="V638" i="26"/>
  <c r="V443" i="10"/>
  <c r="V481" i="26"/>
  <c r="V272" i="10"/>
  <c r="V253" i="26"/>
  <c r="U355" i="10"/>
  <c r="U377" i="26" s="1"/>
  <c r="U376" i="26"/>
  <c r="U567" i="10"/>
  <c r="U640" i="26" s="1"/>
  <c r="U639" i="26"/>
  <c r="U464" i="10"/>
  <c r="U503" i="26" s="1"/>
  <c r="U502" i="26"/>
  <c r="U533" i="10"/>
  <c r="U589" i="26" s="1"/>
  <c r="U588" i="26"/>
  <c r="V119" i="10"/>
  <c r="V66" i="26"/>
  <c r="V601" i="10"/>
  <c r="V673" i="26"/>
  <c r="V846" i="10"/>
  <c r="V992" i="26"/>
  <c r="U189" i="10"/>
  <c r="U154" i="26" s="1"/>
  <c r="U153" i="26"/>
  <c r="U528" i="10"/>
  <c r="U584" i="26" s="1"/>
  <c r="U583" i="26"/>
  <c r="V896" i="10"/>
  <c r="V1042" i="26"/>
  <c r="U439" i="10"/>
  <c r="U478" i="26" s="1"/>
  <c r="U477" i="26"/>
  <c r="U729" i="10"/>
  <c r="U842" i="26" s="1"/>
  <c r="U841" i="26"/>
  <c r="U680" i="10"/>
  <c r="U947" i="26"/>
  <c r="U775" i="26"/>
  <c r="U312" i="10"/>
  <c r="U311" i="26" s="1"/>
  <c r="U310" i="26"/>
  <c r="U144" i="10"/>
  <c r="U109" i="26" s="1"/>
  <c r="U108" i="26"/>
  <c r="Y623" i="10"/>
  <c r="X696" i="26"/>
  <c r="U332" i="10"/>
  <c r="U331" i="26" s="1"/>
  <c r="U330" i="26"/>
  <c r="T948" i="26"/>
  <c r="T776" i="26"/>
  <c r="V242" i="10"/>
  <c r="V223" i="26"/>
  <c r="V738" i="10"/>
  <c r="V850" i="26"/>
  <c r="V606" i="10"/>
  <c r="V678" i="26"/>
  <c r="U429" i="10"/>
  <c r="U468" i="26" s="1"/>
  <c r="U467" i="26"/>
  <c r="U169" i="10"/>
  <c r="U134" i="26" s="1"/>
  <c r="U133" i="26"/>
  <c r="U302" i="10"/>
  <c r="U301" i="26" s="1"/>
  <c r="U300" i="26"/>
  <c r="U297" i="10"/>
  <c r="U296" i="26" s="1"/>
  <c r="U295" i="26"/>
  <c r="U268" i="10"/>
  <c r="U250" i="26" s="1"/>
  <c r="U249" i="26"/>
  <c r="U100" i="10"/>
  <c r="U48" i="26" s="1"/>
  <c r="U47" i="26"/>
  <c r="U744" i="10"/>
  <c r="U857" i="26" s="1"/>
  <c r="U856" i="26"/>
  <c r="AB2" i="24"/>
  <c r="AB3" i="24" s="1"/>
  <c r="AB4" i="24" s="1"/>
  <c r="X854" i="10"/>
  <c r="Y853" i="10"/>
  <c r="Y1000" i="26" s="1"/>
  <c r="Y735" i="10"/>
  <c r="Y848" i="26" s="1"/>
  <c r="X736" i="10"/>
  <c r="Y504" i="10"/>
  <c r="Y560" i="26" s="1"/>
  <c r="X505" i="10"/>
  <c r="X495" i="10"/>
  <c r="Y494" i="10"/>
  <c r="Y550" i="26" s="1"/>
  <c r="X569" i="10"/>
  <c r="Y568" i="10"/>
  <c r="Y641" i="26" s="1"/>
  <c r="Y367" i="10"/>
  <c r="Z366" i="10"/>
  <c r="Z388" i="26" s="1"/>
  <c r="Y318" i="10"/>
  <c r="Y317" i="26" s="1"/>
  <c r="X319" i="10"/>
  <c r="Y76" i="10"/>
  <c r="Y24" i="26" s="1"/>
  <c r="X77" i="10"/>
  <c r="Y71" i="10"/>
  <c r="Y19" i="26" s="1"/>
  <c r="Y18" i="26" s="1"/>
  <c r="X72" i="10"/>
  <c r="Y175" i="10"/>
  <c r="X176" i="10"/>
  <c r="Y455" i="10"/>
  <c r="Y494" i="26" s="1"/>
  <c r="X456" i="10"/>
  <c r="X790" i="10"/>
  <c r="X791" i="10" s="1"/>
  <c r="X792" i="10" s="1"/>
  <c r="X793" i="10" s="1"/>
  <c r="Y789" i="10"/>
  <c r="Z338" i="10"/>
  <c r="Z337" i="26" s="1"/>
  <c r="Y339" i="10"/>
  <c r="Y681" i="10"/>
  <c r="X682" i="10"/>
  <c r="Y549" i="10"/>
  <c r="Y605" i="26" s="1"/>
  <c r="X550" i="10"/>
  <c r="X324" i="10"/>
  <c r="Y323" i="10"/>
  <c r="Y322" i="26" s="1"/>
  <c r="Y868" i="10"/>
  <c r="Y1015" i="26" s="1"/>
  <c r="X869" i="10"/>
  <c r="Y308" i="10"/>
  <c r="Y307" i="26" s="1"/>
  <c r="X309" i="10"/>
  <c r="X230" i="10"/>
  <c r="Y229" i="10"/>
  <c r="Y211" i="26" s="1"/>
  <c r="X270" i="10"/>
  <c r="Y269" i="10"/>
  <c r="Y251" i="26" s="1"/>
  <c r="X436" i="10"/>
  <c r="Y435" i="10"/>
  <c r="Y474" i="26" s="1"/>
  <c r="Y450" i="10"/>
  <c r="Y489" i="26" s="1"/>
  <c r="X451" i="10"/>
  <c r="Y715" i="10"/>
  <c r="Y716" i="10" s="1"/>
  <c r="Y863" i="10"/>
  <c r="Y1010" i="26" s="1"/>
  <c r="X864" i="10"/>
  <c r="Y181" i="10"/>
  <c r="Z180" i="10"/>
  <c r="Z145" i="26" s="1"/>
  <c r="X299" i="10"/>
  <c r="Y298" i="10"/>
  <c r="Y297" i="26" s="1"/>
  <c r="Y289" i="10"/>
  <c r="Z288" i="10"/>
  <c r="Z287" i="26" s="1"/>
  <c r="X191" i="10"/>
  <c r="Y190" i="10"/>
  <c r="Y155" i="26" s="1"/>
  <c r="Y146" i="10"/>
  <c r="Z145" i="10"/>
  <c r="Z110" i="26" s="1"/>
  <c r="Y126" i="10"/>
  <c r="Y74" i="26" s="1"/>
  <c r="X127" i="10"/>
  <c r="X151" i="10"/>
  <c r="Y150" i="10"/>
  <c r="Y115" i="26" s="1"/>
  <c r="X471" i="10"/>
  <c r="Y470" i="10"/>
  <c r="Y509" i="26" s="1"/>
  <c r="Y888" i="10"/>
  <c r="Y1035" i="26" s="1"/>
  <c r="X889" i="10"/>
  <c r="X377" i="10"/>
  <c r="Y376" i="10"/>
  <c r="Y398" i="26" s="1"/>
  <c r="X599" i="10"/>
  <c r="Y598" i="10"/>
  <c r="Y671" i="26" s="1"/>
  <c r="Y396" i="10"/>
  <c r="Y418" i="26" s="1"/>
  <c r="X397" i="10"/>
  <c r="Y573" i="10"/>
  <c r="Y646" i="26" s="1"/>
  <c r="X574" i="10"/>
  <c r="Y514" i="10"/>
  <c r="Y570" i="26" s="1"/>
  <c r="X515" i="10"/>
  <c r="X516" i="10" s="1"/>
  <c r="Y725" i="10"/>
  <c r="Y838" i="26" s="1"/>
  <c r="X726" i="10"/>
  <c r="X692" i="10"/>
  <c r="Y691" i="10"/>
  <c r="X186" i="10"/>
  <c r="Y185" i="10"/>
  <c r="Y150" i="26" s="1"/>
  <c r="Y155" i="10"/>
  <c r="Y120" i="26" s="1"/>
  <c r="X156" i="10"/>
  <c r="Y356" i="10"/>
  <c r="Y378" i="26" s="1"/>
  <c r="X357" i="10"/>
  <c r="X746" i="10"/>
  <c r="Y745" i="10"/>
  <c r="Y858" i="26" s="1"/>
  <c r="X614" i="10"/>
  <c r="Y613" i="10"/>
  <c r="Y686" i="26" s="1"/>
  <c r="Y706" i="10"/>
  <c r="Z705" i="10"/>
  <c r="Z818" i="26" s="1"/>
  <c r="Z391" i="10"/>
  <c r="Z413" i="26" s="1"/>
  <c r="Y392" i="10"/>
  <c r="X741" i="10"/>
  <c r="Y740" i="10"/>
  <c r="Y853" i="26" s="1"/>
  <c r="X844" i="10"/>
  <c r="Y843" i="10"/>
  <c r="Y990" i="26" s="1"/>
  <c r="Y583" i="10"/>
  <c r="Y656" i="26" s="1"/>
  <c r="X584" i="10"/>
  <c r="X687" i="10"/>
  <c r="Y686" i="10"/>
  <c r="X412" i="10"/>
  <c r="Y411" i="10"/>
  <c r="Y433" i="26" s="1"/>
  <c r="Y636" i="10"/>
  <c r="X637" i="10"/>
  <c r="X117" i="10"/>
  <c r="Y116" i="10"/>
  <c r="Y64" i="26" s="1"/>
  <c r="X161" i="10"/>
  <c r="Y160" i="10"/>
  <c r="Y125" i="26" s="1"/>
  <c r="X490" i="10"/>
  <c r="Y489" i="10"/>
  <c r="Y545" i="26" s="1"/>
  <c r="Y544" i="26" s="1"/>
  <c r="X284" i="10"/>
  <c r="Y283" i="10"/>
  <c r="Y282" i="26" s="1"/>
  <c r="Y278" i="10"/>
  <c r="Y277" i="26" s="1"/>
  <c r="Y276" i="26" s="1"/>
  <c r="X279" i="10"/>
  <c r="Y893" i="10"/>
  <c r="Y1040" i="26" s="1"/>
  <c r="X894" i="10"/>
  <c r="X899" i="10"/>
  <c r="Y898" i="10"/>
  <c r="Y1045" i="26" s="1"/>
  <c r="Y386" i="10"/>
  <c r="Y408" i="26" s="1"/>
  <c r="X387" i="10"/>
  <c r="X800" i="10"/>
  <c r="X801" i="10" s="1"/>
  <c r="X802" i="10" s="1"/>
  <c r="X803" i="10" s="1"/>
  <c r="Y799" i="10"/>
  <c r="Y819" i="10"/>
  <c r="X820" i="10"/>
  <c r="X821" i="10" s="1"/>
  <c r="X810" i="10"/>
  <c r="X811" i="10" s="1"/>
  <c r="X812" i="10" s="1"/>
  <c r="X813" i="10" s="1"/>
  <c r="Y809" i="10"/>
  <c r="X372" i="10"/>
  <c r="Y371" i="10"/>
  <c r="Y393" i="26" s="1"/>
  <c r="X525" i="10"/>
  <c r="Y524" i="10"/>
  <c r="Y580" i="26" s="1"/>
  <c r="Y214" i="10"/>
  <c r="Y196" i="26" s="1"/>
  <c r="X215" i="10"/>
  <c r="X216" i="10" s="1"/>
  <c r="Y445" i="10"/>
  <c r="Y484" i="26" s="1"/>
  <c r="X446" i="10"/>
  <c r="X604" i="10"/>
  <c r="Y603" i="10"/>
  <c r="Y676" i="26" s="1"/>
  <c r="X564" i="10"/>
  <c r="Y563" i="10"/>
  <c r="Y636" i="26" s="1"/>
  <c r="X667" i="10"/>
  <c r="Y666" i="10"/>
  <c r="Y111" i="10"/>
  <c r="Y59" i="26" s="1"/>
  <c r="X112" i="10"/>
  <c r="Y430" i="10"/>
  <c r="Y469" i="26" s="1"/>
  <c r="X431" i="10"/>
  <c r="X761" i="10"/>
  <c r="Y760" i="10"/>
  <c r="Y873" i="26" s="1"/>
  <c r="Y529" i="10"/>
  <c r="Y585" i="26" s="1"/>
  <c r="X530" i="10"/>
  <c r="X662" i="10"/>
  <c r="Y661" i="10"/>
  <c r="X334" i="10"/>
  <c r="Y333" i="10"/>
  <c r="Y332" i="26" s="1"/>
  <c r="Z313" i="10"/>
  <c r="Z312" i="26" s="1"/>
  <c r="Y314" i="10"/>
  <c r="X609" i="10"/>
  <c r="Y608" i="10"/>
  <c r="Y681" i="26" s="1"/>
  <c r="Y303" i="10"/>
  <c r="Y302" i="26" s="1"/>
  <c r="X304" i="10"/>
  <c r="X235" i="10"/>
  <c r="Y234" i="10"/>
  <c r="Y216" i="26" s="1"/>
  <c r="X520" i="10"/>
  <c r="X521" i="10" s="1"/>
  <c r="Y519" i="10"/>
  <c r="Y575" i="26" s="1"/>
  <c r="Y106" i="10"/>
  <c r="Y54" i="26" s="1"/>
  <c r="X107" i="10"/>
  <c r="X97" i="10"/>
  <c r="Y96" i="10"/>
  <c r="Y44" i="26" s="1"/>
  <c r="Y652" i="10"/>
  <c r="Z651" i="10"/>
  <c r="Z755" i="10"/>
  <c r="Z868" i="26" s="1"/>
  <c r="Y756" i="10"/>
  <c r="X466" i="10"/>
  <c r="Y465" i="10"/>
  <c r="Y504" i="26" s="1"/>
  <c r="X825" i="10"/>
  <c r="X826" i="10" s="1"/>
  <c r="X827" i="10" s="1"/>
  <c r="X828" i="10" s="1"/>
  <c r="Y824" i="10"/>
  <c r="X751" i="10"/>
  <c r="Y750" i="10"/>
  <c r="Y863" i="26" s="1"/>
  <c r="X657" i="10"/>
  <c r="Y656" i="10"/>
  <c r="X245" i="10"/>
  <c r="Y244" i="10"/>
  <c r="Y226" i="26" s="1"/>
  <c r="Y249" i="10"/>
  <c r="Y231" i="26" s="1"/>
  <c r="X250" i="10"/>
  <c r="X426" i="10"/>
  <c r="Y425" i="10"/>
  <c r="Y464" i="26" s="1"/>
  <c r="Y121" i="10"/>
  <c r="Y69" i="26" s="1"/>
  <c r="X122" i="10"/>
  <c r="Y224" i="10"/>
  <c r="Y206" i="26" s="1"/>
  <c r="X225" i="10"/>
  <c r="Y264" i="10"/>
  <c r="Y246" i="26" s="1"/>
  <c r="X265" i="10"/>
  <c r="Y351" i="10"/>
  <c r="Y373" i="26" s="1"/>
  <c r="Y372" i="26" s="1"/>
  <c r="X352" i="10"/>
  <c r="Y578" i="10"/>
  <c r="Y651" i="26" s="1"/>
  <c r="X579" i="10"/>
  <c r="Y361" i="10"/>
  <c r="Y383" i="26" s="1"/>
  <c r="X362" i="10"/>
  <c r="X795" i="10"/>
  <c r="X796" i="10" s="1"/>
  <c r="X797" i="10" s="1"/>
  <c r="X798" i="10" s="1"/>
  <c r="Y794" i="10"/>
  <c r="X884" i="10"/>
  <c r="Y883" i="10"/>
  <c r="Y1030" i="26" s="1"/>
  <c r="X402" i="10"/>
  <c r="Y401" i="10"/>
  <c r="Y423" i="26" s="1"/>
  <c r="X805" i="10"/>
  <c r="X806" i="10" s="1"/>
  <c r="X807" i="10" s="1"/>
  <c r="X808" i="10" s="1"/>
  <c r="Y804" i="10"/>
  <c r="Y254" i="10"/>
  <c r="Y236" i="26" s="1"/>
  <c r="X255" i="10"/>
  <c r="X82" i="10"/>
  <c r="Y81" i="10"/>
  <c r="Y29" i="26" s="1"/>
  <c r="Y170" i="10"/>
  <c r="X171" i="10"/>
  <c r="Y259" i="10"/>
  <c r="Y241" i="26" s="1"/>
  <c r="X260" i="10"/>
  <c r="X461" i="10"/>
  <c r="Y460" i="10"/>
  <c r="Y499" i="26" s="1"/>
  <c r="X879" i="10"/>
  <c r="Y878" i="10"/>
  <c r="Y1025" i="26" s="1"/>
  <c r="X240" i="10"/>
  <c r="Y239" i="10"/>
  <c r="Y221" i="26" s="1"/>
  <c r="X294" i="10"/>
  <c r="Y293" i="10"/>
  <c r="Y292" i="26" s="1"/>
  <c r="Y769" i="10"/>
  <c r="X770" i="10"/>
  <c r="X771" i="10" s="1"/>
  <c r="X772" i="10" s="1"/>
  <c r="X773" i="10" s="1"/>
  <c r="Y774" i="10"/>
  <c r="X775" i="10"/>
  <c r="X776" i="10" s="1"/>
  <c r="X777" i="10" s="1"/>
  <c r="X778" i="10" s="1"/>
  <c r="X874" i="10"/>
  <c r="Y873" i="10"/>
  <c r="Y1020" i="26" s="1"/>
  <c r="X87" i="10"/>
  <c r="Y86" i="10"/>
  <c r="Y34" i="26" s="1"/>
  <c r="Y730" i="10"/>
  <c r="Y843" i="26" s="1"/>
  <c r="X731" i="10"/>
  <c r="Z509" i="10"/>
  <c r="Z565" i="26" s="1"/>
  <c r="Y510" i="10"/>
  <c r="X481" i="10"/>
  <c r="Y480" i="10"/>
  <c r="Y519" i="26" s="1"/>
  <c r="Y558" i="10"/>
  <c r="Y631" i="26" s="1"/>
  <c r="Y630" i="26" s="1"/>
  <c r="X559" i="10"/>
  <c r="Y829" i="10"/>
  <c r="X830" i="10"/>
  <c r="X831" i="10" s="1"/>
  <c r="X832" i="10" s="1"/>
  <c r="X833" i="10" s="1"/>
  <c r="X141" i="10"/>
  <c r="Y140" i="10"/>
  <c r="Y105" i="26" s="1"/>
  <c r="Y104" i="26" s="1"/>
  <c r="X382" i="10"/>
  <c r="Y381" i="10"/>
  <c r="Y403" i="26" s="1"/>
  <c r="Y676" i="10"/>
  <c r="X677" i="10"/>
  <c r="Y165" i="10"/>
  <c r="Y130" i="26" s="1"/>
  <c r="X166" i="10"/>
  <c r="X329" i="10"/>
  <c r="Y328" i="10"/>
  <c r="Y327" i="26" s="1"/>
  <c r="Y618" i="10"/>
  <c r="Y691" i="26" s="1"/>
  <c r="X619" i="10"/>
  <c r="Y784" i="10"/>
  <c r="X785" i="10"/>
  <c r="X786" i="10" s="1"/>
  <c r="X787" i="10" s="1"/>
  <c r="X788" i="10" s="1"/>
  <c r="X839" i="10"/>
  <c r="Y838" i="10"/>
  <c r="Y985" i="26" s="1"/>
  <c r="Y984" i="26" s="1"/>
  <c r="Y195" i="10"/>
  <c r="Y196" i="10" s="1"/>
  <c r="Y197" i="10" s="1"/>
  <c r="Y198" i="10" s="1"/>
  <c r="Y199" i="10" s="1"/>
  <c r="Z779" i="10"/>
  <c r="Y780" i="10"/>
  <c r="Y781" i="10" s="1"/>
  <c r="Y782" i="10" s="1"/>
  <c r="Y783" i="10" s="1"/>
  <c r="X476" i="10"/>
  <c r="Y475" i="10"/>
  <c r="Y514" i="26" s="1"/>
  <c r="X441" i="10"/>
  <c r="Y440" i="10"/>
  <c r="Y479" i="26" s="1"/>
  <c r="X859" i="10"/>
  <c r="Y858" i="10"/>
  <c r="Y1005" i="26" s="1"/>
  <c r="X500" i="10"/>
  <c r="Y499" i="10"/>
  <c r="Y555" i="26" s="1"/>
  <c r="X647" i="10"/>
  <c r="Y646" i="10"/>
  <c r="Y406" i="10"/>
  <c r="Y428" i="26" s="1"/>
  <c r="X407" i="10"/>
  <c r="X849" i="10"/>
  <c r="Y848" i="10"/>
  <c r="Y995" i="26" s="1"/>
  <c r="Y539" i="10"/>
  <c r="Y595" i="26" s="1"/>
  <c r="X540" i="10"/>
  <c r="Y814" i="10"/>
  <c r="X815" i="10"/>
  <c r="X816" i="10" s="1"/>
  <c r="X102" i="10"/>
  <c r="Y101" i="10"/>
  <c r="Y49" i="26" s="1"/>
  <c r="Y91" i="10"/>
  <c r="Y39" i="26" s="1"/>
  <c r="X92" i="10"/>
  <c r="Z534" i="10"/>
  <c r="Z590" i="26" s="1"/>
  <c r="Y535" i="10"/>
  <c r="Y710" i="10"/>
  <c r="Y823" i="26" s="1"/>
  <c r="X711" i="10"/>
  <c r="Y631" i="10"/>
  <c r="X632" i="10"/>
  <c r="X132" i="10"/>
  <c r="Y131" i="10"/>
  <c r="Y79" i="26" s="1"/>
  <c r="Y544" i="10"/>
  <c r="Y600" i="26" s="1"/>
  <c r="X545" i="10"/>
  <c r="Z671" i="10"/>
  <c r="Y672" i="10"/>
  <c r="Y219" i="10"/>
  <c r="Y201" i="26" s="1"/>
  <c r="X220" i="10"/>
  <c r="X221" i="10" s="1"/>
  <c r="Y588" i="10"/>
  <c r="Y661" i="26" s="1"/>
  <c r="X589" i="10"/>
  <c r="X642" i="10"/>
  <c r="Y641" i="10"/>
  <c r="X594" i="10"/>
  <c r="Y593" i="10"/>
  <c r="Y666" i="26" s="1"/>
  <c r="X701" i="10"/>
  <c r="Y700" i="10"/>
  <c r="Y813" i="26" s="1"/>
  <c r="Y812" i="26" s="1"/>
  <c r="AW13" i="18" l="1"/>
  <c r="AW16" i="30"/>
  <c r="AY16" i="18"/>
  <c r="S18" i="18"/>
  <c r="S14" i="30"/>
  <c r="AV19" i="18"/>
  <c r="AV14" i="30"/>
  <c r="V16" i="18"/>
  <c r="W1144" i="26"/>
  <c r="W19" i="15" s="1"/>
  <c r="W19" i="17" s="1"/>
  <c r="W19" i="18" s="1"/>
  <c r="W1142" i="26"/>
  <c r="W17" i="15" s="1"/>
  <c r="W17" i="17" s="1"/>
  <c r="T1117" i="26"/>
  <c r="T1143" i="26" s="1"/>
  <c r="T18" i="15" s="1"/>
  <c r="T18" i="17" s="1"/>
  <c r="AW19" i="17"/>
  <c r="Y210" i="10"/>
  <c r="Z209" i="10"/>
  <c r="Y721" i="10"/>
  <c r="Z720" i="10"/>
  <c r="Z420" i="10"/>
  <c r="Z459" i="26" s="1"/>
  <c r="Z458" i="26" s="1"/>
  <c r="Y421" i="10"/>
  <c r="Y201" i="10"/>
  <c r="Y202" i="10" s="1"/>
  <c r="Y203" i="10" s="1"/>
  <c r="Y204" i="10" s="1"/>
  <c r="Z200" i="10"/>
  <c r="W818" i="10"/>
  <c r="W822" i="10"/>
  <c r="W823" i="10" s="1"/>
  <c r="AX66" i="27"/>
  <c r="AX13" i="15" s="1"/>
  <c r="AX13" i="17" s="1"/>
  <c r="AX1090" i="26"/>
  <c r="AX1094" i="26" s="1"/>
  <c r="AX1098" i="26" s="1"/>
  <c r="AX1135" i="26" s="1"/>
  <c r="AX1144" i="26" s="1"/>
  <c r="AX19" i="15" s="1"/>
  <c r="X833" i="26"/>
  <c r="AZ57" i="27"/>
  <c r="AZ61" i="27" s="1"/>
  <c r="U268" i="26"/>
  <c r="U272" i="26" s="1"/>
  <c r="U260" i="26"/>
  <c r="U264" i="26" s="1"/>
  <c r="Y140" i="26"/>
  <c r="V316" i="26"/>
  <c r="S212" i="10"/>
  <c r="S193" i="26"/>
  <c r="U144" i="26"/>
  <c r="V191" i="26"/>
  <c r="V190" i="26" s="1"/>
  <c r="Y135" i="26"/>
  <c r="Y828" i="26"/>
  <c r="U835" i="26"/>
  <c r="U723" i="10"/>
  <c r="Y160" i="26"/>
  <c r="R213" i="10"/>
  <c r="R195" i="26" s="1"/>
  <c r="R194" i="26"/>
  <c r="V722" i="10"/>
  <c r="V834" i="26"/>
  <c r="T622" i="10"/>
  <c r="T695" i="26" s="1"/>
  <c r="T694" i="26"/>
  <c r="X817" i="10"/>
  <c r="U690" i="26"/>
  <c r="AY57" i="27"/>
  <c r="AY61" i="27" s="1"/>
  <c r="AY66" i="27" s="1"/>
  <c r="AY13" i="15" s="1"/>
  <c r="AY13" i="17" s="1"/>
  <c r="T836" i="26"/>
  <c r="T724" i="10"/>
  <c r="T837" i="26" s="1"/>
  <c r="T211" i="10"/>
  <c r="T192" i="26"/>
  <c r="X1123" i="26"/>
  <c r="X1126" i="26"/>
  <c r="X1120" i="26"/>
  <c r="X1121" i="26"/>
  <c r="Y708" i="26"/>
  <c r="Y712" i="26" s="1"/>
  <c r="Y700" i="26"/>
  <c r="Y704" i="26" s="1"/>
  <c r="X300" i="10"/>
  <c r="X298" i="26"/>
  <c r="W74" i="10"/>
  <c r="W21" i="26"/>
  <c r="V597" i="10"/>
  <c r="V670" i="26" s="1"/>
  <c r="V669" i="26"/>
  <c r="V498" i="10"/>
  <c r="V554" i="26" s="1"/>
  <c r="V553" i="26"/>
  <c r="X620" i="10"/>
  <c r="X621" i="10" s="1"/>
  <c r="X692" i="26"/>
  <c r="X172" i="10"/>
  <c r="X136" i="26"/>
  <c r="X305" i="10"/>
  <c r="X303" i="26"/>
  <c r="Y929" i="26"/>
  <c r="Y757" i="26"/>
  <c r="X113" i="10"/>
  <c r="X60" i="26"/>
  <c r="X447" i="10"/>
  <c r="X485" i="26"/>
  <c r="X388" i="10"/>
  <c r="X409" i="26"/>
  <c r="X638" i="10"/>
  <c r="X905" i="26"/>
  <c r="X733" i="26"/>
  <c r="X575" i="10"/>
  <c r="X647" i="26"/>
  <c r="X890" i="10"/>
  <c r="X1036" i="26"/>
  <c r="X870" i="10"/>
  <c r="X1016" i="26"/>
  <c r="Y340" i="10"/>
  <c r="Y338" i="26"/>
  <c r="X73" i="10"/>
  <c r="X20" i="26"/>
  <c r="W272" i="10"/>
  <c r="W253" i="26"/>
  <c r="W326" i="10"/>
  <c r="W324" i="26"/>
  <c r="V867" i="10"/>
  <c r="V1014" i="26" s="1"/>
  <c r="V1013" i="26"/>
  <c r="V322" i="10"/>
  <c r="V321" i="26" s="1"/>
  <c r="V320" i="26"/>
  <c r="W292" i="10"/>
  <c r="W291" i="26" s="1"/>
  <c r="W290" i="26"/>
  <c r="X537" i="10"/>
  <c r="X592" i="26"/>
  <c r="W542" i="10"/>
  <c r="W597" i="26"/>
  <c r="V474" i="10"/>
  <c r="V513" i="26" s="1"/>
  <c r="V512" i="26"/>
  <c r="W596" i="10"/>
  <c r="W668" i="26"/>
  <c r="X148" i="10"/>
  <c r="X112" i="26"/>
  <c r="W688" i="26"/>
  <c r="W497" i="10"/>
  <c r="W552" i="26"/>
  <c r="V852" i="10"/>
  <c r="V999" i="26" s="1"/>
  <c r="V998" i="26"/>
  <c r="V85" i="10"/>
  <c r="V33" i="26" s="1"/>
  <c r="V32" i="26"/>
  <c r="W547" i="10"/>
  <c r="W602" i="26"/>
  <c r="W252" i="10"/>
  <c r="W233" i="26"/>
  <c r="U913" i="26"/>
  <c r="U741" i="26"/>
  <c r="V729" i="10"/>
  <c r="V842" i="26" s="1"/>
  <c r="V841" i="26"/>
  <c r="V125" i="10"/>
  <c r="V73" i="26" s="1"/>
  <c r="V72" i="26"/>
  <c r="W109" i="10"/>
  <c r="W56" i="26"/>
  <c r="W306" i="10"/>
  <c r="W304" i="26"/>
  <c r="W606" i="10"/>
  <c r="W678" i="26"/>
  <c r="W527" i="10"/>
  <c r="W582" i="26"/>
  <c r="W124" i="10"/>
  <c r="W71" i="26"/>
  <c r="V238" i="10"/>
  <c r="V220" i="26" s="1"/>
  <c r="V219" i="26"/>
  <c r="X183" i="10"/>
  <c r="X147" i="26"/>
  <c r="V562" i="10"/>
  <c r="V635" i="26" s="1"/>
  <c r="V634" i="26"/>
  <c r="V449" i="10"/>
  <c r="V488" i="26" s="1"/>
  <c r="V487" i="26"/>
  <c r="V233" i="10"/>
  <c r="V215" i="26" s="1"/>
  <c r="V214" i="26"/>
  <c r="W395" i="10"/>
  <c r="W417" i="26" s="1"/>
  <c r="W416" i="26"/>
  <c r="V685" i="10"/>
  <c r="V952" i="26"/>
  <c r="V780" i="26"/>
  <c r="W262" i="10"/>
  <c r="W243" i="26"/>
  <c r="W423" i="10"/>
  <c r="W461" i="26"/>
  <c r="W354" i="10"/>
  <c r="W375" i="26"/>
  <c r="Z274" i="10"/>
  <c r="Y256" i="26"/>
  <c r="W513" i="10"/>
  <c r="W569" i="26" s="1"/>
  <c r="W568" i="26"/>
  <c r="W601" i="10"/>
  <c r="W673" i="26"/>
  <c r="W733" i="10"/>
  <c r="W845" i="26"/>
  <c r="V164" i="10"/>
  <c r="V129" i="26" s="1"/>
  <c r="V128" i="26"/>
  <c r="V268" i="10"/>
  <c r="V250" i="26" s="1"/>
  <c r="V249" i="26"/>
  <c r="X369" i="10"/>
  <c r="X390" i="26"/>
  <c r="Y944" i="26"/>
  <c r="Y772" i="26"/>
  <c r="X335" i="10"/>
  <c r="X333" i="26"/>
  <c r="X118" i="10"/>
  <c r="X65" i="26"/>
  <c r="V607" i="10"/>
  <c r="V680" i="26" s="1"/>
  <c r="V679" i="26"/>
  <c r="V847" i="10"/>
  <c r="V994" i="26" s="1"/>
  <c r="V993" i="26"/>
  <c r="V572" i="10"/>
  <c r="V645" i="26" s="1"/>
  <c r="V644" i="26"/>
  <c r="X976" i="26"/>
  <c r="X980" i="26" s="1"/>
  <c r="X968" i="26"/>
  <c r="X972" i="26" s="1"/>
  <c r="W359" i="10"/>
  <c r="W380" i="26"/>
  <c r="W89" i="10"/>
  <c r="W36" i="26"/>
  <c r="V877" i="10"/>
  <c r="V1024" i="26" s="1"/>
  <c r="V1023" i="26"/>
  <c r="W659" i="10"/>
  <c r="W926" i="26"/>
  <c r="W754" i="26"/>
  <c r="V523" i="10"/>
  <c r="V579" i="26" s="1"/>
  <c r="V578" i="26"/>
  <c r="X363" i="10"/>
  <c r="X384" i="26"/>
  <c r="X133" i="10"/>
  <c r="X80" i="26"/>
  <c r="X860" i="10"/>
  <c r="X1006" i="26"/>
  <c r="X875" i="10"/>
  <c r="X1021" i="26"/>
  <c r="X246" i="10"/>
  <c r="X227" i="26"/>
  <c r="X98" i="10"/>
  <c r="X45" i="26"/>
  <c r="X663" i="10"/>
  <c r="X930" i="26"/>
  <c r="X758" i="26"/>
  <c r="X285" i="10"/>
  <c r="X283" i="26"/>
  <c r="Y904" i="26"/>
  <c r="Y732" i="26"/>
  <c r="X845" i="10"/>
  <c r="X991" i="26"/>
  <c r="X615" i="10"/>
  <c r="X616" i="10" s="1"/>
  <c r="X687" i="26"/>
  <c r="X187" i="10"/>
  <c r="X151" i="26"/>
  <c r="Y147" i="10"/>
  <c r="Y111" i="26"/>
  <c r="Y182" i="10"/>
  <c r="Y146" i="26"/>
  <c r="X437" i="10"/>
  <c r="X475" i="26"/>
  <c r="Y96" i="26"/>
  <c r="Y100" i="26" s="1"/>
  <c r="Y88" i="26"/>
  <c r="Y92" i="26" s="1"/>
  <c r="X570" i="10"/>
  <c r="X642" i="26"/>
  <c r="X855" i="10"/>
  <c r="X1001" i="26"/>
  <c r="V739" i="10"/>
  <c r="V852" i="26" s="1"/>
  <c r="V851" i="26"/>
  <c r="Z623" i="10"/>
  <c r="Y696" i="26"/>
  <c r="U948" i="26"/>
  <c r="U776" i="26"/>
  <c r="V602" i="10"/>
  <c r="V675" i="26" s="1"/>
  <c r="V674" i="26"/>
  <c r="V567" i="10"/>
  <c r="V640" i="26" s="1"/>
  <c r="V639" i="26"/>
  <c r="V533" i="10"/>
  <c r="V589" i="26" s="1"/>
  <c r="V588" i="26"/>
  <c r="W458" i="10"/>
  <c r="W496" i="26"/>
  <c r="W79" i="10"/>
  <c r="W26" i="26"/>
  <c r="W399" i="10"/>
  <c r="W420" i="26"/>
  <c r="X708" i="10"/>
  <c r="X820" i="26"/>
  <c r="V375" i="10"/>
  <c r="V397" i="26" s="1"/>
  <c r="V396" i="26"/>
  <c r="V380" i="10"/>
  <c r="V402" i="26" s="1"/>
  <c r="V401" i="26"/>
  <c r="V337" i="10"/>
  <c r="V336" i="26" s="1"/>
  <c r="V335" i="26"/>
  <c r="U908" i="26"/>
  <c r="U736" i="26"/>
  <c r="W502" i="10"/>
  <c r="W557" i="26"/>
  <c r="W478" i="10"/>
  <c r="W516" i="26"/>
  <c r="W167" i="26"/>
  <c r="X1128" i="26"/>
  <c r="V493" i="10"/>
  <c r="V549" i="26" s="1"/>
  <c r="V548" i="26"/>
  <c r="V680" i="10"/>
  <c r="V947" i="26"/>
  <c r="V775" i="26"/>
  <c r="V714" i="10"/>
  <c r="V827" i="26" s="1"/>
  <c r="V826" i="26"/>
  <c r="V902" i="10"/>
  <c r="V1049" i="26" s="1"/>
  <c r="V1048" i="26"/>
  <c r="W896" i="10"/>
  <c r="W1042" i="26"/>
  <c r="V754" i="10"/>
  <c r="V867" i="26" s="1"/>
  <c r="V866" i="26"/>
  <c r="U933" i="26"/>
  <c r="U761" i="26"/>
  <c r="V258" i="10"/>
  <c r="V240" i="26" s="1"/>
  <c r="V239" i="26"/>
  <c r="V287" i="10"/>
  <c r="V286" i="26" s="1"/>
  <c r="V285" i="26"/>
  <c r="X758" i="10"/>
  <c r="X870" i="26"/>
  <c r="W664" i="10"/>
  <c r="W931" i="26"/>
  <c r="W759" i="26"/>
  <c r="W114" i="10"/>
  <c r="W61" i="26"/>
  <c r="W1125" i="26"/>
  <c r="W1141" i="26" s="1"/>
  <c r="W16" i="15" s="1"/>
  <c r="W16" i="17" s="1"/>
  <c r="V469" i="10"/>
  <c r="V508" i="26" s="1"/>
  <c r="V507" i="26"/>
  <c r="V454" i="10"/>
  <c r="V493" i="26" s="1"/>
  <c r="V492" i="26"/>
  <c r="W866" i="10"/>
  <c r="W1012" i="26"/>
  <c r="V429" i="10"/>
  <c r="V468" i="26" s="1"/>
  <c r="V467" i="26"/>
  <c r="W759" i="10"/>
  <c r="W872" i="26" s="1"/>
  <c r="W871" i="26"/>
  <c r="V424" i="10"/>
  <c r="V463" i="26" s="1"/>
  <c r="V462" i="26"/>
  <c r="W286" i="10"/>
  <c r="W284" i="26"/>
  <c r="W119" i="10"/>
  <c r="W66" i="26"/>
  <c r="W689" i="10"/>
  <c r="W956" i="26"/>
  <c r="W784" i="26"/>
  <c r="W743" i="10"/>
  <c r="W855" i="26"/>
  <c r="V218" i="10"/>
  <c r="V200" i="26" s="1"/>
  <c r="V199" i="26"/>
  <c r="X643" i="10"/>
  <c r="X910" i="26"/>
  <c r="X738" i="26"/>
  <c r="X166" i="26"/>
  <c r="X236" i="10"/>
  <c r="X217" i="26"/>
  <c r="X373" i="10"/>
  <c r="X394" i="26"/>
  <c r="Y368" i="10"/>
  <c r="Y389" i="26"/>
  <c r="V444" i="10"/>
  <c r="V483" i="26" s="1"/>
  <c r="V482" i="26"/>
  <c r="W193" i="10"/>
  <c r="W157" i="26"/>
  <c r="V95" i="10"/>
  <c r="V43" i="26" s="1"/>
  <c r="V42" i="26"/>
  <c r="W168" i="10"/>
  <c r="W132" i="26"/>
  <c r="X674" i="10"/>
  <c r="X941" i="26"/>
  <c r="X769" i="26"/>
  <c r="W158" i="10"/>
  <c r="W122" i="26"/>
  <c r="V228" i="10"/>
  <c r="V210" i="26" s="1"/>
  <c r="V209" i="26"/>
  <c r="W433" i="10"/>
  <c r="W471" i="26"/>
  <c r="V695" i="10"/>
  <c r="V962" i="26"/>
  <c r="V790" i="26"/>
  <c r="X590" i="10"/>
  <c r="X662" i="26"/>
  <c r="X93" i="10"/>
  <c r="X40" i="26"/>
  <c r="X226" i="10"/>
  <c r="X207" i="26"/>
  <c r="X850" i="10"/>
  <c r="X996" i="26"/>
  <c r="X161" i="26"/>
  <c r="X383" i="10"/>
  <c r="X404" i="26"/>
  <c r="X482" i="10"/>
  <c r="X520" i="26"/>
  <c r="X241" i="10"/>
  <c r="X222" i="26"/>
  <c r="Y890" i="26"/>
  <c r="Y894" i="26" s="1"/>
  <c r="Y882" i="26"/>
  <c r="Y886" i="26" s="1"/>
  <c r="X202" i="26"/>
  <c r="X633" i="10"/>
  <c r="X900" i="26"/>
  <c r="X728" i="26"/>
  <c r="X408" i="10"/>
  <c r="X429" i="26"/>
  <c r="Y1054" i="26"/>
  <c r="Y1058" i="26" s="1"/>
  <c r="Y1062" i="26"/>
  <c r="Y1066" i="26" s="1"/>
  <c r="Y182" i="26"/>
  <c r="Y186" i="26" s="1"/>
  <c r="Y174" i="26"/>
  <c r="Y178" i="26" s="1"/>
  <c r="Y511" i="10"/>
  <c r="Y566" i="26"/>
  <c r="X580" i="10"/>
  <c r="X652" i="26"/>
  <c r="X123" i="10"/>
  <c r="X70" i="26"/>
  <c r="Y924" i="26"/>
  <c r="Y752" i="26"/>
  <c r="X108" i="10"/>
  <c r="X55" i="26"/>
  <c r="X531" i="10"/>
  <c r="X586" i="26"/>
  <c r="Y934" i="26"/>
  <c r="Y762" i="26"/>
  <c r="X197" i="26"/>
  <c r="Y622" i="26"/>
  <c r="Y626" i="26" s="1"/>
  <c r="Y614" i="26"/>
  <c r="Y618" i="26" s="1"/>
  <c r="Y959" i="26"/>
  <c r="Y787" i="26"/>
  <c r="X398" i="10"/>
  <c r="X419" i="26"/>
  <c r="X865" i="10"/>
  <c r="X1011" i="26"/>
  <c r="X78" i="10"/>
  <c r="X25" i="26"/>
  <c r="W232" i="10"/>
  <c r="W213" i="26"/>
  <c r="W552" i="10"/>
  <c r="W607" i="26"/>
  <c r="V665" i="10"/>
  <c r="V932" i="26"/>
  <c r="V760" i="26"/>
  <c r="V857" i="10"/>
  <c r="V1004" i="26" s="1"/>
  <c r="V1003" i="26"/>
  <c r="W851" i="10"/>
  <c r="W997" i="26"/>
  <c r="W679" i="10"/>
  <c r="W946" i="26"/>
  <c r="W774" i="26"/>
  <c r="W561" i="10"/>
  <c r="W633" i="26"/>
  <c r="V194" i="10"/>
  <c r="V159" i="26" s="1"/>
  <c r="V158" i="26"/>
  <c r="W591" i="10"/>
  <c r="W663" i="26"/>
  <c r="X1116" i="26"/>
  <c r="W675" i="10"/>
  <c r="W942" i="26"/>
  <c r="W770" i="26"/>
  <c r="V415" i="10"/>
  <c r="V437" i="26" s="1"/>
  <c r="V436" i="26"/>
  <c r="W242" i="10"/>
  <c r="W223" i="26"/>
  <c r="V80" i="10"/>
  <c r="V28" i="26" s="1"/>
  <c r="V27" i="26"/>
  <c r="V749" i="10"/>
  <c r="V862" i="26" s="1"/>
  <c r="V861" i="26"/>
  <c r="V518" i="10"/>
  <c r="V574" i="26" s="1"/>
  <c r="V573" i="26"/>
  <c r="W134" i="10"/>
  <c r="W81" i="26"/>
  <c r="W694" i="10"/>
  <c r="W961" i="26"/>
  <c r="W789" i="26"/>
  <c r="V503" i="10"/>
  <c r="V559" i="26" s="1"/>
  <c r="V558" i="26"/>
  <c r="W1127" i="26"/>
  <c r="Z485" i="10"/>
  <c r="Y524" i="26"/>
  <c r="W611" i="10"/>
  <c r="W683" i="26"/>
  <c r="W448" i="10"/>
  <c r="W486" i="26"/>
  <c r="W374" i="10"/>
  <c r="W395" i="26"/>
  <c r="W370" i="10"/>
  <c r="W392" i="26" s="1"/>
  <c r="W391" i="26"/>
  <c r="V169" i="26"/>
  <c r="V168" i="26"/>
  <c r="W517" i="10"/>
  <c r="W522" i="10" s="1"/>
  <c r="W572" i="26"/>
  <c r="W389" i="10"/>
  <c r="W410" i="26"/>
  <c r="Z903" i="10"/>
  <c r="Y1050" i="26"/>
  <c r="V635" i="10"/>
  <c r="V902" i="26"/>
  <c r="V730" i="26"/>
  <c r="V400" i="10"/>
  <c r="V422" i="26" s="1"/>
  <c r="V421" i="26"/>
  <c r="V110" i="10"/>
  <c r="V58" i="26" s="1"/>
  <c r="V57" i="26"/>
  <c r="V297" i="10"/>
  <c r="V296" i="26" s="1"/>
  <c r="V295" i="26"/>
  <c r="W257" i="10"/>
  <c r="W238" i="26"/>
  <c r="W364" i="10"/>
  <c r="W385" i="26"/>
  <c r="W267" i="10"/>
  <c r="W248" i="26"/>
  <c r="W891" i="10"/>
  <c r="W1037" i="26"/>
  <c r="W748" i="10"/>
  <c r="W860" i="26"/>
  <c r="AZ46" i="27"/>
  <c r="AZ25" i="27"/>
  <c r="AZ31" i="27"/>
  <c r="AZ40" i="27"/>
  <c r="Z696" i="10"/>
  <c r="Y964" i="26"/>
  <c r="Y792" i="26"/>
  <c r="Z765" i="10"/>
  <c r="Y878" i="26"/>
  <c r="V459" i="10"/>
  <c r="V498" i="26" s="1"/>
  <c r="V497" i="26"/>
  <c r="V892" i="10"/>
  <c r="V1039" i="26" s="1"/>
  <c r="V1038" i="26"/>
  <c r="W571" i="10"/>
  <c r="W643" i="26"/>
  <c r="W507" i="10"/>
  <c r="W562" i="26"/>
  <c r="X501" i="10"/>
  <c r="X556" i="26"/>
  <c r="X295" i="10"/>
  <c r="X293" i="26"/>
  <c r="Y346" i="26"/>
  <c r="Y354" i="26"/>
  <c r="Y358" i="26" s="1"/>
  <c r="W317" i="10"/>
  <c r="W315" i="26"/>
  <c r="V263" i="10"/>
  <c r="V245" i="26" s="1"/>
  <c r="V244" i="26"/>
  <c r="X1118" i="26"/>
  <c r="X350" i="26"/>
  <c r="Z554" i="10"/>
  <c r="Y610" i="26"/>
  <c r="V154" i="10"/>
  <c r="V119" i="26" s="1"/>
  <c r="V118" i="26"/>
  <c r="V144" i="10"/>
  <c r="V109" i="26" s="1"/>
  <c r="V108" i="26"/>
  <c r="V385" i="10"/>
  <c r="V407" i="26" s="1"/>
  <c r="V406" i="26"/>
  <c r="V690" i="10"/>
  <c r="V957" i="26"/>
  <c r="V785" i="26"/>
  <c r="W163" i="10"/>
  <c r="W127" i="26"/>
  <c r="V484" i="10"/>
  <c r="V523" i="26" s="1"/>
  <c r="V522" i="26"/>
  <c r="X702" i="10"/>
  <c r="X814" i="26"/>
  <c r="Y899" i="26"/>
  <c r="Y898" i="26" s="1"/>
  <c r="Y727" i="26"/>
  <c r="Y726" i="26" s="1"/>
  <c r="X103" i="10"/>
  <c r="X50" i="26"/>
  <c r="X442" i="10"/>
  <c r="X480" i="26"/>
  <c r="X840" i="10"/>
  <c r="X986" i="26"/>
  <c r="X330" i="10"/>
  <c r="X328" i="26"/>
  <c r="X142" i="10"/>
  <c r="X106" i="26"/>
  <c r="X880" i="10"/>
  <c r="X1026" i="26"/>
  <c r="X83" i="10"/>
  <c r="X30" i="26"/>
  <c r="X403" i="10"/>
  <c r="X424" i="26"/>
  <c r="X658" i="10"/>
  <c r="X925" i="26"/>
  <c r="X753" i="26"/>
  <c r="X467" i="10"/>
  <c r="X505" i="26"/>
  <c r="X610" i="10"/>
  <c r="X682" i="26"/>
  <c r="X668" i="10"/>
  <c r="X935" i="26"/>
  <c r="X763" i="26"/>
  <c r="X900" i="10"/>
  <c r="X1046" i="26"/>
  <c r="X491" i="10"/>
  <c r="X546" i="26"/>
  <c r="X413" i="10"/>
  <c r="X434" i="26"/>
  <c r="X742" i="10"/>
  <c r="X854" i="26"/>
  <c r="X747" i="10"/>
  <c r="X859" i="26"/>
  <c r="X693" i="10"/>
  <c r="X960" i="26"/>
  <c r="X788" i="26"/>
  <c r="X472" i="10"/>
  <c r="X510" i="26"/>
  <c r="X192" i="10"/>
  <c r="X156" i="26"/>
  <c r="X271" i="10"/>
  <c r="X252" i="26"/>
  <c r="X325" i="10"/>
  <c r="X323" i="26"/>
  <c r="X496" i="10"/>
  <c r="X551" i="26"/>
  <c r="V243" i="10"/>
  <c r="V225" i="26" s="1"/>
  <c r="V224" i="26"/>
  <c r="V120" i="10"/>
  <c r="V68" i="26" s="1"/>
  <c r="V67" i="26"/>
  <c r="V327" i="10"/>
  <c r="V326" i="26" s="1"/>
  <c r="V325" i="26"/>
  <c r="W178" i="10"/>
  <c r="W142" i="26"/>
  <c r="W319" i="26"/>
  <c r="W379" i="10"/>
  <c r="W400" i="26"/>
  <c r="W483" i="10"/>
  <c r="W521" i="26"/>
  <c r="W538" i="10"/>
  <c r="W594" i="26" s="1"/>
  <c r="W593" i="26"/>
  <c r="V115" i="10"/>
  <c r="V63" i="26" s="1"/>
  <c r="V62" i="26"/>
  <c r="W342" i="10"/>
  <c r="W341" i="26" s="1"/>
  <c r="W340" i="26"/>
  <c r="W861" i="10"/>
  <c r="W1007" i="26"/>
  <c r="W162" i="26"/>
  <c r="W693" i="26"/>
  <c r="V307" i="10"/>
  <c r="V306" i="26" s="1"/>
  <c r="V305" i="26"/>
  <c r="U953" i="26"/>
  <c r="U781" i="26"/>
  <c r="W718" i="10"/>
  <c r="W830" i="26"/>
  <c r="V734" i="10"/>
  <c r="V847" i="26" s="1"/>
  <c r="V846" i="26"/>
  <c r="V439" i="10"/>
  <c r="V478" i="26" s="1"/>
  <c r="V477" i="26"/>
  <c r="AZ10" i="27"/>
  <c r="AZ16" i="27"/>
  <c r="W753" i="10"/>
  <c r="W865" i="26"/>
  <c r="V75" i="10"/>
  <c r="V23" i="26" s="1"/>
  <c r="V22" i="26"/>
  <c r="V223" i="10"/>
  <c r="V205" i="26" s="1"/>
  <c r="V204" i="26"/>
  <c r="V923" i="26"/>
  <c r="V751" i="26"/>
  <c r="Z136" i="10"/>
  <c r="Y84" i="26"/>
  <c r="W532" i="10"/>
  <c r="W587" i="26"/>
  <c r="V592" i="10"/>
  <c r="V665" i="26" s="1"/>
  <c r="V664" i="26"/>
  <c r="V670" i="10"/>
  <c r="V937" i="26"/>
  <c r="V765" i="26"/>
  <c r="V479" i="10"/>
  <c r="V518" i="26" s="1"/>
  <c r="V517" i="26"/>
  <c r="W492" i="10"/>
  <c r="W547" i="26"/>
  <c r="W586" i="10"/>
  <c r="W658" i="26"/>
  <c r="W227" i="10"/>
  <c r="W208" i="26"/>
  <c r="V528" i="10"/>
  <c r="V584" i="26" s="1"/>
  <c r="V583" i="26"/>
  <c r="Y707" i="10"/>
  <c r="Y819" i="26"/>
  <c r="X378" i="10"/>
  <c r="X399" i="26"/>
  <c r="Y949" i="26"/>
  <c r="Y777" i="26"/>
  <c r="X341" i="10"/>
  <c r="X339" i="26"/>
  <c r="W649" i="10"/>
  <c r="W916" i="26"/>
  <c r="W744" i="26"/>
  <c r="Y914" i="26"/>
  <c r="Y742" i="26"/>
  <c r="X732" i="10"/>
  <c r="X844" i="26"/>
  <c r="X895" i="10"/>
  <c r="X1041" i="26"/>
  <c r="Y954" i="26"/>
  <c r="Y782" i="26"/>
  <c r="X358" i="10"/>
  <c r="X379" i="26"/>
  <c r="X320" i="10"/>
  <c r="X321" i="10" s="1"/>
  <c r="X318" i="26"/>
  <c r="W311" i="10"/>
  <c r="W309" i="26"/>
  <c r="W296" i="10"/>
  <c r="W294" i="26"/>
  <c r="V617" i="10"/>
  <c r="V689" i="26"/>
  <c r="V410" i="10"/>
  <c r="V432" i="26" s="1"/>
  <c r="V431" i="26"/>
  <c r="W713" i="10"/>
  <c r="W825" i="26"/>
  <c r="W94" i="10"/>
  <c r="W41" i="26"/>
  <c r="W409" i="10"/>
  <c r="W430" i="26"/>
  <c r="W384" i="10"/>
  <c r="W405" i="26"/>
  <c r="V365" i="10"/>
  <c r="V387" i="26" s="1"/>
  <c r="V386" i="26"/>
  <c r="V887" i="10"/>
  <c r="V1034" i="26" s="1"/>
  <c r="V1033" i="26"/>
  <c r="X394" i="10"/>
  <c r="X415" i="26"/>
  <c r="V90" i="10"/>
  <c r="V38" i="26" s="1"/>
  <c r="V37" i="26"/>
  <c r="V704" i="10"/>
  <c r="V817" i="26" s="1"/>
  <c r="V816" i="26"/>
  <c r="V744" i="10"/>
  <c r="V857" i="26" s="1"/>
  <c r="V856" i="26"/>
  <c r="W644" i="10"/>
  <c r="W911" i="26"/>
  <c r="W739" i="26"/>
  <c r="W576" i="10"/>
  <c r="W648" i="26"/>
  <c r="V248" i="10"/>
  <c r="V230" i="26" s="1"/>
  <c r="V229" i="26"/>
  <c r="V862" i="10"/>
  <c r="V1009" i="26" s="1"/>
  <c r="V1008" i="26"/>
  <c r="X654" i="10"/>
  <c r="X921" i="26"/>
  <c r="X749" i="26"/>
  <c r="X314" i="26"/>
  <c r="W669" i="10"/>
  <c r="W936" i="26"/>
  <c r="W764" i="26"/>
  <c r="V582" i="10"/>
  <c r="V655" i="26" s="1"/>
  <c r="V654" i="26"/>
  <c r="V434" i="10"/>
  <c r="V473" i="26" s="1"/>
  <c r="V472" i="26"/>
  <c r="W901" i="10"/>
  <c r="W1047" i="26"/>
  <c r="V174" i="10"/>
  <c r="V139" i="26" s="1"/>
  <c r="V138" i="26"/>
  <c r="V282" i="10"/>
  <c r="V281" i="26" s="1"/>
  <c r="V280" i="26"/>
  <c r="V100" i="10"/>
  <c r="V48" i="26" s="1"/>
  <c r="V47" i="26"/>
  <c r="V135" i="10"/>
  <c r="V83" i="26" s="1"/>
  <c r="V82" i="26"/>
  <c r="W881" i="10"/>
  <c r="W1027" i="26"/>
  <c r="W173" i="10"/>
  <c r="W137" i="26"/>
  <c r="W404" i="10"/>
  <c r="W425" i="26"/>
  <c r="V355" i="10"/>
  <c r="V377" i="26" s="1"/>
  <c r="V376" i="26"/>
  <c r="U963" i="26"/>
  <c r="U791" i="26"/>
  <c r="V612" i="10"/>
  <c r="V685" i="26" s="1"/>
  <c r="V684" i="26"/>
  <c r="W153" i="10"/>
  <c r="W117" i="26"/>
  <c r="W301" i="10"/>
  <c r="W299" i="26"/>
  <c r="V508" i="10"/>
  <c r="V564" i="26" s="1"/>
  <c r="V563" i="26"/>
  <c r="V179" i="10"/>
  <c r="V143" i="26"/>
  <c r="W639" i="10"/>
  <c r="W906" i="26"/>
  <c r="W734" i="26"/>
  <c r="U938" i="26"/>
  <c r="U766" i="26"/>
  <c r="V464" i="10"/>
  <c r="V503" i="26" s="1"/>
  <c r="V502" i="26"/>
  <c r="X291" i="10"/>
  <c r="X289" i="26"/>
  <c r="W738" i="10"/>
  <c r="W850" i="26"/>
  <c r="X605" i="10"/>
  <c r="X677" i="26"/>
  <c r="V897" i="10"/>
  <c r="V1044" i="26" s="1"/>
  <c r="V1043" i="26"/>
  <c r="W728" i="10"/>
  <c r="W840" i="26"/>
  <c r="U958" i="26"/>
  <c r="U786" i="26"/>
  <c r="W468" i="10"/>
  <c r="W506" i="26"/>
  <c r="Y673" i="10"/>
  <c r="Y940" i="26"/>
  <c r="Y768" i="26"/>
  <c r="X712" i="10"/>
  <c r="X824" i="26"/>
  <c r="X167" i="10"/>
  <c r="X131" i="26"/>
  <c r="Y536" i="26"/>
  <c r="Y540" i="26" s="1"/>
  <c r="Y528" i="26"/>
  <c r="Y532" i="26" s="1"/>
  <c r="X353" i="10"/>
  <c r="X374" i="26"/>
  <c r="Y757" i="10"/>
  <c r="Y869" i="26"/>
  <c r="Y315" i="10"/>
  <c r="Y316" i="10" s="1"/>
  <c r="Y313" i="26"/>
  <c r="Y393" i="10"/>
  <c r="Y414" i="26"/>
  <c r="X727" i="10"/>
  <c r="X839" i="26"/>
  <c r="X551" i="10"/>
  <c r="X606" i="26"/>
  <c r="X457" i="10"/>
  <c r="X495" i="26"/>
  <c r="X506" i="10"/>
  <c r="X561" i="26"/>
  <c r="W453" i="10"/>
  <c r="W491" i="26"/>
  <c r="V587" i="10"/>
  <c r="V660" i="26" s="1"/>
  <c r="V659" i="26"/>
  <c r="X595" i="10"/>
  <c r="X667" i="26"/>
  <c r="Z939" i="26"/>
  <c r="Z767" i="26"/>
  <c r="X648" i="10"/>
  <c r="X915" i="26"/>
  <c r="X743" i="26"/>
  <c r="X477" i="10"/>
  <c r="X515" i="26"/>
  <c r="X462" i="10"/>
  <c r="X500" i="26"/>
  <c r="X422" i="10"/>
  <c r="X460" i="26"/>
  <c r="X885" i="10"/>
  <c r="X1031" i="26"/>
  <c r="Y442" i="26"/>
  <c r="Y446" i="26" s="1"/>
  <c r="Y450" i="26"/>
  <c r="Y454" i="26" s="1"/>
  <c r="X427" i="10"/>
  <c r="X465" i="26"/>
  <c r="X752" i="10"/>
  <c r="X864" i="26"/>
  <c r="X576" i="26"/>
  <c r="X762" i="10"/>
  <c r="X874" i="26"/>
  <c r="X565" i="10"/>
  <c r="X637" i="26"/>
  <c r="X526" i="10"/>
  <c r="X581" i="26"/>
  <c r="X162" i="10"/>
  <c r="X126" i="26"/>
  <c r="X688" i="10"/>
  <c r="X955" i="26"/>
  <c r="X783" i="26"/>
  <c r="X600" i="10"/>
  <c r="X672" i="26"/>
  <c r="X152" i="10"/>
  <c r="X116" i="26"/>
  <c r="Y290" i="10"/>
  <c r="Y288" i="26"/>
  <c r="X717" i="10"/>
  <c r="X829" i="26"/>
  <c r="X231" i="10"/>
  <c r="X212" i="26"/>
  <c r="V273" i="10"/>
  <c r="V255" i="26" s="1"/>
  <c r="V254" i="26"/>
  <c r="W184" i="10"/>
  <c r="W149" i="26" s="1"/>
  <c r="W148" i="26"/>
  <c r="V405" i="10"/>
  <c r="V427" i="26" s="1"/>
  <c r="V426" i="26"/>
  <c r="W684" i="10"/>
  <c r="W951" i="26"/>
  <c r="W779" i="26"/>
  <c r="W188" i="10"/>
  <c r="W152" i="26"/>
  <c r="X512" i="10"/>
  <c r="X567" i="26"/>
  <c r="Y170" i="26"/>
  <c r="V312" i="10"/>
  <c r="V311" i="26" s="1"/>
  <c r="V310" i="26"/>
  <c r="V543" i="10"/>
  <c r="V599" i="26" s="1"/>
  <c r="V598" i="26"/>
  <c r="W443" i="10"/>
  <c r="W481" i="26"/>
  <c r="W841" i="10"/>
  <c r="W987" i="26"/>
  <c r="W331" i="10"/>
  <c r="W329" i="26"/>
  <c r="W634" i="10"/>
  <c r="W901" i="26"/>
  <c r="W729" i="26"/>
  <c r="W281" i="10"/>
  <c r="W279" i="26"/>
  <c r="V164" i="26"/>
  <c r="V163" i="26"/>
  <c r="U903" i="26"/>
  <c r="U731" i="26"/>
  <c r="W149" i="10"/>
  <c r="W114" i="26" s="1"/>
  <c r="W113" i="26"/>
  <c r="V105" i="10"/>
  <c r="V53" i="26" s="1"/>
  <c r="V52" i="26"/>
  <c r="V130" i="10"/>
  <c r="V78" i="26" s="1"/>
  <c r="V77" i="26"/>
  <c r="W763" i="10"/>
  <c r="W875" i="26"/>
  <c r="W655" i="10"/>
  <c r="W922" i="26"/>
  <c r="W750" i="26"/>
  <c r="V553" i="10"/>
  <c r="V609" i="26" s="1"/>
  <c r="V608" i="26"/>
  <c r="V660" i="10"/>
  <c r="V927" i="26"/>
  <c r="V755" i="26"/>
  <c r="X1122" i="26"/>
  <c r="V842" i="10"/>
  <c r="V989" i="26" s="1"/>
  <c r="V988" i="26"/>
  <c r="W846" i="10"/>
  <c r="W992" i="26"/>
  <c r="V390" i="10"/>
  <c r="V412" i="26" s="1"/>
  <c r="V411" i="26"/>
  <c r="X1115" i="26"/>
  <c r="X88" i="10"/>
  <c r="X35" i="26"/>
  <c r="Y653" i="10"/>
  <c r="Y920" i="26"/>
  <c r="Y748" i="26"/>
  <c r="Y909" i="26"/>
  <c r="Y737" i="26"/>
  <c r="X546" i="10"/>
  <c r="X601" i="26"/>
  <c r="Y536" i="10"/>
  <c r="Y591" i="26"/>
  <c r="X541" i="10"/>
  <c r="X596" i="26"/>
  <c r="X678" i="10"/>
  <c r="X945" i="26"/>
  <c r="X773" i="26"/>
  <c r="X560" i="10"/>
  <c r="X632" i="26"/>
  <c r="X261" i="10"/>
  <c r="X242" i="26"/>
  <c r="X256" i="10"/>
  <c r="X237" i="26"/>
  <c r="X266" i="10"/>
  <c r="X247" i="26"/>
  <c r="X251" i="10"/>
  <c r="X232" i="26"/>
  <c r="Z919" i="26"/>
  <c r="Z747" i="26"/>
  <c r="X432" i="10"/>
  <c r="X470" i="26"/>
  <c r="X280" i="10"/>
  <c r="X278" i="26"/>
  <c r="X585" i="10"/>
  <c r="X657" i="26"/>
  <c r="X157" i="10"/>
  <c r="X121" i="26"/>
  <c r="X571" i="26"/>
  <c r="X128" i="10"/>
  <c r="X75" i="26"/>
  <c r="X452" i="10"/>
  <c r="X490" i="26"/>
  <c r="X310" i="10"/>
  <c r="X308" i="26"/>
  <c r="X683" i="10"/>
  <c r="X950" i="26"/>
  <c r="X778" i="26"/>
  <c r="X177" i="10"/>
  <c r="X141" i="26"/>
  <c r="X737" i="10"/>
  <c r="X849" i="26"/>
  <c r="W438" i="10"/>
  <c r="W476" i="26"/>
  <c r="W871" i="10"/>
  <c r="W1017" i="26"/>
  <c r="W856" i="10"/>
  <c r="W1002" i="26"/>
  <c r="V253" i="10"/>
  <c r="V235" i="26" s="1"/>
  <c r="V234" i="26"/>
  <c r="V640" i="10"/>
  <c r="V907" i="26"/>
  <c r="V735" i="26"/>
  <c r="V872" i="10"/>
  <c r="V1019" i="26" s="1"/>
  <c r="V1018" i="26"/>
  <c r="U918" i="26"/>
  <c r="U746" i="26"/>
  <c r="W104" i="10"/>
  <c r="W51" i="26"/>
  <c r="X804" i="26"/>
  <c r="X808" i="26" s="1"/>
  <c r="X796" i="26"/>
  <c r="X800" i="26" s="1"/>
  <c r="W143" i="10"/>
  <c r="W107" i="26"/>
  <c r="W703" i="10"/>
  <c r="W815" i="26"/>
  <c r="W428" i="10"/>
  <c r="W466" i="26"/>
  <c r="V169" i="10"/>
  <c r="V134" i="26" s="1"/>
  <c r="V133" i="26"/>
  <c r="U928" i="26"/>
  <c r="U756" i="26"/>
  <c r="V360" i="10"/>
  <c r="V382" i="26" s="1"/>
  <c r="V381" i="26"/>
  <c r="W129" i="10"/>
  <c r="W76" i="26"/>
  <c r="V943" i="26"/>
  <c r="V771" i="26"/>
  <c r="V645" i="10"/>
  <c r="V912" i="26"/>
  <c r="V740" i="26"/>
  <c r="V159" i="10"/>
  <c r="V124" i="26" s="1"/>
  <c r="V123" i="26"/>
  <c r="W99" i="10"/>
  <c r="W46" i="26"/>
  <c r="W237" i="10"/>
  <c r="W218" i="26"/>
  <c r="W336" i="10"/>
  <c r="W334" i="26"/>
  <c r="W566" i="10"/>
  <c r="W638" i="26"/>
  <c r="W217" i="10"/>
  <c r="W222" i="10" s="1"/>
  <c r="W198" i="26"/>
  <c r="Z416" i="10"/>
  <c r="Y438" i="26"/>
  <c r="Z343" i="10"/>
  <c r="Y342" i="26"/>
  <c r="W473" i="10"/>
  <c r="W511" i="26"/>
  <c r="V882" i="10"/>
  <c r="V1029" i="26" s="1"/>
  <c r="V1028" i="26"/>
  <c r="W247" i="10"/>
  <c r="W228" i="26"/>
  <c r="W709" i="10"/>
  <c r="W822" i="26" s="1"/>
  <c r="W821" i="26"/>
  <c r="V650" i="10"/>
  <c r="V917" i="26"/>
  <c r="V745" i="26"/>
  <c r="V189" i="10"/>
  <c r="V154" i="26" s="1"/>
  <c r="V153" i="26"/>
  <c r="V332" i="10"/>
  <c r="V331" i="26" s="1"/>
  <c r="V330" i="26"/>
  <c r="W463" i="10"/>
  <c r="W501" i="26"/>
  <c r="W84" i="10"/>
  <c r="W31" i="26"/>
  <c r="W886" i="10"/>
  <c r="W1032" i="26"/>
  <c r="W581" i="10"/>
  <c r="W653" i="26"/>
  <c r="V719" i="10"/>
  <c r="V832" i="26" s="1"/>
  <c r="V831" i="26"/>
  <c r="V302" i="10"/>
  <c r="V301" i="26" s="1"/>
  <c r="V300" i="26"/>
  <c r="V548" i="10"/>
  <c r="V604" i="26" s="1"/>
  <c r="V603" i="26"/>
  <c r="V764" i="10"/>
  <c r="V877" i="26" s="1"/>
  <c r="V876" i="26"/>
  <c r="V577" i="10"/>
  <c r="V650" i="26" s="1"/>
  <c r="V649" i="26"/>
  <c r="W414" i="10"/>
  <c r="W435" i="26"/>
  <c r="W876" i="10"/>
  <c r="W1022" i="26"/>
  <c r="AC2" i="24"/>
  <c r="AC3" i="24" s="1"/>
  <c r="AC4" i="24" s="1"/>
  <c r="Y92" i="10"/>
  <c r="Z91" i="10"/>
  <c r="Z39" i="26" s="1"/>
  <c r="Z618" i="10"/>
  <c r="Z691" i="26" s="1"/>
  <c r="Y619" i="10"/>
  <c r="Y879" i="10"/>
  <c r="Z878" i="10"/>
  <c r="Z1025" i="26" s="1"/>
  <c r="Y82" i="10"/>
  <c r="Z81" i="10"/>
  <c r="Z29" i="26" s="1"/>
  <c r="Z401" i="10"/>
  <c r="Z423" i="26" s="1"/>
  <c r="Y402" i="10"/>
  <c r="Y657" i="10"/>
  <c r="Z656" i="10"/>
  <c r="Y466" i="10"/>
  <c r="Z465" i="10"/>
  <c r="Z504" i="26" s="1"/>
  <c r="Y609" i="10"/>
  <c r="Z608" i="10"/>
  <c r="Z681" i="26" s="1"/>
  <c r="Y667" i="10"/>
  <c r="Z666" i="10"/>
  <c r="Y899" i="10"/>
  <c r="Z898" i="10"/>
  <c r="Z1045" i="26" s="1"/>
  <c r="Y490" i="10"/>
  <c r="Z489" i="10"/>
  <c r="Z545" i="26" s="1"/>
  <c r="Z544" i="26" s="1"/>
  <c r="Z411" i="10"/>
  <c r="Z433" i="26" s="1"/>
  <c r="Y412" i="10"/>
  <c r="Y741" i="10"/>
  <c r="Z740" i="10"/>
  <c r="Z853" i="26" s="1"/>
  <c r="Y746" i="10"/>
  <c r="Z745" i="10"/>
  <c r="Z858" i="26" s="1"/>
  <c r="Y692" i="10"/>
  <c r="Z691" i="10"/>
  <c r="Y471" i="10"/>
  <c r="Z470" i="10"/>
  <c r="Z509" i="26" s="1"/>
  <c r="Y191" i="10"/>
  <c r="Z190" i="10"/>
  <c r="Z155" i="26" s="1"/>
  <c r="Y270" i="10"/>
  <c r="Z269" i="10"/>
  <c r="Z251" i="26" s="1"/>
  <c r="Y324" i="10"/>
  <c r="Z323" i="10"/>
  <c r="Z322" i="26" s="1"/>
  <c r="Z789" i="10"/>
  <c r="Y790" i="10"/>
  <c r="Y791" i="10" s="1"/>
  <c r="Y792" i="10" s="1"/>
  <c r="Y793" i="10" s="1"/>
  <c r="Y495" i="10"/>
  <c r="Z494" i="10"/>
  <c r="Z550" i="26" s="1"/>
  <c r="Z219" i="10"/>
  <c r="Z201" i="26" s="1"/>
  <c r="Y220" i="10"/>
  <c r="Y221" i="10" s="1"/>
  <c r="Z631" i="10"/>
  <c r="Y632" i="10"/>
  <c r="Y407" i="10"/>
  <c r="Z406" i="10"/>
  <c r="Z428" i="26" s="1"/>
  <c r="Z510" i="10"/>
  <c r="AA509" i="10"/>
  <c r="AA565" i="26" s="1"/>
  <c r="Y775" i="10"/>
  <c r="Y776" i="10" s="1"/>
  <c r="Y777" i="10" s="1"/>
  <c r="Y778" i="10" s="1"/>
  <c r="Z774" i="10"/>
  <c r="Z578" i="10"/>
  <c r="Z651" i="26" s="1"/>
  <c r="Y579" i="10"/>
  <c r="Z121" i="10"/>
  <c r="Z69" i="26" s="1"/>
  <c r="Y122" i="10"/>
  <c r="Z106" i="10"/>
  <c r="Z54" i="26" s="1"/>
  <c r="Y107" i="10"/>
  <c r="Y530" i="10"/>
  <c r="Z529" i="10"/>
  <c r="Z585" i="26" s="1"/>
  <c r="Z214" i="10"/>
  <c r="Z196" i="26" s="1"/>
  <c r="Y215" i="10"/>
  <c r="Y216" i="10" s="1"/>
  <c r="Y397" i="10"/>
  <c r="Z396" i="10"/>
  <c r="Z418" i="26" s="1"/>
  <c r="Z863" i="10"/>
  <c r="Z1010" i="26" s="1"/>
  <c r="Y864" i="10"/>
  <c r="Y77" i="10"/>
  <c r="Z76" i="10"/>
  <c r="Z24" i="26" s="1"/>
  <c r="Y701" i="10"/>
  <c r="Z700" i="10"/>
  <c r="Z813" i="26" s="1"/>
  <c r="Z812" i="26" s="1"/>
  <c r="Y329" i="10"/>
  <c r="Z328" i="10"/>
  <c r="Z327" i="26" s="1"/>
  <c r="Y594" i="10"/>
  <c r="Z593" i="10"/>
  <c r="Z666" i="26" s="1"/>
  <c r="Y647" i="10"/>
  <c r="Z646" i="10"/>
  <c r="Y761" i="10"/>
  <c r="Z760" i="10"/>
  <c r="Z873" i="26" s="1"/>
  <c r="Y564" i="10"/>
  <c r="Z563" i="10"/>
  <c r="Z636" i="26" s="1"/>
  <c r="Z524" i="10"/>
  <c r="Z580" i="26" s="1"/>
  <c r="Y525" i="10"/>
  <c r="Z160" i="10"/>
  <c r="Z125" i="26" s="1"/>
  <c r="Y161" i="10"/>
  <c r="Y687" i="10"/>
  <c r="Z686" i="10"/>
  <c r="Y599" i="10"/>
  <c r="Z598" i="10"/>
  <c r="Z671" i="26" s="1"/>
  <c r="Z150" i="10"/>
  <c r="Z115" i="26" s="1"/>
  <c r="Y151" i="10"/>
  <c r="Z289" i="10"/>
  <c r="AA288" i="10"/>
  <c r="AA287" i="26" s="1"/>
  <c r="Z715" i="10"/>
  <c r="Z716" i="10" s="1"/>
  <c r="Y230" i="10"/>
  <c r="Z229" i="10"/>
  <c r="Z211" i="26" s="1"/>
  <c r="Z440" i="10"/>
  <c r="Z479" i="26" s="1"/>
  <c r="Y441" i="10"/>
  <c r="Y461" i="10"/>
  <c r="Z460" i="10"/>
  <c r="Z499" i="26" s="1"/>
  <c r="Y884" i="10"/>
  <c r="Z883" i="10"/>
  <c r="Z1030" i="26" s="1"/>
  <c r="Z425" i="10"/>
  <c r="Z464" i="26" s="1"/>
  <c r="Y426" i="10"/>
  <c r="Y751" i="10"/>
  <c r="Z750" i="10"/>
  <c r="Z863" i="26" s="1"/>
  <c r="Z519" i="10"/>
  <c r="Z575" i="26" s="1"/>
  <c r="Y520" i="10"/>
  <c r="Y521" i="10" s="1"/>
  <c r="Z672" i="10"/>
  <c r="AA671" i="10"/>
  <c r="Y711" i="10"/>
  <c r="Z710" i="10"/>
  <c r="Z823" i="26" s="1"/>
  <c r="Z814" i="10"/>
  <c r="Y815" i="10"/>
  <c r="Y816" i="10" s="1"/>
  <c r="Z784" i="10"/>
  <c r="Y785" i="10"/>
  <c r="Y786" i="10" s="1"/>
  <c r="Y787" i="10" s="1"/>
  <c r="Y788" i="10" s="1"/>
  <c r="Z165" i="10"/>
  <c r="Z130" i="26" s="1"/>
  <c r="Y166" i="10"/>
  <c r="Y830" i="10"/>
  <c r="Y831" i="10" s="1"/>
  <c r="Y832" i="10" s="1"/>
  <c r="Y833" i="10" s="1"/>
  <c r="Z829" i="10"/>
  <c r="Z730" i="10"/>
  <c r="Z843" i="26" s="1"/>
  <c r="Y731" i="10"/>
  <c r="Z769" i="10"/>
  <c r="Y770" i="10"/>
  <c r="Y771" i="10" s="1"/>
  <c r="Y772" i="10" s="1"/>
  <c r="Y773" i="10" s="1"/>
  <c r="Z351" i="10"/>
  <c r="Z373" i="26" s="1"/>
  <c r="Z372" i="26" s="1"/>
  <c r="Y352" i="10"/>
  <c r="Z756" i="10"/>
  <c r="AA755" i="10"/>
  <c r="AA868" i="26" s="1"/>
  <c r="Z314" i="10"/>
  <c r="AA313" i="10"/>
  <c r="AA312" i="26" s="1"/>
  <c r="Y820" i="10"/>
  <c r="Y821" i="10" s="1"/>
  <c r="Z819" i="10"/>
  <c r="Y894" i="10"/>
  <c r="Z893" i="10"/>
  <c r="Z1040" i="26" s="1"/>
  <c r="AA391" i="10"/>
  <c r="AA413" i="26" s="1"/>
  <c r="Z392" i="10"/>
  <c r="Z356" i="10"/>
  <c r="Z378" i="26" s="1"/>
  <c r="Y357" i="10"/>
  <c r="Z725" i="10"/>
  <c r="Z838" i="26" s="1"/>
  <c r="Y726" i="10"/>
  <c r="Y550" i="10"/>
  <c r="Z549" i="10"/>
  <c r="Z605" i="26" s="1"/>
  <c r="Y456" i="10"/>
  <c r="Z455" i="10"/>
  <c r="Z494" i="26" s="1"/>
  <c r="Z318" i="10"/>
  <c r="Z317" i="26" s="1"/>
  <c r="Y319" i="10"/>
  <c r="Y505" i="10"/>
  <c r="Z504" i="10"/>
  <c r="Z560" i="26" s="1"/>
  <c r="Y589" i="10"/>
  <c r="Z588" i="10"/>
  <c r="Z661" i="26" s="1"/>
  <c r="Z101" i="10"/>
  <c r="Z49" i="26" s="1"/>
  <c r="Y102" i="10"/>
  <c r="Y141" i="10"/>
  <c r="Z140" i="10"/>
  <c r="Z105" i="26" s="1"/>
  <c r="Z104" i="26" s="1"/>
  <c r="Z641" i="10"/>
  <c r="Y642" i="10"/>
  <c r="Z116" i="10"/>
  <c r="Z64" i="26" s="1"/>
  <c r="Y117" i="10"/>
  <c r="Z298" i="10"/>
  <c r="Z297" i="26" s="1"/>
  <c r="Y299" i="10"/>
  <c r="Z367" i="10"/>
  <c r="AA366" i="10"/>
  <c r="AA388" i="26" s="1"/>
  <c r="Z838" i="10"/>
  <c r="Z985" i="26" s="1"/>
  <c r="Z984" i="26" s="1"/>
  <c r="Y839" i="10"/>
  <c r="Y476" i="10"/>
  <c r="Z475" i="10"/>
  <c r="Z514" i="26" s="1"/>
  <c r="Z499" i="10"/>
  <c r="Z555" i="26" s="1"/>
  <c r="Y500" i="10"/>
  <c r="Z165" i="26"/>
  <c r="Y87" i="10"/>
  <c r="Z86" i="10"/>
  <c r="Z34" i="26" s="1"/>
  <c r="Y294" i="10"/>
  <c r="Z293" i="10"/>
  <c r="Z292" i="26" s="1"/>
  <c r="Y795" i="10"/>
  <c r="Y796" i="10" s="1"/>
  <c r="Y797" i="10" s="1"/>
  <c r="Y798" i="10" s="1"/>
  <c r="Z794" i="10"/>
  <c r="Z652" i="10"/>
  <c r="AA651" i="10"/>
  <c r="Y235" i="10"/>
  <c r="Z234" i="10"/>
  <c r="Z216" i="26" s="1"/>
  <c r="Z333" i="10"/>
  <c r="Z332" i="26" s="1"/>
  <c r="Y334" i="10"/>
  <c r="Y604" i="10"/>
  <c r="Z603" i="10"/>
  <c r="Z676" i="26" s="1"/>
  <c r="Y372" i="10"/>
  <c r="Z371" i="10"/>
  <c r="Z393" i="26" s="1"/>
  <c r="Y800" i="10"/>
  <c r="Y801" i="10" s="1"/>
  <c r="Y802" i="10" s="1"/>
  <c r="Y803" i="10" s="1"/>
  <c r="Z799" i="10"/>
  <c r="Z706" i="10"/>
  <c r="AA705" i="10"/>
  <c r="AA818" i="26" s="1"/>
  <c r="Y377" i="10"/>
  <c r="Z376" i="10"/>
  <c r="Z398" i="26" s="1"/>
  <c r="Y545" i="10"/>
  <c r="Z544" i="10"/>
  <c r="Z600" i="26" s="1"/>
  <c r="AA534" i="10"/>
  <c r="AA590" i="26" s="1"/>
  <c r="Z535" i="10"/>
  <c r="Z539" i="10"/>
  <c r="Z595" i="26" s="1"/>
  <c r="Y540" i="10"/>
  <c r="Z780" i="10"/>
  <c r="Z781" i="10" s="1"/>
  <c r="Z782" i="10" s="1"/>
  <c r="Z783" i="10" s="1"/>
  <c r="AA779" i="10"/>
  <c r="Z676" i="10"/>
  <c r="Y677" i="10"/>
  <c r="Y559" i="10"/>
  <c r="Z558" i="10"/>
  <c r="Z631" i="26" s="1"/>
  <c r="Z630" i="26" s="1"/>
  <c r="Z259" i="10"/>
  <c r="Z241" i="26" s="1"/>
  <c r="Y260" i="10"/>
  <c r="Z254" i="10"/>
  <c r="Z236" i="26" s="1"/>
  <c r="Y255" i="10"/>
  <c r="Y265" i="10"/>
  <c r="Z264" i="10"/>
  <c r="Z246" i="26" s="1"/>
  <c r="Z249" i="10"/>
  <c r="Z231" i="26" s="1"/>
  <c r="Y250" i="10"/>
  <c r="Y431" i="10"/>
  <c r="Z430" i="10"/>
  <c r="Z469" i="26" s="1"/>
  <c r="Y279" i="10"/>
  <c r="Z278" i="10"/>
  <c r="Z277" i="26" s="1"/>
  <c r="Z276" i="26" s="1"/>
  <c r="Z583" i="10"/>
  <c r="Z656" i="26" s="1"/>
  <c r="Y584" i="10"/>
  <c r="Z155" i="10"/>
  <c r="Z120" i="26" s="1"/>
  <c r="Y156" i="10"/>
  <c r="Y515" i="10"/>
  <c r="Y516" i="10" s="1"/>
  <c r="Z514" i="10"/>
  <c r="Z570" i="26" s="1"/>
  <c r="Y127" i="10"/>
  <c r="Z126" i="10"/>
  <c r="Z74" i="26" s="1"/>
  <c r="Z450" i="10"/>
  <c r="Z489" i="26" s="1"/>
  <c r="Y451" i="10"/>
  <c r="Z308" i="10"/>
  <c r="Z307" i="26" s="1"/>
  <c r="Y309" i="10"/>
  <c r="Y682" i="10"/>
  <c r="Z681" i="10"/>
  <c r="Y176" i="10"/>
  <c r="Z175" i="10"/>
  <c r="Y736" i="10"/>
  <c r="Z735" i="10"/>
  <c r="Z848" i="26" s="1"/>
  <c r="Y132" i="10"/>
  <c r="Z131" i="10"/>
  <c r="Z79" i="26" s="1"/>
  <c r="Y849" i="10"/>
  <c r="Z848" i="10"/>
  <c r="Z995" i="26" s="1"/>
  <c r="Z858" i="10"/>
  <c r="Z1005" i="26" s="1"/>
  <c r="Y859" i="10"/>
  <c r="Z195" i="10"/>
  <c r="Z196" i="10" s="1"/>
  <c r="Z197" i="10" s="1"/>
  <c r="Z198" i="10" s="1"/>
  <c r="Z199" i="10" s="1"/>
  <c r="Z381" i="10"/>
  <c r="Z403" i="26" s="1"/>
  <c r="Y382" i="10"/>
  <c r="Z480" i="10"/>
  <c r="Z519" i="26" s="1"/>
  <c r="Y481" i="10"/>
  <c r="Y874" i="10"/>
  <c r="Z873" i="10"/>
  <c r="Z1020" i="26" s="1"/>
  <c r="Y240" i="10"/>
  <c r="Z239" i="10"/>
  <c r="Z221" i="26" s="1"/>
  <c r="Y805" i="10"/>
  <c r="Y806" i="10" s="1"/>
  <c r="Y807" i="10" s="1"/>
  <c r="Y808" i="10" s="1"/>
  <c r="Z804" i="10"/>
  <c r="Z244" i="10"/>
  <c r="Z226" i="26" s="1"/>
  <c r="Y245" i="10"/>
  <c r="Y825" i="10"/>
  <c r="Y826" i="10" s="1"/>
  <c r="Y827" i="10" s="1"/>
  <c r="Y828" i="10" s="1"/>
  <c r="Z824" i="10"/>
  <c r="Y97" i="10"/>
  <c r="Z96" i="10"/>
  <c r="Z44" i="26" s="1"/>
  <c r="Y662" i="10"/>
  <c r="Z661" i="10"/>
  <c r="Z809" i="10"/>
  <c r="Y810" i="10"/>
  <c r="Y811" i="10" s="1"/>
  <c r="Y812" i="10" s="1"/>
  <c r="Y813" i="10" s="1"/>
  <c r="Y284" i="10"/>
  <c r="Z283" i="10"/>
  <c r="Z282" i="26" s="1"/>
  <c r="Y844" i="10"/>
  <c r="Z843" i="10"/>
  <c r="Z990" i="26" s="1"/>
  <c r="Y614" i="10"/>
  <c r="Z613" i="10"/>
  <c r="Z686" i="26" s="1"/>
  <c r="Y186" i="10"/>
  <c r="Z185" i="10"/>
  <c r="Z150" i="26" s="1"/>
  <c r="AA145" i="10"/>
  <c r="AA110" i="26" s="1"/>
  <c r="Z146" i="10"/>
  <c r="Z181" i="10"/>
  <c r="AA180" i="10"/>
  <c r="AA145" i="26" s="1"/>
  <c r="Z435" i="10"/>
  <c r="Z474" i="26" s="1"/>
  <c r="Y436" i="10"/>
  <c r="Z568" i="10"/>
  <c r="Z641" i="26" s="1"/>
  <c r="Y569" i="10"/>
  <c r="Y854" i="10"/>
  <c r="Z853" i="10"/>
  <c r="Z1000" i="26" s="1"/>
  <c r="Z170" i="10"/>
  <c r="Y171" i="10"/>
  <c r="Y362" i="10"/>
  <c r="Z361" i="10"/>
  <c r="Z383" i="26" s="1"/>
  <c r="Y225" i="10"/>
  <c r="Z224" i="10"/>
  <c r="Z206" i="26" s="1"/>
  <c r="Z303" i="10"/>
  <c r="Z302" i="26" s="1"/>
  <c r="Y304" i="10"/>
  <c r="Y112" i="10"/>
  <c r="Z111" i="10"/>
  <c r="Z59" i="26" s="1"/>
  <c r="Z445" i="10"/>
  <c r="Z484" i="26" s="1"/>
  <c r="Y446" i="10"/>
  <c r="Y387" i="10"/>
  <c r="Z386" i="10"/>
  <c r="Z408" i="26" s="1"/>
  <c r="Y637" i="10"/>
  <c r="Z636" i="10"/>
  <c r="Z573" i="10"/>
  <c r="Z646" i="26" s="1"/>
  <c r="Y574" i="10"/>
  <c r="Y889" i="10"/>
  <c r="Z888" i="10"/>
  <c r="Z1035" i="26" s="1"/>
  <c r="Z868" i="10"/>
  <c r="Z1015" i="26" s="1"/>
  <c r="Y869" i="10"/>
  <c r="AA338" i="10"/>
  <c r="AA337" i="26" s="1"/>
  <c r="Z339" i="10"/>
  <c r="Z71" i="10"/>
  <c r="Z19" i="26" s="1"/>
  <c r="Z18" i="26" s="1"/>
  <c r="Y72" i="10"/>
  <c r="AY13" i="18" l="1"/>
  <c r="AY16" i="30"/>
  <c r="AX13" i="18"/>
  <c r="AX16" i="30"/>
  <c r="AW19" i="18"/>
  <c r="AW14" i="30"/>
  <c r="T18" i="18"/>
  <c r="T14" i="30"/>
  <c r="W16" i="18"/>
  <c r="W17" i="18"/>
  <c r="X1144" i="26"/>
  <c r="X19" i="15" s="1"/>
  <c r="X19" i="17" s="1"/>
  <c r="X19" i="18" s="1"/>
  <c r="X1142" i="26"/>
  <c r="X17" i="15" s="1"/>
  <c r="X17" i="17" s="1"/>
  <c r="X17" i="18" s="1"/>
  <c r="AY1090" i="26"/>
  <c r="AY1094" i="26" s="1"/>
  <c r="AY1098" i="26" s="1"/>
  <c r="AY1135" i="26" s="1"/>
  <c r="AY1144" i="26" s="1"/>
  <c r="AY19" i="15" s="1"/>
  <c r="AY19" i="17" s="1"/>
  <c r="AX19" i="17"/>
  <c r="U1117" i="26"/>
  <c r="U1143" i="26" s="1"/>
  <c r="U18" i="15" s="1"/>
  <c r="Z201" i="10"/>
  <c r="Z202" i="10" s="1"/>
  <c r="Z203" i="10" s="1"/>
  <c r="Z204" i="10" s="1"/>
  <c r="AA200" i="10"/>
  <c r="Z421" i="10"/>
  <c r="AA420" i="10"/>
  <c r="AA459" i="26" s="1"/>
  <c r="AA458" i="26" s="1"/>
  <c r="Z721" i="10"/>
  <c r="AA720" i="10"/>
  <c r="AA209" i="10"/>
  <c r="Z210" i="10"/>
  <c r="AZ1090" i="26"/>
  <c r="AZ1094" i="26" s="1"/>
  <c r="AZ1098" i="26" s="1"/>
  <c r="AZ1135" i="26" s="1"/>
  <c r="AZ1144" i="26" s="1"/>
  <c r="AZ19" i="15" s="1"/>
  <c r="AZ66" i="27"/>
  <c r="X818" i="10"/>
  <c r="X822" i="10"/>
  <c r="X823" i="10" s="1"/>
  <c r="Z160" i="26"/>
  <c r="W577" i="26"/>
  <c r="V723" i="10"/>
  <c r="V835" i="26"/>
  <c r="Z135" i="26"/>
  <c r="Z140" i="26"/>
  <c r="Y833" i="26"/>
  <c r="W316" i="26"/>
  <c r="U622" i="10"/>
  <c r="U695" i="26" s="1"/>
  <c r="U694" i="26"/>
  <c r="S194" i="26"/>
  <c r="S213" i="10"/>
  <c r="S195" i="26" s="1"/>
  <c r="W722" i="10"/>
  <c r="W834" i="26"/>
  <c r="Z828" i="26"/>
  <c r="V144" i="26"/>
  <c r="W191" i="26"/>
  <c r="W190" i="26" s="1"/>
  <c r="V690" i="26"/>
  <c r="T212" i="10"/>
  <c r="T193" i="26"/>
  <c r="W203" i="26"/>
  <c r="Y1116" i="26"/>
  <c r="U724" i="10"/>
  <c r="U837" i="26" s="1"/>
  <c r="U836" i="26"/>
  <c r="U211" i="10"/>
  <c r="U192" i="26"/>
  <c r="V260" i="26"/>
  <c r="V264" i="26" s="1"/>
  <c r="V268" i="26"/>
  <c r="V272" i="26" s="1"/>
  <c r="Y817" i="10"/>
  <c r="Y1126" i="26"/>
  <c r="X1125" i="26"/>
  <c r="X1141" i="26" s="1"/>
  <c r="X16" i="15" s="1"/>
  <c r="X16" i="17" s="1"/>
  <c r="Y1121" i="26"/>
  <c r="Y1122" i="26"/>
  <c r="Y1120" i="26"/>
  <c r="Y1128" i="26"/>
  <c r="X1127" i="26"/>
  <c r="Z147" i="10"/>
  <c r="Z111" i="26"/>
  <c r="Y256" i="10"/>
  <c r="Y237" i="26"/>
  <c r="X89" i="10"/>
  <c r="X36" i="26"/>
  <c r="AA696" i="10"/>
  <c r="Z964" i="26"/>
  <c r="Z792" i="26"/>
  <c r="W680" i="10"/>
  <c r="W947" i="26"/>
  <c r="W775" i="26"/>
  <c r="Y638" i="10"/>
  <c r="Y905" i="26"/>
  <c r="Y733" i="26"/>
  <c r="Y855" i="10"/>
  <c r="Y1001" i="26"/>
  <c r="Y285" i="10"/>
  <c r="Y283" i="26"/>
  <c r="Y875" i="10"/>
  <c r="Y1021" i="26"/>
  <c r="Y177" i="10"/>
  <c r="Y141" i="26"/>
  <c r="Y128" i="10"/>
  <c r="Y75" i="26"/>
  <c r="Y280" i="10"/>
  <c r="Y278" i="26"/>
  <c r="Y378" i="10"/>
  <c r="Y399" i="26"/>
  <c r="Y605" i="10"/>
  <c r="Y677" i="26"/>
  <c r="Z368" i="10"/>
  <c r="Z389" i="26"/>
  <c r="Y142" i="10"/>
  <c r="Y106" i="26"/>
  <c r="Z315" i="10"/>
  <c r="Z316" i="10" s="1"/>
  <c r="Z313" i="26"/>
  <c r="Y752" i="10"/>
  <c r="Y864" i="26"/>
  <c r="Y462" i="10"/>
  <c r="Y500" i="26"/>
  <c r="Z290" i="10"/>
  <c r="Z288" i="26"/>
  <c r="Y648" i="10"/>
  <c r="Y915" i="26"/>
  <c r="Y743" i="26"/>
  <c r="Y78" i="10"/>
  <c r="Y25" i="26"/>
  <c r="Y531" i="10"/>
  <c r="Y586" i="26"/>
  <c r="Y271" i="10"/>
  <c r="Y252" i="26"/>
  <c r="Y747" i="10"/>
  <c r="Y859" i="26"/>
  <c r="Y900" i="10"/>
  <c r="Y1046" i="26"/>
  <c r="Y467" i="10"/>
  <c r="Y505" i="26"/>
  <c r="Y880" i="10"/>
  <c r="Y1026" i="26"/>
  <c r="AA343" i="10"/>
  <c r="Z342" i="26"/>
  <c r="W337" i="10"/>
  <c r="W336" i="26" s="1"/>
  <c r="W335" i="26"/>
  <c r="W857" i="10"/>
  <c r="W1004" i="26" s="1"/>
  <c r="W1003" i="26"/>
  <c r="X178" i="10"/>
  <c r="X142" i="26"/>
  <c r="X547" i="10"/>
  <c r="X602" i="26"/>
  <c r="W635" i="10"/>
  <c r="W902" i="26"/>
  <c r="W730" i="26"/>
  <c r="W189" i="10"/>
  <c r="W154" i="26" s="1"/>
  <c r="W153" i="26"/>
  <c r="X163" i="10"/>
  <c r="X127" i="26"/>
  <c r="X522" i="10"/>
  <c r="X886" i="10"/>
  <c r="X1032" i="26"/>
  <c r="W729" i="10"/>
  <c r="W842" i="26" s="1"/>
  <c r="W841" i="26"/>
  <c r="X292" i="10"/>
  <c r="X291" i="26" s="1"/>
  <c r="X290" i="26"/>
  <c r="X317" i="10"/>
  <c r="X315" i="26"/>
  <c r="X395" i="10"/>
  <c r="X417" i="26" s="1"/>
  <c r="X416" i="26"/>
  <c r="W385" i="10"/>
  <c r="W407" i="26" s="1"/>
  <c r="W406" i="26"/>
  <c r="X319" i="26"/>
  <c r="X733" i="10"/>
  <c r="X845" i="26"/>
  <c r="AA136" i="10"/>
  <c r="Z84" i="26"/>
  <c r="W754" i="10"/>
  <c r="W867" i="26" s="1"/>
  <c r="W866" i="26"/>
  <c r="W719" i="10"/>
  <c r="W832" i="26" s="1"/>
  <c r="W831" i="26"/>
  <c r="W164" i="26"/>
  <c r="W163" i="26"/>
  <c r="W179" i="10"/>
  <c r="W143" i="26"/>
  <c r="X497" i="10"/>
  <c r="X552" i="26"/>
  <c r="X473" i="10"/>
  <c r="X511" i="26"/>
  <c r="X296" i="10"/>
  <c r="X294" i="26"/>
  <c r="V903" i="26"/>
  <c r="V731" i="26"/>
  <c r="W612" i="10"/>
  <c r="W685" i="26" s="1"/>
  <c r="W684" i="26"/>
  <c r="W592" i="10"/>
  <c r="W665" i="26" s="1"/>
  <c r="W664" i="26"/>
  <c r="W553" i="10"/>
  <c r="W609" i="26" s="1"/>
  <c r="W608" i="26"/>
  <c r="X399" i="10"/>
  <c r="X420" i="26"/>
  <c r="X217" i="10"/>
  <c r="X198" i="26"/>
  <c r="W434" i="10"/>
  <c r="W473" i="26" s="1"/>
  <c r="W472" i="26"/>
  <c r="W897" i="10"/>
  <c r="W1044" i="26" s="1"/>
  <c r="W1043" i="26"/>
  <c r="W503" i="10"/>
  <c r="W559" i="26" s="1"/>
  <c r="W558" i="26"/>
  <c r="W80" i="10"/>
  <c r="W28" i="26" s="1"/>
  <c r="W27" i="26"/>
  <c r="X438" i="10"/>
  <c r="X476" i="26"/>
  <c r="X688" i="26"/>
  <c r="W360" i="10"/>
  <c r="W382" i="26" s="1"/>
  <c r="W381" i="26"/>
  <c r="X370" i="10"/>
  <c r="X392" i="26" s="1"/>
  <c r="X391" i="26"/>
  <c r="W602" i="10"/>
  <c r="W675" i="26" s="1"/>
  <c r="W674" i="26"/>
  <c r="W424" i="10"/>
  <c r="W463" i="26" s="1"/>
  <c r="W462" i="26"/>
  <c r="X389" i="10"/>
  <c r="X410" i="26"/>
  <c r="X306" i="10"/>
  <c r="X304" i="26"/>
  <c r="Y320" i="10"/>
  <c r="Y321" i="10" s="1"/>
  <c r="Y318" i="26"/>
  <c r="X453" i="10"/>
  <c r="X491" i="26"/>
  <c r="Y291" i="10"/>
  <c r="Y289" i="26"/>
  <c r="Y758" i="10"/>
  <c r="Y870" i="26"/>
  <c r="W302" i="10"/>
  <c r="W301" i="26" s="1"/>
  <c r="W300" i="26"/>
  <c r="X342" i="10"/>
  <c r="X341" i="26" s="1"/>
  <c r="X340" i="26"/>
  <c r="X227" i="10"/>
  <c r="X208" i="26"/>
  <c r="X167" i="26"/>
  <c r="V948" i="26"/>
  <c r="V776" i="26"/>
  <c r="Y870" i="10"/>
  <c r="Y1016" i="26"/>
  <c r="Y570" i="10"/>
  <c r="Y642" i="26"/>
  <c r="Y246" i="10"/>
  <c r="Y227" i="26"/>
  <c r="Y482" i="10"/>
  <c r="Y520" i="26"/>
  <c r="Z949" i="26"/>
  <c r="Z777" i="26"/>
  <c r="Y261" i="10"/>
  <c r="Y242" i="26"/>
  <c r="Y541" i="10"/>
  <c r="Y596" i="26"/>
  <c r="Y335" i="10"/>
  <c r="Y333" i="26"/>
  <c r="Y501" i="10"/>
  <c r="Y556" i="26"/>
  <c r="Y300" i="10"/>
  <c r="Y298" i="26"/>
  <c r="Y103" i="10"/>
  <c r="Y50" i="26"/>
  <c r="Z393" i="10"/>
  <c r="Z414" i="26"/>
  <c r="Y427" i="10"/>
  <c r="Y465" i="26"/>
  <c r="Y442" i="10"/>
  <c r="Y480" i="26"/>
  <c r="Y152" i="10"/>
  <c r="Y116" i="26"/>
  <c r="Y526" i="10"/>
  <c r="Y581" i="26"/>
  <c r="Y865" i="10"/>
  <c r="Y1011" i="26"/>
  <c r="Y108" i="10"/>
  <c r="Y55" i="26"/>
  <c r="Z924" i="26"/>
  <c r="Z752" i="26"/>
  <c r="Y620" i="10"/>
  <c r="Y621" i="10" s="1"/>
  <c r="Y692" i="26"/>
  <c r="W582" i="10"/>
  <c r="W655" i="26" s="1"/>
  <c r="W654" i="26"/>
  <c r="V913" i="26"/>
  <c r="V741" i="26"/>
  <c r="W144" i="10"/>
  <c r="W109" i="26" s="1"/>
  <c r="W108" i="26"/>
  <c r="X129" i="10"/>
  <c r="X76" i="26"/>
  <c r="X281" i="10"/>
  <c r="X279" i="26"/>
  <c r="X267" i="10"/>
  <c r="X248" i="26"/>
  <c r="W764" i="10"/>
  <c r="W877" i="26" s="1"/>
  <c r="W876" i="26"/>
  <c r="X153" i="10"/>
  <c r="X117" i="26"/>
  <c r="X649" i="10"/>
  <c r="X916" i="26"/>
  <c r="X744" i="26"/>
  <c r="W454" i="10"/>
  <c r="W493" i="26" s="1"/>
  <c r="W492" i="26"/>
  <c r="X728" i="10"/>
  <c r="X840" i="26"/>
  <c r="X354" i="10"/>
  <c r="X375" i="26"/>
  <c r="W154" i="10"/>
  <c r="W119" i="26" s="1"/>
  <c r="W118" i="26"/>
  <c r="W405" i="10"/>
  <c r="W427" i="26" s="1"/>
  <c r="W426" i="26"/>
  <c r="W577" i="10"/>
  <c r="W650" i="26" s="1"/>
  <c r="W649" i="26"/>
  <c r="W228" i="10"/>
  <c r="W210" i="26" s="1"/>
  <c r="W209" i="26"/>
  <c r="X414" i="10"/>
  <c r="X435" i="26"/>
  <c r="X659" i="10"/>
  <c r="X926" i="26"/>
  <c r="X754" i="26"/>
  <c r="X143" i="10"/>
  <c r="X107" i="26"/>
  <c r="X104" i="10"/>
  <c r="X51" i="26"/>
  <c r="W164" i="10"/>
  <c r="W129" i="26" s="1"/>
  <c r="W128" i="26"/>
  <c r="W852" i="10"/>
  <c r="W999" i="26" s="1"/>
  <c r="W998" i="26"/>
  <c r="X222" i="10"/>
  <c r="X203" i="26"/>
  <c r="X384" i="10"/>
  <c r="X405" i="26"/>
  <c r="X94" i="10"/>
  <c r="X41" i="26"/>
  <c r="W169" i="10"/>
  <c r="W134" i="26" s="1"/>
  <c r="W133" i="26"/>
  <c r="Y369" i="10"/>
  <c r="Y390" i="26"/>
  <c r="W690" i="10"/>
  <c r="W957" i="26"/>
  <c r="W785" i="26"/>
  <c r="W665" i="10"/>
  <c r="W932" i="26"/>
  <c r="W760" i="26"/>
  <c r="X664" i="10"/>
  <c r="X931" i="26"/>
  <c r="X759" i="26"/>
  <c r="X861" i="10"/>
  <c r="X1007" i="26"/>
  <c r="W307" i="10"/>
  <c r="W306" i="26" s="1"/>
  <c r="W305" i="26"/>
  <c r="W597" i="10"/>
  <c r="W670" i="26" s="1"/>
  <c r="W669" i="26"/>
  <c r="W273" i="10"/>
  <c r="W255" i="26" s="1"/>
  <c r="W254" i="26"/>
  <c r="X891" i="10"/>
  <c r="X1037" i="26"/>
  <c r="Z904" i="26"/>
  <c r="Z732" i="26"/>
  <c r="Y732" i="10"/>
  <c r="Y844" i="26"/>
  <c r="Z914" i="26"/>
  <c r="Z742" i="26"/>
  <c r="W704" i="10"/>
  <c r="W817" i="26" s="1"/>
  <c r="W816" i="26"/>
  <c r="X538" i="10"/>
  <c r="X594" i="26" s="1"/>
  <c r="X593" i="26"/>
  <c r="Y571" i="26"/>
  <c r="Y457" i="10"/>
  <c r="Y495" i="26"/>
  <c r="Y712" i="10"/>
  <c r="Y824" i="26"/>
  <c r="Y595" i="10"/>
  <c r="Y667" i="26"/>
  <c r="Z511" i="10"/>
  <c r="Z566" i="26"/>
  <c r="Y496" i="10"/>
  <c r="Y551" i="26"/>
  <c r="Y192" i="10"/>
  <c r="Y156" i="26"/>
  <c r="Y742" i="10"/>
  <c r="Y854" i="26"/>
  <c r="Y658" i="10"/>
  <c r="Y925" i="26"/>
  <c r="Y753" i="26"/>
  <c r="W877" i="10"/>
  <c r="W1024" i="26" s="1"/>
  <c r="W1023" i="26"/>
  <c r="W248" i="10"/>
  <c r="W230" i="26" s="1"/>
  <c r="W229" i="26"/>
  <c r="AA416" i="10"/>
  <c r="Z438" i="26"/>
  <c r="W238" i="10"/>
  <c r="W220" i="26" s="1"/>
  <c r="W219" i="26"/>
  <c r="W872" i="10"/>
  <c r="W1019" i="26" s="1"/>
  <c r="W1018" i="26"/>
  <c r="X679" i="10"/>
  <c r="X946" i="26"/>
  <c r="X774" i="26"/>
  <c r="V928" i="26"/>
  <c r="V756" i="26"/>
  <c r="W332" i="10"/>
  <c r="W331" i="26" s="1"/>
  <c r="W330" i="26"/>
  <c r="X527" i="10"/>
  <c r="X582" i="26"/>
  <c r="X753" i="10"/>
  <c r="X865" i="26"/>
  <c r="X423" i="10"/>
  <c r="X461" i="26"/>
  <c r="Y674" i="10"/>
  <c r="Y941" i="26"/>
  <c r="Y769" i="26"/>
  <c r="W410" i="10"/>
  <c r="W432" i="26" s="1"/>
  <c r="W431" i="26"/>
  <c r="X359" i="10"/>
  <c r="X380" i="26"/>
  <c r="V938" i="26"/>
  <c r="V766" i="26"/>
  <c r="W862" i="10"/>
  <c r="W1009" i="26" s="1"/>
  <c r="W1008" i="26"/>
  <c r="W484" i="10"/>
  <c r="W523" i="26" s="1"/>
  <c r="W522" i="26"/>
  <c r="X326" i="10"/>
  <c r="X324" i="26"/>
  <c r="X669" i="10"/>
  <c r="X936" i="26"/>
  <c r="X764" i="26"/>
  <c r="Y796" i="26"/>
  <c r="Y800" i="26" s="1"/>
  <c r="Y804" i="26"/>
  <c r="Y808" i="26" s="1"/>
  <c r="X502" i="10"/>
  <c r="X557" i="26"/>
  <c r="AA903" i="10"/>
  <c r="Z1050" i="26"/>
  <c r="W523" i="10"/>
  <c r="W579" i="26" s="1"/>
  <c r="W578" i="26"/>
  <c r="W233" i="10"/>
  <c r="W215" i="26" s="1"/>
  <c r="W214" i="26"/>
  <c r="X124" i="10"/>
  <c r="X71" i="26"/>
  <c r="X644" i="10"/>
  <c r="X911" i="26"/>
  <c r="X739" i="26"/>
  <c r="W459" i="10"/>
  <c r="W498" i="26" s="1"/>
  <c r="W497" i="26"/>
  <c r="X856" i="10"/>
  <c r="X1002" i="26"/>
  <c r="Y183" i="10"/>
  <c r="Y147" i="26"/>
  <c r="X846" i="10"/>
  <c r="X992" i="26"/>
  <c r="W660" i="10"/>
  <c r="W927" i="26"/>
  <c r="W755" i="26"/>
  <c r="X119" i="10"/>
  <c r="X66" i="26"/>
  <c r="W263" i="10"/>
  <c r="W245" i="26" s="1"/>
  <c r="W244" i="26"/>
  <c r="X448" i="10"/>
  <c r="X486" i="26"/>
  <c r="X173" i="10"/>
  <c r="X137" i="26"/>
  <c r="W75" i="10"/>
  <c r="W23" i="26" s="1"/>
  <c r="W22" i="26"/>
  <c r="Z354" i="26"/>
  <c r="Z358" i="26" s="1"/>
  <c r="Z346" i="26"/>
  <c r="X713" i="10"/>
  <c r="X825" i="26"/>
  <c r="X483" i="10"/>
  <c r="X521" i="26"/>
  <c r="X871" i="10"/>
  <c r="X1017" i="26"/>
  <c r="Y226" i="10"/>
  <c r="Y207" i="26"/>
  <c r="Y683" i="10"/>
  <c r="Y950" i="26"/>
  <c r="Y778" i="26"/>
  <c r="Z757" i="10"/>
  <c r="Z869" i="26"/>
  <c r="Y447" i="10"/>
  <c r="Y485" i="26"/>
  <c r="Y437" i="10"/>
  <c r="Y475" i="26"/>
  <c r="Z929" i="26"/>
  <c r="Z757" i="26"/>
  <c r="Y383" i="10"/>
  <c r="Y404" i="26"/>
  <c r="Y310" i="10"/>
  <c r="Y308" i="26"/>
  <c r="Y157" i="10"/>
  <c r="Y121" i="26"/>
  <c r="Y251" i="10"/>
  <c r="Y232" i="26"/>
  <c r="Z700" i="26"/>
  <c r="Z704" i="26" s="1"/>
  <c r="Z708" i="26"/>
  <c r="Z712" i="26" s="1"/>
  <c r="Z536" i="10"/>
  <c r="Z591" i="26"/>
  <c r="Y118" i="10"/>
  <c r="Y65" i="26"/>
  <c r="Y353" i="10"/>
  <c r="Y374" i="26"/>
  <c r="Y167" i="10"/>
  <c r="Y131" i="26"/>
  <c r="AA939" i="26"/>
  <c r="AA767" i="26"/>
  <c r="Y123" i="10"/>
  <c r="Y70" i="26"/>
  <c r="Y413" i="10"/>
  <c r="Y434" i="26"/>
  <c r="Z934" i="26"/>
  <c r="Z762" i="26"/>
  <c r="Y403" i="10"/>
  <c r="Y424" i="26"/>
  <c r="W887" i="10"/>
  <c r="W1034" i="26" s="1"/>
  <c r="W1033" i="26"/>
  <c r="X684" i="10"/>
  <c r="X951" i="26"/>
  <c r="X779" i="26"/>
  <c r="X517" i="10"/>
  <c r="X577" i="26" s="1"/>
  <c r="X572" i="26"/>
  <c r="X433" i="10"/>
  <c r="X471" i="26"/>
  <c r="X257" i="10"/>
  <c r="X238" i="26"/>
  <c r="W685" i="10"/>
  <c r="W952" i="26"/>
  <c r="W780" i="26"/>
  <c r="X232" i="10"/>
  <c r="X213" i="26"/>
  <c r="X601" i="10"/>
  <c r="X673" i="26"/>
  <c r="X507" i="10"/>
  <c r="X562" i="26"/>
  <c r="Y394" i="10"/>
  <c r="Y415" i="26"/>
  <c r="W174" i="10"/>
  <c r="W139" i="26" s="1"/>
  <c r="W138" i="26"/>
  <c r="X655" i="10"/>
  <c r="X922" i="26"/>
  <c r="X750" i="26"/>
  <c r="X379" i="10"/>
  <c r="X400" i="26"/>
  <c r="W587" i="10"/>
  <c r="W660" i="26" s="1"/>
  <c r="W659" i="26"/>
  <c r="X694" i="10"/>
  <c r="X961" i="26"/>
  <c r="X789" i="26"/>
  <c r="X492" i="10"/>
  <c r="X547" i="26"/>
  <c r="X404" i="10"/>
  <c r="X425" i="26"/>
  <c r="X331" i="10"/>
  <c r="X329" i="26"/>
  <c r="Y968" i="26"/>
  <c r="Y972" i="26" s="1"/>
  <c r="Y976" i="26"/>
  <c r="Y980" i="26" s="1"/>
  <c r="W268" i="10"/>
  <c r="W250" i="26" s="1"/>
  <c r="W249" i="26"/>
  <c r="X162" i="26"/>
  <c r="X591" i="10"/>
  <c r="X663" i="26"/>
  <c r="X374" i="10"/>
  <c r="X395" i="26"/>
  <c r="W120" i="10"/>
  <c r="W68" i="26" s="1"/>
  <c r="W67" i="26"/>
  <c r="X759" i="10"/>
  <c r="X872" i="26" s="1"/>
  <c r="X871" i="26"/>
  <c r="X99" i="10"/>
  <c r="X46" i="26"/>
  <c r="X134" i="10"/>
  <c r="X81" i="26"/>
  <c r="W125" i="10"/>
  <c r="W73" i="26" s="1"/>
  <c r="W72" i="26"/>
  <c r="W110" i="10"/>
  <c r="W58" i="26" s="1"/>
  <c r="W57" i="26"/>
  <c r="W253" i="10"/>
  <c r="W235" i="26" s="1"/>
  <c r="W234" i="26"/>
  <c r="W498" i="10"/>
  <c r="W554" i="26" s="1"/>
  <c r="W553" i="26"/>
  <c r="X74" i="10"/>
  <c r="X21" i="26"/>
  <c r="X576" i="10"/>
  <c r="X648" i="26"/>
  <c r="Z340" i="10"/>
  <c r="Z338" i="26"/>
  <c r="Z182" i="26"/>
  <c r="Z186" i="26" s="1"/>
  <c r="Z174" i="26"/>
  <c r="Z178" i="26" s="1"/>
  <c r="X586" i="10"/>
  <c r="X658" i="26"/>
  <c r="W923" i="26"/>
  <c r="W751" i="26"/>
  <c r="W640" i="10"/>
  <c r="W907" i="26"/>
  <c r="W735" i="26"/>
  <c r="X881" i="10"/>
  <c r="X1027" i="26"/>
  <c r="W258" i="10"/>
  <c r="W240" i="26" s="1"/>
  <c r="W239" i="26"/>
  <c r="X634" i="10"/>
  <c r="X901" i="26"/>
  <c r="X729" i="26"/>
  <c r="X876" i="10"/>
  <c r="X1022" i="26"/>
  <c r="X184" i="10"/>
  <c r="X149" i="26" s="1"/>
  <c r="X148" i="26"/>
  <c r="W607" i="10"/>
  <c r="W680" i="26" s="1"/>
  <c r="W679" i="26"/>
  <c r="W327" i="10"/>
  <c r="W326" i="26" s="1"/>
  <c r="W325" i="26"/>
  <c r="Y388" i="10"/>
  <c r="Y409" i="26"/>
  <c r="Y187" i="10"/>
  <c r="Y151" i="26"/>
  <c r="Y850" i="10"/>
  <c r="Y996" i="26"/>
  <c r="Y432" i="10"/>
  <c r="Y470" i="26"/>
  <c r="Z707" i="10"/>
  <c r="Z819" i="26"/>
  <c r="Y363" i="10"/>
  <c r="Y384" i="26"/>
  <c r="Y615" i="10"/>
  <c r="Y616" i="10" s="1"/>
  <c r="Y687" i="26"/>
  <c r="Y663" i="10"/>
  <c r="Y930" i="26"/>
  <c r="Y758" i="26"/>
  <c r="Y133" i="10"/>
  <c r="Y80" i="26"/>
  <c r="Y560" i="10"/>
  <c r="Y632" i="26"/>
  <c r="Y236" i="10"/>
  <c r="Y217" i="26"/>
  <c r="Y295" i="10"/>
  <c r="Y293" i="26"/>
  <c r="Y477" i="10"/>
  <c r="Y515" i="26"/>
  <c r="Y590" i="10"/>
  <c r="Y662" i="26"/>
  <c r="Y551" i="10"/>
  <c r="Y606" i="26"/>
  <c r="Y895" i="10"/>
  <c r="Y1041" i="26"/>
  <c r="Z442" i="26"/>
  <c r="Z446" i="26" s="1"/>
  <c r="Z450" i="26"/>
  <c r="Z454" i="26" s="1"/>
  <c r="Z673" i="10"/>
  <c r="Z940" i="26"/>
  <c r="Z768" i="26"/>
  <c r="Y885" i="10"/>
  <c r="Y1031" i="26"/>
  <c r="Y231" i="10"/>
  <c r="Y212" i="26"/>
  <c r="Y600" i="10"/>
  <c r="Y672" i="26"/>
  <c r="Y565" i="10"/>
  <c r="Y637" i="26"/>
  <c r="Y330" i="10"/>
  <c r="Y328" i="26"/>
  <c r="Y398" i="10"/>
  <c r="Y419" i="26"/>
  <c r="Y408" i="10"/>
  <c r="Y429" i="26"/>
  <c r="Y472" i="10"/>
  <c r="Y510" i="26"/>
  <c r="Y668" i="10"/>
  <c r="Y935" i="26"/>
  <c r="Y763" i="26"/>
  <c r="Y93" i="10"/>
  <c r="Y40" i="26"/>
  <c r="W218" i="10"/>
  <c r="W200" i="26" s="1"/>
  <c r="W199" i="26"/>
  <c r="W100" i="10"/>
  <c r="W48" i="26" s="1"/>
  <c r="W47" i="26"/>
  <c r="V908" i="26"/>
  <c r="V736" i="26"/>
  <c r="W439" i="10"/>
  <c r="W478" i="26" s="1"/>
  <c r="W477" i="26"/>
  <c r="X542" i="10"/>
  <c r="X597" i="26"/>
  <c r="W847" i="10"/>
  <c r="W994" i="26" s="1"/>
  <c r="W993" i="26"/>
  <c r="W842" i="10"/>
  <c r="W989" i="26" s="1"/>
  <c r="W988" i="26"/>
  <c r="Z170" i="26"/>
  <c r="X566" i="10"/>
  <c r="X638" i="26"/>
  <c r="X428" i="10"/>
  <c r="X466" i="26"/>
  <c r="X463" i="10"/>
  <c r="X501" i="26"/>
  <c r="W469" i="10"/>
  <c r="W508" i="26" s="1"/>
  <c r="W507" i="26"/>
  <c r="X606" i="10"/>
  <c r="X678" i="26"/>
  <c r="W645" i="10"/>
  <c r="W912" i="26"/>
  <c r="W740" i="26"/>
  <c r="W223" i="10"/>
  <c r="W205" i="26" s="1"/>
  <c r="W204" i="26"/>
  <c r="W95" i="10"/>
  <c r="W43" i="26" s="1"/>
  <c r="W42" i="26"/>
  <c r="W297" i="10"/>
  <c r="W296" i="26" s="1"/>
  <c r="W295" i="26"/>
  <c r="W380" i="10"/>
  <c r="W402" i="26" s="1"/>
  <c r="W401" i="26"/>
  <c r="X272" i="10"/>
  <c r="X253" i="26"/>
  <c r="X611" i="10"/>
  <c r="X683" i="26"/>
  <c r="V958" i="26"/>
  <c r="V786" i="26"/>
  <c r="AA554" i="10"/>
  <c r="Z610" i="26"/>
  <c r="Y350" i="26"/>
  <c r="Y1118" i="26"/>
  <c r="W508" i="10"/>
  <c r="W564" i="26" s="1"/>
  <c r="W563" i="26"/>
  <c r="AA765" i="10"/>
  <c r="Z878" i="26"/>
  <c r="W390" i="10"/>
  <c r="W412" i="26" s="1"/>
  <c r="W411" i="26"/>
  <c r="W375" i="10"/>
  <c r="W397" i="26" s="1"/>
  <c r="W396" i="26"/>
  <c r="W695" i="10"/>
  <c r="W962" i="26"/>
  <c r="W790" i="26"/>
  <c r="W562" i="10"/>
  <c r="W635" i="26" s="1"/>
  <c r="W634" i="26"/>
  <c r="X79" i="10"/>
  <c r="X26" i="26"/>
  <c r="X532" i="10"/>
  <c r="X587" i="26"/>
  <c r="X581" i="10"/>
  <c r="X653" i="26"/>
  <c r="X409" i="10"/>
  <c r="X430" i="26"/>
  <c r="W159" i="10"/>
  <c r="W124" i="26" s="1"/>
  <c r="W123" i="26"/>
  <c r="W169" i="26"/>
  <c r="W168" i="26"/>
  <c r="X709" i="10"/>
  <c r="X822" i="26" s="1"/>
  <c r="X821" i="26"/>
  <c r="X571" i="10"/>
  <c r="X643" i="26"/>
  <c r="Y148" i="10"/>
  <c r="Y112" i="26"/>
  <c r="X336" i="10"/>
  <c r="X334" i="26"/>
  <c r="AA274" i="10"/>
  <c r="Z256" i="26"/>
  <c r="X114" i="10"/>
  <c r="X61" i="26"/>
  <c r="X693" i="26"/>
  <c r="X301" i="10"/>
  <c r="X299" i="26"/>
  <c r="Y305" i="10"/>
  <c r="Y303" i="26"/>
  <c r="Y860" i="10"/>
  <c r="Y1006" i="26"/>
  <c r="X561" i="10"/>
  <c r="X633" i="26"/>
  <c r="X552" i="10"/>
  <c r="X607" i="26"/>
  <c r="W902" i="10"/>
  <c r="W1049" i="26" s="1"/>
  <c r="W1048" i="26"/>
  <c r="X743" i="10"/>
  <c r="X855" i="26"/>
  <c r="X675" i="10"/>
  <c r="X942" i="26"/>
  <c r="X770" i="26"/>
  <c r="Y890" i="10"/>
  <c r="Y1036" i="26"/>
  <c r="Y73" i="10"/>
  <c r="Y20" i="26"/>
  <c r="Y575" i="10"/>
  <c r="Y647" i="26"/>
  <c r="Y172" i="10"/>
  <c r="Y136" i="26"/>
  <c r="Y452" i="10"/>
  <c r="Y490" i="26"/>
  <c r="Y585" i="10"/>
  <c r="Y657" i="26"/>
  <c r="Y678" i="10"/>
  <c r="Y945" i="26"/>
  <c r="Y773" i="26"/>
  <c r="AA919" i="26"/>
  <c r="AA747" i="26"/>
  <c r="Y840" i="10"/>
  <c r="Y986" i="26"/>
  <c r="Y643" i="10"/>
  <c r="Y910" i="26"/>
  <c r="Y738" i="26"/>
  <c r="Y727" i="10"/>
  <c r="Y839" i="26"/>
  <c r="Y576" i="26"/>
  <c r="Y422" i="10"/>
  <c r="Y460" i="26"/>
  <c r="Z954" i="26"/>
  <c r="Z782" i="26"/>
  <c r="Z882" i="26"/>
  <c r="Z886" i="26" s="1"/>
  <c r="Z890" i="26"/>
  <c r="Z894" i="26" s="1"/>
  <c r="Y197" i="26"/>
  <c r="Y580" i="10"/>
  <c r="Y652" i="26"/>
  <c r="Y633" i="10"/>
  <c r="Y900" i="26"/>
  <c r="Y728" i="26"/>
  <c r="Z959" i="26"/>
  <c r="Z787" i="26"/>
  <c r="Z614" i="26"/>
  <c r="Z618" i="26" s="1"/>
  <c r="Z622" i="26"/>
  <c r="Z626" i="26" s="1"/>
  <c r="W415" i="10"/>
  <c r="W437" i="26" s="1"/>
  <c r="W436" i="26"/>
  <c r="W85" i="10"/>
  <c r="W33" i="26" s="1"/>
  <c r="W32" i="26"/>
  <c r="W130" i="10"/>
  <c r="W78" i="26" s="1"/>
  <c r="W77" i="26"/>
  <c r="W429" i="10"/>
  <c r="W468" i="26" s="1"/>
  <c r="W467" i="26"/>
  <c r="W105" i="10"/>
  <c r="W53" i="26" s="1"/>
  <c r="W52" i="26"/>
  <c r="X311" i="10"/>
  <c r="X309" i="26"/>
  <c r="X158" i="10"/>
  <c r="X122" i="26"/>
  <c r="X262" i="10"/>
  <c r="X243" i="26"/>
  <c r="Y654" i="10"/>
  <c r="Y921" i="26"/>
  <c r="Y749" i="26"/>
  <c r="W282" i="10"/>
  <c r="W281" i="26" s="1"/>
  <c r="W280" i="26"/>
  <c r="X718" i="10"/>
  <c r="X830" i="26"/>
  <c r="X596" i="10"/>
  <c r="X668" i="26"/>
  <c r="X458" i="10"/>
  <c r="X496" i="26"/>
  <c r="Y314" i="26"/>
  <c r="X168" i="10"/>
  <c r="X132" i="26"/>
  <c r="W882" i="10"/>
  <c r="W1029" i="26" s="1"/>
  <c r="W1028" i="26"/>
  <c r="W650" i="10"/>
  <c r="W917" i="26"/>
  <c r="W745" i="26"/>
  <c r="Y708" i="10"/>
  <c r="Y820" i="26"/>
  <c r="W493" i="10"/>
  <c r="W549" i="26" s="1"/>
  <c r="W548" i="26"/>
  <c r="X748" i="10"/>
  <c r="X860" i="26"/>
  <c r="X901" i="10"/>
  <c r="X1047" i="26"/>
  <c r="X84" i="10"/>
  <c r="X31" i="26"/>
  <c r="X841" i="10"/>
  <c r="X987" i="26"/>
  <c r="X703" i="10"/>
  <c r="X815" i="26"/>
  <c r="W749" i="10"/>
  <c r="W862" i="26" s="1"/>
  <c r="W861" i="26"/>
  <c r="W365" i="10"/>
  <c r="W387" i="26" s="1"/>
  <c r="W386" i="26"/>
  <c r="W943" i="26"/>
  <c r="W771" i="26"/>
  <c r="X242" i="10"/>
  <c r="X223" i="26"/>
  <c r="X851" i="10"/>
  <c r="X997" i="26"/>
  <c r="W194" i="10"/>
  <c r="W159" i="26" s="1"/>
  <c r="W158" i="26"/>
  <c r="X237" i="10"/>
  <c r="X218" i="26"/>
  <c r="W287" i="10"/>
  <c r="W286" i="26" s="1"/>
  <c r="W285" i="26"/>
  <c r="W867" i="10"/>
  <c r="W1014" i="26" s="1"/>
  <c r="W1013" i="26"/>
  <c r="Y1115" i="26"/>
  <c r="X247" i="10"/>
  <c r="X228" i="26"/>
  <c r="X364" i="10"/>
  <c r="X385" i="26"/>
  <c r="V953" i="26"/>
  <c r="V781" i="26"/>
  <c r="W528" i="10"/>
  <c r="W584" i="26" s="1"/>
  <c r="W583" i="26"/>
  <c r="W548" i="10"/>
  <c r="W604" i="26" s="1"/>
  <c r="W603" i="26"/>
  <c r="W617" i="10"/>
  <c r="W689" i="26"/>
  <c r="W543" i="10"/>
  <c r="W599" i="26" s="1"/>
  <c r="W598" i="26"/>
  <c r="Y341" i="10"/>
  <c r="Y339" i="26"/>
  <c r="Y1123" i="26"/>
  <c r="Y166" i="26"/>
  <c r="Y358" i="10"/>
  <c r="Y379" i="26"/>
  <c r="Y162" i="10"/>
  <c r="Y126" i="26"/>
  <c r="Y202" i="26"/>
  <c r="W464" i="10"/>
  <c r="W503" i="26" s="1"/>
  <c r="W502" i="26"/>
  <c r="X252" i="10"/>
  <c r="X233" i="26"/>
  <c r="X443" i="10"/>
  <c r="X481" i="26"/>
  <c r="W892" i="10"/>
  <c r="W1039" i="26" s="1"/>
  <c r="W1038" i="26"/>
  <c r="X149" i="10"/>
  <c r="X114" i="26" s="1"/>
  <c r="X113" i="26"/>
  <c r="Z88" i="26"/>
  <c r="Z92" i="26" s="1"/>
  <c r="Z96" i="26"/>
  <c r="Z100" i="26" s="1"/>
  <c r="Y113" i="10"/>
  <c r="Y60" i="26"/>
  <c r="Z182" i="10"/>
  <c r="Z146" i="26"/>
  <c r="Y845" i="10"/>
  <c r="Y991" i="26"/>
  <c r="Y98" i="10"/>
  <c r="Y45" i="26"/>
  <c r="Y241" i="10"/>
  <c r="Y222" i="26"/>
  <c r="Y161" i="26"/>
  <c r="Y737" i="10"/>
  <c r="Y849" i="26"/>
  <c r="Y266" i="10"/>
  <c r="Y247" i="26"/>
  <c r="Z944" i="26"/>
  <c r="Z772" i="26"/>
  <c r="Y546" i="10"/>
  <c r="Y601" i="26"/>
  <c r="Y373" i="10"/>
  <c r="Y394" i="26"/>
  <c r="Z653" i="10"/>
  <c r="Z920" i="26"/>
  <c r="Z748" i="26"/>
  <c r="Y88" i="10"/>
  <c r="Y35" i="26"/>
  <c r="Z1062" i="26"/>
  <c r="Z1066" i="26" s="1"/>
  <c r="Z1054" i="26"/>
  <c r="Z1058" i="26" s="1"/>
  <c r="Z909" i="26"/>
  <c r="Z737" i="26"/>
  <c r="Y506" i="10"/>
  <c r="Y561" i="26"/>
  <c r="Z536" i="26"/>
  <c r="Z540" i="26" s="1"/>
  <c r="Z528" i="26"/>
  <c r="Z532" i="26" s="1"/>
  <c r="Y717" i="10"/>
  <c r="Y829" i="26"/>
  <c r="Y688" i="10"/>
  <c r="Y955" i="26"/>
  <c r="Y783" i="26"/>
  <c r="Y762" i="10"/>
  <c r="Y874" i="26"/>
  <c r="Y702" i="10"/>
  <c r="Y814" i="26"/>
  <c r="Z899" i="26"/>
  <c r="Z898" i="26" s="1"/>
  <c r="Z727" i="26"/>
  <c r="Z726" i="26" s="1"/>
  <c r="Y325" i="10"/>
  <c r="Y323" i="26"/>
  <c r="Y693" i="10"/>
  <c r="Y960" i="26"/>
  <c r="Y788" i="26"/>
  <c r="Y491" i="10"/>
  <c r="Y546" i="26"/>
  <c r="Y610" i="10"/>
  <c r="Y682" i="26"/>
  <c r="Y83" i="10"/>
  <c r="Y30" i="26"/>
  <c r="V918" i="26"/>
  <c r="V746" i="26"/>
  <c r="W474" i="10"/>
  <c r="W513" i="26" s="1"/>
  <c r="W512" i="26"/>
  <c r="W567" i="10"/>
  <c r="W640" i="26" s="1"/>
  <c r="W639" i="26"/>
  <c r="X738" i="10"/>
  <c r="X850" i="26"/>
  <c r="Y537" i="10"/>
  <c r="Y592" i="26"/>
  <c r="W444" i="10"/>
  <c r="W483" i="26" s="1"/>
  <c r="W482" i="26"/>
  <c r="X513" i="10"/>
  <c r="X569" i="26" s="1"/>
  <c r="X568" i="26"/>
  <c r="X689" i="10"/>
  <c r="X956" i="26"/>
  <c r="X784" i="26"/>
  <c r="X763" i="10"/>
  <c r="X875" i="26"/>
  <c r="X478" i="10"/>
  <c r="X516" i="26"/>
  <c r="W739" i="10"/>
  <c r="W852" i="26" s="1"/>
  <c r="W851" i="26"/>
  <c r="W670" i="10"/>
  <c r="W937" i="26"/>
  <c r="W765" i="26"/>
  <c r="W714" i="10"/>
  <c r="W827" i="26" s="1"/>
  <c r="W826" i="26"/>
  <c r="W312" i="10"/>
  <c r="W311" i="26" s="1"/>
  <c r="W310" i="26"/>
  <c r="X896" i="10"/>
  <c r="X1042" i="26"/>
  <c r="W533" i="10"/>
  <c r="W589" i="26" s="1"/>
  <c r="W588" i="26"/>
  <c r="W322" i="10"/>
  <c r="W321" i="26" s="1"/>
  <c r="W320" i="26"/>
  <c r="X193" i="10"/>
  <c r="X157" i="26"/>
  <c r="X468" i="10"/>
  <c r="X506" i="26"/>
  <c r="W572" i="10"/>
  <c r="W645" i="26" s="1"/>
  <c r="W644" i="26"/>
  <c r="W518" i="10"/>
  <c r="W574" i="26" s="1"/>
  <c r="W573" i="26"/>
  <c r="W449" i="10"/>
  <c r="W488" i="26" s="1"/>
  <c r="W487" i="26"/>
  <c r="AA485" i="10"/>
  <c r="Z524" i="26"/>
  <c r="W135" i="10"/>
  <c r="W83" i="26" s="1"/>
  <c r="W82" i="26"/>
  <c r="W243" i="10"/>
  <c r="W225" i="26" s="1"/>
  <c r="W224" i="26"/>
  <c r="V933" i="26"/>
  <c r="V761" i="26"/>
  <c r="X866" i="10"/>
  <c r="X1012" i="26"/>
  <c r="X109" i="10"/>
  <c r="X56" i="26"/>
  <c r="Y512" i="10"/>
  <c r="Y567" i="26"/>
  <c r="V963" i="26"/>
  <c r="V791" i="26"/>
  <c r="W744" i="10"/>
  <c r="W857" i="26" s="1"/>
  <c r="W856" i="26"/>
  <c r="W115" i="10"/>
  <c r="W63" i="26" s="1"/>
  <c r="W62" i="26"/>
  <c r="W479" i="10"/>
  <c r="W518" i="26" s="1"/>
  <c r="W517" i="26"/>
  <c r="W400" i="10"/>
  <c r="W422" i="26" s="1"/>
  <c r="W421" i="26"/>
  <c r="AA623" i="10"/>
  <c r="Z696" i="26"/>
  <c r="X188" i="10"/>
  <c r="X152" i="26"/>
  <c r="X286" i="10"/>
  <c r="X284" i="26"/>
  <c r="W90" i="10"/>
  <c r="W38" i="26" s="1"/>
  <c r="W37" i="26"/>
  <c r="W734" i="10"/>
  <c r="W847" i="26" s="1"/>
  <c r="W846" i="26"/>
  <c r="W355" i="10"/>
  <c r="W377" i="26" s="1"/>
  <c r="W376" i="26"/>
  <c r="X639" i="10"/>
  <c r="X906" i="26"/>
  <c r="X734" i="26"/>
  <c r="AD2" i="24"/>
  <c r="AD3" i="24" s="1"/>
  <c r="AD4" i="24" s="1"/>
  <c r="AB651" i="10"/>
  <c r="AA652" i="10"/>
  <c r="Z324" i="10"/>
  <c r="AA323" i="10"/>
  <c r="AA322" i="26" s="1"/>
  <c r="Z609" i="10"/>
  <c r="AA608" i="10"/>
  <c r="AA681" i="26" s="1"/>
  <c r="Z451" i="10"/>
  <c r="AA450" i="10"/>
  <c r="AA489" i="26" s="1"/>
  <c r="Z584" i="10"/>
  <c r="AA583" i="10"/>
  <c r="AA656" i="26" s="1"/>
  <c r="Z677" i="10"/>
  <c r="AA676" i="10"/>
  <c r="Z839" i="10"/>
  <c r="AA838" i="10"/>
  <c r="AA985" i="26" s="1"/>
  <c r="AA984" i="26" s="1"/>
  <c r="Z642" i="10"/>
  <c r="AA641" i="10"/>
  <c r="AA725" i="10"/>
  <c r="AA838" i="26" s="1"/>
  <c r="Z726" i="10"/>
  <c r="Z770" i="10"/>
  <c r="Z771" i="10" s="1"/>
  <c r="Z772" i="10" s="1"/>
  <c r="Z773" i="10" s="1"/>
  <c r="AA769" i="10"/>
  <c r="Z785" i="10"/>
  <c r="Z786" i="10" s="1"/>
  <c r="Z787" i="10" s="1"/>
  <c r="Z788" i="10" s="1"/>
  <c r="AA784" i="10"/>
  <c r="Z520" i="10"/>
  <c r="Z521" i="10" s="1"/>
  <c r="AA519" i="10"/>
  <c r="AA575" i="26" s="1"/>
  <c r="AA214" i="10"/>
  <c r="AA196" i="26" s="1"/>
  <c r="Z215" i="10"/>
  <c r="Z216" i="10" s="1"/>
  <c r="AA578" i="10"/>
  <c r="AA651" i="26" s="1"/>
  <c r="Z579" i="10"/>
  <c r="Z632" i="10"/>
  <c r="AA631" i="10"/>
  <c r="AA239" i="10"/>
  <c r="AA221" i="26" s="1"/>
  <c r="Z240" i="10"/>
  <c r="AA504" i="10"/>
  <c r="AA560" i="26" s="1"/>
  <c r="Z505" i="10"/>
  <c r="AA819" i="10"/>
  <c r="Z820" i="10"/>
  <c r="Z821" i="10" s="1"/>
  <c r="Z687" i="10"/>
  <c r="AA686" i="10"/>
  <c r="Z82" i="10"/>
  <c r="AA81" i="10"/>
  <c r="AA29" i="26" s="1"/>
  <c r="Z72" i="10"/>
  <c r="AA71" i="10"/>
  <c r="AA19" i="26" s="1"/>
  <c r="AA18" i="26" s="1"/>
  <c r="AA573" i="10"/>
  <c r="AA646" i="26" s="1"/>
  <c r="Z574" i="10"/>
  <c r="Z171" i="10"/>
  <c r="AA170" i="10"/>
  <c r="AA636" i="10"/>
  <c r="Z637" i="10"/>
  <c r="AA853" i="10"/>
  <c r="AA1000" i="26" s="1"/>
  <c r="Z854" i="10"/>
  <c r="Z284" i="10"/>
  <c r="AA283" i="10"/>
  <c r="AA282" i="26" s="1"/>
  <c r="Z825" i="10"/>
  <c r="Z826" i="10" s="1"/>
  <c r="Z827" i="10" s="1"/>
  <c r="Z828" i="10" s="1"/>
  <c r="AA824" i="10"/>
  <c r="Z874" i="10"/>
  <c r="AA873" i="10"/>
  <c r="AA1020" i="26" s="1"/>
  <c r="Z176" i="10"/>
  <c r="AA175" i="10"/>
  <c r="Z127" i="10"/>
  <c r="AA126" i="10"/>
  <c r="AA74" i="26" s="1"/>
  <c r="Z279" i="10"/>
  <c r="AA278" i="10"/>
  <c r="AA277" i="26" s="1"/>
  <c r="AA276" i="26" s="1"/>
  <c r="AA780" i="10"/>
  <c r="AA781" i="10" s="1"/>
  <c r="AA782" i="10" s="1"/>
  <c r="AA783" i="10" s="1"/>
  <c r="AB779" i="10"/>
  <c r="AA376" i="10"/>
  <c r="AA398" i="26" s="1"/>
  <c r="Z377" i="10"/>
  <c r="Z604" i="10"/>
  <c r="AA603" i="10"/>
  <c r="AA676" i="26" s="1"/>
  <c r="AA367" i="10"/>
  <c r="AB366" i="10"/>
  <c r="AB388" i="26" s="1"/>
  <c r="Z141" i="10"/>
  <c r="AA140" i="10"/>
  <c r="AA105" i="26" s="1"/>
  <c r="AA104" i="26" s="1"/>
  <c r="AA314" i="10"/>
  <c r="AB313" i="10"/>
  <c r="AB312" i="26" s="1"/>
  <c r="Z751" i="10"/>
  <c r="AA750" i="10"/>
  <c r="AA863" i="26" s="1"/>
  <c r="Z461" i="10"/>
  <c r="AA460" i="10"/>
  <c r="AA499" i="26" s="1"/>
  <c r="AB288" i="10"/>
  <c r="AB287" i="26" s="1"/>
  <c r="AA289" i="10"/>
  <c r="Z647" i="10"/>
  <c r="AA646" i="10"/>
  <c r="Z77" i="10"/>
  <c r="AA76" i="10"/>
  <c r="AA24" i="26" s="1"/>
  <c r="Z530" i="10"/>
  <c r="AA529" i="10"/>
  <c r="AA585" i="26" s="1"/>
  <c r="AA774" i="10"/>
  <c r="Z775" i="10"/>
  <c r="Z776" i="10" s="1"/>
  <c r="Z777" i="10" s="1"/>
  <c r="Z778" i="10" s="1"/>
  <c r="Z270" i="10"/>
  <c r="AA269" i="10"/>
  <c r="AA251" i="26" s="1"/>
  <c r="Z746" i="10"/>
  <c r="AA745" i="10"/>
  <c r="AA858" i="26" s="1"/>
  <c r="AA898" i="10"/>
  <c r="AA1045" i="26" s="1"/>
  <c r="Z899" i="10"/>
  <c r="Z466" i="10"/>
  <c r="AA465" i="10"/>
  <c r="AA504" i="26" s="1"/>
  <c r="AA878" i="10"/>
  <c r="AA1025" i="26" s="1"/>
  <c r="Z879" i="10"/>
  <c r="Z844" i="10"/>
  <c r="AA843" i="10"/>
  <c r="AA990" i="26" s="1"/>
  <c r="AA303" i="10"/>
  <c r="AA302" i="26" s="1"/>
  <c r="Z304" i="10"/>
  <c r="AA254" i="10"/>
  <c r="AA236" i="26" s="1"/>
  <c r="Z255" i="10"/>
  <c r="AA165" i="26"/>
  <c r="Z319" i="10"/>
  <c r="AA318" i="10"/>
  <c r="AA317" i="26" s="1"/>
  <c r="Z357" i="10"/>
  <c r="AA356" i="10"/>
  <c r="AA378" i="26" s="1"/>
  <c r="AA730" i="10"/>
  <c r="AA843" i="26" s="1"/>
  <c r="Z731" i="10"/>
  <c r="Z815" i="10"/>
  <c r="Z816" i="10" s="1"/>
  <c r="AA814" i="10"/>
  <c r="Z161" i="10"/>
  <c r="AA160" i="10"/>
  <c r="AA125" i="26" s="1"/>
  <c r="Z220" i="10"/>
  <c r="Z221" i="10" s="1"/>
  <c r="AA219" i="10"/>
  <c r="AA201" i="26" s="1"/>
  <c r="AA181" i="10"/>
  <c r="AB180" i="10"/>
  <c r="AB145" i="26" s="1"/>
  <c r="AA195" i="10"/>
  <c r="AA196" i="10" s="1"/>
  <c r="AA197" i="10" s="1"/>
  <c r="AA198" i="10" s="1"/>
  <c r="AA199" i="10" s="1"/>
  <c r="Z265" i="10"/>
  <c r="AA264" i="10"/>
  <c r="AA246" i="26" s="1"/>
  <c r="Z87" i="10"/>
  <c r="AA86" i="10"/>
  <c r="AA34" i="26" s="1"/>
  <c r="Z761" i="10"/>
  <c r="AA760" i="10"/>
  <c r="AA873" i="26" s="1"/>
  <c r="AA386" i="10"/>
  <c r="AA408" i="26" s="1"/>
  <c r="Z387" i="10"/>
  <c r="Z225" i="10"/>
  <c r="AA224" i="10"/>
  <c r="AA206" i="26" s="1"/>
  <c r="Z186" i="10"/>
  <c r="AA185" i="10"/>
  <c r="AA150" i="26" s="1"/>
  <c r="Z849" i="10"/>
  <c r="AA848" i="10"/>
  <c r="AA995" i="26" s="1"/>
  <c r="Z682" i="10"/>
  <c r="AA681" i="10"/>
  <c r="Z515" i="10"/>
  <c r="Z516" i="10" s="1"/>
  <c r="AA514" i="10"/>
  <c r="AA570" i="26" s="1"/>
  <c r="Z431" i="10"/>
  <c r="AA430" i="10"/>
  <c r="AA469" i="26" s="1"/>
  <c r="AA706" i="10"/>
  <c r="AB705" i="10"/>
  <c r="AB818" i="26" s="1"/>
  <c r="Z795" i="10"/>
  <c r="Z796" i="10" s="1"/>
  <c r="Z797" i="10" s="1"/>
  <c r="Z798" i="10" s="1"/>
  <c r="AA794" i="10"/>
  <c r="Z456" i="10"/>
  <c r="AA455" i="10"/>
  <c r="AA494" i="26" s="1"/>
  <c r="AA756" i="10"/>
  <c r="AB755" i="10"/>
  <c r="AB868" i="26" s="1"/>
  <c r="AA829" i="10"/>
  <c r="Z830" i="10"/>
  <c r="Z831" i="10" s="1"/>
  <c r="Z832" i="10" s="1"/>
  <c r="Z833" i="10" s="1"/>
  <c r="Z711" i="10"/>
  <c r="AA710" i="10"/>
  <c r="AA823" i="26" s="1"/>
  <c r="Z594" i="10"/>
  <c r="AA593" i="10"/>
  <c r="AA666" i="26" s="1"/>
  <c r="AB509" i="10"/>
  <c r="AB565" i="26" s="1"/>
  <c r="AA510" i="10"/>
  <c r="AA494" i="10"/>
  <c r="AA550" i="26" s="1"/>
  <c r="Z495" i="10"/>
  <c r="Z191" i="10"/>
  <c r="AA190" i="10"/>
  <c r="AA155" i="26" s="1"/>
  <c r="Z741" i="10"/>
  <c r="AA740" i="10"/>
  <c r="AA853" i="26" s="1"/>
  <c r="AA656" i="10"/>
  <c r="Z657" i="10"/>
  <c r="AA96" i="10"/>
  <c r="AA44" i="26" s="1"/>
  <c r="Z97" i="10"/>
  <c r="Z736" i="10"/>
  <c r="AA735" i="10"/>
  <c r="AA848" i="26" s="1"/>
  <c r="AA544" i="10"/>
  <c r="AA600" i="26" s="1"/>
  <c r="Z545" i="10"/>
  <c r="Z490" i="10"/>
  <c r="AA489" i="10"/>
  <c r="AA545" i="26" s="1"/>
  <c r="AA544" i="26" s="1"/>
  <c r="AB338" i="10"/>
  <c r="AB337" i="26" s="1"/>
  <c r="AA339" i="10"/>
  <c r="AA868" i="10"/>
  <c r="AA1015" i="26" s="1"/>
  <c r="Z869" i="10"/>
  <c r="AA568" i="10"/>
  <c r="AA641" i="26" s="1"/>
  <c r="Z569" i="10"/>
  <c r="AA809" i="10"/>
  <c r="Z810" i="10"/>
  <c r="Z811" i="10" s="1"/>
  <c r="Z812" i="10" s="1"/>
  <c r="Z813" i="10" s="1"/>
  <c r="AA244" i="10"/>
  <c r="AA226" i="26" s="1"/>
  <c r="Z245" i="10"/>
  <c r="AA480" i="10"/>
  <c r="AA519" i="26" s="1"/>
  <c r="Z481" i="10"/>
  <c r="Z260" i="10"/>
  <c r="AA259" i="10"/>
  <c r="AA241" i="26" s="1"/>
  <c r="Z540" i="10"/>
  <c r="AA539" i="10"/>
  <c r="AA595" i="26" s="1"/>
  <c r="AA333" i="10"/>
  <c r="AA332" i="26" s="1"/>
  <c r="Z334" i="10"/>
  <c r="Z500" i="10"/>
  <c r="AA499" i="10"/>
  <c r="AA555" i="26" s="1"/>
  <c r="AA298" i="10"/>
  <c r="AA297" i="26" s="1"/>
  <c r="Z299" i="10"/>
  <c r="AA101" i="10"/>
  <c r="AA49" i="26" s="1"/>
  <c r="Z102" i="10"/>
  <c r="AB391" i="10"/>
  <c r="AB413" i="26" s="1"/>
  <c r="AA392" i="10"/>
  <c r="Z426" i="10"/>
  <c r="AA425" i="10"/>
  <c r="AA464" i="26" s="1"/>
  <c r="AA440" i="10"/>
  <c r="AA479" i="26" s="1"/>
  <c r="Z441" i="10"/>
  <c r="AA150" i="10"/>
  <c r="AA115" i="26" s="1"/>
  <c r="Z151" i="10"/>
  <c r="Z525" i="10"/>
  <c r="AA524" i="10"/>
  <c r="AA580" i="26" s="1"/>
  <c r="AA863" i="10"/>
  <c r="AA1010" i="26" s="1"/>
  <c r="Z864" i="10"/>
  <c r="AA106" i="10"/>
  <c r="AA54" i="26" s="1"/>
  <c r="Z107" i="10"/>
  <c r="AA618" i="10"/>
  <c r="AA691" i="26" s="1"/>
  <c r="Z619" i="10"/>
  <c r="Z112" i="10"/>
  <c r="AA111" i="10"/>
  <c r="AA59" i="26" s="1"/>
  <c r="AA715" i="10"/>
  <c r="AA716" i="10" s="1"/>
  <c r="Z692" i="10"/>
  <c r="AA691" i="10"/>
  <c r="AB145" i="10"/>
  <c r="AB110" i="26" s="1"/>
  <c r="AA146" i="10"/>
  <c r="AA858" i="10"/>
  <c r="AA1005" i="26" s="1"/>
  <c r="Z859" i="10"/>
  <c r="AA888" i="10"/>
  <c r="AA1035" i="26" s="1"/>
  <c r="Z889" i="10"/>
  <c r="Z362" i="10"/>
  <c r="AA361" i="10"/>
  <c r="AA383" i="26" s="1"/>
  <c r="AA613" i="10"/>
  <c r="AA686" i="26" s="1"/>
  <c r="Z614" i="10"/>
  <c r="Z662" i="10"/>
  <c r="AA661" i="10"/>
  <c r="Z805" i="10"/>
  <c r="Z806" i="10" s="1"/>
  <c r="Z807" i="10" s="1"/>
  <c r="Z808" i="10" s="1"/>
  <c r="AA804" i="10"/>
  <c r="Z132" i="10"/>
  <c r="AA131" i="10"/>
  <c r="AA79" i="26" s="1"/>
  <c r="AA558" i="10"/>
  <c r="AA631" i="26" s="1"/>
  <c r="AA630" i="26" s="1"/>
  <c r="Z559" i="10"/>
  <c r="Z800" i="10"/>
  <c r="Z801" i="10" s="1"/>
  <c r="Z802" i="10" s="1"/>
  <c r="Z803" i="10" s="1"/>
  <c r="AA799" i="10"/>
  <c r="Z235" i="10"/>
  <c r="AA234" i="10"/>
  <c r="AA216" i="26" s="1"/>
  <c r="AA293" i="10"/>
  <c r="AA292" i="26" s="1"/>
  <c r="Z294" i="10"/>
  <c r="AA475" i="10"/>
  <c r="AA514" i="26" s="1"/>
  <c r="Z476" i="10"/>
  <c r="Z589" i="10"/>
  <c r="AA588" i="10"/>
  <c r="AA661" i="26" s="1"/>
  <c r="Z550" i="10"/>
  <c r="AA549" i="10"/>
  <c r="AA605" i="26" s="1"/>
  <c r="Z894" i="10"/>
  <c r="AA893" i="10"/>
  <c r="AA1040" i="26" s="1"/>
  <c r="AA672" i="10"/>
  <c r="AB671" i="10"/>
  <c r="Z884" i="10"/>
  <c r="AA883" i="10"/>
  <c r="AA1030" i="26" s="1"/>
  <c r="Z230" i="10"/>
  <c r="AA229" i="10"/>
  <c r="AA211" i="26" s="1"/>
  <c r="Z599" i="10"/>
  <c r="AA598" i="10"/>
  <c r="AA671" i="26" s="1"/>
  <c r="AA563" i="10"/>
  <c r="AA636" i="26" s="1"/>
  <c r="Z564" i="10"/>
  <c r="AA328" i="10"/>
  <c r="AA327" i="26" s="1"/>
  <c r="Z329" i="10"/>
  <c r="AA396" i="10"/>
  <c r="AA418" i="26" s="1"/>
  <c r="Z397" i="10"/>
  <c r="AA406" i="10"/>
  <c r="AA428" i="26" s="1"/>
  <c r="Z407" i="10"/>
  <c r="Z471" i="10"/>
  <c r="AA470" i="10"/>
  <c r="AA509" i="26" s="1"/>
  <c r="AA666" i="10"/>
  <c r="Z667" i="10"/>
  <c r="Z92" i="10"/>
  <c r="AA91" i="10"/>
  <c r="AA39" i="26" s="1"/>
  <c r="Z372" i="10"/>
  <c r="AA371" i="10"/>
  <c r="AA393" i="26" s="1"/>
  <c r="Z701" i="10"/>
  <c r="AA700" i="10"/>
  <c r="AA813" i="26" s="1"/>
  <c r="AA812" i="26" s="1"/>
  <c r="AA445" i="10"/>
  <c r="AA484" i="26" s="1"/>
  <c r="Z446" i="10"/>
  <c r="AA435" i="10"/>
  <c r="AA474" i="26" s="1"/>
  <c r="Z436" i="10"/>
  <c r="Z382" i="10"/>
  <c r="AA381" i="10"/>
  <c r="AA403" i="26" s="1"/>
  <c r="AA308" i="10"/>
  <c r="AA307" i="26" s="1"/>
  <c r="Z309" i="10"/>
  <c r="AA155" i="10"/>
  <c r="AA120" i="26" s="1"/>
  <c r="Z156" i="10"/>
  <c r="AA249" i="10"/>
  <c r="AA231" i="26" s="1"/>
  <c r="Z250" i="10"/>
  <c r="AA535" i="10"/>
  <c r="AB534" i="10"/>
  <c r="AB590" i="26" s="1"/>
  <c r="AA116" i="10"/>
  <c r="AA64" i="26" s="1"/>
  <c r="Z117" i="10"/>
  <c r="AA351" i="10"/>
  <c r="AA373" i="26" s="1"/>
  <c r="AA372" i="26" s="1"/>
  <c r="Z352" i="10"/>
  <c r="AA165" i="10"/>
  <c r="AA130" i="26" s="1"/>
  <c r="Z166" i="10"/>
  <c r="Z122" i="10"/>
  <c r="AA121" i="10"/>
  <c r="AA69" i="26" s="1"/>
  <c r="AA789" i="10"/>
  <c r="Z790" i="10"/>
  <c r="Z791" i="10" s="1"/>
  <c r="Z792" i="10" s="1"/>
  <c r="Z793" i="10" s="1"/>
  <c r="Z412" i="10"/>
  <c r="AA411" i="10"/>
  <c r="AA433" i="26" s="1"/>
  <c r="Z402" i="10"/>
  <c r="AA401" i="10"/>
  <c r="AA423" i="26" s="1"/>
  <c r="AX19" i="18" l="1"/>
  <c r="AX14" i="30"/>
  <c r="AY19" i="18"/>
  <c r="AY14" i="30"/>
  <c r="X16" i="18"/>
  <c r="AZ13" i="15"/>
  <c r="AZ13" i="17" s="1"/>
  <c r="H66" i="27"/>
  <c r="Y1142" i="26"/>
  <c r="Y17" i="15" s="1"/>
  <c r="Y17" i="17" s="1"/>
  <c r="Y1144" i="26"/>
  <c r="Y19" i="15" s="1"/>
  <c r="Y19" i="17" s="1"/>
  <c r="Y19" i="18" s="1"/>
  <c r="H13" i="15"/>
  <c r="U18" i="17"/>
  <c r="V1117" i="26"/>
  <c r="V1143" i="26" s="1"/>
  <c r="V18" i="15" s="1"/>
  <c r="AZ19" i="17"/>
  <c r="AA721" i="10"/>
  <c r="AB720" i="10"/>
  <c r="AA421" i="10"/>
  <c r="AB420" i="10"/>
  <c r="AB459" i="26" s="1"/>
  <c r="AB458" i="26" s="1"/>
  <c r="AA210" i="10"/>
  <c r="AB209" i="10"/>
  <c r="AA201" i="10"/>
  <c r="AA202" i="10" s="1"/>
  <c r="AA203" i="10" s="1"/>
  <c r="AA204" i="10" s="1"/>
  <c r="AB200" i="10"/>
  <c r="AB165" i="26" s="1"/>
  <c r="Y818" i="10"/>
  <c r="Y822" i="10"/>
  <c r="Y823" i="10" s="1"/>
  <c r="X316" i="26"/>
  <c r="T213" i="10"/>
  <c r="T195" i="26" s="1"/>
  <c r="T194" i="26"/>
  <c r="X722" i="10"/>
  <c r="X834" i="26"/>
  <c r="V724" i="10"/>
  <c r="V837" i="26" s="1"/>
  <c r="V836" i="26"/>
  <c r="V622" i="10"/>
  <c r="V695" i="26" s="1"/>
  <c r="V694" i="26"/>
  <c r="W835" i="26"/>
  <c r="W723" i="10"/>
  <c r="AA140" i="26"/>
  <c r="U193" i="26"/>
  <c r="U212" i="10"/>
  <c r="AA828" i="26"/>
  <c r="AA160" i="26"/>
  <c r="Z817" i="10"/>
  <c r="Z833" i="26"/>
  <c r="W260" i="26"/>
  <c r="W264" i="26" s="1"/>
  <c r="W268" i="26"/>
  <c r="W272" i="26" s="1"/>
  <c r="V192" i="26"/>
  <c r="V211" i="10"/>
  <c r="AA135" i="26"/>
  <c r="W690" i="26"/>
  <c r="W144" i="26"/>
  <c r="X191" i="26"/>
  <c r="X190" i="26" s="1"/>
  <c r="Z1121" i="26"/>
  <c r="Z1116" i="26"/>
  <c r="Z1115" i="26"/>
  <c r="Z1120" i="26"/>
  <c r="Y1127" i="26"/>
  <c r="Z762" i="10"/>
  <c r="Z874" i="26"/>
  <c r="AA511" i="10"/>
  <c r="AA566" i="26"/>
  <c r="Y689" i="10"/>
  <c r="Y956" i="26"/>
  <c r="Y784" i="26"/>
  <c r="Y331" i="10"/>
  <c r="Y329" i="26"/>
  <c r="Y664" i="10"/>
  <c r="Y931" i="26"/>
  <c r="Y759" i="26"/>
  <c r="W908" i="26"/>
  <c r="W736" i="26"/>
  <c r="X100" i="10"/>
  <c r="X48" i="26" s="1"/>
  <c r="X47" i="26"/>
  <c r="Y414" i="10"/>
  <c r="Y435" i="26"/>
  <c r="X415" i="10"/>
  <c r="X437" i="26" s="1"/>
  <c r="X436" i="26"/>
  <c r="X548" i="10"/>
  <c r="X604" i="26" s="1"/>
  <c r="X603" i="26"/>
  <c r="AB343" i="10"/>
  <c r="AA342" i="26"/>
  <c r="Y748" i="10"/>
  <c r="Y860" i="26"/>
  <c r="AB696" i="10"/>
  <c r="AA964" i="26"/>
  <c r="AA792" i="26"/>
  <c r="Z123" i="10"/>
  <c r="Z70" i="26"/>
  <c r="AA536" i="10"/>
  <c r="AA591" i="26"/>
  <c r="Z383" i="10"/>
  <c r="Z404" i="26"/>
  <c r="Z373" i="10"/>
  <c r="Z394" i="26"/>
  <c r="Z600" i="10"/>
  <c r="Z672" i="26"/>
  <c r="Z895" i="10"/>
  <c r="Z1041" i="26"/>
  <c r="Z133" i="10"/>
  <c r="Z80" i="26"/>
  <c r="Z363" i="10"/>
  <c r="Z384" i="26"/>
  <c r="Z693" i="10"/>
  <c r="Z960" i="26"/>
  <c r="Z788" i="26"/>
  <c r="Z261" i="10"/>
  <c r="Z242" i="26"/>
  <c r="AA757" i="10"/>
  <c r="AA869" i="26"/>
  <c r="Z432" i="10"/>
  <c r="Z470" i="26"/>
  <c r="Z187" i="10"/>
  <c r="Z151" i="26"/>
  <c r="Z88" i="10"/>
  <c r="Z35" i="26"/>
  <c r="Z202" i="26"/>
  <c r="Z358" i="10"/>
  <c r="Z379" i="26"/>
  <c r="Z531" i="10"/>
  <c r="Z586" i="26"/>
  <c r="Z462" i="10"/>
  <c r="Z500" i="26"/>
  <c r="AA368" i="10"/>
  <c r="AA389" i="26"/>
  <c r="Z875" i="10"/>
  <c r="Z1021" i="26"/>
  <c r="AA904" i="26"/>
  <c r="AA732" i="26"/>
  <c r="Z83" i="10"/>
  <c r="Z30" i="26"/>
  <c r="Z422" i="10"/>
  <c r="Z460" i="26"/>
  <c r="Z585" i="10"/>
  <c r="Z657" i="26"/>
  <c r="AB919" i="26"/>
  <c r="AB747" i="26"/>
  <c r="X479" i="10"/>
  <c r="X518" i="26" s="1"/>
  <c r="X517" i="26"/>
  <c r="Z968" i="26"/>
  <c r="Z972" i="26" s="1"/>
  <c r="Z976" i="26"/>
  <c r="Z980" i="26" s="1"/>
  <c r="Z1128" i="26"/>
  <c r="Y374" i="10"/>
  <c r="Y395" i="26"/>
  <c r="Y738" i="10"/>
  <c r="Y850" i="26"/>
  <c r="Y846" i="10"/>
  <c r="Y992" i="26"/>
  <c r="Y167" i="26"/>
  <c r="X238" i="10"/>
  <c r="X220" i="26" s="1"/>
  <c r="X219" i="26"/>
  <c r="X842" i="10"/>
  <c r="X989" i="26" s="1"/>
  <c r="X988" i="26"/>
  <c r="Y655" i="10"/>
  <c r="Y922" i="26"/>
  <c r="Y750" i="26"/>
  <c r="Y644" i="10"/>
  <c r="Y911" i="26"/>
  <c r="Y739" i="26"/>
  <c r="X744" i="10"/>
  <c r="X857" i="26" s="1"/>
  <c r="X856" i="26"/>
  <c r="Y861" i="10"/>
  <c r="Y1007" i="26"/>
  <c r="X115" i="10"/>
  <c r="X63" i="26" s="1"/>
  <c r="X62" i="26"/>
  <c r="X572" i="10"/>
  <c r="X645" i="26" s="1"/>
  <c r="X644" i="26"/>
  <c r="X410" i="10"/>
  <c r="X432" i="26" s="1"/>
  <c r="X431" i="26"/>
  <c r="W913" i="26"/>
  <c r="W741" i="26"/>
  <c r="X429" i="10"/>
  <c r="X468" i="26" s="1"/>
  <c r="X467" i="26"/>
  <c r="Y552" i="10"/>
  <c r="Y607" i="26"/>
  <c r="Y237" i="10"/>
  <c r="Y218" i="26"/>
  <c r="X635" i="10"/>
  <c r="X902" i="26"/>
  <c r="X730" i="26"/>
  <c r="X695" i="10"/>
  <c r="X962" i="26"/>
  <c r="X790" i="26"/>
  <c r="X434" i="10"/>
  <c r="X473" i="26" s="1"/>
  <c r="X472" i="26"/>
  <c r="Y684" i="10"/>
  <c r="Y951" i="26"/>
  <c r="Y779" i="26"/>
  <c r="X714" i="10"/>
  <c r="X827" i="26" s="1"/>
  <c r="X826" i="26"/>
  <c r="X449" i="10"/>
  <c r="X488" i="26" s="1"/>
  <c r="X487" i="26"/>
  <c r="Y1125" i="26"/>
  <c r="Y1141" i="26" s="1"/>
  <c r="Y16" i="15" s="1"/>
  <c r="Y16" i="17" s="1"/>
  <c r="X528" i="10"/>
  <c r="X584" i="26" s="1"/>
  <c r="X583" i="26"/>
  <c r="Y743" i="10"/>
  <c r="Y855" i="26"/>
  <c r="Y596" i="10"/>
  <c r="Y668" i="26"/>
  <c r="X665" i="10"/>
  <c r="X932" i="26"/>
  <c r="X760" i="26"/>
  <c r="Y370" i="10"/>
  <c r="Y392" i="26" s="1"/>
  <c r="Y391" i="26"/>
  <c r="X223" i="10"/>
  <c r="X205" i="26" s="1"/>
  <c r="X204" i="26"/>
  <c r="X105" i="10"/>
  <c r="X53" i="26" s="1"/>
  <c r="X52" i="26"/>
  <c r="X650" i="10"/>
  <c r="X917" i="26"/>
  <c r="X745" i="26"/>
  <c r="X282" i="10"/>
  <c r="X281" i="26" s="1"/>
  <c r="X280" i="26"/>
  <c r="Y109" i="10"/>
  <c r="Y56" i="26"/>
  <c r="Y443" i="10"/>
  <c r="Y481" i="26"/>
  <c r="Y301" i="10"/>
  <c r="Y299" i="26"/>
  <c r="Y262" i="10"/>
  <c r="Y243" i="26"/>
  <c r="Y571" i="10"/>
  <c r="Y643" i="26"/>
  <c r="X228" i="10"/>
  <c r="X210" i="26" s="1"/>
  <c r="X209" i="26"/>
  <c r="Y759" i="10"/>
  <c r="Y872" i="26" s="1"/>
  <c r="Y871" i="26"/>
  <c r="X307" i="10"/>
  <c r="X306" i="26" s="1"/>
  <c r="X305" i="26"/>
  <c r="X218" i="10"/>
  <c r="X200" i="26" s="1"/>
  <c r="X199" i="26"/>
  <c r="X498" i="10"/>
  <c r="X554" i="26" s="1"/>
  <c r="X553" i="26"/>
  <c r="Y649" i="10"/>
  <c r="Y916" i="26"/>
  <c r="Y744" i="26"/>
  <c r="Z314" i="26"/>
  <c r="Y606" i="10"/>
  <c r="Y678" i="26"/>
  <c r="Y178" i="10"/>
  <c r="Y142" i="26"/>
  <c r="Z472" i="10"/>
  <c r="Z510" i="26"/>
  <c r="Z491" i="10"/>
  <c r="Z546" i="26"/>
  <c r="AA707" i="10"/>
  <c r="AA819" i="26"/>
  <c r="Z408" i="10"/>
  <c r="Z429" i="26"/>
  <c r="Z295" i="10"/>
  <c r="Z293" i="26"/>
  <c r="AA959" i="26"/>
  <c r="AA787" i="26"/>
  <c r="Z300" i="10"/>
  <c r="Z298" i="26"/>
  <c r="Z546" i="10"/>
  <c r="Z601" i="26"/>
  <c r="Z638" i="10"/>
  <c r="Z905" i="26"/>
  <c r="Z733" i="26"/>
  <c r="AA528" i="26"/>
  <c r="AA532" i="26" s="1"/>
  <c r="AA536" i="26"/>
  <c r="AA540" i="26" s="1"/>
  <c r="Z727" i="10"/>
  <c r="Z839" i="26"/>
  <c r="AA653" i="10"/>
  <c r="AA920" i="26"/>
  <c r="AA748" i="26"/>
  <c r="X287" i="10"/>
  <c r="X286" i="26" s="1"/>
  <c r="X285" i="26"/>
  <c r="Y513" i="10"/>
  <c r="Y569" i="26" s="1"/>
  <c r="Y568" i="26"/>
  <c r="Y634" i="10"/>
  <c r="Y901" i="26"/>
  <c r="Y729" i="26"/>
  <c r="AB554" i="10"/>
  <c r="AA610" i="26"/>
  <c r="Y433" i="10"/>
  <c r="Y471" i="26"/>
  <c r="X923" i="26"/>
  <c r="X751" i="26"/>
  <c r="Z437" i="10"/>
  <c r="Z475" i="26"/>
  <c r="AA346" i="26"/>
  <c r="AA354" i="26"/>
  <c r="AA358" i="26" s="1"/>
  <c r="AA954" i="26"/>
  <c r="AA782" i="26"/>
  <c r="AA909" i="26"/>
  <c r="AA737" i="26"/>
  <c r="Y492" i="10"/>
  <c r="Y547" i="26"/>
  <c r="X248" i="10"/>
  <c r="X230" i="26" s="1"/>
  <c r="X229" i="26"/>
  <c r="X597" i="10"/>
  <c r="X670" i="26" s="1"/>
  <c r="X669" i="26"/>
  <c r="Y581" i="10"/>
  <c r="Y653" i="26"/>
  <c r="Y423" i="10"/>
  <c r="Y461" i="26"/>
  <c r="Y586" i="10"/>
  <c r="Y658" i="26"/>
  <c r="Y74" i="10"/>
  <c r="Y21" i="26"/>
  <c r="AB765" i="10"/>
  <c r="AA878" i="26"/>
  <c r="Y473" i="10"/>
  <c r="Y511" i="26"/>
  <c r="Y566" i="10"/>
  <c r="Y638" i="26"/>
  <c r="Y688" i="26"/>
  <c r="Y851" i="10"/>
  <c r="Y997" i="26"/>
  <c r="X577" i="10"/>
  <c r="X650" i="26" s="1"/>
  <c r="X649" i="26"/>
  <c r="X592" i="10"/>
  <c r="X665" i="26" s="1"/>
  <c r="X664" i="26"/>
  <c r="X332" i="10"/>
  <c r="X331" i="26" s="1"/>
  <c r="X330" i="26"/>
  <c r="X233" i="10"/>
  <c r="X215" i="26" s="1"/>
  <c r="X214" i="26"/>
  <c r="Y124" i="10"/>
  <c r="Y71" i="26"/>
  <c r="Y119" i="10"/>
  <c r="Y66" i="26"/>
  <c r="Y158" i="10"/>
  <c r="Y122" i="26"/>
  <c r="Y438" i="10"/>
  <c r="Y476" i="26"/>
  <c r="Z1118" i="26"/>
  <c r="Z350" i="26"/>
  <c r="X847" i="10"/>
  <c r="X994" i="26" s="1"/>
  <c r="X993" i="26"/>
  <c r="Y733" i="10"/>
  <c r="Y845" i="26"/>
  <c r="X355" i="10"/>
  <c r="X377" i="26" s="1"/>
  <c r="X376" i="26"/>
  <c r="X179" i="10"/>
  <c r="X143" i="26"/>
  <c r="Y881" i="10"/>
  <c r="Y1027" i="26"/>
  <c r="Y272" i="10"/>
  <c r="Y253" i="26"/>
  <c r="Y639" i="10"/>
  <c r="Y906" i="26"/>
  <c r="Y734" i="26"/>
  <c r="X90" i="10"/>
  <c r="X38" i="26" s="1"/>
  <c r="X37" i="26"/>
  <c r="Z702" i="10"/>
  <c r="Z814" i="26"/>
  <c r="AA673" i="10"/>
  <c r="AA940" i="26"/>
  <c r="AA768" i="26"/>
  <c r="Z850" i="10"/>
  <c r="Z996" i="26"/>
  <c r="Z108" i="10"/>
  <c r="Z55" i="26"/>
  <c r="Z305" i="10"/>
  <c r="Z303" i="26"/>
  <c r="Y611" i="10"/>
  <c r="Y683" i="26"/>
  <c r="X365" i="10"/>
  <c r="X387" i="26" s="1"/>
  <c r="X386" i="26"/>
  <c r="Y576" i="10"/>
  <c r="Y648" i="26"/>
  <c r="Y886" i="10"/>
  <c r="Y1032" i="26"/>
  <c r="Z341" i="10"/>
  <c r="Z339" i="26"/>
  <c r="X375" i="10"/>
  <c r="X397" i="26" s="1"/>
  <c r="X396" i="26"/>
  <c r="W928" i="26"/>
  <c r="W756" i="26"/>
  <c r="Z251" i="10"/>
  <c r="Z232" i="26"/>
  <c r="Z398" i="10"/>
  <c r="Z419" i="26"/>
  <c r="Z870" i="10"/>
  <c r="Z1016" i="26"/>
  <c r="X189" i="10"/>
  <c r="X154" i="26" s="1"/>
  <c r="X153" i="26"/>
  <c r="Z403" i="10"/>
  <c r="Z424" i="26"/>
  <c r="Z93" i="10"/>
  <c r="Z40" i="26"/>
  <c r="Z231" i="10"/>
  <c r="Z212" i="26"/>
  <c r="Z551" i="10"/>
  <c r="Z606" i="26"/>
  <c r="Z236" i="10"/>
  <c r="Z217" i="26"/>
  <c r="Z717" i="10"/>
  <c r="Z829" i="26"/>
  <c r="Z427" i="10"/>
  <c r="Z465" i="26"/>
  <c r="Z501" i="10"/>
  <c r="Z556" i="26"/>
  <c r="Z737" i="10"/>
  <c r="Z849" i="26"/>
  <c r="Z742" i="10"/>
  <c r="Z854" i="26"/>
  <c r="Z595" i="10"/>
  <c r="Z667" i="26"/>
  <c r="Z457" i="10"/>
  <c r="Z495" i="26"/>
  <c r="Z571" i="26"/>
  <c r="Z226" i="10"/>
  <c r="Z207" i="26"/>
  <c r="Z266" i="10"/>
  <c r="Z247" i="26"/>
  <c r="Z162" i="10"/>
  <c r="Z126" i="26"/>
  <c r="Z320" i="10"/>
  <c r="Z321" i="10" s="1"/>
  <c r="Z318" i="26"/>
  <c r="Z845" i="10"/>
  <c r="Z991" i="26"/>
  <c r="Z747" i="10"/>
  <c r="Z859" i="26"/>
  <c r="Z78" i="10"/>
  <c r="Z25" i="26"/>
  <c r="Z752" i="10"/>
  <c r="Z864" i="26"/>
  <c r="Z280" i="10"/>
  <c r="Z278" i="26"/>
  <c r="Z172" i="10"/>
  <c r="Z136" i="26"/>
  <c r="Z688" i="10"/>
  <c r="Z955" i="26"/>
  <c r="Z783" i="26"/>
  <c r="Z633" i="10"/>
  <c r="Z900" i="26"/>
  <c r="Z728" i="26"/>
  <c r="Z576" i="26"/>
  <c r="Z643" i="10"/>
  <c r="Z910" i="26"/>
  <c r="Z738" i="26"/>
  <c r="Z452" i="10"/>
  <c r="Z490" i="26"/>
  <c r="X764" i="10"/>
  <c r="X877" i="26" s="1"/>
  <c r="X876" i="26"/>
  <c r="Y703" i="10"/>
  <c r="Y815" i="26"/>
  <c r="Y547" i="10"/>
  <c r="Y602" i="26"/>
  <c r="Y162" i="26"/>
  <c r="Z183" i="10"/>
  <c r="Z147" i="26"/>
  <c r="Y222" i="10"/>
  <c r="X85" i="10"/>
  <c r="X33" i="26" s="1"/>
  <c r="X32" i="26"/>
  <c r="Y709" i="10"/>
  <c r="Y822" i="26" s="1"/>
  <c r="Y821" i="26"/>
  <c r="X263" i="10"/>
  <c r="X245" i="26" s="1"/>
  <c r="X244" i="26"/>
  <c r="Z1122" i="26"/>
  <c r="Y841" i="10"/>
  <c r="Y987" i="26"/>
  <c r="Y306" i="10"/>
  <c r="Y304" i="26"/>
  <c r="AB274" i="10"/>
  <c r="AA256" i="26"/>
  <c r="X582" i="10"/>
  <c r="X655" i="26" s="1"/>
  <c r="X654" i="26"/>
  <c r="X607" i="10"/>
  <c r="X680" i="26" s="1"/>
  <c r="X679" i="26"/>
  <c r="X567" i="10"/>
  <c r="X640" i="26" s="1"/>
  <c r="X639" i="26"/>
  <c r="X543" i="10"/>
  <c r="X599" i="26" s="1"/>
  <c r="X598" i="26"/>
  <c r="Z674" i="10"/>
  <c r="Z941" i="26"/>
  <c r="Z769" i="26"/>
  <c r="Y591" i="10"/>
  <c r="Y663" i="26"/>
  <c r="Y561" i="10"/>
  <c r="Y633" i="26"/>
  <c r="X518" i="10"/>
  <c r="X574" i="26" s="1"/>
  <c r="X573" i="26"/>
  <c r="Y227" i="10"/>
  <c r="Y208" i="26"/>
  <c r="X645" i="10"/>
  <c r="X912" i="26"/>
  <c r="X740" i="26"/>
  <c r="Y675" i="10"/>
  <c r="Y942" i="26"/>
  <c r="Y770" i="26"/>
  <c r="Y193" i="10"/>
  <c r="Y157" i="26"/>
  <c r="Y713" i="10"/>
  <c r="Y825" i="26"/>
  <c r="X144" i="10"/>
  <c r="X109" i="26" s="1"/>
  <c r="X108" i="26"/>
  <c r="X154" i="10"/>
  <c r="X119" i="26" s="1"/>
  <c r="X118" i="26"/>
  <c r="X130" i="10"/>
  <c r="X78" i="26" s="1"/>
  <c r="X77" i="26"/>
  <c r="Y693" i="26"/>
  <c r="Y866" i="10"/>
  <c r="Y1012" i="26"/>
  <c r="Y428" i="10"/>
  <c r="Y466" i="26"/>
  <c r="Y502" i="10"/>
  <c r="Y557" i="26"/>
  <c r="Y871" i="10"/>
  <c r="Y1017" i="26"/>
  <c r="Y292" i="10"/>
  <c r="Y291" i="26" s="1"/>
  <c r="Y290" i="26"/>
  <c r="X390" i="10"/>
  <c r="X412" i="26" s="1"/>
  <c r="X411" i="26"/>
  <c r="X400" i="10"/>
  <c r="X422" i="26" s="1"/>
  <c r="X421" i="26"/>
  <c r="AB136" i="10"/>
  <c r="AA84" i="26"/>
  <c r="X887" i="10"/>
  <c r="X1034" i="26" s="1"/>
  <c r="X1033" i="26"/>
  <c r="Z291" i="10"/>
  <c r="Z289" i="26"/>
  <c r="Y143" i="10"/>
  <c r="Y107" i="26"/>
  <c r="Y379" i="10"/>
  <c r="Y400" i="26"/>
  <c r="Y876" i="10"/>
  <c r="Y1022" i="26"/>
  <c r="AA700" i="26"/>
  <c r="AA704" i="26" s="1"/>
  <c r="AA708" i="26"/>
  <c r="AA712" i="26" s="1"/>
  <c r="AA924" i="26"/>
  <c r="AA752" i="26"/>
  <c r="AA182" i="10"/>
  <c r="AA146" i="26"/>
  <c r="Z442" i="10"/>
  <c r="Z480" i="26"/>
  <c r="Z570" i="10"/>
  <c r="Z642" i="26"/>
  <c r="Z900" i="10"/>
  <c r="Z1046" i="26"/>
  <c r="Z241" i="10"/>
  <c r="Z222" i="26"/>
  <c r="X640" i="10"/>
  <c r="X907" i="26"/>
  <c r="X735" i="26"/>
  <c r="Z804" i="26"/>
  <c r="Z808" i="26" s="1"/>
  <c r="Z796" i="26"/>
  <c r="Z800" i="26" s="1"/>
  <c r="X459" i="10"/>
  <c r="X498" i="26" s="1"/>
  <c r="X497" i="26"/>
  <c r="Y679" i="10"/>
  <c r="Y946" i="26"/>
  <c r="Y774" i="26"/>
  <c r="Y669" i="10"/>
  <c r="Y936" i="26"/>
  <c r="Y764" i="26"/>
  <c r="X602" i="10"/>
  <c r="X675" i="26" s="1"/>
  <c r="X674" i="26"/>
  <c r="Y354" i="10"/>
  <c r="Y375" i="26"/>
  <c r="Y252" i="10"/>
  <c r="Y233" i="26"/>
  <c r="X680" i="10"/>
  <c r="X947" i="26"/>
  <c r="X775" i="26"/>
  <c r="Z167" i="10"/>
  <c r="Z131" i="26"/>
  <c r="Z890" i="10"/>
  <c r="Z1036" i="26"/>
  <c r="Z865" i="10"/>
  <c r="Z1011" i="26"/>
  <c r="Z482" i="10"/>
  <c r="Z520" i="26"/>
  <c r="AA899" i="26"/>
  <c r="AA898" i="26" s="1"/>
  <c r="AA727" i="26"/>
  <c r="AA726" i="26" s="1"/>
  <c r="X110" i="10"/>
  <c r="X58" i="26" s="1"/>
  <c r="X57" i="26"/>
  <c r="X469" i="10"/>
  <c r="X508" i="26" s="1"/>
  <c r="X507" i="26"/>
  <c r="Y718" i="10"/>
  <c r="Y830" i="26"/>
  <c r="Z353" i="10"/>
  <c r="Z374" i="26"/>
  <c r="Z157" i="10"/>
  <c r="Z121" i="26"/>
  <c r="Z447" i="10"/>
  <c r="Z485" i="26"/>
  <c r="Z668" i="10"/>
  <c r="Z935" i="26"/>
  <c r="Z763" i="26"/>
  <c r="Z330" i="10"/>
  <c r="Z328" i="26"/>
  <c r="AA929" i="26"/>
  <c r="AA757" i="26"/>
  <c r="Z860" i="10"/>
  <c r="Z1006" i="26"/>
  <c r="AA393" i="10"/>
  <c r="AA414" i="26"/>
  <c r="Z335" i="10"/>
  <c r="Z333" i="26"/>
  <c r="Z246" i="10"/>
  <c r="Z227" i="26"/>
  <c r="AA340" i="10"/>
  <c r="AA338" i="26"/>
  <c r="Z98" i="10"/>
  <c r="Z45" i="26"/>
  <c r="AA949" i="26"/>
  <c r="AA777" i="26"/>
  <c r="Z388" i="10"/>
  <c r="Z409" i="26"/>
  <c r="Z161" i="26"/>
  <c r="Z166" i="26"/>
  <c r="Z880" i="10"/>
  <c r="Z1026" i="26"/>
  <c r="AA914" i="26"/>
  <c r="AA742" i="26"/>
  <c r="Z575" i="10"/>
  <c r="Z647" i="26"/>
  <c r="Z580" i="10"/>
  <c r="Z652" i="26"/>
  <c r="AA1054" i="26"/>
  <c r="AA1058" i="26" s="1"/>
  <c r="AA1062" i="26"/>
  <c r="AA1066" i="26" s="1"/>
  <c r="AB623" i="10"/>
  <c r="AA696" i="26"/>
  <c r="X867" i="10"/>
  <c r="X1014" i="26" s="1"/>
  <c r="X1013" i="26"/>
  <c r="X194" i="10"/>
  <c r="X159" i="26" s="1"/>
  <c r="X158" i="26"/>
  <c r="X897" i="10"/>
  <c r="X1044" i="26" s="1"/>
  <c r="X1043" i="26"/>
  <c r="Y538" i="10"/>
  <c r="Y594" i="26" s="1"/>
  <c r="Y593" i="26"/>
  <c r="Y89" i="10"/>
  <c r="Y36" i="26"/>
  <c r="Y342" i="10"/>
  <c r="Y341" i="26" s="1"/>
  <c r="Y340" i="26"/>
  <c r="X169" i="10"/>
  <c r="X134" i="26" s="1"/>
  <c r="X133" i="26"/>
  <c r="X719" i="10"/>
  <c r="X832" i="26" s="1"/>
  <c r="X831" i="26"/>
  <c r="Y217" i="10"/>
  <c r="Y203" i="26" s="1"/>
  <c r="Y198" i="26"/>
  <c r="Y522" i="10"/>
  <c r="Y577" i="26"/>
  <c r="Y453" i="10"/>
  <c r="Y491" i="26"/>
  <c r="Y891" i="10"/>
  <c r="Y1037" i="26"/>
  <c r="W963" i="26"/>
  <c r="W791" i="26"/>
  <c r="X612" i="10"/>
  <c r="X685" i="26" s="1"/>
  <c r="X684" i="26"/>
  <c r="Y409" i="10"/>
  <c r="Y430" i="26"/>
  <c r="Y601" i="10"/>
  <c r="Y673" i="26"/>
  <c r="Y364" i="10"/>
  <c r="Y385" i="26"/>
  <c r="Y188" i="10"/>
  <c r="Y152" i="26"/>
  <c r="X587" i="10"/>
  <c r="X660" i="26" s="1"/>
  <c r="X659" i="26"/>
  <c r="X75" i="10"/>
  <c r="X23" i="26" s="1"/>
  <c r="X22" i="26"/>
  <c r="X164" i="26"/>
  <c r="X163" i="26"/>
  <c r="X405" i="10"/>
  <c r="X427" i="26" s="1"/>
  <c r="X426" i="26"/>
  <c r="Y395" i="10"/>
  <c r="Y417" i="26" s="1"/>
  <c r="Y416" i="26"/>
  <c r="Y404" i="10"/>
  <c r="Y425" i="26"/>
  <c r="Z537" i="10"/>
  <c r="Z592" i="26"/>
  <c r="Y311" i="10"/>
  <c r="Y309" i="26"/>
  <c r="Y448" i="10"/>
  <c r="Y486" i="26"/>
  <c r="Y184" i="10"/>
  <c r="Y149" i="26" s="1"/>
  <c r="Y148" i="26"/>
  <c r="X670" i="10"/>
  <c r="X937" i="26"/>
  <c r="X765" i="26"/>
  <c r="W933" i="26"/>
  <c r="W761" i="26"/>
  <c r="X729" i="10"/>
  <c r="X842" i="26" s="1"/>
  <c r="X841" i="26"/>
  <c r="W903" i="26"/>
  <c r="W731" i="26"/>
  <c r="Y468" i="10"/>
  <c r="Y506" i="26"/>
  <c r="Y532" i="10"/>
  <c r="Y587" i="26"/>
  <c r="Y257" i="10"/>
  <c r="Y238" i="26"/>
  <c r="Z113" i="10"/>
  <c r="Z60" i="26"/>
  <c r="Z712" i="10"/>
  <c r="Z824" i="26"/>
  <c r="Z271" i="10"/>
  <c r="Z252" i="26"/>
  <c r="Z605" i="10"/>
  <c r="Z677" i="26"/>
  <c r="Z840" i="10"/>
  <c r="Z986" i="26"/>
  <c r="Z610" i="10"/>
  <c r="Z682" i="26"/>
  <c r="W938" i="26"/>
  <c r="W766" i="26"/>
  <c r="Y694" i="10"/>
  <c r="Y961" i="26"/>
  <c r="Y789" i="26"/>
  <c r="Y763" i="10"/>
  <c r="Y875" i="26"/>
  <c r="Y242" i="10"/>
  <c r="Y223" i="26"/>
  <c r="Y114" i="10"/>
  <c r="Y61" i="26"/>
  <c r="X444" i="10"/>
  <c r="X483" i="26" s="1"/>
  <c r="X482" i="26"/>
  <c r="Y163" i="10"/>
  <c r="Y127" i="26"/>
  <c r="X852" i="10"/>
  <c r="X999" i="26" s="1"/>
  <c r="X998" i="26"/>
  <c r="X902" i="10"/>
  <c r="X1049" i="26" s="1"/>
  <c r="X1048" i="26"/>
  <c r="X159" i="10"/>
  <c r="X124" i="26" s="1"/>
  <c r="X123" i="26"/>
  <c r="X553" i="10"/>
  <c r="X609" i="26" s="1"/>
  <c r="X608" i="26"/>
  <c r="X302" i="10"/>
  <c r="X301" i="26" s="1"/>
  <c r="X300" i="26"/>
  <c r="X337" i="10"/>
  <c r="X336" i="26" s="1"/>
  <c r="X335" i="26"/>
  <c r="X533" i="10"/>
  <c r="X589" i="26" s="1"/>
  <c r="X588" i="26"/>
  <c r="AA170" i="26"/>
  <c r="Y94" i="10"/>
  <c r="Y41" i="26"/>
  <c r="Y478" i="10"/>
  <c r="Y516" i="26"/>
  <c r="Y134" i="10"/>
  <c r="Y81" i="26"/>
  <c r="X882" i="10"/>
  <c r="X1029" i="26" s="1"/>
  <c r="X1028" i="26"/>
  <c r="X380" i="10"/>
  <c r="X402" i="26" s="1"/>
  <c r="X401" i="26"/>
  <c r="W953" i="26"/>
  <c r="W781" i="26"/>
  <c r="X872" i="10"/>
  <c r="X1019" i="26" s="1"/>
  <c r="X1018" i="26"/>
  <c r="X120" i="10"/>
  <c r="X68" i="26" s="1"/>
  <c r="X67" i="26"/>
  <c r="X125" i="10"/>
  <c r="X73" i="26" s="1"/>
  <c r="X72" i="26"/>
  <c r="AB903" i="10"/>
  <c r="AA1050" i="26"/>
  <c r="X424" i="10"/>
  <c r="X463" i="26" s="1"/>
  <c r="X462" i="26"/>
  <c r="Y659" i="10"/>
  <c r="Y926" i="26"/>
  <c r="Y754" i="26"/>
  <c r="Y497" i="10"/>
  <c r="Y552" i="26"/>
  <c r="Y458" i="10"/>
  <c r="Y496" i="26"/>
  <c r="X95" i="10"/>
  <c r="X43" i="26" s="1"/>
  <c r="X42" i="26"/>
  <c r="Y527" i="10"/>
  <c r="Y582" i="26"/>
  <c r="Z394" i="10"/>
  <c r="Z415" i="26"/>
  <c r="Y336" i="10"/>
  <c r="Y334" i="26"/>
  <c r="Y483" i="10"/>
  <c r="Y521" i="26"/>
  <c r="X454" i="10"/>
  <c r="X493" i="26" s="1"/>
  <c r="X492" i="26"/>
  <c r="X617" i="10"/>
  <c r="X689" i="26"/>
  <c r="X297" i="10"/>
  <c r="X296" i="26" s="1"/>
  <c r="X295" i="26"/>
  <c r="X734" i="10"/>
  <c r="X847" i="26" s="1"/>
  <c r="X846" i="26"/>
  <c r="X523" i="10"/>
  <c r="X579" i="26" s="1"/>
  <c r="X578" i="26"/>
  <c r="Y463" i="10"/>
  <c r="Y501" i="26"/>
  <c r="Z369" i="10"/>
  <c r="Z390" i="26"/>
  <c r="Y281" i="10"/>
  <c r="Y279" i="26"/>
  <c r="Y286" i="10"/>
  <c r="Y284" i="26"/>
  <c r="W948" i="26"/>
  <c r="W776" i="26"/>
  <c r="Z413" i="10"/>
  <c r="Z434" i="26"/>
  <c r="AA450" i="26"/>
  <c r="AA454" i="26" s="1"/>
  <c r="AA442" i="26"/>
  <c r="AA446" i="26" s="1"/>
  <c r="AA934" i="26"/>
  <c r="AA762" i="26"/>
  <c r="Z885" i="10"/>
  <c r="Z1031" i="26"/>
  <c r="Z590" i="10"/>
  <c r="Z662" i="26"/>
  <c r="Z663" i="10"/>
  <c r="Z930" i="26"/>
  <c r="Z758" i="26"/>
  <c r="Z526" i="10"/>
  <c r="Z581" i="26"/>
  <c r="Z192" i="10"/>
  <c r="Z156" i="26"/>
  <c r="Z683" i="10"/>
  <c r="Z950" i="26"/>
  <c r="Z778" i="26"/>
  <c r="Z648" i="10"/>
  <c r="Z915" i="26"/>
  <c r="Z743" i="26"/>
  <c r="AA315" i="10"/>
  <c r="AA316" i="10" s="1"/>
  <c r="AA313" i="26"/>
  <c r="Z128" i="10"/>
  <c r="Z75" i="26"/>
  <c r="Z285" i="10"/>
  <c r="Z283" i="26"/>
  <c r="Z118" i="10"/>
  <c r="Z65" i="26"/>
  <c r="Z310" i="10"/>
  <c r="Z308" i="26"/>
  <c r="AA890" i="26"/>
  <c r="AA894" i="26" s="1"/>
  <c r="AA882" i="26"/>
  <c r="AA886" i="26" s="1"/>
  <c r="Z565" i="10"/>
  <c r="Z637" i="26"/>
  <c r="AB939" i="26"/>
  <c r="AB767" i="26"/>
  <c r="Z477" i="10"/>
  <c r="Z515" i="26"/>
  <c r="Z560" i="10"/>
  <c r="Z632" i="26"/>
  <c r="Z615" i="10"/>
  <c r="Z616" i="10" s="1"/>
  <c r="Z687" i="26"/>
  <c r="AA147" i="10"/>
  <c r="AA111" i="26"/>
  <c r="Z620" i="10"/>
  <c r="Z621" i="10" s="1"/>
  <c r="Z692" i="26"/>
  <c r="Z152" i="10"/>
  <c r="Z116" i="26"/>
  <c r="Z103" i="10"/>
  <c r="Z50" i="26"/>
  <c r="AA622" i="26"/>
  <c r="AA626" i="26" s="1"/>
  <c r="AA614" i="26"/>
  <c r="AA618" i="26" s="1"/>
  <c r="Z658" i="10"/>
  <c r="Z925" i="26"/>
  <c r="Z753" i="26"/>
  <c r="Z496" i="10"/>
  <c r="Z551" i="26"/>
  <c r="Z732" i="10"/>
  <c r="Z844" i="26"/>
  <c r="Z256" i="10"/>
  <c r="Z237" i="26"/>
  <c r="AA290" i="10"/>
  <c r="AA288" i="26"/>
  <c r="AA182" i="26"/>
  <c r="AA186" i="26" s="1"/>
  <c r="AA174" i="26"/>
  <c r="AA178" i="26" s="1"/>
  <c r="Z378" i="10"/>
  <c r="Z399" i="26"/>
  <c r="Z855" i="10"/>
  <c r="Z1001" i="26"/>
  <c r="AA96" i="26"/>
  <c r="AA100" i="26" s="1"/>
  <c r="AA88" i="26"/>
  <c r="AA92" i="26" s="1"/>
  <c r="Z506" i="10"/>
  <c r="Z561" i="26"/>
  <c r="Z197" i="26"/>
  <c r="AA944" i="26"/>
  <c r="AA772" i="26"/>
  <c r="AB485" i="10"/>
  <c r="AA524" i="26"/>
  <c r="X690" i="10"/>
  <c r="X957" i="26"/>
  <c r="X785" i="26"/>
  <c r="X739" i="10"/>
  <c r="X852" i="26" s="1"/>
  <c r="X851" i="26"/>
  <c r="Y84" i="10"/>
  <c r="Y31" i="26"/>
  <c r="Y507" i="10"/>
  <c r="Y562" i="26"/>
  <c r="W918" i="26"/>
  <c r="W746" i="26"/>
  <c r="Y317" i="10"/>
  <c r="Y315" i="26"/>
  <c r="Z1126" i="26"/>
  <c r="Y728" i="10"/>
  <c r="Y840" i="26"/>
  <c r="Y173" i="10"/>
  <c r="Y137" i="26"/>
  <c r="X273" i="10"/>
  <c r="X255" i="26" s="1"/>
  <c r="X254" i="26"/>
  <c r="Y399" i="10"/>
  <c r="Y420" i="26"/>
  <c r="Y232" i="10"/>
  <c r="Y213" i="26"/>
  <c r="Z708" i="10"/>
  <c r="Z820" i="26"/>
  <c r="Y389" i="10"/>
  <c r="Y410" i="26"/>
  <c r="X877" i="10"/>
  <c r="X1024" i="26" s="1"/>
  <c r="X1023" i="26"/>
  <c r="X135" i="10"/>
  <c r="X83" i="26" s="1"/>
  <c r="X82" i="26"/>
  <c r="X493" i="10"/>
  <c r="X549" i="26" s="1"/>
  <c r="X548" i="26"/>
  <c r="X508" i="10"/>
  <c r="X564" i="26" s="1"/>
  <c r="X563" i="26"/>
  <c r="X685" i="10"/>
  <c r="X952" i="26"/>
  <c r="X780" i="26"/>
  <c r="Y168" i="10"/>
  <c r="Y132" i="26"/>
  <c r="Z1123" i="26"/>
  <c r="Y384" i="10"/>
  <c r="Y405" i="26"/>
  <c r="Z758" i="10"/>
  <c r="Z870" i="26"/>
  <c r="X857" i="10"/>
  <c r="X1004" i="26" s="1"/>
  <c r="X1003" i="26"/>
  <c r="X327" i="10"/>
  <c r="X326" i="26" s="1"/>
  <c r="X325" i="26"/>
  <c r="X360" i="10"/>
  <c r="X382" i="26" s="1"/>
  <c r="X381" i="26"/>
  <c r="AB416" i="10"/>
  <c r="AA438" i="26"/>
  <c r="X892" i="10"/>
  <c r="X1039" i="26" s="1"/>
  <c r="X1038" i="26"/>
  <c r="X862" i="10"/>
  <c r="X1009" i="26" s="1"/>
  <c r="X1008" i="26"/>
  <c r="X660" i="10"/>
  <c r="X927" i="26"/>
  <c r="X755" i="26"/>
  <c r="Y901" i="10"/>
  <c r="Y1047" i="26"/>
  <c r="Y79" i="10"/>
  <c r="Y26" i="26"/>
  <c r="Z148" i="10"/>
  <c r="Z112" i="26"/>
  <c r="Z541" i="10"/>
  <c r="Z596" i="26"/>
  <c r="Z467" i="10"/>
  <c r="Z505" i="26"/>
  <c r="Z142" i="10"/>
  <c r="Z106" i="26"/>
  <c r="Z177" i="10"/>
  <c r="Z141" i="26"/>
  <c r="Z73" i="10"/>
  <c r="Z20" i="26"/>
  <c r="Z678" i="10"/>
  <c r="Z945" i="26"/>
  <c r="Z773" i="26"/>
  <c r="Z325" i="10"/>
  <c r="Z323" i="26"/>
  <c r="Y326" i="10"/>
  <c r="Y324" i="26"/>
  <c r="Z654" i="10"/>
  <c r="Z921" i="26"/>
  <c r="Z749" i="26"/>
  <c r="Y267" i="10"/>
  <c r="Y248" i="26"/>
  <c r="Y99" i="10"/>
  <c r="Y46" i="26"/>
  <c r="X253" i="10"/>
  <c r="X235" i="26" s="1"/>
  <c r="X234" i="26"/>
  <c r="Y359" i="10"/>
  <c r="Y380" i="26"/>
  <c r="X243" i="10"/>
  <c r="X225" i="26" s="1"/>
  <c r="X224" i="26"/>
  <c r="X704" i="10"/>
  <c r="X817" i="26" s="1"/>
  <c r="X816" i="26"/>
  <c r="X749" i="10"/>
  <c r="X862" i="26" s="1"/>
  <c r="X861" i="26"/>
  <c r="X312" i="10"/>
  <c r="X311" i="26" s="1"/>
  <c r="X310" i="26"/>
  <c r="X943" i="26"/>
  <c r="X771" i="26"/>
  <c r="X562" i="10"/>
  <c r="X635" i="26" s="1"/>
  <c r="X634" i="26"/>
  <c r="Y149" i="10"/>
  <c r="Y114" i="26" s="1"/>
  <c r="Y113" i="26"/>
  <c r="X80" i="10"/>
  <c r="X28" i="26" s="1"/>
  <c r="X27" i="26"/>
  <c r="X464" i="10"/>
  <c r="X503" i="26" s="1"/>
  <c r="X502" i="26"/>
  <c r="Y896" i="10"/>
  <c r="Y1042" i="26"/>
  <c r="Y296" i="10"/>
  <c r="Y294" i="26"/>
  <c r="X258" i="10"/>
  <c r="X240" i="26" s="1"/>
  <c r="X239" i="26"/>
  <c r="X484" i="10"/>
  <c r="X523" i="26" s="1"/>
  <c r="X522" i="26"/>
  <c r="X174" i="10"/>
  <c r="X139" i="26" s="1"/>
  <c r="X138" i="26"/>
  <c r="X503" i="10"/>
  <c r="X559" i="26" s="1"/>
  <c r="X558" i="26"/>
  <c r="X754" i="10"/>
  <c r="X867" i="26" s="1"/>
  <c r="X866" i="26"/>
  <c r="Z512" i="10"/>
  <c r="Z567" i="26"/>
  <c r="Y517" i="10"/>
  <c r="Y572" i="26"/>
  <c r="W958" i="26"/>
  <c r="W786" i="26"/>
  <c r="X385" i="10"/>
  <c r="X407" i="26" s="1"/>
  <c r="X406" i="26"/>
  <c r="X268" i="10"/>
  <c r="X250" i="26" s="1"/>
  <c r="X249" i="26"/>
  <c r="Y153" i="10"/>
  <c r="Y117" i="26"/>
  <c r="Y104" i="10"/>
  <c r="Y51" i="26"/>
  <c r="Y542" i="10"/>
  <c r="Y597" i="26"/>
  <c r="Y247" i="10"/>
  <c r="Y228" i="26"/>
  <c r="X169" i="26"/>
  <c r="X168" i="26"/>
  <c r="Y319" i="26"/>
  <c r="X439" i="10"/>
  <c r="X478" i="26" s="1"/>
  <c r="X477" i="26"/>
  <c r="X474" i="10"/>
  <c r="X513" i="26" s="1"/>
  <c r="X512" i="26"/>
  <c r="X322" i="10"/>
  <c r="X321" i="26" s="1"/>
  <c r="X320" i="26"/>
  <c r="X164" i="10"/>
  <c r="X129" i="26" s="1"/>
  <c r="X128" i="26"/>
  <c r="Y753" i="10"/>
  <c r="Y865" i="26"/>
  <c r="Y129" i="10"/>
  <c r="Y76" i="26"/>
  <c r="Y856" i="10"/>
  <c r="Y1002" i="26"/>
  <c r="AE2" i="24"/>
  <c r="AE3" i="24" s="1"/>
  <c r="AE4" i="24" s="1"/>
  <c r="AA736" i="10"/>
  <c r="AB735" i="10"/>
  <c r="AB848" i="26" s="1"/>
  <c r="AA225" i="10"/>
  <c r="AB224" i="10"/>
  <c r="AB206" i="26" s="1"/>
  <c r="AA746" i="10"/>
  <c r="AB745" i="10"/>
  <c r="AB858" i="26" s="1"/>
  <c r="AB750" i="10"/>
  <c r="AB863" i="26" s="1"/>
  <c r="AA751" i="10"/>
  <c r="AA825" i="10"/>
  <c r="AA826" i="10" s="1"/>
  <c r="AA827" i="10" s="1"/>
  <c r="AA828" i="10" s="1"/>
  <c r="AB824" i="10"/>
  <c r="AA520" i="10"/>
  <c r="AA521" i="10" s="1"/>
  <c r="AB519" i="10"/>
  <c r="AB575" i="26" s="1"/>
  <c r="AA889" i="10"/>
  <c r="AB888" i="10"/>
  <c r="AB1035" i="26" s="1"/>
  <c r="AB863" i="10"/>
  <c r="AB1010" i="26" s="1"/>
  <c r="AA864" i="10"/>
  <c r="AB480" i="10"/>
  <c r="AB519" i="26" s="1"/>
  <c r="AA481" i="10"/>
  <c r="AA869" i="10"/>
  <c r="AB868" i="10"/>
  <c r="AB1015" i="26" s="1"/>
  <c r="AA402" i="10"/>
  <c r="AB401" i="10"/>
  <c r="AB423" i="26" s="1"/>
  <c r="AA741" i="10"/>
  <c r="AB740" i="10"/>
  <c r="AB853" i="26" s="1"/>
  <c r="AB160" i="10"/>
  <c r="AB125" i="26" s="1"/>
  <c r="AA161" i="10"/>
  <c r="AA687" i="10"/>
  <c r="AB686" i="10"/>
  <c r="AB411" i="10"/>
  <c r="AB433" i="26" s="1"/>
  <c r="AA412" i="10"/>
  <c r="AB883" i="10"/>
  <c r="AB1030" i="26" s="1"/>
  <c r="AA884" i="10"/>
  <c r="AA589" i="10"/>
  <c r="AB588" i="10"/>
  <c r="AB661" i="26" s="1"/>
  <c r="AA800" i="10"/>
  <c r="AA801" i="10" s="1"/>
  <c r="AA802" i="10" s="1"/>
  <c r="AA803" i="10" s="1"/>
  <c r="AB799" i="10"/>
  <c r="AB661" i="10"/>
  <c r="AA662" i="10"/>
  <c r="AA112" i="10"/>
  <c r="AB111" i="10"/>
  <c r="AB59" i="26" s="1"/>
  <c r="AA525" i="10"/>
  <c r="AB524" i="10"/>
  <c r="AB580" i="26" s="1"/>
  <c r="AB190" i="10"/>
  <c r="AB155" i="26" s="1"/>
  <c r="AA191" i="10"/>
  <c r="AA711" i="10"/>
  <c r="AB710" i="10"/>
  <c r="AB823" i="26" s="1"/>
  <c r="AA795" i="10"/>
  <c r="AA796" i="10" s="1"/>
  <c r="AA797" i="10" s="1"/>
  <c r="AA798" i="10" s="1"/>
  <c r="AB794" i="10"/>
  <c r="AA682" i="10"/>
  <c r="AB681" i="10"/>
  <c r="AA815" i="10"/>
  <c r="AA816" i="10" s="1"/>
  <c r="AB814" i="10"/>
  <c r="AA270" i="10"/>
  <c r="AB269" i="10"/>
  <c r="AB251" i="26" s="1"/>
  <c r="AA647" i="10"/>
  <c r="AB646" i="10"/>
  <c r="AB314" i="10"/>
  <c r="AC313" i="10"/>
  <c r="AC312" i="26" s="1"/>
  <c r="AA604" i="10"/>
  <c r="AB603" i="10"/>
  <c r="AB676" i="26" s="1"/>
  <c r="AB126" i="10"/>
  <c r="AB74" i="26" s="1"/>
  <c r="AA127" i="10"/>
  <c r="AA284" i="10"/>
  <c r="AB283" i="10"/>
  <c r="AB282" i="26" s="1"/>
  <c r="AB784" i="10"/>
  <c r="AA785" i="10"/>
  <c r="AA786" i="10" s="1"/>
  <c r="AA787" i="10" s="1"/>
  <c r="AA788" i="10" s="1"/>
  <c r="AB838" i="10"/>
  <c r="AB985" i="26" s="1"/>
  <c r="AB984" i="26" s="1"/>
  <c r="AA839" i="10"/>
  <c r="AB608" i="10"/>
  <c r="AB681" i="26" s="1"/>
  <c r="AA609" i="10"/>
  <c r="AB234" i="10"/>
  <c r="AB216" i="26" s="1"/>
  <c r="AA235" i="10"/>
  <c r="AB715" i="10"/>
  <c r="AB716" i="10" s="1"/>
  <c r="AA456" i="10"/>
  <c r="AB455" i="10"/>
  <c r="AB494" i="26" s="1"/>
  <c r="AA171" i="10"/>
  <c r="AB170" i="10"/>
  <c r="AB435" i="10"/>
  <c r="AB474" i="26" s="1"/>
  <c r="AA436" i="10"/>
  <c r="AA446" i="10"/>
  <c r="AB445" i="10"/>
  <c r="AB484" i="26" s="1"/>
  <c r="AA667" i="10"/>
  <c r="AB666" i="10"/>
  <c r="AB328" i="10"/>
  <c r="AB327" i="26" s="1"/>
  <c r="AA329" i="10"/>
  <c r="AB858" i="10"/>
  <c r="AB1005" i="26" s="1"/>
  <c r="AA859" i="10"/>
  <c r="AB392" i="10"/>
  <c r="AC391" i="10"/>
  <c r="AC413" i="26" s="1"/>
  <c r="AB333" i="10"/>
  <c r="AB332" i="26" s="1"/>
  <c r="AA334" i="10"/>
  <c r="AB244" i="10"/>
  <c r="AB226" i="26" s="1"/>
  <c r="AA245" i="10"/>
  <c r="AB339" i="10"/>
  <c r="AC338" i="10"/>
  <c r="AC337" i="26" s="1"/>
  <c r="AB96" i="10"/>
  <c r="AB44" i="26" s="1"/>
  <c r="AA97" i="10"/>
  <c r="AB386" i="10"/>
  <c r="AB408" i="26" s="1"/>
  <c r="AA387" i="10"/>
  <c r="AB195" i="10"/>
  <c r="AB196" i="10" s="1"/>
  <c r="AB197" i="10" s="1"/>
  <c r="AB198" i="10" s="1"/>
  <c r="AB199" i="10" s="1"/>
  <c r="AB878" i="10"/>
  <c r="AB1025" i="26" s="1"/>
  <c r="AA879" i="10"/>
  <c r="AB573" i="10"/>
  <c r="AB646" i="26" s="1"/>
  <c r="AA574" i="10"/>
  <c r="AA820" i="10"/>
  <c r="AA821" i="10" s="1"/>
  <c r="AB819" i="10"/>
  <c r="AA579" i="10"/>
  <c r="AB578" i="10"/>
  <c r="AB651" i="26" s="1"/>
  <c r="AA230" i="10"/>
  <c r="AB229" i="10"/>
  <c r="AB211" i="26" s="1"/>
  <c r="AB804" i="10"/>
  <c r="AA805" i="10"/>
  <c r="AA806" i="10" s="1"/>
  <c r="AA807" i="10" s="1"/>
  <c r="AA808" i="10" s="1"/>
  <c r="AB499" i="10"/>
  <c r="AB555" i="26" s="1"/>
  <c r="AA500" i="10"/>
  <c r="AA594" i="10"/>
  <c r="AB593" i="10"/>
  <c r="AB666" i="26" s="1"/>
  <c r="AA844" i="10"/>
  <c r="AB843" i="10"/>
  <c r="AB990" i="26" s="1"/>
  <c r="AB631" i="10"/>
  <c r="AA632" i="10"/>
  <c r="AA156" i="10"/>
  <c r="AB155" i="10"/>
  <c r="AB120" i="26" s="1"/>
  <c r="AA701" i="10"/>
  <c r="AB700" i="10"/>
  <c r="AB813" i="26" s="1"/>
  <c r="AB812" i="26" s="1"/>
  <c r="AB470" i="10"/>
  <c r="AB509" i="26" s="1"/>
  <c r="AA471" i="10"/>
  <c r="AC671" i="10"/>
  <c r="AB672" i="10"/>
  <c r="AA540" i="10"/>
  <c r="AB539" i="10"/>
  <c r="AB595" i="26" s="1"/>
  <c r="AB489" i="10"/>
  <c r="AB545" i="26" s="1"/>
  <c r="AB544" i="26" s="1"/>
  <c r="AA490" i="10"/>
  <c r="AC705" i="10"/>
  <c r="AC818" i="26" s="1"/>
  <c r="AB706" i="10"/>
  <c r="AA849" i="10"/>
  <c r="AB848" i="10"/>
  <c r="AB995" i="26" s="1"/>
  <c r="AA761" i="10"/>
  <c r="AB760" i="10"/>
  <c r="AB873" i="26" s="1"/>
  <c r="AB181" i="10"/>
  <c r="AC180" i="10"/>
  <c r="AC145" i="26" s="1"/>
  <c r="AA466" i="10"/>
  <c r="AB465" i="10"/>
  <c r="AB504" i="26" s="1"/>
  <c r="AB140" i="10"/>
  <c r="AB105" i="26" s="1"/>
  <c r="AB104" i="26" s="1"/>
  <c r="AA141" i="10"/>
  <c r="AA176" i="10"/>
  <c r="AB175" i="10"/>
  <c r="AA72" i="10"/>
  <c r="AB71" i="10"/>
  <c r="AB19" i="26" s="1"/>
  <c r="AB18" i="26" s="1"/>
  <c r="AB769" i="10"/>
  <c r="AA770" i="10"/>
  <c r="AA771" i="10" s="1"/>
  <c r="AA772" i="10" s="1"/>
  <c r="AA773" i="10" s="1"/>
  <c r="AA677" i="10"/>
  <c r="AB676" i="10"/>
  <c r="AA324" i="10"/>
  <c r="AB323" i="10"/>
  <c r="AB322" i="26" s="1"/>
  <c r="AA515" i="10"/>
  <c r="AA516" i="10" s="1"/>
  <c r="AB514" i="10"/>
  <c r="AB570" i="26" s="1"/>
  <c r="AA319" i="10"/>
  <c r="AB318" i="10"/>
  <c r="AB317" i="26" s="1"/>
  <c r="AA77" i="10"/>
  <c r="AB76" i="10"/>
  <c r="AB24" i="26" s="1"/>
  <c r="AA279" i="10"/>
  <c r="AB278" i="10"/>
  <c r="AB277" i="26" s="1"/>
  <c r="AB276" i="26" s="1"/>
  <c r="AA642" i="10"/>
  <c r="AB641" i="10"/>
  <c r="AA166" i="10"/>
  <c r="AB165" i="10"/>
  <c r="AB130" i="26" s="1"/>
  <c r="AA397" i="10"/>
  <c r="AB396" i="10"/>
  <c r="AB418" i="26" s="1"/>
  <c r="AA352" i="10"/>
  <c r="AB351" i="10"/>
  <c r="AB373" i="26" s="1"/>
  <c r="AB372" i="26" s="1"/>
  <c r="AA790" i="10"/>
  <c r="AA791" i="10" s="1"/>
  <c r="AA792" i="10" s="1"/>
  <c r="AA793" i="10" s="1"/>
  <c r="AB789" i="10"/>
  <c r="AA117" i="10"/>
  <c r="AB116" i="10"/>
  <c r="AB64" i="26" s="1"/>
  <c r="AA309" i="10"/>
  <c r="AB308" i="10"/>
  <c r="AB307" i="26" s="1"/>
  <c r="AB563" i="10"/>
  <c r="AB636" i="26" s="1"/>
  <c r="AA564" i="10"/>
  <c r="AB475" i="10"/>
  <c r="AB514" i="26" s="1"/>
  <c r="AA476" i="10"/>
  <c r="AA559" i="10"/>
  <c r="AB558" i="10"/>
  <c r="AB631" i="26" s="1"/>
  <c r="AB630" i="26" s="1"/>
  <c r="AB613" i="10"/>
  <c r="AB686" i="26" s="1"/>
  <c r="AA614" i="10"/>
  <c r="AC145" i="10"/>
  <c r="AC110" i="26" s="1"/>
  <c r="AB146" i="10"/>
  <c r="AA619" i="10"/>
  <c r="AB618" i="10"/>
  <c r="AB691" i="26" s="1"/>
  <c r="AB150" i="10"/>
  <c r="AB115" i="26" s="1"/>
  <c r="AA151" i="10"/>
  <c r="AB101" i="10"/>
  <c r="AB49" i="26" s="1"/>
  <c r="AA102" i="10"/>
  <c r="AA810" i="10"/>
  <c r="AA811" i="10" s="1"/>
  <c r="AA812" i="10" s="1"/>
  <c r="AA813" i="10" s="1"/>
  <c r="AB809" i="10"/>
  <c r="AB656" i="10"/>
  <c r="AA657" i="10"/>
  <c r="AA495" i="10"/>
  <c r="AB494" i="10"/>
  <c r="AB550" i="26" s="1"/>
  <c r="AB829" i="10"/>
  <c r="AA830" i="10"/>
  <c r="AA831" i="10" s="1"/>
  <c r="AA832" i="10" s="1"/>
  <c r="AA833" i="10" s="1"/>
  <c r="AA731" i="10"/>
  <c r="AB730" i="10"/>
  <c r="AB843" i="26" s="1"/>
  <c r="AA255" i="10"/>
  <c r="AB254" i="10"/>
  <c r="AB236" i="26" s="1"/>
  <c r="AA775" i="10"/>
  <c r="AA776" i="10" s="1"/>
  <c r="AA777" i="10" s="1"/>
  <c r="AA778" i="10" s="1"/>
  <c r="AB774" i="10"/>
  <c r="AC288" i="10"/>
  <c r="AC287" i="26" s="1"/>
  <c r="AB289" i="10"/>
  <c r="AA377" i="10"/>
  <c r="AB376" i="10"/>
  <c r="AB398" i="26" s="1"/>
  <c r="AB853" i="10"/>
  <c r="AB1000" i="26" s="1"/>
  <c r="AA854" i="10"/>
  <c r="AA505" i="10"/>
  <c r="AB504" i="10"/>
  <c r="AB560" i="26" s="1"/>
  <c r="AA215" i="10"/>
  <c r="AA216" i="10" s="1"/>
  <c r="AB214" i="10"/>
  <c r="AB196" i="26" s="1"/>
  <c r="AB91" i="10"/>
  <c r="AB39" i="26" s="1"/>
  <c r="AA92" i="10"/>
  <c r="AA265" i="10"/>
  <c r="AB264" i="10"/>
  <c r="AB246" i="26" s="1"/>
  <c r="AA451" i="10"/>
  <c r="AB450" i="10"/>
  <c r="AB489" i="26" s="1"/>
  <c r="AB249" i="10"/>
  <c r="AB231" i="26" s="1"/>
  <c r="AA250" i="10"/>
  <c r="AA122" i="10"/>
  <c r="AB121" i="10"/>
  <c r="AB69" i="26" s="1"/>
  <c r="AC534" i="10"/>
  <c r="AC590" i="26" s="1"/>
  <c r="AB535" i="10"/>
  <c r="AB381" i="10"/>
  <c r="AB403" i="26" s="1"/>
  <c r="AA382" i="10"/>
  <c r="AB371" i="10"/>
  <c r="AB393" i="26" s="1"/>
  <c r="AA372" i="10"/>
  <c r="AA599" i="10"/>
  <c r="AB598" i="10"/>
  <c r="AB671" i="26" s="1"/>
  <c r="AB893" i="10"/>
  <c r="AB1040" i="26" s="1"/>
  <c r="AA894" i="10"/>
  <c r="AB131" i="10"/>
  <c r="AB79" i="26" s="1"/>
  <c r="AA132" i="10"/>
  <c r="AA362" i="10"/>
  <c r="AB361" i="10"/>
  <c r="AB383" i="26" s="1"/>
  <c r="AA692" i="10"/>
  <c r="AB691" i="10"/>
  <c r="AA260" i="10"/>
  <c r="AB259" i="10"/>
  <c r="AB241" i="26" s="1"/>
  <c r="AB756" i="10"/>
  <c r="AC755" i="10"/>
  <c r="AC868" i="26" s="1"/>
  <c r="AA431" i="10"/>
  <c r="AB430" i="10"/>
  <c r="AB469" i="26" s="1"/>
  <c r="AA186" i="10"/>
  <c r="AB185" i="10"/>
  <c r="AB150" i="26" s="1"/>
  <c r="AA87" i="10"/>
  <c r="AB86" i="10"/>
  <c r="AB34" i="26" s="1"/>
  <c r="AA220" i="10"/>
  <c r="AA221" i="10" s="1"/>
  <c r="AB219" i="10"/>
  <c r="AB201" i="26" s="1"/>
  <c r="AA357" i="10"/>
  <c r="AB356" i="10"/>
  <c r="AB378" i="26" s="1"/>
  <c r="AA530" i="10"/>
  <c r="AB529" i="10"/>
  <c r="AB585" i="26" s="1"/>
  <c r="AA461" i="10"/>
  <c r="AB460" i="10"/>
  <c r="AB499" i="26" s="1"/>
  <c r="AC366" i="10"/>
  <c r="AC388" i="26" s="1"/>
  <c r="AB367" i="10"/>
  <c r="AB780" i="10"/>
  <c r="AB781" i="10" s="1"/>
  <c r="AB782" i="10" s="1"/>
  <c r="AB783" i="10" s="1"/>
  <c r="AC779" i="10"/>
  <c r="AA874" i="10"/>
  <c r="AB873" i="10"/>
  <c r="AB1020" i="26" s="1"/>
  <c r="AA82" i="10"/>
  <c r="AB81" i="10"/>
  <c r="AB29" i="26" s="1"/>
  <c r="AA584" i="10"/>
  <c r="AB583" i="10"/>
  <c r="AB656" i="26" s="1"/>
  <c r="AB549" i="10"/>
  <c r="AB605" i="26" s="1"/>
  <c r="AA550" i="10"/>
  <c r="AA426" i="10"/>
  <c r="AB425" i="10"/>
  <c r="AB464" i="26" s="1"/>
  <c r="AA407" i="10"/>
  <c r="AB406" i="10"/>
  <c r="AB428" i="26" s="1"/>
  <c r="AB293" i="10"/>
  <c r="AB292" i="26" s="1"/>
  <c r="AA294" i="10"/>
  <c r="AA107" i="10"/>
  <c r="AB106" i="10"/>
  <c r="AB54" i="26" s="1"/>
  <c r="AB440" i="10"/>
  <c r="AB479" i="26" s="1"/>
  <c r="AA441" i="10"/>
  <c r="AB298" i="10"/>
  <c r="AB297" i="26" s="1"/>
  <c r="AA299" i="10"/>
  <c r="AB568" i="10"/>
  <c r="AB641" i="26" s="1"/>
  <c r="AA569" i="10"/>
  <c r="AA545" i="10"/>
  <c r="AB544" i="10"/>
  <c r="AB600" i="26" s="1"/>
  <c r="AB510" i="10"/>
  <c r="AC509" i="10"/>
  <c r="AC565" i="26" s="1"/>
  <c r="AB303" i="10"/>
  <c r="AB302" i="26" s="1"/>
  <c r="AA304" i="10"/>
  <c r="AB898" i="10"/>
  <c r="AB1045" i="26" s="1"/>
  <c r="AA899" i="10"/>
  <c r="AA637" i="10"/>
  <c r="AB636" i="10"/>
  <c r="AB239" i="10"/>
  <c r="AB221" i="26" s="1"/>
  <c r="AA240" i="10"/>
  <c r="AA726" i="10"/>
  <c r="AB725" i="10"/>
  <c r="AB838" i="26" s="1"/>
  <c r="AC651" i="10"/>
  <c r="AB652" i="10"/>
  <c r="H13" i="17" l="1"/>
  <c r="AZ13" i="18"/>
  <c r="AZ16" i="30"/>
  <c r="F87" i="19"/>
  <c r="D87" i="19" a="1"/>
  <c r="D87" i="19" s="1"/>
  <c r="Y16" i="18"/>
  <c r="U18" i="18"/>
  <c r="U14" i="30"/>
  <c r="Y17" i="18"/>
  <c r="AZ19" i="18"/>
  <c r="AZ14" i="30"/>
  <c r="Z1144" i="26"/>
  <c r="Z19" i="15" s="1"/>
  <c r="Z19" i="17" s="1"/>
  <c r="Z19" i="18" s="1"/>
  <c r="Z1142" i="26"/>
  <c r="Z17" i="15" s="1"/>
  <c r="Z17" i="17" s="1"/>
  <c r="V18" i="17"/>
  <c r="AC200" i="10"/>
  <c r="AC165" i="26" s="1"/>
  <c r="AB201" i="10"/>
  <c r="AB202" i="10" s="1"/>
  <c r="AB203" i="10" s="1"/>
  <c r="AB204" i="10" s="1"/>
  <c r="AC209" i="10"/>
  <c r="AB210" i="10"/>
  <c r="Z1127" i="26"/>
  <c r="AC420" i="10"/>
  <c r="AB421" i="10"/>
  <c r="AB721" i="10"/>
  <c r="AC720" i="10"/>
  <c r="Z818" i="10"/>
  <c r="Z822" i="10"/>
  <c r="Z823" i="10" s="1"/>
  <c r="AB160" i="26"/>
  <c r="X144" i="26"/>
  <c r="Y191" i="26"/>
  <c r="Y190" i="26" s="1"/>
  <c r="W694" i="26"/>
  <c r="W622" i="10"/>
  <c r="W695" i="26" s="1"/>
  <c r="W1117" i="26"/>
  <c r="W1143" i="26" s="1"/>
  <c r="W18" i="15" s="1"/>
  <c r="X835" i="26"/>
  <c r="X723" i="10"/>
  <c r="Y316" i="26"/>
  <c r="X690" i="26"/>
  <c r="Y722" i="10"/>
  <c r="Y834" i="26"/>
  <c r="W724" i="10"/>
  <c r="W837" i="26" s="1"/>
  <c r="W836" i="26"/>
  <c r="AB140" i="26"/>
  <c r="AA817" i="10"/>
  <c r="AB828" i="26"/>
  <c r="U213" i="10"/>
  <c r="U195" i="26" s="1"/>
  <c r="U194" i="26"/>
  <c r="AA1120" i="26"/>
  <c r="X268" i="26"/>
  <c r="X272" i="26" s="1"/>
  <c r="X260" i="26"/>
  <c r="X264" i="26" s="1"/>
  <c r="V212" i="10"/>
  <c r="V193" i="26"/>
  <c r="AA833" i="26"/>
  <c r="AB135" i="26"/>
  <c r="W211" i="10"/>
  <c r="W192" i="26"/>
  <c r="AA1122" i="26"/>
  <c r="AA1116" i="26"/>
  <c r="AA1115" i="26"/>
  <c r="AA261" i="10"/>
  <c r="AA242" i="26"/>
  <c r="AB182" i="10"/>
  <c r="AB146" i="26"/>
  <c r="AB340" i="10"/>
  <c r="AB338" i="26"/>
  <c r="Y100" i="10"/>
  <c r="Y48" i="26" s="1"/>
  <c r="Y47" i="26"/>
  <c r="AA570" i="10"/>
  <c r="AA642" i="26"/>
  <c r="AB959" i="26"/>
  <c r="AB787" i="26"/>
  <c r="AA565" i="10"/>
  <c r="AA637" i="26"/>
  <c r="AA246" i="10"/>
  <c r="AA227" i="26"/>
  <c r="AA128" i="10"/>
  <c r="AA75" i="26"/>
  <c r="AA663" i="10"/>
  <c r="AA930" i="26"/>
  <c r="AA758" i="26"/>
  <c r="AA413" i="10"/>
  <c r="AA434" i="26"/>
  <c r="AA752" i="10"/>
  <c r="AA864" i="26"/>
  <c r="X928" i="26"/>
  <c r="X756" i="26"/>
  <c r="Y385" i="10"/>
  <c r="Y407" i="26" s="1"/>
  <c r="Y406" i="26"/>
  <c r="Y390" i="10"/>
  <c r="Y412" i="26" s="1"/>
  <c r="Y411" i="26"/>
  <c r="Y464" i="10"/>
  <c r="Y503" i="26" s="1"/>
  <c r="Y502" i="26"/>
  <c r="Y135" i="10"/>
  <c r="Y83" i="26" s="1"/>
  <c r="Y82" i="26"/>
  <c r="X938" i="26"/>
  <c r="X766" i="26"/>
  <c r="Z538" i="10"/>
  <c r="Z594" i="26" s="1"/>
  <c r="Z593" i="26"/>
  <c r="Y365" i="10"/>
  <c r="Y387" i="26" s="1"/>
  <c r="Y386" i="26"/>
  <c r="Y218" i="10"/>
  <c r="Y200" i="26" s="1"/>
  <c r="Y199" i="26"/>
  <c r="Y90" i="10"/>
  <c r="Y38" i="26" s="1"/>
  <c r="Y37" i="26"/>
  <c r="Z576" i="10"/>
  <c r="Z648" i="26"/>
  <c r="Z162" i="26"/>
  <c r="AA341" i="10"/>
  <c r="AA339" i="26"/>
  <c r="Z861" i="10"/>
  <c r="Z1007" i="26"/>
  <c r="X948" i="26"/>
  <c r="X776" i="26"/>
  <c r="Y842" i="10"/>
  <c r="Y989" i="26" s="1"/>
  <c r="Y988" i="26"/>
  <c r="Z644" i="10"/>
  <c r="Z911" i="26"/>
  <c r="Z739" i="26"/>
  <c r="Z689" i="10"/>
  <c r="Z956" i="26"/>
  <c r="Z784" i="26"/>
  <c r="Z79" i="10"/>
  <c r="Z26" i="26"/>
  <c r="Z163" i="10"/>
  <c r="Z127" i="26"/>
  <c r="Z458" i="10"/>
  <c r="Z496" i="26"/>
  <c r="Z502" i="10"/>
  <c r="Z557" i="26"/>
  <c r="Z552" i="10"/>
  <c r="Z607" i="26"/>
  <c r="Z252" i="10"/>
  <c r="Z233" i="26"/>
  <c r="Y887" i="10"/>
  <c r="Y1034" i="26" s="1"/>
  <c r="Y1033" i="26"/>
  <c r="Y474" i="10"/>
  <c r="Y513" i="26" s="1"/>
  <c r="Y512" i="26"/>
  <c r="Y424" i="10"/>
  <c r="Y463" i="26" s="1"/>
  <c r="Y462" i="26"/>
  <c r="AA1118" i="26"/>
  <c r="AA350" i="26"/>
  <c r="AC554" i="10"/>
  <c r="AB610" i="26"/>
  <c r="Y263" i="10"/>
  <c r="Y245" i="26" s="1"/>
  <c r="Y244" i="26"/>
  <c r="Y744" i="10"/>
  <c r="Y857" i="26" s="1"/>
  <c r="Y856" i="26"/>
  <c r="X963" i="26"/>
  <c r="X791" i="26"/>
  <c r="Y645" i="10"/>
  <c r="Y912" i="26"/>
  <c r="Y740" i="26"/>
  <c r="Z586" i="10"/>
  <c r="Z658" i="26"/>
  <c r="Z876" i="10"/>
  <c r="Z1022" i="26"/>
  <c r="Z359" i="10"/>
  <c r="Z380" i="26"/>
  <c r="Z433" i="10"/>
  <c r="Z471" i="26"/>
  <c r="AC343" i="10"/>
  <c r="AB342" i="26"/>
  <c r="AC919" i="26"/>
  <c r="AC747" i="26"/>
  <c r="AA585" i="10"/>
  <c r="AA657" i="26"/>
  <c r="AA358" i="10"/>
  <c r="AA379" i="26"/>
  <c r="AA432" i="10"/>
  <c r="AA470" i="26"/>
  <c r="AA693" i="10"/>
  <c r="AA960" i="26"/>
  <c r="AA788" i="26"/>
  <c r="AA600" i="10"/>
  <c r="AA672" i="26"/>
  <c r="AA123" i="10"/>
  <c r="AA70" i="26"/>
  <c r="AA378" i="10"/>
  <c r="AA399" i="26"/>
  <c r="AA732" i="10"/>
  <c r="AA844" i="26"/>
  <c r="AA353" i="10"/>
  <c r="AA374" i="26"/>
  <c r="AA280" i="10"/>
  <c r="AA278" i="26"/>
  <c r="AA325" i="10"/>
  <c r="AA323" i="26"/>
  <c r="AA177" i="10"/>
  <c r="AA141" i="26"/>
  <c r="AA762" i="10"/>
  <c r="AA874" i="26"/>
  <c r="AA541" i="10"/>
  <c r="AA596" i="26"/>
  <c r="AA157" i="10"/>
  <c r="AA121" i="26"/>
  <c r="AA172" i="10"/>
  <c r="AA136" i="26"/>
  <c r="AA271" i="10"/>
  <c r="AA252" i="26"/>
  <c r="AA712" i="10"/>
  <c r="AA824" i="26"/>
  <c r="AB929" i="26"/>
  <c r="AB757" i="26"/>
  <c r="AA403" i="10"/>
  <c r="AA424" i="26"/>
  <c r="Y857" i="10"/>
  <c r="Y1004" i="26" s="1"/>
  <c r="Y1003" i="26"/>
  <c r="Y322" i="10"/>
  <c r="Y321" i="26" s="1"/>
  <c r="Y320" i="26"/>
  <c r="Y105" i="10"/>
  <c r="Y53" i="26" s="1"/>
  <c r="Y52" i="26"/>
  <c r="Y268" i="10"/>
  <c r="Y250" i="26" s="1"/>
  <c r="Y249" i="26"/>
  <c r="Z143" i="10"/>
  <c r="Z107" i="26"/>
  <c r="Y80" i="10"/>
  <c r="Y28" i="26" s="1"/>
  <c r="Y27" i="26"/>
  <c r="AA148" i="10"/>
  <c r="AA112" i="26"/>
  <c r="Z119" i="10"/>
  <c r="Z66" i="26"/>
  <c r="Z527" i="10"/>
  <c r="Z582" i="26"/>
  <c r="Z395" i="10"/>
  <c r="Z417" i="26" s="1"/>
  <c r="Z416" i="26"/>
  <c r="Y459" i="10"/>
  <c r="Y498" i="26" s="1"/>
  <c r="Y497" i="26"/>
  <c r="Y695" i="10"/>
  <c r="Y962" i="26"/>
  <c r="Y790" i="26"/>
  <c r="Z606" i="10"/>
  <c r="Z678" i="26"/>
  <c r="Y258" i="10"/>
  <c r="Y240" i="26" s="1"/>
  <c r="Y239" i="26"/>
  <c r="Z448" i="10"/>
  <c r="Z486" i="26"/>
  <c r="Z866" i="10"/>
  <c r="Z1012" i="26"/>
  <c r="Y670" i="10"/>
  <c r="Y937" i="26"/>
  <c r="Y765" i="26"/>
  <c r="Z571" i="10"/>
  <c r="Z643" i="26"/>
  <c r="AA1123" i="26"/>
  <c r="Z292" i="10"/>
  <c r="Z291" i="26" s="1"/>
  <c r="Z290" i="26"/>
  <c r="Y503" i="10"/>
  <c r="Y559" i="26" s="1"/>
  <c r="Y558" i="26"/>
  <c r="Y194" i="10"/>
  <c r="Y159" i="26" s="1"/>
  <c r="Y158" i="26"/>
  <c r="Y228" i="10"/>
  <c r="Y210" i="26" s="1"/>
  <c r="Y209" i="26"/>
  <c r="Y223" i="10"/>
  <c r="Y205" i="26" s="1"/>
  <c r="Y204" i="26"/>
  <c r="Y704" i="10"/>
  <c r="Y817" i="26" s="1"/>
  <c r="Y816" i="26"/>
  <c r="Z306" i="10"/>
  <c r="Z304" i="26"/>
  <c r="Y640" i="10"/>
  <c r="Y907" i="26"/>
  <c r="Y735" i="26"/>
  <c r="Y439" i="10"/>
  <c r="Y478" i="26" s="1"/>
  <c r="Y477" i="26"/>
  <c r="Z639" i="10"/>
  <c r="Z906" i="26"/>
  <c r="Z734" i="26"/>
  <c r="Z296" i="10"/>
  <c r="Z294" i="26"/>
  <c r="Z473" i="10"/>
  <c r="Z511" i="26"/>
  <c r="Y169" i="26"/>
  <c r="Y168" i="26"/>
  <c r="Z694" i="10"/>
  <c r="Z961" i="26"/>
  <c r="Z789" i="26"/>
  <c r="Z601" i="10"/>
  <c r="Z673" i="26"/>
  <c r="Z124" i="10"/>
  <c r="Z71" i="26"/>
  <c r="AA546" i="10"/>
  <c r="AA601" i="26"/>
  <c r="AA875" i="10"/>
  <c r="AA1021" i="26"/>
  <c r="AA256" i="10"/>
  <c r="AA237" i="26"/>
  <c r="AA620" i="10"/>
  <c r="AA621" i="10" s="1"/>
  <c r="AA692" i="26"/>
  <c r="AA643" i="10"/>
  <c r="AA910" i="26"/>
  <c r="AA738" i="26"/>
  <c r="AA73" i="10"/>
  <c r="AA20" i="26"/>
  <c r="AA702" i="10"/>
  <c r="AA814" i="26"/>
  <c r="AA580" i="10"/>
  <c r="AA652" i="26"/>
  <c r="AA648" i="10"/>
  <c r="AA915" i="26"/>
  <c r="AA743" i="26"/>
  <c r="AA113" i="10"/>
  <c r="AA60" i="26"/>
  <c r="AA742" i="10"/>
  <c r="AA854" i="26"/>
  <c r="AB653" i="10"/>
  <c r="AB920" i="26"/>
  <c r="AB748" i="26"/>
  <c r="AA93" i="10"/>
  <c r="AA40" i="26"/>
  <c r="AB147" i="10"/>
  <c r="AB111" i="26"/>
  <c r="AB442" i="26"/>
  <c r="AB446" i="26" s="1"/>
  <c r="AB450" i="26"/>
  <c r="AB454" i="26" s="1"/>
  <c r="AA161" i="26"/>
  <c r="AA330" i="10"/>
  <c r="AA328" i="26"/>
  <c r="AA610" i="10"/>
  <c r="AA682" i="26"/>
  <c r="AA865" i="10"/>
  <c r="AA1011" i="26"/>
  <c r="Z856" i="10"/>
  <c r="Z1002" i="26"/>
  <c r="Z257" i="10"/>
  <c r="Z238" i="26"/>
  <c r="AA305" i="10"/>
  <c r="AA303" i="26"/>
  <c r="AA300" i="10"/>
  <c r="AA298" i="26"/>
  <c r="AB528" i="26"/>
  <c r="AB532" i="26" s="1"/>
  <c r="AB536" i="26"/>
  <c r="AB540" i="26" s="1"/>
  <c r="AA373" i="10"/>
  <c r="AA394" i="26"/>
  <c r="AA251" i="10"/>
  <c r="AA232" i="26"/>
  <c r="AB290" i="10"/>
  <c r="AB288" i="26"/>
  <c r="AA103" i="10"/>
  <c r="AA50" i="26"/>
  <c r="AB944" i="26"/>
  <c r="AB772" i="26"/>
  <c r="AA142" i="10"/>
  <c r="AA106" i="26"/>
  <c r="AB673" i="10"/>
  <c r="AB940" i="26"/>
  <c r="AB768" i="26"/>
  <c r="AA633" i="10"/>
  <c r="AA900" i="26"/>
  <c r="AA728" i="26"/>
  <c r="AA575" i="10"/>
  <c r="AA647" i="26"/>
  <c r="AA335" i="10"/>
  <c r="AA333" i="26"/>
  <c r="AB954" i="26"/>
  <c r="AB782" i="26"/>
  <c r="Y174" i="10"/>
  <c r="Y139" i="26" s="1"/>
  <c r="Y138" i="26"/>
  <c r="Z217" i="10"/>
  <c r="Z222" i="10" s="1"/>
  <c r="Z198" i="26"/>
  <c r="Z379" i="10"/>
  <c r="Z400" i="26"/>
  <c r="Y287" i="10"/>
  <c r="Y286" i="26" s="1"/>
  <c r="Y285" i="26"/>
  <c r="AC903" i="10"/>
  <c r="AB1050" i="26"/>
  <c r="Y115" i="10"/>
  <c r="Y63" i="26" s="1"/>
  <c r="Y62" i="26"/>
  <c r="Y405" i="10"/>
  <c r="Y427" i="26" s="1"/>
  <c r="Y426" i="26"/>
  <c r="Y602" i="10"/>
  <c r="Y675" i="26" s="1"/>
  <c r="Y674" i="26"/>
  <c r="AC623" i="10"/>
  <c r="AB696" i="26"/>
  <c r="Z389" i="10"/>
  <c r="Z410" i="26"/>
  <c r="Z247" i="10"/>
  <c r="Z228" i="26"/>
  <c r="Y253" i="10"/>
  <c r="Y235" i="26" s="1"/>
  <c r="Y234" i="26"/>
  <c r="Z675" i="10"/>
  <c r="Z942" i="26"/>
  <c r="Z770" i="26"/>
  <c r="Z173" i="10"/>
  <c r="Z137" i="26"/>
  <c r="Z748" i="10"/>
  <c r="Z860" i="26"/>
  <c r="Z267" i="10"/>
  <c r="Z248" i="26"/>
  <c r="Z596" i="10"/>
  <c r="Z668" i="26"/>
  <c r="Z428" i="10"/>
  <c r="Z466" i="26"/>
  <c r="Z232" i="10"/>
  <c r="Z213" i="26"/>
  <c r="Y577" i="10"/>
  <c r="Y650" i="26" s="1"/>
  <c r="Y649" i="26"/>
  <c r="AA674" i="10"/>
  <c r="AA941" i="26"/>
  <c r="AA769" i="26"/>
  <c r="Y852" i="10"/>
  <c r="Y999" i="26" s="1"/>
  <c r="Y998" i="26"/>
  <c r="AC765" i="10"/>
  <c r="AB878" i="26"/>
  <c r="Y582" i="10"/>
  <c r="Y655" i="26" s="1"/>
  <c r="Y654" i="26"/>
  <c r="Y493" i="10"/>
  <c r="Y549" i="26" s="1"/>
  <c r="Y548" i="26"/>
  <c r="Z438" i="10"/>
  <c r="Z476" i="26"/>
  <c r="AA654" i="10"/>
  <c r="AA921" i="26"/>
  <c r="AA749" i="26"/>
  <c r="Y650" i="10"/>
  <c r="Y917" i="26"/>
  <c r="Y745" i="26"/>
  <c r="Y302" i="10"/>
  <c r="Y301" i="26" s="1"/>
  <c r="Y300" i="26"/>
  <c r="Y685" i="10"/>
  <c r="Y952" i="26"/>
  <c r="Y780" i="26"/>
  <c r="Z423" i="10"/>
  <c r="Z461" i="26"/>
  <c r="AA369" i="10"/>
  <c r="AA390" i="26"/>
  <c r="Z203" i="26"/>
  <c r="AA758" i="10"/>
  <c r="AA870" i="26"/>
  <c r="Y690" i="10"/>
  <c r="Y957" i="26"/>
  <c r="Y785" i="26"/>
  <c r="AA727" i="10"/>
  <c r="AA839" i="26"/>
  <c r="AA408" i="10"/>
  <c r="AA429" i="26"/>
  <c r="AA422" i="10"/>
  <c r="AA460" i="26"/>
  <c r="AA202" i="26"/>
  <c r="AB757" i="10"/>
  <c r="AB869" i="26"/>
  <c r="AA363" i="10"/>
  <c r="AA384" i="26"/>
  <c r="AA197" i="26"/>
  <c r="AA310" i="10"/>
  <c r="AA308" i="26"/>
  <c r="AA398" i="10"/>
  <c r="AA419" i="26"/>
  <c r="AA78" i="10"/>
  <c r="AA25" i="26"/>
  <c r="AA678" i="10"/>
  <c r="AA945" i="26"/>
  <c r="AA773" i="26"/>
  <c r="AB182" i="26"/>
  <c r="AB186" i="26" s="1"/>
  <c r="AB174" i="26"/>
  <c r="AB178" i="26" s="1"/>
  <c r="AA850" i="10"/>
  <c r="AA996" i="26"/>
  <c r="AC939" i="26"/>
  <c r="AC767" i="26"/>
  <c r="AB899" i="26"/>
  <c r="AB898" i="26" s="1"/>
  <c r="AB727" i="26"/>
  <c r="AB726" i="26" s="1"/>
  <c r="AA668" i="10"/>
  <c r="AA935" i="26"/>
  <c r="AA763" i="26"/>
  <c r="AA457" i="10"/>
  <c r="AA495" i="26"/>
  <c r="AB1054" i="26"/>
  <c r="AB1058" i="26" s="1"/>
  <c r="AB1062" i="26"/>
  <c r="AB1066" i="26" s="1"/>
  <c r="AA605" i="10"/>
  <c r="AA677" i="26"/>
  <c r="AA688" i="10"/>
  <c r="AA955" i="26"/>
  <c r="AA783" i="26"/>
  <c r="AA890" i="10"/>
  <c r="AA1036" i="26"/>
  <c r="AA747" i="10"/>
  <c r="AA859" i="26"/>
  <c r="Y130" i="10"/>
  <c r="Y78" i="26" s="1"/>
  <c r="Y77" i="26"/>
  <c r="Y154" i="10"/>
  <c r="Y119" i="26" s="1"/>
  <c r="Y118" i="26"/>
  <c r="Y518" i="10"/>
  <c r="Y574" i="26" s="1"/>
  <c r="Y573" i="26"/>
  <c r="Y297" i="10"/>
  <c r="Y296" i="26" s="1"/>
  <c r="Y295" i="26"/>
  <c r="Y360" i="10"/>
  <c r="Y382" i="26" s="1"/>
  <c r="Y381" i="26"/>
  <c r="Z679" i="10"/>
  <c r="Z946" i="26"/>
  <c r="Z774" i="26"/>
  <c r="Z468" i="10"/>
  <c r="Z506" i="26"/>
  <c r="Y902" i="10"/>
  <c r="Y1049" i="26" s="1"/>
  <c r="Y1048" i="26"/>
  <c r="Y169" i="10"/>
  <c r="Y134" i="26" s="1"/>
  <c r="Y133" i="26"/>
  <c r="Y508" i="10"/>
  <c r="Y564" i="26" s="1"/>
  <c r="Y563" i="26"/>
  <c r="Z104" i="10"/>
  <c r="Z51" i="26"/>
  <c r="Z688" i="26"/>
  <c r="Z566" i="10"/>
  <c r="Z638" i="26"/>
  <c r="Z286" i="10"/>
  <c r="Z284" i="26"/>
  <c r="Y528" i="10"/>
  <c r="Y584" i="26" s="1"/>
  <c r="Y583" i="26"/>
  <c r="Y498" i="10"/>
  <c r="Y554" i="26" s="1"/>
  <c r="Y553" i="26"/>
  <c r="Z272" i="10"/>
  <c r="Z253" i="26"/>
  <c r="Y533" i="10"/>
  <c r="Y589" i="26" s="1"/>
  <c r="Y588" i="26"/>
  <c r="Z158" i="10"/>
  <c r="Z122" i="26"/>
  <c r="Z891" i="10"/>
  <c r="Z1037" i="26"/>
  <c r="X908" i="26"/>
  <c r="X736" i="26"/>
  <c r="Z443" i="10"/>
  <c r="Z481" i="26"/>
  <c r="Y877" i="10"/>
  <c r="Y1024" i="26" s="1"/>
  <c r="Y1023" i="26"/>
  <c r="Y429" i="10"/>
  <c r="Y468" i="26" s="1"/>
  <c r="Y467" i="26"/>
  <c r="Z184" i="10"/>
  <c r="Z149" i="26" s="1"/>
  <c r="Z148" i="26"/>
  <c r="Y273" i="10"/>
  <c r="Y255" i="26" s="1"/>
  <c r="Y254" i="26"/>
  <c r="Y734" i="10"/>
  <c r="Y847" i="26" s="1"/>
  <c r="Y846" i="26"/>
  <c r="Y159" i="10"/>
  <c r="Y124" i="26" s="1"/>
  <c r="Y123" i="26"/>
  <c r="Y635" i="10"/>
  <c r="Y902" i="26"/>
  <c r="Y730" i="26"/>
  <c r="Z547" i="10"/>
  <c r="Z602" i="26"/>
  <c r="Z409" i="10"/>
  <c r="Z430" i="26"/>
  <c r="Y179" i="10"/>
  <c r="Y143" i="26"/>
  <c r="X918" i="26"/>
  <c r="X746" i="26"/>
  <c r="X903" i="26"/>
  <c r="X731" i="26"/>
  <c r="Y862" i="10"/>
  <c r="Y1009" i="26" s="1"/>
  <c r="Y1008" i="26"/>
  <c r="Y923" i="26"/>
  <c r="Y751" i="26"/>
  <c r="Y847" i="10"/>
  <c r="Y994" i="26" s="1"/>
  <c r="Y993" i="26"/>
  <c r="Z364" i="10"/>
  <c r="Z385" i="26"/>
  <c r="Z374" i="10"/>
  <c r="Z395" i="26"/>
  <c r="AA187" i="10"/>
  <c r="AA151" i="26"/>
  <c r="AA900" i="10"/>
  <c r="AA1046" i="26"/>
  <c r="AB346" i="26"/>
  <c r="AB354" i="26"/>
  <c r="AB358" i="26" s="1"/>
  <c r="AA501" i="10"/>
  <c r="AA556" i="26"/>
  <c r="Z326" i="10"/>
  <c r="Z324" i="26"/>
  <c r="Z886" i="10"/>
  <c r="Z1032" i="26"/>
  <c r="AB368" i="10"/>
  <c r="AB389" i="26"/>
  <c r="AA615" i="10"/>
  <c r="AA616" i="10" s="1"/>
  <c r="AA687" i="26"/>
  <c r="AA388" i="10"/>
  <c r="AA409" i="26"/>
  <c r="AB934" i="26"/>
  <c r="AB762" i="26"/>
  <c r="AA840" i="10"/>
  <c r="AA986" i="26"/>
  <c r="AA192" i="10"/>
  <c r="AA156" i="26"/>
  <c r="Z709" i="10"/>
  <c r="Z822" i="26" s="1"/>
  <c r="Z821" i="26"/>
  <c r="X958" i="26"/>
  <c r="X786" i="26"/>
  <c r="Z733" i="10"/>
  <c r="Z845" i="26"/>
  <c r="Z649" i="10"/>
  <c r="Z916" i="26"/>
  <c r="Z744" i="26"/>
  <c r="Y479" i="10"/>
  <c r="Y518" i="26" s="1"/>
  <c r="Y517" i="26"/>
  <c r="Y892" i="10"/>
  <c r="Y1039" i="26" s="1"/>
  <c r="Y1038" i="26"/>
  <c r="AA241" i="10"/>
  <c r="AA222" i="26"/>
  <c r="AA442" i="10"/>
  <c r="AA480" i="26"/>
  <c r="AA133" i="10"/>
  <c r="AA80" i="26"/>
  <c r="AA383" i="10"/>
  <c r="AA404" i="26"/>
  <c r="AA152" i="10"/>
  <c r="AA116" i="26"/>
  <c r="AB700" i="26"/>
  <c r="AB704" i="26" s="1"/>
  <c r="AB708" i="26"/>
  <c r="AB712" i="26" s="1"/>
  <c r="AB707" i="10"/>
  <c r="AB819" i="26"/>
  <c r="AA472" i="10"/>
  <c r="AA510" i="26"/>
  <c r="AA880" i="10"/>
  <c r="AA1026" i="26"/>
  <c r="AA98" i="10"/>
  <c r="AA45" i="26"/>
  <c r="AA717" i="10"/>
  <c r="AA829" i="26"/>
  <c r="AB949" i="26"/>
  <c r="AB777" i="26"/>
  <c r="AA162" i="10"/>
  <c r="AA126" i="26"/>
  <c r="Z655" i="10"/>
  <c r="Z922" i="26"/>
  <c r="Z750" i="26"/>
  <c r="Y233" i="10"/>
  <c r="Y215" i="26" s="1"/>
  <c r="Y214" i="26"/>
  <c r="Y729" i="10"/>
  <c r="Y842" i="26" s="1"/>
  <c r="Y841" i="26"/>
  <c r="Z507" i="10"/>
  <c r="Z562" i="26"/>
  <c r="Z497" i="10"/>
  <c r="Z552" i="26"/>
  <c r="AA1126" i="26"/>
  <c r="Z664" i="10"/>
  <c r="Z931" i="26"/>
  <c r="Z759" i="26"/>
  <c r="Y282" i="10"/>
  <c r="Y281" i="26" s="1"/>
  <c r="Y280" i="26"/>
  <c r="Y95" i="10"/>
  <c r="Y43" i="26" s="1"/>
  <c r="Y42" i="26"/>
  <c r="Y243" i="10"/>
  <c r="Y225" i="26" s="1"/>
  <c r="Y224" i="26"/>
  <c r="Y449" i="10"/>
  <c r="Y488" i="26" s="1"/>
  <c r="Y487" i="26"/>
  <c r="Y410" i="10"/>
  <c r="Y432" i="26" s="1"/>
  <c r="Y431" i="26"/>
  <c r="Y454" i="10"/>
  <c r="Y493" i="26" s="1"/>
  <c r="Y492" i="26"/>
  <c r="AA1128" i="26"/>
  <c r="Z881" i="10"/>
  <c r="Z1027" i="26"/>
  <c r="Z336" i="10"/>
  <c r="Z334" i="26"/>
  <c r="Z331" i="10"/>
  <c r="Z329" i="26"/>
  <c r="AA796" i="26"/>
  <c r="AA800" i="26" s="1"/>
  <c r="AA804" i="26"/>
  <c r="AA808" i="26" s="1"/>
  <c r="Y355" i="10"/>
  <c r="Y377" i="26" s="1"/>
  <c r="Y376" i="26"/>
  <c r="Y680" i="10"/>
  <c r="Y947" i="26"/>
  <c r="Y775" i="26"/>
  <c r="Y943" i="26"/>
  <c r="Y771" i="26"/>
  <c r="AC274" i="10"/>
  <c r="AB256" i="26"/>
  <c r="Z281" i="10"/>
  <c r="Z279" i="26"/>
  <c r="Z846" i="10"/>
  <c r="Z992" i="26"/>
  <c r="Z227" i="10"/>
  <c r="Z208" i="26"/>
  <c r="Z743" i="10"/>
  <c r="Z855" i="26"/>
  <c r="Z718" i="10"/>
  <c r="Z830" i="26"/>
  <c r="Z94" i="10"/>
  <c r="Z41" i="26"/>
  <c r="Z871" i="10"/>
  <c r="Z1017" i="26"/>
  <c r="Z703" i="10"/>
  <c r="Z815" i="26"/>
  <c r="Y617" i="10"/>
  <c r="Y689" i="26"/>
  <c r="Y75" i="10"/>
  <c r="Y23" i="26" s="1"/>
  <c r="Y22" i="26"/>
  <c r="Z728" i="10"/>
  <c r="Z840" i="26"/>
  <c r="Y444" i="10"/>
  <c r="Y483" i="26" s="1"/>
  <c r="Y482" i="26"/>
  <c r="X933" i="26"/>
  <c r="X761" i="26"/>
  <c r="Z84" i="10"/>
  <c r="Z31" i="26"/>
  <c r="Z463" i="10"/>
  <c r="Z501" i="26"/>
  <c r="Z89" i="10"/>
  <c r="Z36" i="26"/>
  <c r="AC696" i="10"/>
  <c r="AB964" i="26"/>
  <c r="AB792" i="26"/>
  <c r="AA512" i="10"/>
  <c r="AA567" i="26"/>
  <c r="AA108" i="10"/>
  <c r="AA55" i="26"/>
  <c r="AB622" i="26"/>
  <c r="AB626" i="26" s="1"/>
  <c r="AB614" i="26"/>
  <c r="AB618" i="26" s="1"/>
  <c r="Y754" i="10"/>
  <c r="Y867" i="26" s="1"/>
  <c r="Y866" i="26"/>
  <c r="AA295" i="10"/>
  <c r="AA293" i="26"/>
  <c r="AB511" i="10"/>
  <c r="AB566" i="26"/>
  <c r="AA427" i="10"/>
  <c r="AA465" i="26"/>
  <c r="AA83" i="10"/>
  <c r="AA30" i="26"/>
  <c r="AA462" i="10"/>
  <c r="AA500" i="26"/>
  <c r="AA88" i="10"/>
  <c r="AA35" i="26"/>
  <c r="AA452" i="10"/>
  <c r="AA490" i="26"/>
  <c r="AA506" i="10"/>
  <c r="AA561" i="26"/>
  <c r="AA496" i="10"/>
  <c r="AA551" i="26"/>
  <c r="AA560" i="10"/>
  <c r="AA632" i="26"/>
  <c r="AA118" i="10"/>
  <c r="AA65" i="26"/>
  <c r="AA167" i="10"/>
  <c r="AA131" i="26"/>
  <c r="AA320" i="10"/>
  <c r="AA321" i="10" s="1"/>
  <c r="AA318" i="26"/>
  <c r="AA467" i="10"/>
  <c r="AA505" i="26"/>
  <c r="AA845" i="10"/>
  <c r="AA991" i="26"/>
  <c r="AA231" i="10"/>
  <c r="AA212" i="26"/>
  <c r="AB393" i="10"/>
  <c r="AB414" i="26"/>
  <c r="AA447" i="10"/>
  <c r="AA485" i="26"/>
  <c r="AB315" i="10"/>
  <c r="AB316" i="10" s="1"/>
  <c r="AB313" i="26"/>
  <c r="AA683" i="10"/>
  <c r="AA950" i="26"/>
  <c r="AA778" i="26"/>
  <c r="AA526" i="10"/>
  <c r="AA581" i="26"/>
  <c r="AA590" i="10"/>
  <c r="AA662" i="26"/>
  <c r="AA870" i="10"/>
  <c r="AA1016" i="26"/>
  <c r="AA576" i="26"/>
  <c r="AA226" i="10"/>
  <c r="AA207" i="26"/>
  <c r="Y248" i="10"/>
  <c r="Y230" i="26" s="1"/>
  <c r="Y229" i="26"/>
  <c r="Z513" i="10"/>
  <c r="Z569" i="26" s="1"/>
  <c r="Z568" i="26"/>
  <c r="Y897" i="10"/>
  <c r="Y1044" i="26" s="1"/>
  <c r="Y1043" i="26"/>
  <c r="Z74" i="10"/>
  <c r="Z21" i="26"/>
  <c r="Z542" i="10"/>
  <c r="Z597" i="26"/>
  <c r="Y85" i="10"/>
  <c r="Y33" i="26" s="1"/>
  <c r="Y32" i="26"/>
  <c r="Z153" i="10"/>
  <c r="Z117" i="26"/>
  <c r="Z561" i="10"/>
  <c r="Z633" i="26"/>
  <c r="Z129" i="10"/>
  <c r="Z76" i="26"/>
  <c r="Z684" i="10"/>
  <c r="Z951" i="26"/>
  <c r="Z779" i="26"/>
  <c r="Y484" i="10"/>
  <c r="Y523" i="26" s="1"/>
  <c r="Y522" i="26"/>
  <c r="Z611" i="10"/>
  <c r="Z683" i="26"/>
  <c r="Z713" i="10"/>
  <c r="Z825" i="26"/>
  <c r="Y469" i="10"/>
  <c r="Y508" i="26" s="1"/>
  <c r="Y507" i="26"/>
  <c r="Z354" i="10"/>
  <c r="Z375" i="26"/>
  <c r="AA968" i="26"/>
  <c r="AA972" i="26" s="1"/>
  <c r="AA976" i="26"/>
  <c r="AA980" i="26" s="1"/>
  <c r="Z168" i="10"/>
  <c r="Z132" i="26"/>
  <c r="Z242" i="10"/>
  <c r="Z223" i="26"/>
  <c r="AA183" i="10"/>
  <c r="AA147" i="26"/>
  <c r="Y380" i="10"/>
  <c r="Y402" i="26" s="1"/>
  <c r="Y401" i="26"/>
  <c r="AC136" i="10"/>
  <c r="AB84" i="26"/>
  <c r="Y867" i="10"/>
  <c r="Y1014" i="26" s="1"/>
  <c r="Y1013" i="26"/>
  <c r="Y562" i="10"/>
  <c r="Y635" i="26" s="1"/>
  <c r="Y634" i="26"/>
  <c r="Y164" i="26"/>
  <c r="Y163" i="26"/>
  <c r="Z453" i="10"/>
  <c r="Z491" i="26"/>
  <c r="Z634" i="10"/>
  <c r="Z901" i="26"/>
  <c r="Z729" i="26"/>
  <c r="Z109" i="10"/>
  <c r="Z56" i="26"/>
  <c r="Y882" i="10"/>
  <c r="Y1029" i="26" s="1"/>
  <c r="Y1028" i="26"/>
  <c r="Y120" i="10"/>
  <c r="Y68" i="26" s="1"/>
  <c r="Y67" i="26"/>
  <c r="Z301" i="10"/>
  <c r="Z299" i="26"/>
  <c r="AA708" i="10"/>
  <c r="AA820" i="26"/>
  <c r="Y607" i="10"/>
  <c r="Y680" i="26" s="1"/>
  <c r="Y679" i="26"/>
  <c r="Y238" i="10"/>
  <c r="Y220" i="26" s="1"/>
  <c r="Y219" i="26"/>
  <c r="Y739" i="10"/>
  <c r="Y852" i="26" s="1"/>
  <c r="Y851" i="26"/>
  <c r="Z134" i="10"/>
  <c r="Z81" i="26"/>
  <c r="Z384" i="10"/>
  <c r="Z405" i="26"/>
  <c r="Y665" i="10"/>
  <c r="Y932" i="26"/>
  <c r="Y760" i="26"/>
  <c r="AB904" i="26"/>
  <c r="AB732" i="26"/>
  <c r="AA551" i="10"/>
  <c r="AA606" i="26"/>
  <c r="AA895" i="10"/>
  <c r="AA1041" i="26"/>
  <c r="AB536" i="10"/>
  <c r="AB591" i="26"/>
  <c r="AA855" i="10"/>
  <c r="AA1001" i="26"/>
  <c r="AA658" i="10"/>
  <c r="AA925" i="26"/>
  <c r="AA753" i="26"/>
  <c r="AA477" i="10"/>
  <c r="AA515" i="26"/>
  <c r="AB909" i="26"/>
  <c r="AB737" i="26"/>
  <c r="AB96" i="26"/>
  <c r="AB100" i="26" s="1"/>
  <c r="AB88" i="26"/>
  <c r="AB92" i="26" s="1"/>
  <c r="AA491" i="10"/>
  <c r="AA546" i="26"/>
  <c r="AB882" i="26"/>
  <c r="AB886" i="26" s="1"/>
  <c r="AB890" i="26"/>
  <c r="AB894" i="26" s="1"/>
  <c r="AA166" i="26"/>
  <c r="AA860" i="10"/>
  <c r="AA1006" i="26"/>
  <c r="AA437" i="10"/>
  <c r="AA475" i="26"/>
  <c r="AA236" i="10"/>
  <c r="AA217" i="26"/>
  <c r="AB914" i="26"/>
  <c r="AB742" i="26"/>
  <c r="AA885" i="10"/>
  <c r="AA1031" i="26"/>
  <c r="AA482" i="10"/>
  <c r="AA520" i="26"/>
  <c r="Y327" i="10"/>
  <c r="Y326" i="26" s="1"/>
  <c r="Y325" i="26"/>
  <c r="AC416" i="10"/>
  <c r="AB438" i="26"/>
  <c r="Z759" i="10"/>
  <c r="Z872" i="26" s="1"/>
  <c r="Z871" i="26"/>
  <c r="X953" i="26"/>
  <c r="X781" i="26"/>
  <c r="Y400" i="10"/>
  <c r="Y422" i="26" s="1"/>
  <c r="Y421" i="26"/>
  <c r="AC485" i="10"/>
  <c r="AB524" i="26"/>
  <c r="AA291" i="10"/>
  <c r="AA289" i="26"/>
  <c r="Z591" i="10"/>
  <c r="Z663" i="26"/>
  <c r="Z414" i="10"/>
  <c r="Z435" i="26"/>
  <c r="Z370" i="10"/>
  <c r="Z392" i="26" s="1"/>
  <c r="Z391" i="26"/>
  <c r="Y660" i="10"/>
  <c r="Y927" i="26"/>
  <c r="Y755" i="26"/>
  <c r="AB170" i="26"/>
  <c r="Y164" i="10"/>
  <c r="Y129" i="26" s="1"/>
  <c r="Y128" i="26"/>
  <c r="Y764" i="10"/>
  <c r="Y877" i="26" s="1"/>
  <c r="Y876" i="26"/>
  <c r="Y312" i="10"/>
  <c r="Y311" i="26" s="1"/>
  <c r="Y310" i="26"/>
  <c r="Y189" i="10"/>
  <c r="Y154" i="26" s="1"/>
  <c r="Y153" i="26"/>
  <c r="Y523" i="10"/>
  <c r="Y579" i="26" s="1"/>
  <c r="Y578" i="26"/>
  <c r="Z581" i="10"/>
  <c r="Z653" i="26"/>
  <c r="Z167" i="26"/>
  <c r="Z99" i="10"/>
  <c r="Z46" i="26"/>
  <c r="AA394" i="10"/>
  <c r="AA415" i="26"/>
  <c r="Y307" i="10"/>
  <c r="Y306" i="26" s="1"/>
  <c r="Y305" i="26"/>
  <c r="Z753" i="10"/>
  <c r="Z865" i="26"/>
  <c r="Z319" i="26"/>
  <c r="Z517" i="10"/>
  <c r="Z522" i="10" s="1"/>
  <c r="Z572" i="26"/>
  <c r="Z738" i="10"/>
  <c r="Z850" i="26"/>
  <c r="Z237" i="10"/>
  <c r="Z218" i="26"/>
  <c r="Z404" i="10"/>
  <c r="Z425" i="26"/>
  <c r="Z399" i="10"/>
  <c r="Z420" i="26"/>
  <c r="Z342" i="10"/>
  <c r="Z341" i="26" s="1"/>
  <c r="Z340" i="26"/>
  <c r="Y612" i="10"/>
  <c r="Y685" i="26" s="1"/>
  <c r="Y684" i="26"/>
  <c r="Y567" i="10"/>
  <c r="Y640" i="26" s="1"/>
  <c r="Y639" i="26"/>
  <c r="Y587" i="10"/>
  <c r="Y660" i="26" s="1"/>
  <c r="Y659" i="26"/>
  <c r="Y434" i="10"/>
  <c r="Y473" i="26" s="1"/>
  <c r="Y472" i="26"/>
  <c r="AA1121" i="26"/>
  <c r="Y572" i="10"/>
  <c r="Y645" i="26" s="1"/>
  <c r="Y644" i="26"/>
  <c r="Y110" i="10"/>
  <c r="Y58" i="26" s="1"/>
  <c r="Y57" i="26"/>
  <c r="Y597" i="10"/>
  <c r="Y670" i="26" s="1"/>
  <c r="Y669" i="26"/>
  <c r="Z532" i="10"/>
  <c r="Z587" i="26"/>
  <c r="Z188" i="10"/>
  <c r="Z152" i="26"/>
  <c r="Z262" i="10"/>
  <c r="Z243" i="26"/>
  <c r="Y749" i="10"/>
  <c r="Y862" i="26" s="1"/>
  <c r="Y861" i="26"/>
  <c r="Y415" i="10"/>
  <c r="Y437" i="26" s="1"/>
  <c r="Y436" i="26"/>
  <c r="AA638" i="10"/>
  <c r="AA905" i="26"/>
  <c r="AA733" i="26"/>
  <c r="AA531" i="10"/>
  <c r="AA586" i="26"/>
  <c r="AA266" i="10"/>
  <c r="AA247" i="26"/>
  <c r="AB924" i="26"/>
  <c r="AB752" i="26"/>
  <c r="AA571" i="26"/>
  <c r="AA595" i="10"/>
  <c r="AA667" i="26"/>
  <c r="AA285" i="10"/>
  <c r="AA283" i="26"/>
  <c r="AA737" i="10"/>
  <c r="AA849" i="26"/>
  <c r="Y543" i="10"/>
  <c r="Y599" i="26" s="1"/>
  <c r="Y598" i="26"/>
  <c r="Z178" i="10"/>
  <c r="Z142" i="26"/>
  <c r="Z149" i="10"/>
  <c r="Z114" i="26" s="1"/>
  <c r="Z113" i="26"/>
  <c r="Z659" i="10"/>
  <c r="Z926" i="26"/>
  <c r="Z754" i="26"/>
  <c r="Z693" i="26"/>
  <c r="Z478" i="10"/>
  <c r="Z516" i="26"/>
  <c r="Z311" i="10"/>
  <c r="Z309" i="26"/>
  <c r="AA314" i="26"/>
  <c r="Z193" i="10"/>
  <c r="Z157" i="26"/>
  <c r="Y337" i="10"/>
  <c r="Y336" i="26" s="1"/>
  <c r="Y335" i="26"/>
  <c r="Z841" i="10"/>
  <c r="Z987" i="26"/>
  <c r="Z114" i="10"/>
  <c r="Z61" i="26"/>
  <c r="Z669" i="10"/>
  <c r="Z936" i="26"/>
  <c r="Z764" i="26"/>
  <c r="Y719" i="10"/>
  <c r="Y832" i="26" s="1"/>
  <c r="Y831" i="26"/>
  <c r="Z483" i="10"/>
  <c r="Z521" i="26"/>
  <c r="Z1125" i="26"/>
  <c r="Z1141" i="26" s="1"/>
  <c r="Z16" i="15" s="1"/>
  <c r="Z16" i="17" s="1"/>
  <c r="Z901" i="10"/>
  <c r="Z1047" i="26"/>
  <c r="Y144" i="10"/>
  <c r="Y109" i="26" s="1"/>
  <c r="Y108" i="26"/>
  <c r="Y872" i="10"/>
  <c r="Y1019" i="26" s="1"/>
  <c r="Y1018" i="26"/>
  <c r="Y714" i="10"/>
  <c r="Y827" i="26" s="1"/>
  <c r="Y826" i="26"/>
  <c r="X913" i="26"/>
  <c r="X741" i="26"/>
  <c r="Y592" i="10"/>
  <c r="Y665" i="26" s="1"/>
  <c r="Y664" i="26"/>
  <c r="Y548" i="10"/>
  <c r="Y604" i="26" s="1"/>
  <c r="Y603" i="26"/>
  <c r="Z851" i="10"/>
  <c r="Z997" i="26"/>
  <c r="Y125" i="10"/>
  <c r="Y73" i="26" s="1"/>
  <c r="Y72" i="26"/>
  <c r="Z492" i="10"/>
  <c r="Z547" i="26"/>
  <c r="Z317" i="10"/>
  <c r="Z315" i="26"/>
  <c r="Y553" i="10"/>
  <c r="Y609" i="26" s="1"/>
  <c r="Y608" i="26"/>
  <c r="Y375" i="10"/>
  <c r="Y397" i="26" s="1"/>
  <c r="Y396" i="26"/>
  <c r="Z896" i="10"/>
  <c r="Z1042" i="26"/>
  <c r="AA537" i="10"/>
  <c r="AA592" i="26"/>
  <c r="Y332" i="10"/>
  <c r="Y331" i="26" s="1"/>
  <c r="Y330" i="26"/>
  <c r="Z763" i="10"/>
  <c r="Z875" i="26"/>
  <c r="AF2" i="24"/>
  <c r="AF3" i="24" s="1"/>
  <c r="AF4" i="24" s="1"/>
  <c r="AC430" i="10"/>
  <c r="AC469" i="26" s="1"/>
  <c r="AB431" i="10"/>
  <c r="AC376" i="10"/>
  <c r="AC398" i="26" s="1"/>
  <c r="AB377" i="10"/>
  <c r="AC323" i="10"/>
  <c r="AC322" i="26" s="1"/>
  <c r="AB324" i="10"/>
  <c r="AD651" i="10"/>
  <c r="AC652" i="10"/>
  <c r="AC898" i="10"/>
  <c r="AC1045" i="26" s="1"/>
  <c r="AB899" i="10"/>
  <c r="AC568" i="10"/>
  <c r="AC641" i="26" s="1"/>
  <c r="AB569" i="10"/>
  <c r="AC293" i="10"/>
  <c r="AC292" i="26" s="1"/>
  <c r="AB294" i="10"/>
  <c r="AC91" i="10"/>
  <c r="AC39" i="26" s="1"/>
  <c r="AB92" i="10"/>
  <c r="AC146" i="10"/>
  <c r="AD145" i="10"/>
  <c r="AD110" i="26" s="1"/>
  <c r="AC563" i="10"/>
  <c r="AC636" i="26" s="1"/>
  <c r="AB564" i="10"/>
  <c r="AC499" i="10"/>
  <c r="AC555" i="26" s="1"/>
  <c r="AB500" i="10"/>
  <c r="AC195" i="10"/>
  <c r="AC196" i="10" s="1"/>
  <c r="AC197" i="10" s="1"/>
  <c r="AC198" i="10" s="1"/>
  <c r="AC199" i="10" s="1"/>
  <c r="AC244" i="10"/>
  <c r="AC226" i="26" s="1"/>
  <c r="AB245" i="10"/>
  <c r="AC328" i="10"/>
  <c r="AC327" i="26" s="1"/>
  <c r="AB329" i="10"/>
  <c r="AC608" i="10"/>
  <c r="AC681" i="26" s="1"/>
  <c r="AB609" i="10"/>
  <c r="AC126" i="10"/>
  <c r="AC74" i="26" s="1"/>
  <c r="AB127" i="10"/>
  <c r="AB662" i="10"/>
  <c r="AC661" i="10"/>
  <c r="AB412" i="10"/>
  <c r="AC411" i="10"/>
  <c r="AC433" i="26" s="1"/>
  <c r="AB864" i="10"/>
  <c r="AC863" i="10"/>
  <c r="AC1010" i="26" s="1"/>
  <c r="AC750" i="10"/>
  <c r="AC863" i="26" s="1"/>
  <c r="AB751" i="10"/>
  <c r="AC780" i="10"/>
  <c r="AC781" i="10" s="1"/>
  <c r="AC782" i="10" s="1"/>
  <c r="AC783" i="10" s="1"/>
  <c r="AD779" i="10"/>
  <c r="AC598" i="10"/>
  <c r="AC671" i="26" s="1"/>
  <c r="AB599" i="10"/>
  <c r="AB352" i="10"/>
  <c r="AC351" i="10"/>
  <c r="AC373" i="26" s="1"/>
  <c r="AC372" i="26" s="1"/>
  <c r="AC725" i="10"/>
  <c r="AC838" i="26" s="1"/>
  <c r="AB726" i="10"/>
  <c r="AC406" i="10"/>
  <c r="AC428" i="26" s="1"/>
  <c r="AB407" i="10"/>
  <c r="AC459" i="26"/>
  <c r="AC458" i="26" s="1"/>
  <c r="AB220" i="10"/>
  <c r="AB221" i="10" s="1"/>
  <c r="AC219" i="10"/>
  <c r="AC201" i="26" s="1"/>
  <c r="AD755" i="10"/>
  <c r="AD868" i="26" s="1"/>
  <c r="AC756" i="10"/>
  <c r="AB362" i="10"/>
  <c r="AC361" i="10"/>
  <c r="AC383" i="26" s="1"/>
  <c r="AB215" i="10"/>
  <c r="AB216" i="10" s="1"/>
  <c r="AC214" i="10"/>
  <c r="AC196" i="26" s="1"/>
  <c r="AB309" i="10"/>
  <c r="AC308" i="10"/>
  <c r="AC307" i="26" s="1"/>
  <c r="AC396" i="10"/>
  <c r="AC418" i="26" s="1"/>
  <c r="AB397" i="10"/>
  <c r="AB77" i="10"/>
  <c r="AC76" i="10"/>
  <c r="AC24" i="26" s="1"/>
  <c r="AC676" i="10"/>
  <c r="AB677" i="10"/>
  <c r="AC848" i="10"/>
  <c r="AC995" i="26" s="1"/>
  <c r="AB849" i="10"/>
  <c r="AB667" i="10"/>
  <c r="AC666" i="10"/>
  <c r="AB456" i="10"/>
  <c r="AC455" i="10"/>
  <c r="AC494" i="26" s="1"/>
  <c r="AC603" i="10"/>
  <c r="AC676" i="26" s="1"/>
  <c r="AB604" i="10"/>
  <c r="AC814" i="10"/>
  <c r="AB815" i="10"/>
  <c r="AB816" i="10" s="1"/>
  <c r="AC799" i="10"/>
  <c r="AB800" i="10"/>
  <c r="AB801" i="10" s="1"/>
  <c r="AB802" i="10" s="1"/>
  <c r="AB803" i="10" s="1"/>
  <c r="AB687" i="10"/>
  <c r="AC686" i="10"/>
  <c r="AC888" i="10"/>
  <c r="AC1035" i="26" s="1"/>
  <c r="AB889" i="10"/>
  <c r="AC745" i="10"/>
  <c r="AC858" i="26" s="1"/>
  <c r="AB746" i="10"/>
  <c r="AC691" i="10"/>
  <c r="AB692" i="10"/>
  <c r="AC730" i="10"/>
  <c r="AC843" i="26" s="1"/>
  <c r="AB731" i="10"/>
  <c r="AB171" i="10"/>
  <c r="AC170" i="10"/>
  <c r="AB711" i="10"/>
  <c r="AC710" i="10"/>
  <c r="AC823" i="26" s="1"/>
  <c r="AB304" i="10"/>
  <c r="AC303" i="10"/>
  <c r="AC302" i="26" s="1"/>
  <c r="AC298" i="10"/>
  <c r="AC297" i="26" s="1"/>
  <c r="AB299" i="10"/>
  <c r="AD366" i="10"/>
  <c r="AD388" i="26" s="1"/>
  <c r="AC367" i="10"/>
  <c r="AC371" i="10"/>
  <c r="AC393" i="26" s="1"/>
  <c r="AB372" i="10"/>
  <c r="AB250" i="10"/>
  <c r="AC249" i="10"/>
  <c r="AC231" i="26" s="1"/>
  <c r="AD288" i="10"/>
  <c r="AD287" i="26" s="1"/>
  <c r="AC289" i="10"/>
  <c r="AC829" i="10"/>
  <c r="AB830" i="10"/>
  <c r="AB831" i="10" s="1"/>
  <c r="AB832" i="10" s="1"/>
  <c r="AB833" i="10" s="1"/>
  <c r="AB102" i="10"/>
  <c r="AC101" i="10"/>
  <c r="AC49" i="26" s="1"/>
  <c r="AB614" i="10"/>
  <c r="AC613" i="10"/>
  <c r="AC686" i="26" s="1"/>
  <c r="AC140" i="10"/>
  <c r="AC105" i="26" s="1"/>
  <c r="AC104" i="26" s="1"/>
  <c r="AB141" i="10"/>
  <c r="AD671" i="10"/>
  <c r="AC672" i="10"/>
  <c r="AB632" i="10"/>
  <c r="AC631" i="10"/>
  <c r="AC804" i="10"/>
  <c r="AB805" i="10"/>
  <c r="AB806" i="10" s="1"/>
  <c r="AB807" i="10" s="1"/>
  <c r="AB808" i="10" s="1"/>
  <c r="AB574" i="10"/>
  <c r="AC573" i="10"/>
  <c r="AC646" i="26" s="1"/>
  <c r="AC386" i="10"/>
  <c r="AC408" i="26" s="1"/>
  <c r="AB387" i="10"/>
  <c r="AC333" i="10"/>
  <c r="AC332" i="26" s="1"/>
  <c r="AB334" i="10"/>
  <c r="AB839" i="10"/>
  <c r="AC838" i="10"/>
  <c r="AC985" i="26" s="1"/>
  <c r="AC984" i="26" s="1"/>
  <c r="AC190" i="10"/>
  <c r="AC155" i="26" s="1"/>
  <c r="AB191" i="10"/>
  <c r="AB279" i="10"/>
  <c r="AC278" i="10"/>
  <c r="AC277" i="26" s="1"/>
  <c r="AC276" i="26" s="1"/>
  <c r="AC510" i="10"/>
  <c r="AD509" i="10"/>
  <c r="AD565" i="26" s="1"/>
  <c r="AC425" i="10"/>
  <c r="AC464" i="26" s="1"/>
  <c r="AB426" i="10"/>
  <c r="AB82" i="10"/>
  <c r="AC81" i="10"/>
  <c r="AC29" i="26" s="1"/>
  <c r="AB461" i="10"/>
  <c r="AC460" i="10"/>
  <c r="AC499" i="26" s="1"/>
  <c r="AC86" i="10"/>
  <c r="AC34" i="26" s="1"/>
  <c r="AB87" i="10"/>
  <c r="AB451" i="10"/>
  <c r="AC450" i="10"/>
  <c r="AC489" i="26" s="1"/>
  <c r="AC504" i="10"/>
  <c r="AC560" i="26" s="1"/>
  <c r="AB505" i="10"/>
  <c r="AC774" i="10"/>
  <c r="AB775" i="10"/>
  <c r="AB776" i="10" s="1"/>
  <c r="AB777" i="10" s="1"/>
  <c r="AB778" i="10" s="1"/>
  <c r="AC494" i="10"/>
  <c r="AC550" i="26" s="1"/>
  <c r="AB495" i="10"/>
  <c r="AC558" i="10"/>
  <c r="AC631" i="26" s="1"/>
  <c r="AC630" i="26" s="1"/>
  <c r="AB559" i="10"/>
  <c r="AB117" i="10"/>
  <c r="AC116" i="10"/>
  <c r="AC64" i="26" s="1"/>
  <c r="AB166" i="10"/>
  <c r="AC165" i="10"/>
  <c r="AC130" i="26" s="1"/>
  <c r="AB319" i="10"/>
  <c r="AC318" i="10"/>
  <c r="AC317" i="26" s="1"/>
  <c r="AC465" i="10"/>
  <c r="AC504" i="26" s="1"/>
  <c r="AB466" i="10"/>
  <c r="AB844" i="10"/>
  <c r="AC843" i="10"/>
  <c r="AC990" i="26" s="1"/>
  <c r="AC229" i="10"/>
  <c r="AC211" i="26" s="1"/>
  <c r="AB230" i="10"/>
  <c r="AD391" i="10"/>
  <c r="AD413" i="26" s="1"/>
  <c r="AC392" i="10"/>
  <c r="AC445" i="10"/>
  <c r="AC484" i="26" s="1"/>
  <c r="AB446" i="10"/>
  <c r="AC314" i="10"/>
  <c r="AD313" i="10"/>
  <c r="AD312" i="26" s="1"/>
  <c r="AB682" i="10"/>
  <c r="AC681" i="10"/>
  <c r="AC524" i="10"/>
  <c r="AC580" i="26" s="1"/>
  <c r="AB525" i="10"/>
  <c r="AB589" i="10"/>
  <c r="AC588" i="10"/>
  <c r="AC661" i="26" s="1"/>
  <c r="AB869" i="10"/>
  <c r="AC868" i="10"/>
  <c r="AC1015" i="26" s="1"/>
  <c r="AB520" i="10"/>
  <c r="AB521" i="10" s="1"/>
  <c r="AC519" i="10"/>
  <c r="AC575" i="26" s="1"/>
  <c r="AB225" i="10"/>
  <c r="AC224" i="10"/>
  <c r="AC206" i="26" s="1"/>
  <c r="AC239" i="10"/>
  <c r="AC221" i="26" s="1"/>
  <c r="AB240" i="10"/>
  <c r="AB441" i="10"/>
  <c r="AC440" i="10"/>
  <c r="AC479" i="26" s="1"/>
  <c r="AC131" i="10"/>
  <c r="AC79" i="26" s="1"/>
  <c r="AB132" i="10"/>
  <c r="AC381" i="10"/>
  <c r="AC403" i="26" s="1"/>
  <c r="AB382" i="10"/>
  <c r="AB151" i="10"/>
  <c r="AC150" i="10"/>
  <c r="AC115" i="26" s="1"/>
  <c r="AB770" i="10"/>
  <c r="AB771" i="10" s="1"/>
  <c r="AB772" i="10" s="1"/>
  <c r="AB773" i="10" s="1"/>
  <c r="AC769" i="10"/>
  <c r="AD705" i="10"/>
  <c r="AD818" i="26" s="1"/>
  <c r="AC706" i="10"/>
  <c r="AC470" i="10"/>
  <c r="AC509" i="26" s="1"/>
  <c r="AB471" i="10"/>
  <c r="AB879" i="10"/>
  <c r="AC878" i="10"/>
  <c r="AC1025" i="26" s="1"/>
  <c r="AC96" i="10"/>
  <c r="AC44" i="26" s="1"/>
  <c r="AB97" i="10"/>
  <c r="AC715" i="10"/>
  <c r="AC716" i="10" s="1"/>
  <c r="AC784" i="10"/>
  <c r="AB785" i="10"/>
  <c r="AB786" i="10" s="1"/>
  <c r="AB787" i="10" s="1"/>
  <c r="AB788" i="10" s="1"/>
  <c r="AB161" i="10"/>
  <c r="AC160" i="10"/>
  <c r="AC125" i="26" s="1"/>
  <c r="AB357" i="10"/>
  <c r="AC356" i="10"/>
  <c r="AC378" i="26" s="1"/>
  <c r="AC121" i="10"/>
  <c r="AC69" i="26" s="1"/>
  <c r="AB122" i="10"/>
  <c r="AC809" i="10"/>
  <c r="AB810" i="10"/>
  <c r="AB811" i="10" s="1"/>
  <c r="AB812" i="10" s="1"/>
  <c r="AB813" i="10" s="1"/>
  <c r="AB176" i="10"/>
  <c r="AC175" i="10"/>
  <c r="AB156" i="10"/>
  <c r="AC155" i="10"/>
  <c r="AC120" i="26" s="1"/>
  <c r="AB402" i="10"/>
  <c r="AC401" i="10"/>
  <c r="AC423" i="26" s="1"/>
  <c r="AB637" i="10"/>
  <c r="AC636" i="10"/>
  <c r="AC544" i="10"/>
  <c r="AC600" i="26" s="1"/>
  <c r="AB545" i="10"/>
  <c r="AB107" i="10"/>
  <c r="AC106" i="10"/>
  <c r="AC54" i="26" s="1"/>
  <c r="AB874" i="10"/>
  <c r="AC873" i="10"/>
  <c r="AC1020" i="26" s="1"/>
  <c r="AC529" i="10"/>
  <c r="AC585" i="26" s="1"/>
  <c r="AB530" i="10"/>
  <c r="AC185" i="10"/>
  <c r="AC150" i="26" s="1"/>
  <c r="AB186" i="10"/>
  <c r="AB260" i="10"/>
  <c r="AC259" i="10"/>
  <c r="AC241" i="26" s="1"/>
  <c r="AB265" i="10"/>
  <c r="AC264" i="10"/>
  <c r="AC246" i="26" s="1"/>
  <c r="AB255" i="10"/>
  <c r="AC254" i="10"/>
  <c r="AC236" i="26" s="1"/>
  <c r="AC618" i="10"/>
  <c r="AC691" i="26" s="1"/>
  <c r="AB619" i="10"/>
  <c r="AB790" i="10"/>
  <c r="AB791" i="10" s="1"/>
  <c r="AB792" i="10" s="1"/>
  <c r="AB793" i="10" s="1"/>
  <c r="AC789" i="10"/>
  <c r="AB642" i="10"/>
  <c r="AC641" i="10"/>
  <c r="AB515" i="10"/>
  <c r="AB516" i="10" s="1"/>
  <c r="AC514" i="10"/>
  <c r="AC570" i="26" s="1"/>
  <c r="AB72" i="10"/>
  <c r="AC71" i="10"/>
  <c r="AC19" i="26" s="1"/>
  <c r="AC18" i="26" s="1"/>
  <c r="AD180" i="10"/>
  <c r="AD145" i="26" s="1"/>
  <c r="AC181" i="10"/>
  <c r="AB701" i="10"/>
  <c r="AC700" i="10"/>
  <c r="AC813" i="26" s="1"/>
  <c r="AC812" i="26" s="1"/>
  <c r="AB594" i="10"/>
  <c r="AC593" i="10"/>
  <c r="AC666" i="26" s="1"/>
  <c r="AB579" i="10"/>
  <c r="AC578" i="10"/>
  <c r="AC651" i="26" s="1"/>
  <c r="AC339" i="10"/>
  <c r="AD338" i="10"/>
  <c r="AD337" i="26" s="1"/>
  <c r="AC283" i="10"/>
  <c r="AC282" i="26" s="1"/>
  <c r="AB284" i="10"/>
  <c r="AC646" i="10"/>
  <c r="AB647" i="10"/>
  <c r="AB795" i="10"/>
  <c r="AB796" i="10" s="1"/>
  <c r="AB797" i="10" s="1"/>
  <c r="AB798" i="10" s="1"/>
  <c r="AC794" i="10"/>
  <c r="AC111" i="10"/>
  <c r="AC59" i="26" s="1"/>
  <c r="AB112" i="10"/>
  <c r="AB741" i="10"/>
  <c r="AC740" i="10"/>
  <c r="AC853" i="26" s="1"/>
  <c r="AB825" i="10"/>
  <c r="AB826" i="10" s="1"/>
  <c r="AB827" i="10" s="1"/>
  <c r="AB828" i="10" s="1"/>
  <c r="AC824" i="10"/>
  <c r="AC735" i="10"/>
  <c r="AC848" i="26" s="1"/>
  <c r="AB736" i="10"/>
  <c r="AB584" i="10"/>
  <c r="AC583" i="10"/>
  <c r="AC656" i="26" s="1"/>
  <c r="AC760" i="10"/>
  <c r="AC873" i="26" s="1"/>
  <c r="AB761" i="10"/>
  <c r="AB540" i="10"/>
  <c r="AC539" i="10"/>
  <c r="AC595" i="26" s="1"/>
  <c r="AC819" i="10"/>
  <c r="AB820" i="10"/>
  <c r="AB821" i="10" s="1"/>
  <c r="AC269" i="10"/>
  <c r="AC251" i="26" s="1"/>
  <c r="AB270" i="10"/>
  <c r="AC549" i="10"/>
  <c r="AC605" i="26" s="1"/>
  <c r="AB550" i="10"/>
  <c r="AC893" i="10"/>
  <c r="AC1040" i="26" s="1"/>
  <c r="AB894" i="10"/>
  <c r="AC535" i="10"/>
  <c r="AD534" i="10"/>
  <c r="AD590" i="26" s="1"/>
  <c r="AC853" i="10"/>
  <c r="AC1000" i="26" s="1"/>
  <c r="AB854" i="10"/>
  <c r="AC656" i="10"/>
  <c r="AB657" i="10"/>
  <c r="AC475" i="10"/>
  <c r="AC514" i="26" s="1"/>
  <c r="AB476" i="10"/>
  <c r="AB490" i="10"/>
  <c r="AC489" i="10"/>
  <c r="AC545" i="26" s="1"/>
  <c r="AC544" i="26" s="1"/>
  <c r="AC858" i="10"/>
  <c r="AC1005" i="26" s="1"/>
  <c r="AB859" i="10"/>
  <c r="AB436" i="10"/>
  <c r="AC435" i="10"/>
  <c r="AC474" i="26" s="1"/>
  <c r="AC234" i="10"/>
  <c r="AC216" i="26" s="1"/>
  <c r="AB235" i="10"/>
  <c r="AC883" i="10"/>
  <c r="AC1030" i="26" s="1"/>
  <c r="AB884" i="10"/>
  <c r="AB481" i="10"/>
  <c r="AC480" i="10"/>
  <c r="AC519" i="26" s="1"/>
  <c r="Z17" i="18" l="1"/>
  <c r="V18" i="18"/>
  <c r="V14" i="30"/>
  <c r="Z16" i="18"/>
  <c r="AA1144" i="26"/>
  <c r="AA19" i="15" s="1"/>
  <c r="AA19" i="17" s="1"/>
  <c r="AA1142" i="26"/>
  <c r="AA17" i="15" s="1"/>
  <c r="AA17" i="17" s="1"/>
  <c r="AA17" i="18" s="1"/>
  <c r="X1117" i="26"/>
  <c r="X1143" i="26" s="1"/>
  <c r="X18" i="15" s="1"/>
  <c r="X18" i="17" s="1"/>
  <c r="W18" i="17"/>
  <c r="AD420" i="10"/>
  <c r="AD459" i="26" s="1"/>
  <c r="AD458" i="26" s="1"/>
  <c r="AC421" i="10"/>
  <c r="AD209" i="10"/>
  <c r="AC210" i="10"/>
  <c r="AC721" i="10"/>
  <c r="AD720" i="10"/>
  <c r="AD200" i="10"/>
  <c r="AD165" i="26" s="1"/>
  <c r="AC201" i="10"/>
  <c r="AC202" i="10" s="1"/>
  <c r="AC203" i="10" s="1"/>
  <c r="AC204" i="10" s="1"/>
  <c r="Y690" i="26"/>
  <c r="W212" i="10"/>
  <c r="W193" i="26"/>
  <c r="AA818" i="10"/>
  <c r="AA822" i="10"/>
  <c r="AA823" i="10" s="1"/>
  <c r="AB833" i="26"/>
  <c r="Y260" i="26"/>
  <c r="Y264" i="26" s="1"/>
  <c r="Y268" i="26"/>
  <c r="Y272" i="26" s="1"/>
  <c r="AC140" i="26"/>
  <c r="AC160" i="26"/>
  <c r="Y144" i="26"/>
  <c r="Z191" i="26"/>
  <c r="Z190" i="26" s="1"/>
  <c r="X211" i="10"/>
  <c r="X192" i="26"/>
  <c r="Z577" i="26"/>
  <c r="AB1115" i="26"/>
  <c r="X724" i="10"/>
  <c r="X837" i="26" s="1"/>
  <c r="X836" i="26"/>
  <c r="Z722" i="10"/>
  <c r="Z834" i="26"/>
  <c r="AC828" i="26"/>
  <c r="Y835" i="26"/>
  <c r="Y723" i="10"/>
  <c r="AB817" i="10"/>
  <c r="AC135" i="26"/>
  <c r="Z316" i="26"/>
  <c r="V213" i="10"/>
  <c r="V195" i="26" s="1"/>
  <c r="V194" i="26"/>
  <c r="X622" i="10"/>
  <c r="X695" i="26" s="1"/>
  <c r="X694" i="26"/>
  <c r="AB1116" i="26"/>
  <c r="AB1121" i="26"/>
  <c r="AB1126" i="26"/>
  <c r="AB1123" i="26"/>
  <c r="AB551" i="10"/>
  <c r="AB606" i="26"/>
  <c r="AB88" i="10"/>
  <c r="AB35" i="26"/>
  <c r="AC757" i="10"/>
  <c r="AC869" i="26"/>
  <c r="Z415" i="10"/>
  <c r="Z437" i="26" s="1"/>
  <c r="Z436" i="26"/>
  <c r="AA527" i="10"/>
  <c r="AA582" i="26"/>
  <c r="Z719" i="10"/>
  <c r="Z832" i="26" s="1"/>
  <c r="Z831" i="26"/>
  <c r="Z282" i="10"/>
  <c r="Z281" i="26" s="1"/>
  <c r="Z280" i="26"/>
  <c r="Z508" i="10"/>
  <c r="Z564" i="26" s="1"/>
  <c r="Z563" i="26"/>
  <c r="Z548" i="10"/>
  <c r="Z604" i="26" s="1"/>
  <c r="Z603" i="26"/>
  <c r="AA748" i="10"/>
  <c r="AA860" i="26"/>
  <c r="AB968" i="26"/>
  <c r="AB972" i="26" s="1"/>
  <c r="AB976" i="26"/>
  <c r="AB980" i="26" s="1"/>
  <c r="Y958" i="26"/>
  <c r="Y786" i="26"/>
  <c r="Z424" i="10"/>
  <c r="Z463" i="26" s="1"/>
  <c r="Z462" i="26"/>
  <c r="Y918" i="26"/>
  <c r="Y746" i="26"/>
  <c r="AA675" i="10"/>
  <c r="AA942" i="26"/>
  <c r="AA770" i="26"/>
  <c r="Z429" i="10"/>
  <c r="Z468" i="26" s="1"/>
  <c r="Z467" i="26"/>
  <c r="Z174" i="10"/>
  <c r="Z139" i="26" s="1"/>
  <c r="Z138" i="26"/>
  <c r="AB654" i="10"/>
  <c r="AB921" i="26"/>
  <c r="AB749" i="26"/>
  <c r="AA644" i="10"/>
  <c r="AA911" i="26"/>
  <c r="AA739" i="26"/>
  <c r="AA547" i="10"/>
  <c r="AA602" i="26"/>
  <c r="Z640" i="10"/>
  <c r="Z907" i="26"/>
  <c r="Z735" i="26"/>
  <c r="AA433" i="10"/>
  <c r="AA471" i="26"/>
  <c r="AD343" i="10"/>
  <c r="AC342" i="26"/>
  <c r="Z587" i="10"/>
  <c r="Z660" i="26" s="1"/>
  <c r="Z659" i="26"/>
  <c r="AA247" i="10"/>
  <c r="AA228" i="26"/>
  <c r="AB482" i="10"/>
  <c r="AB520" i="26"/>
  <c r="AC924" i="26"/>
  <c r="AC752" i="26"/>
  <c r="AB742" i="10"/>
  <c r="AB854" i="26"/>
  <c r="AB702" i="10"/>
  <c r="AB814" i="26"/>
  <c r="AB643" i="10"/>
  <c r="AB910" i="26"/>
  <c r="AB738" i="26"/>
  <c r="AB266" i="10"/>
  <c r="AB247" i="26"/>
  <c r="AB875" i="10"/>
  <c r="AB1021" i="26"/>
  <c r="AB403" i="10"/>
  <c r="AB424" i="26"/>
  <c r="AB226" i="10"/>
  <c r="AB207" i="26"/>
  <c r="AB320" i="10"/>
  <c r="AB321" i="10" s="1"/>
  <c r="AB318" i="26"/>
  <c r="AC511" i="10"/>
  <c r="AC566" i="26"/>
  <c r="AB840" i="10"/>
  <c r="AB986" i="26"/>
  <c r="AB615" i="10"/>
  <c r="AB616" i="10" s="1"/>
  <c r="AB687" i="26"/>
  <c r="AB251" i="10"/>
  <c r="AB232" i="26"/>
  <c r="AB305" i="10"/>
  <c r="AB303" i="26"/>
  <c r="AC959" i="26"/>
  <c r="AC787" i="26"/>
  <c r="AB668" i="10"/>
  <c r="AB935" i="26"/>
  <c r="AB763" i="26"/>
  <c r="AD919" i="26"/>
  <c r="AD747" i="26"/>
  <c r="Z484" i="10"/>
  <c r="Z523" i="26" s="1"/>
  <c r="Z522" i="26"/>
  <c r="Z660" i="10"/>
  <c r="Z927" i="26"/>
  <c r="Z755" i="26"/>
  <c r="AA517" i="10"/>
  <c r="AA572" i="26"/>
  <c r="Z405" i="10"/>
  <c r="Z427" i="26" s="1"/>
  <c r="Z426" i="26"/>
  <c r="Z322" i="10"/>
  <c r="Z321" i="26" s="1"/>
  <c r="Z320" i="26"/>
  <c r="Z100" i="10"/>
  <c r="Z48" i="26" s="1"/>
  <c r="Z47" i="26"/>
  <c r="AC170" i="26"/>
  <c r="AA896" i="10"/>
  <c r="AA1042" i="26"/>
  <c r="Z454" i="10"/>
  <c r="Z493" i="26" s="1"/>
  <c r="Z492" i="26"/>
  <c r="AD136" i="10"/>
  <c r="AC84" i="26"/>
  <c r="Z169" i="10"/>
  <c r="Z134" i="26" s="1"/>
  <c r="Z133" i="26"/>
  <c r="Z714" i="10"/>
  <c r="Z827" i="26" s="1"/>
  <c r="Z826" i="26"/>
  <c r="AB394" i="10"/>
  <c r="AB415" i="26"/>
  <c r="AA319" i="26"/>
  <c r="AA497" i="10"/>
  <c r="AA552" i="26"/>
  <c r="AA89" i="10"/>
  <c r="AA36" i="26"/>
  <c r="AB512" i="10"/>
  <c r="AB567" i="26"/>
  <c r="AA109" i="10"/>
  <c r="AA56" i="26"/>
  <c r="Z882" i="10"/>
  <c r="Z1029" i="26" s="1"/>
  <c r="Z1028" i="26"/>
  <c r="Z887" i="10"/>
  <c r="Z1034" i="26" s="1"/>
  <c r="Z1033" i="26"/>
  <c r="AA901" i="10"/>
  <c r="AA1047" i="26"/>
  <c r="Z444" i="10"/>
  <c r="Z483" i="26" s="1"/>
  <c r="Z482" i="26"/>
  <c r="Z287" i="10"/>
  <c r="Z286" i="26" s="1"/>
  <c r="Z285" i="26"/>
  <c r="Z469" i="10"/>
  <c r="Z508" i="26" s="1"/>
  <c r="Z507" i="26"/>
  <c r="AB1128" i="26"/>
  <c r="AA679" i="10"/>
  <c r="AA946" i="26"/>
  <c r="AA774" i="26"/>
  <c r="AA217" i="10"/>
  <c r="AA198" i="26"/>
  <c r="AA423" i="10"/>
  <c r="AA461" i="26"/>
  <c r="Z248" i="10"/>
  <c r="Z230" i="26" s="1"/>
  <c r="Z229" i="26"/>
  <c r="Z380" i="10"/>
  <c r="Z402" i="26" s="1"/>
  <c r="Z401" i="26"/>
  <c r="AA336" i="10"/>
  <c r="AA334" i="26"/>
  <c r="AB674" i="10"/>
  <c r="AB941" i="26"/>
  <c r="AB769" i="26"/>
  <c r="AB291" i="10"/>
  <c r="AB289" i="26"/>
  <c r="AA301" i="10"/>
  <c r="AA299" i="26"/>
  <c r="AA866" i="10"/>
  <c r="AA1012" i="26"/>
  <c r="AB1120" i="26"/>
  <c r="AA581" i="10"/>
  <c r="AA653" i="26"/>
  <c r="Y938" i="26"/>
  <c r="Y766" i="26"/>
  <c r="Z607" i="10"/>
  <c r="Z680" i="26" s="1"/>
  <c r="Z679" i="26"/>
  <c r="AA713" i="10"/>
  <c r="AA825" i="26"/>
  <c r="AA542" i="10"/>
  <c r="AA597" i="26"/>
  <c r="AA281" i="10"/>
  <c r="AA279" i="26"/>
  <c r="AA124" i="10"/>
  <c r="AA71" i="26"/>
  <c r="Z503" i="10"/>
  <c r="Z559" i="26" s="1"/>
  <c r="Z558" i="26"/>
  <c r="Z577" i="10"/>
  <c r="Z650" i="26" s="1"/>
  <c r="Z649" i="26"/>
  <c r="AA414" i="10"/>
  <c r="AA435" i="26"/>
  <c r="AC890" i="26"/>
  <c r="AC894" i="26" s="1"/>
  <c r="AC882" i="26"/>
  <c r="AC886" i="26" s="1"/>
  <c r="AB717" i="10"/>
  <c r="AB829" i="26"/>
  <c r="AC393" i="10"/>
  <c r="AC414" i="26"/>
  <c r="AB128" i="10"/>
  <c r="AB75" i="26"/>
  <c r="Z263" i="10"/>
  <c r="Z245" i="26" s="1"/>
  <c r="Z244" i="26"/>
  <c r="AB335" i="10"/>
  <c r="AB333" i="26"/>
  <c r="AB373" i="10"/>
  <c r="AB394" i="26"/>
  <c r="AC442" i="26"/>
  <c r="AC446" i="26" s="1"/>
  <c r="AC450" i="26"/>
  <c r="AC454" i="26" s="1"/>
  <c r="AB295" i="10"/>
  <c r="AB293" i="26"/>
  <c r="Z90" i="10"/>
  <c r="Z38" i="26" s="1"/>
  <c r="Z37" i="26"/>
  <c r="Z744" i="10"/>
  <c r="Z857" i="26" s="1"/>
  <c r="Z856" i="26"/>
  <c r="AA163" i="10"/>
  <c r="AA127" i="26"/>
  <c r="AA891" i="10"/>
  <c r="AA1037" i="26"/>
  <c r="Z523" i="10"/>
  <c r="Z579" i="26" s="1"/>
  <c r="Z578" i="26"/>
  <c r="AA743" i="10"/>
  <c r="AA855" i="26"/>
  <c r="Z434" i="10"/>
  <c r="Z473" i="26" s="1"/>
  <c r="Z472" i="26"/>
  <c r="AA566" i="10"/>
  <c r="AA638" i="26"/>
  <c r="AB166" i="26"/>
  <c r="AB585" i="10"/>
  <c r="AB657" i="26"/>
  <c r="AC340" i="10"/>
  <c r="AC338" i="26"/>
  <c r="AB261" i="10"/>
  <c r="AB242" i="26"/>
  <c r="AB108" i="10"/>
  <c r="AB55" i="26"/>
  <c r="AB157" i="10"/>
  <c r="AB121" i="26"/>
  <c r="AB358" i="10"/>
  <c r="AB379" i="26"/>
  <c r="AB576" i="26"/>
  <c r="AB683" i="10"/>
  <c r="AB950" i="26"/>
  <c r="AB778" i="26"/>
  <c r="AB167" i="10"/>
  <c r="AB131" i="26"/>
  <c r="AB462" i="10"/>
  <c r="AB500" i="26"/>
  <c r="AB280" i="10"/>
  <c r="AB278" i="26"/>
  <c r="AB633" i="10"/>
  <c r="AB900" i="26"/>
  <c r="AB728" i="26"/>
  <c r="AB103" i="10"/>
  <c r="AB50" i="26"/>
  <c r="AB712" i="10"/>
  <c r="AB824" i="26"/>
  <c r="AB310" i="10"/>
  <c r="AB308" i="26"/>
  <c r="AB202" i="26"/>
  <c r="AB353" i="10"/>
  <c r="AB374" i="26"/>
  <c r="AB865" i="10"/>
  <c r="AB1011" i="26"/>
  <c r="AA738" i="10"/>
  <c r="AA850" i="26"/>
  <c r="Z238" i="10"/>
  <c r="Z220" i="26" s="1"/>
  <c r="Z219" i="26"/>
  <c r="Z754" i="10"/>
  <c r="Z867" i="26" s="1"/>
  <c r="Z866" i="26"/>
  <c r="Z169" i="26"/>
  <c r="Z168" i="26"/>
  <c r="AA659" i="10"/>
  <c r="AA926" i="26"/>
  <c r="AA754" i="26"/>
  <c r="AA552" i="10"/>
  <c r="AA607" i="26"/>
  <c r="AA1127" i="26"/>
  <c r="Z612" i="10"/>
  <c r="Z685" i="26" s="1"/>
  <c r="Z684" i="26"/>
  <c r="AA684" i="10"/>
  <c r="AA951" i="26"/>
  <c r="AA779" i="26"/>
  <c r="AA232" i="10"/>
  <c r="AA213" i="26"/>
  <c r="AA168" i="10"/>
  <c r="AA132" i="26"/>
  <c r="AA507" i="10"/>
  <c r="AA562" i="26"/>
  <c r="AA463" i="10"/>
  <c r="AA501" i="26"/>
  <c r="AA296" i="10"/>
  <c r="AA294" i="26"/>
  <c r="AA513" i="10"/>
  <c r="AA569" i="26" s="1"/>
  <c r="AA568" i="26"/>
  <c r="AA1125" i="26"/>
  <c r="AA1141" i="26" s="1"/>
  <c r="AA16" i="15" s="1"/>
  <c r="AA16" i="17" s="1"/>
  <c r="Z665" i="10"/>
  <c r="Z932" i="26"/>
  <c r="Z760" i="26"/>
  <c r="Z650" i="10"/>
  <c r="Z917" i="26"/>
  <c r="Z745" i="26"/>
  <c r="AA389" i="10"/>
  <c r="AA410" i="26"/>
  <c r="Z327" i="10"/>
  <c r="Z326" i="26" s="1"/>
  <c r="Z325" i="26"/>
  <c r="AA188" i="10"/>
  <c r="AA152" i="26"/>
  <c r="Y903" i="26"/>
  <c r="Y731" i="26"/>
  <c r="Z273" i="10"/>
  <c r="Z255" i="26" s="1"/>
  <c r="Z254" i="26"/>
  <c r="Z567" i="10"/>
  <c r="Z640" i="26" s="1"/>
  <c r="Z639" i="26"/>
  <c r="AA458" i="10"/>
  <c r="AA496" i="26"/>
  <c r="AA79" i="10"/>
  <c r="AA26" i="26"/>
  <c r="AA364" i="10"/>
  <c r="AA385" i="26"/>
  <c r="AA409" i="10"/>
  <c r="AA430" i="26"/>
  <c r="Y953" i="26"/>
  <c r="Y781" i="26"/>
  <c r="AA655" i="10"/>
  <c r="AA922" i="26"/>
  <c r="AA750" i="26"/>
  <c r="AD765" i="10"/>
  <c r="AC878" i="26"/>
  <c r="Z390" i="10"/>
  <c r="Z412" i="26" s="1"/>
  <c r="Z411" i="26"/>
  <c r="Z218" i="10"/>
  <c r="Z200" i="26" s="1"/>
  <c r="Z199" i="26"/>
  <c r="AA576" i="10"/>
  <c r="AA648" i="26"/>
  <c r="AA143" i="10"/>
  <c r="AA107" i="26"/>
  <c r="AA252" i="10"/>
  <c r="AA233" i="26"/>
  <c r="AA306" i="10"/>
  <c r="AA304" i="26"/>
  <c r="AA611" i="10"/>
  <c r="AA683" i="26"/>
  <c r="AB148" i="10"/>
  <c r="AB112" i="26"/>
  <c r="AA703" i="10"/>
  <c r="AA815" i="26"/>
  <c r="Z474" i="10"/>
  <c r="Z513" i="26" s="1"/>
  <c r="Z512" i="26"/>
  <c r="Z867" i="10"/>
  <c r="Z1014" i="26" s="1"/>
  <c r="Z1013" i="26"/>
  <c r="Z528" i="10"/>
  <c r="Z584" i="26" s="1"/>
  <c r="Z583" i="26"/>
  <c r="Z144" i="10"/>
  <c r="Z109" i="26" s="1"/>
  <c r="Z108" i="26"/>
  <c r="AA272" i="10"/>
  <c r="AA253" i="26"/>
  <c r="AA763" i="10"/>
  <c r="AA875" i="26"/>
  <c r="AA354" i="10"/>
  <c r="AA375" i="26"/>
  <c r="AA601" i="10"/>
  <c r="AA673" i="26"/>
  <c r="Y913" i="26"/>
  <c r="Y741" i="26"/>
  <c r="AD554" i="10"/>
  <c r="AC610" i="26"/>
  <c r="Z459" i="10"/>
  <c r="Z498" i="26" s="1"/>
  <c r="Z497" i="26"/>
  <c r="Z862" i="10"/>
  <c r="Z1009" i="26" s="1"/>
  <c r="Z1008" i="26"/>
  <c r="AB762" i="10"/>
  <c r="AB874" i="26"/>
  <c r="AC707" i="10"/>
  <c r="AC819" i="26"/>
  <c r="AC1062" i="26"/>
  <c r="AC1066" i="26" s="1"/>
  <c r="AC1054" i="26"/>
  <c r="AC1058" i="26" s="1"/>
  <c r="AB693" i="10"/>
  <c r="AB960" i="26"/>
  <c r="AB788" i="26"/>
  <c r="AB752" i="10"/>
  <c r="AB864" i="26"/>
  <c r="Z897" i="10"/>
  <c r="Z1044" i="26" s="1"/>
  <c r="Z1043" i="26"/>
  <c r="Z923" i="26"/>
  <c r="Z751" i="26"/>
  <c r="AB271" i="10"/>
  <c r="AB252" i="26"/>
  <c r="AB98" i="10"/>
  <c r="AB45" i="26"/>
  <c r="AB231" i="10"/>
  <c r="AB212" i="26"/>
  <c r="Z842" i="10"/>
  <c r="Z989" i="26" s="1"/>
  <c r="Z988" i="26"/>
  <c r="Z189" i="10"/>
  <c r="Z154" i="26" s="1"/>
  <c r="Z153" i="26"/>
  <c r="Z592" i="10"/>
  <c r="Z665" i="26" s="1"/>
  <c r="Z664" i="26"/>
  <c r="AA492" i="10"/>
  <c r="AA547" i="26"/>
  <c r="Z704" i="10"/>
  <c r="Z817" i="26" s="1"/>
  <c r="Z816" i="26"/>
  <c r="AA153" i="10"/>
  <c r="AA117" i="26"/>
  <c r="AA759" i="10"/>
  <c r="AA872" i="26" s="1"/>
  <c r="AA871" i="26"/>
  <c r="Z597" i="10"/>
  <c r="Z670" i="26" s="1"/>
  <c r="Z669" i="26"/>
  <c r="AA693" i="26"/>
  <c r="Z125" i="10"/>
  <c r="Z73" i="26" s="1"/>
  <c r="Z72" i="26"/>
  <c r="AA359" i="10"/>
  <c r="AA380" i="26"/>
  <c r="Z690" i="10"/>
  <c r="Z957" i="26"/>
  <c r="Z785" i="26"/>
  <c r="AB341" i="10"/>
  <c r="AB339" i="26"/>
  <c r="AB236" i="10"/>
  <c r="AB217" i="26"/>
  <c r="AC622" i="26"/>
  <c r="AC626" i="26" s="1"/>
  <c r="AC614" i="26"/>
  <c r="AC618" i="26" s="1"/>
  <c r="AB737" i="10"/>
  <c r="AB849" i="26"/>
  <c r="AC96" i="26"/>
  <c r="AC100" i="26" s="1"/>
  <c r="AC88" i="26"/>
  <c r="AC92" i="26" s="1"/>
  <c r="AB620" i="10"/>
  <c r="AB621" i="10" s="1"/>
  <c r="AB692" i="26"/>
  <c r="AB187" i="10"/>
  <c r="AB151" i="26"/>
  <c r="AB546" i="10"/>
  <c r="AB601" i="26"/>
  <c r="AB506" i="10"/>
  <c r="AB561" i="26"/>
  <c r="AB388" i="10"/>
  <c r="AB409" i="26"/>
  <c r="AC673" i="10"/>
  <c r="AC940" i="26"/>
  <c r="AC768" i="26"/>
  <c r="AC368" i="10"/>
  <c r="AC389" i="26"/>
  <c r="AB890" i="10"/>
  <c r="AB1036" i="26"/>
  <c r="AB605" i="10"/>
  <c r="AB677" i="26"/>
  <c r="AB678" i="10"/>
  <c r="AB945" i="26"/>
  <c r="AB773" i="26"/>
  <c r="AB422" i="10"/>
  <c r="AB460" i="26"/>
  <c r="AB600" i="10"/>
  <c r="AB672" i="26"/>
  <c r="AB330" i="10"/>
  <c r="AB328" i="26"/>
  <c r="AB565" i="10"/>
  <c r="AB637" i="26"/>
  <c r="AB570" i="10"/>
  <c r="AB642" i="26"/>
  <c r="AB378" i="10"/>
  <c r="AB399" i="26"/>
  <c r="Z479" i="10"/>
  <c r="Z518" i="26" s="1"/>
  <c r="Z517" i="26"/>
  <c r="Z533" i="10"/>
  <c r="Z589" i="26" s="1"/>
  <c r="Z588" i="26"/>
  <c r="Y928" i="26"/>
  <c r="Y756" i="26"/>
  <c r="AA292" i="10"/>
  <c r="AA291" i="26" s="1"/>
  <c r="AA290" i="26"/>
  <c r="AA886" i="10"/>
  <c r="AA1032" i="26"/>
  <c r="AA861" i="10"/>
  <c r="AA1007" i="26"/>
  <c r="Z135" i="10"/>
  <c r="Z83" i="26" s="1"/>
  <c r="Z82" i="26"/>
  <c r="AA709" i="10"/>
  <c r="AA822" i="26" s="1"/>
  <c r="AA821" i="26"/>
  <c r="Z110" i="10"/>
  <c r="Z58" i="26" s="1"/>
  <c r="Z57" i="26"/>
  <c r="Z130" i="10"/>
  <c r="Z78" i="26" s="1"/>
  <c r="Z77" i="26"/>
  <c r="Z543" i="10"/>
  <c r="Z599" i="26" s="1"/>
  <c r="Z598" i="26"/>
  <c r="AA871" i="10"/>
  <c r="AA1017" i="26"/>
  <c r="Z464" i="10"/>
  <c r="Z503" i="26" s="1"/>
  <c r="Z502" i="26"/>
  <c r="Z729" i="10"/>
  <c r="Z842" i="26" s="1"/>
  <c r="Z841" i="26"/>
  <c r="Z872" i="10"/>
  <c r="Z1019" i="26" s="1"/>
  <c r="Z1018" i="26"/>
  <c r="Z228" i="10"/>
  <c r="Z210" i="26" s="1"/>
  <c r="Z209" i="26"/>
  <c r="AA473" i="10"/>
  <c r="AA511" i="26"/>
  <c r="AA384" i="10"/>
  <c r="AA405" i="26"/>
  <c r="AA242" i="10"/>
  <c r="AA223" i="26"/>
  <c r="Z680" i="10"/>
  <c r="Z947" i="26"/>
  <c r="Z775" i="26"/>
  <c r="AA851" i="10"/>
  <c r="AA997" i="26"/>
  <c r="Z223" i="10"/>
  <c r="Z205" i="26" s="1"/>
  <c r="Z204" i="26"/>
  <c r="Z268" i="10"/>
  <c r="Z250" i="26" s="1"/>
  <c r="Z249" i="26"/>
  <c r="AA114" i="10"/>
  <c r="AA61" i="26"/>
  <c r="AA257" i="10"/>
  <c r="AA238" i="26"/>
  <c r="Z602" i="10"/>
  <c r="Z675" i="26" s="1"/>
  <c r="Z674" i="26"/>
  <c r="Y963" i="26"/>
  <c r="Y791" i="26"/>
  <c r="AA586" i="10"/>
  <c r="AA658" i="26"/>
  <c r="Z360" i="10"/>
  <c r="Z382" i="26" s="1"/>
  <c r="Z381" i="26"/>
  <c r="AA664" i="10"/>
  <c r="AA931" i="26"/>
  <c r="AA759" i="26"/>
  <c r="AB183" i="10"/>
  <c r="AB147" i="26"/>
  <c r="AB123" i="10"/>
  <c r="AB70" i="26"/>
  <c r="AB398" i="10"/>
  <c r="AB419" i="26"/>
  <c r="AC653" i="10"/>
  <c r="AC920" i="26"/>
  <c r="AC748" i="26"/>
  <c r="AA317" i="10"/>
  <c r="AA315" i="26"/>
  <c r="Y933" i="26"/>
  <c r="Y761" i="26"/>
  <c r="AA227" i="10"/>
  <c r="AA208" i="26"/>
  <c r="AB885" i="10"/>
  <c r="AB1031" i="26"/>
  <c r="AB113" i="10"/>
  <c r="AB60" i="26"/>
  <c r="AB850" i="10"/>
  <c r="AB996" i="26"/>
  <c r="AB610" i="10"/>
  <c r="AB682" i="26"/>
  <c r="Z764" i="10"/>
  <c r="Z877" i="26" s="1"/>
  <c r="Z876" i="26"/>
  <c r="AA522" i="10"/>
  <c r="AA577" i="26"/>
  <c r="AD274" i="10"/>
  <c r="AC256" i="26"/>
  <c r="AA443" i="10"/>
  <c r="AA481" i="26"/>
  <c r="AC536" i="10"/>
  <c r="AC591" i="26"/>
  <c r="AB580" i="10"/>
  <c r="AB652" i="26"/>
  <c r="AB73" i="10"/>
  <c r="AB20" i="26"/>
  <c r="AB162" i="10"/>
  <c r="AB126" i="26"/>
  <c r="AB152" i="10"/>
  <c r="AB116" i="26"/>
  <c r="AB870" i="10"/>
  <c r="AB1016" i="26"/>
  <c r="AB845" i="10"/>
  <c r="AB991" i="26"/>
  <c r="AB172" i="10"/>
  <c r="AB136" i="26"/>
  <c r="AC944" i="26"/>
  <c r="AC772" i="26"/>
  <c r="AB197" i="26"/>
  <c r="AC528" i="26"/>
  <c r="AC532" i="26" s="1"/>
  <c r="AC536" i="26"/>
  <c r="AC540" i="26" s="1"/>
  <c r="AB413" i="10"/>
  <c r="AB434" i="26"/>
  <c r="Z179" i="10"/>
  <c r="Z143" i="26"/>
  <c r="AA286" i="10"/>
  <c r="AA284" i="26"/>
  <c r="AA267" i="10"/>
  <c r="AA248" i="26"/>
  <c r="Z739" i="10"/>
  <c r="Z852" i="26" s="1"/>
  <c r="Z851" i="26"/>
  <c r="Z582" i="10"/>
  <c r="Z655" i="26" s="1"/>
  <c r="Z654" i="26"/>
  <c r="AA856" i="10"/>
  <c r="AA1002" i="26"/>
  <c r="AA184" i="10"/>
  <c r="AA149" i="26" s="1"/>
  <c r="AA148" i="26"/>
  <c r="Z355" i="10"/>
  <c r="Z377" i="26" s="1"/>
  <c r="Z376" i="26"/>
  <c r="AB314" i="26"/>
  <c r="AA846" i="10"/>
  <c r="AA992" i="26"/>
  <c r="AA119" i="10"/>
  <c r="AA66" i="26"/>
  <c r="AA453" i="10"/>
  <c r="AA491" i="26"/>
  <c r="AA84" i="10"/>
  <c r="AA31" i="26"/>
  <c r="Z332" i="10"/>
  <c r="Z331" i="26" s="1"/>
  <c r="Z330" i="26"/>
  <c r="Z734" i="10"/>
  <c r="Z847" i="26" s="1"/>
  <c r="Z846" i="26"/>
  <c r="AA193" i="10"/>
  <c r="AA157" i="26"/>
  <c r="AA688" i="26"/>
  <c r="AA502" i="10"/>
  <c r="AA557" i="26"/>
  <c r="Z375" i="10"/>
  <c r="Z397" i="26" s="1"/>
  <c r="Z396" i="26"/>
  <c r="Z892" i="10"/>
  <c r="Z1039" i="26" s="1"/>
  <c r="Z1038" i="26"/>
  <c r="Z617" i="10"/>
  <c r="Z689" i="26"/>
  <c r="AA689" i="10"/>
  <c r="AA956" i="26"/>
  <c r="AA784" i="26"/>
  <c r="AA399" i="10"/>
  <c r="AA420" i="26"/>
  <c r="AB758" i="10"/>
  <c r="AB870" i="26"/>
  <c r="AA728" i="10"/>
  <c r="AA840" i="26"/>
  <c r="Z439" i="10"/>
  <c r="Z478" i="26" s="1"/>
  <c r="Z477" i="26"/>
  <c r="Z943" i="26"/>
  <c r="Z771" i="26"/>
  <c r="AD623" i="10"/>
  <c r="AC696" i="26"/>
  <c r="AD903" i="10"/>
  <c r="AC1050" i="26"/>
  <c r="AA374" i="10"/>
  <c r="AA395" i="26"/>
  <c r="Z258" i="10"/>
  <c r="Z240" i="26" s="1"/>
  <c r="Z239" i="26"/>
  <c r="AA331" i="10"/>
  <c r="AA329" i="26"/>
  <c r="AA94" i="10"/>
  <c r="AA41" i="26"/>
  <c r="AA74" i="10"/>
  <c r="AA21" i="26"/>
  <c r="Z297" i="10"/>
  <c r="Z296" i="26" s="1"/>
  <c r="Z295" i="26"/>
  <c r="Y908" i="26"/>
  <c r="Y736" i="26"/>
  <c r="Z449" i="10"/>
  <c r="Z488" i="26" s="1"/>
  <c r="Z487" i="26"/>
  <c r="Z120" i="10"/>
  <c r="Z68" i="26" s="1"/>
  <c r="Z67" i="26"/>
  <c r="AA404" i="10"/>
  <c r="AA425" i="26"/>
  <c r="AA173" i="10"/>
  <c r="AA137" i="26"/>
  <c r="AA178" i="10"/>
  <c r="AA142" i="26"/>
  <c r="AA733" i="10"/>
  <c r="AA845" i="26"/>
  <c r="Z253" i="10"/>
  <c r="Z235" i="26" s="1"/>
  <c r="Z234" i="26"/>
  <c r="Z164" i="10"/>
  <c r="Z129" i="26" s="1"/>
  <c r="Z128" i="26"/>
  <c r="Z645" i="10"/>
  <c r="Z912" i="26"/>
  <c r="Z740" i="26"/>
  <c r="AA342" i="10"/>
  <c r="AA341" i="26" s="1"/>
  <c r="AA340" i="26"/>
  <c r="AB860" i="10"/>
  <c r="AB1006" i="26"/>
  <c r="AB285" i="10"/>
  <c r="AB283" i="26"/>
  <c r="AB526" i="10"/>
  <c r="AB581" i="26"/>
  <c r="AB727" i="10"/>
  <c r="AB839" i="26"/>
  <c r="AB93" i="10"/>
  <c r="AB40" i="26"/>
  <c r="Z115" i="10"/>
  <c r="Z63" i="26" s="1"/>
  <c r="Z62" i="26"/>
  <c r="AA478" i="10"/>
  <c r="AA516" i="26"/>
  <c r="Z154" i="10"/>
  <c r="Z119" i="26" s="1"/>
  <c r="Z118" i="26"/>
  <c r="AA99" i="10"/>
  <c r="AA46" i="26"/>
  <c r="AC899" i="26"/>
  <c r="AC898" i="26" s="1"/>
  <c r="AC727" i="26"/>
  <c r="AC726" i="26" s="1"/>
  <c r="AB747" i="10"/>
  <c r="AB859" i="26"/>
  <c r="AB325" i="10"/>
  <c r="AB323" i="26"/>
  <c r="AA639" i="10"/>
  <c r="AA906" i="26"/>
  <c r="AA734" i="26"/>
  <c r="AA438" i="10"/>
  <c r="AA476" i="26"/>
  <c r="Z385" i="10"/>
  <c r="Z407" i="26" s="1"/>
  <c r="Z406" i="26"/>
  <c r="Z685" i="10"/>
  <c r="Z952" i="26"/>
  <c r="Z780" i="26"/>
  <c r="AA881" i="10"/>
  <c r="AA1027" i="26"/>
  <c r="AB177" i="10"/>
  <c r="AB141" i="26"/>
  <c r="AB880" i="10"/>
  <c r="AB1026" i="26"/>
  <c r="AB442" i="10"/>
  <c r="AB480" i="26"/>
  <c r="AC315" i="10"/>
  <c r="AC316" i="10" s="1"/>
  <c r="AC313" i="26"/>
  <c r="AB118" i="10"/>
  <c r="AB65" i="26"/>
  <c r="AB83" i="10"/>
  <c r="AB30" i="26"/>
  <c r="AD939" i="26"/>
  <c r="AD767" i="26"/>
  <c r="AB477" i="10"/>
  <c r="AB515" i="26"/>
  <c r="AB895" i="10"/>
  <c r="AB1041" i="26"/>
  <c r="AB648" i="10"/>
  <c r="AB915" i="26"/>
  <c r="AB743" i="26"/>
  <c r="AB531" i="10"/>
  <c r="AB586" i="26"/>
  <c r="AC904" i="26"/>
  <c r="AC732" i="26"/>
  <c r="AB472" i="10"/>
  <c r="AB510" i="26"/>
  <c r="AB383" i="10"/>
  <c r="AB404" i="26"/>
  <c r="AB241" i="10"/>
  <c r="AB222" i="26"/>
  <c r="AB447" i="10"/>
  <c r="AB485" i="26"/>
  <c r="AB467" i="10"/>
  <c r="AB505" i="26"/>
  <c r="AB560" i="10"/>
  <c r="AB632" i="26"/>
  <c r="AB427" i="10"/>
  <c r="AB465" i="26"/>
  <c r="AB192" i="10"/>
  <c r="AB156" i="26"/>
  <c r="AB142" i="10"/>
  <c r="AB106" i="26"/>
  <c r="AC290" i="10"/>
  <c r="AC288" i="26"/>
  <c r="AB300" i="10"/>
  <c r="AB298" i="26"/>
  <c r="AB732" i="10"/>
  <c r="AB844" i="26"/>
  <c r="AC954" i="26"/>
  <c r="AC782" i="26"/>
  <c r="AB408" i="10"/>
  <c r="AB429" i="26"/>
  <c r="AC929" i="26"/>
  <c r="AC757" i="26"/>
  <c r="AB246" i="10"/>
  <c r="AB227" i="26"/>
  <c r="AB900" i="10"/>
  <c r="AB1046" i="26"/>
  <c r="AB432" i="10"/>
  <c r="AB470" i="26"/>
  <c r="AA538" i="10"/>
  <c r="AA594" i="26" s="1"/>
  <c r="AA593" i="26"/>
  <c r="Z852" i="10"/>
  <c r="Z999" i="26" s="1"/>
  <c r="Z998" i="26"/>
  <c r="Z902" i="10"/>
  <c r="Z1049" i="26" s="1"/>
  <c r="Z1048" i="26"/>
  <c r="Z670" i="10"/>
  <c r="Z937" i="26"/>
  <c r="Z765" i="26"/>
  <c r="Z194" i="10"/>
  <c r="Z159" i="26" s="1"/>
  <c r="Z158" i="26"/>
  <c r="AD485" i="10"/>
  <c r="AC524" i="26"/>
  <c r="AD416" i="10"/>
  <c r="AC438" i="26"/>
  <c r="AA167" i="26"/>
  <c r="Z302" i="10"/>
  <c r="Z301" i="26" s="1"/>
  <c r="Z300" i="26"/>
  <c r="Z562" i="10"/>
  <c r="Z635" i="26" s="1"/>
  <c r="Z634" i="26"/>
  <c r="Z75" i="10"/>
  <c r="Z23" i="26" s="1"/>
  <c r="Z22" i="26"/>
  <c r="AA591" i="10"/>
  <c r="AA663" i="26"/>
  <c r="AB1122" i="26"/>
  <c r="AD696" i="10"/>
  <c r="AC964" i="26"/>
  <c r="AC792" i="26"/>
  <c r="Z85" i="10"/>
  <c r="Z33" i="26" s="1"/>
  <c r="Z32" i="26"/>
  <c r="Z95" i="10"/>
  <c r="Z43" i="26" s="1"/>
  <c r="Z42" i="26"/>
  <c r="Z847" i="10"/>
  <c r="Z994" i="26" s="1"/>
  <c r="Z993" i="26"/>
  <c r="Z498" i="10"/>
  <c r="Z554" i="26" s="1"/>
  <c r="Z553" i="26"/>
  <c r="AA718" i="10"/>
  <c r="AA830" i="26"/>
  <c r="AB708" i="10"/>
  <c r="AB820" i="26"/>
  <c r="AA134" i="10"/>
  <c r="AA81" i="26"/>
  <c r="Z410" i="10"/>
  <c r="Z432" i="26" s="1"/>
  <c r="Z431" i="26"/>
  <c r="AA669" i="10"/>
  <c r="AA936" i="26"/>
  <c r="AA764" i="26"/>
  <c r="AA370" i="10"/>
  <c r="AA392" i="26" s="1"/>
  <c r="AA391" i="26"/>
  <c r="Z233" i="10"/>
  <c r="Z215" i="26" s="1"/>
  <c r="Z214" i="26"/>
  <c r="Z749" i="10"/>
  <c r="Z862" i="26" s="1"/>
  <c r="Z861" i="26"/>
  <c r="AA634" i="10"/>
  <c r="AA901" i="26"/>
  <c r="AA729" i="26"/>
  <c r="AA876" i="10"/>
  <c r="AA1022" i="26"/>
  <c r="Z572" i="10"/>
  <c r="Z645" i="26" s="1"/>
  <c r="Z644" i="26"/>
  <c r="AA694" i="10"/>
  <c r="AA961" i="26"/>
  <c r="AA789" i="26"/>
  <c r="Z877" i="10"/>
  <c r="Z1024" i="26" s="1"/>
  <c r="Z1023" i="26"/>
  <c r="AA129" i="10"/>
  <c r="AA76" i="26"/>
  <c r="AA571" i="10"/>
  <c r="AA643" i="26"/>
  <c r="AA262" i="10"/>
  <c r="AA243" i="26"/>
  <c r="AB658" i="10"/>
  <c r="AB925" i="26"/>
  <c r="AB753" i="26"/>
  <c r="AC909" i="26"/>
  <c r="AC737" i="26"/>
  <c r="AB133" i="10"/>
  <c r="AB80" i="26"/>
  <c r="AB496" i="10"/>
  <c r="AB551" i="26"/>
  <c r="AC934" i="26"/>
  <c r="AC762" i="26"/>
  <c r="AB161" i="26"/>
  <c r="Z493" i="10"/>
  <c r="Z549" i="26" s="1"/>
  <c r="Z548" i="26"/>
  <c r="AA237" i="10"/>
  <c r="AA218" i="26"/>
  <c r="AB855" i="10"/>
  <c r="AB1001" i="26"/>
  <c r="AC182" i="10"/>
  <c r="AC146" i="26"/>
  <c r="AC949" i="26"/>
  <c r="AC777" i="26"/>
  <c r="AC346" i="26"/>
  <c r="AC354" i="26"/>
  <c r="AC358" i="26" s="1"/>
  <c r="AB501" i="10"/>
  <c r="AB556" i="26"/>
  <c r="Z312" i="10"/>
  <c r="Z311" i="26" s="1"/>
  <c r="Z310" i="26"/>
  <c r="AA483" i="10"/>
  <c r="AA521" i="26"/>
  <c r="AB491" i="10"/>
  <c r="AB546" i="26"/>
  <c r="AB437" i="10"/>
  <c r="AB475" i="26"/>
  <c r="AB541" i="10"/>
  <c r="AB596" i="26"/>
  <c r="AC914" i="26"/>
  <c r="AC742" i="26"/>
  <c r="AB595" i="10"/>
  <c r="AB667" i="26"/>
  <c r="AB571" i="26"/>
  <c r="AB256" i="10"/>
  <c r="AB237" i="26"/>
  <c r="AB638" i="10"/>
  <c r="AB905" i="26"/>
  <c r="AB733" i="26"/>
  <c r="AB590" i="10"/>
  <c r="AB662" i="26"/>
  <c r="AC708" i="26"/>
  <c r="AC712" i="26" s="1"/>
  <c r="AC700" i="26"/>
  <c r="AC704" i="26" s="1"/>
  <c r="AB452" i="10"/>
  <c r="AB490" i="26"/>
  <c r="AB575" i="10"/>
  <c r="AB647" i="26"/>
  <c r="AC182" i="26"/>
  <c r="AC186" i="26" s="1"/>
  <c r="AC174" i="26"/>
  <c r="AC178" i="26" s="1"/>
  <c r="AB688" i="10"/>
  <c r="AB955" i="26"/>
  <c r="AB783" i="26"/>
  <c r="AB457" i="10"/>
  <c r="AB495" i="26"/>
  <c r="AB78" i="10"/>
  <c r="AB25" i="26"/>
  <c r="AB363" i="10"/>
  <c r="AB384" i="26"/>
  <c r="AB663" i="10"/>
  <c r="AB930" i="26"/>
  <c r="AB758" i="26"/>
  <c r="AC147" i="10"/>
  <c r="AC111" i="26"/>
  <c r="AA596" i="10"/>
  <c r="AA668" i="26"/>
  <c r="AA532" i="10"/>
  <c r="AA587" i="26"/>
  <c r="Z400" i="10"/>
  <c r="Z422" i="26" s="1"/>
  <c r="Z421" i="26"/>
  <c r="Z518" i="10"/>
  <c r="Z574" i="26" s="1"/>
  <c r="Z573" i="26"/>
  <c r="AA395" i="10"/>
  <c r="AA417" i="26" s="1"/>
  <c r="AA416" i="26"/>
  <c r="AB537" i="10"/>
  <c r="AB592" i="26"/>
  <c r="Z635" i="10"/>
  <c r="Z902" i="26"/>
  <c r="Z730" i="26"/>
  <c r="Z243" i="10"/>
  <c r="Z225" i="26" s="1"/>
  <c r="Z224" i="26"/>
  <c r="AA448" i="10"/>
  <c r="AA486" i="26"/>
  <c r="AA468" i="10"/>
  <c r="AA506" i="26"/>
  <c r="AA561" i="10"/>
  <c r="AA633" i="26"/>
  <c r="AA428" i="10"/>
  <c r="AA466" i="26"/>
  <c r="Y948" i="26"/>
  <c r="Y776" i="26"/>
  <c r="Z337" i="10"/>
  <c r="Z336" i="26" s="1"/>
  <c r="Z335" i="26"/>
  <c r="AA841" i="10"/>
  <c r="AA987" i="26"/>
  <c r="AB369" i="10"/>
  <c r="AB390" i="26"/>
  <c r="AB1118" i="26"/>
  <c r="AB350" i="26"/>
  <c r="Z365" i="10"/>
  <c r="Z387" i="26" s="1"/>
  <c r="Z386" i="26"/>
  <c r="Z159" i="10"/>
  <c r="Z124" i="26" s="1"/>
  <c r="Z123" i="26"/>
  <c r="Z105" i="10"/>
  <c r="Z53" i="26" s="1"/>
  <c r="Z52" i="26"/>
  <c r="AA606" i="10"/>
  <c r="AA678" i="26"/>
  <c r="AB796" i="26"/>
  <c r="AB800" i="26" s="1"/>
  <c r="AB804" i="26"/>
  <c r="AB808" i="26" s="1"/>
  <c r="AA311" i="10"/>
  <c r="AA309" i="26"/>
  <c r="AA222" i="10"/>
  <c r="AA203" i="26"/>
  <c r="AA104" i="10"/>
  <c r="AA51" i="26"/>
  <c r="Z857" i="10"/>
  <c r="Z1004" i="26" s="1"/>
  <c r="Z1003" i="26"/>
  <c r="AA162" i="26"/>
  <c r="AA649" i="10"/>
  <c r="AA916" i="26"/>
  <c r="AA744" i="26"/>
  <c r="Z695" i="10"/>
  <c r="Z962" i="26"/>
  <c r="Z790" i="26"/>
  <c r="Z307" i="10"/>
  <c r="Z306" i="26" s="1"/>
  <c r="Z305" i="26"/>
  <c r="AA149" i="10"/>
  <c r="AA114" i="26" s="1"/>
  <c r="AA113" i="26"/>
  <c r="AA158" i="10"/>
  <c r="AA122" i="26"/>
  <c r="AA326" i="10"/>
  <c r="AA324" i="26"/>
  <c r="AA379" i="10"/>
  <c r="AA400" i="26"/>
  <c r="Z553" i="10"/>
  <c r="Z609" i="26" s="1"/>
  <c r="Z608" i="26"/>
  <c r="Z80" i="10"/>
  <c r="Z28" i="26" s="1"/>
  <c r="Z27" i="26"/>
  <c r="Z164" i="26"/>
  <c r="Z163" i="26"/>
  <c r="AA753" i="10"/>
  <c r="AA865" i="26"/>
  <c r="AG2" i="24"/>
  <c r="AG3" i="24" s="1"/>
  <c r="AG4" i="24" s="1"/>
  <c r="AC481" i="10"/>
  <c r="AD480" i="10"/>
  <c r="AD519" i="26" s="1"/>
  <c r="AD666" i="10"/>
  <c r="AC667" i="10"/>
  <c r="AD858" i="10"/>
  <c r="AD1005" i="26" s="1"/>
  <c r="AC859" i="10"/>
  <c r="AC657" i="10"/>
  <c r="AD656" i="10"/>
  <c r="AC550" i="10"/>
  <c r="AD549" i="10"/>
  <c r="AD605" i="26" s="1"/>
  <c r="AC761" i="10"/>
  <c r="AD760" i="10"/>
  <c r="AD873" i="26" s="1"/>
  <c r="AD283" i="10"/>
  <c r="AD282" i="26" s="1"/>
  <c r="AC284" i="10"/>
  <c r="AD121" i="10"/>
  <c r="AD69" i="26" s="1"/>
  <c r="AC122" i="10"/>
  <c r="AD715" i="10"/>
  <c r="AD716" i="10" s="1"/>
  <c r="AE705" i="10"/>
  <c r="AE818" i="26" s="1"/>
  <c r="AD706" i="10"/>
  <c r="AC132" i="10"/>
  <c r="AD131" i="10"/>
  <c r="AD79" i="26" s="1"/>
  <c r="AD524" i="10"/>
  <c r="AD580" i="26" s="1"/>
  <c r="AC525" i="10"/>
  <c r="AD392" i="10"/>
  <c r="AE391" i="10"/>
  <c r="AE413" i="26" s="1"/>
  <c r="AC495" i="10"/>
  <c r="AD494" i="10"/>
  <c r="AD550" i="26" s="1"/>
  <c r="AD86" i="10"/>
  <c r="AD34" i="26" s="1"/>
  <c r="AC87" i="10"/>
  <c r="AD804" i="10"/>
  <c r="AC805" i="10"/>
  <c r="AC806" i="10" s="1"/>
  <c r="AC807" i="10" s="1"/>
  <c r="AC808" i="10" s="1"/>
  <c r="AD691" i="10"/>
  <c r="AC692" i="10"/>
  <c r="AD799" i="10"/>
  <c r="AC800" i="10"/>
  <c r="AC801" i="10" s="1"/>
  <c r="AC802" i="10" s="1"/>
  <c r="AC803" i="10" s="1"/>
  <c r="AC397" i="10"/>
  <c r="AD396" i="10"/>
  <c r="AD418" i="26" s="1"/>
  <c r="AD756" i="10"/>
  <c r="AE755" i="10"/>
  <c r="AE868" i="26" s="1"/>
  <c r="AD725" i="10"/>
  <c r="AD838" i="26" s="1"/>
  <c r="AC726" i="10"/>
  <c r="AD750" i="10"/>
  <c r="AD863" i="26" s="1"/>
  <c r="AC751" i="10"/>
  <c r="AD126" i="10"/>
  <c r="AD74" i="26" s="1"/>
  <c r="AC127" i="10"/>
  <c r="AD195" i="10"/>
  <c r="AD196" i="10" s="1"/>
  <c r="AD197" i="10" s="1"/>
  <c r="AD198" i="10" s="1"/>
  <c r="AD199" i="10" s="1"/>
  <c r="AD91" i="10"/>
  <c r="AD39" i="26" s="1"/>
  <c r="AC92" i="10"/>
  <c r="AD652" i="10"/>
  <c r="AE651" i="10"/>
  <c r="AC874" i="10"/>
  <c r="AD873" i="10"/>
  <c r="AD1020" i="26" s="1"/>
  <c r="AD510" i="10"/>
  <c r="AE509" i="10"/>
  <c r="AE565" i="26" s="1"/>
  <c r="AC250" i="10"/>
  <c r="AD249" i="10"/>
  <c r="AD231" i="26" s="1"/>
  <c r="AC584" i="10"/>
  <c r="AD583" i="10"/>
  <c r="AD656" i="26" s="1"/>
  <c r="AD339" i="10"/>
  <c r="AE338" i="10"/>
  <c r="AE337" i="26" s="1"/>
  <c r="AC790" i="10"/>
  <c r="AC791" i="10" s="1"/>
  <c r="AC792" i="10" s="1"/>
  <c r="AC793" i="10" s="1"/>
  <c r="AD789" i="10"/>
  <c r="AC260" i="10"/>
  <c r="AD259" i="10"/>
  <c r="AD241" i="26" s="1"/>
  <c r="AC107" i="10"/>
  <c r="AD106" i="10"/>
  <c r="AD54" i="26" s="1"/>
  <c r="AC156" i="10"/>
  <c r="AD155" i="10"/>
  <c r="AD120" i="26" s="1"/>
  <c r="AC357" i="10"/>
  <c r="AD356" i="10"/>
  <c r="AD378" i="26" s="1"/>
  <c r="AD769" i="10"/>
  <c r="AC770" i="10"/>
  <c r="AC771" i="10" s="1"/>
  <c r="AC772" i="10" s="1"/>
  <c r="AC773" i="10" s="1"/>
  <c r="AC520" i="10"/>
  <c r="AC521" i="10" s="1"/>
  <c r="AD519" i="10"/>
  <c r="AD575" i="26" s="1"/>
  <c r="AC682" i="10"/>
  <c r="AD681" i="10"/>
  <c r="AC166" i="10"/>
  <c r="AD165" i="10"/>
  <c r="AD130" i="26" s="1"/>
  <c r="AD460" i="10"/>
  <c r="AD499" i="26" s="1"/>
  <c r="AC461" i="10"/>
  <c r="AD278" i="10"/>
  <c r="AD277" i="26" s="1"/>
  <c r="AD276" i="26" s="1"/>
  <c r="AC279" i="10"/>
  <c r="AC632" i="10"/>
  <c r="AD631" i="10"/>
  <c r="AC102" i="10"/>
  <c r="AD101" i="10"/>
  <c r="AD49" i="26" s="1"/>
  <c r="AD710" i="10"/>
  <c r="AD823" i="26" s="1"/>
  <c r="AC711" i="10"/>
  <c r="AC309" i="10"/>
  <c r="AD308" i="10"/>
  <c r="AD307" i="26" s="1"/>
  <c r="AC220" i="10"/>
  <c r="AC221" i="10" s="1"/>
  <c r="AD219" i="10"/>
  <c r="AD201" i="26" s="1"/>
  <c r="AC352" i="10"/>
  <c r="AD351" i="10"/>
  <c r="AD373" i="26" s="1"/>
  <c r="AD372" i="26" s="1"/>
  <c r="AC864" i="10"/>
  <c r="AD863" i="10"/>
  <c r="AD1010" i="26" s="1"/>
  <c r="AD264" i="10"/>
  <c r="AD246" i="26" s="1"/>
  <c r="AC265" i="10"/>
  <c r="AD853" i="10"/>
  <c r="AD1000" i="26" s="1"/>
  <c r="AC854" i="10"/>
  <c r="AC112" i="10"/>
  <c r="AD111" i="10"/>
  <c r="AD59" i="26" s="1"/>
  <c r="AE180" i="10"/>
  <c r="AE145" i="26" s="1"/>
  <c r="AD181" i="10"/>
  <c r="AC97" i="10"/>
  <c r="AD96" i="10"/>
  <c r="AD44" i="26" s="1"/>
  <c r="AD229" i="10"/>
  <c r="AD211" i="26" s="1"/>
  <c r="AC230" i="10"/>
  <c r="AD774" i="10"/>
  <c r="AC775" i="10"/>
  <c r="AC776" i="10" s="1"/>
  <c r="AC777" i="10" s="1"/>
  <c r="AC778" i="10" s="1"/>
  <c r="AD333" i="10"/>
  <c r="AD332" i="26" s="1"/>
  <c r="AC334" i="10"/>
  <c r="AD371" i="10"/>
  <c r="AD393" i="26" s="1"/>
  <c r="AC372" i="10"/>
  <c r="AD745" i="10"/>
  <c r="AD858" i="26" s="1"/>
  <c r="AC746" i="10"/>
  <c r="AD814" i="10"/>
  <c r="AC815" i="10"/>
  <c r="AC816" i="10" s="1"/>
  <c r="AD848" i="10"/>
  <c r="AD995" i="26" s="1"/>
  <c r="AC849" i="10"/>
  <c r="AC609" i="10"/>
  <c r="AD608" i="10"/>
  <c r="AD681" i="26" s="1"/>
  <c r="AD499" i="10"/>
  <c r="AD555" i="26" s="1"/>
  <c r="AC500" i="10"/>
  <c r="AD293" i="10"/>
  <c r="AD292" i="26" s="1"/>
  <c r="AC294" i="10"/>
  <c r="AD323" i="10"/>
  <c r="AD322" i="26" s="1"/>
  <c r="AC324" i="10"/>
  <c r="AD740" i="10"/>
  <c r="AD853" i="26" s="1"/>
  <c r="AC741" i="10"/>
  <c r="AD641" i="10"/>
  <c r="AC642" i="10"/>
  <c r="AD401" i="10"/>
  <c r="AD423" i="26" s="1"/>
  <c r="AC402" i="10"/>
  <c r="AC614" i="10"/>
  <c r="AD613" i="10"/>
  <c r="AD686" i="26" s="1"/>
  <c r="AD269" i="10"/>
  <c r="AD251" i="26" s="1"/>
  <c r="AC270" i="10"/>
  <c r="AD489" i="10"/>
  <c r="AD545" i="26" s="1"/>
  <c r="AD544" i="26" s="1"/>
  <c r="AC490" i="10"/>
  <c r="AD535" i="10"/>
  <c r="AE534" i="10"/>
  <c r="AE590" i="26" s="1"/>
  <c r="AD794" i="10"/>
  <c r="AC795" i="10"/>
  <c r="AC796" i="10" s="1"/>
  <c r="AC797" i="10" s="1"/>
  <c r="AC798" i="10" s="1"/>
  <c r="AC579" i="10"/>
  <c r="AD578" i="10"/>
  <c r="AD651" i="26" s="1"/>
  <c r="AC72" i="10"/>
  <c r="AD71" i="10"/>
  <c r="AD19" i="26" s="1"/>
  <c r="AD18" i="26" s="1"/>
  <c r="AC176" i="10"/>
  <c r="AD175" i="10"/>
  <c r="AC161" i="10"/>
  <c r="AD160" i="10"/>
  <c r="AD125" i="26" s="1"/>
  <c r="AD878" i="10"/>
  <c r="AD1025" i="26" s="1"/>
  <c r="AC879" i="10"/>
  <c r="AC151" i="10"/>
  <c r="AD150" i="10"/>
  <c r="AD115" i="26" s="1"/>
  <c r="AD440" i="10"/>
  <c r="AD479" i="26" s="1"/>
  <c r="AC441" i="10"/>
  <c r="AC869" i="10"/>
  <c r="AD868" i="10"/>
  <c r="AD1015" i="26" s="1"/>
  <c r="AE313" i="10"/>
  <c r="AE312" i="26" s="1"/>
  <c r="AD314" i="10"/>
  <c r="AD843" i="10"/>
  <c r="AD990" i="26" s="1"/>
  <c r="AC844" i="10"/>
  <c r="AD116" i="10"/>
  <c r="AD64" i="26" s="1"/>
  <c r="AC117" i="10"/>
  <c r="AD81" i="10"/>
  <c r="AD29" i="26" s="1"/>
  <c r="AC82" i="10"/>
  <c r="AC171" i="10"/>
  <c r="AD170" i="10"/>
  <c r="AC215" i="10"/>
  <c r="AC216" i="10" s="1"/>
  <c r="AD214" i="10"/>
  <c r="AD196" i="26" s="1"/>
  <c r="AD411" i="10"/>
  <c r="AD433" i="26" s="1"/>
  <c r="AC412" i="10"/>
  <c r="AD224" i="10"/>
  <c r="AD206" i="26" s="1"/>
  <c r="AC225" i="10"/>
  <c r="AD883" i="10"/>
  <c r="AD1030" i="26" s="1"/>
  <c r="AC884" i="10"/>
  <c r="AD234" i="10"/>
  <c r="AD216" i="26" s="1"/>
  <c r="AC235" i="10"/>
  <c r="AC820" i="10"/>
  <c r="AC821" i="10" s="1"/>
  <c r="AD819" i="10"/>
  <c r="AC736" i="10"/>
  <c r="AD735" i="10"/>
  <c r="AD848" i="26" s="1"/>
  <c r="AC619" i="10"/>
  <c r="AD618" i="10"/>
  <c r="AD691" i="26" s="1"/>
  <c r="AD185" i="10"/>
  <c r="AD150" i="26" s="1"/>
  <c r="AC186" i="10"/>
  <c r="AC545" i="10"/>
  <c r="AD544" i="10"/>
  <c r="AD600" i="26" s="1"/>
  <c r="AC505" i="10"/>
  <c r="AD504" i="10"/>
  <c r="AD560" i="26" s="1"/>
  <c r="AC387" i="10"/>
  <c r="AD386" i="10"/>
  <c r="AD408" i="26" s="1"/>
  <c r="AD672" i="10"/>
  <c r="AE671" i="10"/>
  <c r="AC830" i="10"/>
  <c r="AC831" i="10" s="1"/>
  <c r="AC832" i="10" s="1"/>
  <c r="AC833" i="10" s="1"/>
  <c r="AD829" i="10"/>
  <c r="AE366" i="10"/>
  <c r="AE388" i="26" s="1"/>
  <c r="AD367" i="10"/>
  <c r="AD888" i="10"/>
  <c r="AD1035" i="26" s="1"/>
  <c r="AC889" i="10"/>
  <c r="AD603" i="10"/>
  <c r="AD676" i="26" s="1"/>
  <c r="AC604" i="10"/>
  <c r="AC677" i="10"/>
  <c r="AD676" i="10"/>
  <c r="AD598" i="10"/>
  <c r="AD671" i="26" s="1"/>
  <c r="AC599" i="10"/>
  <c r="AD328" i="10"/>
  <c r="AD327" i="26" s="1"/>
  <c r="AC329" i="10"/>
  <c r="AD563" i="10"/>
  <c r="AD636" i="26" s="1"/>
  <c r="AC564" i="10"/>
  <c r="AC569" i="10"/>
  <c r="AD568" i="10"/>
  <c r="AD641" i="26" s="1"/>
  <c r="AC377" i="10"/>
  <c r="AD376" i="10"/>
  <c r="AD398" i="26" s="1"/>
  <c r="AC436" i="10"/>
  <c r="AD435" i="10"/>
  <c r="AD474" i="26" s="1"/>
  <c r="AD539" i="10"/>
  <c r="AD595" i="26" s="1"/>
  <c r="AC540" i="10"/>
  <c r="AD824" i="10"/>
  <c r="AC825" i="10"/>
  <c r="AC826" i="10" s="1"/>
  <c r="AC827" i="10" s="1"/>
  <c r="AC828" i="10" s="1"/>
  <c r="AD593" i="10"/>
  <c r="AD666" i="26" s="1"/>
  <c r="AC594" i="10"/>
  <c r="AD514" i="10"/>
  <c r="AD570" i="26" s="1"/>
  <c r="AC515" i="10"/>
  <c r="AC516" i="10" s="1"/>
  <c r="AC255" i="10"/>
  <c r="AD254" i="10"/>
  <c r="AD236" i="26" s="1"/>
  <c r="AC637" i="10"/>
  <c r="AD636" i="10"/>
  <c r="AC589" i="10"/>
  <c r="AD588" i="10"/>
  <c r="AD661" i="26" s="1"/>
  <c r="AC451" i="10"/>
  <c r="AD450" i="10"/>
  <c r="AD489" i="26" s="1"/>
  <c r="AC574" i="10"/>
  <c r="AD573" i="10"/>
  <c r="AD646" i="26" s="1"/>
  <c r="AD686" i="10"/>
  <c r="AC687" i="10"/>
  <c r="AC456" i="10"/>
  <c r="AD455" i="10"/>
  <c r="AD494" i="26" s="1"/>
  <c r="AC77" i="10"/>
  <c r="AD76" i="10"/>
  <c r="AD24" i="26" s="1"/>
  <c r="AD361" i="10"/>
  <c r="AD383" i="26" s="1"/>
  <c r="AC362" i="10"/>
  <c r="AE779" i="10"/>
  <c r="AD780" i="10"/>
  <c r="AD781" i="10" s="1"/>
  <c r="AD782" i="10" s="1"/>
  <c r="AD783" i="10" s="1"/>
  <c r="AC662" i="10"/>
  <c r="AD661" i="10"/>
  <c r="AD146" i="10"/>
  <c r="AE145" i="10"/>
  <c r="AE110" i="26" s="1"/>
  <c r="AD700" i="10"/>
  <c r="AD813" i="26" s="1"/>
  <c r="AD812" i="26" s="1"/>
  <c r="AC701" i="10"/>
  <c r="AD318" i="10"/>
  <c r="AD317" i="26" s="1"/>
  <c r="AC319" i="10"/>
  <c r="AD838" i="10"/>
  <c r="AD985" i="26" s="1"/>
  <c r="AD984" i="26" s="1"/>
  <c r="AC839" i="10"/>
  <c r="AC304" i="10"/>
  <c r="AD303" i="10"/>
  <c r="AD302" i="26" s="1"/>
  <c r="AC476" i="10"/>
  <c r="AD475" i="10"/>
  <c r="AD514" i="26" s="1"/>
  <c r="AD893" i="10"/>
  <c r="AD1040" i="26" s="1"/>
  <c r="AC894" i="10"/>
  <c r="AD646" i="10"/>
  <c r="AC647" i="10"/>
  <c r="AC530" i="10"/>
  <c r="AD529" i="10"/>
  <c r="AD585" i="26" s="1"/>
  <c r="AD809" i="10"/>
  <c r="AC810" i="10"/>
  <c r="AC811" i="10" s="1"/>
  <c r="AC812" i="10" s="1"/>
  <c r="AC813" i="10" s="1"/>
  <c r="AD784" i="10"/>
  <c r="AC785" i="10"/>
  <c r="AC786" i="10" s="1"/>
  <c r="AC787" i="10" s="1"/>
  <c r="AC788" i="10" s="1"/>
  <c r="AD470" i="10"/>
  <c r="AD509" i="26" s="1"/>
  <c r="AC471" i="10"/>
  <c r="AD381" i="10"/>
  <c r="AD403" i="26" s="1"/>
  <c r="AC382" i="10"/>
  <c r="AD239" i="10"/>
  <c r="AD221" i="26" s="1"/>
  <c r="AC240" i="10"/>
  <c r="AD445" i="10"/>
  <c r="AD484" i="26" s="1"/>
  <c r="AC446" i="10"/>
  <c r="AD465" i="10"/>
  <c r="AD504" i="26" s="1"/>
  <c r="AC466" i="10"/>
  <c r="AD558" i="10"/>
  <c r="AD631" i="26" s="1"/>
  <c r="AD630" i="26" s="1"/>
  <c r="AC559" i="10"/>
  <c r="AD425" i="10"/>
  <c r="AD464" i="26" s="1"/>
  <c r="AC426" i="10"/>
  <c r="AD190" i="10"/>
  <c r="AD155" i="26" s="1"/>
  <c r="AC191" i="10"/>
  <c r="AD140" i="10"/>
  <c r="AD105" i="26" s="1"/>
  <c r="AD104" i="26" s="1"/>
  <c r="AC141" i="10"/>
  <c r="AE288" i="10"/>
  <c r="AE287" i="26" s="1"/>
  <c r="AD289" i="10"/>
  <c r="AC299" i="10"/>
  <c r="AD298" i="10"/>
  <c r="AD297" i="26" s="1"/>
  <c r="AC731" i="10"/>
  <c r="AD730" i="10"/>
  <c r="AD843" i="26" s="1"/>
  <c r="AC407" i="10"/>
  <c r="AD406" i="10"/>
  <c r="AD428" i="26" s="1"/>
  <c r="AC245" i="10"/>
  <c r="AD244" i="10"/>
  <c r="AD226" i="26" s="1"/>
  <c r="AC899" i="10"/>
  <c r="AD898" i="10"/>
  <c r="AD1045" i="26" s="1"/>
  <c r="AC431" i="10"/>
  <c r="AD430" i="10"/>
  <c r="AD469" i="26" s="1"/>
  <c r="AA16" i="18" l="1"/>
  <c r="W18" i="18"/>
  <c r="W14" i="30"/>
  <c r="X18" i="18"/>
  <c r="X14" i="30"/>
  <c r="AA19" i="18"/>
  <c r="AB1144" i="26"/>
  <c r="AB19" i="15" s="1"/>
  <c r="AB19" i="17" s="1"/>
  <c r="AB1142" i="26"/>
  <c r="AB17" i="15" s="1"/>
  <c r="AB17" i="17" s="1"/>
  <c r="AB17" i="18" s="1"/>
  <c r="AC1120" i="26"/>
  <c r="AE200" i="10"/>
  <c r="AE165" i="26" s="1"/>
  <c r="AD201" i="10"/>
  <c r="AD202" i="10" s="1"/>
  <c r="AD203" i="10" s="1"/>
  <c r="AD204" i="10" s="1"/>
  <c r="AE720" i="10"/>
  <c r="AD721" i="10"/>
  <c r="AE209" i="10"/>
  <c r="AD210" i="10"/>
  <c r="AE420" i="10"/>
  <c r="AD421" i="10"/>
  <c r="AB818" i="10"/>
  <c r="AB822" i="10"/>
  <c r="AB823" i="10" s="1"/>
  <c r="AD828" i="26"/>
  <c r="AC1128" i="26"/>
  <c r="AA722" i="10"/>
  <c r="AA834" i="26"/>
  <c r="AA316" i="26"/>
  <c r="AD140" i="26"/>
  <c r="AC817" i="10"/>
  <c r="AC833" i="26"/>
  <c r="Y724" i="10"/>
  <c r="Y837" i="26" s="1"/>
  <c r="Y836" i="26"/>
  <c r="Z144" i="26"/>
  <c r="AA191" i="26"/>
  <c r="AA190" i="26" s="1"/>
  <c r="X193" i="26"/>
  <c r="X212" i="10"/>
  <c r="W194" i="26"/>
  <c r="W213" i="10"/>
  <c r="W195" i="26" s="1"/>
  <c r="AD160" i="26"/>
  <c r="AD135" i="26"/>
  <c r="Y211" i="10"/>
  <c r="Y192" i="26"/>
  <c r="Y694" i="26"/>
  <c r="Y622" i="10"/>
  <c r="Y695" i="26" s="1"/>
  <c r="Z690" i="26"/>
  <c r="Z835" i="26"/>
  <c r="Z723" i="10"/>
  <c r="Z260" i="26"/>
  <c r="Z264" i="26" s="1"/>
  <c r="Z268" i="26"/>
  <c r="Z272" i="26" s="1"/>
  <c r="Y1117" i="26"/>
  <c r="Y1143" i="26" s="1"/>
  <c r="Y18" i="15" s="1"/>
  <c r="AC1122" i="26"/>
  <c r="AC1121" i="26"/>
  <c r="AC1116" i="26"/>
  <c r="AC432" i="10"/>
  <c r="AC470" i="26"/>
  <c r="AC202" i="26"/>
  <c r="AA169" i="26"/>
  <c r="AA168" i="26"/>
  <c r="AC314" i="26"/>
  <c r="AA90" i="10"/>
  <c r="AA38" i="26" s="1"/>
  <c r="AA37" i="26"/>
  <c r="AA897" i="10"/>
  <c r="AA1044" i="26" s="1"/>
  <c r="AA1043" i="26"/>
  <c r="AB306" i="10"/>
  <c r="AB304" i="26"/>
  <c r="AC512" i="10"/>
  <c r="AC567" i="26"/>
  <c r="AB876" i="10"/>
  <c r="AB1022" i="26"/>
  <c r="Z908" i="26"/>
  <c r="Z736" i="26"/>
  <c r="AB655" i="10"/>
  <c r="AB922" i="26"/>
  <c r="AB750" i="26"/>
  <c r="AC427" i="10"/>
  <c r="AC465" i="26"/>
  <c r="AC241" i="10"/>
  <c r="AC222" i="26"/>
  <c r="AC702" i="10"/>
  <c r="AC814" i="26"/>
  <c r="AC363" i="10"/>
  <c r="AC384" i="26"/>
  <c r="AC541" i="10"/>
  <c r="AC596" i="26"/>
  <c r="AC565" i="10"/>
  <c r="AC637" i="26"/>
  <c r="AD944" i="26"/>
  <c r="AD772" i="26"/>
  <c r="AC226" i="10"/>
  <c r="AC207" i="26"/>
  <c r="AC83" i="10"/>
  <c r="AC30" i="26"/>
  <c r="AC325" i="10"/>
  <c r="AC323" i="26"/>
  <c r="AC850" i="10"/>
  <c r="AC996" i="26"/>
  <c r="AC335" i="10"/>
  <c r="AC333" i="26"/>
  <c r="AC266" i="10"/>
  <c r="AC247" i="26"/>
  <c r="AC280" i="10"/>
  <c r="AC278" i="26"/>
  <c r="AC128" i="10"/>
  <c r="AC75" i="26"/>
  <c r="AC88" i="10"/>
  <c r="AC35" i="26"/>
  <c r="AC285" i="10"/>
  <c r="AC283" i="26"/>
  <c r="AC860" i="10"/>
  <c r="AC1006" i="26"/>
  <c r="AA754" i="10"/>
  <c r="AA867" i="26" s="1"/>
  <c r="AA866" i="26"/>
  <c r="AA380" i="10"/>
  <c r="AA402" i="26" s="1"/>
  <c r="AA401" i="26"/>
  <c r="AA164" i="26"/>
  <c r="AA163" i="26"/>
  <c r="AA312" i="10"/>
  <c r="AA311" i="26" s="1"/>
  <c r="AA310" i="26"/>
  <c r="AA842" i="10"/>
  <c r="AA989" i="26" s="1"/>
  <c r="AA988" i="26"/>
  <c r="AA562" i="10"/>
  <c r="AA635" i="26" s="1"/>
  <c r="AA634" i="26"/>
  <c r="AB458" i="10"/>
  <c r="AB496" i="26"/>
  <c r="AB639" i="10"/>
  <c r="AB906" i="26"/>
  <c r="AB734" i="26"/>
  <c r="AA484" i="10"/>
  <c r="AA523" i="26" s="1"/>
  <c r="AA522" i="26"/>
  <c r="AB134" i="10"/>
  <c r="AB81" i="26"/>
  <c r="AA695" i="10"/>
  <c r="AA962" i="26"/>
  <c r="AA790" i="26"/>
  <c r="AA670" i="10"/>
  <c r="AA937" i="26"/>
  <c r="AA765" i="26"/>
  <c r="AA719" i="10"/>
  <c r="AA832" i="26" s="1"/>
  <c r="AA831" i="26"/>
  <c r="AB301" i="10"/>
  <c r="AB299" i="26"/>
  <c r="AB428" i="10"/>
  <c r="AB466" i="26"/>
  <c r="AB242" i="10"/>
  <c r="AB223" i="26"/>
  <c r="AB532" i="10"/>
  <c r="AB587" i="26"/>
  <c r="AA174" i="10"/>
  <c r="AA139" i="26" s="1"/>
  <c r="AA138" i="26"/>
  <c r="AA332" i="10"/>
  <c r="AA331" i="26" s="1"/>
  <c r="AA330" i="26"/>
  <c r="AE623" i="10"/>
  <c r="AD696" i="26"/>
  <c r="AB759" i="10"/>
  <c r="AB872" i="26" s="1"/>
  <c r="AB871" i="26"/>
  <c r="AA85" i="10"/>
  <c r="AA33" i="26" s="1"/>
  <c r="AA32" i="26"/>
  <c r="AB317" i="10"/>
  <c r="AB315" i="26"/>
  <c r="AB153" i="10"/>
  <c r="AB117" i="26"/>
  <c r="AC537" i="10"/>
  <c r="AC592" i="26"/>
  <c r="AB886" i="10"/>
  <c r="AB1032" i="26"/>
  <c r="AB331" i="10"/>
  <c r="AB329" i="26"/>
  <c r="AC674" i="10"/>
  <c r="AC941" i="26"/>
  <c r="AC769" i="26"/>
  <c r="AB547" i="10"/>
  <c r="AB602" i="26"/>
  <c r="AB738" i="10"/>
  <c r="AB850" i="26"/>
  <c r="AA355" i="10"/>
  <c r="AA377" i="26" s="1"/>
  <c r="AA376" i="26"/>
  <c r="AB149" i="10"/>
  <c r="AB114" i="26" s="1"/>
  <c r="AB113" i="26"/>
  <c r="AA144" i="10"/>
  <c r="AA109" i="26" s="1"/>
  <c r="AA108" i="26"/>
  <c r="AE765" i="10"/>
  <c r="AD878" i="26"/>
  <c r="AA464" i="10"/>
  <c r="AA503" i="26" s="1"/>
  <c r="AA502" i="26"/>
  <c r="AB634" i="10"/>
  <c r="AB901" i="26"/>
  <c r="AB729" i="26"/>
  <c r="AA337" i="10"/>
  <c r="AA336" i="26" s="1"/>
  <c r="AA335" i="26"/>
  <c r="AA218" i="10"/>
  <c r="AA200" i="26" s="1"/>
  <c r="AA199" i="26"/>
  <c r="AB743" i="10"/>
  <c r="AB855" i="26"/>
  <c r="AA749" i="10"/>
  <c r="AA862" i="26" s="1"/>
  <c r="AA861" i="26"/>
  <c r="AC638" i="10"/>
  <c r="AC905" i="26"/>
  <c r="AC733" i="26"/>
  <c r="AC580" i="10"/>
  <c r="AC652" i="26"/>
  <c r="AD511" i="10"/>
  <c r="AD566" i="26"/>
  <c r="AC658" i="10"/>
  <c r="AC925" i="26"/>
  <c r="AC753" i="26"/>
  <c r="AC148" i="10"/>
  <c r="AC112" i="26"/>
  <c r="AA592" i="10"/>
  <c r="AA665" i="26" s="1"/>
  <c r="AA664" i="26"/>
  <c r="AC968" i="26"/>
  <c r="AC972" i="26" s="1"/>
  <c r="AC976" i="26"/>
  <c r="AC980" i="26" s="1"/>
  <c r="AB184" i="10"/>
  <c r="AB149" i="26" s="1"/>
  <c r="AB148" i="26"/>
  <c r="AA887" i="10"/>
  <c r="AA1034" i="26" s="1"/>
  <c r="AA1033" i="26"/>
  <c r="AC341" i="10"/>
  <c r="AC339" i="26"/>
  <c r="AC900" i="10"/>
  <c r="AC1046" i="26"/>
  <c r="AC575" i="10"/>
  <c r="AC647" i="26"/>
  <c r="AC678" i="10"/>
  <c r="AC945" i="26"/>
  <c r="AC773" i="26"/>
  <c r="AD354" i="26"/>
  <c r="AD358" i="26" s="1"/>
  <c r="AD346" i="26"/>
  <c r="AC875" i="10"/>
  <c r="AC1021" i="26"/>
  <c r="AB94" i="10"/>
  <c r="AB41" i="26"/>
  <c r="AA194" i="10"/>
  <c r="AA159" i="26" s="1"/>
  <c r="AA158" i="26"/>
  <c r="AA493" i="10"/>
  <c r="AA549" i="26" s="1"/>
  <c r="AA548" i="26"/>
  <c r="Z933" i="26"/>
  <c r="Z761" i="26"/>
  <c r="AA739" i="10"/>
  <c r="AA852" i="26" s="1"/>
  <c r="AA851" i="26"/>
  <c r="AA415" i="10"/>
  <c r="AA437" i="26" s="1"/>
  <c r="AA436" i="26"/>
  <c r="AD170" i="26"/>
  <c r="AB319" i="26"/>
  <c r="AD290" i="10"/>
  <c r="AD288" i="26"/>
  <c r="AC560" i="10"/>
  <c r="AC632" i="26"/>
  <c r="AC383" i="10"/>
  <c r="AC404" i="26"/>
  <c r="AC571" i="26"/>
  <c r="AC330" i="10"/>
  <c r="AC328" i="26"/>
  <c r="AC605" i="10"/>
  <c r="AC677" i="26"/>
  <c r="AE939" i="26"/>
  <c r="AE767" i="26"/>
  <c r="AC413" i="10"/>
  <c r="AC434" i="26"/>
  <c r="AC118" i="10"/>
  <c r="AC65" i="26"/>
  <c r="AC442" i="10"/>
  <c r="AC480" i="26"/>
  <c r="AC403" i="10"/>
  <c r="AC424" i="26"/>
  <c r="AC295" i="10"/>
  <c r="AC293" i="26"/>
  <c r="AD182" i="10"/>
  <c r="AD146" i="26"/>
  <c r="AC712" i="10"/>
  <c r="AC824" i="26"/>
  <c r="AC462" i="10"/>
  <c r="AC500" i="26"/>
  <c r="AE919" i="26"/>
  <c r="AE747" i="26"/>
  <c r="AC752" i="10"/>
  <c r="AC864" i="26"/>
  <c r="AD707" i="10"/>
  <c r="AD819" i="26"/>
  <c r="AC668" i="10"/>
  <c r="AC935" i="26"/>
  <c r="AC763" i="26"/>
  <c r="AA327" i="10"/>
  <c r="AA326" i="26" s="1"/>
  <c r="AA325" i="26"/>
  <c r="AB1125" i="26"/>
  <c r="AB1141" i="26" s="1"/>
  <c r="AB16" i="15" s="1"/>
  <c r="AB16" i="17" s="1"/>
  <c r="AA469" i="10"/>
  <c r="AA508" i="26" s="1"/>
  <c r="AA507" i="26"/>
  <c r="AB664" i="10"/>
  <c r="AB931" i="26"/>
  <c r="AB759" i="26"/>
  <c r="AC1123" i="26"/>
  <c r="AB257" i="10"/>
  <c r="AB238" i="26"/>
  <c r="AB542" i="10"/>
  <c r="AB597" i="26"/>
  <c r="AC183" i="10"/>
  <c r="AC147" i="26"/>
  <c r="AB162" i="26"/>
  <c r="Z938" i="26"/>
  <c r="Z766" i="26"/>
  <c r="AB433" i="10"/>
  <c r="AB471" i="26"/>
  <c r="AB409" i="10"/>
  <c r="AB430" i="26"/>
  <c r="AC291" i="10"/>
  <c r="AC289" i="26"/>
  <c r="AB561" i="10"/>
  <c r="AB633" i="26"/>
  <c r="AB384" i="10"/>
  <c r="AB405" i="26"/>
  <c r="Z953" i="26"/>
  <c r="Z781" i="26"/>
  <c r="AA405" i="10"/>
  <c r="AA427" i="26" s="1"/>
  <c r="AA426" i="26"/>
  <c r="AA400" i="10"/>
  <c r="AA422" i="26" s="1"/>
  <c r="AA421" i="26"/>
  <c r="AA454" i="10"/>
  <c r="AA493" i="26" s="1"/>
  <c r="AA492" i="26"/>
  <c r="AB414" i="10"/>
  <c r="AB435" i="26"/>
  <c r="AB173" i="10"/>
  <c r="AB137" i="26"/>
  <c r="AB163" i="10"/>
  <c r="AB127" i="26"/>
  <c r="AA444" i="10"/>
  <c r="AA483" i="26" s="1"/>
  <c r="AA482" i="26"/>
  <c r="AB611" i="10"/>
  <c r="AB683" i="26"/>
  <c r="AA228" i="10"/>
  <c r="AA210" i="26" s="1"/>
  <c r="AA209" i="26"/>
  <c r="AA665" i="10"/>
  <c r="AA932" i="26"/>
  <c r="AA760" i="26"/>
  <c r="AB379" i="10"/>
  <c r="AB400" i="26"/>
  <c r="AB601" i="10"/>
  <c r="AB673" i="26"/>
  <c r="AB389" i="10"/>
  <c r="AB410" i="26"/>
  <c r="AB188" i="10"/>
  <c r="AB152" i="26"/>
  <c r="AC708" i="10"/>
  <c r="AC820" i="26"/>
  <c r="AE554" i="10"/>
  <c r="AD610" i="26"/>
  <c r="AA764" i="10"/>
  <c r="AA877" i="26" s="1"/>
  <c r="AA876" i="26"/>
  <c r="AA612" i="10"/>
  <c r="AA685" i="26" s="1"/>
  <c r="AA684" i="26"/>
  <c r="AA577" i="10"/>
  <c r="AA650" i="26" s="1"/>
  <c r="AA649" i="26"/>
  <c r="AA508" i="10"/>
  <c r="AA564" i="26" s="1"/>
  <c r="AA563" i="26"/>
  <c r="AB281" i="10"/>
  <c r="AB279" i="26"/>
  <c r="AE343" i="10"/>
  <c r="AD342" i="26"/>
  <c r="AC758" i="10"/>
  <c r="AC870" i="26"/>
  <c r="AC732" i="10"/>
  <c r="AC844" i="26"/>
  <c r="AC620" i="10"/>
  <c r="AC621" i="10" s="1"/>
  <c r="AC692" i="26"/>
  <c r="AC610" i="10"/>
  <c r="AC682" i="26"/>
  <c r="AC683" i="10"/>
  <c r="AC950" i="26"/>
  <c r="AC778" i="26"/>
  <c r="AC161" i="26"/>
  <c r="AA635" i="10"/>
  <c r="AA902" i="26"/>
  <c r="AA730" i="26"/>
  <c r="AA882" i="10"/>
  <c r="AA1029" i="26" s="1"/>
  <c r="AA1028" i="26"/>
  <c r="AB359" i="10"/>
  <c r="AB380" i="26"/>
  <c r="AA164" i="10"/>
  <c r="AA129" i="26" s="1"/>
  <c r="AA128" i="26"/>
  <c r="AC162" i="10"/>
  <c r="AC126" i="26"/>
  <c r="AB453" i="10"/>
  <c r="AB491" i="26"/>
  <c r="AA572" i="10"/>
  <c r="AA645" i="26" s="1"/>
  <c r="AA644" i="26"/>
  <c r="AB443" i="10"/>
  <c r="AB481" i="26"/>
  <c r="AB861" i="10"/>
  <c r="AB1007" i="26"/>
  <c r="Z958" i="26"/>
  <c r="Z786" i="26"/>
  <c r="AA390" i="10"/>
  <c r="AA412" i="26" s="1"/>
  <c r="AA411" i="26"/>
  <c r="AA660" i="10"/>
  <c r="AA927" i="26"/>
  <c r="AA755" i="26"/>
  <c r="AA744" i="10"/>
  <c r="AA857" i="26" s="1"/>
  <c r="AA856" i="26"/>
  <c r="AB129" i="10"/>
  <c r="AB76" i="26"/>
  <c r="AA518" i="10"/>
  <c r="AA574" i="26" s="1"/>
  <c r="AA573" i="26"/>
  <c r="AB252" i="10"/>
  <c r="AB233" i="26"/>
  <c r="AB267" i="10"/>
  <c r="AB248" i="26"/>
  <c r="AA548" i="10"/>
  <c r="AA604" i="26" s="1"/>
  <c r="AA603" i="26"/>
  <c r="AC246" i="10"/>
  <c r="AC227" i="26"/>
  <c r="AD708" i="26"/>
  <c r="AD712" i="26" s="1"/>
  <c r="AD700" i="26"/>
  <c r="AD704" i="26" s="1"/>
  <c r="AC531" i="10"/>
  <c r="AC586" i="26"/>
  <c r="AC305" i="10"/>
  <c r="AC303" i="26"/>
  <c r="AD147" i="10"/>
  <c r="AD111" i="26"/>
  <c r="AC78" i="10"/>
  <c r="AC25" i="26"/>
  <c r="AC452" i="10"/>
  <c r="AC490" i="26"/>
  <c r="AC437" i="10"/>
  <c r="AC475" i="26"/>
  <c r="AD673" i="10"/>
  <c r="AD940" i="26"/>
  <c r="AD768" i="26"/>
  <c r="AC546" i="10"/>
  <c r="AC601" i="26"/>
  <c r="AC177" i="10"/>
  <c r="AC141" i="26"/>
  <c r="AD536" i="10"/>
  <c r="AD591" i="26"/>
  <c r="AC865" i="10"/>
  <c r="AC1011" i="26"/>
  <c r="AC261" i="10"/>
  <c r="AC242" i="26"/>
  <c r="AC166" i="26"/>
  <c r="AD653" i="10"/>
  <c r="AD920" i="26"/>
  <c r="AD748" i="26"/>
  <c r="AC496" i="10"/>
  <c r="AC551" i="26"/>
  <c r="AC762" i="10"/>
  <c r="AC874" i="26"/>
  <c r="AD934" i="26"/>
  <c r="AD762" i="26"/>
  <c r="Z963" i="26"/>
  <c r="Z791" i="26"/>
  <c r="AB538" i="10"/>
  <c r="AB594" i="26" s="1"/>
  <c r="AB593" i="26"/>
  <c r="AA533" i="10"/>
  <c r="AA589" i="26" s="1"/>
  <c r="AA588" i="26"/>
  <c r="AB689" i="10"/>
  <c r="AB956" i="26"/>
  <c r="AB784" i="26"/>
  <c r="AA130" i="10"/>
  <c r="AA78" i="26" s="1"/>
  <c r="AA77" i="26"/>
  <c r="AE696" i="10"/>
  <c r="AD964" i="26"/>
  <c r="AD792" i="26"/>
  <c r="AE485" i="10"/>
  <c r="AD524" i="26"/>
  <c r="AB649" i="10"/>
  <c r="AB916" i="26"/>
  <c r="AB744" i="26"/>
  <c r="AB84" i="10"/>
  <c r="AB31" i="26"/>
  <c r="AB881" i="10"/>
  <c r="AB1027" i="26"/>
  <c r="AB326" i="10"/>
  <c r="AB324" i="26"/>
  <c r="AB728" i="10"/>
  <c r="AB840" i="26"/>
  <c r="AB399" i="10"/>
  <c r="AB420" i="26"/>
  <c r="AA243" i="10"/>
  <c r="AA225" i="26" s="1"/>
  <c r="AA224" i="26"/>
  <c r="AB891" i="10"/>
  <c r="AB1037" i="26"/>
  <c r="AA360" i="10"/>
  <c r="AA382" i="26" s="1"/>
  <c r="AA381" i="26"/>
  <c r="AB99" i="10"/>
  <c r="AB46" i="26"/>
  <c r="AB753" i="10"/>
  <c r="AB865" i="26"/>
  <c r="AA923" i="26"/>
  <c r="AA751" i="26"/>
  <c r="AA80" i="10"/>
  <c r="AA28" i="26" s="1"/>
  <c r="AA27" i="26"/>
  <c r="AB866" i="10"/>
  <c r="AB1012" i="26"/>
  <c r="AB713" i="10"/>
  <c r="AB825" i="26"/>
  <c r="AB109" i="10"/>
  <c r="AB56" i="26"/>
  <c r="AB167" i="26"/>
  <c r="AB336" i="10"/>
  <c r="AB334" i="26"/>
  <c r="AC394" i="10"/>
  <c r="AC415" i="26"/>
  <c r="AA543" i="10"/>
  <c r="AA599" i="26" s="1"/>
  <c r="AA598" i="26"/>
  <c r="AB292" i="10"/>
  <c r="AB291" i="26" s="1"/>
  <c r="AB290" i="26"/>
  <c r="AA680" i="10"/>
  <c r="AA947" i="26"/>
  <c r="AA775" i="26"/>
  <c r="AA110" i="10"/>
  <c r="AA58" i="26" s="1"/>
  <c r="AA57" i="26"/>
  <c r="AA322" i="10"/>
  <c r="AA321" i="26" s="1"/>
  <c r="AA320" i="26"/>
  <c r="AE136" i="10"/>
  <c r="AD84" i="26"/>
  <c r="AB669" i="10"/>
  <c r="AB936" i="26"/>
  <c r="AB764" i="26"/>
  <c r="AB688" i="26"/>
  <c r="AB227" i="10"/>
  <c r="AB208" i="26"/>
  <c r="AC633" i="10"/>
  <c r="AC900" i="26"/>
  <c r="AC728" i="26"/>
  <c r="AB286" i="10"/>
  <c r="AB284" i="26"/>
  <c r="AB679" i="10"/>
  <c r="AB946" i="26"/>
  <c r="AB774" i="26"/>
  <c r="AA125" i="10"/>
  <c r="AA73" i="26" s="1"/>
  <c r="AA72" i="26"/>
  <c r="AC256" i="10"/>
  <c r="AC237" i="26"/>
  <c r="AC737" i="10"/>
  <c r="AC849" i="26"/>
  <c r="AC615" i="10"/>
  <c r="AC616" i="10" s="1"/>
  <c r="AC687" i="26"/>
  <c r="AC98" i="10"/>
  <c r="AC45" i="26"/>
  <c r="AC585" i="10"/>
  <c r="AC657" i="26"/>
  <c r="AA640" i="10"/>
  <c r="AA907" i="26"/>
  <c r="AA735" i="26"/>
  <c r="AB684" i="10"/>
  <c r="AB951" i="26"/>
  <c r="AB779" i="26"/>
  <c r="AC467" i="10"/>
  <c r="AC505" i="26"/>
  <c r="AC840" i="10"/>
  <c r="AC986" i="26"/>
  <c r="AC890" i="10"/>
  <c r="AC1036" i="26"/>
  <c r="AC187" i="10"/>
  <c r="AC151" i="26"/>
  <c r="AD88" i="26"/>
  <c r="AD92" i="26" s="1"/>
  <c r="AD96" i="26"/>
  <c r="AD100" i="26" s="1"/>
  <c r="AC643" i="10"/>
  <c r="AC910" i="26"/>
  <c r="AC738" i="26"/>
  <c r="AC747" i="10"/>
  <c r="AC859" i="26"/>
  <c r="AC231" i="10"/>
  <c r="AC212" i="26"/>
  <c r="AD450" i="26"/>
  <c r="AD454" i="26" s="1"/>
  <c r="AD442" i="26"/>
  <c r="AD446" i="26" s="1"/>
  <c r="AC93" i="10"/>
  <c r="AC40" i="26"/>
  <c r="AC727" i="10"/>
  <c r="AC839" i="26"/>
  <c r="AC693" i="10"/>
  <c r="AC960" i="26"/>
  <c r="AC788" i="26"/>
  <c r="AC717" i="10"/>
  <c r="AC829" i="26"/>
  <c r="AA159" i="10"/>
  <c r="AA124" i="26" s="1"/>
  <c r="AA123" i="26"/>
  <c r="AA105" i="10"/>
  <c r="AA53" i="26" s="1"/>
  <c r="AA52" i="26"/>
  <c r="AA607" i="10"/>
  <c r="AA680" i="26" s="1"/>
  <c r="AA679" i="26"/>
  <c r="AA449" i="10"/>
  <c r="AA488" i="26" s="1"/>
  <c r="AA487" i="26"/>
  <c r="AB364" i="10"/>
  <c r="AB385" i="26"/>
  <c r="AB517" i="10"/>
  <c r="AB522" i="10" s="1"/>
  <c r="AB572" i="26"/>
  <c r="AB438" i="10"/>
  <c r="AB476" i="26"/>
  <c r="AB502" i="10"/>
  <c r="AB557" i="26"/>
  <c r="AB856" i="10"/>
  <c r="AB1002" i="26"/>
  <c r="AA877" i="10"/>
  <c r="AA1024" i="26" s="1"/>
  <c r="AA1023" i="26"/>
  <c r="AA135" i="10"/>
  <c r="AA83" i="26" s="1"/>
  <c r="AA82" i="26"/>
  <c r="AB901" i="10"/>
  <c r="AB1047" i="26"/>
  <c r="AB143" i="10"/>
  <c r="AB107" i="26"/>
  <c r="AB468" i="10"/>
  <c r="AB506" i="26"/>
  <c r="AB473" i="10"/>
  <c r="AB511" i="26"/>
  <c r="AA734" i="10"/>
  <c r="AA847" i="26" s="1"/>
  <c r="AA846" i="26"/>
  <c r="AA75" i="10"/>
  <c r="AA23" i="26" s="1"/>
  <c r="AA22" i="26"/>
  <c r="AA375" i="10"/>
  <c r="AA397" i="26" s="1"/>
  <c r="AA396" i="26"/>
  <c r="AA120" i="10"/>
  <c r="AA68" i="26" s="1"/>
  <c r="AA67" i="26"/>
  <c r="AA268" i="10"/>
  <c r="AA250" i="26" s="1"/>
  <c r="AA249" i="26"/>
  <c r="AB846" i="10"/>
  <c r="AB992" i="26"/>
  <c r="AB74" i="10"/>
  <c r="AB21" i="26"/>
  <c r="AE274" i="10"/>
  <c r="AD256" i="26"/>
  <c r="AB851" i="10"/>
  <c r="AB997" i="26"/>
  <c r="AA258" i="10"/>
  <c r="AA240" i="26" s="1"/>
  <c r="AA239" i="26"/>
  <c r="AB571" i="10"/>
  <c r="AB643" i="26"/>
  <c r="AB423" i="10"/>
  <c r="AB461" i="26"/>
  <c r="AB693" i="26"/>
  <c r="AB237" i="10"/>
  <c r="AB218" i="26"/>
  <c r="AB763" i="10"/>
  <c r="AB875" i="26"/>
  <c r="AA273" i="10"/>
  <c r="AA255" i="26" s="1"/>
  <c r="AA254" i="26"/>
  <c r="AA307" i="10"/>
  <c r="AA306" i="26" s="1"/>
  <c r="AA305" i="26"/>
  <c r="AA169" i="10"/>
  <c r="AA134" i="26" s="1"/>
  <c r="AA133" i="26"/>
  <c r="AB463" i="10"/>
  <c r="AB501" i="26"/>
  <c r="AA582" i="10"/>
  <c r="AA655" i="26" s="1"/>
  <c r="AA654" i="26"/>
  <c r="Z928" i="26"/>
  <c r="Z756" i="26"/>
  <c r="AB644" i="10"/>
  <c r="AB911" i="26"/>
  <c r="AB739" i="26"/>
  <c r="AB483" i="10"/>
  <c r="AB521" i="26"/>
  <c r="AA434" i="10"/>
  <c r="AA473" i="26" s="1"/>
  <c r="AA472" i="26"/>
  <c r="AA645" i="10"/>
  <c r="AA912" i="26"/>
  <c r="AA740" i="26"/>
  <c r="AB89" i="10"/>
  <c r="AB36" i="26"/>
  <c r="AC570" i="10"/>
  <c r="AC642" i="26"/>
  <c r="AC172" i="10"/>
  <c r="AC136" i="26"/>
  <c r="AD340" i="10"/>
  <c r="AD338" i="26"/>
  <c r="AA474" i="10"/>
  <c r="AA513" i="26" s="1"/>
  <c r="AA512" i="26"/>
  <c r="AA867" i="10"/>
  <c r="AA1014" i="26" s="1"/>
  <c r="AA1013" i="26"/>
  <c r="AC300" i="10"/>
  <c r="AC298" i="26"/>
  <c r="AC477" i="10"/>
  <c r="AC515" i="26"/>
  <c r="AC576" i="26"/>
  <c r="AC398" i="10"/>
  <c r="AC419" i="26"/>
  <c r="AC133" i="10"/>
  <c r="AC80" i="26"/>
  <c r="AE416" i="10"/>
  <c r="AD438" i="26"/>
  <c r="AA100" i="10"/>
  <c r="AA48" i="26" s="1"/>
  <c r="AA47" i="26"/>
  <c r="Z948" i="26"/>
  <c r="Z776" i="26"/>
  <c r="AA872" i="10"/>
  <c r="AA1019" i="26" s="1"/>
  <c r="AA1018" i="26"/>
  <c r="AB232" i="10"/>
  <c r="AB213" i="26"/>
  <c r="AB311" i="10"/>
  <c r="AB309" i="26"/>
  <c r="AB586" i="10"/>
  <c r="AB658" i="26"/>
  <c r="AB374" i="10"/>
  <c r="AB395" i="26"/>
  <c r="AA302" i="10"/>
  <c r="AA301" i="26" s="1"/>
  <c r="AA300" i="26"/>
  <c r="AA498" i="10"/>
  <c r="AA554" i="26" s="1"/>
  <c r="AA553" i="26"/>
  <c r="AC142" i="10"/>
  <c r="AC106" i="26"/>
  <c r="AC648" i="10"/>
  <c r="AC915" i="26"/>
  <c r="AC743" i="26"/>
  <c r="AD929" i="26"/>
  <c r="AD757" i="26"/>
  <c r="AC595" i="10"/>
  <c r="AC667" i="26"/>
  <c r="AC600" i="10"/>
  <c r="AC672" i="26"/>
  <c r="AC236" i="10"/>
  <c r="AC217" i="26"/>
  <c r="AC845" i="10"/>
  <c r="AC991" i="26"/>
  <c r="AC491" i="10"/>
  <c r="AC546" i="26"/>
  <c r="AC501" i="10"/>
  <c r="AC556" i="26"/>
  <c r="AC408" i="10"/>
  <c r="AC429" i="26"/>
  <c r="AD182" i="26"/>
  <c r="AD186" i="26" s="1"/>
  <c r="AD174" i="26"/>
  <c r="AD178" i="26" s="1"/>
  <c r="AD914" i="26"/>
  <c r="AD742" i="26"/>
  <c r="AD1054" i="26"/>
  <c r="AD1058" i="26" s="1"/>
  <c r="AD1062" i="26"/>
  <c r="AD1066" i="26" s="1"/>
  <c r="AC663" i="10"/>
  <c r="AC930" i="26"/>
  <c r="AC758" i="26"/>
  <c r="AC457" i="10"/>
  <c r="AC495" i="26"/>
  <c r="AC590" i="10"/>
  <c r="AC662" i="26"/>
  <c r="AC378" i="10"/>
  <c r="AC399" i="26"/>
  <c r="AC388" i="10"/>
  <c r="AC409" i="26"/>
  <c r="AC197" i="26"/>
  <c r="AC152" i="10"/>
  <c r="AC116" i="26"/>
  <c r="AC73" i="10"/>
  <c r="AC20" i="26"/>
  <c r="AD614" i="26"/>
  <c r="AD618" i="26" s="1"/>
  <c r="AD622" i="26"/>
  <c r="AD626" i="26" s="1"/>
  <c r="AD909" i="26"/>
  <c r="AD737" i="26"/>
  <c r="AC113" i="10"/>
  <c r="AC60" i="26"/>
  <c r="AC353" i="10"/>
  <c r="AC374" i="26"/>
  <c r="AC103" i="10"/>
  <c r="AC50" i="26"/>
  <c r="AC167" i="10"/>
  <c r="AC131" i="26"/>
  <c r="AC358" i="10"/>
  <c r="AC379" i="26"/>
  <c r="AC251" i="10"/>
  <c r="AC232" i="26"/>
  <c r="AD959" i="26"/>
  <c r="AD787" i="26"/>
  <c r="AD393" i="10"/>
  <c r="AD414" i="26"/>
  <c r="AC551" i="10"/>
  <c r="AC606" i="26"/>
  <c r="AC482" i="10"/>
  <c r="AC520" i="26"/>
  <c r="AA597" i="10"/>
  <c r="AA670" i="26" s="1"/>
  <c r="AA669" i="26"/>
  <c r="AB591" i="10"/>
  <c r="AB663" i="26"/>
  <c r="AB659" i="10"/>
  <c r="AB926" i="26"/>
  <c r="AB754" i="26"/>
  <c r="AB896" i="10"/>
  <c r="AB1042" i="26"/>
  <c r="AB119" i="10"/>
  <c r="AB66" i="26"/>
  <c r="AB178" i="10"/>
  <c r="AB142" i="26"/>
  <c r="AB748" i="10"/>
  <c r="AB860" i="26"/>
  <c r="AA479" i="10"/>
  <c r="AA518" i="26" s="1"/>
  <c r="AA517" i="26"/>
  <c r="AB527" i="10"/>
  <c r="AB582" i="26"/>
  <c r="AA690" i="10"/>
  <c r="AA957" i="26"/>
  <c r="AA785" i="26"/>
  <c r="AA503" i="10"/>
  <c r="AA559" i="26" s="1"/>
  <c r="AA558" i="26"/>
  <c r="AB124" i="10"/>
  <c r="AB71" i="26"/>
  <c r="AA385" i="10"/>
  <c r="AA407" i="26" s="1"/>
  <c r="AA406" i="26"/>
  <c r="AA862" i="10"/>
  <c r="AA1009" i="26" s="1"/>
  <c r="AA1008" i="26"/>
  <c r="AC369" i="10"/>
  <c r="AC390" i="26"/>
  <c r="AC1115" i="26"/>
  <c r="AA154" i="10"/>
  <c r="AA119" i="26" s="1"/>
  <c r="AA118" i="26"/>
  <c r="AB272" i="10"/>
  <c r="AB253" i="26"/>
  <c r="AA459" i="10"/>
  <c r="AA498" i="26" s="1"/>
  <c r="AA497" i="26"/>
  <c r="AA189" i="10"/>
  <c r="AA154" i="26" s="1"/>
  <c r="AA153" i="26"/>
  <c r="AB354" i="10"/>
  <c r="AB375" i="26"/>
  <c r="AB104" i="10"/>
  <c r="AB51" i="26"/>
  <c r="AB262" i="10"/>
  <c r="AB243" i="26"/>
  <c r="AA567" i="10"/>
  <c r="AA640" i="26" s="1"/>
  <c r="AA639" i="26"/>
  <c r="AA892" i="10"/>
  <c r="AA1039" i="26" s="1"/>
  <c r="AA1038" i="26"/>
  <c r="AB296" i="10"/>
  <c r="AB294" i="26"/>
  <c r="AB718" i="10"/>
  <c r="AB830" i="26"/>
  <c r="AA714" i="10"/>
  <c r="AA827" i="26" s="1"/>
  <c r="AA826" i="26"/>
  <c r="AA902" i="10"/>
  <c r="AA1049" i="26" s="1"/>
  <c r="AA1048" i="26"/>
  <c r="AB513" i="10"/>
  <c r="AB569" i="26" s="1"/>
  <c r="AB568" i="26"/>
  <c r="AB395" i="10"/>
  <c r="AB417" i="26" s="1"/>
  <c r="AB416" i="26"/>
  <c r="AB841" i="10"/>
  <c r="AB987" i="26"/>
  <c r="AB404" i="10"/>
  <c r="AB425" i="26"/>
  <c r="AD954" i="26"/>
  <c r="AD782" i="26"/>
  <c r="AC422" i="10"/>
  <c r="AC460" i="26"/>
  <c r="AC157" i="10"/>
  <c r="AC121" i="26"/>
  <c r="AD757" i="10"/>
  <c r="AD869" i="26"/>
  <c r="AB576" i="10"/>
  <c r="AB648" i="26"/>
  <c r="AA263" i="10"/>
  <c r="AA245" i="26" s="1"/>
  <c r="AA244" i="26"/>
  <c r="AB478" i="10"/>
  <c r="AB516" i="26"/>
  <c r="AA617" i="10"/>
  <c r="AA689" i="26"/>
  <c r="AA410" i="10"/>
  <c r="AA432" i="26" s="1"/>
  <c r="AA431" i="26"/>
  <c r="AB222" i="10"/>
  <c r="AD882" i="26"/>
  <c r="AD886" i="26" s="1"/>
  <c r="AD890" i="26"/>
  <c r="AD894" i="26" s="1"/>
  <c r="AC506" i="10"/>
  <c r="AC561" i="26"/>
  <c r="AC870" i="10"/>
  <c r="AC1016" i="26"/>
  <c r="AC310" i="10"/>
  <c r="AC308" i="26"/>
  <c r="AC108" i="10"/>
  <c r="AC55" i="26"/>
  <c r="Z903" i="26"/>
  <c r="Z731" i="26"/>
  <c r="AC654" i="10"/>
  <c r="AC921" i="26"/>
  <c r="AC749" i="26"/>
  <c r="AB606" i="10"/>
  <c r="AB678" i="26"/>
  <c r="AA365" i="10"/>
  <c r="AA387" i="26" s="1"/>
  <c r="AA386" i="26"/>
  <c r="AA685" i="10"/>
  <c r="AA952" i="26"/>
  <c r="AA780" i="26"/>
  <c r="AB158" i="10"/>
  <c r="AB122" i="26"/>
  <c r="AA282" i="10"/>
  <c r="AA281" i="26" s="1"/>
  <c r="AA280" i="26"/>
  <c r="AC472" i="10"/>
  <c r="AC510" i="26"/>
  <c r="AC192" i="10"/>
  <c r="AC156" i="26"/>
  <c r="AC447" i="10"/>
  <c r="AC485" i="26"/>
  <c r="AC895" i="10"/>
  <c r="AC1041" i="26"/>
  <c r="AC320" i="10"/>
  <c r="AC321" i="10" s="1"/>
  <c r="AC318" i="26"/>
  <c r="AC688" i="10"/>
  <c r="AC955" i="26"/>
  <c r="AC783" i="26"/>
  <c r="AD904" i="26"/>
  <c r="AD732" i="26"/>
  <c r="AD528" i="26"/>
  <c r="AD532" i="26" s="1"/>
  <c r="AD536" i="26"/>
  <c r="AD540" i="26" s="1"/>
  <c r="AD368" i="10"/>
  <c r="AD389" i="26"/>
  <c r="AC885" i="10"/>
  <c r="AC1031" i="26"/>
  <c r="AD315" i="10"/>
  <c r="AD316" i="10" s="1"/>
  <c r="AD313" i="26"/>
  <c r="AC880" i="10"/>
  <c r="AC1026" i="26"/>
  <c r="AC271" i="10"/>
  <c r="AC252" i="26"/>
  <c r="AC742" i="10"/>
  <c r="AC854" i="26"/>
  <c r="AC373" i="10"/>
  <c r="AC394" i="26"/>
  <c r="AC855" i="10"/>
  <c r="AC1001" i="26"/>
  <c r="AD899" i="26"/>
  <c r="AD898" i="26" s="1"/>
  <c r="AD727" i="26"/>
  <c r="AD726" i="26" s="1"/>
  <c r="AD949" i="26"/>
  <c r="AD777" i="26"/>
  <c r="AC526" i="10"/>
  <c r="AC581" i="26"/>
  <c r="AC123" i="10"/>
  <c r="AC70" i="26"/>
  <c r="AD924" i="26"/>
  <c r="AD752" i="26"/>
  <c r="AA650" i="10"/>
  <c r="AA917" i="26"/>
  <c r="AA745" i="26"/>
  <c r="AA223" i="10"/>
  <c r="AA205" i="26" s="1"/>
  <c r="AA204" i="26"/>
  <c r="AB370" i="10"/>
  <c r="AB392" i="26" s="1"/>
  <c r="AB391" i="26"/>
  <c r="AA429" i="10"/>
  <c r="AA468" i="26" s="1"/>
  <c r="AA467" i="26"/>
  <c r="AB79" i="10"/>
  <c r="AB26" i="26"/>
  <c r="AB596" i="10"/>
  <c r="AB668" i="26"/>
  <c r="AB492" i="10"/>
  <c r="AB547" i="26"/>
  <c r="AC350" i="26"/>
  <c r="AC1118" i="26"/>
  <c r="AA238" i="10"/>
  <c r="AA220" i="26" s="1"/>
  <c r="AA219" i="26"/>
  <c r="AB497" i="10"/>
  <c r="AB552" i="26"/>
  <c r="AB709" i="10"/>
  <c r="AB822" i="26" s="1"/>
  <c r="AB821" i="26"/>
  <c r="AB247" i="10"/>
  <c r="AB228" i="26"/>
  <c r="AB733" i="10"/>
  <c r="AB845" i="26"/>
  <c r="AB193" i="10"/>
  <c r="AB157" i="26"/>
  <c r="AB448" i="10"/>
  <c r="AB486" i="26"/>
  <c r="AA439" i="10"/>
  <c r="AA478" i="26" s="1"/>
  <c r="AA477" i="26"/>
  <c r="AC796" i="26"/>
  <c r="AC800" i="26" s="1"/>
  <c r="AC804" i="26"/>
  <c r="AC808" i="26" s="1"/>
  <c r="Z913" i="26"/>
  <c r="Z741" i="26"/>
  <c r="AA179" i="10"/>
  <c r="AA143" i="26"/>
  <c r="AA95" i="10"/>
  <c r="AA43" i="26" s="1"/>
  <c r="AA42" i="26"/>
  <c r="AE903" i="10"/>
  <c r="AD1050" i="26"/>
  <c r="AA729" i="10"/>
  <c r="AA842" i="26" s="1"/>
  <c r="AA841" i="26"/>
  <c r="AA847" i="10"/>
  <c r="AA994" i="26" s="1"/>
  <c r="AA993" i="26"/>
  <c r="AA857" i="10"/>
  <c r="AA1004" i="26" s="1"/>
  <c r="AA1003" i="26"/>
  <c r="AA287" i="10"/>
  <c r="AA286" i="26" s="1"/>
  <c r="AA285" i="26"/>
  <c r="AB217" i="10"/>
  <c r="AB203" i="26" s="1"/>
  <c r="AB198" i="26"/>
  <c r="AB871" i="10"/>
  <c r="AB1017" i="26"/>
  <c r="AB581" i="10"/>
  <c r="AB653" i="26"/>
  <c r="AA523" i="10"/>
  <c r="AA579" i="26" s="1"/>
  <c r="AA578" i="26"/>
  <c r="AB114" i="10"/>
  <c r="AB61" i="26"/>
  <c r="AA587" i="10"/>
  <c r="AA660" i="26" s="1"/>
  <c r="AA659" i="26"/>
  <c r="AA115" i="10"/>
  <c r="AA63" i="26" s="1"/>
  <c r="AA62" i="26"/>
  <c r="AA852" i="10"/>
  <c r="AA999" i="26" s="1"/>
  <c r="AA998" i="26"/>
  <c r="AB566" i="10"/>
  <c r="AB638" i="26"/>
  <c r="AB507" i="10"/>
  <c r="AB562" i="26"/>
  <c r="AB342" i="10"/>
  <c r="AB341" i="26" s="1"/>
  <c r="AB340" i="26"/>
  <c r="AB694" i="10"/>
  <c r="AB961" i="26"/>
  <c r="AB789" i="26"/>
  <c r="AA602" i="10"/>
  <c r="AA675" i="26" s="1"/>
  <c r="AA674" i="26"/>
  <c r="AA704" i="10"/>
  <c r="AA817" i="26" s="1"/>
  <c r="AA816" i="26"/>
  <c r="AA253" i="10"/>
  <c r="AA235" i="26" s="1"/>
  <c r="AA234" i="26"/>
  <c r="Z918" i="26"/>
  <c r="Z746" i="26"/>
  <c r="AA297" i="10"/>
  <c r="AA296" i="26" s="1"/>
  <c r="AA295" i="26"/>
  <c r="AA233" i="10"/>
  <c r="AA215" i="26" s="1"/>
  <c r="AA214" i="26"/>
  <c r="AA553" i="10"/>
  <c r="AA609" i="26" s="1"/>
  <c r="AA608" i="26"/>
  <c r="AB168" i="10"/>
  <c r="AB132" i="26"/>
  <c r="AC1126" i="26"/>
  <c r="AB675" i="10"/>
  <c r="AB942" i="26"/>
  <c r="AB770" i="26"/>
  <c r="AA424" i="10"/>
  <c r="AA463" i="26" s="1"/>
  <c r="AA462" i="26"/>
  <c r="AB703" i="10"/>
  <c r="AB815" i="26"/>
  <c r="AA248" i="10"/>
  <c r="AA230" i="26" s="1"/>
  <c r="AA229" i="26"/>
  <c r="AA943" i="26"/>
  <c r="AA771" i="26"/>
  <c r="AB1127" i="26"/>
  <c r="AA528" i="10"/>
  <c r="AA584" i="26" s="1"/>
  <c r="AA583" i="26"/>
  <c r="AB552" i="10"/>
  <c r="AB607" i="26"/>
  <c r="AH2" i="24"/>
  <c r="AH3" i="24" s="1"/>
  <c r="AH4" i="24" s="1"/>
  <c r="AD632" i="10"/>
  <c r="AE631" i="10"/>
  <c r="AD156" i="10"/>
  <c r="AE155" i="10"/>
  <c r="AE120" i="26" s="1"/>
  <c r="AE339" i="10"/>
  <c r="AF338" i="10"/>
  <c r="AF337" i="26" s="1"/>
  <c r="AD657" i="10"/>
  <c r="AE656" i="10"/>
  <c r="AD191" i="10"/>
  <c r="AE190" i="10"/>
  <c r="AE155" i="26" s="1"/>
  <c r="AD446" i="10"/>
  <c r="AE445" i="10"/>
  <c r="AE484" i="26" s="1"/>
  <c r="AE784" i="10"/>
  <c r="AD785" i="10"/>
  <c r="AD786" i="10" s="1"/>
  <c r="AD787" i="10" s="1"/>
  <c r="AD788" i="10" s="1"/>
  <c r="AD894" i="10"/>
  <c r="AE893" i="10"/>
  <c r="AE1040" i="26" s="1"/>
  <c r="AD319" i="10"/>
  <c r="AE318" i="10"/>
  <c r="AE317" i="26" s="1"/>
  <c r="AE780" i="10"/>
  <c r="AE781" i="10" s="1"/>
  <c r="AE782" i="10" s="1"/>
  <c r="AE783" i="10" s="1"/>
  <c r="AF779" i="10"/>
  <c r="AE686" i="10"/>
  <c r="AD687" i="10"/>
  <c r="AE824" i="10"/>
  <c r="AD825" i="10"/>
  <c r="AD826" i="10" s="1"/>
  <c r="AD827" i="10" s="1"/>
  <c r="AD828" i="10" s="1"/>
  <c r="AF366" i="10"/>
  <c r="AF388" i="26" s="1"/>
  <c r="AE367" i="10"/>
  <c r="AD884" i="10"/>
  <c r="AE883" i="10"/>
  <c r="AE1030" i="26" s="1"/>
  <c r="AE314" i="10"/>
  <c r="AF313" i="10"/>
  <c r="AF312" i="26" s="1"/>
  <c r="AE878" i="10"/>
  <c r="AE1025" i="26" s="1"/>
  <c r="AD879" i="10"/>
  <c r="AE269" i="10"/>
  <c r="AE251" i="26" s="1"/>
  <c r="AD270" i="10"/>
  <c r="AE740" i="10"/>
  <c r="AE853" i="26" s="1"/>
  <c r="AD741" i="10"/>
  <c r="AE371" i="10"/>
  <c r="AE393" i="26" s="1"/>
  <c r="AD372" i="10"/>
  <c r="AE853" i="10"/>
  <c r="AE1000" i="26" s="1"/>
  <c r="AD854" i="10"/>
  <c r="AE804" i="10"/>
  <c r="AD805" i="10"/>
  <c r="AD806" i="10" s="1"/>
  <c r="AD807" i="10" s="1"/>
  <c r="AD808" i="10" s="1"/>
  <c r="AD525" i="10"/>
  <c r="AE524" i="10"/>
  <c r="AE580" i="26" s="1"/>
  <c r="AE121" i="10"/>
  <c r="AE69" i="26" s="1"/>
  <c r="AD122" i="10"/>
  <c r="AD431" i="10"/>
  <c r="AE430" i="10"/>
  <c r="AE469" i="26" s="1"/>
  <c r="AE898" i="10"/>
  <c r="AE1045" i="26" s="1"/>
  <c r="AD899" i="10"/>
  <c r="AD299" i="10"/>
  <c r="AE298" i="10"/>
  <c r="AE297" i="26" s="1"/>
  <c r="AD476" i="10"/>
  <c r="AE475" i="10"/>
  <c r="AE514" i="26" s="1"/>
  <c r="AD574" i="10"/>
  <c r="AE573" i="10"/>
  <c r="AE646" i="26" s="1"/>
  <c r="AD255" i="10"/>
  <c r="AE254" i="10"/>
  <c r="AE236" i="26" s="1"/>
  <c r="AD677" i="10"/>
  <c r="AE676" i="10"/>
  <c r="AD830" i="10"/>
  <c r="AD831" i="10" s="1"/>
  <c r="AD832" i="10" s="1"/>
  <c r="AD833" i="10" s="1"/>
  <c r="AE829" i="10"/>
  <c r="AD505" i="10"/>
  <c r="AE504" i="10"/>
  <c r="AE560" i="26" s="1"/>
  <c r="AE735" i="10"/>
  <c r="AE848" i="26" s="1"/>
  <c r="AD736" i="10"/>
  <c r="AE868" i="10"/>
  <c r="AE1015" i="26" s="1"/>
  <c r="AD869" i="10"/>
  <c r="AD161" i="10"/>
  <c r="AE160" i="10"/>
  <c r="AE125" i="26" s="1"/>
  <c r="AD614" i="10"/>
  <c r="AE613" i="10"/>
  <c r="AE686" i="26" s="1"/>
  <c r="AD97" i="10"/>
  <c r="AE96" i="10"/>
  <c r="AE44" i="26" s="1"/>
  <c r="AD309" i="10"/>
  <c r="AE308" i="10"/>
  <c r="AE307" i="26" s="1"/>
  <c r="AE519" i="10"/>
  <c r="AE575" i="26" s="1"/>
  <c r="AD520" i="10"/>
  <c r="AD521" i="10" s="1"/>
  <c r="AD107" i="10"/>
  <c r="AE106" i="10"/>
  <c r="AE54" i="26" s="1"/>
  <c r="AD584" i="10"/>
  <c r="AE583" i="10"/>
  <c r="AE656" i="26" s="1"/>
  <c r="AD874" i="10"/>
  <c r="AE873" i="10"/>
  <c r="AE1020" i="26" s="1"/>
  <c r="AE396" i="10"/>
  <c r="AE418" i="26" s="1"/>
  <c r="AD397" i="10"/>
  <c r="AE131" i="10"/>
  <c r="AE79" i="26" s="1"/>
  <c r="AD132" i="10"/>
  <c r="AE459" i="26"/>
  <c r="AE458" i="26" s="1"/>
  <c r="AD426" i="10"/>
  <c r="AE425" i="10"/>
  <c r="AE464" i="26" s="1"/>
  <c r="AE700" i="10"/>
  <c r="AE813" i="26" s="1"/>
  <c r="AE812" i="26" s="1"/>
  <c r="AD701" i="10"/>
  <c r="AE361" i="10"/>
  <c r="AE383" i="26" s="1"/>
  <c r="AD362" i="10"/>
  <c r="AD540" i="10"/>
  <c r="AE539" i="10"/>
  <c r="AE595" i="26" s="1"/>
  <c r="AD564" i="10"/>
  <c r="AE563" i="10"/>
  <c r="AE636" i="26" s="1"/>
  <c r="AE224" i="10"/>
  <c r="AE206" i="26" s="1"/>
  <c r="AD225" i="10"/>
  <c r="AE81" i="10"/>
  <c r="AE29" i="26" s="1"/>
  <c r="AD82" i="10"/>
  <c r="AE794" i="10"/>
  <c r="AD795" i="10"/>
  <c r="AD796" i="10" s="1"/>
  <c r="AD797" i="10" s="1"/>
  <c r="AD798" i="10" s="1"/>
  <c r="AE323" i="10"/>
  <c r="AE322" i="26" s="1"/>
  <c r="AD324" i="10"/>
  <c r="AE848" i="10"/>
  <c r="AE995" i="26" s="1"/>
  <c r="AD849" i="10"/>
  <c r="AD334" i="10"/>
  <c r="AE333" i="10"/>
  <c r="AE332" i="26" s="1"/>
  <c r="AE264" i="10"/>
  <c r="AE246" i="26" s="1"/>
  <c r="AD265" i="10"/>
  <c r="AE278" i="10"/>
  <c r="AE277" i="26" s="1"/>
  <c r="AE276" i="26" s="1"/>
  <c r="AD279" i="10"/>
  <c r="AD127" i="10"/>
  <c r="AE126" i="10"/>
  <c r="AE74" i="26" s="1"/>
  <c r="AE86" i="10"/>
  <c r="AE34" i="26" s="1"/>
  <c r="AD87" i="10"/>
  <c r="AE283" i="10"/>
  <c r="AE282" i="26" s="1"/>
  <c r="AD284" i="10"/>
  <c r="AD859" i="10"/>
  <c r="AE858" i="10"/>
  <c r="AE1005" i="26" s="1"/>
  <c r="AD731" i="10"/>
  <c r="AE730" i="10"/>
  <c r="AE843" i="26" s="1"/>
  <c r="AD569" i="10"/>
  <c r="AE568" i="10"/>
  <c r="AE641" i="26" s="1"/>
  <c r="AD619" i="10"/>
  <c r="AE618" i="10"/>
  <c r="AE691" i="26" s="1"/>
  <c r="AE681" i="10"/>
  <c r="AD682" i="10"/>
  <c r="AE195" i="10"/>
  <c r="AE196" i="10" s="1"/>
  <c r="AE197" i="10" s="1"/>
  <c r="AE198" i="10" s="1"/>
  <c r="AE199" i="10" s="1"/>
  <c r="AD240" i="10"/>
  <c r="AE239" i="10"/>
  <c r="AE221" i="26" s="1"/>
  <c r="AD530" i="10"/>
  <c r="AE529" i="10"/>
  <c r="AE585" i="26" s="1"/>
  <c r="AD304" i="10"/>
  <c r="AE303" i="10"/>
  <c r="AE302" i="26" s="1"/>
  <c r="AE146" i="10"/>
  <c r="AF145" i="10"/>
  <c r="AF110" i="26" s="1"/>
  <c r="AE76" i="10"/>
  <c r="AE24" i="26" s="1"/>
  <c r="AD77" i="10"/>
  <c r="AD451" i="10"/>
  <c r="AE450" i="10"/>
  <c r="AE489" i="26" s="1"/>
  <c r="AD436" i="10"/>
  <c r="AE435" i="10"/>
  <c r="AE474" i="26" s="1"/>
  <c r="AE672" i="10"/>
  <c r="AF671" i="10"/>
  <c r="AD545" i="10"/>
  <c r="AE544" i="10"/>
  <c r="AE600" i="26" s="1"/>
  <c r="AD820" i="10"/>
  <c r="AD821" i="10" s="1"/>
  <c r="AE819" i="10"/>
  <c r="AE175" i="10"/>
  <c r="AD176" i="10"/>
  <c r="AE535" i="10"/>
  <c r="AF534" i="10"/>
  <c r="AF590" i="26" s="1"/>
  <c r="AD864" i="10"/>
  <c r="AE863" i="10"/>
  <c r="AE1010" i="26" s="1"/>
  <c r="AE259" i="10"/>
  <c r="AE241" i="26" s="1"/>
  <c r="AD260" i="10"/>
  <c r="AE652" i="10"/>
  <c r="AF651" i="10"/>
  <c r="AE494" i="10"/>
  <c r="AE550" i="26" s="1"/>
  <c r="AD495" i="10"/>
  <c r="AE760" i="10"/>
  <c r="AE873" i="26" s="1"/>
  <c r="AD761" i="10"/>
  <c r="AD579" i="10"/>
  <c r="AE578" i="10"/>
  <c r="AE651" i="26" s="1"/>
  <c r="AE608" i="10"/>
  <c r="AE681" i="26" s="1"/>
  <c r="AD609" i="10"/>
  <c r="AD220" i="10"/>
  <c r="AD221" i="10" s="1"/>
  <c r="AE219" i="10"/>
  <c r="AE201" i="26" s="1"/>
  <c r="AF509" i="10"/>
  <c r="AF565" i="26" s="1"/>
  <c r="AE510" i="10"/>
  <c r="AE809" i="10"/>
  <c r="AD810" i="10"/>
  <c r="AD811" i="10" s="1"/>
  <c r="AD812" i="10" s="1"/>
  <c r="AD813" i="10" s="1"/>
  <c r="AD245" i="10"/>
  <c r="AE244" i="10"/>
  <c r="AE226" i="26" s="1"/>
  <c r="AE289" i="10"/>
  <c r="AF288" i="10"/>
  <c r="AF287" i="26" s="1"/>
  <c r="AD559" i="10"/>
  <c r="AE558" i="10"/>
  <c r="AE631" i="26" s="1"/>
  <c r="AE630" i="26" s="1"/>
  <c r="AD382" i="10"/>
  <c r="AE381" i="10"/>
  <c r="AE403" i="26" s="1"/>
  <c r="AD515" i="10"/>
  <c r="AD516" i="10" s="1"/>
  <c r="AE514" i="10"/>
  <c r="AE570" i="26" s="1"/>
  <c r="AE328" i="10"/>
  <c r="AE327" i="26" s="1"/>
  <c r="AD329" i="10"/>
  <c r="AD604" i="10"/>
  <c r="AE603" i="10"/>
  <c r="AE676" i="26" s="1"/>
  <c r="AD412" i="10"/>
  <c r="AE411" i="10"/>
  <c r="AE433" i="26" s="1"/>
  <c r="AE116" i="10"/>
  <c r="AE64" i="26" s="1"/>
  <c r="AD117" i="10"/>
  <c r="AD441" i="10"/>
  <c r="AE440" i="10"/>
  <c r="AE479" i="26" s="1"/>
  <c r="AD402" i="10"/>
  <c r="AE401" i="10"/>
  <c r="AE423" i="26" s="1"/>
  <c r="AD294" i="10"/>
  <c r="AE293" i="10"/>
  <c r="AE292" i="26" s="1"/>
  <c r="AD815" i="10"/>
  <c r="AD816" i="10" s="1"/>
  <c r="AE814" i="10"/>
  <c r="AD775" i="10"/>
  <c r="AD776" i="10" s="1"/>
  <c r="AD777" i="10" s="1"/>
  <c r="AD778" i="10" s="1"/>
  <c r="AE774" i="10"/>
  <c r="AF180" i="10"/>
  <c r="AF145" i="26" s="1"/>
  <c r="AE181" i="10"/>
  <c r="AE710" i="10"/>
  <c r="AE823" i="26" s="1"/>
  <c r="AD711" i="10"/>
  <c r="AE460" i="10"/>
  <c r="AE499" i="26" s="1"/>
  <c r="AD461" i="10"/>
  <c r="AD770" i="10"/>
  <c r="AD771" i="10" s="1"/>
  <c r="AD772" i="10" s="1"/>
  <c r="AD773" i="10" s="1"/>
  <c r="AE769" i="10"/>
  <c r="AD751" i="10"/>
  <c r="AE750" i="10"/>
  <c r="AE863" i="26" s="1"/>
  <c r="AE799" i="10"/>
  <c r="AD800" i="10"/>
  <c r="AD801" i="10" s="1"/>
  <c r="AD802" i="10" s="1"/>
  <c r="AD803" i="10" s="1"/>
  <c r="AE706" i="10"/>
  <c r="AF705" i="10"/>
  <c r="AF818" i="26" s="1"/>
  <c r="AE666" i="10"/>
  <c r="AD667" i="10"/>
  <c r="AE406" i="10"/>
  <c r="AE428" i="26" s="1"/>
  <c r="AD407" i="10"/>
  <c r="AD662" i="10"/>
  <c r="AE661" i="10"/>
  <c r="AE455" i="10"/>
  <c r="AE494" i="26" s="1"/>
  <c r="AD456" i="10"/>
  <c r="AE588" i="10"/>
  <c r="AE661" i="26" s="1"/>
  <c r="AD589" i="10"/>
  <c r="AE376" i="10"/>
  <c r="AE398" i="26" s="1"/>
  <c r="AD377" i="10"/>
  <c r="AE386" i="10"/>
  <c r="AE408" i="26" s="1"/>
  <c r="AD387" i="10"/>
  <c r="AD215" i="10"/>
  <c r="AD216" i="10" s="1"/>
  <c r="AE214" i="10"/>
  <c r="AE196" i="26" s="1"/>
  <c r="AD151" i="10"/>
  <c r="AE150" i="10"/>
  <c r="AE115" i="26" s="1"/>
  <c r="AD72" i="10"/>
  <c r="AE71" i="10"/>
  <c r="AE19" i="26" s="1"/>
  <c r="AE18" i="26" s="1"/>
  <c r="AD112" i="10"/>
  <c r="AE111" i="10"/>
  <c r="AE59" i="26" s="1"/>
  <c r="AD352" i="10"/>
  <c r="AE351" i="10"/>
  <c r="AE373" i="26" s="1"/>
  <c r="AE372" i="26" s="1"/>
  <c r="AD102" i="10"/>
  <c r="AE101" i="10"/>
  <c r="AE49" i="26" s="1"/>
  <c r="AD166" i="10"/>
  <c r="AE165" i="10"/>
  <c r="AE130" i="26" s="1"/>
  <c r="AE356" i="10"/>
  <c r="AE378" i="26" s="1"/>
  <c r="AD357" i="10"/>
  <c r="AD790" i="10"/>
  <c r="AD791" i="10" s="1"/>
  <c r="AD792" i="10" s="1"/>
  <c r="AD793" i="10" s="1"/>
  <c r="AE789" i="10"/>
  <c r="AD250" i="10"/>
  <c r="AE249" i="10"/>
  <c r="AE231" i="26" s="1"/>
  <c r="AF391" i="10"/>
  <c r="AF413" i="26" s="1"/>
  <c r="AE392" i="10"/>
  <c r="AD550" i="10"/>
  <c r="AE549" i="10"/>
  <c r="AE605" i="26" s="1"/>
  <c r="AD481" i="10"/>
  <c r="AE480" i="10"/>
  <c r="AE519" i="26" s="1"/>
  <c r="AE636" i="10"/>
  <c r="AD637" i="10"/>
  <c r="AD171" i="10"/>
  <c r="AE170" i="10"/>
  <c r="AF755" i="10"/>
  <c r="AF868" i="26" s="1"/>
  <c r="AE756" i="10"/>
  <c r="AD141" i="10"/>
  <c r="AE140" i="10"/>
  <c r="AE105" i="26" s="1"/>
  <c r="AE104" i="26" s="1"/>
  <c r="AE465" i="10"/>
  <c r="AE504" i="26" s="1"/>
  <c r="AD466" i="10"/>
  <c r="AD471" i="10"/>
  <c r="AE470" i="10"/>
  <c r="AE509" i="26" s="1"/>
  <c r="AE646" i="10"/>
  <c r="AD647" i="10"/>
  <c r="AD839" i="10"/>
  <c r="AE838" i="10"/>
  <c r="AE985" i="26" s="1"/>
  <c r="AE984" i="26" s="1"/>
  <c r="AE593" i="10"/>
  <c r="AE666" i="26" s="1"/>
  <c r="AD594" i="10"/>
  <c r="AE598" i="10"/>
  <c r="AE671" i="26" s="1"/>
  <c r="AD599" i="10"/>
  <c r="AD889" i="10"/>
  <c r="AE888" i="10"/>
  <c r="AE1035" i="26" s="1"/>
  <c r="AE185" i="10"/>
  <c r="AE150" i="26" s="1"/>
  <c r="AD186" i="10"/>
  <c r="AE234" i="10"/>
  <c r="AE216" i="26" s="1"/>
  <c r="AD235" i="10"/>
  <c r="AD844" i="10"/>
  <c r="AE843" i="10"/>
  <c r="AE990" i="26" s="1"/>
  <c r="AE489" i="10"/>
  <c r="AE545" i="26" s="1"/>
  <c r="AE544" i="26" s="1"/>
  <c r="AD490" i="10"/>
  <c r="AE641" i="10"/>
  <c r="AD642" i="10"/>
  <c r="AD500" i="10"/>
  <c r="AE499" i="10"/>
  <c r="AE555" i="26" s="1"/>
  <c r="AE745" i="10"/>
  <c r="AE858" i="26" s="1"/>
  <c r="AD746" i="10"/>
  <c r="AE229" i="10"/>
  <c r="AE211" i="26" s="1"/>
  <c r="AD230" i="10"/>
  <c r="AD92" i="10"/>
  <c r="AE91" i="10"/>
  <c r="AE39" i="26" s="1"/>
  <c r="AE725" i="10"/>
  <c r="AE838" i="26" s="1"/>
  <c r="AD726" i="10"/>
  <c r="AE691" i="10"/>
  <c r="AD692" i="10"/>
  <c r="AE715" i="10"/>
  <c r="AE716" i="10" s="1"/>
  <c r="AB16" i="18" l="1"/>
  <c r="AB19" i="18"/>
  <c r="AC1144" i="26"/>
  <c r="AC19" i="15" s="1"/>
  <c r="AC19" i="17" s="1"/>
  <c r="AC19" i="18" s="1"/>
  <c r="AC1142" i="26"/>
  <c r="AC17" i="15" s="1"/>
  <c r="AC17" i="17" s="1"/>
  <c r="AC17" i="18" s="1"/>
  <c r="Y18" i="17"/>
  <c r="AE421" i="10"/>
  <c r="AF420" i="10"/>
  <c r="AF459" i="26" s="1"/>
  <c r="AF458" i="26" s="1"/>
  <c r="AD1120" i="26"/>
  <c r="AE210" i="10"/>
  <c r="AF209" i="10"/>
  <c r="AF720" i="10"/>
  <c r="AE721" i="10"/>
  <c r="AF200" i="10"/>
  <c r="AF165" i="26" s="1"/>
  <c r="AE201" i="10"/>
  <c r="AE202" i="10" s="1"/>
  <c r="AE203" i="10" s="1"/>
  <c r="AE204" i="10" s="1"/>
  <c r="AE135" i="26"/>
  <c r="Z1117" i="26"/>
  <c r="Z1143" i="26" s="1"/>
  <c r="Z18" i="15" s="1"/>
  <c r="X213" i="10"/>
  <c r="X195" i="26" s="1"/>
  <c r="X194" i="26"/>
  <c r="AA144" i="26"/>
  <c r="AB191" i="26"/>
  <c r="AB190" i="26" s="1"/>
  <c r="Z724" i="10"/>
  <c r="Z837" i="26" s="1"/>
  <c r="Z836" i="26"/>
  <c r="AA723" i="10"/>
  <c r="AA835" i="26"/>
  <c r="AE140" i="26"/>
  <c r="Y212" i="10"/>
  <c r="Y193" i="26"/>
  <c r="AB722" i="10"/>
  <c r="AB834" i="26"/>
  <c r="AA268" i="26"/>
  <c r="AA272" i="26" s="1"/>
  <c r="AA260" i="26"/>
  <c r="AA264" i="26" s="1"/>
  <c r="Z622" i="10"/>
  <c r="Z695" i="26" s="1"/>
  <c r="Z694" i="26"/>
  <c r="Z211" i="10"/>
  <c r="Z192" i="26"/>
  <c r="AC818" i="10"/>
  <c r="AC822" i="10"/>
  <c r="AC823" i="10" s="1"/>
  <c r="AA690" i="26"/>
  <c r="AE160" i="26"/>
  <c r="AB577" i="26"/>
  <c r="AE828" i="26"/>
  <c r="AD817" i="10"/>
  <c r="AD833" i="26"/>
  <c r="AB316" i="26"/>
  <c r="AD1128" i="26"/>
  <c r="AC1125" i="26"/>
  <c r="AC1141" i="26" s="1"/>
  <c r="AC16" i="15" s="1"/>
  <c r="AC16" i="17" s="1"/>
  <c r="AD1126" i="26"/>
  <c r="AB553" i="10"/>
  <c r="AB609" i="26" s="1"/>
  <c r="AB608" i="26"/>
  <c r="AB567" i="10"/>
  <c r="AB640" i="26" s="1"/>
  <c r="AB639" i="26"/>
  <c r="AB115" i="10"/>
  <c r="AB63" i="26" s="1"/>
  <c r="AB62" i="26"/>
  <c r="AB218" i="10"/>
  <c r="AB200" i="26" s="1"/>
  <c r="AB199" i="26"/>
  <c r="AB194" i="10"/>
  <c r="AB159" i="26" s="1"/>
  <c r="AB158" i="26"/>
  <c r="AB498" i="10"/>
  <c r="AB554" i="26" s="1"/>
  <c r="AB553" i="26"/>
  <c r="AB597" i="10"/>
  <c r="AB670" i="26" s="1"/>
  <c r="AB669" i="26"/>
  <c r="AC319" i="26"/>
  <c r="AC473" i="10"/>
  <c r="AC511" i="26"/>
  <c r="AC507" i="10"/>
  <c r="AC562" i="26"/>
  <c r="AD758" i="10"/>
  <c r="AD870" i="26"/>
  <c r="AB405" i="10"/>
  <c r="AB427" i="26" s="1"/>
  <c r="AB426" i="26"/>
  <c r="AB297" i="10"/>
  <c r="AB296" i="26" s="1"/>
  <c r="AB295" i="26"/>
  <c r="AB105" i="10"/>
  <c r="AB53" i="26" s="1"/>
  <c r="AB52" i="26"/>
  <c r="AB273" i="10"/>
  <c r="AB255" i="26" s="1"/>
  <c r="AB254" i="26"/>
  <c r="AA958" i="26"/>
  <c r="AA786" i="26"/>
  <c r="AB179" i="10"/>
  <c r="AB143" i="26"/>
  <c r="AC502" i="10"/>
  <c r="AC557" i="26"/>
  <c r="AC601" i="10"/>
  <c r="AC673" i="26"/>
  <c r="AC94" i="10"/>
  <c r="AC41" i="26"/>
  <c r="AB680" i="10"/>
  <c r="AB947" i="26"/>
  <c r="AB775" i="26"/>
  <c r="AC763" i="10"/>
  <c r="AC875" i="26"/>
  <c r="AC453" i="10"/>
  <c r="AC491" i="26"/>
  <c r="AC532" i="10"/>
  <c r="AC587" i="26"/>
  <c r="AB268" i="10"/>
  <c r="AB250" i="26" s="1"/>
  <c r="AB249" i="26"/>
  <c r="AB385" i="10"/>
  <c r="AB407" i="26" s="1"/>
  <c r="AB406" i="26"/>
  <c r="AB434" i="10"/>
  <c r="AB473" i="26" s="1"/>
  <c r="AB472" i="26"/>
  <c r="AB543" i="10"/>
  <c r="AB599" i="26" s="1"/>
  <c r="AB598" i="26"/>
  <c r="AD708" i="10"/>
  <c r="AD820" i="26"/>
  <c r="AC713" i="10"/>
  <c r="AC825" i="26"/>
  <c r="AC443" i="10"/>
  <c r="AC481" i="26"/>
  <c r="AC606" i="10"/>
  <c r="AC678" i="26"/>
  <c r="AC561" i="10"/>
  <c r="AC633" i="26"/>
  <c r="AC581" i="10"/>
  <c r="AC653" i="26"/>
  <c r="AA938" i="26"/>
  <c r="AA766" i="26"/>
  <c r="AC129" i="10"/>
  <c r="AC76" i="26"/>
  <c r="AC851" i="10"/>
  <c r="AC997" i="26"/>
  <c r="AC703" i="10"/>
  <c r="AC815" i="26"/>
  <c r="AE959" i="26"/>
  <c r="AE787" i="26"/>
  <c r="AD845" i="10"/>
  <c r="AD991" i="26"/>
  <c r="AD472" i="10"/>
  <c r="AD510" i="26"/>
  <c r="AD172" i="10"/>
  <c r="AD136" i="26"/>
  <c r="AD551" i="10"/>
  <c r="AD606" i="26"/>
  <c r="AD113" i="10"/>
  <c r="AD60" i="26"/>
  <c r="AD663" i="10"/>
  <c r="AD930" i="26"/>
  <c r="AD758" i="26"/>
  <c r="AD295" i="10"/>
  <c r="AD293" i="26"/>
  <c r="AD413" i="10"/>
  <c r="AD434" i="26"/>
  <c r="AD383" i="10"/>
  <c r="AD404" i="26"/>
  <c r="AD580" i="10"/>
  <c r="AD652" i="26"/>
  <c r="AD166" i="26"/>
  <c r="AD437" i="10"/>
  <c r="AD475" i="26"/>
  <c r="AD305" i="10"/>
  <c r="AD303" i="26"/>
  <c r="AE949" i="26"/>
  <c r="AE777" i="26"/>
  <c r="AD860" i="10"/>
  <c r="AD1006" i="26"/>
  <c r="AE354" i="26"/>
  <c r="AE358" i="26" s="1"/>
  <c r="AE346" i="26"/>
  <c r="AD565" i="10"/>
  <c r="AD637" i="26"/>
  <c r="AD427" i="10"/>
  <c r="AD465" i="26"/>
  <c r="AD875" i="10"/>
  <c r="AD1021" i="26"/>
  <c r="AD310" i="10"/>
  <c r="AD308" i="26"/>
  <c r="AD678" i="10"/>
  <c r="AD945" i="26"/>
  <c r="AD773" i="26"/>
  <c r="AD300" i="10"/>
  <c r="AD298" i="26"/>
  <c r="AD526" i="10"/>
  <c r="AD581" i="26"/>
  <c r="AE315" i="10"/>
  <c r="AE316" i="10" s="1"/>
  <c r="AE313" i="26"/>
  <c r="AE954" i="26"/>
  <c r="AE782" i="26"/>
  <c r="AE340" i="10"/>
  <c r="AE338" i="26"/>
  <c r="AB704" i="10"/>
  <c r="AB817" i="26" s="1"/>
  <c r="AB816" i="26"/>
  <c r="AB169" i="10"/>
  <c r="AB134" i="26" s="1"/>
  <c r="AB133" i="26"/>
  <c r="AC527" i="10"/>
  <c r="AC582" i="26"/>
  <c r="AC881" i="10"/>
  <c r="AC1027" i="26"/>
  <c r="AD1121" i="26"/>
  <c r="AB660" i="10"/>
  <c r="AB927" i="26"/>
  <c r="AB755" i="26"/>
  <c r="AC552" i="10"/>
  <c r="AC607" i="26"/>
  <c r="AC359" i="10"/>
  <c r="AC380" i="26"/>
  <c r="AC114" i="10"/>
  <c r="AC61" i="26"/>
  <c r="AC153" i="10"/>
  <c r="AC117" i="26"/>
  <c r="AC591" i="10"/>
  <c r="AC663" i="26"/>
  <c r="AC143" i="10"/>
  <c r="AC107" i="26"/>
  <c r="AB587" i="10"/>
  <c r="AB660" i="26" s="1"/>
  <c r="AB659" i="26"/>
  <c r="AC399" i="10"/>
  <c r="AC420" i="26"/>
  <c r="AC173" i="10"/>
  <c r="AC137" i="26"/>
  <c r="AB645" i="10"/>
  <c r="AB912" i="26"/>
  <c r="AB740" i="26"/>
  <c r="AB238" i="10"/>
  <c r="AB220" i="26" s="1"/>
  <c r="AB219" i="26"/>
  <c r="AB572" i="10"/>
  <c r="AB645" i="26" s="1"/>
  <c r="AB644" i="26"/>
  <c r="AB75" i="10"/>
  <c r="AB23" i="26" s="1"/>
  <c r="AB22" i="26"/>
  <c r="AB469" i="10"/>
  <c r="AB508" i="26" s="1"/>
  <c r="AB507" i="26"/>
  <c r="AB518" i="10"/>
  <c r="AB574" i="26" s="1"/>
  <c r="AB573" i="26"/>
  <c r="AC718" i="10"/>
  <c r="AC830" i="26"/>
  <c r="AC644" i="10"/>
  <c r="AC911" i="26"/>
  <c r="AC739" i="26"/>
  <c r="AC841" i="10"/>
  <c r="AC987" i="26"/>
  <c r="AA908" i="26"/>
  <c r="AA736" i="26"/>
  <c r="AC738" i="10"/>
  <c r="AC850" i="26"/>
  <c r="AB617" i="10"/>
  <c r="AB689" i="26"/>
  <c r="AB110" i="10"/>
  <c r="AB58" i="26" s="1"/>
  <c r="AB57" i="26"/>
  <c r="AB100" i="10"/>
  <c r="AB48" i="26" s="1"/>
  <c r="AB47" i="26"/>
  <c r="AB400" i="10"/>
  <c r="AB422" i="26" s="1"/>
  <c r="AB421" i="26"/>
  <c r="AB85" i="10"/>
  <c r="AB33" i="26" s="1"/>
  <c r="AB32" i="26"/>
  <c r="AF696" i="10"/>
  <c r="AE964" i="26"/>
  <c r="AE792" i="26"/>
  <c r="AC262" i="10"/>
  <c r="AC243" i="26"/>
  <c r="AC547" i="10"/>
  <c r="AC602" i="26"/>
  <c r="AD1123" i="26"/>
  <c r="AB862" i="10"/>
  <c r="AB1009" i="26" s="1"/>
  <c r="AB1008" i="26"/>
  <c r="AC163" i="10"/>
  <c r="AC127" i="26"/>
  <c r="AC611" i="10"/>
  <c r="AC683" i="26"/>
  <c r="AF343" i="10"/>
  <c r="AE342" i="26"/>
  <c r="AB189" i="10"/>
  <c r="AB154" i="26" s="1"/>
  <c r="AB153" i="26"/>
  <c r="AC679" i="10"/>
  <c r="AC946" i="26"/>
  <c r="AC774" i="26"/>
  <c r="AC149" i="10"/>
  <c r="AC114" i="26" s="1"/>
  <c r="AC113" i="26"/>
  <c r="AB332" i="10"/>
  <c r="AB331" i="26" s="1"/>
  <c r="AB330" i="26"/>
  <c r="AB429" i="10"/>
  <c r="AB468" i="26" s="1"/>
  <c r="AB467" i="26"/>
  <c r="AD388" i="10"/>
  <c r="AD409" i="26"/>
  <c r="AD712" i="10"/>
  <c r="AD824" i="26"/>
  <c r="AD177" i="10"/>
  <c r="AD141" i="26"/>
  <c r="AD280" i="10"/>
  <c r="AD278" i="26"/>
  <c r="AD727" i="10"/>
  <c r="AD839" i="26"/>
  <c r="AD467" i="10"/>
  <c r="AD505" i="26"/>
  <c r="AD378" i="10"/>
  <c r="AD399" i="26"/>
  <c r="AE182" i="10"/>
  <c r="AE146" i="26"/>
  <c r="AE511" i="10"/>
  <c r="AE566" i="26"/>
  <c r="AD900" i="10"/>
  <c r="AD1046" i="26"/>
  <c r="AB479" i="10"/>
  <c r="AB518" i="26" s="1"/>
  <c r="AB517" i="26"/>
  <c r="AB528" i="10"/>
  <c r="AB584" i="26" s="1"/>
  <c r="AB583" i="26"/>
  <c r="AC596" i="10"/>
  <c r="AC668" i="26"/>
  <c r="AA913" i="26"/>
  <c r="AA741" i="26"/>
  <c r="AB287" i="10"/>
  <c r="AB286" i="26" s="1"/>
  <c r="AB285" i="26"/>
  <c r="AC497" i="10"/>
  <c r="AC552" i="26"/>
  <c r="AC79" i="10"/>
  <c r="AC26" i="26"/>
  <c r="AB253" i="10"/>
  <c r="AB235" i="26" s="1"/>
  <c r="AB234" i="26"/>
  <c r="AA903" i="26"/>
  <c r="AA731" i="26"/>
  <c r="AA933" i="26"/>
  <c r="AA761" i="26"/>
  <c r="AB164" i="10"/>
  <c r="AB129" i="26" s="1"/>
  <c r="AB128" i="26"/>
  <c r="AB562" i="10"/>
  <c r="AB635" i="26" s="1"/>
  <c r="AB634" i="26"/>
  <c r="AB258" i="10"/>
  <c r="AB240" i="26" s="1"/>
  <c r="AB239" i="26"/>
  <c r="AC753" i="10"/>
  <c r="AC865" i="26"/>
  <c r="AD183" i="10"/>
  <c r="AD147" i="26"/>
  <c r="AC119" i="10"/>
  <c r="AC66" i="26"/>
  <c r="AC331" i="10"/>
  <c r="AC329" i="26"/>
  <c r="AD291" i="10"/>
  <c r="AD289" i="26"/>
  <c r="AB95" i="10"/>
  <c r="AB43" i="26" s="1"/>
  <c r="AB42" i="26"/>
  <c r="AF765" i="10"/>
  <c r="AE878" i="26"/>
  <c r="AB739" i="10"/>
  <c r="AB852" i="26" s="1"/>
  <c r="AB851" i="26"/>
  <c r="AB640" i="10"/>
  <c r="AB907" i="26"/>
  <c r="AB735" i="26"/>
  <c r="AC861" i="10"/>
  <c r="AC1007" i="26"/>
  <c r="AC281" i="10"/>
  <c r="AC279" i="26"/>
  <c r="AC326" i="10"/>
  <c r="AC324" i="26"/>
  <c r="AC566" i="10"/>
  <c r="AC638" i="26"/>
  <c r="AC242" i="10"/>
  <c r="AC223" i="26"/>
  <c r="AD501" i="10"/>
  <c r="AD556" i="26"/>
  <c r="AD167" i="10"/>
  <c r="AD131" i="26"/>
  <c r="AD73" i="10"/>
  <c r="AD20" i="26"/>
  <c r="AD752" i="10"/>
  <c r="AD864" i="26"/>
  <c r="AD403" i="10"/>
  <c r="AD424" i="26"/>
  <c r="AD605" i="10"/>
  <c r="AD677" i="26"/>
  <c r="AD560" i="10"/>
  <c r="AD632" i="26"/>
  <c r="AD452" i="10"/>
  <c r="AD490" i="26"/>
  <c r="AD531" i="10"/>
  <c r="AD586" i="26"/>
  <c r="AD620" i="10"/>
  <c r="AD621" i="10" s="1"/>
  <c r="AD692" i="26"/>
  <c r="AD541" i="10"/>
  <c r="AD596" i="26"/>
  <c r="AD422" i="10"/>
  <c r="AD460" i="26"/>
  <c r="AD585" i="10"/>
  <c r="AD657" i="26"/>
  <c r="AD98" i="10"/>
  <c r="AD45" i="26"/>
  <c r="AD256" i="10"/>
  <c r="AD237" i="26"/>
  <c r="AD885" i="10"/>
  <c r="AD1031" i="26"/>
  <c r="AD447" i="10"/>
  <c r="AD485" i="26"/>
  <c r="AD157" i="10"/>
  <c r="AD121" i="26"/>
  <c r="AA918" i="26"/>
  <c r="AA746" i="26"/>
  <c r="AC374" i="10"/>
  <c r="AC395" i="26"/>
  <c r="AD314" i="26"/>
  <c r="AB607" i="10"/>
  <c r="AB680" i="26" s="1"/>
  <c r="AB679" i="26"/>
  <c r="AB125" i="10"/>
  <c r="AB73" i="26" s="1"/>
  <c r="AB72" i="26"/>
  <c r="AB592" i="10"/>
  <c r="AB665" i="26" s="1"/>
  <c r="AB664" i="26"/>
  <c r="AD394" i="10"/>
  <c r="AD415" i="26"/>
  <c r="AC168" i="10"/>
  <c r="AC132" i="26"/>
  <c r="AC217" i="10"/>
  <c r="AC198" i="26"/>
  <c r="AC458" i="10"/>
  <c r="AC496" i="26"/>
  <c r="AD1116" i="26"/>
  <c r="AB312" i="10"/>
  <c r="AB311" i="26" s="1"/>
  <c r="AB310" i="26"/>
  <c r="AC571" i="10"/>
  <c r="AC643" i="26"/>
  <c r="AB847" i="10"/>
  <c r="AB994" i="26" s="1"/>
  <c r="AB993" i="26"/>
  <c r="AB144" i="10"/>
  <c r="AB109" i="26" s="1"/>
  <c r="AB108" i="26"/>
  <c r="AB857" i="10"/>
  <c r="AB1004" i="26" s="1"/>
  <c r="AB1003" i="26"/>
  <c r="AD1115" i="26"/>
  <c r="AC468" i="10"/>
  <c r="AC506" i="26"/>
  <c r="AC586" i="10"/>
  <c r="AC658" i="26"/>
  <c r="AC257" i="10"/>
  <c r="AC238" i="26"/>
  <c r="AC395" i="10"/>
  <c r="AC417" i="26" s="1"/>
  <c r="AC416" i="26"/>
  <c r="AB523" i="10"/>
  <c r="AB579" i="26" s="1"/>
  <c r="AB578" i="26"/>
  <c r="AB729" i="10"/>
  <c r="AB842" i="26" s="1"/>
  <c r="AB841" i="26"/>
  <c r="AC866" i="10"/>
  <c r="AC1012" i="26"/>
  <c r="AA928" i="26"/>
  <c r="AA756" i="26"/>
  <c r="AB444" i="10"/>
  <c r="AB483" i="26" s="1"/>
  <c r="AB482" i="26"/>
  <c r="AC693" i="26"/>
  <c r="AB282" i="10"/>
  <c r="AB281" i="26" s="1"/>
  <c r="AB280" i="26"/>
  <c r="AB390" i="10"/>
  <c r="AB412" i="26" s="1"/>
  <c r="AB411" i="26"/>
  <c r="AC576" i="10"/>
  <c r="AC648" i="26"/>
  <c r="AC639" i="10"/>
  <c r="AC906" i="26"/>
  <c r="AC734" i="26"/>
  <c r="AB887" i="10"/>
  <c r="AB1034" i="26" s="1"/>
  <c r="AB1033" i="26"/>
  <c r="AB302" i="10"/>
  <c r="AB301" i="26" s="1"/>
  <c r="AB300" i="26"/>
  <c r="AA963" i="26"/>
  <c r="AA791" i="26"/>
  <c r="AB877" i="10"/>
  <c r="AB1024" i="26" s="1"/>
  <c r="AB1023" i="26"/>
  <c r="AC222" i="10"/>
  <c r="AC203" i="26"/>
  <c r="AD855" i="10"/>
  <c r="AD1001" i="26"/>
  <c r="AB159" i="10"/>
  <c r="AB124" i="26" s="1"/>
  <c r="AB123" i="26"/>
  <c r="AD148" i="10"/>
  <c r="AD112" i="26"/>
  <c r="AC247" i="10"/>
  <c r="AC228" i="26"/>
  <c r="AB174" i="10"/>
  <c r="AB139" i="26" s="1"/>
  <c r="AB138" i="26"/>
  <c r="AC292" i="10"/>
  <c r="AC291" i="26" s="1"/>
  <c r="AC290" i="26"/>
  <c r="AB164" i="26"/>
  <c r="AB163" i="26"/>
  <c r="AC296" i="10"/>
  <c r="AC294" i="26"/>
  <c r="AC414" i="10"/>
  <c r="AC435" i="26"/>
  <c r="AC517" i="10"/>
  <c r="AC522" i="10" s="1"/>
  <c r="AC572" i="26"/>
  <c r="AB322" i="10"/>
  <c r="AB321" i="26" s="1"/>
  <c r="AB320" i="26"/>
  <c r="AC876" i="10"/>
  <c r="AC1022" i="26"/>
  <c r="AC659" i="10"/>
  <c r="AC926" i="26"/>
  <c r="AC754" i="26"/>
  <c r="AB548" i="10"/>
  <c r="AB604" i="26" s="1"/>
  <c r="AB603" i="26"/>
  <c r="AB459" i="10"/>
  <c r="AB498" i="26" s="1"/>
  <c r="AB497" i="26"/>
  <c r="AC286" i="10"/>
  <c r="AC284" i="26"/>
  <c r="AC267" i="10"/>
  <c r="AC248" i="26"/>
  <c r="AC84" i="10"/>
  <c r="AC31" i="26"/>
  <c r="AC542" i="10"/>
  <c r="AC597" i="26"/>
  <c r="AC428" i="10"/>
  <c r="AC466" i="26"/>
  <c r="AD325" i="10"/>
  <c r="AD323" i="26"/>
  <c r="AD870" i="10"/>
  <c r="AD1016" i="26"/>
  <c r="AE88" i="26"/>
  <c r="AE92" i="26" s="1"/>
  <c r="AE96" i="26"/>
  <c r="AE100" i="26" s="1"/>
  <c r="AD408" i="10"/>
  <c r="AD429" i="26"/>
  <c r="AD762" i="10"/>
  <c r="AD874" i="26"/>
  <c r="AD285" i="10"/>
  <c r="AD283" i="26"/>
  <c r="AE536" i="26"/>
  <c r="AE540" i="26" s="1"/>
  <c r="AE528" i="26"/>
  <c r="AE532" i="26" s="1"/>
  <c r="AD737" i="10"/>
  <c r="AD849" i="26"/>
  <c r="AF903" i="10"/>
  <c r="AE1050" i="26"/>
  <c r="AB80" i="10"/>
  <c r="AB28" i="26" s="1"/>
  <c r="AB27" i="26"/>
  <c r="AE174" i="26"/>
  <c r="AE178" i="26" s="1"/>
  <c r="AE182" i="26"/>
  <c r="AE186" i="26" s="1"/>
  <c r="AD668" i="10"/>
  <c r="AD935" i="26"/>
  <c r="AD763" i="26"/>
  <c r="AD330" i="10"/>
  <c r="AD328" i="26"/>
  <c r="AD496" i="10"/>
  <c r="AD551" i="26"/>
  <c r="AD133" i="10"/>
  <c r="AD80" i="26"/>
  <c r="AD271" i="10"/>
  <c r="AD252" i="26"/>
  <c r="AC448" i="10"/>
  <c r="AC486" i="26"/>
  <c r="AC232" i="10"/>
  <c r="AC213" i="26"/>
  <c r="AB650" i="10"/>
  <c r="AB917" i="26"/>
  <c r="AB745" i="26"/>
  <c r="AD93" i="10"/>
  <c r="AD40" i="26"/>
  <c r="AE909" i="26"/>
  <c r="AE737" i="26"/>
  <c r="AD840" i="10"/>
  <c r="AD986" i="26"/>
  <c r="AD142" i="10"/>
  <c r="AD106" i="26"/>
  <c r="AE904" i="26"/>
  <c r="AE732" i="26"/>
  <c r="AD251" i="10"/>
  <c r="AD232" i="26"/>
  <c r="AD103" i="10"/>
  <c r="AD50" i="26"/>
  <c r="AD152" i="10"/>
  <c r="AD116" i="26"/>
  <c r="AE934" i="26"/>
  <c r="AE762" i="26"/>
  <c r="AD442" i="10"/>
  <c r="AD480" i="26"/>
  <c r="AE290" i="10"/>
  <c r="AE288" i="26"/>
  <c r="AD202" i="26"/>
  <c r="AD865" i="10"/>
  <c r="AD1011" i="26"/>
  <c r="AD546" i="10"/>
  <c r="AD601" i="26"/>
  <c r="AD241" i="10"/>
  <c r="AD222" i="26"/>
  <c r="AD570" i="10"/>
  <c r="AD642" i="26"/>
  <c r="AD335" i="10"/>
  <c r="AD333" i="26"/>
  <c r="AD108" i="10"/>
  <c r="AD55" i="26"/>
  <c r="AD615" i="10"/>
  <c r="AD616" i="10" s="1"/>
  <c r="AD687" i="26"/>
  <c r="AD506" i="10"/>
  <c r="AD561" i="26"/>
  <c r="AD575" i="10"/>
  <c r="AD647" i="26"/>
  <c r="AD432" i="10"/>
  <c r="AD470" i="26"/>
  <c r="AD320" i="10"/>
  <c r="AD321" i="10" s="1"/>
  <c r="AD318" i="26"/>
  <c r="AD192" i="10"/>
  <c r="AD156" i="26"/>
  <c r="AD633" i="10"/>
  <c r="AD900" i="26"/>
  <c r="AD728" i="26"/>
  <c r="AD968" i="26"/>
  <c r="AD972" i="26" s="1"/>
  <c r="AD976" i="26"/>
  <c r="AD980" i="26" s="1"/>
  <c r="AC743" i="10"/>
  <c r="AC855" i="26"/>
  <c r="AC886" i="10"/>
  <c r="AC1032" i="26"/>
  <c r="AC370" i="10"/>
  <c r="AC392" i="26" s="1"/>
  <c r="AC391" i="26"/>
  <c r="AC104" i="10"/>
  <c r="AC51" i="26"/>
  <c r="AD1122" i="26"/>
  <c r="AC389" i="10"/>
  <c r="AC410" i="26"/>
  <c r="AB233" i="10"/>
  <c r="AB215" i="26" s="1"/>
  <c r="AB214" i="26"/>
  <c r="AF416" i="10"/>
  <c r="AE438" i="26"/>
  <c r="AC478" i="10"/>
  <c r="AC516" i="26"/>
  <c r="AD341" i="10"/>
  <c r="AD339" i="26"/>
  <c r="AB90" i="10"/>
  <c r="AB38" i="26" s="1"/>
  <c r="AB37" i="26"/>
  <c r="AB852" i="10"/>
  <c r="AB999" i="26" s="1"/>
  <c r="AB998" i="26"/>
  <c r="AB902" i="10"/>
  <c r="AB1049" i="26" s="1"/>
  <c r="AB1048" i="26"/>
  <c r="AB503" i="10"/>
  <c r="AB559" i="26" s="1"/>
  <c r="AB558" i="26"/>
  <c r="AB365" i="10"/>
  <c r="AB387" i="26" s="1"/>
  <c r="AB386" i="26"/>
  <c r="AC188" i="10"/>
  <c r="AC152" i="26"/>
  <c r="AC99" i="10"/>
  <c r="AC46" i="26"/>
  <c r="AC634" i="10"/>
  <c r="AC901" i="26"/>
  <c r="AC729" i="26"/>
  <c r="AA948" i="26"/>
  <c r="AA776" i="26"/>
  <c r="AB337" i="10"/>
  <c r="AB336" i="26" s="1"/>
  <c r="AB335" i="26"/>
  <c r="AB714" i="10"/>
  <c r="AB827" i="26" s="1"/>
  <c r="AB826" i="26"/>
  <c r="AB892" i="10"/>
  <c r="AB1039" i="26" s="1"/>
  <c r="AB1038" i="26"/>
  <c r="AB327" i="10"/>
  <c r="AB326" i="26" s="1"/>
  <c r="AB325" i="26"/>
  <c r="AD654" i="10"/>
  <c r="AD921" i="26"/>
  <c r="AD749" i="26"/>
  <c r="AD537" i="10"/>
  <c r="AD592" i="26"/>
  <c r="AB360" i="10"/>
  <c r="AB382" i="26" s="1"/>
  <c r="AB381" i="26"/>
  <c r="AC733" i="10"/>
  <c r="AC845" i="26"/>
  <c r="AF554" i="10"/>
  <c r="AE610" i="26"/>
  <c r="AB602" i="10"/>
  <c r="AB675" i="26" s="1"/>
  <c r="AB674" i="26"/>
  <c r="AD1118" i="26"/>
  <c r="AD350" i="26"/>
  <c r="AC901" i="10"/>
  <c r="AC1047" i="26"/>
  <c r="AC1127" i="26"/>
  <c r="AC538" i="10"/>
  <c r="AC594" i="26" s="1"/>
  <c r="AC593" i="26"/>
  <c r="AB533" i="10"/>
  <c r="AB589" i="26" s="1"/>
  <c r="AB588" i="26"/>
  <c r="AB135" i="10"/>
  <c r="AB83" i="26" s="1"/>
  <c r="AB82" i="26"/>
  <c r="AC513" i="10"/>
  <c r="AC569" i="26" s="1"/>
  <c r="AC568" i="26"/>
  <c r="AD747" i="10"/>
  <c r="AD859" i="26"/>
  <c r="AD683" i="10"/>
  <c r="AD950" i="26"/>
  <c r="AD778" i="26"/>
  <c r="AD688" i="10"/>
  <c r="AD955" i="26"/>
  <c r="AD783" i="26"/>
  <c r="AD236" i="10"/>
  <c r="AD217" i="26"/>
  <c r="AE708" i="26"/>
  <c r="AE712" i="26" s="1"/>
  <c r="AE700" i="26"/>
  <c r="AE704" i="26" s="1"/>
  <c r="AD261" i="10"/>
  <c r="AD242" i="26"/>
  <c r="AD266" i="10"/>
  <c r="AD247" i="26"/>
  <c r="AD742" i="10"/>
  <c r="AD854" i="26"/>
  <c r="AB734" i="10"/>
  <c r="AB847" i="26" s="1"/>
  <c r="AB846" i="26"/>
  <c r="AC158" i="10"/>
  <c r="AC122" i="26"/>
  <c r="AB355" i="10"/>
  <c r="AB377" i="26" s="1"/>
  <c r="AB376" i="26"/>
  <c r="AB120" i="10"/>
  <c r="AB68" i="26" s="1"/>
  <c r="AB67" i="26"/>
  <c r="AC492" i="10"/>
  <c r="AC547" i="26"/>
  <c r="AE1054" i="26"/>
  <c r="AE1058" i="26" s="1"/>
  <c r="AE1062" i="26"/>
  <c r="AE1066" i="26" s="1"/>
  <c r="AD590" i="10"/>
  <c r="AD662" i="26"/>
  <c r="AD83" i="10"/>
  <c r="AD30" i="26"/>
  <c r="AB582" i="10"/>
  <c r="AB655" i="26" s="1"/>
  <c r="AB654" i="26"/>
  <c r="AB248" i="10"/>
  <c r="AB230" i="26" s="1"/>
  <c r="AB229" i="26"/>
  <c r="AC311" i="10"/>
  <c r="AC309" i="26"/>
  <c r="AB670" i="10"/>
  <c r="AB937" i="26"/>
  <c r="AB765" i="26"/>
  <c r="AD674" i="10"/>
  <c r="AD941" i="26"/>
  <c r="AD769" i="26"/>
  <c r="AD231" i="10"/>
  <c r="AD212" i="26"/>
  <c r="AD491" i="10"/>
  <c r="AD546" i="26"/>
  <c r="AD648" i="10"/>
  <c r="AD915" i="26"/>
  <c r="AD743" i="26"/>
  <c r="AE757" i="10"/>
  <c r="AE869" i="26"/>
  <c r="AE442" i="26"/>
  <c r="AE446" i="26" s="1"/>
  <c r="AE450" i="26"/>
  <c r="AE454" i="26" s="1"/>
  <c r="AD457" i="10"/>
  <c r="AD495" i="26"/>
  <c r="AD462" i="10"/>
  <c r="AD500" i="26"/>
  <c r="AD118" i="10"/>
  <c r="AD65" i="26"/>
  <c r="AD610" i="10"/>
  <c r="AD682" i="26"/>
  <c r="AF919" i="26"/>
  <c r="AF747" i="26"/>
  <c r="AF939" i="26"/>
  <c r="AF767" i="26"/>
  <c r="AD850" i="10"/>
  <c r="AD996" i="26"/>
  <c r="AD226" i="10"/>
  <c r="AD207" i="26"/>
  <c r="AD702" i="10"/>
  <c r="AD814" i="26"/>
  <c r="AD398" i="10"/>
  <c r="AD419" i="26"/>
  <c r="AD576" i="26"/>
  <c r="AD123" i="10"/>
  <c r="AD70" i="26"/>
  <c r="AD880" i="10"/>
  <c r="AD1026" i="26"/>
  <c r="AE924" i="26"/>
  <c r="AE752" i="26"/>
  <c r="AB943" i="26"/>
  <c r="AB771" i="26"/>
  <c r="AB508" i="10"/>
  <c r="AB564" i="26" s="1"/>
  <c r="AB563" i="26"/>
  <c r="AB872" i="10"/>
  <c r="AB1019" i="26" s="1"/>
  <c r="AB1018" i="26"/>
  <c r="AB449" i="10"/>
  <c r="AB488" i="26" s="1"/>
  <c r="AB487" i="26"/>
  <c r="AB493" i="10"/>
  <c r="AB549" i="26" s="1"/>
  <c r="AB548" i="26"/>
  <c r="AC689" i="10"/>
  <c r="AC956" i="26"/>
  <c r="AC784" i="26"/>
  <c r="AC193" i="10"/>
  <c r="AC157" i="26"/>
  <c r="AC655" i="10"/>
  <c r="AC922" i="26"/>
  <c r="AC750" i="26"/>
  <c r="AC871" i="10"/>
  <c r="AC1017" i="26"/>
  <c r="AB577" i="10"/>
  <c r="AB650" i="26" s="1"/>
  <c r="AB649" i="26"/>
  <c r="AB263" i="10"/>
  <c r="AB245" i="26" s="1"/>
  <c r="AB244" i="26"/>
  <c r="AB749" i="10"/>
  <c r="AB862" i="26" s="1"/>
  <c r="AB861" i="26"/>
  <c r="AC664" i="10"/>
  <c r="AC931" i="26"/>
  <c r="AC759" i="26"/>
  <c r="AC409" i="10"/>
  <c r="AC430" i="26"/>
  <c r="AC237" i="10"/>
  <c r="AC218" i="26"/>
  <c r="AB484" i="10"/>
  <c r="AB523" i="26" s="1"/>
  <c r="AB522" i="26"/>
  <c r="AC728" i="10"/>
  <c r="AC840" i="26"/>
  <c r="AC748" i="10"/>
  <c r="AC860" i="26"/>
  <c r="AB685" i="10"/>
  <c r="AB952" i="26"/>
  <c r="AB780" i="26"/>
  <c r="AF136" i="10"/>
  <c r="AE84" i="26"/>
  <c r="AF485" i="10"/>
  <c r="AE524" i="26"/>
  <c r="AB690" i="10"/>
  <c r="AB957" i="26"/>
  <c r="AB785" i="26"/>
  <c r="AC438" i="10"/>
  <c r="AC476" i="26"/>
  <c r="AC306" i="10"/>
  <c r="AC304" i="26"/>
  <c r="AB130" i="10"/>
  <c r="AB78" i="26" s="1"/>
  <c r="AB77" i="26"/>
  <c r="AB612" i="10"/>
  <c r="AB685" i="26" s="1"/>
  <c r="AB684" i="26"/>
  <c r="AB415" i="10"/>
  <c r="AB437" i="26" s="1"/>
  <c r="AB436" i="26"/>
  <c r="AB410" i="10"/>
  <c r="AB432" i="26" s="1"/>
  <c r="AB431" i="26"/>
  <c r="AC184" i="10"/>
  <c r="AC149" i="26" s="1"/>
  <c r="AC148" i="26"/>
  <c r="AB665" i="10"/>
  <c r="AB932" i="26"/>
  <c r="AB760" i="26"/>
  <c r="AC669" i="10"/>
  <c r="AC936" i="26"/>
  <c r="AC764" i="26"/>
  <c r="AC463" i="10"/>
  <c r="AC501" i="26"/>
  <c r="AC404" i="10"/>
  <c r="AC425" i="26"/>
  <c r="AC384" i="10"/>
  <c r="AC405" i="26"/>
  <c r="AE170" i="26"/>
  <c r="AD512" i="10"/>
  <c r="AD567" i="26"/>
  <c r="AB635" i="10"/>
  <c r="AB902" i="26"/>
  <c r="AB730" i="26"/>
  <c r="AC89" i="10"/>
  <c r="AC36" i="26"/>
  <c r="AC336" i="10"/>
  <c r="AC334" i="26"/>
  <c r="AC227" i="10"/>
  <c r="AC208" i="26"/>
  <c r="AC364" i="10"/>
  <c r="AC385" i="26"/>
  <c r="AD693" i="10"/>
  <c r="AD960" i="26"/>
  <c r="AD788" i="26"/>
  <c r="AD600" i="10"/>
  <c r="AD672" i="26"/>
  <c r="AD358" i="10"/>
  <c r="AD379" i="26"/>
  <c r="AE929" i="26"/>
  <c r="AE757" i="26"/>
  <c r="AE944" i="26"/>
  <c r="AE772" i="26"/>
  <c r="AD373" i="10"/>
  <c r="AD394" i="26"/>
  <c r="AD595" i="10"/>
  <c r="AD667" i="26"/>
  <c r="AE393" i="10"/>
  <c r="AE414" i="26"/>
  <c r="AB695" i="10"/>
  <c r="AB962" i="26"/>
  <c r="AB790" i="26"/>
  <c r="AC896" i="10"/>
  <c r="AC1042" i="26"/>
  <c r="AC109" i="10"/>
  <c r="AC56" i="26"/>
  <c r="AB842" i="10"/>
  <c r="AB989" i="26" s="1"/>
  <c r="AB988" i="26"/>
  <c r="AD643" i="10"/>
  <c r="AD910" i="26"/>
  <c r="AD738" i="26"/>
  <c r="AD187" i="10"/>
  <c r="AD151" i="26"/>
  <c r="AD638" i="10"/>
  <c r="AD905" i="26"/>
  <c r="AD733" i="26"/>
  <c r="AD78" i="10"/>
  <c r="AD25" i="26"/>
  <c r="AD88" i="10"/>
  <c r="AD35" i="26"/>
  <c r="AD363" i="10"/>
  <c r="AD384" i="26"/>
  <c r="AE368" i="10"/>
  <c r="AE389" i="26"/>
  <c r="AE899" i="26"/>
  <c r="AE898" i="26" s="1"/>
  <c r="AE727" i="26"/>
  <c r="AE726" i="26" s="1"/>
  <c r="AD804" i="26"/>
  <c r="AD808" i="26" s="1"/>
  <c r="AD796" i="26"/>
  <c r="AD800" i="26" s="1"/>
  <c r="AB223" i="10"/>
  <c r="AB205" i="26" s="1"/>
  <c r="AB204" i="26"/>
  <c r="AC423" i="10"/>
  <c r="AC461" i="26"/>
  <c r="AB719" i="10"/>
  <c r="AB832" i="26" s="1"/>
  <c r="AB831" i="26"/>
  <c r="AB897" i="10"/>
  <c r="AB1044" i="26" s="1"/>
  <c r="AB1043" i="26"/>
  <c r="AC846" i="10"/>
  <c r="AC992" i="26"/>
  <c r="AC694" i="10"/>
  <c r="AC961" i="26"/>
  <c r="AC789" i="26"/>
  <c r="AC162" i="26"/>
  <c r="AD717" i="10"/>
  <c r="AD829" i="26"/>
  <c r="AE622" i="26"/>
  <c r="AE626" i="26" s="1"/>
  <c r="AE614" i="26"/>
  <c r="AE618" i="26" s="1"/>
  <c r="AD890" i="10"/>
  <c r="AD1036" i="26"/>
  <c r="AE914" i="26"/>
  <c r="AE742" i="26"/>
  <c r="AD482" i="10"/>
  <c r="AD520" i="26"/>
  <c r="AD353" i="10"/>
  <c r="AD374" i="26"/>
  <c r="AD197" i="26"/>
  <c r="AE707" i="10"/>
  <c r="AE819" i="26"/>
  <c r="AD571" i="26"/>
  <c r="AD246" i="10"/>
  <c r="AD227" i="26"/>
  <c r="AE653" i="10"/>
  <c r="AE920" i="26"/>
  <c r="AE748" i="26"/>
  <c r="AE536" i="10"/>
  <c r="AE591" i="26"/>
  <c r="AE673" i="10"/>
  <c r="AE940" i="26"/>
  <c r="AE768" i="26"/>
  <c r="AE147" i="10"/>
  <c r="AE111" i="26"/>
  <c r="AD161" i="26"/>
  <c r="AD732" i="10"/>
  <c r="AD844" i="26"/>
  <c r="AD128" i="10"/>
  <c r="AD75" i="26"/>
  <c r="AE882" i="26"/>
  <c r="AE886" i="26" s="1"/>
  <c r="AE890" i="26"/>
  <c r="AE894" i="26" s="1"/>
  <c r="AD162" i="10"/>
  <c r="AD126" i="26"/>
  <c r="AD477" i="10"/>
  <c r="AD515" i="26"/>
  <c r="AD895" i="10"/>
  <c r="AD1041" i="26"/>
  <c r="AD658" i="10"/>
  <c r="AD925" i="26"/>
  <c r="AD753" i="26"/>
  <c r="AC124" i="10"/>
  <c r="AC71" i="26"/>
  <c r="AC856" i="10"/>
  <c r="AC1002" i="26"/>
  <c r="AC272" i="10"/>
  <c r="AC253" i="26"/>
  <c r="AD369" i="10"/>
  <c r="AD390" i="26"/>
  <c r="AA953" i="26"/>
  <c r="AA781" i="26"/>
  <c r="AC483" i="10"/>
  <c r="AC521" i="26"/>
  <c r="AC252" i="10"/>
  <c r="AC233" i="26"/>
  <c r="AC354" i="10"/>
  <c r="AC375" i="26"/>
  <c r="AC74" i="10"/>
  <c r="AC21" i="26"/>
  <c r="AC379" i="10"/>
  <c r="AC400" i="26"/>
  <c r="AC649" i="10"/>
  <c r="AC916" i="26"/>
  <c r="AC744" i="26"/>
  <c r="AB375" i="10"/>
  <c r="AB397" i="26" s="1"/>
  <c r="AB396" i="26"/>
  <c r="AC134" i="10"/>
  <c r="AC81" i="26"/>
  <c r="AC301" i="10"/>
  <c r="AC299" i="26"/>
  <c r="AB464" i="10"/>
  <c r="AB503" i="26" s="1"/>
  <c r="AB502" i="26"/>
  <c r="AB764" i="10"/>
  <c r="AB877" i="26" s="1"/>
  <c r="AB876" i="26"/>
  <c r="AB424" i="10"/>
  <c r="AB463" i="26" s="1"/>
  <c r="AB462" i="26"/>
  <c r="AF274" i="10"/>
  <c r="AE256" i="26"/>
  <c r="AB474" i="10"/>
  <c r="AB513" i="26" s="1"/>
  <c r="AB512" i="26"/>
  <c r="AB439" i="10"/>
  <c r="AB478" i="26" s="1"/>
  <c r="AB477" i="26"/>
  <c r="AC891" i="10"/>
  <c r="AC1037" i="26"/>
  <c r="AC688" i="26"/>
  <c r="AB228" i="10"/>
  <c r="AB210" i="26" s="1"/>
  <c r="AB209" i="26"/>
  <c r="AB169" i="26"/>
  <c r="AB168" i="26"/>
  <c r="AB867" i="10"/>
  <c r="AB1014" i="26" s="1"/>
  <c r="AB1013" i="26"/>
  <c r="AB754" i="10"/>
  <c r="AB867" i="26" s="1"/>
  <c r="AB866" i="26"/>
  <c r="AB882" i="10"/>
  <c r="AB1029" i="26" s="1"/>
  <c r="AB1028" i="26"/>
  <c r="AC167" i="26"/>
  <c r="AC178" i="10"/>
  <c r="AC142" i="26"/>
  <c r="AB454" i="10"/>
  <c r="AB493" i="26" s="1"/>
  <c r="AB492" i="26"/>
  <c r="AC684" i="10"/>
  <c r="AC951" i="26"/>
  <c r="AC779" i="26"/>
  <c r="AC759" i="10"/>
  <c r="AC872" i="26" s="1"/>
  <c r="AC871" i="26"/>
  <c r="AC709" i="10"/>
  <c r="AC822" i="26" s="1"/>
  <c r="AC821" i="26"/>
  <c r="AB380" i="10"/>
  <c r="AB402" i="26" s="1"/>
  <c r="AB401" i="26"/>
  <c r="AC342" i="10"/>
  <c r="AC341" i="26" s="1"/>
  <c r="AC340" i="26"/>
  <c r="AB744" i="10"/>
  <c r="AB857" i="26" s="1"/>
  <c r="AB856" i="26"/>
  <c r="AC675" i="10"/>
  <c r="AC942" i="26"/>
  <c r="AC770" i="26"/>
  <c r="AB154" i="10"/>
  <c r="AB119" i="26" s="1"/>
  <c r="AB118" i="26"/>
  <c r="AF623" i="10"/>
  <c r="AE696" i="26"/>
  <c r="AB243" i="10"/>
  <c r="AB225" i="26" s="1"/>
  <c r="AB224" i="26"/>
  <c r="AB923" i="26"/>
  <c r="AB751" i="26"/>
  <c r="AB307" i="10"/>
  <c r="AB306" i="26" s="1"/>
  <c r="AB305" i="26"/>
  <c r="AC317" i="10"/>
  <c r="AC315" i="26"/>
  <c r="AC433" i="10"/>
  <c r="AC471" i="26"/>
  <c r="AI2" i="24"/>
  <c r="AI3" i="24" s="1"/>
  <c r="AI4" i="24" s="1"/>
  <c r="AF715" i="10"/>
  <c r="AF716" i="10" s="1"/>
  <c r="AE481" i="10"/>
  <c r="AF480" i="10"/>
  <c r="AF519" i="26" s="1"/>
  <c r="AF146" i="10"/>
  <c r="AG145" i="10"/>
  <c r="AG110" i="26" s="1"/>
  <c r="AF126" i="10"/>
  <c r="AF74" i="26" s="1"/>
  <c r="AE127" i="10"/>
  <c r="AE830" i="10"/>
  <c r="AE831" i="10" s="1"/>
  <c r="AE832" i="10" s="1"/>
  <c r="AE833" i="10" s="1"/>
  <c r="AF829" i="10"/>
  <c r="AF893" i="10"/>
  <c r="AF1040" i="26" s="1"/>
  <c r="AE894" i="10"/>
  <c r="AF229" i="10"/>
  <c r="AF211" i="26" s="1"/>
  <c r="AE230" i="10"/>
  <c r="AF489" i="10"/>
  <c r="AF545" i="26" s="1"/>
  <c r="AF544" i="26" s="1"/>
  <c r="AE490" i="10"/>
  <c r="AE647" i="10"/>
  <c r="AF646" i="10"/>
  <c r="AF756" i="10"/>
  <c r="AG755" i="10"/>
  <c r="AG868" i="26" s="1"/>
  <c r="AF455" i="10"/>
  <c r="AF494" i="26" s="1"/>
  <c r="AE456" i="10"/>
  <c r="AF460" i="10"/>
  <c r="AF499" i="26" s="1"/>
  <c r="AE461" i="10"/>
  <c r="AF116" i="10"/>
  <c r="AF64" i="26" s="1"/>
  <c r="AE117" i="10"/>
  <c r="AE609" i="10"/>
  <c r="AF608" i="10"/>
  <c r="AF681" i="26" s="1"/>
  <c r="AF848" i="10"/>
  <c r="AF995" i="26" s="1"/>
  <c r="AE849" i="10"/>
  <c r="AF224" i="10"/>
  <c r="AF206" i="26" s="1"/>
  <c r="AE225" i="10"/>
  <c r="AF700" i="10"/>
  <c r="AF813" i="26" s="1"/>
  <c r="AF812" i="26" s="1"/>
  <c r="AE701" i="10"/>
  <c r="AE397" i="10"/>
  <c r="AF396" i="10"/>
  <c r="AF418" i="26" s="1"/>
  <c r="AE520" i="10"/>
  <c r="AE521" i="10" s="1"/>
  <c r="AF519" i="10"/>
  <c r="AF575" i="26" s="1"/>
  <c r="AE122" i="10"/>
  <c r="AF121" i="10"/>
  <c r="AF69" i="26" s="1"/>
  <c r="AF878" i="10"/>
  <c r="AF1025" i="26" s="1"/>
  <c r="AE879" i="10"/>
  <c r="AF824" i="10"/>
  <c r="AE825" i="10"/>
  <c r="AE826" i="10" s="1"/>
  <c r="AE827" i="10" s="1"/>
  <c r="AE828" i="10" s="1"/>
  <c r="AF672" i="10"/>
  <c r="AG671" i="10"/>
  <c r="AF730" i="10"/>
  <c r="AF843" i="26" s="1"/>
  <c r="AE731" i="10"/>
  <c r="AF160" i="10"/>
  <c r="AF125" i="26" s="1"/>
  <c r="AE161" i="10"/>
  <c r="AE657" i="10"/>
  <c r="AF656" i="10"/>
  <c r="AE844" i="10"/>
  <c r="AF843" i="10"/>
  <c r="AF990" i="26" s="1"/>
  <c r="AE471" i="10"/>
  <c r="AF470" i="10"/>
  <c r="AF509" i="26" s="1"/>
  <c r="AF170" i="10"/>
  <c r="AE171" i="10"/>
  <c r="AF549" i="10"/>
  <c r="AF605" i="26" s="1"/>
  <c r="AE550" i="10"/>
  <c r="AE112" i="10"/>
  <c r="AF111" i="10"/>
  <c r="AF59" i="26" s="1"/>
  <c r="AE662" i="10"/>
  <c r="AF661" i="10"/>
  <c r="AE294" i="10"/>
  <c r="AF293" i="10"/>
  <c r="AF292" i="26" s="1"/>
  <c r="AF411" i="10"/>
  <c r="AF433" i="26" s="1"/>
  <c r="AE412" i="10"/>
  <c r="AF381" i="10"/>
  <c r="AF403" i="26" s="1"/>
  <c r="AE382" i="10"/>
  <c r="AF578" i="10"/>
  <c r="AF651" i="26" s="1"/>
  <c r="AE579" i="10"/>
  <c r="AE436" i="10"/>
  <c r="AF435" i="10"/>
  <c r="AF474" i="26" s="1"/>
  <c r="AE304" i="10"/>
  <c r="AF303" i="10"/>
  <c r="AF302" i="26" s="1"/>
  <c r="AE859" i="10"/>
  <c r="AF858" i="10"/>
  <c r="AF1005" i="26" s="1"/>
  <c r="AE564" i="10"/>
  <c r="AF563" i="10"/>
  <c r="AF636" i="26" s="1"/>
  <c r="AE426" i="10"/>
  <c r="AF425" i="10"/>
  <c r="AF464" i="26" s="1"/>
  <c r="AF873" i="10"/>
  <c r="AF1020" i="26" s="1"/>
  <c r="AE874" i="10"/>
  <c r="AF308" i="10"/>
  <c r="AF307" i="26" s="1"/>
  <c r="AE309" i="10"/>
  <c r="AE677" i="10"/>
  <c r="AF676" i="10"/>
  <c r="AE299" i="10"/>
  <c r="AF298" i="10"/>
  <c r="AF297" i="26" s="1"/>
  <c r="AE525" i="10"/>
  <c r="AF524" i="10"/>
  <c r="AF580" i="26" s="1"/>
  <c r="AF314" i="10"/>
  <c r="AG313" i="10"/>
  <c r="AG312" i="26" s="1"/>
  <c r="AG338" i="10"/>
  <c r="AG337" i="26" s="1"/>
  <c r="AF339" i="10"/>
  <c r="AE215" i="10"/>
  <c r="AE216" i="10" s="1"/>
  <c r="AF214" i="10"/>
  <c r="AF196" i="26" s="1"/>
  <c r="AE515" i="10"/>
  <c r="AE516" i="10" s="1"/>
  <c r="AF514" i="10"/>
  <c r="AF570" i="26" s="1"/>
  <c r="AE476" i="10"/>
  <c r="AF475" i="10"/>
  <c r="AF514" i="26" s="1"/>
  <c r="AE692" i="10"/>
  <c r="AF691" i="10"/>
  <c r="AE746" i="10"/>
  <c r="AF745" i="10"/>
  <c r="AF858" i="26" s="1"/>
  <c r="AE599" i="10"/>
  <c r="AF598" i="10"/>
  <c r="AF671" i="26" s="1"/>
  <c r="AF356" i="10"/>
  <c r="AF378" i="26" s="1"/>
  <c r="AE357" i="10"/>
  <c r="AE387" i="10"/>
  <c r="AF386" i="10"/>
  <c r="AF408" i="26" s="1"/>
  <c r="AF799" i="10"/>
  <c r="AE800" i="10"/>
  <c r="AE801" i="10" s="1"/>
  <c r="AE802" i="10" s="1"/>
  <c r="AE803" i="10" s="1"/>
  <c r="AE711" i="10"/>
  <c r="AF710" i="10"/>
  <c r="AF823" i="26" s="1"/>
  <c r="AF809" i="10"/>
  <c r="AE810" i="10"/>
  <c r="AE811" i="10" s="1"/>
  <c r="AE812" i="10" s="1"/>
  <c r="AE813" i="10" s="1"/>
  <c r="AF175" i="10"/>
  <c r="AE176" i="10"/>
  <c r="AF681" i="10"/>
  <c r="AE682" i="10"/>
  <c r="AF278" i="10"/>
  <c r="AF277" i="26" s="1"/>
  <c r="AF276" i="26" s="1"/>
  <c r="AE279" i="10"/>
  <c r="AF323" i="10"/>
  <c r="AF322" i="26" s="1"/>
  <c r="AE324" i="10"/>
  <c r="AE869" i="10"/>
  <c r="AF868" i="10"/>
  <c r="AF1015" i="26" s="1"/>
  <c r="AE372" i="10"/>
  <c r="AF371" i="10"/>
  <c r="AF393" i="26" s="1"/>
  <c r="AF686" i="10"/>
  <c r="AE687" i="10"/>
  <c r="AE785" i="10"/>
  <c r="AE786" i="10" s="1"/>
  <c r="AE787" i="10" s="1"/>
  <c r="AE788" i="10" s="1"/>
  <c r="AF784" i="10"/>
  <c r="AE790" i="10"/>
  <c r="AE791" i="10" s="1"/>
  <c r="AE792" i="10" s="1"/>
  <c r="AE793" i="10" s="1"/>
  <c r="AF789" i="10"/>
  <c r="AF706" i="10"/>
  <c r="AG705" i="10"/>
  <c r="AG818" i="26" s="1"/>
  <c r="AF535" i="10"/>
  <c r="AG534" i="10"/>
  <c r="AG590" i="26" s="1"/>
  <c r="AF499" i="10"/>
  <c r="AF555" i="26" s="1"/>
  <c r="AE500" i="10"/>
  <c r="AE166" i="10"/>
  <c r="AF165" i="10"/>
  <c r="AF130" i="26" s="1"/>
  <c r="AF71" i="10"/>
  <c r="AF19" i="26" s="1"/>
  <c r="AF18" i="26" s="1"/>
  <c r="AE72" i="10"/>
  <c r="AE751" i="10"/>
  <c r="AF750" i="10"/>
  <c r="AF863" i="26" s="1"/>
  <c r="AF401" i="10"/>
  <c r="AF423" i="26" s="1"/>
  <c r="AE402" i="10"/>
  <c r="AE604" i="10"/>
  <c r="AF603" i="10"/>
  <c r="AF676" i="26" s="1"/>
  <c r="AE559" i="10"/>
  <c r="AF558" i="10"/>
  <c r="AF631" i="26" s="1"/>
  <c r="AF630" i="26" s="1"/>
  <c r="AE820" i="10"/>
  <c r="AE821" i="10" s="1"/>
  <c r="AF819" i="10"/>
  <c r="AF450" i="10"/>
  <c r="AF489" i="26" s="1"/>
  <c r="AE451" i="10"/>
  <c r="AE530" i="10"/>
  <c r="AF529" i="10"/>
  <c r="AF585" i="26" s="1"/>
  <c r="AE619" i="10"/>
  <c r="AF618" i="10"/>
  <c r="AF691" i="26" s="1"/>
  <c r="AE540" i="10"/>
  <c r="AF539" i="10"/>
  <c r="AF595" i="26" s="1"/>
  <c r="AF583" i="10"/>
  <c r="AF656" i="26" s="1"/>
  <c r="AE584" i="10"/>
  <c r="AE97" i="10"/>
  <c r="AF96" i="10"/>
  <c r="AF44" i="26" s="1"/>
  <c r="AF254" i="10"/>
  <c r="AF236" i="26" s="1"/>
  <c r="AE255" i="10"/>
  <c r="AE884" i="10"/>
  <c r="AF883" i="10"/>
  <c r="AF1030" i="26" s="1"/>
  <c r="AF780" i="10"/>
  <c r="AF781" i="10" s="1"/>
  <c r="AF782" i="10" s="1"/>
  <c r="AF783" i="10" s="1"/>
  <c r="AG779" i="10"/>
  <c r="AE446" i="10"/>
  <c r="AF445" i="10"/>
  <c r="AF484" i="26" s="1"/>
  <c r="AE156" i="10"/>
  <c r="AF155" i="10"/>
  <c r="AF120" i="26" s="1"/>
  <c r="AE245" i="10"/>
  <c r="AF244" i="10"/>
  <c r="AF226" i="26" s="1"/>
  <c r="AF195" i="10"/>
  <c r="AF196" i="10" s="1"/>
  <c r="AF197" i="10" s="1"/>
  <c r="AF198" i="10" s="1"/>
  <c r="AF199" i="10" s="1"/>
  <c r="AE726" i="10"/>
  <c r="AF725" i="10"/>
  <c r="AF838" i="26" s="1"/>
  <c r="AE235" i="10"/>
  <c r="AF234" i="10"/>
  <c r="AF216" i="26" s="1"/>
  <c r="AF593" i="10"/>
  <c r="AF666" i="26" s="1"/>
  <c r="AE594" i="10"/>
  <c r="AE466" i="10"/>
  <c r="AF465" i="10"/>
  <c r="AF504" i="26" s="1"/>
  <c r="AF392" i="10"/>
  <c r="AG391" i="10"/>
  <c r="AG413" i="26" s="1"/>
  <c r="AE377" i="10"/>
  <c r="AF376" i="10"/>
  <c r="AF398" i="26" s="1"/>
  <c r="AE407" i="10"/>
  <c r="AF406" i="10"/>
  <c r="AF428" i="26" s="1"/>
  <c r="AF181" i="10"/>
  <c r="AG180" i="10"/>
  <c r="AG145" i="26" s="1"/>
  <c r="AF510" i="10"/>
  <c r="AG509" i="10"/>
  <c r="AG565" i="26" s="1"/>
  <c r="AE761" i="10"/>
  <c r="AF760" i="10"/>
  <c r="AF873" i="26" s="1"/>
  <c r="AF259" i="10"/>
  <c r="AF241" i="26" s="1"/>
  <c r="AE260" i="10"/>
  <c r="AF283" i="10"/>
  <c r="AF282" i="26" s="1"/>
  <c r="AE284" i="10"/>
  <c r="AF264" i="10"/>
  <c r="AF246" i="26" s="1"/>
  <c r="AE265" i="10"/>
  <c r="AF794" i="10"/>
  <c r="AE795" i="10"/>
  <c r="AE796" i="10" s="1"/>
  <c r="AE797" i="10" s="1"/>
  <c r="AE798" i="10" s="1"/>
  <c r="AE736" i="10"/>
  <c r="AF735" i="10"/>
  <c r="AF848" i="26" s="1"/>
  <c r="AE899" i="10"/>
  <c r="AF898" i="10"/>
  <c r="AF1045" i="26" s="1"/>
  <c r="AF804" i="10"/>
  <c r="AE805" i="10"/>
  <c r="AE806" i="10" s="1"/>
  <c r="AE807" i="10" s="1"/>
  <c r="AE808" i="10" s="1"/>
  <c r="AF740" i="10"/>
  <c r="AF853" i="26" s="1"/>
  <c r="AE741" i="10"/>
  <c r="AF652" i="10"/>
  <c r="AG651" i="10"/>
  <c r="AE92" i="10"/>
  <c r="AF91" i="10"/>
  <c r="AF39" i="26" s="1"/>
  <c r="AE839" i="10"/>
  <c r="AF838" i="10"/>
  <c r="AF985" i="26" s="1"/>
  <c r="AF984" i="26" s="1"/>
  <c r="AE141" i="10"/>
  <c r="AF140" i="10"/>
  <c r="AF105" i="26" s="1"/>
  <c r="AF104" i="26" s="1"/>
  <c r="AE250" i="10"/>
  <c r="AF249" i="10"/>
  <c r="AF231" i="26" s="1"/>
  <c r="AE102" i="10"/>
  <c r="AF101" i="10"/>
  <c r="AF49" i="26" s="1"/>
  <c r="AE151" i="10"/>
  <c r="AF150" i="10"/>
  <c r="AF115" i="26" s="1"/>
  <c r="AF769" i="10"/>
  <c r="AE770" i="10"/>
  <c r="AE771" i="10" s="1"/>
  <c r="AE772" i="10" s="1"/>
  <c r="AE773" i="10" s="1"/>
  <c r="AE775" i="10"/>
  <c r="AE776" i="10" s="1"/>
  <c r="AE777" i="10" s="1"/>
  <c r="AE778" i="10" s="1"/>
  <c r="AF774" i="10"/>
  <c r="AE441" i="10"/>
  <c r="AF440" i="10"/>
  <c r="AF479" i="26" s="1"/>
  <c r="AF289" i="10"/>
  <c r="AG288" i="10"/>
  <c r="AG287" i="26" s="1"/>
  <c r="AF219" i="10"/>
  <c r="AF201" i="26" s="1"/>
  <c r="AE220" i="10"/>
  <c r="AE221" i="10" s="1"/>
  <c r="AE864" i="10"/>
  <c r="AF863" i="10"/>
  <c r="AF1010" i="26" s="1"/>
  <c r="AF544" i="10"/>
  <c r="AF600" i="26" s="1"/>
  <c r="AE545" i="10"/>
  <c r="AE240" i="10"/>
  <c r="AF239" i="10"/>
  <c r="AF221" i="26" s="1"/>
  <c r="AE569" i="10"/>
  <c r="AF568" i="10"/>
  <c r="AF641" i="26" s="1"/>
  <c r="AE334" i="10"/>
  <c r="AF333" i="10"/>
  <c r="AF332" i="26" s="1"/>
  <c r="AE107" i="10"/>
  <c r="AF106" i="10"/>
  <c r="AF54" i="26" s="1"/>
  <c r="AE614" i="10"/>
  <c r="AF613" i="10"/>
  <c r="AF686" i="26" s="1"/>
  <c r="AE505" i="10"/>
  <c r="AF504" i="10"/>
  <c r="AF560" i="26" s="1"/>
  <c r="AE574" i="10"/>
  <c r="AF573" i="10"/>
  <c r="AF646" i="26" s="1"/>
  <c r="AE431" i="10"/>
  <c r="AF430" i="10"/>
  <c r="AF469" i="26" s="1"/>
  <c r="AE319" i="10"/>
  <c r="AF318" i="10"/>
  <c r="AF317" i="26" s="1"/>
  <c r="AE191" i="10"/>
  <c r="AF190" i="10"/>
  <c r="AF155" i="26" s="1"/>
  <c r="AF631" i="10"/>
  <c r="AE632" i="10"/>
  <c r="AE889" i="10"/>
  <c r="AF888" i="10"/>
  <c r="AF1035" i="26" s="1"/>
  <c r="AF351" i="10"/>
  <c r="AF373" i="26" s="1"/>
  <c r="AF372" i="26" s="1"/>
  <c r="AE352" i="10"/>
  <c r="AF814" i="10"/>
  <c r="AE815" i="10"/>
  <c r="AE816" i="10" s="1"/>
  <c r="AF641" i="10"/>
  <c r="AE642" i="10"/>
  <c r="AE186" i="10"/>
  <c r="AF185" i="10"/>
  <c r="AF150" i="26" s="1"/>
  <c r="AF636" i="10"/>
  <c r="AE637" i="10"/>
  <c r="AF588" i="10"/>
  <c r="AF661" i="26" s="1"/>
  <c r="AE589" i="10"/>
  <c r="AE667" i="10"/>
  <c r="AF666" i="10"/>
  <c r="AE329" i="10"/>
  <c r="AF328" i="10"/>
  <c r="AF327" i="26" s="1"/>
  <c r="AE495" i="10"/>
  <c r="AF494" i="10"/>
  <c r="AF550" i="26" s="1"/>
  <c r="AF76" i="10"/>
  <c r="AF24" i="26" s="1"/>
  <c r="AE77" i="10"/>
  <c r="AE87" i="10"/>
  <c r="AF86" i="10"/>
  <c r="AF34" i="26" s="1"/>
  <c r="AF81" i="10"/>
  <c r="AF29" i="26" s="1"/>
  <c r="AE82" i="10"/>
  <c r="AF361" i="10"/>
  <c r="AF383" i="26" s="1"/>
  <c r="AE362" i="10"/>
  <c r="AF131" i="10"/>
  <c r="AF79" i="26" s="1"/>
  <c r="AE132" i="10"/>
  <c r="AE854" i="10"/>
  <c r="AF853" i="10"/>
  <c r="AF1000" i="26" s="1"/>
  <c r="AF269" i="10"/>
  <c r="AF251" i="26" s="1"/>
  <c r="AE270" i="10"/>
  <c r="AF367" i="10"/>
  <c r="AG366" i="10"/>
  <c r="AG388" i="26" s="1"/>
  <c r="Y18" i="18" l="1"/>
  <c r="Y14" i="30"/>
  <c r="AC16" i="18"/>
  <c r="AD1144" i="26"/>
  <c r="AD19" i="15" s="1"/>
  <c r="AD19" i="17" s="1"/>
  <c r="AD19" i="18" s="1"/>
  <c r="AD1142" i="26"/>
  <c r="AD17" i="15" s="1"/>
  <c r="AD17" i="17" s="1"/>
  <c r="AD17" i="18" s="1"/>
  <c r="AE1128" i="26"/>
  <c r="Z18" i="17"/>
  <c r="AF201" i="10"/>
  <c r="AF202" i="10" s="1"/>
  <c r="AF203" i="10" s="1"/>
  <c r="AF204" i="10" s="1"/>
  <c r="AG200" i="10"/>
  <c r="AG165" i="26" s="1"/>
  <c r="AF721" i="10"/>
  <c r="AG720" i="10"/>
  <c r="AF210" i="10"/>
  <c r="AG209" i="10"/>
  <c r="AG420" i="10"/>
  <c r="AG459" i="26" s="1"/>
  <c r="AG458" i="26" s="1"/>
  <c r="AF421" i="10"/>
  <c r="AD818" i="10"/>
  <c r="AD822" i="10"/>
  <c r="AD823" i="10" s="1"/>
  <c r="AF828" i="26"/>
  <c r="AE833" i="26"/>
  <c r="AF135" i="26"/>
  <c r="AC577" i="26"/>
  <c r="AC834" i="26"/>
  <c r="AC722" i="10"/>
  <c r="AA622" i="10"/>
  <c r="AA695" i="26" s="1"/>
  <c r="AA694" i="26"/>
  <c r="AA1117" i="26"/>
  <c r="AA1143" i="26" s="1"/>
  <c r="AA18" i="15" s="1"/>
  <c r="AB690" i="26"/>
  <c r="AF140" i="26"/>
  <c r="AA836" i="26"/>
  <c r="AA724" i="10"/>
  <c r="AA837" i="26" s="1"/>
  <c r="AF160" i="26"/>
  <c r="AB144" i="26"/>
  <c r="AC191" i="26"/>
  <c r="AC190" i="26" s="1"/>
  <c r="AB723" i="10"/>
  <c r="AB835" i="26"/>
  <c r="AE817" i="10"/>
  <c r="AC316" i="26"/>
  <c r="AC322" i="10"/>
  <c r="AC321" i="26" s="1"/>
  <c r="AB268" i="26"/>
  <c r="AB272" i="26" s="1"/>
  <c r="AB260" i="26"/>
  <c r="AB264" i="26" s="1"/>
  <c r="Z193" i="26"/>
  <c r="Z212" i="10"/>
  <c r="Y194" i="26"/>
  <c r="Y213" i="10"/>
  <c r="Y195" i="26" s="1"/>
  <c r="AA211" i="10"/>
  <c r="AA192" i="26"/>
  <c r="AE1122" i="26"/>
  <c r="AE1123" i="26"/>
  <c r="AE1116" i="26"/>
  <c r="AE1115" i="26"/>
  <c r="AE1126" i="26"/>
  <c r="AE900" i="10"/>
  <c r="AE1046" i="26"/>
  <c r="AE727" i="10"/>
  <c r="AE839" i="26"/>
  <c r="AF536" i="10"/>
  <c r="AF591" i="26"/>
  <c r="AE576" i="26"/>
  <c r="AC125" i="10"/>
  <c r="AC73" i="26" s="1"/>
  <c r="AC72" i="26"/>
  <c r="AD463" i="10"/>
  <c r="AD501" i="26"/>
  <c r="AC902" i="10"/>
  <c r="AC1049" i="26" s="1"/>
  <c r="AC1048" i="26"/>
  <c r="AC479" i="10"/>
  <c r="AC518" i="26" s="1"/>
  <c r="AC517" i="26"/>
  <c r="AD242" i="10"/>
  <c r="AD223" i="26"/>
  <c r="AC533" i="10"/>
  <c r="AC589" i="26" s="1"/>
  <c r="AC588" i="26"/>
  <c r="AE683" i="10"/>
  <c r="AE950" i="26"/>
  <c r="AE778" i="26"/>
  <c r="AD478" i="10"/>
  <c r="AD516" i="26"/>
  <c r="AD733" i="10"/>
  <c r="AD845" i="26"/>
  <c r="AD188" i="10"/>
  <c r="AD152" i="26"/>
  <c r="AD596" i="10"/>
  <c r="AD668" i="26"/>
  <c r="AD359" i="10"/>
  <c r="AD380" i="26"/>
  <c r="AB903" i="26"/>
  <c r="AB731" i="26"/>
  <c r="AC405" i="10"/>
  <c r="AC427" i="26" s="1"/>
  <c r="AC426" i="26"/>
  <c r="AB933" i="26"/>
  <c r="AB761" i="26"/>
  <c r="AB953" i="26"/>
  <c r="AB781" i="26"/>
  <c r="AD649" i="10"/>
  <c r="AD916" i="26"/>
  <c r="AD744" i="26"/>
  <c r="AC493" i="10"/>
  <c r="AC549" i="26" s="1"/>
  <c r="AC548" i="26"/>
  <c r="AD684" i="10"/>
  <c r="AD951" i="26"/>
  <c r="AD779" i="26"/>
  <c r="AC105" i="10"/>
  <c r="AC53" i="26" s="1"/>
  <c r="AC52" i="26"/>
  <c r="AD1127" i="26"/>
  <c r="AC233" i="10"/>
  <c r="AC215" i="26" s="1"/>
  <c r="AC214" i="26"/>
  <c r="AD497" i="10"/>
  <c r="AD552" i="26"/>
  <c r="AD149" i="10"/>
  <c r="AD114" i="26" s="1"/>
  <c r="AD113" i="26"/>
  <c r="AC218" i="10"/>
  <c r="AC200" i="26" s="1"/>
  <c r="AC199" i="26"/>
  <c r="AC375" i="10"/>
  <c r="AC397" i="26" s="1"/>
  <c r="AC396" i="26"/>
  <c r="AD886" i="10"/>
  <c r="AD1032" i="26"/>
  <c r="AD423" i="10"/>
  <c r="AD461" i="26"/>
  <c r="AD453" i="10"/>
  <c r="AD491" i="26"/>
  <c r="AD753" i="10"/>
  <c r="AD865" i="26"/>
  <c r="AC243" i="10"/>
  <c r="AC225" i="26" s="1"/>
  <c r="AC224" i="26"/>
  <c r="AC862" i="10"/>
  <c r="AC1009" i="26" s="1"/>
  <c r="AC1008" i="26"/>
  <c r="AG343" i="10"/>
  <c r="AF342" i="26"/>
  <c r="AD311" i="10"/>
  <c r="AD309" i="26"/>
  <c r="AD438" i="10"/>
  <c r="AD476" i="26"/>
  <c r="AD414" i="10"/>
  <c r="AD435" i="26"/>
  <c r="AC95" i="10"/>
  <c r="AC43" i="26" s="1"/>
  <c r="AC42" i="26"/>
  <c r="AE890" i="10"/>
  <c r="AE1036" i="26"/>
  <c r="AE93" i="10"/>
  <c r="AE40" i="26"/>
  <c r="AF954" i="26"/>
  <c r="AF782" i="26"/>
  <c r="AE526" i="10"/>
  <c r="AE581" i="26"/>
  <c r="AF673" i="10"/>
  <c r="AF940" i="26"/>
  <c r="AF768" i="26"/>
  <c r="AC75" i="10"/>
  <c r="AC23" i="26" s="1"/>
  <c r="AC22" i="26"/>
  <c r="AE674" i="10"/>
  <c r="AE941" i="26"/>
  <c r="AE769" i="26"/>
  <c r="AC847" i="10"/>
  <c r="AC994" i="26" s="1"/>
  <c r="AC993" i="26"/>
  <c r="AD675" i="10"/>
  <c r="AD942" i="26"/>
  <c r="AD770" i="26"/>
  <c r="AC258" i="10"/>
  <c r="AC240" i="26" s="1"/>
  <c r="AC239" i="26"/>
  <c r="AE314" i="26"/>
  <c r="AD846" i="10"/>
  <c r="AD992" i="26"/>
  <c r="AF934" i="26"/>
  <c r="AF762" i="26"/>
  <c r="AE413" i="10"/>
  <c r="AE434" i="26"/>
  <c r="AE855" i="10"/>
  <c r="AE1001" i="26"/>
  <c r="AF899" i="26"/>
  <c r="AF898" i="26" s="1"/>
  <c r="AF727" i="26"/>
  <c r="AF726" i="26" s="1"/>
  <c r="AE251" i="10"/>
  <c r="AE232" i="26"/>
  <c r="AE620" i="10"/>
  <c r="AE621" i="10" s="1"/>
  <c r="AE692" i="26"/>
  <c r="AE373" i="10"/>
  <c r="AE394" i="26"/>
  <c r="AE300" i="10"/>
  <c r="AE298" i="26"/>
  <c r="AD370" i="10"/>
  <c r="AD392" i="26" s="1"/>
  <c r="AD391" i="26"/>
  <c r="AD433" i="10"/>
  <c r="AD471" i="26"/>
  <c r="AD252" i="10"/>
  <c r="AD233" i="26"/>
  <c r="AD871" i="10"/>
  <c r="AD1017" i="26"/>
  <c r="AD713" i="10"/>
  <c r="AD825" i="26"/>
  <c r="AC360" i="10"/>
  <c r="AC382" i="26" s="1"/>
  <c r="AC381" i="26"/>
  <c r="AE133" i="10"/>
  <c r="AE80" i="26"/>
  <c r="AE78" i="10"/>
  <c r="AE25" i="26"/>
  <c r="AE590" i="10"/>
  <c r="AE662" i="26"/>
  <c r="AE202" i="26"/>
  <c r="AF174" i="26"/>
  <c r="AF178" i="26" s="1"/>
  <c r="AF182" i="26"/>
  <c r="AF186" i="26" s="1"/>
  <c r="AE742" i="10"/>
  <c r="AE854" i="26"/>
  <c r="AE595" i="10"/>
  <c r="AE667" i="26"/>
  <c r="AE585" i="10"/>
  <c r="AE657" i="26"/>
  <c r="AE177" i="10"/>
  <c r="AE141" i="26"/>
  <c r="AF959" i="26"/>
  <c r="AF787" i="26"/>
  <c r="AF340" i="10"/>
  <c r="AF338" i="26"/>
  <c r="AF944" i="26"/>
  <c r="AF772" i="26"/>
  <c r="AE172" i="10"/>
  <c r="AE136" i="26"/>
  <c r="AE162" i="10"/>
  <c r="AE126" i="26"/>
  <c r="AE880" i="10"/>
  <c r="AE1026" i="26"/>
  <c r="AE702" i="10"/>
  <c r="AE814" i="26"/>
  <c r="AE118" i="10"/>
  <c r="AE65" i="26"/>
  <c r="AF914" i="26"/>
  <c r="AF742" i="26"/>
  <c r="AE717" i="10"/>
  <c r="AE829" i="26"/>
  <c r="AC685" i="10"/>
  <c r="AC952" i="26"/>
  <c r="AC780" i="26"/>
  <c r="AD659" i="10"/>
  <c r="AD926" i="26"/>
  <c r="AD754" i="26"/>
  <c r="AD163" i="10"/>
  <c r="AD127" i="26"/>
  <c r="AD162" i="26"/>
  <c r="AE708" i="10"/>
  <c r="AE820" i="26"/>
  <c r="AC164" i="26"/>
  <c r="AC163" i="26"/>
  <c r="AE796" i="26"/>
  <c r="AE800" i="26" s="1"/>
  <c r="AE804" i="26"/>
  <c r="AE808" i="26" s="1"/>
  <c r="AD374" i="10"/>
  <c r="AD395" i="26"/>
  <c r="AD601" i="10"/>
  <c r="AD673" i="26"/>
  <c r="AD513" i="10"/>
  <c r="AD569" i="26" s="1"/>
  <c r="AD568" i="26"/>
  <c r="AC464" i="10"/>
  <c r="AC503" i="26" s="1"/>
  <c r="AC502" i="26"/>
  <c r="AC749" i="10"/>
  <c r="AC862" i="26" s="1"/>
  <c r="AC861" i="26"/>
  <c r="AD492" i="10"/>
  <c r="AD547" i="26"/>
  <c r="AB938" i="26"/>
  <c r="AB766" i="26"/>
  <c r="AD84" i="10"/>
  <c r="AD31" i="26"/>
  <c r="AD743" i="10"/>
  <c r="AD855" i="26"/>
  <c r="AD237" i="10"/>
  <c r="AD218" i="26"/>
  <c r="AD748" i="10"/>
  <c r="AD860" i="26"/>
  <c r="AC449" i="10"/>
  <c r="AC488" i="26" s="1"/>
  <c r="AC487" i="26"/>
  <c r="AD331" i="10"/>
  <c r="AD329" i="26"/>
  <c r="AC518" i="10"/>
  <c r="AC574" i="26" s="1"/>
  <c r="AC573" i="26"/>
  <c r="AC169" i="10"/>
  <c r="AC134" i="26" s="1"/>
  <c r="AC133" i="26"/>
  <c r="AD257" i="10"/>
  <c r="AD238" i="26"/>
  <c r="AD542" i="10"/>
  <c r="AD597" i="26"/>
  <c r="AD561" i="10"/>
  <c r="AD633" i="26"/>
  <c r="AD74" i="10"/>
  <c r="AD21" i="26"/>
  <c r="AC567" i="10"/>
  <c r="AC640" i="26" s="1"/>
  <c r="AC639" i="26"/>
  <c r="AC612" i="10"/>
  <c r="AC685" i="26" s="1"/>
  <c r="AC684" i="26"/>
  <c r="AC739" i="10"/>
  <c r="AC852" i="26" s="1"/>
  <c r="AC851" i="26"/>
  <c r="AD876" i="10"/>
  <c r="AD1022" i="26"/>
  <c r="AD861" i="10"/>
  <c r="AD1007" i="26"/>
  <c r="AD167" i="26"/>
  <c r="AD296" i="10"/>
  <c r="AD294" i="26"/>
  <c r="AC602" i="10"/>
  <c r="AC675" i="26" s="1"/>
  <c r="AC674" i="26"/>
  <c r="AD759" i="10"/>
  <c r="AD872" i="26" s="1"/>
  <c r="AD871" i="26"/>
  <c r="AE187" i="10"/>
  <c r="AE151" i="26"/>
  <c r="AE103" i="10"/>
  <c r="AE50" i="26"/>
  <c r="AF354" i="26"/>
  <c r="AF358" i="26" s="1"/>
  <c r="AF346" i="26"/>
  <c r="AE571" i="26"/>
  <c r="AE113" i="10"/>
  <c r="AE60" i="26"/>
  <c r="AD364" i="10"/>
  <c r="AD385" i="26"/>
  <c r="AC365" i="10"/>
  <c r="AC387" i="26" s="1"/>
  <c r="AC386" i="26"/>
  <c r="AD399" i="10"/>
  <c r="AD420" i="26"/>
  <c r="AC734" i="10"/>
  <c r="AC847" i="26" s="1"/>
  <c r="AC846" i="26"/>
  <c r="AD319" i="26"/>
  <c r="AE291" i="10"/>
  <c r="AE289" i="26"/>
  <c r="AD841" i="10"/>
  <c r="AD987" i="26"/>
  <c r="AC572" i="10"/>
  <c r="AC645" i="26" s="1"/>
  <c r="AC644" i="26"/>
  <c r="AD901" i="10"/>
  <c r="AD1047" i="26"/>
  <c r="AE1118" i="26"/>
  <c r="AE350" i="26"/>
  <c r="AC130" i="10"/>
  <c r="AC78" i="26" s="1"/>
  <c r="AC77" i="26"/>
  <c r="AG919" i="26"/>
  <c r="AG747" i="26"/>
  <c r="AE73" i="10"/>
  <c r="AE20" i="26"/>
  <c r="AC169" i="26"/>
  <c r="AC168" i="26"/>
  <c r="AD517" i="10"/>
  <c r="AD572" i="26"/>
  <c r="AE408" i="10"/>
  <c r="AE429" i="26"/>
  <c r="AF88" i="26"/>
  <c r="AF92" i="26" s="1"/>
  <c r="AF96" i="26"/>
  <c r="AF100" i="26" s="1"/>
  <c r="AE197" i="26"/>
  <c r="AE437" i="10"/>
  <c r="AE475" i="26"/>
  <c r="AE398" i="10"/>
  <c r="AE419" i="26"/>
  <c r="AE482" i="10"/>
  <c r="AE520" i="26"/>
  <c r="AC897" i="10"/>
  <c r="AC1044" i="26" s="1"/>
  <c r="AC1043" i="26"/>
  <c r="AB958" i="26"/>
  <c r="AB786" i="26"/>
  <c r="AD703" i="10"/>
  <c r="AD815" i="26"/>
  <c r="AD468" i="10"/>
  <c r="AD506" i="26"/>
  <c r="AC645" i="10"/>
  <c r="AC912" i="26"/>
  <c r="AC740" i="26"/>
  <c r="AD552" i="10"/>
  <c r="AD607" i="26"/>
  <c r="AE192" i="10"/>
  <c r="AE156" i="26"/>
  <c r="AE506" i="10"/>
  <c r="AE561" i="26"/>
  <c r="AE570" i="10"/>
  <c r="AE642" i="26"/>
  <c r="AE142" i="10"/>
  <c r="AE106" i="26"/>
  <c r="AE762" i="10"/>
  <c r="AE874" i="26"/>
  <c r="AE378" i="10"/>
  <c r="AE399" i="26"/>
  <c r="AE161" i="26"/>
  <c r="AE531" i="10"/>
  <c r="AE586" i="26"/>
  <c r="AE605" i="10"/>
  <c r="AE677" i="26"/>
  <c r="AE167" i="10"/>
  <c r="AE131" i="26"/>
  <c r="AE870" i="10"/>
  <c r="AE1016" i="26"/>
  <c r="AE388" i="10"/>
  <c r="AE409" i="26"/>
  <c r="AE693" i="10"/>
  <c r="AE960" i="26"/>
  <c r="AE788" i="26"/>
  <c r="AE678" i="10"/>
  <c r="AE945" i="26"/>
  <c r="AE773" i="26"/>
  <c r="AE565" i="10"/>
  <c r="AE637" i="26"/>
  <c r="AE166" i="26"/>
  <c r="AE295" i="10"/>
  <c r="AE293" i="26"/>
  <c r="AF882" i="26"/>
  <c r="AF886" i="26" s="1"/>
  <c r="AF890" i="26"/>
  <c r="AF894" i="26" s="1"/>
  <c r="AE648" i="10"/>
  <c r="AE915" i="26"/>
  <c r="AE743" i="26"/>
  <c r="AC650" i="10"/>
  <c r="AC917" i="26"/>
  <c r="AC745" i="26"/>
  <c r="AC253" i="10"/>
  <c r="AC235" i="26" s="1"/>
  <c r="AC234" i="26"/>
  <c r="AC273" i="10"/>
  <c r="AC255" i="26" s="1"/>
  <c r="AC254" i="26"/>
  <c r="AE968" i="26"/>
  <c r="AE972" i="26" s="1"/>
  <c r="AE976" i="26"/>
  <c r="AE980" i="26" s="1"/>
  <c r="AD79" i="10"/>
  <c r="AD26" i="26"/>
  <c r="AD644" i="10"/>
  <c r="AD911" i="26"/>
  <c r="AD739" i="26"/>
  <c r="AC337" i="10"/>
  <c r="AC336" i="26" s="1"/>
  <c r="AC335" i="26"/>
  <c r="AG485" i="10"/>
  <c r="AF524" i="26"/>
  <c r="AC410" i="10"/>
  <c r="AC432" i="26" s="1"/>
  <c r="AC431" i="26"/>
  <c r="AD124" i="10"/>
  <c r="AD71" i="26"/>
  <c r="AD227" i="10"/>
  <c r="AD208" i="26"/>
  <c r="AD611" i="10"/>
  <c r="AD683" i="26"/>
  <c r="AE1120" i="26"/>
  <c r="AD538" i="10"/>
  <c r="AD594" i="26" s="1"/>
  <c r="AD593" i="26"/>
  <c r="AC635" i="10"/>
  <c r="AC902" i="26"/>
  <c r="AC730" i="26"/>
  <c r="AD634" i="10"/>
  <c r="AD901" i="26"/>
  <c r="AD729" i="26"/>
  <c r="AD576" i="10"/>
  <c r="AD648" i="26"/>
  <c r="AD336" i="10"/>
  <c r="AD334" i="26"/>
  <c r="AD866" i="10"/>
  <c r="AD1012" i="26"/>
  <c r="AD94" i="10"/>
  <c r="AD41" i="26"/>
  <c r="AG903" i="10"/>
  <c r="AF1050" i="26"/>
  <c r="AD763" i="10"/>
  <c r="AD875" i="26"/>
  <c r="AD326" i="10"/>
  <c r="AD324" i="26"/>
  <c r="AC268" i="10"/>
  <c r="AC250" i="26" s="1"/>
  <c r="AC249" i="26"/>
  <c r="AC577" i="10"/>
  <c r="AC650" i="26" s="1"/>
  <c r="AC649" i="26"/>
  <c r="AC469" i="10"/>
  <c r="AC508" i="26" s="1"/>
  <c r="AC507" i="26"/>
  <c r="AB908" i="26"/>
  <c r="AB736" i="26"/>
  <c r="AD292" i="10"/>
  <c r="AD291" i="26" s="1"/>
  <c r="AD290" i="26"/>
  <c r="AC754" i="10"/>
  <c r="AC867" i="26" s="1"/>
  <c r="AC866" i="26"/>
  <c r="AC498" i="10"/>
  <c r="AC554" i="26" s="1"/>
  <c r="AC553" i="26"/>
  <c r="AE183" i="10"/>
  <c r="AE147" i="26"/>
  <c r="AD728" i="10"/>
  <c r="AD840" i="26"/>
  <c r="AD389" i="10"/>
  <c r="AD410" i="26"/>
  <c r="AC263" i="10"/>
  <c r="AC245" i="26" s="1"/>
  <c r="AC244" i="26"/>
  <c r="AC719" i="10"/>
  <c r="AC832" i="26" s="1"/>
  <c r="AC831" i="26"/>
  <c r="AC174" i="10"/>
  <c r="AC139" i="26" s="1"/>
  <c r="AC138" i="26"/>
  <c r="AC592" i="10"/>
  <c r="AC665" i="26" s="1"/>
  <c r="AC664" i="26"/>
  <c r="AC553" i="10"/>
  <c r="AC609" i="26" s="1"/>
  <c r="AC608" i="26"/>
  <c r="AE341" i="10"/>
  <c r="AE339" i="26"/>
  <c r="AD301" i="10"/>
  <c r="AD299" i="26"/>
  <c r="AD173" i="10"/>
  <c r="AD137" i="26"/>
  <c r="AC704" i="10"/>
  <c r="AC817" i="26" s="1"/>
  <c r="AC816" i="26"/>
  <c r="AC582" i="10"/>
  <c r="AC655" i="26" s="1"/>
  <c r="AC654" i="26"/>
  <c r="AC714" i="10"/>
  <c r="AC827" i="26" s="1"/>
  <c r="AC826" i="26"/>
  <c r="AC764" i="10"/>
  <c r="AC877" i="26" s="1"/>
  <c r="AC876" i="26"/>
  <c r="AE432" i="10"/>
  <c r="AE470" i="26"/>
  <c r="AE305" i="10"/>
  <c r="AE303" i="26"/>
  <c r="AC189" i="10"/>
  <c r="AC154" i="26" s="1"/>
  <c r="AC153" i="26"/>
  <c r="AD688" i="26"/>
  <c r="AD104" i="10"/>
  <c r="AD51" i="26"/>
  <c r="AC543" i="10"/>
  <c r="AC599" i="26" s="1"/>
  <c r="AC598" i="26"/>
  <c r="AG765" i="10"/>
  <c r="AF878" i="26"/>
  <c r="AC607" i="10"/>
  <c r="AC680" i="26" s="1"/>
  <c r="AC679" i="26"/>
  <c r="AF924" i="26"/>
  <c r="AF752" i="26"/>
  <c r="AE895" i="10"/>
  <c r="AE1041" i="26"/>
  <c r="AD718" i="10"/>
  <c r="AD830" i="26"/>
  <c r="AF909" i="26"/>
  <c r="AF737" i="26"/>
  <c r="AE865" i="10"/>
  <c r="AE1011" i="26"/>
  <c r="AE737" i="10"/>
  <c r="AE849" i="26"/>
  <c r="AE447" i="10"/>
  <c r="AE485" i="26"/>
  <c r="AF707" i="10"/>
  <c r="AF819" i="26"/>
  <c r="AE747" i="10"/>
  <c r="AE859" i="26"/>
  <c r="AE427" i="10"/>
  <c r="AE465" i="26"/>
  <c r="AE658" i="10"/>
  <c r="AE925" i="26"/>
  <c r="AE753" i="26"/>
  <c r="AD89" i="10"/>
  <c r="AD36" i="26"/>
  <c r="AC228" i="10"/>
  <c r="AC210" i="26" s="1"/>
  <c r="AC209" i="26"/>
  <c r="AC238" i="10"/>
  <c r="AC220" i="26" s="1"/>
  <c r="AC219" i="26"/>
  <c r="AC690" i="10"/>
  <c r="AC957" i="26"/>
  <c r="AC785" i="26"/>
  <c r="AD458" i="10"/>
  <c r="AD496" i="26"/>
  <c r="AD547" i="10"/>
  <c r="AD602" i="26"/>
  <c r="AD286" i="10"/>
  <c r="AD284" i="26"/>
  <c r="AC85" i="10"/>
  <c r="AC33" i="26" s="1"/>
  <c r="AC32" i="26"/>
  <c r="AC587" i="10"/>
  <c r="AC660" i="26" s="1"/>
  <c r="AC659" i="26"/>
  <c r="AC80" i="10"/>
  <c r="AC28" i="26" s="1"/>
  <c r="AC27" i="26"/>
  <c r="AC144" i="10"/>
  <c r="AC109" i="26" s="1"/>
  <c r="AC108" i="26"/>
  <c r="AE363" i="10"/>
  <c r="AE384" i="26"/>
  <c r="AE638" i="10"/>
  <c r="AE905" i="26"/>
  <c r="AE733" i="26"/>
  <c r="AE353" i="10"/>
  <c r="AE374" i="26"/>
  <c r="AF1062" i="26"/>
  <c r="AF1066" i="26" s="1"/>
  <c r="AF1054" i="26"/>
  <c r="AF1058" i="26" s="1"/>
  <c r="AE266" i="10"/>
  <c r="AE247" i="26"/>
  <c r="AF536" i="26"/>
  <c r="AF540" i="26" s="1"/>
  <c r="AF528" i="26"/>
  <c r="AF532" i="26" s="1"/>
  <c r="AE452" i="10"/>
  <c r="AE490" i="26"/>
  <c r="AE403" i="10"/>
  <c r="AE424" i="26"/>
  <c r="AE501" i="10"/>
  <c r="AE556" i="26"/>
  <c r="AE325" i="10"/>
  <c r="AE323" i="26"/>
  <c r="AE358" i="10"/>
  <c r="AE379" i="26"/>
  <c r="AE310" i="10"/>
  <c r="AE308" i="26"/>
  <c r="AE580" i="10"/>
  <c r="AE652" i="26"/>
  <c r="AF929" i="26"/>
  <c r="AF757" i="26"/>
  <c r="AE732" i="10"/>
  <c r="AE844" i="26"/>
  <c r="AE226" i="10"/>
  <c r="AE207" i="26"/>
  <c r="AE462" i="10"/>
  <c r="AE500" i="26"/>
  <c r="AE491" i="10"/>
  <c r="AE546" i="26"/>
  <c r="AE128" i="10"/>
  <c r="AE75" i="26"/>
  <c r="AC617" i="10"/>
  <c r="AC689" i="26"/>
  <c r="AG274" i="10"/>
  <c r="AF256" i="26"/>
  <c r="AC302" i="10"/>
  <c r="AC301" i="26" s="1"/>
  <c r="AC300" i="26"/>
  <c r="AD896" i="10"/>
  <c r="AD1042" i="26"/>
  <c r="AE148" i="10"/>
  <c r="AE112" i="26"/>
  <c r="AE654" i="10"/>
  <c r="AE921" i="26"/>
  <c r="AE749" i="26"/>
  <c r="AD217" i="10"/>
  <c r="AD198" i="26"/>
  <c r="AD891" i="10"/>
  <c r="AD1037" i="26"/>
  <c r="AB963" i="26"/>
  <c r="AB791" i="26"/>
  <c r="AF170" i="26"/>
  <c r="AC307" i="10"/>
  <c r="AC306" i="26" s="1"/>
  <c r="AC305" i="26"/>
  <c r="AC729" i="10"/>
  <c r="AC842" i="26" s="1"/>
  <c r="AC841" i="26"/>
  <c r="AC923" i="26"/>
  <c r="AC751" i="26"/>
  <c r="AD232" i="10"/>
  <c r="AD213" i="26"/>
  <c r="AC312" i="10"/>
  <c r="AC311" i="26" s="1"/>
  <c r="AC310" i="26"/>
  <c r="AD591" i="10"/>
  <c r="AD663" i="26"/>
  <c r="AD267" i="10"/>
  <c r="AD248" i="26"/>
  <c r="AC887" i="10"/>
  <c r="AC1034" i="26" s="1"/>
  <c r="AC1033" i="26"/>
  <c r="AD272" i="10"/>
  <c r="AD253" i="26"/>
  <c r="AC660" i="10"/>
  <c r="AC927" i="26"/>
  <c r="AC755" i="26"/>
  <c r="AC415" i="10"/>
  <c r="AC437" i="26" s="1"/>
  <c r="AC436" i="26"/>
  <c r="AD856" i="10"/>
  <c r="AD1002" i="26"/>
  <c r="AD395" i="10"/>
  <c r="AD417" i="26" s="1"/>
  <c r="AD416" i="26"/>
  <c r="AD158" i="10"/>
  <c r="AD122" i="26"/>
  <c r="AD99" i="10"/>
  <c r="AD46" i="26"/>
  <c r="AD693" i="26"/>
  <c r="AD606" i="10"/>
  <c r="AD678" i="26"/>
  <c r="AD168" i="10"/>
  <c r="AD132" i="26"/>
  <c r="AC327" i="10"/>
  <c r="AC326" i="26" s="1"/>
  <c r="AC325" i="26"/>
  <c r="AC680" i="10"/>
  <c r="AC947" i="26"/>
  <c r="AC775" i="26"/>
  <c r="AC164" i="10"/>
  <c r="AC129" i="26" s="1"/>
  <c r="AC128" i="26"/>
  <c r="AD428" i="10"/>
  <c r="AD466" i="26"/>
  <c r="AD581" i="10"/>
  <c r="AD653" i="26"/>
  <c r="AC503" i="10"/>
  <c r="AC559" i="26" s="1"/>
  <c r="AC558" i="26"/>
  <c r="AC508" i="10"/>
  <c r="AC564" i="26" s="1"/>
  <c r="AC563" i="26"/>
  <c r="AE108" i="10"/>
  <c r="AE55" i="26"/>
  <c r="AE157" i="10"/>
  <c r="AE121" i="26"/>
  <c r="AE752" i="10"/>
  <c r="AE864" i="26"/>
  <c r="AE600" i="10"/>
  <c r="AE672" i="26"/>
  <c r="AE845" i="10"/>
  <c r="AE991" i="26"/>
  <c r="AC110" i="10"/>
  <c r="AC58" i="26" s="1"/>
  <c r="AC57" i="26"/>
  <c r="AD881" i="10"/>
  <c r="AD1027" i="26"/>
  <c r="AD178" i="10"/>
  <c r="AD142" i="26"/>
  <c r="AD114" i="10"/>
  <c r="AD61" i="26"/>
  <c r="AE633" i="10"/>
  <c r="AE900" i="26"/>
  <c r="AE728" i="26"/>
  <c r="AF708" i="26"/>
  <c r="AF712" i="26" s="1"/>
  <c r="AF700" i="26"/>
  <c r="AF704" i="26" s="1"/>
  <c r="AG623" i="10"/>
  <c r="AF696" i="26"/>
  <c r="AE668" i="10"/>
  <c r="AE935" i="26"/>
  <c r="AE763" i="26"/>
  <c r="AE575" i="10"/>
  <c r="AE647" i="26"/>
  <c r="AF653" i="10"/>
  <c r="AF920" i="26"/>
  <c r="AF748" i="26"/>
  <c r="AE467" i="10"/>
  <c r="AE505" i="26"/>
  <c r="AE560" i="10"/>
  <c r="AE632" i="26"/>
  <c r="AE610" i="10"/>
  <c r="AE682" i="26"/>
  <c r="AC355" i="10"/>
  <c r="AC377" i="26" s="1"/>
  <c r="AC376" i="26"/>
  <c r="AE537" i="10"/>
  <c r="AE592" i="26"/>
  <c r="AC872" i="10"/>
  <c r="AC1019" i="26" s="1"/>
  <c r="AC1018" i="26"/>
  <c r="AG416" i="10"/>
  <c r="AF438" i="26"/>
  <c r="AD109" i="10"/>
  <c r="AD56" i="26"/>
  <c r="AC640" i="10"/>
  <c r="AC907" i="26"/>
  <c r="AC735" i="26"/>
  <c r="AC597" i="10"/>
  <c r="AC670" i="26" s="1"/>
  <c r="AC669" i="26"/>
  <c r="AC548" i="10"/>
  <c r="AC604" i="26" s="1"/>
  <c r="AC603" i="26"/>
  <c r="AC882" i="10"/>
  <c r="AC1029" i="26" s="1"/>
  <c r="AC1028" i="26"/>
  <c r="AC444" i="10"/>
  <c r="AC483" i="26" s="1"/>
  <c r="AC482" i="26"/>
  <c r="AF368" i="10"/>
  <c r="AF389" i="26"/>
  <c r="AE496" i="10"/>
  <c r="AE551" i="26"/>
  <c r="AF904" i="26"/>
  <c r="AF732" i="26"/>
  <c r="AF450" i="26"/>
  <c r="AF454" i="26" s="1"/>
  <c r="AF442" i="26"/>
  <c r="AF446" i="26" s="1"/>
  <c r="AE320" i="10"/>
  <c r="AE321" i="10" s="1"/>
  <c r="AE318" i="26"/>
  <c r="AE615" i="10"/>
  <c r="AE616" i="10" s="1"/>
  <c r="AE687" i="26"/>
  <c r="AE241" i="10"/>
  <c r="AE222" i="26"/>
  <c r="AF290" i="10"/>
  <c r="AF288" i="26"/>
  <c r="AE152" i="10"/>
  <c r="AE116" i="26"/>
  <c r="AE840" i="10"/>
  <c r="AE986" i="26"/>
  <c r="AF511" i="10"/>
  <c r="AF566" i="26"/>
  <c r="AF393" i="10"/>
  <c r="AF414" i="26"/>
  <c r="AE236" i="10"/>
  <c r="AE217" i="26"/>
  <c r="AE246" i="10"/>
  <c r="AE227" i="26"/>
  <c r="AE885" i="10"/>
  <c r="AE1031" i="26"/>
  <c r="AE422" i="10"/>
  <c r="AE460" i="26"/>
  <c r="AE477" i="10"/>
  <c r="AE515" i="26"/>
  <c r="AF315" i="10"/>
  <c r="AF316" i="10" s="1"/>
  <c r="AF313" i="26"/>
  <c r="AE860" i="10"/>
  <c r="AE1006" i="26"/>
  <c r="AE663" i="10"/>
  <c r="AE930" i="26"/>
  <c r="AE758" i="26"/>
  <c r="AE472" i="10"/>
  <c r="AE510" i="26"/>
  <c r="AE123" i="10"/>
  <c r="AE70" i="26"/>
  <c r="AF622" i="26"/>
  <c r="AF626" i="26" s="1"/>
  <c r="AF614" i="26"/>
  <c r="AF618" i="26" s="1"/>
  <c r="AC943" i="26"/>
  <c r="AC771" i="26"/>
  <c r="AC380" i="10"/>
  <c r="AC402" i="26" s="1"/>
  <c r="AC401" i="26"/>
  <c r="AC484" i="10"/>
  <c r="AC523" i="26" s="1"/>
  <c r="AC522" i="26"/>
  <c r="AC857" i="10"/>
  <c r="AC1004" i="26" s="1"/>
  <c r="AC1003" i="26"/>
  <c r="AC695" i="10"/>
  <c r="AC962" i="26"/>
  <c r="AC790" i="26"/>
  <c r="AC424" i="10"/>
  <c r="AC463" i="26" s="1"/>
  <c r="AC462" i="26"/>
  <c r="AE369" i="10"/>
  <c r="AE390" i="26"/>
  <c r="AD694" i="10"/>
  <c r="AD961" i="26"/>
  <c r="AD789" i="26"/>
  <c r="AC90" i="10"/>
  <c r="AC38" i="26" s="1"/>
  <c r="AC37" i="26"/>
  <c r="AC670" i="10"/>
  <c r="AC937" i="26"/>
  <c r="AC765" i="26"/>
  <c r="AG136" i="10"/>
  <c r="AF84" i="26"/>
  <c r="AD522" i="10"/>
  <c r="AD577" i="26"/>
  <c r="AD851" i="10"/>
  <c r="AD997" i="26"/>
  <c r="AD119" i="10"/>
  <c r="AD66" i="26"/>
  <c r="AE758" i="10"/>
  <c r="AE870" i="26"/>
  <c r="AD689" i="10"/>
  <c r="AD956" i="26"/>
  <c r="AD784" i="26"/>
  <c r="AG554" i="10"/>
  <c r="AF610" i="26"/>
  <c r="AC100" i="10"/>
  <c r="AC48" i="26" s="1"/>
  <c r="AC47" i="26"/>
  <c r="AD342" i="10"/>
  <c r="AD341" i="26" s="1"/>
  <c r="AD340" i="26"/>
  <c r="AC390" i="10"/>
  <c r="AC412" i="26" s="1"/>
  <c r="AC411" i="26"/>
  <c r="AD193" i="10"/>
  <c r="AD157" i="26"/>
  <c r="AD507" i="10"/>
  <c r="AD562" i="26"/>
  <c r="AD571" i="10"/>
  <c r="AD643" i="26"/>
  <c r="AD222" i="10"/>
  <c r="AD203" i="26"/>
  <c r="AD153" i="10"/>
  <c r="AD117" i="26"/>
  <c r="AD143" i="10"/>
  <c r="AD107" i="26"/>
  <c r="AD669" i="10"/>
  <c r="AD936" i="26"/>
  <c r="AD764" i="26"/>
  <c r="AD738" i="10"/>
  <c r="AD850" i="26"/>
  <c r="AD409" i="10"/>
  <c r="AD430" i="26"/>
  <c r="AC429" i="10"/>
  <c r="AC468" i="26" s="1"/>
  <c r="AC467" i="26"/>
  <c r="AC287" i="10"/>
  <c r="AC286" i="26" s="1"/>
  <c r="AC285" i="26"/>
  <c r="AC332" i="10"/>
  <c r="AC331" i="26" s="1"/>
  <c r="AC330" i="26"/>
  <c r="AD379" i="10"/>
  <c r="AD400" i="26"/>
  <c r="AD281" i="10"/>
  <c r="AD279" i="26"/>
  <c r="AC400" i="10"/>
  <c r="AC422" i="26" s="1"/>
  <c r="AC421" i="26"/>
  <c r="AC154" i="10"/>
  <c r="AC119" i="26" s="1"/>
  <c r="AC118" i="26"/>
  <c r="AC528" i="10"/>
  <c r="AC584" i="26" s="1"/>
  <c r="AC583" i="26"/>
  <c r="AD664" i="10"/>
  <c r="AD931" i="26"/>
  <c r="AD759" i="26"/>
  <c r="AD473" i="10"/>
  <c r="AD511" i="26"/>
  <c r="AC852" i="10"/>
  <c r="AC999" i="26" s="1"/>
  <c r="AC998" i="26"/>
  <c r="AC562" i="10"/>
  <c r="AC635" i="26" s="1"/>
  <c r="AC634" i="26"/>
  <c r="AD709" i="10"/>
  <c r="AD822" i="26" s="1"/>
  <c r="AD821" i="26"/>
  <c r="AE330" i="10"/>
  <c r="AE328" i="26"/>
  <c r="AE442" i="10"/>
  <c r="AE480" i="26"/>
  <c r="AF182" i="10"/>
  <c r="AF146" i="26"/>
  <c r="AE541" i="10"/>
  <c r="AE596" i="26"/>
  <c r="AE712" i="10"/>
  <c r="AE824" i="26"/>
  <c r="AF147" i="10"/>
  <c r="AF111" i="26"/>
  <c r="AC867" i="10"/>
  <c r="AC1014" i="26" s="1"/>
  <c r="AC1013" i="26"/>
  <c r="AC120" i="10"/>
  <c r="AC68" i="26" s="1"/>
  <c r="AC67" i="26"/>
  <c r="AC115" i="10"/>
  <c r="AC63" i="26" s="1"/>
  <c r="AC62" i="26"/>
  <c r="AE643" i="10"/>
  <c r="AE910" i="26"/>
  <c r="AE738" i="26"/>
  <c r="AE261" i="10"/>
  <c r="AE242" i="26"/>
  <c r="AE551" i="10"/>
  <c r="AE606" i="26"/>
  <c r="AD483" i="10"/>
  <c r="AD521" i="26"/>
  <c r="AE88" i="10"/>
  <c r="AE35" i="26"/>
  <c r="AE335" i="10"/>
  <c r="AE333" i="26"/>
  <c r="AE98" i="10"/>
  <c r="AE45" i="26"/>
  <c r="AF949" i="26"/>
  <c r="AF777" i="26"/>
  <c r="AF757" i="10"/>
  <c r="AF869" i="26"/>
  <c r="AD1125" i="26"/>
  <c r="AD1141" i="26" s="1"/>
  <c r="AD16" i="15" s="1"/>
  <c r="AD16" i="17" s="1"/>
  <c r="AD443" i="10"/>
  <c r="AD481" i="26"/>
  <c r="AC523" i="10"/>
  <c r="AC579" i="26" s="1"/>
  <c r="AC578" i="26"/>
  <c r="AD184" i="10"/>
  <c r="AD149" i="26" s="1"/>
  <c r="AD148" i="26"/>
  <c r="AE512" i="10"/>
  <c r="AE567" i="26"/>
  <c r="AB913" i="26"/>
  <c r="AB741" i="26"/>
  <c r="AD527" i="10"/>
  <c r="AD582" i="26"/>
  <c r="AC454" i="10"/>
  <c r="AC493" i="26" s="1"/>
  <c r="AC492" i="26"/>
  <c r="AE271" i="10"/>
  <c r="AE252" i="26"/>
  <c r="AE83" i="10"/>
  <c r="AE30" i="26"/>
  <c r="AE546" i="10"/>
  <c r="AE601" i="26"/>
  <c r="AE285" i="10"/>
  <c r="AE283" i="26"/>
  <c r="AE256" i="10"/>
  <c r="AE237" i="26"/>
  <c r="AE688" i="10"/>
  <c r="AE955" i="26"/>
  <c r="AE783" i="26"/>
  <c r="AE280" i="10"/>
  <c r="AE278" i="26"/>
  <c r="AE875" i="10"/>
  <c r="AE1021" i="26"/>
  <c r="AE383" i="10"/>
  <c r="AE404" i="26"/>
  <c r="AG939" i="26"/>
  <c r="AG767" i="26"/>
  <c r="AE850" i="10"/>
  <c r="AE996" i="26"/>
  <c r="AE457" i="10"/>
  <c r="AE495" i="26"/>
  <c r="AE231" i="10"/>
  <c r="AE212" i="26"/>
  <c r="AC434" i="10"/>
  <c r="AC473" i="26" s="1"/>
  <c r="AC472" i="26"/>
  <c r="AC179" i="10"/>
  <c r="AC143" i="26"/>
  <c r="AC892" i="10"/>
  <c r="AC1039" i="26" s="1"/>
  <c r="AC1038" i="26"/>
  <c r="AC135" i="10"/>
  <c r="AC83" i="26" s="1"/>
  <c r="AC82" i="26"/>
  <c r="AD129" i="10"/>
  <c r="AD76" i="26"/>
  <c r="AD247" i="10"/>
  <c r="AD228" i="26"/>
  <c r="AD354" i="10"/>
  <c r="AD375" i="26"/>
  <c r="AD639" i="10"/>
  <c r="AD906" i="26"/>
  <c r="AD734" i="26"/>
  <c r="AE394" i="10"/>
  <c r="AE415" i="26"/>
  <c r="AC385" i="10"/>
  <c r="AC407" i="26" s="1"/>
  <c r="AC406" i="26"/>
  <c r="AC439" i="10"/>
  <c r="AC478" i="26" s="1"/>
  <c r="AC477" i="26"/>
  <c r="AC665" i="10"/>
  <c r="AC932" i="26"/>
  <c r="AC760" i="26"/>
  <c r="AC194" i="10"/>
  <c r="AC159" i="26" s="1"/>
  <c r="AC158" i="26"/>
  <c r="AC159" i="10"/>
  <c r="AC124" i="26" s="1"/>
  <c r="AC123" i="26"/>
  <c r="AD262" i="10"/>
  <c r="AD243" i="26"/>
  <c r="AD655" i="10"/>
  <c r="AD922" i="26"/>
  <c r="AD750" i="26"/>
  <c r="AC744" i="10"/>
  <c r="AC857" i="26" s="1"/>
  <c r="AC856" i="26"/>
  <c r="AB918" i="26"/>
  <c r="AB746" i="26"/>
  <c r="AD134" i="10"/>
  <c r="AD81" i="26"/>
  <c r="AE1121" i="26"/>
  <c r="AC877" i="10"/>
  <c r="AC1024" i="26" s="1"/>
  <c r="AC1023" i="26"/>
  <c r="AC297" i="10"/>
  <c r="AC296" i="26" s="1"/>
  <c r="AC295" i="26"/>
  <c r="AC248" i="10"/>
  <c r="AC230" i="26" s="1"/>
  <c r="AC229" i="26"/>
  <c r="AC223" i="10"/>
  <c r="AC205" i="26" s="1"/>
  <c r="AC204" i="26"/>
  <c r="AC459" i="10"/>
  <c r="AC498" i="26" s="1"/>
  <c r="AC497" i="26"/>
  <c r="AD317" i="10"/>
  <c r="AD315" i="26"/>
  <c r="AD448" i="10"/>
  <c r="AD486" i="26"/>
  <c r="AD586" i="10"/>
  <c r="AD658" i="26"/>
  <c r="AD532" i="10"/>
  <c r="AD587" i="26"/>
  <c r="AD404" i="10"/>
  <c r="AD425" i="26"/>
  <c r="AD502" i="10"/>
  <c r="AD557" i="26"/>
  <c r="AC282" i="10"/>
  <c r="AC281" i="26" s="1"/>
  <c r="AC280" i="26"/>
  <c r="AG696" i="10"/>
  <c r="AF964" i="26"/>
  <c r="AF792" i="26"/>
  <c r="AC842" i="10"/>
  <c r="AC989" i="26" s="1"/>
  <c r="AC988" i="26"/>
  <c r="AB928" i="26"/>
  <c r="AB756" i="26"/>
  <c r="AD679" i="10"/>
  <c r="AD946" i="26"/>
  <c r="AD774" i="26"/>
  <c r="AD566" i="10"/>
  <c r="AD638" i="26"/>
  <c r="AD306" i="10"/>
  <c r="AD304" i="26"/>
  <c r="AD384" i="10"/>
  <c r="AD405" i="26"/>
  <c r="AB948" i="26"/>
  <c r="AB776" i="26"/>
  <c r="AC474" i="10"/>
  <c r="AC513" i="26" s="1"/>
  <c r="AC512" i="26"/>
  <c r="AJ2" i="24"/>
  <c r="AJ3" i="24" s="1"/>
  <c r="AJ4" i="24" s="1"/>
  <c r="AF151" i="10"/>
  <c r="AG150" i="10"/>
  <c r="AG115" i="26" s="1"/>
  <c r="AH509" i="10"/>
  <c r="AH565" i="26" s="1"/>
  <c r="AG510" i="10"/>
  <c r="AF245" i="10"/>
  <c r="AG244" i="10"/>
  <c r="AG226" i="26" s="1"/>
  <c r="AF859" i="10"/>
  <c r="AG858" i="10"/>
  <c r="AG1005" i="26" s="1"/>
  <c r="AG361" i="10"/>
  <c r="AG383" i="26" s="1"/>
  <c r="AF362" i="10"/>
  <c r="AG636" i="10"/>
  <c r="AF637" i="10"/>
  <c r="AG351" i="10"/>
  <c r="AG373" i="26" s="1"/>
  <c r="AG372" i="26" s="1"/>
  <c r="AF352" i="10"/>
  <c r="AF805" i="10"/>
  <c r="AF806" i="10" s="1"/>
  <c r="AF807" i="10" s="1"/>
  <c r="AF808" i="10" s="1"/>
  <c r="AG804" i="10"/>
  <c r="AG264" i="10"/>
  <c r="AG246" i="26" s="1"/>
  <c r="AF265" i="10"/>
  <c r="AG450" i="10"/>
  <c r="AG489" i="26" s="1"/>
  <c r="AF451" i="10"/>
  <c r="AG401" i="10"/>
  <c r="AG423" i="26" s="1"/>
  <c r="AF402" i="10"/>
  <c r="AF500" i="10"/>
  <c r="AG499" i="10"/>
  <c r="AG555" i="26" s="1"/>
  <c r="AG323" i="10"/>
  <c r="AG322" i="26" s="1"/>
  <c r="AF324" i="10"/>
  <c r="AF810" i="10"/>
  <c r="AF811" i="10" s="1"/>
  <c r="AF812" i="10" s="1"/>
  <c r="AF813" i="10" s="1"/>
  <c r="AG809" i="10"/>
  <c r="AG356" i="10"/>
  <c r="AG378" i="26" s="1"/>
  <c r="AF357" i="10"/>
  <c r="AG308" i="10"/>
  <c r="AG307" i="26" s="1"/>
  <c r="AF309" i="10"/>
  <c r="AG578" i="10"/>
  <c r="AG651" i="26" s="1"/>
  <c r="AF579" i="10"/>
  <c r="AF731" i="10"/>
  <c r="AG730" i="10"/>
  <c r="AG843" i="26" s="1"/>
  <c r="AG224" i="10"/>
  <c r="AG206" i="26" s="1"/>
  <c r="AF225" i="10"/>
  <c r="AF461" i="10"/>
  <c r="AG460" i="10"/>
  <c r="AG499" i="26" s="1"/>
  <c r="AF490" i="10"/>
  <c r="AG489" i="10"/>
  <c r="AG545" i="26" s="1"/>
  <c r="AG544" i="26" s="1"/>
  <c r="AG126" i="10"/>
  <c r="AG74" i="26" s="1"/>
  <c r="AF127" i="10"/>
  <c r="AG367" i="10"/>
  <c r="AH366" i="10"/>
  <c r="AH388" i="26" s="1"/>
  <c r="AG318" i="10"/>
  <c r="AG317" i="26" s="1"/>
  <c r="AF319" i="10"/>
  <c r="AG838" i="10"/>
  <c r="AG985" i="26" s="1"/>
  <c r="AG984" i="26" s="1"/>
  <c r="AF839" i="10"/>
  <c r="AF235" i="10"/>
  <c r="AG234" i="10"/>
  <c r="AG216" i="26" s="1"/>
  <c r="AH313" i="10"/>
  <c r="AH312" i="26" s="1"/>
  <c r="AG314" i="10"/>
  <c r="AF329" i="10"/>
  <c r="AG328" i="10"/>
  <c r="AG327" i="26" s="1"/>
  <c r="AF186" i="10"/>
  <c r="AG185" i="10"/>
  <c r="AG150" i="26" s="1"/>
  <c r="AG888" i="10"/>
  <c r="AG1035" i="26" s="1"/>
  <c r="AF889" i="10"/>
  <c r="AF431" i="10"/>
  <c r="AG430" i="10"/>
  <c r="AG469" i="26" s="1"/>
  <c r="AG106" i="10"/>
  <c r="AG54" i="26" s="1"/>
  <c r="AF107" i="10"/>
  <c r="AF441" i="10"/>
  <c r="AG440" i="10"/>
  <c r="AG479" i="26" s="1"/>
  <c r="AF102" i="10"/>
  <c r="AG101" i="10"/>
  <c r="AG49" i="26" s="1"/>
  <c r="AF92" i="10"/>
  <c r="AG91" i="10"/>
  <c r="AG39" i="26" s="1"/>
  <c r="AF899" i="10"/>
  <c r="AG898" i="10"/>
  <c r="AG1045" i="26" s="1"/>
  <c r="AG181" i="10"/>
  <c r="AH180" i="10"/>
  <c r="AH145" i="26" s="1"/>
  <c r="AF726" i="10"/>
  <c r="AG725" i="10"/>
  <c r="AG838" i="26" s="1"/>
  <c r="AG155" i="10"/>
  <c r="AG120" i="26" s="1"/>
  <c r="AF156" i="10"/>
  <c r="AG539" i="10"/>
  <c r="AG595" i="26" s="1"/>
  <c r="AF540" i="10"/>
  <c r="AG819" i="10"/>
  <c r="AF820" i="10"/>
  <c r="AF821" i="10" s="1"/>
  <c r="AF751" i="10"/>
  <c r="AG750" i="10"/>
  <c r="AG863" i="26" s="1"/>
  <c r="AH534" i="10"/>
  <c r="AH590" i="26" s="1"/>
  <c r="AG535" i="10"/>
  <c r="AG710" i="10"/>
  <c r="AG823" i="26" s="1"/>
  <c r="AF711" i="10"/>
  <c r="AF599" i="10"/>
  <c r="AG598" i="10"/>
  <c r="AG671" i="26" s="1"/>
  <c r="AF515" i="10"/>
  <c r="AF516" i="10" s="1"/>
  <c r="AG514" i="10"/>
  <c r="AG570" i="26" s="1"/>
  <c r="AF525" i="10"/>
  <c r="AG524" i="10"/>
  <c r="AG580" i="26" s="1"/>
  <c r="AG303" i="10"/>
  <c r="AG302" i="26" s="1"/>
  <c r="AF304" i="10"/>
  <c r="AG111" i="10"/>
  <c r="AG59" i="26" s="1"/>
  <c r="AF112" i="10"/>
  <c r="AG843" i="10"/>
  <c r="AG990" i="26" s="1"/>
  <c r="AF844" i="10"/>
  <c r="AH671" i="10"/>
  <c r="AG672" i="10"/>
  <c r="AF520" i="10"/>
  <c r="AF521" i="10" s="1"/>
  <c r="AG519" i="10"/>
  <c r="AG575" i="26" s="1"/>
  <c r="AG146" i="10"/>
  <c r="AH145" i="10"/>
  <c r="AH110" i="26" s="1"/>
  <c r="AF240" i="10"/>
  <c r="AG239" i="10"/>
  <c r="AG221" i="26" s="1"/>
  <c r="AH391" i="10"/>
  <c r="AH413" i="26" s="1"/>
  <c r="AG392" i="10"/>
  <c r="AF270" i="10"/>
  <c r="AG269" i="10"/>
  <c r="AG251" i="26" s="1"/>
  <c r="AF82" i="10"/>
  <c r="AG81" i="10"/>
  <c r="AG29" i="26" s="1"/>
  <c r="AF284" i="10"/>
  <c r="AG283" i="10"/>
  <c r="AG282" i="26" s="1"/>
  <c r="AG254" i="10"/>
  <c r="AG236" i="26" s="1"/>
  <c r="AF255" i="10"/>
  <c r="AF687" i="10"/>
  <c r="AG686" i="10"/>
  <c r="AG278" i="10"/>
  <c r="AG277" i="26" s="1"/>
  <c r="AG276" i="26" s="1"/>
  <c r="AF279" i="10"/>
  <c r="AF874" i="10"/>
  <c r="AG873" i="10"/>
  <c r="AG1020" i="26" s="1"/>
  <c r="AF382" i="10"/>
  <c r="AG381" i="10"/>
  <c r="AG403" i="26" s="1"/>
  <c r="AF849" i="10"/>
  <c r="AG848" i="10"/>
  <c r="AG995" i="26" s="1"/>
  <c r="AG455" i="10"/>
  <c r="AG494" i="26" s="1"/>
  <c r="AF456" i="10"/>
  <c r="AF230" i="10"/>
  <c r="AG229" i="10"/>
  <c r="AG211" i="26" s="1"/>
  <c r="AG494" i="10"/>
  <c r="AG550" i="26" s="1"/>
  <c r="AF495" i="10"/>
  <c r="AG289" i="10"/>
  <c r="AH288" i="10"/>
  <c r="AH287" i="26" s="1"/>
  <c r="AG544" i="10"/>
  <c r="AG600" i="26" s="1"/>
  <c r="AF545" i="10"/>
  <c r="AF854" i="10"/>
  <c r="AG853" i="10"/>
  <c r="AG1000" i="26" s="1"/>
  <c r="AF87" i="10"/>
  <c r="AG86" i="10"/>
  <c r="AG34" i="26" s="1"/>
  <c r="AF667" i="10"/>
  <c r="AG666" i="10"/>
  <c r="AG573" i="10"/>
  <c r="AG646" i="26" s="1"/>
  <c r="AF574" i="10"/>
  <c r="AF334" i="10"/>
  <c r="AG333" i="10"/>
  <c r="AG332" i="26" s="1"/>
  <c r="AG863" i="10"/>
  <c r="AG1010" i="26" s="1"/>
  <c r="AF864" i="10"/>
  <c r="AF775" i="10"/>
  <c r="AF776" i="10" s="1"/>
  <c r="AF777" i="10" s="1"/>
  <c r="AF778" i="10" s="1"/>
  <c r="AG774" i="10"/>
  <c r="AG249" i="10"/>
  <c r="AG231" i="26" s="1"/>
  <c r="AF250" i="10"/>
  <c r="AG652" i="10"/>
  <c r="AH651" i="10"/>
  <c r="AG735" i="10"/>
  <c r="AG848" i="26" s="1"/>
  <c r="AF736" i="10"/>
  <c r="AG406" i="10"/>
  <c r="AG428" i="26" s="1"/>
  <c r="AF407" i="10"/>
  <c r="AF466" i="10"/>
  <c r="AG465" i="10"/>
  <c r="AG504" i="26" s="1"/>
  <c r="AF446" i="10"/>
  <c r="AG445" i="10"/>
  <c r="AG484" i="26" s="1"/>
  <c r="AF97" i="10"/>
  <c r="AG96" i="10"/>
  <c r="AG44" i="26" s="1"/>
  <c r="AG618" i="10"/>
  <c r="AG691" i="26" s="1"/>
  <c r="AF619" i="10"/>
  <c r="AG558" i="10"/>
  <c r="AG631" i="26" s="1"/>
  <c r="AG630" i="26" s="1"/>
  <c r="AF559" i="10"/>
  <c r="AG706" i="10"/>
  <c r="AH705" i="10"/>
  <c r="AH818" i="26" s="1"/>
  <c r="AF372" i="10"/>
  <c r="AG371" i="10"/>
  <c r="AG393" i="26" s="1"/>
  <c r="AF746" i="10"/>
  <c r="AG745" i="10"/>
  <c r="AG858" i="26" s="1"/>
  <c r="AG214" i="10"/>
  <c r="AG196" i="26" s="1"/>
  <c r="AF215" i="10"/>
  <c r="AF216" i="10" s="1"/>
  <c r="AF299" i="10"/>
  <c r="AG298" i="10"/>
  <c r="AG297" i="26" s="1"/>
  <c r="AF426" i="10"/>
  <c r="AG425" i="10"/>
  <c r="AG464" i="26" s="1"/>
  <c r="AF436" i="10"/>
  <c r="AG435" i="10"/>
  <c r="AG474" i="26" s="1"/>
  <c r="AF657" i="10"/>
  <c r="AG656" i="10"/>
  <c r="AG396" i="10"/>
  <c r="AG418" i="26" s="1"/>
  <c r="AF397" i="10"/>
  <c r="AF609" i="10"/>
  <c r="AG608" i="10"/>
  <c r="AG681" i="26" s="1"/>
  <c r="AG756" i="10"/>
  <c r="AH755" i="10"/>
  <c r="AH868" i="26" s="1"/>
  <c r="AF481" i="10"/>
  <c r="AG480" i="10"/>
  <c r="AG519" i="26" s="1"/>
  <c r="AG784" i="10"/>
  <c r="AF785" i="10"/>
  <c r="AF786" i="10" s="1"/>
  <c r="AF787" i="10" s="1"/>
  <c r="AF788" i="10" s="1"/>
  <c r="AF476" i="10"/>
  <c r="AG475" i="10"/>
  <c r="AG514" i="26" s="1"/>
  <c r="AF662" i="10"/>
  <c r="AG661" i="10"/>
  <c r="AG259" i="10"/>
  <c r="AG241" i="26" s="1"/>
  <c r="AF260" i="10"/>
  <c r="AG71" i="10"/>
  <c r="AG19" i="26" s="1"/>
  <c r="AG18" i="26" s="1"/>
  <c r="AF72" i="10"/>
  <c r="AG681" i="10"/>
  <c r="AF682" i="10"/>
  <c r="AG799" i="10"/>
  <c r="AF800" i="10"/>
  <c r="AF801" i="10" s="1"/>
  <c r="AF802" i="10" s="1"/>
  <c r="AF803" i="10" s="1"/>
  <c r="AF412" i="10"/>
  <c r="AG411" i="10"/>
  <c r="AG433" i="26" s="1"/>
  <c r="AG549" i="10"/>
  <c r="AG605" i="26" s="1"/>
  <c r="AF550" i="10"/>
  <c r="AF825" i="10"/>
  <c r="AF826" i="10" s="1"/>
  <c r="AF827" i="10" s="1"/>
  <c r="AF828" i="10" s="1"/>
  <c r="AG824" i="10"/>
  <c r="AG893" i="10"/>
  <c r="AG1040" i="26" s="1"/>
  <c r="AF894" i="10"/>
  <c r="AF884" i="10"/>
  <c r="AG883" i="10"/>
  <c r="AG1030" i="26" s="1"/>
  <c r="AF471" i="10"/>
  <c r="AG470" i="10"/>
  <c r="AG509" i="26" s="1"/>
  <c r="AF642" i="10"/>
  <c r="AG641" i="10"/>
  <c r="AF191" i="10"/>
  <c r="AG190" i="10"/>
  <c r="AG155" i="26" s="1"/>
  <c r="AG504" i="10"/>
  <c r="AG560" i="26" s="1"/>
  <c r="AF505" i="10"/>
  <c r="AF569" i="10"/>
  <c r="AG568" i="10"/>
  <c r="AG641" i="26" s="1"/>
  <c r="AF141" i="10"/>
  <c r="AG140" i="10"/>
  <c r="AG105" i="26" s="1"/>
  <c r="AG104" i="26" s="1"/>
  <c r="AG760" i="10"/>
  <c r="AG873" i="26" s="1"/>
  <c r="AF761" i="10"/>
  <c r="AF377" i="10"/>
  <c r="AG376" i="10"/>
  <c r="AG398" i="26" s="1"/>
  <c r="AG195" i="10"/>
  <c r="AG196" i="10" s="1"/>
  <c r="AG197" i="10" s="1"/>
  <c r="AG198" i="10" s="1"/>
  <c r="AG199" i="10" s="1"/>
  <c r="AH779" i="10"/>
  <c r="AG780" i="10"/>
  <c r="AG781" i="10" s="1"/>
  <c r="AG782" i="10" s="1"/>
  <c r="AG783" i="10" s="1"/>
  <c r="AF530" i="10"/>
  <c r="AG529" i="10"/>
  <c r="AG585" i="26" s="1"/>
  <c r="AF604" i="10"/>
  <c r="AG603" i="10"/>
  <c r="AG676" i="26" s="1"/>
  <c r="AG165" i="10"/>
  <c r="AG130" i="26" s="1"/>
  <c r="AF166" i="10"/>
  <c r="AF790" i="10"/>
  <c r="AF791" i="10" s="1"/>
  <c r="AF792" i="10" s="1"/>
  <c r="AF793" i="10" s="1"/>
  <c r="AG789" i="10"/>
  <c r="AF869" i="10"/>
  <c r="AG868" i="10"/>
  <c r="AG1015" i="26" s="1"/>
  <c r="AG386" i="10"/>
  <c r="AG408" i="26" s="1"/>
  <c r="AF387" i="10"/>
  <c r="AF692" i="10"/>
  <c r="AG691" i="10"/>
  <c r="AG676" i="10"/>
  <c r="AF677" i="10"/>
  <c r="AF564" i="10"/>
  <c r="AG563" i="10"/>
  <c r="AG636" i="26" s="1"/>
  <c r="AF294" i="10"/>
  <c r="AG293" i="10"/>
  <c r="AG292" i="26" s="1"/>
  <c r="AF647" i="10"/>
  <c r="AG646" i="10"/>
  <c r="AG829" i="10"/>
  <c r="AF830" i="10"/>
  <c r="AF831" i="10" s="1"/>
  <c r="AF832" i="10" s="1"/>
  <c r="AF833" i="10" s="1"/>
  <c r="AF614" i="10"/>
  <c r="AG613" i="10"/>
  <c r="AG686" i="26" s="1"/>
  <c r="AG121" i="10"/>
  <c r="AG69" i="26" s="1"/>
  <c r="AF122" i="10"/>
  <c r="AG631" i="10"/>
  <c r="AF632" i="10"/>
  <c r="AF132" i="10"/>
  <c r="AG131" i="10"/>
  <c r="AG79" i="26" s="1"/>
  <c r="AG76" i="10"/>
  <c r="AG24" i="26" s="1"/>
  <c r="AF77" i="10"/>
  <c r="AG588" i="10"/>
  <c r="AG661" i="26" s="1"/>
  <c r="AF589" i="10"/>
  <c r="AF815" i="10"/>
  <c r="AF816" i="10" s="1"/>
  <c r="AG814" i="10"/>
  <c r="AG219" i="10"/>
  <c r="AG201" i="26" s="1"/>
  <c r="AF220" i="10"/>
  <c r="AF221" i="10" s="1"/>
  <c r="AF770" i="10"/>
  <c r="AF771" i="10" s="1"/>
  <c r="AF772" i="10" s="1"/>
  <c r="AF773" i="10" s="1"/>
  <c r="AG769" i="10"/>
  <c r="AF741" i="10"/>
  <c r="AG740" i="10"/>
  <c r="AG853" i="26" s="1"/>
  <c r="AG794" i="10"/>
  <c r="AF795" i="10"/>
  <c r="AF796" i="10" s="1"/>
  <c r="AF797" i="10" s="1"/>
  <c r="AF798" i="10" s="1"/>
  <c r="AF594" i="10"/>
  <c r="AG593" i="10"/>
  <c r="AG666" i="26" s="1"/>
  <c r="AG583" i="10"/>
  <c r="AG656" i="26" s="1"/>
  <c r="AF584" i="10"/>
  <c r="AG175" i="10"/>
  <c r="AF176" i="10"/>
  <c r="AH338" i="10"/>
  <c r="AH337" i="26" s="1"/>
  <c r="AG339" i="10"/>
  <c r="AG170" i="10"/>
  <c r="AF171" i="10"/>
  <c r="AF161" i="10"/>
  <c r="AG160" i="10"/>
  <c r="AG125" i="26" s="1"/>
  <c r="AF879" i="10"/>
  <c r="AG878" i="10"/>
  <c r="AG1025" i="26" s="1"/>
  <c r="AF701" i="10"/>
  <c r="AG700" i="10"/>
  <c r="AG813" i="26" s="1"/>
  <c r="AG812" i="26" s="1"/>
  <c r="AF117" i="10"/>
  <c r="AG116" i="10"/>
  <c r="AG64" i="26" s="1"/>
  <c r="AG715" i="10"/>
  <c r="AG716" i="10" s="1"/>
  <c r="AD16" i="18" l="1"/>
  <c r="Z18" i="18"/>
  <c r="Z14" i="30"/>
  <c r="AE1144" i="26"/>
  <c r="AE19" i="15" s="1"/>
  <c r="AE19" i="17" s="1"/>
  <c r="AE1142" i="26"/>
  <c r="AE17" i="15" s="1"/>
  <c r="AE17" i="17" s="1"/>
  <c r="AE17" i="18" s="1"/>
  <c r="AB1117" i="26"/>
  <c r="AB1143" i="26" s="1"/>
  <c r="AB18" i="15" s="1"/>
  <c r="AB18" i="17" s="1"/>
  <c r="AA18" i="17"/>
  <c r="AH420" i="10"/>
  <c r="AH459" i="26" s="1"/>
  <c r="AH458" i="26" s="1"/>
  <c r="AG421" i="10"/>
  <c r="AG210" i="10"/>
  <c r="AH209" i="10"/>
  <c r="AG721" i="10"/>
  <c r="AH720" i="10"/>
  <c r="AG201" i="10"/>
  <c r="AG202" i="10" s="1"/>
  <c r="AG203" i="10" s="1"/>
  <c r="AG204" i="10" s="1"/>
  <c r="AH200" i="10"/>
  <c r="AH165" i="26" s="1"/>
  <c r="AE818" i="10"/>
  <c r="AE822" i="10"/>
  <c r="AE823" i="10" s="1"/>
  <c r="AD316" i="26"/>
  <c r="AC690" i="26"/>
  <c r="Z213" i="10"/>
  <c r="Z195" i="26" s="1"/>
  <c r="Z194" i="26"/>
  <c r="AA212" i="10"/>
  <c r="AA193" i="26"/>
  <c r="AG160" i="26"/>
  <c r="AF833" i="26"/>
  <c r="AC320" i="26"/>
  <c r="AC835" i="26"/>
  <c r="AC723" i="10"/>
  <c r="AF817" i="10"/>
  <c r="AD722" i="10"/>
  <c r="AD834" i="26"/>
  <c r="AG828" i="26"/>
  <c r="AC144" i="26"/>
  <c r="AD191" i="26"/>
  <c r="AD190" i="26" s="1"/>
  <c r="AB724" i="10"/>
  <c r="AB837" i="26" s="1"/>
  <c r="AB836" i="26"/>
  <c r="AG140" i="26"/>
  <c r="AC268" i="26"/>
  <c r="AC272" i="26" s="1"/>
  <c r="AC260" i="26"/>
  <c r="AC264" i="26" s="1"/>
  <c r="AG135" i="26"/>
  <c r="AB211" i="10"/>
  <c r="AB192" i="26"/>
  <c r="AB622" i="10"/>
  <c r="AB695" i="26" s="1"/>
  <c r="AB694" i="26"/>
  <c r="AF1120" i="26"/>
  <c r="AF1122" i="26"/>
  <c r="AF1126" i="26"/>
  <c r="AE1125" i="26"/>
  <c r="AE1141" i="26" s="1"/>
  <c r="AE16" i="15" s="1"/>
  <c r="AE16" i="17" s="1"/>
  <c r="AF1115" i="26"/>
  <c r="AF1128" i="26"/>
  <c r="AF467" i="10"/>
  <c r="AF505" i="26"/>
  <c r="AF241" i="10"/>
  <c r="AF222" i="26"/>
  <c r="AD474" i="10"/>
  <c r="AD513" i="26" s="1"/>
  <c r="AD512" i="26"/>
  <c r="AH416" i="10"/>
  <c r="AG438" i="26"/>
  <c r="AD159" i="10"/>
  <c r="AD124" i="26" s="1"/>
  <c r="AD123" i="26"/>
  <c r="AD635" i="10"/>
  <c r="AD902" i="26"/>
  <c r="AD730" i="26"/>
  <c r="AD612" i="10"/>
  <c r="AD685" i="26" s="1"/>
  <c r="AD684" i="26"/>
  <c r="AH485" i="10"/>
  <c r="AG524" i="26"/>
  <c r="AC918" i="26"/>
  <c r="AC746" i="26"/>
  <c r="AE74" i="10"/>
  <c r="AE21" i="26"/>
  <c r="AD902" i="10"/>
  <c r="AD1049" i="26" s="1"/>
  <c r="AD1048" i="26"/>
  <c r="AD322" i="10"/>
  <c r="AD321" i="26" s="1"/>
  <c r="AD320" i="26"/>
  <c r="AD365" i="10"/>
  <c r="AD387" i="26" s="1"/>
  <c r="AD386" i="26"/>
  <c r="AD877" i="10"/>
  <c r="AD1024" i="26" s="1"/>
  <c r="AD1023" i="26"/>
  <c r="AD75" i="10"/>
  <c r="AD23" i="26" s="1"/>
  <c r="AD22" i="26"/>
  <c r="AD85" i="10"/>
  <c r="AD33" i="26" s="1"/>
  <c r="AD32" i="26"/>
  <c r="AD164" i="10"/>
  <c r="AD129" i="26" s="1"/>
  <c r="AD128" i="26"/>
  <c r="AE718" i="10"/>
  <c r="AE830" i="26"/>
  <c r="AE881" i="10"/>
  <c r="AE1027" i="26"/>
  <c r="AF341" i="10"/>
  <c r="AF339" i="26"/>
  <c r="AE596" i="10"/>
  <c r="AE668" i="26"/>
  <c r="AE591" i="10"/>
  <c r="AE663" i="26"/>
  <c r="AD714" i="10"/>
  <c r="AD827" i="26" s="1"/>
  <c r="AD826" i="26"/>
  <c r="AE414" i="10"/>
  <c r="AE435" i="26"/>
  <c r="AE317" i="10"/>
  <c r="AE315" i="26"/>
  <c r="AD360" i="10"/>
  <c r="AD382" i="26" s="1"/>
  <c r="AD381" i="26"/>
  <c r="AD479" i="10"/>
  <c r="AD518" i="26" s="1"/>
  <c r="AD517" i="26"/>
  <c r="AG882" i="26"/>
  <c r="AG886" i="26" s="1"/>
  <c r="AG890" i="26"/>
  <c r="AG894" i="26" s="1"/>
  <c r="AG340" i="10"/>
  <c r="AG338" i="26"/>
  <c r="AF633" i="10"/>
  <c r="AF900" i="26"/>
  <c r="AF728" i="26"/>
  <c r="AG914" i="26"/>
  <c r="AG742" i="26"/>
  <c r="AF678" i="10"/>
  <c r="AF945" i="26"/>
  <c r="AF773" i="26"/>
  <c r="AG174" i="26"/>
  <c r="AG178" i="26" s="1"/>
  <c r="AG182" i="26"/>
  <c r="AG186" i="26" s="1"/>
  <c r="AG909" i="26"/>
  <c r="AG737" i="26"/>
  <c r="AF683" i="10"/>
  <c r="AF950" i="26"/>
  <c r="AF778" i="26"/>
  <c r="AF408" i="10"/>
  <c r="AF429" i="26"/>
  <c r="AG934" i="26"/>
  <c r="AG762" i="26"/>
  <c r="AG954" i="26"/>
  <c r="AG782" i="26"/>
  <c r="AF113" i="10"/>
  <c r="AF60" i="26"/>
  <c r="AF890" i="10"/>
  <c r="AF1036" i="26"/>
  <c r="AF128" i="10"/>
  <c r="AF75" i="26"/>
  <c r="AF452" i="10"/>
  <c r="AF490" i="26"/>
  <c r="AF638" i="10"/>
  <c r="AF905" i="26"/>
  <c r="AF733" i="26"/>
  <c r="AG511" i="10"/>
  <c r="AG566" i="26"/>
  <c r="AH696" i="10"/>
  <c r="AG964" i="26"/>
  <c r="AG792" i="26"/>
  <c r="AD533" i="10"/>
  <c r="AD589" i="26" s="1"/>
  <c r="AD588" i="26"/>
  <c r="AD248" i="10"/>
  <c r="AD230" i="26" s="1"/>
  <c r="AD229" i="26"/>
  <c r="AE458" i="10"/>
  <c r="AE496" i="26"/>
  <c r="AE876" i="10"/>
  <c r="AE1022" i="26"/>
  <c r="AE336" i="10"/>
  <c r="AE334" i="26"/>
  <c r="AE262" i="10"/>
  <c r="AE243" i="26"/>
  <c r="AD690" i="10"/>
  <c r="AD957" i="26"/>
  <c r="AD785" i="26"/>
  <c r="AD523" i="10"/>
  <c r="AD579" i="26" s="1"/>
  <c r="AD578" i="26"/>
  <c r="AE478" i="10"/>
  <c r="AE516" i="26"/>
  <c r="AE237" i="10"/>
  <c r="AE218" i="26"/>
  <c r="AE153" i="10"/>
  <c r="AE117" i="26"/>
  <c r="AE319" i="26"/>
  <c r="AF369" i="10"/>
  <c r="AF390" i="26"/>
  <c r="AF654" i="10"/>
  <c r="AF921" i="26"/>
  <c r="AF749" i="26"/>
  <c r="AF1123" i="26"/>
  <c r="AD179" i="10"/>
  <c r="AD143" i="26"/>
  <c r="AE601" i="10"/>
  <c r="AE673" i="26"/>
  <c r="AD233" i="10"/>
  <c r="AD215" i="26" s="1"/>
  <c r="AD214" i="26"/>
  <c r="AG170" i="26"/>
  <c r="AE639" i="10"/>
  <c r="AE906" i="26"/>
  <c r="AE734" i="26"/>
  <c r="AD459" i="10"/>
  <c r="AD498" i="26" s="1"/>
  <c r="AD497" i="26"/>
  <c r="AE748" i="10"/>
  <c r="AE860" i="26"/>
  <c r="AE866" i="10"/>
  <c r="AE1012" i="26"/>
  <c r="AD105" i="10"/>
  <c r="AD53" i="26" s="1"/>
  <c r="AD52" i="26"/>
  <c r="AE433" i="10"/>
  <c r="AE471" i="26"/>
  <c r="AE184" i="10"/>
  <c r="AE149" i="26" s="1"/>
  <c r="AE148" i="26"/>
  <c r="AD327" i="10"/>
  <c r="AD326" i="26" s="1"/>
  <c r="AD325" i="26"/>
  <c r="AD867" i="10"/>
  <c r="AD1014" i="26" s="1"/>
  <c r="AD1013" i="26"/>
  <c r="AE1127" i="26"/>
  <c r="AE167" i="26"/>
  <c r="AE694" i="10"/>
  <c r="AE961" i="26"/>
  <c r="AE789" i="26"/>
  <c r="AE606" i="10"/>
  <c r="AE678" i="26"/>
  <c r="AE763" i="10"/>
  <c r="AE875" i="26"/>
  <c r="AE193" i="10"/>
  <c r="AE157" i="26"/>
  <c r="AF674" i="10"/>
  <c r="AF941" i="26"/>
  <c r="AF769" i="26"/>
  <c r="AE891" i="10"/>
  <c r="AE1037" i="26"/>
  <c r="AD439" i="10"/>
  <c r="AD478" i="26" s="1"/>
  <c r="AD477" i="26"/>
  <c r="AD887" i="10"/>
  <c r="AD1034" i="26" s="1"/>
  <c r="AD1033" i="26"/>
  <c r="AD498" i="10"/>
  <c r="AD554" i="26" s="1"/>
  <c r="AD553" i="26"/>
  <c r="AD685" i="10"/>
  <c r="AD952" i="26"/>
  <c r="AD780" i="26"/>
  <c r="AF595" i="10"/>
  <c r="AF667" i="26"/>
  <c r="AF870" i="10"/>
  <c r="AF1016" i="26"/>
  <c r="AF663" i="10"/>
  <c r="AF930" i="26"/>
  <c r="AF758" i="26"/>
  <c r="AF83" i="10"/>
  <c r="AF30" i="26"/>
  <c r="AF93" i="10"/>
  <c r="AF40" i="26"/>
  <c r="AD223" i="10"/>
  <c r="AD205" i="26" s="1"/>
  <c r="AD204" i="26"/>
  <c r="AD169" i="10"/>
  <c r="AD134" i="26" s="1"/>
  <c r="AD133" i="26"/>
  <c r="AG944" i="26"/>
  <c r="AG772" i="26"/>
  <c r="AF643" i="10"/>
  <c r="AF910" i="26"/>
  <c r="AF738" i="26"/>
  <c r="AF610" i="10"/>
  <c r="AF682" i="26"/>
  <c r="AF98" i="10"/>
  <c r="AF45" i="26"/>
  <c r="AF688" i="10"/>
  <c r="AF955" i="26"/>
  <c r="AF783" i="26"/>
  <c r="AF236" i="10"/>
  <c r="AF217" i="26"/>
  <c r="AH274" i="10"/>
  <c r="AG256" i="26"/>
  <c r="AD228" i="10"/>
  <c r="AD210" i="26" s="1"/>
  <c r="AD209" i="26"/>
  <c r="AD562" i="10"/>
  <c r="AD635" i="26" s="1"/>
  <c r="AD634" i="26"/>
  <c r="AE79" i="10"/>
  <c r="AE26" i="26"/>
  <c r="AD872" i="10"/>
  <c r="AD1019" i="26" s="1"/>
  <c r="AD1018" i="26"/>
  <c r="AE301" i="10"/>
  <c r="AE299" i="26"/>
  <c r="AE252" i="10"/>
  <c r="AE233" i="26"/>
  <c r="AF177" i="10"/>
  <c r="AF141" i="26"/>
  <c r="AG959" i="26"/>
  <c r="AG787" i="26"/>
  <c r="AF551" i="10"/>
  <c r="AF606" i="26"/>
  <c r="AF737" i="10"/>
  <c r="AF849" i="26"/>
  <c r="AF256" i="10"/>
  <c r="AF237" i="26"/>
  <c r="AF305" i="10"/>
  <c r="AF303" i="26"/>
  <c r="AF712" i="10"/>
  <c r="AF824" i="26"/>
  <c r="AF541" i="10"/>
  <c r="AF596" i="26"/>
  <c r="AF840" i="10"/>
  <c r="AF986" i="26"/>
  <c r="AG622" i="26"/>
  <c r="AG626" i="26" s="1"/>
  <c r="AG614" i="26"/>
  <c r="AG618" i="26" s="1"/>
  <c r="AF580" i="10"/>
  <c r="AF652" i="26"/>
  <c r="AF325" i="10"/>
  <c r="AF323" i="26"/>
  <c r="AF266" i="10"/>
  <c r="AF247" i="26"/>
  <c r="AF363" i="10"/>
  <c r="AF384" i="26"/>
  <c r="AD385" i="10"/>
  <c r="AD407" i="26" s="1"/>
  <c r="AD406" i="26"/>
  <c r="AD587" i="10"/>
  <c r="AD660" i="26" s="1"/>
  <c r="AD659" i="26"/>
  <c r="AD923" i="26"/>
  <c r="AD751" i="26"/>
  <c r="AD130" i="10"/>
  <c r="AD78" i="26" s="1"/>
  <c r="AD77" i="26"/>
  <c r="AE851" i="10"/>
  <c r="AE997" i="26"/>
  <c r="AE281" i="10"/>
  <c r="AE279" i="26"/>
  <c r="AF758" i="10"/>
  <c r="AF870" i="26"/>
  <c r="AE89" i="10"/>
  <c r="AE36" i="26"/>
  <c r="AD665" i="10"/>
  <c r="AD932" i="26"/>
  <c r="AD760" i="26"/>
  <c r="AD282" i="10"/>
  <c r="AD281" i="26" s="1"/>
  <c r="AD280" i="26"/>
  <c r="AE759" i="10"/>
  <c r="AE872" i="26" s="1"/>
  <c r="AE871" i="26"/>
  <c r="AH136" i="10"/>
  <c r="AG84" i="26"/>
  <c r="AD695" i="10"/>
  <c r="AD962" i="26"/>
  <c r="AD790" i="26"/>
  <c r="AE664" i="10"/>
  <c r="AE931" i="26"/>
  <c r="AE759" i="26"/>
  <c r="AE423" i="10"/>
  <c r="AE461" i="26"/>
  <c r="AF394" i="10"/>
  <c r="AF415" i="26"/>
  <c r="AF291" i="10"/>
  <c r="AF289" i="26"/>
  <c r="AE576" i="10"/>
  <c r="AE648" i="26"/>
  <c r="AD882" i="10"/>
  <c r="AD1029" i="26" s="1"/>
  <c r="AD1028" i="26"/>
  <c r="AE753" i="10"/>
  <c r="AE865" i="26"/>
  <c r="AC928" i="26"/>
  <c r="AC756" i="26"/>
  <c r="AD268" i="10"/>
  <c r="AD250" i="26" s="1"/>
  <c r="AD249" i="26"/>
  <c r="AE364" i="10"/>
  <c r="AE385" i="26"/>
  <c r="AF708" i="10"/>
  <c r="AF820" i="26"/>
  <c r="AD617" i="10"/>
  <c r="AD689" i="26"/>
  <c r="AD174" i="10"/>
  <c r="AD139" i="26" s="1"/>
  <c r="AD138" i="26"/>
  <c r="AD764" i="10"/>
  <c r="AD877" i="26" s="1"/>
  <c r="AD876" i="26"/>
  <c r="AD337" i="10"/>
  <c r="AD336" i="26" s="1"/>
  <c r="AD335" i="26"/>
  <c r="AC903" i="26"/>
  <c r="AC731" i="26"/>
  <c r="AE649" i="10"/>
  <c r="AE916" i="26"/>
  <c r="AE744" i="26"/>
  <c r="AE566" i="10"/>
  <c r="AE638" i="26"/>
  <c r="AE389" i="10"/>
  <c r="AE410" i="26"/>
  <c r="AE532" i="10"/>
  <c r="AE587" i="26"/>
  <c r="AE143" i="10"/>
  <c r="AE107" i="26"/>
  <c r="AD553" i="10"/>
  <c r="AD609" i="26" s="1"/>
  <c r="AD608" i="26"/>
  <c r="AD660" i="10"/>
  <c r="AD927" i="26"/>
  <c r="AD755" i="26"/>
  <c r="AF804" i="26"/>
  <c r="AF808" i="26" s="1"/>
  <c r="AF796" i="26"/>
  <c r="AF800" i="26" s="1"/>
  <c r="AE527" i="10"/>
  <c r="AE582" i="26"/>
  <c r="AD312" i="10"/>
  <c r="AD311" i="26" s="1"/>
  <c r="AD310" i="26"/>
  <c r="AD754" i="10"/>
  <c r="AD867" i="26" s="1"/>
  <c r="AD866" i="26"/>
  <c r="AE684" i="10"/>
  <c r="AE951" i="26"/>
  <c r="AE779" i="26"/>
  <c r="AF537" i="10"/>
  <c r="AF592" i="26"/>
  <c r="AF752" i="10"/>
  <c r="AF864" i="26"/>
  <c r="AE513" i="10"/>
  <c r="AE569" i="26" s="1"/>
  <c r="AE568" i="26"/>
  <c r="AE713" i="10"/>
  <c r="AE825" i="26"/>
  <c r="AE483" i="10"/>
  <c r="AE521" i="26"/>
  <c r="AF648" i="10"/>
  <c r="AF915" i="26"/>
  <c r="AF743" i="26"/>
  <c r="AF142" i="10"/>
  <c r="AF106" i="26"/>
  <c r="AG949" i="26"/>
  <c r="AG777" i="26"/>
  <c r="AF373" i="10"/>
  <c r="AF394" i="26"/>
  <c r="AG290" i="10"/>
  <c r="AG288" i="26"/>
  <c r="AF271" i="10"/>
  <c r="AF252" i="26"/>
  <c r="AG904" i="26"/>
  <c r="AG732" i="26"/>
  <c r="AE286" i="10"/>
  <c r="AE284" i="26"/>
  <c r="AE655" i="10"/>
  <c r="AE922" i="26"/>
  <c r="AE750" i="26"/>
  <c r="AE267" i="10"/>
  <c r="AE248" i="26"/>
  <c r="AE399" i="10"/>
  <c r="AE420" i="26"/>
  <c r="AD297" i="10"/>
  <c r="AD296" i="26" s="1"/>
  <c r="AD295" i="26"/>
  <c r="AF496" i="10"/>
  <c r="AF551" i="26"/>
  <c r="AF880" i="10"/>
  <c r="AF1026" i="26"/>
  <c r="AF742" i="10"/>
  <c r="AF854" i="26"/>
  <c r="AF295" i="10"/>
  <c r="AF293" i="26"/>
  <c r="AF693" i="10"/>
  <c r="AF960" i="26"/>
  <c r="AF788" i="26"/>
  <c r="AF161" i="26"/>
  <c r="AF570" i="10"/>
  <c r="AF642" i="26"/>
  <c r="AF472" i="10"/>
  <c r="AF510" i="26"/>
  <c r="AG88" i="26"/>
  <c r="AG92" i="26" s="1"/>
  <c r="AG96" i="26"/>
  <c r="AG100" i="26" s="1"/>
  <c r="AF300" i="10"/>
  <c r="AF298" i="26"/>
  <c r="AG707" i="10"/>
  <c r="AG819" i="26"/>
  <c r="AF447" i="10"/>
  <c r="AF485" i="26"/>
  <c r="AF88" i="10"/>
  <c r="AF35" i="26"/>
  <c r="AF383" i="10"/>
  <c r="AF404" i="26"/>
  <c r="AF422" i="10"/>
  <c r="AF460" i="26"/>
  <c r="AF576" i="26"/>
  <c r="AG182" i="10"/>
  <c r="AG146" i="26"/>
  <c r="AF442" i="10"/>
  <c r="AF480" i="26"/>
  <c r="AF187" i="10"/>
  <c r="AF151" i="26"/>
  <c r="AG1062" i="26"/>
  <c r="AG1066" i="26" s="1"/>
  <c r="AG1054" i="26"/>
  <c r="AG1058" i="26" s="1"/>
  <c r="AF491" i="10"/>
  <c r="AF546" i="26"/>
  <c r="AF152" i="10"/>
  <c r="AF116" i="26"/>
  <c r="AD135" i="10"/>
  <c r="AD83" i="26" s="1"/>
  <c r="AD82" i="26"/>
  <c r="AC933" i="26"/>
  <c r="AC761" i="26"/>
  <c r="AE547" i="10"/>
  <c r="AE602" i="26"/>
  <c r="AD528" i="10"/>
  <c r="AD584" i="26" s="1"/>
  <c r="AD583" i="26"/>
  <c r="AE644" i="10"/>
  <c r="AE911" i="26"/>
  <c r="AE739" i="26"/>
  <c r="AF183" i="10"/>
  <c r="AF147" i="26"/>
  <c r="AD144" i="10"/>
  <c r="AD109" i="26" s="1"/>
  <c r="AD108" i="26"/>
  <c r="AD508" i="10"/>
  <c r="AD564" i="26" s="1"/>
  <c r="AD563" i="26"/>
  <c r="AC908" i="26"/>
  <c r="AC736" i="26"/>
  <c r="AE561" i="10"/>
  <c r="AE633" i="26"/>
  <c r="AC948" i="26"/>
  <c r="AC776" i="26"/>
  <c r="AE149" i="10"/>
  <c r="AE114" i="26" s="1"/>
  <c r="AE113" i="26"/>
  <c r="AE227" i="10"/>
  <c r="AE208" i="26"/>
  <c r="AE311" i="10"/>
  <c r="AE309" i="26"/>
  <c r="AE404" i="10"/>
  <c r="AE425" i="26"/>
  <c r="AC958" i="26"/>
  <c r="AC786" i="26"/>
  <c r="AD125" i="10"/>
  <c r="AD73" i="26" s="1"/>
  <c r="AD72" i="26"/>
  <c r="AE438" i="10"/>
  <c r="AE476" i="26"/>
  <c r="AD518" i="10"/>
  <c r="AD574" i="26" s="1"/>
  <c r="AD573" i="26"/>
  <c r="AD842" i="10"/>
  <c r="AD989" i="26" s="1"/>
  <c r="AD988" i="26"/>
  <c r="AD400" i="10"/>
  <c r="AD422" i="26" s="1"/>
  <c r="AD421" i="26"/>
  <c r="AE517" i="10"/>
  <c r="AE577" i="26" s="1"/>
  <c r="AE572" i="26"/>
  <c r="AE188" i="10"/>
  <c r="AE152" i="26"/>
  <c r="AD169" i="26"/>
  <c r="AD168" i="26"/>
  <c r="AD543" i="10"/>
  <c r="AD599" i="26" s="1"/>
  <c r="AD598" i="26"/>
  <c r="AD238" i="10"/>
  <c r="AD220" i="26" s="1"/>
  <c r="AD219" i="26"/>
  <c r="AD493" i="10"/>
  <c r="AD549" i="26" s="1"/>
  <c r="AD548" i="26"/>
  <c r="AD602" i="10"/>
  <c r="AD675" i="26" s="1"/>
  <c r="AD674" i="26"/>
  <c r="AE709" i="10"/>
  <c r="AE822" i="26" s="1"/>
  <c r="AE821" i="26"/>
  <c r="AE119" i="10"/>
  <c r="AE66" i="26"/>
  <c r="AE173" i="10"/>
  <c r="AE137" i="26"/>
  <c r="AE178" i="10"/>
  <c r="AE142" i="26"/>
  <c r="AF1116" i="26"/>
  <c r="AE134" i="10"/>
  <c r="AE81" i="26"/>
  <c r="AD253" i="10"/>
  <c r="AD235" i="26" s="1"/>
  <c r="AD234" i="26"/>
  <c r="AE374" i="10"/>
  <c r="AE395" i="26"/>
  <c r="AF976" i="26"/>
  <c r="AF980" i="26" s="1"/>
  <c r="AF968" i="26"/>
  <c r="AF972" i="26" s="1"/>
  <c r="AE675" i="10"/>
  <c r="AE942" i="26"/>
  <c r="AE770" i="26"/>
  <c r="AD189" i="10"/>
  <c r="AD154" i="26" s="1"/>
  <c r="AD153" i="26"/>
  <c r="AF118" i="10"/>
  <c r="AF65" i="26"/>
  <c r="AF565" i="10"/>
  <c r="AF637" i="26"/>
  <c r="AF192" i="10"/>
  <c r="AF156" i="26"/>
  <c r="AG757" i="10"/>
  <c r="AG869" i="26"/>
  <c r="AF432" i="10"/>
  <c r="AF470" i="26"/>
  <c r="AD444" i="10"/>
  <c r="AD483" i="26" s="1"/>
  <c r="AD482" i="26"/>
  <c r="AE331" i="10"/>
  <c r="AE329" i="26"/>
  <c r="AE492" i="10"/>
  <c r="AE547" i="26"/>
  <c r="AF103" i="10"/>
  <c r="AF50" i="26"/>
  <c r="AF732" i="10"/>
  <c r="AF844" i="26"/>
  <c r="AD680" i="10"/>
  <c r="AD947" i="26"/>
  <c r="AD775" i="26"/>
  <c r="AE395" i="10"/>
  <c r="AE417" i="26" s="1"/>
  <c r="AE416" i="26"/>
  <c r="AE542" i="10"/>
  <c r="AE597" i="26"/>
  <c r="AD670" i="10"/>
  <c r="AD937" i="26"/>
  <c r="AD765" i="26"/>
  <c r="AE611" i="10"/>
  <c r="AE683" i="26"/>
  <c r="AE502" i="10"/>
  <c r="AE557" i="26"/>
  <c r="AD704" i="10"/>
  <c r="AD817" i="26" s="1"/>
  <c r="AD816" i="26"/>
  <c r="AD749" i="10"/>
  <c r="AD862" i="26" s="1"/>
  <c r="AD861" i="26"/>
  <c r="AE163" i="10"/>
  <c r="AE127" i="26"/>
  <c r="AD597" i="10"/>
  <c r="AD670" i="26" s="1"/>
  <c r="AD669" i="26"/>
  <c r="AF123" i="10"/>
  <c r="AF70" i="26"/>
  <c r="AF73" i="10"/>
  <c r="AF20" i="26"/>
  <c r="AF398" i="10"/>
  <c r="AF419" i="26"/>
  <c r="AF865" i="10"/>
  <c r="AF1011" i="26"/>
  <c r="AG536" i="26"/>
  <c r="AG540" i="26" s="1"/>
  <c r="AG528" i="26"/>
  <c r="AG532" i="26" s="1"/>
  <c r="AF585" i="10"/>
  <c r="AF657" i="26"/>
  <c r="AF78" i="10"/>
  <c r="AF25" i="26"/>
  <c r="AF388" i="10"/>
  <c r="AF409" i="26"/>
  <c r="AF506" i="10"/>
  <c r="AF561" i="26"/>
  <c r="AF261" i="10"/>
  <c r="AF242" i="26"/>
  <c r="AG924" i="26"/>
  <c r="AG752" i="26"/>
  <c r="AF197" i="26"/>
  <c r="AF560" i="10"/>
  <c r="AF632" i="26"/>
  <c r="AH919" i="26"/>
  <c r="AH747" i="26"/>
  <c r="AG393" i="10"/>
  <c r="AG414" i="26"/>
  <c r="AG673" i="10"/>
  <c r="AG940" i="26"/>
  <c r="AG768" i="26"/>
  <c r="AG536" i="10"/>
  <c r="AG591" i="26"/>
  <c r="AF157" i="10"/>
  <c r="AF121" i="26"/>
  <c r="AF108" i="10"/>
  <c r="AF55" i="26"/>
  <c r="AF320" i="10"/>
  <c r="AF321" i="10" s="1"/>
  <c r="AF318" i="26"/>
  <c r="AF310" i="10"/>
  <c r="AF308" i="26"/>
  <c r="AD307" i="10"/>
  <c r="AD306" i="26" s="1"/>
  <c r="AD305" i="26"/>
  <c r="AD503" i="10"/>
  <c r="AD559" i="26" s="1"/>
  <c r="AD558" i="26"/>
  <c r="AD449" i="10"/>
  <c r="AD488" i="26" s="1"/>
  <c r="AD487" i="26"/>
  <c r="AD263" i="10"/>
  <c r="AD245" i="26" s="1"/>
  <c r="AD244" i="26"/>
  <c r="AD640" i="10"/>
  <c r="AD907" i="26"/>
  <c r="AD735" i="26"/>
  <c r="AD484" i="10"/>
  <c r="AD523" i="26" s="1"/>
  <c r="AD522" i="26"/>
  <c r="AD380" i="10"/>
  <c r="AD402" i="26" s="1"/>
  <c r="AD401" i="26"/>
  <c r="AD410" i="10"/>
  <c r="AD432" i="26" s="1"/>
  <c r="AD431" i="26"/>
  <c r="AD120" i="10"/>
  <c r="AD68" i="26" s="1"/>
  <c r="AD67" i="26"/>
  <c r="AE370" i="10"/>
  <c r="AE392" i="26" s="1"/>
  <c r="AE391" i="26"/>
  <c r="AE861" i="10"/>
  <c r="AE1007" i="26"/>
  <c r="AE886" i="10"/>
  <c r="AE1032" i="26"/>
  <c r="AF512" i="10"/>
  <c r="AF567" i="26"/>
  <c r="AE242" i="10"/>
  <c r="AE223" i="26"/>
  <c r="AE634" i="10"/>
  <c r="AE901" i="26"/>
  <c r="AE729" i="26"/>
  <c r="AE158" i="10"/>
  <c r="AE122" i="26"/>
  <c r="AD582" i="10"/>
  <c r="AD655" i="26" s="1"/>
  <c r="AD654" i="26"/>
  <c r="AD273" i="10"/>
  <c r="AD255" i="26" s="1"/>
  <c r="AD254" i="26"/>
  <c r="AD592" i="10"/>
  <c r="AD665" i="26" s="1"/>
  <c r="AD664" i="26"/>
  <c r="AD892" i="10"/>
  <c r="AD1039" i="26" s="1"/>
  <c r="AD1038" i="26"/>
  <c r="AD287" i="10"/>
  <c r="AD286" i="26" s="1"/>
  <c r="AD285" i="26"/>
  <c r="AE659" i="10"/>
  <c r="AE926" i="26"/>
  <c r="AE754" i="26"/>
  <c r="AE448" i="10"/>
  <c r="AE486" i="26"/>
  <c r="AD719" i="10"/>
  <c r="AD832" i="26" s="1"/>
  <c r="AD831" i="26"/>
  <c r="AH765" i="10"/>
  <c r="AG878" i="26"/>
  <c r="AD302" i="10"/>
  <c r="AD301" i="26" s="1"/>
  <c r="AD300" i="26"/>
  <c r="AD390" i="10"/>
  <c r="AD412" i="26" s="1"/>
  <c r="AD411" i="26"/>
  <c r="AH903" i="10"/>
  <c r="AG1050" i="26"/>
  <c r="AD577" i="10"/>
  <c r="AD650" i="26" s="1"/>
  <c r="AD649" i="26"/>
  <c r="AD645" i="10"/>
  <c r="AD912" i="26"/>
  <c r="AD740" i="26"/>
  <c r="AE871" i="10"/>
  <c r="AE1017" i="26"/>
  <c r="AE162" i="26"/>
  <c r="AE571" i="10"/>
  <c r="AE643" i="26"/>
  <c r="AF1118" i="26"/>
  <c r="AF350" i="26"/>
  <c r="AH343" i="10"/>
  <c r="AG342" i="26"/>
  <c r="AD454" i="10"/>
  <c r="AD493" i="26" s="1"/>
  <c r="AD492" i="26"/>
  <c r="AD464" i="10"/>
  <c r="AD503" i="26" s="1"/>
  <c r="AD502" i="26"/>
  <c r="AE728" i="10"/>
  <c r="AE840" i="26"/>
  <c r="AF531" i="10"/>
  <c r="AF586" i="26"/>
  <c r="AF437" i="10"/>
  <c r="AF475" i="26"/>
  <c r="AG346" i="26"/>
  <c r="AG354" i="26"/>
  <c r="AG358" i="26" s="1"/>
  <c r="AF727" i="10"/>
  <c r="AF839" i="26"/>
  <c r="AG450" i="26"/>
  <c r="AG454" i="26" s="1"/>
  <c r="AG442" i="26"/>
  <c r="AG446" i="26" s="1"/>
  <c r="AE257" i="10"/>
  <c r="AE238" i="26"/>
  <c r="AE326" i="10"/>
  <c r="AE324" i="26"/>
  <c r="AD469" i="10"/>
  <c r="AD508" i="26" s="1"/>
  <c r="AD507" i="26"/>
  <c r="AF702" i="10"/>
  <c r="AF814" i="26"/>
  <c r="AG899" i="26"/>
  <c r="AG898" i="26" s="1"/>
  <c r="AG727" i="26"/>
  <c r="AG726" i="26" s="1"/>
  <c r="AF477" i="10"/>
  <c r="AF515" i="26"/>
  <c r="AF850" i="10"/>
  <c r="AF996" i="26"/>
  <c r="AF600" i="10"/>
  <c r="AF672" i="26"/>
  <c r="AD572" i="10"/>
  <c r="AD645" i="26" s="1"/>
  <c r="AD644" i="26"/>
  <c r="AC963" i="26"/>
  <c r="AC791" i="26"/>
  <c r="AE463" i="10"/>
  <c r="AE501" i="26"/>
  <c r="AE104" i="10"/>
  <c r="AE51" i="26"/>
  <c r="AF590" i="10"/>
  <c r="AF662" i="26"/>
  <c r="AF162" i="10"/>
  <c r="AF126" i="26"/>
  <c r="AF166" i="26"/>
  <c r="AF605" i="10"/>
  <c r="AF677" i="26"/>
  <c r="AF885" i="10"/>
  <c r="AF1031" i="26"/>
  <c r="AF482" i="10"/>
  <c r="AF520" i="26"/>
  <c r="AF658" i="10"/>
  <c r="AF925" i="26"/>
  <c r="AF753" i="26"/>
  <c r="AG708" i="26"/>
  <c r="AG712" i="26" s="1"/>
  <c r="AG700" i="26"/>
  <c r="AG704" i="26" s="1"/>
  <c r="AG653" i="10"/>
  <c r="AG920" i="26"/>
  <c r="AG748" i="26"/>
  <c r="AF335" i="10"/>
  <c r="AF333" i="26"/>
  <c r="AF855" i="10"/>
  <c r="AF1001" i="26"/>
  <c r="AF231" i="10"/>
  <c r="AF212" i="26"/>
  <c r="AF875" i="10"/>
  <c r="AF1021" i="26"/>
  <c r="AF285" i="10"/>
  <c r="AF283" i="26"/>
  <c r="AH939" i="26"/>
  <c r="AH767" i="26"/>
  <c r="AF526" i="10"/>
  <c r="AF581" i="26"/>
  <c r="AF900" i="10"/>
  <c r="AF1046" i="26"/>
  <c r="AF330" i="10"/>
  <c r="AF328" i="26"/>
  <c r="AF462" i="10"/>
  <c r="AF500" i="26"/>
  <c r="AF501" i="10"/>
  <c r="AF556" i="26"/>
  <c r="AF860" i="10"/>
  <c r="AF1006" i="26"/>
  <c r="AE689" i="10"/>
  <c r="AE956" i="26"/>
  <c r="AE784" i="26"/>
  <c r="AE84" i="10"/>
  <c r="AE31" i="26"/>
  <c r="AF148" i="10"/>
  <c r="AF112" i="26"/>
  <c r="AE443" i="10"/>
  <c r="AE481" i="26"/>
  <c r="AD154" i="10"/>
  <c r="AD119" i="26" s="1"/>
  <c r="AD118" i="26"/>
  <c r="AD194" i="10"/>
  <c r="AD159" i="26" s="1"/>
  <c r="AD158" i="26"/>
  <c r="AH554" i="10"/>
  <c r="AG610" i="26"/>
  <c r="AC938" i="26"/>
  <c r="AC766" i="26"/>
  <c r="AE124" i="10"/>
  <c r="AE71" i="26"/>
  <c r="AD110" i="10"/>
  <c r="AD58" i="26" s="1"/>
  <c r="AD57" i="26"/>
  <c r="AE538" i="10"/>
  <c r="AE594" i="26" s="1"/>
  <c r="AE593" i="26"/>
  <c r="AE468" i="10"/>
  <c r="AE506" i="26"/>
  <c r="AE669" i="10"/>
  <c r="AE936" i="26"/>
  <c r="AE764" i="26"/>
  <c r="AD100" i="10"/>
  <c r="AD48" i="26" s="1"/>
  <c r="AD47" i="26"/>
  <c r="AD857" i="10"/>
  <c r="AD1004" i="26" s="1"/>
  <c r="AD1003" i="26"/>
  <c r="AD897" i="10"/>
  <c r="AD1044" i="26" s="1"/>
  <c r="AD1043" i="26"/>
  <c r="AE129" i="10"/>
  <c r="AE76" i="26"/>
  <c r="AE733" i="10"/>
  <c r="AE845" i="26"/>
  <c r="AE359" i="10"/>
  <c r="AE380" i="26"/>
  <c r="AE453" i="10"/>
  <c r="AE491" i="26"/>
  <c r="AE354" i="10"/>
  <c r="AE375" i="26"/>
  <c r="AE679" i="10"/>
  <c r="AE946" i="26"/>
  <c r="AE774" i="26"/>
  <c r="AC913" i="26"/>
  <c r="AC741" i="26"/>
  <c r="AE217" i="10"/>
  <c r="AE198" i="26"/>
  <c r="AE292" i="10"/>
  <c r="AE291" i="26" s="1"/>
  <c r="AE290" i="26"/>
  <c r="AD862" i="10"/>
  <c r="AD1009" i="26" s="1"/>
  <c r="AD1008" i="26"/>
  <c r="AD258" i="10"/>
  <c r="AD240" i="26" s="1"/>
  <c r="AD239" i="26"/>
  <c r="AD332" i="10"/>
  <c r="AD331" i="26" s="1"/>
  <c r="AD330" i="26"/>
  <c r="AD744" i="10"/>
  <c r="AD857" i="26" s="1"/>
  <c r="AD856" i="26"/>
  <c r="AD375" i="10"/>
  <c r="AD397" i="26" s="1"/>
  <c r="AD396" i="26"/>
  <c r="AD164" i="26"/>
  <c r="AD163" i="26"/>
  <c r="AC953" i="26"/>
  <c r="AC781" i="26"/>
  <c r="AE703" i="10"/>
  <c r="AE815" i="26"/>
  <c r="AE586" i="10"/>
  <c r="AE658" i="26"/>
  <c r="AE222" i="10"/>
  <c r="AE203" i="26"/>
  <c r="AD434" i="10"/>
  <c r="AD473" i="26" s="1"/>
  <c r="AD472" i="26"/>
  <c r="AE693" i="26"/>
  <c r="AE856" i="10"/>
  <c r="AE1002" i="26"/>
  <c r="AD847" i="10"/>
  <c r="AD994" i="26" s="1"/>
  <c r="AD993" i="26"/>
  <c r="AD650" i="10"/>
  <c r="AD917" i="26"/>
  <c r="AD745" i="26"/>
  <c r="AD734" i="10"/>
  <c r="AD847" i="26" s="1"/>
  <c r="AD846" i="26"/>
  <c r="AF133" i="10"/>
  <c r="AF80" i="26"/>
  <c r="AF747" i="10"/>
  <c r="AF859" i="26"/>
  <c r="AF571" i="26"/>
  <c r="AG368" i="10"/>
  <c r="AG389" i="26"/>
  <c r="AF246" i="10"/>
  <c r="AF227" i="26"/>
  <c r="AE272" i="10"/>
  <c r="AE253" i="26"/>
  <c r="AE473" i="10"/>
  <c r="AE511" i="26"/>
  <c r="AH623" i="10"/>
  <c r="AG696" i="26"/>
  <c r="AF427" i="10"/>
  <c r="AF465" i="26"/>
  <c r="AF668" i="10"/>
  <c r="AF935" i="26"/>
  <c r="AF763" i="26"/>
  <c r="AG147" i="10"/>
  <c r="AG111" i="26"/>
  <c r="AD607" i="10"/>
  <c r="AD680" i="26" s="1"/>
  <c r="AD679" i="26"/>
  <c r="AE581" i="10"/>
  <c r="AE653" i="26"/>
  <c r="AD90" i="10"/>
  <c r="AD38" i="26" s="1"/>
  <c r="AD37" i="26"/>
  <c r="AE409" i="10"/>
  <c r="AE430" i="26"/>
  <c r="AE114" i="10"/>
  <c r="AE61" i="26"/>
  <c r="AE743" i="10"/>
  <c r="AE855" i="26"/>
  <c r="AF167" i="10"/>
  <c r="AF131" i="26"/>
  <c r="AF717" i="10"/>
  <c r="AF829" i="26"/>
  <c r="AF615" i="10"/>
  <c r="AF616" i="10" s="1"/>
  <c r="AF687" i="26"/>
  <c r="AF378" i="10"/>
  <c r="AF399" i="26"/>
  <c r="AF413" i="10"/>
  <c r="AF434" i="26"/>
  <c r="AF172" i="10"/>
  <c r="AF136" i="26"/>
  <c r="AF202" i="26"/>
  <c r="AF762" i="10"/>
  <c r="AF874" i="26"/>
  <c r="AF895" i="10"/>
  <c r="AF1041" i="26"/>
  <c r="AG929" i="26"/>
  <c r="AG757" i="26"/>
  <c r="AF620" i="10"/>
  <c r="AF621" i="10" s="1"/>
  <c r="AF692" i="26"/>
  <c r="AF251" i="10"/>
  <c r="AF232" i="26"/>
  <c r="AF575" i="10"/>
  <c r="AF647" i="26"/>
  <c r="AF546" i="10"/>
  <c r="AF601" i="26"/>
  <c r="AF457" i="10"/>
  <c r="AF495" i="26"/>
  <c r="AF280" i="10"/>
  <c r="AF278" i="26"/>
  <c r="AF845" i="10"/>
  <c r="AF991" i="26"/>
  <c r="AG315" i="10"/>
  <c r="AG316" i="10" s="1"/>
  <c r="AG313" i="26"/>
  <c r="AF226" i="10"/>
  <c r="AF207" i="26"/>
  <c r="AF358" i="10"/>
  <c r="AF379" i="26"/>
  <c r="AF403" i="10"/>
  <c r="AF424" i="26"/>
  <c r="AF353" i="10"/>
  <c r="AF374" i="26"/>
  <c r="AD567" i="10"/>
  <c r="AD640" i="26" s="1"/>
  <c r="AD639" i="26"/>
  <c r="AD405" i="10"/>
  <c r="AD427" i="26" s="1"/>
  <c r="AD426" i="26"/>
  <c r="AD355" i="10"/>
  <c r="AD377" i="26" s="1"/>
  <c r="AD376" i="26"/>
  <c r="AE232" i="10"/>
  <c r="AE213" i="26"/>
  <c r="AE384" i="10"/>
  <c r="AE405" i="26"/>
  <c r="AE99" i="10"/>
  <c r="AE46" i="26"/>
  <c r="AE552" i="10"/>
  <c r="AE607" i="26"/>
  <c r="AD739" i="10"/>
  <c r="AD852" i="26" s="1"/>
  <c r="AD851" i="26"/>
  <c r="AD852" i="10"/>
  <c r="AD999" i="26" s="1"/>
  <c r="AD998" i="26"/>
  <c r="AF314" i="26"/>
  <c r="AE247" i="10"/>
  <c r="AE228" i="26"/>
  <c r="AE841" i="10"/>
  <c r="AE987" i="26"/>
  <c r="AE688" i="26"/>
  <c r="AE497" i="10"/>
  <c r="AE552" i="26"/>
  <c r="AD115" i="10"/>
  <c r="AD63" i="26" s="1"/>
  <c r="AD62" i="26"/>
  <c r="AE846" i="10"/>
  <c r="AE992" i="26"/>
  <c r="AE109" i="10"/>
  <c r="AE56" i="26"/>
  <c r="AD429" i="10"/>
  <c r="AD468" i="26" s="1"/>
  <c r="AD467" i="26"/>
  <c r="AD218" i="10"/>
  <c r="AD200" i="26" s="1"/>
  <c r="AD199" i="26"/>
  <c r="AF1121" i="26"/>
  <c r="AD548" i="10"/>
  <c r="AD604" i="26" s="1"/>
  <c r="AD603" i="26"/>
  <c r="AE428" i="10"/>
  <c r="AE466" i="26"/>
  <c r="AE738" i="10"/>
  <c r="AE850" i="26"/>
  <c r="AE896" i="10"/>
  <c r="AE1042" i="26"/>
  <c r="AE306" i="10"/>
  <c r="AE304" i="26"/>
  <c r="AE342" i="10"/>
  <c r="AE341" i="26" s="1"/>
  <c r="AE340" i="26"/>
  <c r="AD729" i="10"/>
  <c r="AD842" i="26" s="1"/>
  <c r="AD841" i="26"/>
  <c r="AD95" i="10"/>
  <c r="AD43" i="26" s="1"/>
  <c r="AD42" i="26"/>
  <c r="AD80" i="10"/>
  <c r="AD28" i="26" s="1"/>
  <c r="AD27" i="26"/>
  <c r="AE296" i="10"/>
  <c r="AE294" i="26"/>
  <c r="AE168" i="10"/>
  <c r="AE132" i="26"/>
  <c r="AE379" i="10"/>
  <c r="AE400" i="26"/>
  <c r="AE507" i="10"/>
  <c r="AE562" i="26"/>
  <c r="AD943" i="26"/>
  <c r="AD771" i="26"/>
  <c r="AE94" i="10"/>
  <c r="AE41" i="26"/>
  <c r="AD415" i="10"/>
  <c r="AD437" i="26" s="1"/>
  <c r="AD436" i="26"/>
  <c r="AD424" i="10"/>
  <c r="AD463" i="26" s="1"/>
  <c r="AD462" i="26"/>
  <c r="AD243" i="10"/>
  <c r="AD225" i="26" s="1"/>
  <c r="AD224" i="26"/>
  <c r="AE901" i="10"/>
  <c r="AE1047" i="26"/>
  <c r="AK2" i="24"/>
  <c r="AK3" i="24" s="1"/>
  <c r="AK4" i="24" s="1"/>
  <c r="AG874" i="10"/>
  <c r="AH873" i="10"/>
  <c r="AH1020" i="26" s="1"/>
  <c r="AG461" i="10"/>
  <c r="AH460" i="10"/>
  <c r="AH499" i="26" s="1"/>
  <c r="AG77" i="10"/>
  <c r="AH76" i="10"/>
  <c r="AH24" i="26" s="1"/>
  <c r="AG387" i="10"/>
  <c r="AH386" i="10"/>
  <c r="AH408" i="26" s="1"/>
  <c r="AG505" i="10"/>
  <c r="AH504" i="10"/>
  <c r="AH560" i="26" s="1"/>
  <c r="AH259" i="10"/>
  <c r="AH241" i="26" s="1"/>
  <c r="AG260" i="10"/>
  <c r="AH214" i="10"/>
  <c r="AH196" i="26" s="1"/>
  <c r="AG215" i="10"/>
  <c r="AG216" i="10" s="1"/>
  <c r="AH558" i="10"/>
  <c r="AH631" i="26" s="1"/>
  <c r="AH630" i="26" s="1"/>
  <c r="AG559" i="10"/>
  <c r="AH392" i="10"/>
  <c r="AI391" i="10"/>
  <c r="AI413" i="26" s="1"/>
  <c r="AH672" i="10"/>
  <c r="AI671" i="10"/>
  <c r="AH535" i="10"/>
  <c r="AI534" i="10"/>
  <c r="AI590" i="26" s="1"/>
  <c r="AH155" i="10"/>
  <c r="AH120" i="26" s="1"/>
  <c r="AG156" i="10"/>
  <c r="AH106" i="10"/>
  <c r="AH54" i="26" s="1"/>
  <c r="AG107" i="10"/>
  <c r="AH318" i="10"/>
  <c r="AH317" i="26" s="1"/>
  <c r="AG319" i="10"/>
  <c r="AH308" i="10"/>
  <c r="AH307" i="26" s="1"/>
  <c r="AG309" i="10"/>
  <c r="AH583" i="10"/>
  <c r="AH656" i="26" s="1"/>
  <c r="AG584" i="10"/>
  <c r="AG117" i="10"/>
  <c r="AH116" i="10"/>
  <c r="AH64" i="26" s="1"/>
  <c r="AG594" i="10"/>
  <c r="AH593" i="10"/>
  <c r="AH666" i="26" s="1"/>
  <c r="AG132" i="10"/>
  <c r="AH131" i="10"/>
  <c r="AH79" i="26" s="1"/>
  <c r="AG564" i="10"/>
  <c r="AH563" i="10"/>
  <c r="AH636" i="26" s="1"/>
  <c r="AH868" i="10"/>
  <c r="AH1015" i="26" s="1"/>
  <c r="AG869" i="10"/>
  <c r="AG530" i="10"/>
  <c r="AH529" i="10"/>
  <c r="AH585" i="26" s="1"/>
  <c r="AG191" i="10"/>
  <c r="AH190" i="10"/>
  <c r="AH155" i="26" s="1"/>
  <c r="AG662" i="10"/>
  <c r="AH661" i="10"/>
  <c r="AH756" i="10"/>
  <c r="AI755" i="10"/>
  <c r="AI868" i="26" s="1"/>
  <c r="AG436" i="10"/>
  <c r="AH435" i="10"/>
  <c r="AH474" i="26" s="1"/>
  <c r="AG746" i="10"/>
  <c r="AH745" i="10"/>
  <c r="AH858" i="26" s="1"/>
  <c r="AG466" i="10"/>
  <c r="AH465" i="10"/>
  <c r="AH504" i="26" s="1"/>
  <c r="AG82" i="10"/>
  <c r="AH81" i="10"/>
  <c r="AH29" i="26" s="1"/>
  <c r="AG240" i="10"/>
  <c r="AH239" i="10"/>
  <c r="AH221" i="26" s="1"/>
  <c r="AG515" i="10"/>
  <c r="AG516" i="10" s="1"/>
  <c r="AH514" i="10"/>
  <c r="AH570" i="26" s="1"/>
  <c r="AG751" i="10"/>
  <c r="AH750" i="10"/>
  <c r="AH863" i="26" s="1"/>
  <c r="AG726" i="10"/>
  <c r="AH725" i="10"/>
  <c r="AH838" i="26" s="1"/>
  <c r="AG92" i="10"/>
  <c r="AH91" i="10"/>
  <c r="AH39" i="26" s="1"/>
  <c r="AG431" i="10"/>
  <c r="AH430" i="10"/>
  <c r="AH469" i="26" s="1"/>
  <c r="AH367" i="10"/>
  <c r="AI366" i="10"/>
  <c r="AI388" i="26" s="1"/>
  <c r="AH244" i="10"/>
  <c r="AH226" i="26" s="1"/>
  <c r="AG245" i="10"/>
  <c r="AH715" i="10"/>
  <c r="AH716" i="10" s="1"/>
  <c r="AG614" i="10"/>
  <c r="AH613" i="10"/>
  <c r="AH686" i="26" s="1"/>
  <c r="AG604" i="10"/>
  <c r="AH603" i="10"/>
  <c r="AH676" i="26" s="1"/>
  <c r="AG884" i="10"/>
  <c r="AH883" i="10"/>
  <c r="AH1030" i="26" s="1"/>
  <c r="AH333" i="10"/>
  <c r="AH332" i="26" s="1"/>
  <c r="AG334" i="10"/>
  <c r="AH499" i="10"/>
  <c r="AH555" i="26" s="1"/>
  <c r="AG500" i="10"/>
  <c r="AH219" i="10"/>
  <c r="AH201" i="26" s="1"/>
  <c r="AG220" i="10"/>
  <c r="AG221" i="10" s="1"/>
  <c r="AG830" i="10"/>
  <c r="AG831" i="10" s="1"/>
  <c r="AG832" i="10" s="1"/>
  <c r="AG833" i="10" s="1"/>
  <c r="AH829" i="10"/>
  <c r="AG761" i="10"/>
  <c r="AH760" i="10"/>
  <c r="AH873" i="26" s="1"/>
  <c r="AG894" i="10"/>
  <c r="AH893" i="10"/>
  <c r="AH1040" i="26" s="1"/>
  <c r="AG800" i="10"/>
  <c r="AG801" i="10" s="1"/>
  <c r="AG802" i="10" s="1"/>
  <c r="AG803" i="10" s="1"/>
  <c r="AH799" i="10"/>
  <c r="AH618" i="10"/>
  <c r="AH691" i="26" s="1"/>
  <c r="AG619" i="10"/>
  <c r="AH249" i="10"/>
  <c r="AH231" i="26" s="1"/>
  <c r="AG250" i="10"/>
  <c r="AH573" i="10"/>
  <c r="AH646" i="26" s="1"/>
  <c r="AG574" i="10"/>
  <c r="AG545" i="10"/>
  <c r="AH544" i="10"/>
  <c r="AH600" i="26" s="1"/>
  <c r="AG456" i="10"/>
  <c r="AH455" i="10"/>
  <c r="AH494" i="26" s="1"/>
  <c r="AG279" i="10"/>
  <c r="AH278" i="10"/>
  <c r="AH277" i="26" s="1"/>
  <c r="AH276" i="26" s="1"/>
  <c r="AG844" i="10"/>
  <c r="AH843" i="10"/>
  <c r="AH990" i="26" s="1"/>
  <c r="AH314" i="10"/>
  <c r="AI313" i="10"/>
  <c r="AI312" i="26" s="1"/>
  <c r="AG225" i="10"/>
  <c r="AH224" i="10"/>
  <c r="AH206" i="26" s="1"/>
  <c r="AH356" i="10"/>
  <c r="AH378" i="26" s="1"/>
  <c r="AG357" i="10"/>
  <c r="AH401" i="10"/>
  <c r="AH423" i="26" s="1"/>
  <c r="AG402" i="10"/>
  <c r="AH351" i="10"/>
  <c r="AH373" i="26" s="1"/>
  <c r="AH372" i="26" s="1"/>
  <c r="AG352" i="10"/>
  <c r="AG657" i="10"/>
  <c r="AH656" i="10"/>
  <c r="AG854" i="10"/>
  <c r="AH853" i="10"/>
  <c r="AH1000" i="26" s="1"/>
  <c r="AH858" i="10"/>
  <c r="AH1005" i="26" s="1"/>
  <c r="AG859" i="10"/>
  <c r="AH170" i="10"/>
  <c r="AG171" i="10"/>
  <c r="AG701" i="10"/>
  <c r="AH700" i="10"/>
  <c r="AH813" i="26" s="1"/>
  <c r="AH812" i="26" s="1"/>
  <c r="AH814" i="10"/>
  <c r="AG815" i="10"/>
  <c r="AG816" i="10" s="1"/>
  <c r="AG647" i="10"/>
  <c r="AH646" i="10"/>
  <c r="AG790" i="10"/>
  <c r="AG791" i="10" s="1"/>
  <c r="AG792" i="10" s="1"/>
  <c r="AG793" i="10" s="1"/>
  <c r="AH789" i="10"/>
  <c r="AG141" i="10"/>
  <c r="AH140" i="10"/>
  <c r="AH105" i="26" s="1"/>
  <c r="AH104" i="26" s="1"/>
  <c r="AH641" i="10"/>
  <c r="AG642" i="10"/>
  <c r="AG825" i="10"/>
  <c r="AG826" i="10" s="1"/>
  <c r="AG827" i="10" s="1"/>
  <c r="AG828" i="10" s="1"/>
  <c r="AH824" i="10"/>
  <c r="AG476" i="10"/>
  <c r="AH475" i="10"/>
  <c r="AH514" i="26" s="1"/>
  <c r="AG609" i="10"/>
  <c r="AH608" i="10"/>
  <c r="AH681" i="26" s="1"/>
  <c r="AG426" i="10"/>
  <c r="AH425" i="10"/>
  <c r="AH464" i="26" s="1"/>
  <c r="AG372" i="10"/>
  <c r="AH371" i="10"/>
  <c r="AH393" i="26" s="1"/>
  <c r="AG97" i="10"/>
  <c r="AH96" i="10"/>
  <c r="AH44" i="26" s="1"/>
  <c r="AG775" i="10"/>
  <c r="AG776" i="10" s="1"/>
  <c r="AG777" i="10" s="1"/>
  <c r="AG778" i="10" s="1"/>
  <c r="AH774" i="10"/>
  <c r="AG667" i="10"/>
  <c r="AH666" i="10"/>
  <c r="AH289" i="10"/>
  <c r="AI288" i="10"/>
  <c r="AI287" i="26" s="1"/>
  <c r="AG849" i="10"/>
  <c r="AH848" i="10"/>
  <c r="AH995" i="26" s="1"/>
  <c r="AG687" i="10"/>
  <c r="AH686" i="10"/>
  <c r="AG270" i="10"/>
  <c r="AH269" i="10"/>
  <c r="AH251" i="26" s="1"/>
  <c r="AI145" i="10"/>
  <c r="AI110" i="26" s="1"/>
  <c r="AH146" i="10"/>
  <c r="AG599" i="10"/>
  <c r="AH598" i="10"/>
  <c r="AH671" i="26" s="1"/>
  <c r="AH101" i="10"/>
  <c r="AH49" i="26" s="1"/>
  <c r="AG102" i="10"/>
  <c r="AG235" i="10"/>
  <c r="AH234" i="10"/>
  <c r="AH216" i="26" s="1"/>
  <c r="AH730" i="10"/>
  <c r="AH843" i="26" s="1"/>
  <c r="AG731" i="10"/>
  <c r="AG810" i="10"/>
  <c r="AG811" i="10" s="1"/>
  <c r="AG812" i="10" s="1"/>
  <c r="AG813" i="10" s="1"/>
  <c r="AH809" i="10"/>
  <c r="AH160" i="10"/>
  <c r="AH125" i="26" s="1"/>
  <c r="AG161" i="10"/>
  <c r="AG377" i="10"/>
  <c r="AH376" i="10"/>
  <c r="AH398" i="26" s="1"/>
  <c r="AH480" i="10"/>
  <c r="AH519" i="26" s="1"/>
  <c r="AG481" i="10"/>
  <c r="AH631" i="10"/>
  <c r="AG632" i="10"/>
  <c r="AH676" i="10"/>
  <c r="AG677" i="10"/>
  <c r="AI779" i="10"/>
  <c r="AH780" i="10"/>
  <c r="AH781" i="10" s="1"/>
  <c r="AH782" i="10" s="1"/>
  <c r="AH783" i="10" s="1"/>
  <c r="AG682" i="10"/>
  <c r="AH681" i="10"/>
  <c r="AG407" i="10"/>
  <c r="AH406" i="10"/>
  <c r="AH428" i="26" s="1"/>
  <c r="AG112" i="10"/>
  <c r="AH111" i="10"/>
  <c r="AH59" i="26" s="1"/>
  <c r="AG820" i="10"/>
  <c r="AG821" i="10" s="1"/>
  <c r="AH819" i="10"/>
  <c r="AG889" i="10"/>
  <c r="AH888" i="10"/>
  <c r="AH1035" i="26" s="1"/>
  <c r="AG127" i="10"/>
  <c r="AH126" i="10"/>
  <c r="AH74" i="26" s="1"/>
  <c r="AH450" i="10"/>
  <c r="AH489" i="26" s="1"/>
  <c r="AG451" i="10"/>
  <c r="AG637" i="10"/>
  <c r="AH636" i="10"/>
  <c r="AH510" i="10"/>
  <c r="AI509" i="10"/>
  <c r="AI565" i="26" s="1"/>
  <c r="AH769" i="10"/>
  <c r="AG770" i="10"/>
  <c r="AG771" i="10" s="1"/>
  <c r="AG772" i="10" s="1"/>
  <c r="AG773" i="10" s="1"/>
  <c r="AH652" i="10"/>
  <c r="AI651" i="10"/>
  <c r="AG230" i="10"/>
  <c r="AH229" i="10"/>
  <c r="AH211" i="26" s="1"/>
  <c r="AG284" i="10"/>
  <c r="AH283" i="10"/>
  <c r="AH282" i="26" s="1"/>
  <c r="AG525" i="10"/>
  <c r="AH524" i="10"/>
  <c r="AH580" i="26" s="1"/>
  <c r="AG899" i="10"/>
  <c r="AH898" i="10"/>
  <c r="AH1045" i="26" s="1"/>
  <c r="AG805" i="10"/>
  <c r="AG806" i="10" s="1"/>
  <c r="AG807" i="10" s="1"/>
  <c r="AG808" i="10" s="1"/>
  <c r="AH804" i="10"/>
  <c r="AI338" i="10"/>
  <c r="AI337" i="26" s="1"/>
  <c r="AH339" i="10"/>
  <c r="AG879" i="10"/>
  <c r="AH878" i="10"/>
  <c r="AH1025" i="26" s="1"/>
  <c r="AG741" i="10"/>
  <c r="AH740" i="10"/>
  <c r="AH853" i="26" s="1"/>
  <c r="AG294" i="10"/>
  <c r="AH293" i="10"/>
  <c r="AH292" i="26" s="1"/>
  <c r="AG692" i="10"/>
  <c r="AH691" i="10"/>
  <c r="AH195" i="10"/>
  <c r="AH196" i="10" s="1"/>
  <c r="AH197" i="10" s="1"/>
  <c r="AH198" i="10" s="1"/>
  <c r="AH199" i="10" s="1"/>
  <c r="AH568" i="10"/>
  <c r="AH641" i="26" s="1"/>
  <c r="AG569" i="10"/>
  <c r="AG471" i="10"/>
  <c r="AH470" i="10"/>
  <c r="AH509" i="26" s="1"/>
  <c r="AH298" i="10"/>
  <c r="AH297" i="26" s="1"/>
  <c r="AG299" i="10"/>
  <c r="AH706" i="10"/>
  <c r="AI705" i="10"/>
  <c r="AI818" i="26" s="1"/>
  <c r="AH445" i="10"/>
  <c r="AH484" i="26" s="1"/>
  <c r="AG446" i="10"/>
  <c r="AH86" i="10"/>
  <c r="AH34" i="26" s="1"/>
  <c r="AG87" i="10"/>
  <c r="AH381" i="10"/>
  <c r="AH403" i="26" s="1"/>
  <c r="AG382" i="10"/>
  <c r="AG520" i="10"/>
  <c r="AG521" i="10" s="1"/>
  <c r="AH519" i="10"/>
  <c r="AH575" i="26" s="1"/>
  <c r="AH181" i="10"/>
  <c r="AI180" i="10"/>
  <c r="AI145" i="26" s="1"/>
  <c r="AG441" i="10"/>
  <c r="AH440" i="10"/>
  <c r="AH479" i="26" s="1"/>
  <c r="AG186" i="10"/>
  <c r="AH185" i="10"/>
  <c r="AH150" i="26" s="1"/>
  <c r="AG490" i="10"/>
  <c r="AH489" i="10"/>
  <c r="AH545" i="26" s="1"/>
  <c r="AH544" i="26" s="1"/>
  <c r="AH150" i="10"/>
  <c r="AH115" i="26" s="1"/>
  <c r="AG151" i="10"/>
  <c r="AH411" i="10"/>
  <c r="AH433" i="26" s="1"/>
  <c r="AG412" i="10"/>
  <c r="AG329" i="10"/>
  <c r="AH328" i="10"/>
  <c r="AH327" i="26" s="1"/>
  <c r="AH794" i="10"/>
  <c r="AG795" i="10"/>
  <c r="AG796" i="10" s="1"/>
  <c r="AG797" i="10" s="1"/>
  <c r="AG798" i="10" s="1"/>
  <c r="AG176" i="10"/>
  <c r="AH175" i="10"/>
  <c r="AG589" i="10"/>
  <c r="AH588" i="10"/>
  <c r="AH661" i="26" s="1"/>
  <c r="AH121" i="10"/>
  <c r="AH69" i="26" s="1"/>
  <c r="AG122" i="10"/>
  <c r="AH165" i="10"/>
  <c r="AH130" i="26" s="1"/>
  <c r="AG166" i="10"/>
  <c r="AH549" i="10"/>
  <c r="AH605" i="26" s="1"/>
  <c r="AG550" i="10"/>
  <c r="AH71" i="10"/>
  <c r="AH19" i="26" s="1"/>
  <c r="AH18" i="26" s="1"/>
  <c r="AG72" i="10"/>
  <c r="AG785" i="10"/>
  <c r="AG786" i="10" s="1"/>
  <c r="AG787" i="10" s="1"/>
  <c r="AG788" i="10" s="1"/>
  <c r="AH784" i="10"/>
  <c r="AH396" i="10"/>
  <c r="AH418" i="26" s="1"/>
  <c r="AG397" i="10"/>
  <c r="AG736" i="10"/>
  <c r="AH735" i="10"/>
  <c r="AH848" i="26" s="1"/>
  <c r="AH863" i="10"/>
  <c r="AH1010" i="26" s="1"/>
  <c r="AG864" i="10"/>
  <c r="AG495" i="10"/>
  <c r="AH494" i="10"/>
  <c r="AH550" i="26" s="1"/>
  <c r="AH254" i="10"/>
  <c r="AH236" i="26" s="1"/>
  <c r="AG255" i="10"/>
  <c r="AH303" i="10"/>
  <c r="AH302" i="26" s="1"/>
  <c r="AG304" i="10"/>
  <c r="AG711" i="10"/>
  <c r="AH710" i="10"/>
  <c r="AH823" i="26" s="1"/>
  <c r="AH539" i="10"/>
  <c r="AH595" i="26" s="1"/>
  <c r="AG540" i="10"/>
  <c r="AH838" i="10"/>
  <c r="AH985" i="26" s="1"/>
  <c r="AH984" i="26" s="1"/>
  <c r="AG839" i="10"/>
  <c r="AH578" i="10"/>
  <c r="AH651" i="26" s="1"/>
  <c r="AG579" i="10"/>
  <c r="AG324" i="10"/>
  <c r="AH323" i="10"/>
  <c r="AH322" i="26" s="1"/>
  <c r="AG265" i="10"/>
  <c r="AH264" i="10"/>
  <c r="AH246" i="26" s="1"/>
  <c r="AG362" i="10"/>
  <c r="AH361" i="10"/>
  <c r="AH383" i="26" s="1"/>
  <c r="AB18" i="18" l="1"/>
  <c r="AB14" i="30"/>
  <c r="AE19" i="18"/>
  <c r="AE16" i="18"/>
  <c r="AA18" i="18"/>
  <c r="AA14" i="30"/>
  <c r="AF1144" i="26"/>
  <c r="AF19" i="15" s="1"/>
  <c r="AF19" i="17" s="1"/>
  <c r="AF19" i="18" s="1"/>
  <c r="AF1142" i="26"/>
  <c r="AF17" i="15" s="1"/>
  <c r="AF17" i="17" s="1"/>
  <c r="AF17" i="18" s="1"/>
  <c r="AF1127" i="26"/>
  <c r="AG1128" i="26"/>
  <c r="AH201" i="10"/>
  <c r="AH202" i="10" s="1"/>
  <c r="AH203" i="10" s="1"/>
  <c r="AH204" i="10" s="1"/>
  <c r="AI200" i="10"/>
  <c r="AI165" i="26" s="1"/>
  <c r="AI209" i="10"/>
  <c r="AH210" i="10"/>
  <c r="AH721" i="10"/>
  <c r="AI720" i="10"/>
  <c r="AH421" i="10"/>
  <c r="AI420" i="10"/>
  <c r="AI459" i="26" s="1"/>
  <c r="AI458" i="26" s="1"/>
  <c r="AF818" i="10"/>
  <c r="AF822" i="10"/>
  <c r="AF823" i="10" s="1"/>
  <c r="AE722" i="10"/>
  <c r="AE834" i="26"/>
  <c r="AC694" i="26"/>
  <c r="AC622" i="10"/>
  <c r="AC695" i="26" s="1"/>
  <c r="AE522" i="10"/>
  <c r="AE523" i="10" s="1"/>
  <c r="AE579" i="26" s="1"/>
  <c r="AE316" i="26"/>
  <c r="AB212" i="10"/>
  <c r="AB193" i="26"/>
  <c r="AD835" i="26"/>
  <c r="AD723" i="10"/>
  <c r="AH135" i="26"/>
  <c r="AH160" i="26"/>
  <c r="AD690" i="26"/>
  <c r="AC192" i="26"/>
  <c r="AC211" i="10"/>
  <c r="AD144" i="26"/>
  <c r="AE191" i="26"/>
  <c r="AE190" i="26" s="1"/>
  <c r="AD260" i="26"/>
  <c r="AD264" i="26" s="1"/>
  <c r="AD268" i="26"/>
  <c r="AD272" i="26" s="1"/>
  <c r="AC724" i="10"/>
  <c r="AC837" i="26" s="1"/>
  <c r="AC836" i="26"/>
  <c r="AH140" i="26"/>
  <c r="AG817" i="10"/>
  <c r="AH828" i="26"/>
  <c r="AG833" i="26"/>
  <c r="AC1117" i="26"/>
  <c r="AC1143" i="26" s="1"/>
  <c r="AC18" i="15" s="1"/>
  <c r="AA194" i="26"/>
  <c r="AA213" i="10"/>
  <c r="AA195" i="26" s="1"/>
  <c r="AF1125" i="26"/>
  <c r="AF1141" i="26" s="1"/>
  <c r="AF16" i="15" s="1"/>
  <c r="AF16" i="17" s="1"/>
  <c r="AG1116" i="26"/>
  <c r="AG73" i="10"/>
  <c r="AG20" i="26"/>
  <c r="AG413" i="10"/>
  <c r="AG434" i="26"/>
  <c r="AG383" i="10"/>
  <c r="AG404" i="26"/>
  <c r="AH959" i="26"/>
  <c r="AH787" i="26"/>
  <c r="AH340" i="10"/>
  <c r="AH338" i="26"/>
  <c r="AH949" i="26"/>
  <c r="AH777" i="26"/>
  <c r="AH890" i="26"/>
  <c r="AH894" i="26" s="1"/>
  <c r="AH882" i="26"/>
  <c r="AH886" i="26" s="1"/>
  <c r="AG620" i="10"/>
  <c r="AG621" i="10" s="1"/>
  <c r="AG692" i="26"/>
  <c r="AF317" i="10"/>
  <c r="AF315" i="26"/>
  <c r="AF281" i="10"/>
  <c r="AF279" i="26"/>
  <c r="AF763" i="10"/>
  <c r="AF875" i="26"/>
  <c r="AE744" i="10"/>
  <c r="AE857" i="26" s="1"/>
  <c r="AE856" i="26"/>
  <c r="AE469" i="10"/>
  <c r="AE508" i="26" s="1"/>
  <c r="AE507" i="26"/>
  <c r="AF389" i="10"/>
  <c r="AF410" i="26"/>
  <c r="AF104" i="10"/>
  <c r="AF51" i="26"/>
  <c r="AF433" i="10"/>
  <c r="AF471" i="26"/>
  <c r="AF119" i="10"/>
  <c r="AF66" i="26"/>
  <c r="AE179" i="10"/>
  <c r="AE143" i="26"/>
  <c r="AF296" i="10"/>
  <c r="AF294" i="26"/>
  <c r="AE665" i="10"/>
  <c r="AE932" i="26"/>
  <c r="AE760" i="26"/>
  <c r="AF759" i="10"/>
  <c r="AF872" i="26" s="1"/>
  <c r="AF871" i="26"/>
  <c r="AF267" i="10"/>
  <c r="AF248" i="26"/>
  <c r="AF841" i="10"/>
  <c r="AF987" i="26"/>
  <c r="AF257" i="10"/>
  <c r="AF238" i="26"/>
  <c r="AF178" i="10"/>
  <c r="AF142" i="26"/>
  <c r="AI274" i="10"/>
  <c r="AH256" i="26"/>
  <c r="AE169" i="26"/>
  <c r="AE168" i="26"/>
  <c r="AF655" i="10"/>
  <c r="AF922" i="26"/>
  <c r="AF750" i="26"/>
  <c r="AE238" i="10"/>
  <c r="AE220" i="26" s="1"/>
  <c r="AE219" i="26"/>
  <c r="AG512" i="10"/>
  <c r="AG567" i="26"/>
  <c r="AF634" i="10"/>
  <c r="AF901" i="26"/>
  <c r="AF729" i="26"/>
  <c r="AE882" i="10"/>
  <c r="AE1029" i="26" s="1"/>
  <c r="AE1028" i="26"/>
  <c r="AI485" i="10"/>
  <c r="AH524" i="26"/>
  <c r="AG865" i="10"/>
  <c r="AG1011" i="26"/>
  <c r="AG300" i="10"/>
  <c r="AG298" i="26"/>
  <c r="AG482" i="10"/>
  <c r="AG520" i="26"/>
  <c r="AH954" i="26"/>
  <c r="AH782" i="26"/>
  <c r="AH182" i="26"/>
  <c r="AH186" i="26" s="1"/>
  <c r="AH174" i="26"/>
  <c r="AH178" i="26" s="1"/>
  <c r="AH924" i="26"/>
  <c r="AH752" i="26"/>
  <c r="AG246" i="10"/>
  <c r="AG227" i="26"/>
  <c r="AG870" i="10"/>
  <c r="AG1016" i="26"/>
  <c r="AG108" i="10"/>
  <c r="AG55" i="26"/>
  <c r="AE498" i="10"/>
  <c r="AE554" i="26" s="1"/>
  <c r="AE553" i="26"/>
  <c r="AE100" i="10"/>
  <c r="AE48" i="26" s="1"/>
  <c r="AE47" i="26"/>
  <c r="AF359" i="10"/>
  <c r="AF380" i="26"/>
  <c r="AF252" i="10"/>
  <c r="AF233" i="26"/>
  <c r="AF379" i="10"/>
  <c r="AF400" i="26"/>
  <c r="AE582" i="10"/>
  <c r="AE655" i="26" s="1"/>
  <c r="AE654" i="26"/>
  <c r="AE223" i="10"/>
  <c r="AE205" i="26" s="1"/>
  <c r="AE204" i="26"/>
  <c r="AE444" i="10"/>
  <c r="AE483" i="26" s="1"/>
  <c r="AE482" i="26"/>
  <c r="AE449" i="10"/>
  <c r="AE488" i="26" s="1"/>
  <c r="AE487" i="26"/>
  <c r="AE887" i="10"/>
  <c r="AE1034" i="26" s="1"/>
  <c r="AE1033" i="26"/>
  <c r="AG394" i="10"/>
  <c r="AG415" i="26"/>
  <c r="AF217" i="10"/>
  <c r="AF198" i="26"/>
  <c r="AF866" i="10"/>
  <c r="AF1012" i="26"/>
  <c r="AE503" i="10"/>
  <c r="AE559" i="26" s="1"/>
  <c r="AE558" i="26"/>
  <c r="AE533" i="10"/>
  <c r="AE589" i="26" s="1"/>
  <c r="AE588" i="26"/>
  <c r="AG325" i="10"/>
  <c r="AG323" i="26"/>
  <c r="AG712" i="10"/>
  <c r="AG824" i="26"/>
  <c r="AH96" i="26"/>
  <c r="AH100" i="26" s="1"/>
  <c r="AH88" i="26"/>
  <c r="AH92" i="26" s="1"/>
  <c r="AG590" i="10"/>
  <c r="AG662" i="26"/>
  <c r="AG442" i="10"/>
  <c r="AG480" i="26"/>
  <c r="AG693" i="10"/>
  <c r="AG960" i="26"/>
  <c r="AG788" i="26"/>
  <c r="AG285" i="10"/>
  <c r="AG283" i="26"/>
  <c r="AH511" i="10"/>
  <c r="AH566" i="26"/>
  <c r="AG890" i="10"/>
  <c r="AG1036" i="26"/>
  <c r="AG683" i="10"/>
  <c r="AG950" i="26"/>
  <c r="AG778" i="26"/>
  <c r="AG688" i="10"/>
  <c r="AG955" i="26"/>
  <c r="AG783" i="26"/>
  <c r="AG610" i="10"/>
  <c r="AG682" i="26"/>
  <c r="AG142" i="10"/>
  <c r="AG106" i="26"/>
  <c r="AG702" i="10"/>
  <c r="AG814" i="26"/>
  <c r="AG658" i="10"/>
  <c r="AG925" i="26"/>
  <c r="AG753" i="26"/>
  <c r="AG226" i="10"/>
  <c r="AG207" i="26"/>
  <c r="AG457" i="10"/>
  <c r="AG495" i="26"/>
  <c r="AG885" i="10"/>
  <c r="AG1031" i="26"/>
  <c r="AG727" i="10"/>
  <c r="AG839" i="26"/>
  <c r="AG83" i="10"/>
  <c r="AG30" i="26"/>
  <c r="AH757" i="10"/>
  <c r="AH869" i="26"/>
  <c r="AG118" i="10"/>
  <c r="AG65" i="26"/>
  <c r="AH393" i="10"/>
  <c r="AH414" i="26"/>
  <c r="AG506" i="10"/>
  <c r="AG561" i="26"/>
  <c r="AG875" i="10"/>
  <c r="AG1021" i="26"/>
  <c r="AE297" i="10"/>
  <c r="AE296" i="26" s="1"/>
  <c r="AE295" i="26"/>
  <c r="AE429" i="10"/>
  <c r="AE468" i="26" s="1"/>
  <c r="AE467" i="26"/>
  <c r="AF428" i="10"/>
  <c r="AF466" i="26"/>
  <c r="AF247" i="10"/>
  <c r="AF228" i="26"/>
  <c r="AF134" i="10"/>
  <c r="AF81" i="26"/>
  <c r="AE360" i="10"/>
  <c r="AE382" i="26" s="1"/>
  <c r="AE381" i="26"/>
  <c r="AF861" i="10"/>
  <c r="AF1007" i="26"/>
  <c r="AF901" i="10"/>
  <c r="AF1047" i="26"/>
  <c r="AF876" i="10"/>
  <c r="AF1022" i="26"/>
  <c r="AF659" i="10"/>
  <c r="AF926" i="26"/>
  <c r="AF754" i="26"/>
  <c r="AF167" i="26"/>
  <c r="AE464" i="10"/>
  <c r="AE503" i="26" s="1"/>
  <c r="AE502" i="26"/>
  <c r="AF851" i="10"/>
  <c r="AF997" i="26"/>
  <c r="AF728" i="10"/>
  <c r="AF840" i="26"/>
  <c r="AE729" i="10"/>
  <c r="AE842" i="26" s="1"/>
  <c r="AE841" i="26"/>
  <c r="AD908" i="26"/>
  <c r="AD736" i="26"/>
  <c r="AF158" i="10"/>
  <c r="AF122" i="26"/>
  <c r="AE375" i="10"/>
  <c r="AE397" i="26" s="1"/>
  <c r="AE396" i="26"/>
  <c r="AE645" i="10"/>
  <c r="AE912" i="26"/>
  <c r="AE740" i="26"/>
  <c r="AF188" i="10"/>
  <c r="AF152" i="26"/>
  <c r="AF423" i="10"/>
  <c r="AF461" i="26"/>
  <c r="AG708" i="10"/>
  <c r="AG820" i="26"/>
  <c r="AF571" i="10"/>
  <c r="AF643" i="26"/>
  <c r="AE287" i="10"/>
  <c r="AE286" i="26" s="1"/>
  <c r="AE285" i="26"/>
  <c r="AG291" i="10"/>
  <c r="AG289" i="26"/>
  <c r="AF292" i="10"/>
  <c r="AF291" i="26" s="1"/>
  <c r="AF290" i="26"/>
  <c r="AF611" i="10"/>
  <c r="AF683" i="26"/>
  <c r="AF664" i="10"/>
  <c r="AF931" i="26"/>
  <c r="AF759" i="26"/>
  <c r="AE764" i="10"/>
  <c r="AE877" i="26" s="1"/>
  <c r="AE876" i="26"/>
  <c r="AE434" i="10"/>
  <c r="AE473" i="26" s="1"/>
  <c r="AE472" i="26"/>
  <c r="AE263" i="10"/>
  <c r="AE245" i="26" s="1"/>
  <c r="AE244" i="26"/>
  <c r="AF891" i="10"/>
  <c r="AF1037" i="26"/>
  <c r="AF409" i="10"/>
  <c r="AF430" i="26"/>
  <c r="AI416" i="10"/>
  <c r="AH438" i="26"/>
  <c r="AG305" i="10"/>
  <c r="AG303" i="26"/>
  <c r="AF227" i="10"/>
  <c r="AF208" i="26"/>
  <c r="AE115" i="10"/>
  <c r="AE63" i="26" s="1"/>
  <c r="AE62" i="26"/>
  <c r="AF399" i="10"/>
  <c r="AF420" i="26"/>
  <c r="AG758" i="10"/>
  <c r="AG870" i="26"/>
  <c r="AF743" i="10"/>
  <c r="AF855" i="26"/>
  <c r="AD928" i="26"/>
  <c r="AD756" i="26"/>
  <c r="AF326" i="10"/>
  <c r="AF324" i="26"/>
  <c r="AF370" i="10"/>
  <c r="AF392" i="26" s="1"/>
  <c r="AF391" i="26"/>
  <c r="AG341" i="10"/>
  <c r="AG339" i="26"/>
  <c r="AG737" i="10"/>
  <c r="AG849" i="26"/>
  <c r="AH182" i="10"/>
  <c r="AH146" i="26"/>
  <c r="AG850" i="10"/>
  <c r="AG996" i="26"/>
  <c r="AG98" i="10"/>
  <c r="AG45" i="26"/>
  <c r="AH442" i="26"/>
  <c r="AH446" i="26" s="1"/>
  <c r="AH450" i="26"/>
  <c r="AH454" i="26" s="1"/>
  <c r="AH315" i="10"/>
  <c r="AH316" i="10" s="1"/>
  <c r="AH313" i="26"/>
  <c r="AG546" i="10"/>
  <c r="AG601" i="26"/>
  <c r="AG605" i="10"/>
  <c r="AG677" i="26"/>
  <c r="AH368" i="10"/>
  <c r="AH389" i="26"/>
  <c r="AG752" i="10"/>
  <c r="AG864" i="26"/>
  <c r="AG467" i="10"/>
  <c r="AG505" i="26"/>
  <c r="AG663" i="10"/>
  <c r="AG930" i="26"/>
  <c r="AG758" i="26"/>
  <c r="AG565" i="10"/>
  <c r="AG637" i="26"/>
  <c r="AH708" i="26"/>
  <c r="AH712" i="26" s="1"/>
  <c r="AH700" i="26"/>
  <c r="AH704" i="26" s="1"/>
  <c r="AG388" i="10"/>
  <c r="AG409" i="26"/>
  <c r="AE508" i="10"/>
  <c r="AE564" i="26" s="1"/>
  <c r="AE563" i="26"/>
  <c r="AE307" i="10"/>
  <c r="AE306" i="26" s="1"/>
  <c r="AE305" i="26"/>
  <c r="AI623" i="10"/>
  <c r="AH696" i="26"/>
  <c r="AG369" i="10"/>
  <c r="AG390" i="26"/>
  <c r="AE680" i="10"/>
  <c r="AE947" i="26"/>
  <c r="AE775" i="26"/>
  <c r="AE734" i="10"/>
  <c r="AE847" i="26" s="1"/>
  <c r="AE846" i="26"/>
  <c r="AF502" i="10"/>
  <c r="AF557" i="26"/>
  <c r="AF527" i="10"/>
  <c r="AF582" i="26"/>
  <c r="AF232" i="10"/>
  <c r="AF213" i="26"/>
  <c r="AF483" i="10"/>
  <c r="AF521" i="26"/>
  <c r="AF163" i="10"/>
  <c r="AF127" i="26"/>
  <c r="AF478" i="10"/>
  <c r="AF516" i="26"/>
  <c r="AE327" i="10"/>
  <c r="AE326" i="26" s="1"/>
  <c r="AE325" i="26"/>
  <c r="AG1118" i="26"/>
  <c r="AG350" i="26"/>
  <c r="AE572" i="10"/>
  <c r="AE645" i="26" s="1"/>
  <c r="AE644" i="26"/>
  <c r="AE660" i="10"/>
  <c r="AE927" i="26"/>
  <c r="AE755" i="26"/>
  <c r="AF311" i="10"/>
  <c r="AF309" i="26"/>
  <c r="AG537" i="10"/>
  <c r="AG592" i="26"/>
  <c r="AF153" i="10"/>
  <c r="AF117" i="26"/>
  <c r="AF443" i="10"/>
  <c r="AF481" i="26"/>
  <c r="AF384" i="10"/>
  <c r="AF405" i="26"/>
  <c r="AF301" i="10"/>
  <c r="AF299" i="26"/>
  <c r="AF162" i="26"/>
  <c r="AF374" i="10"/>
  <c r="AF395" i="26"/>
  <c r="AF709" i="10"/>
  <c r="AF822" i="26" s="1"/>
  <c r="AF821" i="26"/>
  <c r="AE754" i="10"/>
  <c r="AE867" i="26" s="1"/>
  <c r="AE866" i="26"/>
  <c r="AF395" i="10"/>
  <c r="AF417" i="26" s="1"/>
  <c r="AF416" i="26"/>
  <c r="AD963" i="26"/>
  <c r="AD791" i="26"/>
  <c r="AF871" i="10"/>
  <c r="AF1017" i="26"/>
  <c r="AE607" i="10"/>
  <c r="AE680" i="26" s="1"/>
  <c r="AE679" i="26"/>
  <c r="AE337" i="10"/>
  <c r="AE336" i="26" s="1"/>
  <c r="AE335" i="26"/>
  <c r="AF639" i="10"/>
  <c r="AF906" i="26"/>
  <c r="AF734" i="26"/>
  <c r="AF114" i="10"/>
  <c r="AF61" i="26"/>
  <c r="AF679" i="10"/>
  <c r="AF946" i="26"/>
  <c r="AF774" i="26"/>
  <c r="AG580" i="10"/>
  <c r="AG652" i="26"/>
  <c r="AG732" i="10"/>
  <c r="AG844" i="26"/>
  <c r="AE110" i="10"/>
  <c r="AE58" i="26" s="1"/>
  <c r="AE57" i="26"/>
  <c r="AF693" i="26"/>
  <c r="AE587" i="10"/>
  <c r="AE660" i="26" s="1"/>
  <c r="AE659" i="26"/>
  <c r="AF149" i="10"/>
  <c r="AF114" i="26" s="1"/>
  <c r="AF113" i="26"/>
  <c r="AD913" i="26"/>
  <c r="AD741" i="26"/>
  <c r="AE635" i="10"/>
  <c r="AE902" i="26"/>
  <c r="AE730" i="26"/>
  <c r="AE493" i="10"/>
  <c r="AE549" i="26" s="1"/>
  <c r="AE548" i="26"/>
  <c r="AE174" i="10"/>
  <c r="AE139" i="26" s="1"/>
  <c r="AE138" i="26"/>
  <c r="AE390" i="10"/>
  <c r="AE412" i="26" s="1"/>
  <c r="AE411" i="26"/>
  <c r="AF738" i="10"/>
  <c r="AF850" i="26"/>
  <c r="AF237" i="10"/>
  <c r="AF218" i="26"/>
  <c r="AE892" i="10"/>
  <c r="AE1039" i="26" s="1"/>
  <c r="AE1038" i="26"/>
  <c r="AE479" i="10"/>
  <c r="AE518" i="26" s="1"/>
  <c r="AE517" i="26"/>
  <c r="AE592" i="10"/>
  <c r="AE665" i="26" s="1"/>
  <c r="AE664" i="26"/>
  <c r="AG177" i="10"/>
  <c r="AG141" i="26"/>
  <c r="AG638" i="10"/>
  <c r="AG905" i="26"/>
  <c r="AG733" i="26"/>
  <c r="AG840" i="10"/>
  <c r="AG986" i="26"/>
  <c r="AG256" i="10"/>
  <c r="AG237" i="26"/>
  <c r="AG398" i="10"/>
  <c r="AG419" i="26"/>
  <c r="AG167" i="10"/>
  <c r="AG131" i="26"/>
  <c r="AH622" i="26"/>
  <c r="AH626" i="26" s="1"/>
  <c r="AH614" i="26"/>
  <c r="AH618" i="26" s="1"/>
  <c r="AG447" i="10"/>
  <c r="AG485" i="26"/>
  <c r="AG570" i="10"/>
  <c r="AG642" i="26"/>
  <c r="AI919" i="26"/>
  <c r="AI747" i="26"/>
  <c r="AG452" i="10"/>
  <c r="AG490" i="26"/>
  <c r="AG678" i="10"/>
  <c r="AG945" i="26"/>
  <c r="AG773" i="26"/>
  <c r="AG166" i="26"/>
  <c r="AH147" i="10"/>
  <c r="AH111" i="26"/>
  <c r="AH914" i="26"/>
  <c r="AH742" i="26"/>
  <c r="AG860" i="10"/>
  <c r="AG1006" i="26"/>
  <c r="AG403" i="10"/>
  <c r="AG424" i="26"/>
  <c r="AG575" i="10"/>
  <c r="AG647" i="26"/>
  <c r="AG501" i="10"/>
  <c r="AG556" i="26"/>
  <c r="AG310" i="10"/>
  <c r="AG308" i="26"/>
  <c r="AG197" i="26"/>
  <c r="AE847" i="10"/>
  <c r="AE994" i="26" s="1"/>
  <c r="AE993" i="26"/>
  <c r="AE842" i="10"/>
  <c r="AE989" i="26" s="1"/>
  <c r="AE988" i="26"/>
  <c r="AE233" i="10"/>
  <c r="AE215" i="26" s="1"/>
  <c r="AE214" i="26"/>
  <c r="AF354" i="10"/>
  <c r="AF375" i="26"/>
  <c r="AG314" i="26"/>
  <c r="AF547" i="10"/>
  <c r="AF602" i="26"/>
  <c r="AF173" i="10"/>
  <c r="AF137" i="26"/>
  <c r="AF718" i="10"/>
  <c r="AF830" i="26"/>
  <c r="AE410" i="10"/>
  <c r="AE432" i="26" s="1"/>
  <c r="AE431" i="26"/>
  <c r="AG148" i="10"/>
  <c r="AG112" i="26"/>
  <c r="AE704" i="10"/>
  <c r="AE817" i="26" s="1"/>
  <c r="AE816" i="26"/>
  <c r="AE85" i="10"/>
  <c r="AE33" i="26" s="1"/>
  <c r="AE32" i="26"/>
  <c r="AG804" i="26"/>
  <c r="AG808" i="26" s="1"/>
  <c r="AG796" i="26"/>
  <c r="AG800" i="26" s="1"/>
  <c r="AI765" i="10"/>
  <c r="AH878" i="26"/>
  <c r="AE243" i="10"/>
  <c r="AE225" i="26" s="1"/>
  <c r="AE224" i="26"/>
  <c r="AF262" i="10"/>
  <c r="AF243" i="26"/>
  <c r="AF586" i="10"/>
  <c r="AF658" i="26"/>
  <c r="AF74" i="10"/>
  <c r="AF21" i="26"/>
  <c r="AD948" i="26"/>
  <c r="AD776" i="26"/>
  <c r="AE332" i="10"/>
  <c r="AE331" i="26" s="1"/>
  <c r="AE330" i="26"/>
  <c r="AF193" i="10"/>
  <c r="AF157" i="26"/>
  <c r="AE120" i="10"/>
  <c r="AE68" i="26" s="1"/>
  <c r="AE67" i="26"/>
  <c r="AE518" i="10"/>
  <c r="AE574" i="26" s="1"/>
  <c r="AE573" i="26"/>
  <c r="AE439" i="10"/>
  <c r="AE478" i="26" s="1"/>
  <c r="AE477" i="26"/>
  <c r="AE312" i="10"/>
  <c r="AE311" i="26" s="1"/>
  <c r="AE310" i="26"/>
  <c r="AF881" i="10"/>
  <c r="AF1027" i="26"/>
  <c r="AE268" i="10"/>
  <c r="AE250" i="26" s="1"/>
  <c r="AE249" i="26"/>
  <c r="AE484" i="10"/>
  <c r="AE523" i="26" s="1"/>
  <c r="AE522" i="26"/>
  <c r="AF538" i="10"/>
  <c r="AF594" i="26" s="1"/>
  <c r="AF593" i="26"/>
  <c r="AE567" i="10"/>
  <c r="AE640" i="26" s="1"/>
  <c r="AE639" i="26"/>
  <c r="AD933" i="26"/>
  <c r="AD761" i="26"/>
  <c r="AE852" i="10"/>
  <c r="AE999" i="26" s="1"/>
  <c r="AE998" i="26"/>
  <c r="AF581" i="10"/>
  <c r="AF653" i="26"/>
  <c r="AF713" i="10"/>
  <c r="AF825" i="26"/>
  <c r="AF552" i="10"/>
  <c r="AF607" i="26"/>
  <c r="AE253" i="10"/>
  <c r="AE235" i="26" s="1"/>
  <c r="AE234" i="26"/>
  <c r="AF644" i="10"/>
  <c r="AF911" i="26"/>
  <c r="AF739" i="26"/>
  <c r="AF94" i="10"/>
  <c r="AF41" i="26"/>
  <c r="AE640" i="10"/>
  <c r="AE907" i="26"/>
  <c r="AE735" i="26"/>
  <c r="AE322" i="10"/>
  <c r="AE321" i="26" s="1"/>
  <c r="AE320" i="26"/>
  <c r="AF684" i="10"/>
  <c r="AF951" i="26"/>
  <c r="AF779" i="26"/>
  <c r="AG1126" i="26"/>
  <c r="AE415" i="10"/>
  <c r="AE437" i="26" s="1"/>
  <c r="AE436" i="26"/>
  <c r="AE597" i="10"/>
  <c r="AE670" i="26" s="1"/>
  <c r="AE669" i="26"/>
  <c r="AE75" i="10"/>
  <c r="AE23" i="26" s="1"/>
  <c r="AE22" i="26"/>
  <c r="AG88" i="10"/>
  <c r="AG35" i="26"/>
  <c r="AG172" i="10"/>
  <c r="AG136" i="26"/>
  <c r="AG202" i="26"/>
  <c r="AE617" i="10"/>
  <c r="AE689" i="26"/>
  <c r="AF458" i="10"/>
  <c r="AF496" i="26"/>
  <c r="AE857" i="10"/>
  <c r="AE1004" i="26" s="1"/>
  <c r="AE1003" i="26"/>
  <c r="AG654" i="10"/>
  <c r="AG921" i="26"/>
  <c r="AG749" i="26"/>
  <c r="AE164" i="10"/>
  <c r="AE129" i="26" s="1"/>
  <c r="AE128" i="26"/>
  <c r="AE405" i="10"/>
  <c r="AE427" i="26" s="1"/>
  <c r="AE426" i="26"/>
  <c r="AE400" i="10"/>
  <c r="AE422" i="26" s="1"/>
  <c r="AE421" i="26"/>
  <c r="AF753" i="10"/>
  <c r="AF865" i="26"/>
  <c r="AE282" i="10"/>
  <c r="AE281" i="26" s="1"/>
  <c r="AE280" i="26"/>
  <c r="AF542" i="10"/>
  <c r="AF597" i="26"/>
  <c r="AE80" i="10"/>
  <c r="AE28" i="26" s="1"/>
  <c r="AE27" i="26"/>
  <c r="AE602" i="10"/>
  <c r="AE675" i="26" s="1"/>
  <c r="AE674" i="26"/>
  <c r="AG472" i="10"/>
  <c r="AG510" i="26"/>
  <c r="AG295" i="10"/>
  <c r="AG293" i="26"/>
  <c r="AG231" i="10"/>
  <c r="AG212" i="26"/>
  <c r="AG378" i="10"/>
  <c r="AG399" i="26"/>
  <c r="AG600" i="10"/>
  <c r="AG672" i="26"/>
  <c r="AG477" i="10"/>
  <c r="AG515" i="26"/>
  <c r="AG363" i="10"/>
  <c r="AG384" i="26"/>
  <c r="AH1062" i="26"/>
  <c r="AH1066" i="26" s="1"/>
  <c r="AH1054" i="26"/>
  <c r="AH1058" i="26" s="1"/>
  <c r="AG491" i="10"/>
  <c r="AG546" i="26"/>
  <c r="AG576" i="26"/>
  <c r="AG742" i="10"/>
  <c r="AG854" i="26"/>
  <c r="AG900" i="10"/>
  <c r="AG1046" i="26"/>
  <c r="AH653" i="10"/>
  <c r="AH920" i="26"/>
  <c r="AH748" i="26"/>
  <c r="AG113" i="10"/>
  <c r="AG60" i="26"/>
  <c r="AH944" i="26"/>
  <c r="AH772" i="26"/>
  <c r="AG236" i="10"/>
  <c r="AG217" i="26"/>
  <c r="AH290" i="10"/>
  <c r="AH288" i="26"/>
  <c r="AG373" i="10"/>
  <c r="AG394" i="26"/>
  <c r="AG648" i="10"/>
  <c r="AG915" i="26"/>
  <c r="AG743" i="26"/>
  <c r="AG845" i="10"/>
  <c r="AG991" i="26"/>
  <c r="AG895" i="10"/>
  <c r="AG1041" i="26"/>
  <c r="AG615" i="10"/>
  <c r="AG616" i="10" s="1"/>
  <c r="AG687" i="26"/>
  <c r="AG432" i="10"/>
  <c r="AG470" i="26"/>
  <c r="AG571" i="26"/>
  <c r="AG747" i="10"/>
  <c r="AG859" i="26"/>
  <c r="AG192" i="10"/>
  <c r="AG156" i="26"/>
  <c r="AG133" i="10"/>
  <c r="AG80" i="26"/>
  <c r="AH536" i="10"/>
  <c r="AH591" i="26"/>
  <c r="AG78" i="10"/>
  <c r="AG25" i="26"/>
  <c r="AE380" i="10"/>
  <c r="AE402" i="26" s="1"/>
  <c r="AE401" i="26"/>
  <c r="AE897" i="10"/>
  <c r="AE1044" i="26" s="1"/>
  <c r="AE1043" i="26"/>
  <c r="AE474" i="10"/>
  <c r="AE513" i="26" s="1"/>
  <c r="AE512" i="26"/>
  <c r="AF517" i="10"/>
  <c r="AF572" i="26"/>
  <c r="AE355" i="10"/>
  <c r="AE377" i="26" s="1"/>
  <c r="AE376" i="26"/>
  <c r="AE130" i="10"/>
  <c r="AE78" i="26" s="1"/>
  <c r="AE77" i="26"/>
  <c r="AF463" i="10"/>
  <c r="AF501" i="26"/>
  <c r="AF856" i="10"/>
  <c r="AF1002" i="26"/>
  <c r="AG1123" i="26"/>
  <c r="AF886" i="10"/>
  <c r="AF1032" i="26"/>
  <c r="AF591" i="10"/>
  <c r="AF663" i="26"/>
  <c r="AG976" i="26"/>
  <c r="AG980" i="26" s="1"/>
  <c r="AG968" i="26"/>
  <c r="AG972" i="26" s="1"/>
  <c r="AE258" i="10"/>
  <c r="AE240" i="26" s="1"/>
  <c r="AE239" i="26"/>
  <c r="AF438" i="10"/>
  <c r="AF476" i="26"/>
  <c r="AE164" i="26"/>
  <c r="AE163" i="26"/>
  <c r="AF319" i="26"/>
  <c r="AG1121" i="26"/>
  <c r="AD938" i="26"/>
  <c r="AD766" i="26"/>
  <c r="AE943" i="26"/>
  <c r="AE771" i="26"/>
  <c r="AE135" i="10"/>
  <c r="AE83" i="26" s="1"/>
  <c r="AE82" i="26"/>
  <c r="AE548" i="10"/>
  <c r="AE604" i="26" s="1"/>
  <c r="AE603" i="26"/>
  <c r="AF492" i="10"/>
  <c r="AF547" i="26"/>
  <c r="AG183" i="10"/>
  <c r="AG147" i="26"/>
  <c r="AF89" i="10"/>
  <c r="AF36" i="26"/>
  <c r="AG1115" i="26"/>
  <c r="AE528" i="10"/>
  <c r="AE584" i="26" s="1"/>
  <c r="AE583" i="26"/>
  <c r="AE365" i="10"/>
  <c r="AE387" i="26" s="1"/>
  <c r="AE386" i="26"/>
  <c r="AE424" i="10"/>
  <c r="AE463" i="26" s="1"/>
  <c r="AE462" i="26"/>
  <c r="AI136" i="10"/>
  <c r="AH84" i="26"/>
  <c r="AG1122" i="26"/>
  <c r="AF689" i="10"/>
  <c r="AF956" i="26"/>
  <c r="AF784" i="26"/>
  <c r="AF596" i="10"/>
  <c r="AF668" i="26"/>
  <c r="AF675" i="10"/>
  <c r="AF942" i="26"/>
  <c r="AF770" i="26"/>
  <c r="AE867" i="10"/>
  <c r="AE1014" i="26" s="1"/>
  <c r="AE1013" i="26"/>
  <c r="AE877" i="10"/>
  <c r="AE1024" i="26" s="1"/>
  <c r="AE1023" i="26"/>
  <c r="AF453" i="10"/>
  <c r="AF491" i="26"/>
  <c r="AD903" i="26"/>
  <c r="AD731" i="26"/>
  <c r="AF242" i="10"/>
  <c r="AF223" i="26"/>
  <c r="AG551" i="10"/>
  <c r="AG606" i="26"/>
  <c r="AH904" i="26"/>
  <c r="AH732" i="26"/>
  <c r="AG353" i="10"/>
  <c r="AG374" i="26"/>
  <c r="AH929" i="26"/>
  <c r="AH757" i="26"/>
  <c r="AG157" i="10"/>
  <c r="AG121" i="26"/>
  <c r="AF688" i="26"/>
  <c r="AE862" i="10"/>
  <c r="AE1009" i="26" s="1"/>
  <c r="AE1008" i="26"/>
  <c r="AF79" i="10"/>
  <c r="AF26" i="26"/>
  <c r="AD953" i="26"/>
  <c r="AD781" i="26"/>
  <c r="AE719" i="10"/>
  <c r="AE832" i="26" s="1"/>
  <c r="AE831" i="26"/>
  <c r="AG123" i="10"/>
  <c r="AG70" i="26"/>
  <c r="AG633" i="10"/>
  <c r="AG900" i="26"/>
  <c r="AG728" i="26"/>
  <c r="AG103" i="10"/>
  <c r="AG50" i="26"/>
  <c r="AH934" i="26"/>
  <c r="AH762" i="26"/>
  <c r="AG643" i="10"/>
  <c r="AG910" i="26"/>
  <c r="AG738" i="26"/>
  <c r="AH354" i="26"/>
  <c r="AH358" i="26" s="1"/>
  <c r="AH346" i="26"/>
  <c r="AG251" i="10"/>
  <c r="AG232" i="26"/>
  <c r="AG335" i="10"/>
  <c r="AG333" i="26"/>
  <c r="AG320" i="10"/>
  <c r="AG321" i="10" s="1"/>
  <c r="AG318" i="26"/>
  <c r="AI939" i="26"/>
  <c r="AI767" i="26"/>
  <c r="AG261" i="10"/>
  <c r="AG242" i="26"/>
  <c r="AE902" i="10"/>
  <c r="AE1049" i="26" s="1"/>
  <c r="AE1048" i="26"/>
  <c r="AE95" i="10"/>
  <c r="AE43" i="26" s="1"/>
  <c r="AE42" i="26"/>
  <c r="AE248" i="10"/>
  <c r="AE230" i="26" s="1"/>
  <c r="AE229" i="26"/>
  <c r="AE553" i="10"/>
  <c r="AE609" i="26" s="1"/>
  <c r="AE608" i="26"/>
  <c r="AF404" i="10"/>
  <c r="AF425" i="26"/>
  <c r="AF846" i="10"/>
  <c r="AF992" i="26"/>
  <c r="AF576" i="10"/>
  <c r="AF648" i="26"/>
  <c r="AF896" i="10"/>
  <c r="AF1042" i="26"/>
  <c r="AF414" i="10"/>
  <c r="AF435" i="26"/>
  <c r="AF168" i="10"/>
  <c r="AF132" i="26"/>
  <c r="AD918" i="26"/>
  <c r="AD746" i="26"/>
  <c r="AE218" i="10"/>
  <c r="AE200" i="26" s="1"/>
  <c r="AE199" i="26"/>
  <c r="AE670" i="10"/>
  <c r="AE937" i="26"/>
  <c r="AE765" i="26"/>
  <c r="AE125" i="10"/>
  <c r="AE73" i="26" s="1"/>
  <c r="AE72" i="26"/>
  <c r="AI903" i="10"/>
  <c r="AH1050" i="26"/>
  <c r="AF513" i="10"/>
  <c r="AF569" i="26" s="1"/>
  <c r="AF568" i="26"/>
  <c r="AG674" i="10"/>
  <c r="AG941" i="26"/>
  <c r="AG769" i="26"/>
  <c r="AF561" i="10"/>
  <c r="AF633" i="26"/>
  <c r="AF507" i="10"/>
  <c r="AF562" i="26"/>
  <c r="AF124" i="10"/>
  <c r="AF71" i="26"/>
  <c r="AF733" i="10"/>
  <c r="AF845" i="26"/>
  <c r="AF566" i="10"/>
  <c r="AF638" i="26"/>
  <c r="AE228" i="10"/>
  <c r="AE210" i="26" s="1"/>
  <c r="AE209" i="26"/>
  <c r="AE562" i="10"/>
  <c r="AE635" i="26" s="1"/>
  <c r="AE634" i="26"/>
  <c r="AF184" i="10"/>
  <c r="AF149" i="26" s="1"/>
  <c r="AF148" i="26"/>
  <c r="AF694" i="10"/>
  <c r="AF961" i="26"/>
  <c r="AF789" i="26"/>
  <c r="AF497" i="10"/>
  <c r="AF552" i="26"/>
  <c r="AE714" i="10"/>
  <c r="AE827" i="26" s="1"/>
  <c r="AE826" i="26"/>
  <c r="AE144" i="10"/>
  <c r="AE109" i="26" s="1"/>
  <c r="AE108" i="26"/>
  <c r="AE90" i="10"/>
  <c r="AE38" i="26" s="1"/>
  <c r="AE37" i="26"/>
  <c r="AF364" i="10"/>
  <c r="AF385" i="26"/>
  <c r="AF306" i="10"/>
  <c r="AF304" i="26"/>
  <c r="AE302" i="10"/>
  <c r="AE301" i="26" s="1"/>
  <c r="AE300" i="26"/>
  <c r="AF84" i="10"/>
  <c r="AF31" i="26"/>
  <c r="AE695" i="10"/>
  <c r="AE962" i="26"/>
  <c r="AE790" i="26"/>
  <c r="AH170" i="26"/>
  <c r="AE154" i="10"/>
  <c r="AE119" i="26" s="1"/>
  <c r="AE118" i="26"/>
  <c r="AI696" i="10"/>
  <c r="AH964" i="26"/>
  <c r="AH792" i="26"/>
  <c r="AF342" i="10"/>
  <c r="AF341" i="26" s="1"/>
  <c r="AF340" i="26"/>
  <c r="AG152" i="10"/>
  <c r="AG116" i="26"/>
  <c r="AG585" i="10"/>
  <c r="AG657" i="26"/>
  <c r="AG560" i="10"/>
  <c r="AG632" i="26"/>
  <c r="AE385" i="10"/>
  <c r="AE407" i="26" s="1"/>
  <c r="AE406" i="26"/>
  <c r="AF222" i="10"/>
  <c r="AF203" i="26"/>
  <c r="AI554" i="10"/>
  <c r="AH610" i="26"/>
  <c r="AE612" i="10"/>
  <c r="AE685" i="26" s="1"/>
  <c r="AE684" i="26"/>
  <c r="AE189" i="10"/>
  <c r="AE154" i="26" s="1"/>
  <c r="AE153" i="26"/>
  <c r="AF649" i="10"/>
  <c r="AF916" i="26"/>
  <c r="AF744" i="26"/>
  <c r="AG541" i="10"/>
  <c r="AG596" i="26"/>
  <c r="AH536" i="26"/>
  <c r="AH540" i="26" s="1"/>
  <c r="AH528" i="26"/>
  <c r="AH532" i="26" s="1"/>
  <c r="AG162" i="10"/>
  <c r="AG126" i="26"/>
  <c r="AG358" i="10"/>
  <c r="AG379" i="26"/>
  <c r="AG266" i="10"/>
  <c r="AG247" i="26"/>
  <c r="AG496" i="10"/>
  <c r="AG551" i="26"/>
  <c r="AG330" i="10"/>
  <c r="AG328" i="26"/>
  <c r="AG187" i="10"/>
  <c r="AG151" i="26"/>
  <c r="AG422" i="10"/>
  <c r="AG460" i="26"/>
  <c r="AH707" i="10"/>
  <c r="AH819" i="26"/>
  <c r="AG161" i="26"/>
  <c r="AG880" i="10"/>
  <c r="AG1026" i="26"/>
  <c r="AG526" i="10"/>
  <c r="AG581" i="26"/>
  <c r="AG128" i="10"/>
  <c r="AG75" i="26"/>
  <c r="AG408" i="10"/>
  <c r="AG429" i="26"/>
  <c r="AH899" i="26"/>
  <c r="AH898" i="26" s="1"/>
  <c r="AH727" i="26"/>
  <c r="AH726" i="26" s="1"/>
  <c r="AG271" i="10"/>
  <c r="AG252" i="26"/>
  <c r="AG668" i="10"/>
  <c r="AG935" i="26"/>
  <c r="AG763" i="26"/>
  <c r="AG427" i="10"/>
  <c r="AG465" i="26"/>
  <c r="AH909" i="26"/>
  <c r="AH737" i="26"/>
  <c r="AG855" i="10"/>
  <c r="AG1001" i="26"/>
  <c r="AG280" i="10"/>
  <c r="AG278" i="26"/>
  <c r="AG762" i="10"/>
  <c r="AG874" i="26"/>
  <c r="AG717" i="10"/>
  <c r="AG829" i="26"/>
  <c r="AG93" i="10"/>
  <c r="AG40" i="26"/>
  <c r="AG241" i="10"/>
  <c r="AG222" i="26"/>
  <c r="AG437" i="10"/>
  <c r="AG475" i="26"/>
  <c r="AG531" i="10"/>
  <c r="AG586" i="26"/>
  <c r="AG595" i="10"/>
  <c r="AG667" i="26"/>
  <c r="AH673" i="10"/>
  <c r="AH940" i="26"/>
  <c r="AH768" i="26"/>
  <c r="AG462" i="10"/>
  <c r="AG500" i="26"/>
  <c r="AE169" i="10"/>
  <c r="AE134" i="26" s="1"/>
  <c r="AE133" i="26"/>
  <c r="AE739" i="10"/>
  <c r="AE852" i="26" s="1"/>
  <c r="AE851" i="26"/>
  <c r="AF669" i="10"/>
  <c r="AF936" i="26"/>
  <c r="AF764" i="26"/>
  <c r="AE273" i="10"/>
  <c r="AE255" i="26" s="1"/>
  <c r="AE254" i="26"/>
  <c r="AF748" i="10"/>
  <c r="AF860" i="26"/>
  <c r="AE454" i="10"/>
  <c r="AE493" i="26" s="1"/>
  <c r="AE492" i="26"/>
  <c r="AE690" i="10"/>
  <c r="AE957" i="26"/>
  <c r="AE785" i="26"/>
  <c r="AF331" i="10"/>
  <c r="AF329" i="26"/>
  <c r="AF286" i="10"/>
  <c r="AF284" i="26"/>
  <c r="AF336" i="10"/>
  <c r="AF334" i="26"/>
  <c r="AF606" i="10"/>
  <c r="AF678" i="26"/>
  <c r="AE105" i="10"/>
  <c r="AE53" i="26" s="1"/>
  <c r="AE52" i="26"/>
  <c r="AF601" i="10"/>
  <c r="AF673" i="26"/>
  <c r="AF703" i="10"/>
  <c r="AF815" i="26"/>
  <c r="AG1120" i="26"/>
  <c r="AF532" i="10"/>
  <c r="AF587" i="26"/>
  <c r="AI343" i="10"/>
  <c r="AH342" i="26"/>
  <c r="AE872" i="10"/>
  <c r="AE1019" i="26" s="1"/>
  <c r="AE1018" i="26"/>
  <c r="AE159" i="10"/>
  <c r="AE124" i="26" s="1"/>
  <c r="AE123" i="26"/>
  <c r="AF109" i="10"/>
  <c r="AF56" i="26"/>
  <c r="AE543" i="10"/>
  <c r="AE599" i="26" s="1"/>
  <c r="AE598" i="26"/>
  <c r="AF522" i="10"/>
  <c r="AF577" i="26"/>
  <c r="AF448" i="10"/>
  <c r="AF486" i="26"/>
  <c r="AF473" i="10"/>
  <c r="AF511" i="26"/>
  <c r="AE923" i="26"/>
  <c r="AE751" i="26"/>
  <c r="AF272" i="10"/>
  <c r="AF253" i="26"/>
  <c r="AF143" i="10"/>
  <c r="AF107" i="26"/>
  <c r="AE685" i="10"/>
  <c r="AE952" i="26"/>
  <c r="AE780" i="26"/>
  <c r="AE650" i="10"/>
  <c r="AE917" i="26"/>
  <c r="AE745" i="26"/>
  <c r="AE577" i="10"/>
  <c r="AE650" i="26" s="1"/>
  <c r="AE649" i="26"/>
  <c r="AF99" i="10"/>
  <c r="AF46" i="26"/>
  <c r="AE194" i="10"/>
  <c r="AE159" i="26" s="1"/>
  <c r="AE158" i="26"/>
  <c r="AE749" i="10"/>
  <c r="AE862" i="26" s="1"/>
  <c r="AE861" i="26"/>
  <c r="AD958" i="26"/>
  <c r="AD786" i="26"/>
  <c r="AE459" i="10"/>
  <c r="AE498" i="26" s="1"/>
  <c r="AE497" i="26"/>
  <c r="AF129" i="10"/>
  <c r="AF76" i="26"/>
  <c r="AF468" i="10"/>
  <c r="AF506" i="26"/>
  <c r="AL2" i="24"/>
  <c r="AL3" i="24" s="1"/>
  <c r="AL4" i="24" s="1"/>
  <c r="AH520" i="10"/>
  <c r="AH521" i="10" s="1"/>
  <c r="AI519" i="10"/>
  <c r="AI575" i="26" s="1"/>
  <c r="AH741" i="10"/>
  <c r="AI740" i="10"/>
  <c r="AI853" i="26" s="1"/>
  <c r="AH112" i="10"/>
  <c r="AI111" i="10"/>
  <c r="AI59" i="26" s="1"/>
  <c r="AH235" i="10"/>
  <c r="AI234" i="10"/>
  <c r="AI216" i="26" s="1"/>
  <c r="AH372" i="10"/>
  <c r="AI371" i="10"/>
  <c r="AI393" i="26" s="1"/>
  <c r="AH431" i="10"/>
  <c r="AI430" i="10"/>
  <c r="AI469" i="26" s="1"/>
  <c r="AH839" i="10"/>
  <c r="AI838" i="10"/>
  <c r="AI985" i="26" s="1"/>
  <c r="AI984" i="26" s="1"/>
  <c r="AI396" i="10"/>
  <c r="AI418" i="26" s="1"/>
  <c r="AH397" i="10"/>
  <c r="AI165" i="10"/>
  <c r="AI130" i="26" s="1"/>
  <c r="AH166" i="10"/>
  <c r="AH795" i="10"/>
  <c r="AH796" i="10" s="1"/>
  <c r="AH797" i="10" s="1"/>
  <c r="AH798" i="10" s="1"/>
  <c r="AI794" i="10"/>
  <c r="AI445" i="10"/>
  <c r="AI484" i="26" s="1"/>
  <c r="AH446" i="10"/>
  <c r="AI568" i="10"/>
  <c r="AI641" i="26" s="1"/>
  <c r="AH569" i="10"/>
  <c r="AH451" i="10"/>
  <c r="AI450" i="10"/>
  <c r="AI489" i="26" s="1"/>
  <c r="AH677" i="10"/>
  <c r="AI676" i="10"/>
  <c r="AJ145" i="10"/>
  <c r="AJ110" i="26" s="1"/>
  <c r="AI146" i="10"/>
  <c r="AI858" i="10"/>
  <c r="AI1005" i="26" s="1"/>
  <c r="AH859" i="10"/>
  <c r="AH402" i="10"/>
  <c r="AI401" i="10"/>
  <c r="AI423" i="26" s="1"/>
  <c r="AI573" i="10"/>
  <c r="AI646" i="26" s="1"/>
  <c r="AH574" i="10"/>
  <c r="AH500" i="10"/>
  <c r="AI499" i="10"/>
  <c r="AI555" i="26" s="1"/>
  <c r="AI308" i="10"/>
  <c r="AI307" i="26" s="1"/>
  <c r="AH309" i="10"/>
  <c r="AI214" i="10"/>
  <c r="AI196" i="26" s="1"/>
  <c r="AH215" i="10"/>
  <c r="AH216" i="10" s="1"/>
  <c r="AH647" i="10"/>
  <c r="AI646" i="10"/>
  <c r="AH844" i="10"/>
  <c r="AI843" i="10"/>
  <c r="AI990" i="26" s="1"/>
  <c r="AH894" i="10"/>
  <c r="AI893" i="10"/>
  <c r="AI1040" i="26" s="1"/>
  <c r="AI535" i="10"/>
  <c r="AJ534" i="10"/>
  <c r="AJ590" i="26" s="1"/>
  <c r="AH77" i="10"/>
  <c r="AI76" i="10"/>
  <c r="AI24" i="26" s="1"/>
  <c r="AI254" i="10"/>
  <c r="AI236" i="26" s="1"/>
  <c r="AH255" i="10"/>
  <c r="AH265" i="10"/>
  <c r="AI264" i="10"/>
  <c r="AI246" i="26" s="1"/>
  <c r="AI494" i="10"/>
  <c r="AI550" i="26" s="1"/>
  <c r="AH495" i="10"/>
  <c r="AH785" i="10"/>
  <c r="AH786" i="10" s="1"/>
  <c r="AH787" i="10" s="1"/>
  <c r="AH788" i="10" s="1"/>
  <c r="AI784" i="10"/>
  <c r="AI328" i="10"/>
  <c r="AI327" i="26" s="1"/>
  <c r="AH329" i="10"/>
  <c r="AH186" i="10"/>
  <c r="AI185" i="10"/>
  <c r="AI150" i="26" s="1"/>
  <c r="AI706" i="10"/>
  <c r="AJ705" i="10"/>
  <c r="AJ818" i="26" s="1"/>
  <c r="AI195" i="10"/>
  <c r="AI196" i="10" s="1"/>
  <c r="AI197" i="10" s="1"/>
  <c r="AI198" i="10" s="1"/>
  <c r="AI199" i="10" s="1"/>
  <c r="AH879" i="10"/>
  <c r="AI878" i="10"/>
  <c r="AI1025" i="26" s="1"/>
  <c r="AH525" i="10"/>
  <c r="AI524" i="10"/>
  <c r="AI580" i="26" s="1"/>
  <c r="AH127" i="10"/>
  <c r="AI126" i="10"/>
  <c r="AI74" i="26" s="1"/>
  <c r="AI406" i="10"/>
  <c r="AI428" i="26" s="1"/>
  <c r="AH407" i="10"/>
  <c r="AH270" i="10"/>
  <c r="AI269" i="10"/>
  <c r="AI251" i="26" s="1"/>
  <c r="AI666" i="10"/>
  <c r="AH667" i="10"/>
  <c r="AH426" i="10"/>
  <c r="AI425" i="10"/>
  <c r="AI464" i="26" s="1"/>
  <c r="AI853" i="10"/>
  <c r="AI1000" i="26" s="1"/>
  <c r="AH854" i="10"/>
  <c r="AH279" i="10"/>
  <c r="AI278" i="10"/>
  <c r="AI277" i="26" s="1"/>
  <c r="AI276" i="26" s="1"/>
  <c r="AH761" i="10"/>
  <c r="AI760" i="10"/>
  <c r="AI873" i="26" s="1"/>
  <c r="AI715" i="10"/>
  <c r="AI716" i="10" s="1"/>
  <c r="AH92" i="10"/>
  <c r="AI91" i="10"/>
  <c r="AI39" i="26" s="1"/>
  <c r="AI239" i="10"/>
  <c r="AI221" i="26" s="1"/>
  <c r="AH240" i="10"/>
  <c r="AI435" i="10"/>
  <c r="AI474" i="26" s="1"/>
  <c r="AH436" i="10"/>
  <c r="AH530" i="10"/>
  <c r="AI529" i="10"/>
  <c r="AI585" i="26" s="1"/>
  <c r="AH594" i="10"/>
  <c r="AI593" i="10"/>
  <c r="AI666" i="26" s="1"/>
  <c r="AI672" i="10"/>
  <c r="AJ671" i="10"/>
  <c r="AH461" i="10"/>
  <c r="AI460" i="10"/>
  <c r="AI499" i="26" s="1"/>
  <c r="AH825" i="10"/>
  <c r="AH826" i="10" s="1"/>
  <c r="AH827" i="10" s="1"/>
  <c r="AH828" i="10" s="1"/>
  <c r="AI824" i="10"/>
  <c r="AI514" i="10"/>
  <c r="AI570" i="26" s="1"/>
  <c r="AH515" i="10"/>
  <c r="AH516" i="10" s="1"/>
  <c r="AH540" i="10"/>
  <c r="AI539" i="10"/>
  <c r="AI595" i="26" s="1"/>
  <c r="AH122" i="10"/>
  <c r="AI121" i="10"/>
  <c r="AI69" i="26" s="1"/>
  <c r="AH770" i="10"/>
  <c r="AH771" i="10" s="1"/>
  <c r="AH772" i="10" s="1"/>
  <c r="AH773" i="10" s="1"/>
  <c r="AI769" i="10"/>
  <c r="AH632" i="10"/>
  <c r="AI631" i="10"/>
  <c r="AH161" i="10"/>
  <c r="AI160" i="10"/>
  <c r="AI125" i="26" s="1"/>
  <c r="AI101" i="10"/>
  <c r="AI49" i="26" s="1"/>
  <c r="AH102" i="10"/>
  <c r="AH642" i="10"/>
  <c r="AI641" i="10"/>
  <c r="AH815" i="10"/>
  <c r="AH816" i="10" s="1"/>
  <c r="AI814" i="10"/>
  <c r="AH357" i="10"/>
  <c r="AI356" i="10"/>
  <c r="AI378" i="26" s="1"/>
  <c r="AI249" i="10"/>
  <c r="AI231" i="26" s="1"/>
  <c r="AH250" i="10"/>
  <c r="AI333" i="10"/>
  <c r="AI332" i="26" s="1"/>
  <c r="AH334" i="10"/>
  <c r="AH319" i="10"/>
  <c r="AI318" i="10"/>
  <c r="AI317" i="26" s="1"/>
  <c r="AH260" i="10"/>
  <c r="AI259" i="10"/>
  <c r="AI241" i="26" s="1"/>
  <c r="AJ288" i="10"/>
  <c r="AJ287" i="26" s="1"/>
  <c r="AI289" i="10"/>
  <c r="AI613" i="10"/>
  <c r="AI686" i="26" s="1"/>
  <c r="AH614" i="10"/>
  <c r="AH324" i="10"/>
  <c r="AI323" i="10"/>
  <c r="AI322" i="26" s="1"/>
  <c r="AH711" i="10"/>
  <c r="AI710" i="10"/>
  <c r="AI823" i="26" s="1"/>
  <c r="AH589" i="10"/>
  <c r="AI588" i="10"/>
  <c r="AI661" i="26" s="1"/>
  <c r="AI440" i="10"/>
  <c r="AI479" i="26" s="1"/>
  <c r="AH441" i="10"/>
  <c r="AH692" i="10"/>
  <c r="AI691" i="10"/>
  <c r="AH284" i="10"/>
  <c r="AI283" i="10"/>
  <c r="AI282" i="26" s="1"/>
  <c r="AJ509" i="10"/>
  <c r="AJ565" i="26" s="1"/>
  <c r="AI510" i="10"/>
  <c r="AH889" i="10"/>
  <c r="AI888" i="10"/>
  <c r="AI1035" i="26" s="1"/>
  <c r="AH682" i="10"/>
  <c r="AI681" i="10"/>
  <c r="AI809" i="10"/>
  <c r="AH810" i="10"/>
  <c r="AH811" i="10" s="1"/>
  <c r="AH812" i="10" s="1"/>
  <c r="AH813" i="10" s="1"/>
  <c r="AH687" i="10"/>
  <c r="AI686" i="10"/>
  <c r="AI774" i="10"/>
  <c r="AH775" i="10"/>
  <c r="AH776" i="10" s="1"/>
  <c r="AH777" i="10" s="1"/>
  <c r="AH778" i="10" s="1"/>
  <c r="AH609" i="10"/>
  <c r="AI608" i="10"/>
  <c r="AI681" i="26" s="1"/>
  <c r="AH141" i="10"/>
  <c r="AI140" i="10"/>
  <c r="AI105" i="26" s="1"/>
  <c r="AI104" i="26" s="1"/>
  <c r="AH701" i="10"/>
  <c r="AI700" i="10"/>
  <c r="AI813" i="26" s="1"/>
  <c r="AI812" i="26" s="1"/>
  <c r="AH657" i="10"/>
  <c r="AI656" i="10"/>
  <c r="AH225" i="10"/>
  <c r="AI224" i="10"/>
  <c r="AI206" i="26" s="1"/>
  <c r="AH456" i="10"/>
  <c r="AI455" i="10"/>
  <c r="AI494" i="26" s="1"/>
  <c r="AH830" i="10"/>
  <c r="AH831" i="10" s="1"/>
  <c r="AH832" i="10" s="1"/>
  <c r="AH833" i="10" s="1"/>
  <c r="AI829" i="10"/>
  <c r="AH884" i="10"/>
  <c r="AI883" i="10"/>
  <c r="AI1030" i="26" s="1"/>
  <c r="AI725" i="10"/>
  <c r="AI838" i="26" s="1"/>
  <c r="AH726" i="10"/>
  <c r="AH82" i="10"/>
  <c r="AI81" i="10"/>
  <c r="AI29" i="26" s="1"/>
  <c r="AI756" i="10"/>
  <c r="AJ755" i="10"/>
  <c r="AJ868" i="26" s="1"/>
  <c r="AI116" i="10"/>
  <c r="AI64" i="26" s="1"/>
  <c r="AH117" i="10"/>
  <c r="AJ391" i="10"/>
  <c r="AJ413" i="26" s="1"/>
  <c r="AI392" i="10"/>
  <c r="AI504" i="10"/>
  <c r="AI560" i="26" s="1"/>
  <c r="AH505" i="10"/>
  <c r="AH874" i="10"/>
  <c r="AI873" i="10"/>
  <c r="AI1020" i="26" s="1"/>
  <c r="AH490" i="10"/>
  <c r="AI489" i="10"/>
  <c r="AI545" i="26" s="1"/>
  <c r="AI544" i="26" s="1"/>
  <c r="AI898" i="10"/>
  <c r="AI1045" i="26" s="1"/>
  <c r="AH899" i="10"/>
  <c r="AI131" i="10"/>
  <c r="AI79" i="26" s="1"/>
  <c r="AH132" i="10"/>
  <c r="AH72" i="10"/>
  <c r="AI71" i="10"/>
  <c r="AI19" i="26" s="1"/>
  <c r="AI18" i="26" s="1"/>
  <c r="AH412" i="10"/>
  <c r="AI411" i="10"/>
  <c r="AI433" i="26" s="1"/>
  <c r="AH382" i="10"/>
  <c r="AI381" i="10"/>
  <c r="AI403" i="26" s="1"/>
  <c r="AI298" i="10"/>
  <c r="AI297" i="26" s="1"/>
  <c r="AH299" i="10"/>
  <c r="AJ338" i="10"/>
  <c r="AJ337" i="26" s="1"/>
  <c r="AI339" i="10"/>
  <c r="AI480" i="10"/>
  <c r="AI519" i="26" s="1"/>
  <c r="AH481" i="10"/>
  <c r="AI618" i="10"/>
  <c r="AI691" i="26" s="1"/>
  <c r="AH619" i="10"/>
  <c r="AI244" i="10"/>
  <c r="AI226" i="26" s="1"/>
  <c r="AH245" i="10"/>
  <c r="AI868" i="10"/>
  <c r="AI1015" i="26" s="1"/>
  <c r="AH869" i="10"/>
  <c r="AI106" i="10"/>
  <c r="AI54" i="26" s="1"/>
  <c r="AH107" i="10"/>
  <c r="AH746" i="10"/>
  <c r="AI745" i="10"/>
  <c r="AI858" i="26" s="1"/>
  <c r="AI863" i="10"/>
  <c r="AI1010" i="26" s="1"/>
  <c r="AH864" i="10"/>
  <c r="AH736" i="10"/>
  <c r="AI735" i="10"/>
  <c r="AI848" i="26" s="1"/>
  <c r="AH176" i="10"/>
  <c r="AI175" i="10"/>
  <c r="AI181" i="10"/>
  <c r="AJ180" i="10"/>
  <c r="AJ145" i="26" s="1"/>
  <c r="AH471" i="10"/>
  <c r="AI470" i="10"/>
  <c r="AI509" i="26" s="1"/>
  <c r="AI293" i="10"/>
  <c r="AI292" i="26" s="1"/>
  <c r="AH294" i="10"/>
  <c r="AH805" i="10"/>
  <c r="AH806" i="10" s="1"/>
  <c r="AH807" i="10" s="1"/>
  <c r="AH808" i="10" s="1"/>
  <c r="AI804" i="10"/>
  <c r="AH230" i="10"/>
  <c r="AI229" i="10"/>
  <c r="AI211" i="26" s="1"/>
  <c r="AI636" i="10"/>
  <c r="AH637" i="10"/>
  <c r="AH820" i="10"/>
  <c r="AH821" i="10" s="1"/>
  <c r="AI819" i="10"/>
  <c r="AI376" i="10"/>
  <c r="AI398" i="26" s="1"/>
  <c r="AH377" i="10"/>
  <c r="AH599" i="10"/>
  <c r="AI598" i="10"/>
  <c r="AI671" i="26" s="1"/>
  <c r="AH849" i="10"/>
  <c r="AI848" i="10"/>
  <c r="AI995" i="26" s="1"/>
  <c r="AI96" i="10"/>
  <c r="AI44" i="26" s="1"/>
  <c r="AH97" i="10"/>
  <c r="AI475" i="10"/>
  <c r="AI514" i="26" s="1"/>
  <c r="AH476" i="10"/>
  <c r="AH790" i="10"/>
  <c r="AH791" i="10" s="1"/>
  <c r="AH792" i="10" s="1"/>
  <c r="AH793" i="10" s="1"/>
  <c r="AI789" i="10"/>
  <c r="AI314" i="10"/>
  <c r="AJ313" i="10"/>
  <c r="AJ312" i="26" s="1"/>
  <c r="AH545" i="10"/>
  <c r="AI544" i="10"/>
  <c r="AI600" i="26" s="1"/>
  <c r="AH800" i="10"/>
  <c r="AH801" i="10" s="1"/>
  <c r="AH802" i="10" s="1"/>
  <c r="AH803" i="10" s="1"/>
  <c r="AI799" i="10"/>
  <c r="AH604" i="10"/>
  <c r="AI603" i="10"/>
  <c r="AI676" i="26" s="1"/>
  <c r="AI367" i="10"/>
  <c r="AJ366" i="10"/>
  <c r="AJ388" i="26" s="1"/>
  <c r="AH751" i="10"/>
  <c r="AI750" i="10"/>
  <c r="AI863" i="26" s="1"/>
  <c r="AH466" i="10"/>
  <c r="AI465" i="10"/>
  <c r="AI504" i="26" s="1"/>
  <c r="AH662" i="10"/>
  <c r="AI661" i="10"/>
  <c r="AI563" i="10"/>
  <c r="AI636" i="26" s="1"/>
  <c r="AH564" i="10"/>
  <c r="AI386" i="10"/>
  <c r="AI408" i="26" s="1"/>
  <c r="AH387" i="10"/>
  <c r="AH362" i="10"/>
  <c r="AI361" i="10"/>
  <c r="AI383" i="26" s="1"/>
  <c r="AJ651" i="10"/>
  <c r="AI652" i="10"/>
  <c r="AH191" i="10"/>
  <c r="AI190" i="10"/>
  <c r="AI155" i="26" s="1"/>
  <c r="AH579" i="10"/>
  <c r="AI578" i="10"/>
  <c r="AI651" i="26" s="1"/>
  <c r="AI303" i="10"/>
  <c r="AI302" i="26" s="1"/>
  <c r="AH304" i="10"/>
  <c r="AH550" i="10"/>
  <c r="AI549" i="10"/>
  <c r="AI605" i="26" s="1"/>
  <c r="AI150" i="10"/>
  <c r="AI115" i="26" s="1"/>
  <c r="AH151" i="10"/>
  <c r="AH87" i="10"/>
  <c r="AI86" i="10"/>
  <c r="AI34" i="26" s="1"/>
  <c r="AI780" i="10"/>
  <c r="AI781" i="10" s="1"/>
  <c r="AI782" i="10" s="1"/>
  <c r="AI783" i="10" s="1"/>
  <c r="AJ779" i="10"/>
  <c r="AH731" i="10"/>
  <c r="AI730" i="10"/>
  <c r="AI843" i="26" s="1"/>
  <c r="AH171" i="10"/>
  <c r="AI170" i="10"/>
  <c r="AI351" i="10"/>
  <c r="AI373" i="26" s="1"/>
  <c r="AI372" i="26" s="1"/>
  <c r="AH352" i="10"/>
  <c r="AH220" i="10"/>
  <c r="AH221" i="10" s="1"/>
  <c r="AI219" i="10"/>
  <c r="AI201" i="26" s="1"/>
  <c r="AH584" i="10"/>
  <c r="AI583" i="10"/>
  <c r="AI656" i="26" s="1"/>
  <c r="AI155" i="10"/>
  <c r="AI120" i="26" s="1"/>
  <c r="AH156" i="10"/>
  <c r="AH559" i="10"/>
  <c r="AI558" i="10"/>
  <c r="AI631" i="26" s="1"/>
  <c r="AI630" i="26" s="1"/>
  <c r="AF16" i="18" l="1"/>
  <c r="AE578" i="26"/>
  <c r="AG1144" i="26"/>
  <c r="AG19" i="15" s="1"/>
  <c r="AG19" i="17" s="1"/>
  <c r="AG19" i="18" s="1"/>
  <c r="AG1142" i="26"/>
  <c r="AG17" i="15" s="1"/>
  <c r="AG17" i="17" s="1"/>
  <c r="AG17" i="18" s="1"/>
  <c r="AC18" i="17"/>
  <c r="AI421" i="10"/>
  <c r="AJ420" i="10"/>
  <c r="AI721" i="10"/>
  <c r="AJ720" i="10"/>
  <c r="AH1122" i="26"/>
  <c r="AJ209" i="10"/>
  <c r="AI210" i="10"/>
  <c r="AI201" i="10"/>
  <c r="AI202" i="10" s="1"/>
  <c r="AI203" i="10" s="1"/>
  <c r="AI204" i="10" s="1"/>
  <c r="AJ200" i="10"/>
  <c r="AJ165" i="26" s="1"/>
  <c r="AG818" i="10"/>
  <c r="AG822" i="10"/>
  <c r="AG823" i="10" s="1"/>
  <c r="AE690" i="26"/>
  <c r="AE144" i="26"/>
  <c r="AF191" i="26"/>
  <c r="AF190" i="26" s="1"/>
  <c r="AI135" i="26"/>
  <c r="AH833" i="26"/>
  <c r="AF722" i="10"/>
  <c r="AF834" i="26"/>
  <c r="AC212" i="10"/>
  <c r="AC193" i="26"/>
  <c r="AD694" i="26"/>
  <c r="AD622" i="10"/>
  <c r="AD695" i="26" s="1"/>
  <c r="AD724" i="10"/>
  <c r="AD837" i="26" s="1"/>
  <c r="AD836" i="26"/>
  <c r="AF316" i="26"/>
  <c r="AI160" i="26"/>
  <c r="AH1121" i="26"/>
  <c r="AD1117" i="26"/>
  <c r="AD1143" i="26" s="1"/>
  <c r="AD18" i="15" s="1"/>
  <c r="AD211" i="10"/>
  <c r="AD192" i="26"/>
  <c r="AE723" i="10"/>
  <c r="AE835" i="26"/>
  <c r="AI140" i="26"/>
  <c r="AH817" i="10"/>
  <c r="AH1123" i="26"/>
  <c r="AE260" i="26"/>
  <c r="AE264" i="26" s="1"/>
  <c r="AE268" i="26"/>
  <c r="AE272" i="26" s="1"/>
  <c r="AB213" i="10"/>
  <c r="AB195" i="26" s="1"/>
  <c r="AB194" i="26"/>
  <c r="AI828" i="26"/>
  <c r="AH1115" i="26"/>
  <c r="AH1128" i="26"/>
  <c r="AH1120" i="26"/>
  <c r="AG1125" i="26"/>
  <c r="AG1141" i="26" s="1"/>
  <c r="AG16" i="15" s="1"/>
  <c r="AG16" i="17" s="1"/>
  <c r="AH1116" i="26"/>
  <c r="AI450" i="26"/>
  <c r="AI454" i="26" s="1"/>
  <c r="AI442" i="26"/>
  <c r="AI446" i="26" s="1"/>
  <c r="AH320" i="10"/>
  <c r="AH321" i="10" s="1"/>
  <c r="AH318" i="26"/>
  <c r="AH976" i="26"/>
  <c r="AH980" i="26" s="1"/>
  <c r="AH968" i="26"/>
  <c r="AH972" i="26" s="1"/>
  <c r="AG193" i="10"/>
  <c r="AG157" i="26"/>
  <c r="AG571" i="10"/>
  <c r="AG643" i="26"/>
  <c r="AH394" i="10"/>
  <c r="AH415" i="26"/>
  <c r="AH157" i="10"/>
  <c r="AH121" i="26"/>
  <c r="AH152" i="10"/>
  <c r="AH116" i="26"/>
  <c r="AH388" i="10"/>
  <c r="AH409" i="26"/>
  <c r="AH98" i="10"/>
  <c r="AH45" i="26"/>
  <c r="AH295" i="10"/>
  <c r="AH293" i="26"/>
  <c r="AH870" i="10"/>
  <c r="AH1016" i="26"/>
  <c r="AI340" i="10"/>
  <c r="AI338" i="26"/>
  <c r="AI88" i="26"/>
  <c r="AI92" i="26" s="1"/>
  <c r="AI96" i="26"/>
  <c r="AI100" i="26" s="1"/>
  <c r="AI882" i="26"/>
  <c r="AI886" i="26" s="1"/>
  <c r="AI890" i="26"/>
  <c r="AI894" i="26" s="1"/>
  <c r="AI954" i="26"/>
  <c r="AI782" i="26"/>
  <c r="AH442" i="10"/>
  <c r="AH480" i="26"/>
  <c r="AH615" i="10"/>
  <c r="AH616" i="10" s="1"/>
  <c r="AH687" i="26"/>
  <c r="AH335" i="10"/>
  <c r="AH333" i="26"/>
  <c r="AI909" i="26"/>
  <c r="AI737" i="26"/>
  <c r="AI914" i="26"/>
  <c r="AI742" i="26"/>
  <c r="AH575" i="10"/>
  <c r="AH647" i="26"/>
  <c r="AH166" i="26"/>
  <c r="AH447" i="10"/>
  <c r="AH485" i="26"/>
  <c r="AI1054" i="26"/>
  <c r="AI1058" i="26" s="1"/>
  <c r="AI1062" i="26"/>
  <c r="AI1066" i="26" s="1"/>
  <c r="AF469" i="10"/>
  <c r="AF508" i="26" s="1"/>
  <c r="AF507" i="26"/>
  <c r="AF144" i="10"/>
  <c r="AF109" i="26" s="1"/>
  <c r="AF108" i="26"/>
  <c r="AF449" i="10"/>
  <c r="AF488" i="26" s="1"/>
  <c r="AF487" i="26"/>
  <c r="AE958" i="26"/>
  <c r="AE786" i="26"/>
  <c r="AG438" i="10"/>
  <c r="AG476" i="26"/>
  <c r="AG763" i="10"/>
  <c r="AG875" i="26"/>
  <c r="AG428" i="10"/>
  <c r="AG466" i="26"/>
  <c r="AF650" i="10"/>
  <c r="AF917" i="26"/>
  <c r="AF745" i="26"/>
  <c r="AF223" i="10"/>
  <c r="AF205" i="26" s="1"/>
  <c r="AF204" i="26"/>
  <c r="AG153" i="10"/>
  <c r="AG117" i="26"/>
  <c r="AF85" i="10"/>
  <c r="AF33" i="26" s="1"/>
  <c r="AF32" i="26"/>
  <c r="AF943" i="26"/>
  <c r="AF771" i="26"/>
  <c r="AJ136" i="10"/>
  <c r="AI84" i="26"/>
  <c r="AG374" i="10"/>
  <c r="AG395" i="26"/>
  <c r="AG114" i="10"/>
  <c r="AG61" i="26"/>
  <c r="AG173" i="10"/>
  <c r="AG137" i="26"/>
  <c r="AF645" i="10"/>
  <c r="AF912" i="26"/>
  <c r="AF740" i="26"/>
  <c r="AF582" i="10"/>
  <c r="AF655" i="26" s="1"/>
  <c r="AF654" i="26"/>
  <c r="AF194" i="10"/>
  <c r="AF159" i="26" s="1"/>
  <c r="AF158" i="26"/>
  <c r="AF587" i="10"/>
  <c r="AF660" i="26" s="1"/>
  <c r="AF659" i="26"/>
  <c r="AF174" i="10"/>
  <c r="AF139" i="26" s="1"/>
  <c r="AF138" i="26"/>
  <c r="AG311" i="10"/>
  <c r="AG309" i="26"/>
  <c r="AG861" i="10"/>
  <c r="AG1007" i="26"/>
  <c r="AG178" i="10"/>
  <c r="AG142" i="26"/>
  <c r="AF238" i="10"/>
  <c r="AF220" i="26" s="1"/>
  <c r="AF219" i="26"/>
  <c r="AF115" i="10"/>
  <c r="AF63" i="26" s="1"/>
  <c r="AF62" i="26"/>
  <c r="AF484" i="10"/>
  <c r="AF523" i="26" s="1"/>
  <c r="AF522" i="26"/>
  <c r="AG468" i="10"/>
  <c r="AG506" i="26"/>
  <c r="AG547" i="10"/>
  <c r="AG602" i="26"/>
  <c r="AG851" i="10"/>
  <c r="AG997" i="26"/>
  <c r="AG759" i="10"/>
  <c r="AG872" i="26" s="1"/>
  <c r="AG871" i="26"/>
  <c r="AG306" i="10"/>
  <c r="AG304" i="26"/>
  <c r="AF852" i="10"/>
  <c r="AF999" i="26" s="1"/>
  <c r="AF998" i="26"/>
  <c r="AG659" i="10"/>
  <c r="AG926" i="26"/>
  <c r="AG754" i="26"/>
  <c r="AG891" i="10"/>
  <c r="AG1037" i="26"/>
  <c r="AF635" i="10"/>
  <c r="AF902" i="26"/>
  <c r="AF730" i="26"/>
  <c r="AE933" i="26"/>
  <c r="AE761" i="26"/>
  <c r="AF434" i="10"/>
  <c r="AF473" i="26" s="1"/>
  <c r="AF472" i="26"/>
  <c r="AG693" i="26"/>
  <c r="AH491" i="10"/>
  <c r="AH546" i="26"/>
  <c r="AH693" i="10"/>
  <c r="AH960" i="26"/>
  <c r="AH788" i="26"/>
  <c r="AG359" i="10"/>
  <c r="AG380" i="26"/>
  <c r="AG336" i="10"/>
  <c r="AG334" i="26"/>
  <c r="AG232" i="10"/>
  <c r="AG213" i="26"/>
  <c r="AG538" i="10"/>
  <c r="AG594" i="26" s="1"/>
  <c r="AG593" i="26"/>
  <c r="AF189" i="10"/>
  <c r="AF154" i="26" s="1"/>
  <c r="AF153" i="26"/>
  <c r="AG728" i="10"/>
  <c r="AG840" i="26"/>
  <c r="AG694" i="10"/>
  <c r="AG961" i="26"/>
  <c r="AG789" i="26"/>
  <c r="AF923" i="26"/>
  <c r="AF751" i="26"/>
  <c r="AH172" i="10"/>
  <c r="AH136" i="26"/>
  <c r="AH192" i="10"/>
  <c r="AH156" i="26"/>
  <c r="AH752" i="10"/>
  <c r="AH864" i="26"/>
  <c r="AH546" i="10"/>
  <c r="AH601" i="26"/>
  <c r="AH737" i="10"/>
  <c r="AH849" i="26"/>
  <c r="AH73" i="10"/>
  <c r="AH20" i="26"/>
  <c r="AH875" i="10"/>
  <c r="AH1021" i="26"/>
  <c r="AI757" i="10"/>
  <c r="AI869" i="26"/>
  <c r="AH702" i="10"/>
  <c r="AH814" i="26"/>
  <c r="AH688" i="10"/>
  <c r="AH955" i="26"/>
  <c r="AH783" i="26"/>
  <c r="AH890" i="10"/>
  <c r="AH1036" i="26"/>
  <c r="AH643" i="10"/>
  <c r="AH910" i="26"/>
  <c r="AH738" i="26"/>
  <c r="AH531" i="10"/>
  <c r="AH586" i="26"/>
  <c r="AH717" i="10"/>
  <c r="AH829" i="26"/>
  <c r="AH427" i="10"/>
  <c r="AH465" i="26"/>
  <c r="AH128" i="10"/>
  <c r="AH75" i="26"/>
  <c r="AI707" i="10"/>
  <c r="AI819" i="26"/>
  <c r="AH78" i="10"/>
  <c r="AH25" i="26"/>
  <c r="AH648" i="10"/>
  <c r="AH915" i="26"/>
  <c r="AH743" i="26"/>
  <c r="AH840" i="10"/>
  <c r="AH986" i="26"/>
  <c r="AH113" i="10"/>
  <c r="AH60" i="26"/>
  <c r="AF704" i="10"/>
  <c r="AF817" i="26" s="1"/>
  <c r="AF816" i="26"/>
  <c r="AF337" i="10"/>
  <c r="AF336" i="26" s="1"/>
  <c r="AF335" i="26"/>
  <c r="AF670" i="10"/>
  <c r="AF937" i="26"/>
  <c r="AF765" i="26"/>
  <c r="AG409" i="10"/>
  <c r="AG430" i="26"/>
  <c r="AG162" i="26"/>
  <c r="AG331" i="10"/>
  <c r="AG329" i="26"/>
  <c r="AG163" i="10"/>
  <c r="AG127" i="26"/>
  <c r="AF695" i="10"/>
  <c r="AF962" i="26"/>
  <c r="AF790" i="26"/>
  <c r="AF508" i="10"/>
  <c r="AF564" i="26" s="1"/>
  <c r="AF563" i="26"/>
  <c r="AF897" i="10"/>
  <c r="AF1044" i="26" s="1"/>
  <c r="AF1043" i="26"/>
  <c r="AG262" i="10"/>
  <c r="AG243" i="26"/>
  <c r="AG252" i="10"/>
  <c r="AG233" i="26"/>
  <c r="AF617" i="10"/>
  <c r="AF689" i="26"/>
  <c r="AF454" i="10"/>
  <c r="AF493" i="26" s="1"/>
  <c r="AF492" i="26"/>
  <c r="AG1127" i="26"/>
  <c r="AF857" i="10"/>
  <c r="AF1004" i="26" s="1"/>
  <c r="AF1003" i="26"/>
  <c r="AF518" i="10"/>
  <c r="AF574" i="26" s="1"/>
  <c r="AF573" i="26"/>
  <c r="AG79" i="10"/>
  <c r="AG26" i="26"/>
  <c r="AG748" i="10"/>
  <c r="AG860" i="26"/>
  <c r="AG896" i="10"/>
  <c r="AG1042" i="26"/>
  <c r="AG478" i="10"/>
  <c r="AG516" i="26"/>
  <c r="AG296" i="10"/>
  <c r="AG294" i="26"/>
  <c r="AF543" i="10"/>
  <c r="AF599" i="26" s="1"/>
  <c r="AF598" i="26"/>
  <c r="AG679" i="10"/>
  <c r="AG946" i="26"/>
  <c r="AG774" i="26"/>
  <c r="AG448" i="10"/>
  <c r="AG486" i="26"/>
  <c r="AG257" i="10"/>
  <c r="AG238" i="26"/>
  <c r="AG733" i="10"/>
  <c r="AG845" i="26"/>
  <c r="AF872" i="10"/>
  <c r="AF1019" i="26" s="1"/>
  <c r="AF1018" i="26"/>
  <c r="AF385" i="10"/>
  <c r="AF407" i="26" s="1"/>
  <c r="AF406" i="26"/>
  <c r="AF312" i="10"/>
  <c r="AF311" i="26" s="1"/>
  <c r="AF310" i="26"/>
  <c r="AF612" i="10"/>
  <c r="AF685" i="26" s="1"/>
  <c r="AF684" i="26"/>
  <c r="AF572" i="10"/>
  <c r="AF645" i="26" s="1"/>
  <c r="AF644" i="26"/>
  <c r="AF877" i="10"/>
  <c r="AF1024" i="26" s="1"/>
  <c r="AF1023" i="26"/>
  <c r="AF135" i="10"/>
  <c r="AF83" i="26" s="1"/>
  <c r="AF82" i="26"/>
  <c r="AG119" i="10"/>
  <c r="AG66" i="26"/>
  <c r="AG886" i="10"/>
  <c r="AG1032" i="26"/>
  <c r="AG689" i="10"/>
  <c r="AG956" i="26"/>
  <c r="AG784" i="26"/>
  <c r="AG443" i="10"/>
  <c r="AG481" i="26"/>
  <c r="AG326" i="10"/>
  <c r="AG324" i="26"/>
  <c r="AF218" i="10"/>
  <c r="AF200" i="26" s="1"/>
  <c r="AF199" i="26"/>
  <c r="AF253" i="10"/>
  <c r="AF235" i="26" s="1"/>
  <c r="AF234" i="26"/>
  <c r="AG109" i="10"/>
  <c r="AG56" i="26"/>
  <c r="AG866" i="10"/>
  <c r="AG1012" i="26"/>
  <c r="AF842" i="10"/>
  <c r="AF989" i="26" s="1"/>
  <c r="AF988" i="26"/>
  <c r="AH1126" i="26"/>
  <c r="AH93" i="10"/>
  <c r="AH40" i="26"/>
  <c r="AH501" i="10"/>
  <c r="AH556" i="26"/>
  <c r="AG881" i="10"/>
  <c r="AG1027" i="26"/>
  <c r="AF125" i="10"/>
  <c r="AF73" i="26" s="1"/>
  <c r="AF72" i="26"/>
  <c r="AG124" i="10"/>
  <c r="AG71" i="26"/>
  <c r="AG364" i="10"/>
  <c r="AG385" i="26"/>
  <c r="AF258" i="10"/>
  <c r="AF240" i="26" s="1"/>
  <c r="AF239" i="26"/>
  <c r="AH300" i="10"/>
  <c r="AH298" i="26"/>
  <c r="AH251" i="10"/>
  <c r="AH232" i="26"/>
  <c r="AH674" i="10"/>
  <c r="AH941" i="26"/>
  <c r="AH769" i="26"/>
  <c r="AG281" i="10"/>
  <c r="AG279" i="26"/>
  <c r="AJ903" i="10"/>
  <c r="AI1050" i="26"/>
  <c r="AH1118" i="26"/>
  <c r="AH350" i="26"/>
  <c r="AG104" i="10"/>
  <c r="AG51" i="26"/>
  <c r="AF597" i="10"/>
  <c r="AF670" i="26" s="1"/>
  <c r="AF669" i="26"/>
  <c r="AF322" i="10"/>
  <c r="AF321" i="26" s="1"/>
  <c r="AF320" i="26"/>
  <c r="AH291" i="10"/>
  <c r="AH289" i="26"/>
  <c r="AF459" i="10"/>
  <c r="AF498" i="26" s="1"/>
  <c r="AF497" i="26"/>
  <c r="AG89" i="10"/>
  <c r="AG36" i="26"/>
  <c r="AF263" i="10"/>
  <c r="AF245" i="26" s="1"/>
  <c r="AF244" i="26"/>
  <c r="AG149" i="10"/>
  <c r="AG114" i="26" s="1"/>
  <c r="AG113" i="26"/>
  <c r="AF548" i="10"/>
  <c r="AF604" i="26" s="1"/>
  <c r="AF603" i="26"/>
  <c r="AG502" i="10"/>
  <c r="AG557" i="26"/>
  <c r="AF739" i="10"/>
  <c r="AF852" i="26" s="1"/>
  <c r="AF851" i="26"/>
  <c r="AF233" i="10"/>
  <c r="AF215" i="26" s="1"/>
  <c r="AF214" i="26"/>
  <c r="AG753" i="10"/>
  <c r="AG865" i="26"/>
  <c r="AH314" i="26"/>
  <c r="AH183" i="10"/>
  <c r="AH147" i="26"/>
  <c r="AF327" i="10"/>
  <c r="AF326" i="26" s="1"/>
  <c r="AF325" i="26"/>
  <c r="AF400" i="10"/>
  <c r="AF422" i="26" s="1"/>
  <c r="AF421" i="26"/>
  <c r="AJ416" i="10"/>
  <c r="AI438" i="26"/>
  <c r="AE913" i="26"/>
  <c r="AE741" i="26"/>
  <c r="AG703" i="10"/>
  <c r="AG815" i="26"/>
  <c r="AH512" i="10"/>
  <c r="AH567" i="26"/>
  <c r="AG513" i="10"/>
  <c r="AG569" i="26" s="1"/>
  <c r="AG568" i="26"/>
  <c r="AF297" i="10"/>
  <c r="AF296" i="26" s="1"/>
  <c r="AF295" i="26"/>
  <c r="AF105" i="10"/>
  <c r="AF53" i="26" s="1"/>
  <c r="AF52" i="26"/>
  <c r="AF764" i="10"/>
  <c r="AF877" i="26" s="1"/>
  <c r="AF876" i="26"/>
  <c r="AG384" i="10"/>
  <c r="AG405" i="26"/>
  <c r="AH560" i="10"/>
  <c r="AH632" i="26"/>
  <c r="AH467" i="10"/>
  <c r="AH505" i="26"/>
  <c r="AH177" i="10"/>
  <c r="AH141" i="26"/>
  <c r="AH885" i="10"/>
  <c r="AH1031" i="26"/>
  <c r="AH325" i="10"/>
  <c r="AH323" i="26"/>
  <c r="AH595" i="10"/>
  <c r="AH667" i="26"/>
  <c r="AJ696" i="10"/>
  <c r="AI964" i="26"/>
  <c r="AI792" i="26"/>
  <c r="AE938" i="26"/>
  <c r="AE766" i="26"/>
  <c r="AF493" i="10"/>
  <c r="AF549" i="26" s="1"/>
  <c r="AF548" i="26"/>
  <c r="AG389" i="10"/>
  <c r="AG410" i="26"/>
  <c r="AF867" i="10"/>
  <c r="AF1014" i="26" s="1"/>
  <c r="AF1013" i="26"/>
  <c r="AH638" i="10"/>
  <c r="AH905" i="26"/>
  <c r="AH733" i="26"/>
  <c r="AH865" i="10"/>
  <c r="AH1011" i="26"/>
  <c r="AH133" i="10"/>
  <c r="AH80" i="26"/>
  <c r="AI174" i="26"/>
  <c r="AI178" i="26" s="1"/>
  <c r="AI182" i="26"/>
  <c r="AI186" i="26" s="1"/>
  <c r="AI511" i="10"/>
  <c r="AI566" i="26"/>
  <c r="AI290" i="10"/>
  <c r="AI288" i="26"/>
  <c r="AH103" i="10"/>
  <c r="AH50" i="26"/>
  <c r="AH437" i="10"/>
  <c r="AH475" i="26"/>
  <c r="AH668" i="10"/>
  <c r="AH935" i="26"/>
  <c r="AH763" i="26"/>
  <c r="AI536" i="26"/>
  <c r="AI540" i="26" s="1"/>
  <c r="AI528" i="26"/>
  <c r="AI532" i="26" s="1"/>
  <c r="AH496" i="10"/>
  <c r="AH551" i="26"/>
  <c r="AH197" i="26"/>
  <c r="AI944" i="26"/>
  <c r="AI772" i="26"/>
  <c r="AF130" i="10"/>
  <c r="AF78" i="26" s="1"/>
  <c r="AF77" i="26"/>
  <c r="AF273" i="10"/>
  <c r="AF255" i="26" s="1"/>
  <c r="AF254" i="26"/>
  <c r="AF523" i="10"/>
  <c r="AF579" i="26" s="1"/>
  <c r="AF578" i="26"/>
  <c r="AG242" i="10"/>
  <c r="AG223" i="26"/>
  <c r="AH585" i="10"/>
  <c r="AH657" i="26"/>
  <c r="AH732" i="10"/>
  <c r="AH844" i="26"/>
  <c r="AH551" i="10"/>
  <c r="AH606" i="26"/>
  <c r="AJ919" i="26"/>
  <c r="AJ747" i="26"/>
  <c r="AI368" i="10"/>
  <c r="AI389" i="26"/>
  <c r="AI315" i="10"/>
  <c r="AI316" i="10" s="1"/>
  <c r="AI313" i="26"/>
  <c r="AH850" i="10"/>
  <c r="AH996" i="26"/>
  <c r="AI904" i="26"/>
  <c r="AI732" i="26"/>
  <c r="AH472" i="10"/>
  <c r="AH510" i="26"/>
  <c r="AH83" i="10"/>
  <c r="AH30" i="26"/>
  <c r="AH457" i="10"/>
  <c r="AH495" i="26"/>
  <c r="AH142" i="10"/>
  <c r="AH106" i="26"/>
  <c r="AH590" i="10"/>
  <c r="AH662" i="26"/>
  <c r="AH123" i="10"/>
  <c r="AH70" i="26"/>
  <c r="AH462" i="10"/>
  <c r="AH500" i="26"/>
  <c r="AH762" i="10"/>
  <c r="AH874" i="26"/>
  <c r="AI934" i="26"/>
  <c r="AI762" i="26"/>
  <c r="AH526" i="10"/>
  <c r="AH581" i="26"/>
  <c r="AH422" i="10"/>
  <c r="AH460" i="26"/>
  <c r="AI536" i="10"/>
  <c r="AI591" i="26"/>
  <c r="AH403" i="10"/>
  <c r="AH424" i="26"/>
  <c r="AH678" i="10"/>
  <c r="AH945" i="26"/>
  <c r="AH773" i="26"/>
  <c r="AH432" i="10"/>
  <c r="AH470" i="26"/>
  <c r="AH742" i="10"/>
  <c r="AH854" i="26"/>
  <c r="AE918" i="26"/>
  <c r="AE746" i="26"/>
  <c r="AF602" i="10"/>
  <c r="AF675" i="26" s="1"/>
  <c r="AF674" i="26"/>
  <c r="AF287" i="10"/>
  <c r="AF286" i="26" s="1"/>
  <c r="AF285" i="26"/>
  <c r="AG669" i="10"/>
  <c r="AG936" i="26"/>
  <c r="AG764" i="26"/>
  <c r="AG129" i="10"/>
  <c r="AG76" i="26"/>
  <c r="AH708" i="10"/>
  <c r="AH820" i="26"/>
  <c r="AG497" i="10"/>
  <c r="AG552" i="26"/>
  <c r="AI170" i="26"/>
  <c r="AF567" i="10"/>
  <c r="AF640" i="26" s="1"/>
  <c r="AF639" i="26"/>
  <c r="AF562" i="10"/>
  <c r="AF635" i="26" s="1"/>
  <c r="AF634" i="26"/>
  <c r="AF577" i="10"/>
  <c r="AF650" i="26" s="1"/>
  <c r="AF649" i="26"/>
  <c r="AG158" i="10"/>
  <c r="AG122" i="26"/>
  <c r="AG552" i="10"/>
  <c r="AG607" i="26"/>
  <c r="AF90" i="10"/>
  <c r="AF38" i="26" s="1"/>
  <c r="AF37" i="26"/>
  <c r="AF464" i="10"/>
  <c r="AF503" i="26" s="1"/>
  <c r="AF502" i="26"/>
  <c r="AH537" i="10"/>
  <c r="AH592" i="26"/>
  <c r="AG517" i="10"/>
  <c r="AG522" i="10" s="1"/>
  <c r="AG572" i="26"/>
  <c r="AG846" i="10"/>
  <c r="AG992" i="26"/>
  <c r="AH654" i="10"/>
  <c r="AH921" i="26"/>
  <c r="AH749" i="26"/>
  <c r="AG492" i="10"/>
  <c r="AG547" i="26"/>
  <c r="AG601" i="10"/>
  <c r="AG673" i="26"/>
  <c r="AG473" i="10"/>
  <c r="AG511" i="26"/>
  <c r="AE908" i="26"/>
  <c r="AE736" i="26"/>
  <c r="AG453" i="10"/>
  <c r="AG491" i="26"/>
  <c r="AG841" i="10"/>
  <c r="AG987" i="26"/>
  <c r="AE903" i="26"/>
  <c r="AE731" i="26"/>
  <c r="AG581" i="10"/>
  <c r="AG653" i="26"/>
  <c r="AF640" i="10"/>
  <c r="AF907" i="26"/>
  <c r="AF735" i="26"/>
  <c r="AF375" i="10"/>
  <c r="AF397" i="26" s="1"/>
  <c r="AF396" i="26"/>
  <c r="AF444" i="10"/>
  <c r="AF483" i="26" s="1"/>
  <c r="AF482" i="26"/>
  <c r="AE948" i="26"/>
  <c r="AE776" i="26"/>
  <c r="AG566" i="10"/>
  <c r="AG638" i="26"/>
  <c r="AG709" i="10"/>
  <c r="AG822" i="26" s="1"/>
  <c r="AG821" i="26"/>
  <c r="AF902" i="10"/>
  <c r="AF1049" i="26" s="1"/>
  <c r="AF1048" i="26"/>
  <c r="AF248" i="10"/>
  <c r="AF230" i="26" s="1"/>
  <c r="AF229" i="26"/>
  <c r="AG876" i="10"/>
  <c r="AG1022" i="26"/>
  <c r="AH758" i="10"/>
  <c r="AH870" i="26"/>
  <c r="AG458" i="10"/>
  <c r="AG496" i="26"/>
  <c r="AG591" i="10"/>
  <c r="AG663" i="26"/>
  <c r="AG395" i="10"/>
  <c r="AG417" i="26" s="1"/>
  <c r="AG416" i="26"/>
  <c r="AF360" i="10"/>
  <c r="AF382" i="26" s="1"/>
  <c r="AF381" i="26"/>
  <c r="AG871" i="10"/>
  <c r="AG1017" i="26"/>
  <c r="AJ485" i="10"/>
  <c r="AI524" i="26"/>
  <c r="AJ274" i="10"/>
  <c r="AI256" i="26"/>
  <c r="AF268" i="10"/>
  <c r="AF250" i="26" s="1"/>
  <c r="AF249" i="26"/>
  <c r="AH580" i="10"/>
  <c r="AH652" i="26"/>
  <c r="AH658" i="10"/>
  <c r="AH925" i="26"/>
  <c r="AH753" i="26"/>
  <c r="AH633" i="10"/>
  <c r="AH900" i="26"/>
  <c r="AH728" i="26"/>
  <c r="AH845" i="10"/>
  <c r="AH991" i="26"/>
  <c r="AG463" i="10"/>
  <c r="AG501" i="26"/>
  <c r="AG188" i="10"/>
  <c r="AG152" i="26"/>
  <c r="AF415" i="10"/>
  <c r="AF437" i="26" s="1"/>
  <c r="AF436" i="26"/>
  <c r="AG354" i="10"/>
  <c r="AG375" i="26"/>
  <c r="AG688" i="26"/>
  <c r="AG399" i="10"/>
  <c r="AG420" i="26"/>
  <c r="AJ623" i="10"/>
  <c r="AI696" i="26"/>
  <c r="AF380" i="10"/>
  <c r="AF402" i="26" s="1"/>
  <c r="AF401" i="26"/>
  <c r="AG301" i="10"/>
  <c r="AG299" i="26"/>
  <c r="AH565" i="10"/>
  <c r="AH637" i="26"/>
  <c r="AH506" i="10"/>
  <c r="AH561" i="26"/>
  <c r="AH305" i="10"/>
  <c r="AH303" i="26"/>
  <c r="AI393" i="10"/>
  <c r="AI414" i="26"/>
  <c r="AH727" i="10"/>
  <c r="AH839" i="26"/>
  <c r="AJ939" i="26"/>
  <c r="AJ767" i="26"/>
  <c r="AH241" i="10"/>
  <c r="AH222" i="26"/>
  <c r="AI346" i="26"/>
  <c r="AI354" i="26"/>
  <c r="AI358" i="26" s="1"/>
  <c r="AH310" i="10"/>
  <c r="AH308" i="26"/>
  <c r="AH860" i="10"/>
  <c r="AH1006" i="26"/>
  <c r="AH167" i="10"/>
  <c r="AH131" i="26"/>
  <c r="AJ343" i="10"/>
  <c r="AI342" i="26"/>
  <c r="AF749" i="10"/>
  <c r="AF862" i="26" s="1"/>
  <c r="AF861" i="26"/>
  <c r="AG596" i="10"/>
  <c r="AG668" i="26"/>
  <c r="AG94" i="10"/>
  <c r="AG41" i="26"/>
  <c r="AG856" i="10"/>
  <c r="AG1002" i="26"/>
  <c r="AG561" i="10"/>
  <c r="AG633" i="26"/>
  <c r="AF307" i="10"/>
  <c r="AF306" i="26" s="1"/>
  <c r="AF305" i="26"/>
  <c r="AF592" i="10"/>
  <c r="AF665" i="26" s="1"/>
  <c r="AF664" i="26"/>
  <c r="AG237" i="10"/>
  <c r="AG218" i="26"/>
  <c r="AF553" i="10"/>
  <c r="AF609" i="26" s="1"/>
  <c r="AF608" i="26"/>
  <c r="AG317" i="10"/>
  <c r="AG315" i="26"/>
  <c r="AG576" i="10"/>
  <c r="AG648" i="26"/>
  <c r="AH148" i="10"/>
  <c r="AH112" i="26"/>
  <c r="AE928" i="26"/>
  <c r="AE756" i="26"/>
  <c r="AF479" i="10"/>
  <c r="AF518" i="26" s="1"/>
  <c r="AF517" i="26"/>
  <c r="AF528" i="10"/>
  <c r="AF584" i="26" s="1"/>
  <c r="AF583" i="26"/>
  <c r="AH369" i="10"/>
  <c r="AH390" i="26"/>
  <c r="AG738" i="10"/>
  <c r="AG850" i="26"/>
  <c r="AF410" i="10"/>
  <c r="AF432" i="26" s="1"/>
  <c r="AF431" i="26"/>
  <c r="AF169" i="26"/>
  <c r="AF168" i="26"/>
  <c r="AG143" i="10"/>
  <c r="AG107" i="26"/>
  <c r="AG286" i="10"/>
  <c r="AG284" i="26"/>
  <c r="AF390" i="10"/>
  <c r="AF412" i="26" s="1"/>
  <c r="AF411" i="26"/>
  <c r="AF282" i="10"/>
  <c r="AF281" i="26" s="1"/>
  <c r="AF280" i="26"/>
  <c r="AG414" i="10"/>
  <c r="AG435" i="26"/>
  <c r="AH88" i="10"/>
  <c r="AH35" i="26"/>
  <c r="AH413" i="10"/>
  <c r="AH434" i="26"/>
  <c r="AH236" i="10"/>
  <c r="AH217" i="26"/>
  <c r="AF607" i="10"/>
  <c r="AF680" i="26" s="1"/>
  <c r="AF679" i="26"/>
  <c r="AF405" i="10"/>
  <c r="AF427" i="26" s="1"/>
  <c r="AF426" i="26"/>
  <c r="AG743" i="10"/>
  <c r="AG855" i="26"/>
  <c r="AF302" i="10"/>
  <c r="AF301" i="26" s="1"/>
  <c r="AF300" i="26"/>
  <c r="AF665" i="10"/>
  <c r="AF932" i="26"/>
  <c r="AF760" i="26"/>
  <c r="AF660" i="10"/>
  <c r="AF927" i="26"/>
  <c r="AF755" i="26"/>
  <c r="AG713" i="10"/>
  <c r="AG825" i="26"/>
  <c r="AI653" i="10"/>
  <c r="AI920" i="26"/>
  <c r="AI748" i="26"/>
  <c r="AH246" i="10"/>
  <c r="AH227" i="26"/>
  <c r="AI929" i="26"/>
  <c r="AI757" i="26"/>
  <c r="AH620" i="10"/>
  <c r="AH621" i="10" s="1"/>
  <c r="AH692" i="26"/>
  <c r="AH900" i="10"/>
  <c r="AH1046" i="26"/>
  <c r="AH202" i="26"/>
  <c r="AH363" i="10"/>
  <c r="AH384" i="26"/>
  <c r="AH663" i="10"/>
  <c r="AH930" i="26"/>
  <c r="AH758" i="26"/>
  <c r="AH605" i="10"/>
  <c r="AH677" i="26"/>
  <c r="AH600" i="10"/>
  <c r="AH672" i="26"/>
  <c r="AH231" i="10"/>
  <c r="AH212" i="26"/>
  <c r="AI182" i="10"/>
  <c r="AI146" i="26"/>
  <c r="AH747" i="10"/>
  <c r="AH859" i="26"/>
  <c r="AH383" i="10"/>
  <c r="AH404" i="26"/>
  <c r="AH226" i="10"/>
  <c r="AH207" i="26"/>
  <c r="AH610" i="10"/>
  <c r="AH682" i="26"/>
  <c r="AH285" i="10"/>
  <c r="AH283" i="26"/>
  <c r="AH712" i="10"/>
  <c r="AH824" i="26"/>
  <c r="AH261" i="10"/>
  <c r="AH242" i="26"/>
  <c r="AH358" i="10"/>
  <c r="AH379" i="26"/>
  <c r="AH162" i="10"/>
  <c r="AH126" i="26"/>
  <c r="AH541" i="10"/>
  <c r="AH596" i="26"/>
  <c r="AI673" i="10"/>
  <c r="AI940" i="26"/>
  <c r="AI768" i="26"/>
  <c r="AH280" i="10"/>
  <c r="AH278" i="26"/>
  <c r="AH271" i="10"/>
  <c r="AH252" i="26"/>
  <c r="AH880" i="10"/>
  <c r="AH1026" i="26"/>
  <c r="AH187" i="10"/>
  <c r="AH151" i="26"/>
  <c r="AH266" i="10"/>
  <c r="AH247" i="26"/>
  <c r="AH895" i="10"/>
  <c r="AH1041" i="26"/>
  <c r="AH452" i="10"/>
  <c r="AH490" i="26"/>
  <c r="AH373" i="10"/>
  <c r="AH394" i="26"/>
  <c r="AH576" i="26"/>
  <c r="AF332" i="10"/>
  <c r="AF331" i="26" s="1"/>
  <c r="AF330" i="26"/>
  <c r="AG272" i="10"/>
  <c r="AG253" i="26"/>
  <c r="AG527" i="10"/>
  <c r="AG582" i="26"/>
  <c r="AG423" i="10"/>
  <c r="AG461" i="26"/>
  <c r="AG267" i="10"/>
  <c r="AG248" i="26"/>
  <c r="AG542" i="10"/>
  <c r="AG597" i="26"/>
  <c r="AF734" i="10"/>
  <c r="AF847" i="26" s="1"/>
  <c r="AF846" i="26"/>
  <c r="AF169" i="10"/>
  <c r="AF134" i="26" s="1"/>
  <c r="AF133" i="26"/>
  <c r="AF847" i="10"/>
  <c r="AF994" i="26" s="1"/>
  <c r="AF993" i="26"/>
  <c r="AG319" i="26"/>
  <c r="AG634" i="10"/>
  <c r="AG901" i="26"/>
  <c r="AG729" i="26"/>
  <c r="AF80" i="10"/>
  <c r="AF28" i="26" s="1"/>
  <c r="AF27" i="26"/>
  <c r="AF243" i="10"/>
  <c r="AF225" i="26" s="1"/>
  <c r="AF224" i="26"/>
  <c r="AF690" i="10"/>
  <c r="AF957" i="26"/>
  <c r="AF785" i="26"/>
  <c r="AG184" i="10"/>
  <c r="AG149" i="26" s="1"/>
  <c r="AG148" i="26"/>
  <c r="AG134" i="10"/>
  <c r="AG81" i="26"/>
  <c r="AG433" i="10"/>
  <c r="AG471" i="26"/>
  <c r="AG901" i="10"/>
  <c r="AG1047" i="26"/>
  <c r="AG379" i="10"/>
  <c r="AG400" i="26"/>
  <c r="AF754" i="10"/>
  <c r="AF867" i="26" s="1"/>
  <c r="AF866" i="26"/>
  <c r="AF95" i="10"/>
  <c r="AF43" i="26" s="1"/>
  <c r="AF42" i="26"/>
  <c r="AG168" i="10"/>
  <c r="AG132" i="26"/>
  <c r="AF164" i="26"/>
  <c r="AF163" i="26"/>
  <c r="AF154" i="10"/>
  <c r="AF119" i="26" s="1"/>
  <c r="AF118" i="26"/>
  <c r="AG370" i="10"/>
  <c r="AG392" i="26" s="1"/>
  <c r="AG391" i="26"/>
  <c r="AG292" i="10"/>
  <c r="AG291" i="26" s="1"/>
  <c r="AG290" i="26"/>
  <c r="AF424" i="10"/>
  <c r="AF463" i="26" s="1"/>
  <c r="AF462" i="26"/>
  <c r="AF862" i="10"/>
  <c r="AF1009" i="26" s="1"/>
  <c r="AF1008" i="26"/>
  <c r="AF429" i="10"/>
  <c r="AF468" i="26" s="1"/>
  <c r="AF467" i="26"/>
  <c r="AG507" i="10"/>
  <c r="AG562" i="26"/>
  <c r="AG84" i="10"/>
  <c r="AG31" i="26"/>
  <c r="AG227" i="10"/>
  <c r="AG208" i="26"/>
  <c r="AG247" i="10"/>
  <c r="AG228" i="26"/>
  <c r="AG483" i="10"/>
  <c r="AG521" i="26"/>
  <c r="AF179" i="10"/>
  <c r="AF143" i="26"/>
  <c r="AH683" i="10"/>
  <c r="AH950" i="26"/>
  <c r="AH778" i="26"/>
  <c r="AI708" i="26"/>
  <c r="AI712" i="26" s="1"/>
  <c r="AI700" i="26"/>
  <c r="AI704" i="26" s="1"/>
  <c r="AH353" i="10"/>
  <c r="AH374" i="26"/>
  <c r="AH477" i="10"/>
  <c r="AH515" i="26"/>
  <c r="AH378" i="10"/>
  <c r="AH399" i="26"/>
  <c r="AH108" i="10"/>
  <c r="AH55" i="26"/>
  <c r="AH482" i="10"/>
  <c r="AH520" i="26"/>
  <c r="AI622" i="26"/>
  <c r="AI626" i="26" s="1"/>
  <c r="AI614" i="26"/>
  <c r="AI618" i="26" s="1"/>
  <c r="AH118" i="10"/>
  <c r="AH65" i="26"/>
  <c r="AI924" i="26"/>
  <c r="AI752" i="26"/>
  <c r="AI949" i="26"/>
  <c r="AI777" i="26"/>
  <c r="AI959" i="26"/>
  <c r="AI787" i="26"/>
  <c r="AI899" i="26"/>
  <c r="AI898" i="26" s="1"/>
  <c r="AI727" i="26"/>
  <c r="AI726" i="26" s="1"/>
  <c r="AH571" i="26"/>
  <c r="AH855" i="10"/>
  <c r="AH1001" i="26"/>
  <c r="AH408" i="10"/>
  <c r="AH429" i="26"/>
  <c r="AH161" i="26"/>
  <c r="AH330" i="10"/>
  <c r="AH328" i="26"/>
  <c r="AH256" i="10"/>
  <c r="AH237" i="26"/>
  <c r="AI147" i="10"/>
  <c r="AI111" i="26"/>
  <c r="AH570" i="10"/>
  <c r="AH642" i="26"/>
  <c r="AH398" i="10"/>
  <c r="AH419" i="26"/>
  <c r="AF100" i="10"/>
  <c r="AF48" i="26" s="1"/>
  <c r="AF47" i="26"/>
  <c r="AE953" i="26"/>
  <c r="AE781" i="26"/>
  <c r="AF474" i="10"/>
  <c r="AF513" i="26" s="1"/>
  <c r="AF512" i="26"/>
  <c r="AF110" i="10"/>
  <c r="AF58" i="26" s="1"/>
  <c r="AF57" i="26"/>
  <c r="AF533" i="10"/>
  <c r="AF589" i="26" s="1"/>
  <c r="AF588" i="26"/>
  <c r="AG532" i="10"/>
  <c r="AG587" i="26"/>
  <c r="AG718" i="10"/>
  <c r="AG830" i="26"/>
  <c r="AH796" i="26"/>
  <c r="AH800" i="26" s="1"/>
  <c r="AH804" i="26"/>
  <c r="AH808" i="26" s="1"/>
  <c r="AJ554" i="10"/>
  <c r="AI610" i="26"/>
  <c r="AG586" i="10"/>
  <c r="AG658" i="26"/>
  <c r="AE963" i="26"/>
  <c r="AE791" i="26"/>
  <c r="AF365" i="10"/>
  <c r="AF387" i="26" s="1"/>
  <c r="AF386" i="26"/>
  <c r="AF498" i="10"/>
  <c r="AF554" i="26" s="1"/>
  <c r="AF553" i="26"/>
  <c r="AG675" i="10"/>
  <c r="AG942" i="26"/>
  <c r="AG770" i="26"/>
  <c r="AG644" i="10"/>
  <c r="AG911" i="26"/>
  <c r="AG739" i="26"/>
  <c r="AF439" i="10"/>
  <c r="AF478" i="26" s="1"/>
  <c r="AF477" i="26"/>
  <c r="AF887" i="10"/>
  <c r="AF1034" i="26" s="1"/>
  <c r="AF1033" i="26"/>
  <c r="AG649" i="10"/>
  <c r="AG916" i="26"/>
  <c r="AG744" i="26"/>
  <c r="AG655" i="10"/>
  <c r="AG922" i="26"/>
  <c r="AG750" i="26"/>
  <c r="AF685" i="10"/>
  <c r="AF952" i="26"/>
  <c r="AF780" i="26"/>
  <c r="AF714" i="10"/>
  <c r="AF827" i="26" s="1"/>
  <c r="AF826" i="26"/>
  <c r="AF882" i="10"/>
  <c r="AF1029" i="26" s="1"/>
  <c r="AF1028" i="26"/>
  <c r="AF75" i="10"/>
  <c r="AF23" i="26" s="1"/>
  <c r="AF22" i="26"/>
  <c r="AJ765" i="10"/>
  <c r="AI878" i="26"/>
  <c r="AF719" i="10"/>
  <c r="AF832" i="26" s="1"/>
  <c r="AF831" i="26"/>
  <c r="AF355" i="10"/>
  <c r="AF377" i="26" s="1"/>
  <c r="AF376" i="26"/>
  <c r="AG217" i="10"/>
  <c r="AG203" i="26" s="1"/>
  <c r="AG198" i="26"/>
  <c r="AG404" i="10"/>
  <c r="AG425" i="26"/>
  <c r="AG167" i="26"/>
  <c r="AG639" i="10"/>
  <c r="AG906" i="26"/>
  <c r="AG734" i="26"/>
  <c r="AF680" i="10"/>
  <c r="AF947" i="26"/>
  <c r="AF775" i="26"/>
  <c r="AF164" i="10"/>
  <c r="AF129" i="26" s="1"/>
  <c r="AF128" i="26"/>
  <c r="AF503" i="10"/>
  <c r="AF559" i="26" s="1"/>
  <c r="AF558" i="26"/>
  <c r="AG664" i="10"/>
  <c r="AG931" i="26"/>
  <c r="AG759" i="26"/>
  <c r="AG606" i="10"/>
  <c r="AG678" i="26"/>
  <c r="AG99" i="10"/>
  <c r="AG46" i="26"/>
  <c r="AG342" i="10"/>
  <c r="AG341" i="26" s="1"/>
  <c r="AG340" i="26"/>
  <c r="AF744" i="10"/>
  <c r="AF857" i="26" s="1"/>
  <c r="AF856" i="26"/>
  <c r="AF228" i="10"/>
  <c r="AF210" i="26" s="1"/>
  <c r="AF209" i="26"/>
  <c r="AF892" i="10"/>
  <c r="AF1039" i="26" s="1"/>
  <c r="AF1038" i="26"/>
  <c r="AF159" i="10"/>
  <c r="AF124" i="26" s="1"/>
  <c r="AF123" i="26"/>
  <c r="AF729" i="10"/>
  <c r="AF842" i="26" s="1"/>
  <c r="AF841" i="26"/>
  <c r="AG611" i="10"/>
  <c r="AG683" i="26"/>
  <c r="AG684" i="10"/>
  <c r="AG951" i="26"/>
  <c r="AG779" i="26"/>
  <c r="AF120" i="10"/>
  <c r="AF68" i="26" s="1"/>
  <c r="AF67" i="26"/>
  <c r="AH341" i="10"/>
  <c r="AH339" i="26"/>
  <c r="AG74" i="10"/>
  <c r="AG21" i="26"/>
  <c r="AM2" i="24"/>
  <c r="AM3" i="24" s="1"/>
  <c r="AM4" i="24" s="1"/>
  <c r="AI559" i="10"/>
  <c r="AJ558" i="10"/>
  <c r="AJ631" i="26" s="1"/>
  <c r="AJ630" i="26" s="1"/>
  <c r="AI579" i="10"/>
  <c r="AJ578" i="10"/>
  <c r="AJ651" i="26" s="1"/>
  <c r="AI800" i="10"/>
  <c r="AI801" i="10" s="1"/>
  <c r="AI802" i="10" s="1"/>
  <c r="AI803" i="10" s="1"/>
  <c r="AJ799" i="10"/>
  <c r="AJ804" i="10"/>
  <c r="AI805" i="10"/>
  <c r="AI806" i="10" s="1"/>
  <c r="AI807" i="10" s="1"/>
  <c r="AI808" i="10" s="1"/>
  <c r="AJ489" i="10"/>
  <c r="AJ545" i="26" s="1"/>
  <c r="AJ544" i="26" s="1"/>
  <c r="AI490" i="10"/>
  <c r="AI682" i="10"/>
  <c r="AJ681" i="10"/>
  <c r="AJ631" i="10"/>
  <c r="AI632" i="10"/>
  <c r="AI594" i="10"/>
  <c r="AJ593" i="10"/>
  <c r="AJ666" i="26" s="1"/>
  <c r="AI352" i="10"/>
  <c r="AJ351" i="10"/>
  <c r="AJ373" i="26" s="1"/>
  <c r="AJ372" i="26" s="1"/>
  <c r="AJ475" i="10"/>
  <c r="AJ514" i="26" s="1"/>
  <c r="AI476" i="10"/>
  <c r="AI377" i="10"/>
  <c r="AJ376" i="10"/>
  <c r="AJ398" i="26" s="1"/>
  <c r="AI107" i="10"/>
  <c r="AJ106" i="10"/>
  <c r="AJ54" i="26" s="1"/>
  <c r="AJ480" i="10"/>
  <c r="AJ519" i="26" s="1"/>
  <c r="AI481" i="10"/>
  <c r="AI117" i="10"/>
  <c r="AJ116" i="10"/>
  <c r="AJ64" i="26" s="1"/>
  <c r="AI775" i="10"/>
  <c r="AI776" i="10" s="1"/>
  <c r="AI777" i="10" s="1"/>
  <c r="AI778" i="10" s="1"/>
  <c r="AJ774" i="10"/>
  <c r="AI515" i="10"/>
  <c r="AI516" i="10" s="1"/>
  <c r="AJ514" i="10"/>
  <c r="AJ570" i="26" s="1"/>
  <c r="AJ853" i="10"/>
  <c r="AJ1000" i="26" s="1"/>
  <c r="AI854" i="10"/>
  <c r="AI407" i="10"/>
  <c r="AJ406" i="10"/>
  <c r="AJ428" i="26" s="1"/>
  <c r="AJ195" i="10"/>
  <c r="AJ196" i="10" s="1"/>
  <c r="AJ197" i="10" s="1"/>
  <c r="AJ198" i="10" s="1"/>
  <c r="AJ199" i="10" s="1"/>
  <c r="AJ328" i="10"/>
  <c r="AJ327" i="26" s="1"/>
  <c r="AI329" i="10"/>
  <c r="AI255" i="10"/>
  <c r="AJ254" i="10"/>
  <c r="AJ236" i="26" s="1"/>
  <c r="AK145" i="10"/>
  <c r="AK110" i="26" s="1"/>
  <c r="AJ146" i="10"/>
  <c r="AJ568" i="10"/>
  <c r="AJ641" i="26" s="1"/>
  <c r="AI569" i="10"/>
  <c r="AI397" i="10"/>
  <c r="AJ396" i="10"/>
  <c r="AJ418" i="26" s="1"/>
  <c r="AI87" i="10"/>
  <c r="AJ86" i="10"/>
  <c r="AJ34" i="26" s="1"/>
  <c r="AJ91" i="10"/>
  <c r="AJ39" i="26" s="1"/>
  <c r="AI92" i="10"/>
  <c r="AJ499" i="10"/>
  <c r="AJ555" i="26" s="1"/>
  <c r="AI500" i="10"/>
  <c r="AJ234" i="10"/>
  <c r="AJ216" i="26" s="1"/>
  <c r="AI235" i="10"/>
  <c r="AI171" i="10"/>
  <c r="AJ170" i="10"/>
  <c r="AJ190" i="10"/>
  <c r="AJ155" i="26" s="1"/>
  <c r="AI191" i="10"/>
  <c r="AJ750" i="10"/>
  <c r="AJ863" i="26" s="1"/>
  <c r="AI751" i="10"/>
  <c r="AI545" i="10"/>
  <c r="AJ544" i="10"/>
  <c r="AJ600" i="26" s="1"/>
  <c r="AI820" i="10"/>
  <c r="AI821" i="10" s="1"/>
  <c r="AJ819" i="10"/>
  <c r="AI736" i="10"/>
  <c r="AJ735" i="10"/>
  <c r="AJ848" i="26" s="1"/>
  <c r="AI72" i="10"/>
  <c r="AJ71" i="10"/>
  <c r="AJ19" i="26" s="1"/>
  <c r="AJ18" i="26" s="1"/>
  <c r="AJ873" i="10"/>
  <c r="AJ1020" i="26" s="1"/>
  <c r="AI874" i="10"/>
  <c r="AJ756" i="10"/>
  <c r="AK755" i="10"/>
  <c r="AK868" i="26" s="1"/>
  <c r="AI830" i="10"/>
  <c r="AI831" i="10" s="1"/>
  <c r="AI832" i="10" s="1"/>
  <c r="AI833" i="10" s="1"/>
  <c r="AJ829" i="10"/>
  <c r="AI701" i="10"/>
  <c r="AJ700" i="10"/>
  <c r="AJ813" i="26" s="1"/>
  <c r="AJ812" i="26" s="1"/>
  <c r="AI687" i="10"/>
  <c r="AJ686" i="10"/>
  <c r="AJ888" i="10"/>
  <c r="AJ1035" i="26" s="1"/>
  <c r="AI889" i="10"/>
  <c r="AI642" i="10"/>
  <c r="AJ641" i="10"/>
  <c r="AI770" i="10"/>
  <c r="AI771" i="10" s="1"/>
  <c r="AI772" i="10" s="1"/>
  <c r="AI773" i="10" s="1"/>
  <c r="AJ769" i="10"/>
  <c r="AI825" i="10"/>
  <c r="AI826" i="10" s="1"/>
  <c r="AI827" i="10" s="1"/>
  <c r="AI828" i="10" s="1"/>
  <c r="AJ824" i="10"/>
  <c r="AJ529" i="10"/>
  <c r="AJ585" i="26" s="1"/>
  <c r="AI530" i="10"/>
  <c r="AJ715" i="10"/>
  <c r="AJ716" i="10" s="1"/>
  <c r="AI426" i="10"/>
  <c r="AJ425" i="10"/>
  <c r="AJ464" i="26" s="1"/>
  <c r="AJ126" i="10"/>
  <c r="AJ74" i="26" s="1"/>
  <c r="AI127" i="10"/>
  <c r="AK705" i="10"/>
  <c r="AK818" i="26" s="1"/>
  <c r="AJ706" i="10"/>
  <c r="AI785" i="10"/>
  <c r="AI786" i="10" s="1"/>
  <c r="AI787" i="10" s="1"/>
  <c r="AI788" i="10" s="1"/>
  <c r="AJ784" i="10"/>
  <c r="AJ76" i="10"/>
  <c r="AJ24" i="26" s="1"/>
  <c r="AI77" i="10"/>
  <c r="AI647" i="10"/>
  <c r="AJ646" i="10"/>
  <c r="AI839" i="10"/>
  <c r="AJ838" i="10"/>
  <c r="AJ985" i="26" s="1"/>
  <c r="AJ984" i="26" s="1"/>
  <c r="AI112" i="10"/>
  <c r="AJ111" i="10"/>
  <c r="AJ59" i="26" s="1"/>
  <c r="AI387" i="10"/>
  <c r="AJ386" i="10"/>
  <c r="AJ408" i="26" s="1"/>
  <c r="AJ96" i="10"/>
  <c r="AJ44" i="26" s="1"/>
  <c r="AI97" i="10"/>
  <c r="AJ293" i="10"/>
  <c r="AJ292" i="26" s="1"/>
  <c r="AI294" i="10"/>
  <c r="AI869" i="10"/>
  <c r="AJ868" i="10"/>
  <c r="AJ1015" i="26" s="1"/>
  <c r="AJ339" i="10"/>
  <c r="AK338" i="10"/>
  <c r="AK337" i="26" s="1"/>
  <c r="AJ440" i="10"/>
  <c r="AJ479" i="26" s="1"/>
  <c r="AI441" i="10"/>
  <c r="AJ613" i="10"/>
  <c r="AJ686" i="26" s="1"/>
  <c r="AI614" i="10"/>
  <c r="AJ333" i="10"/>
  <c r="AJ332" i="26" s="1"/>
  <c r="AI334" i="10"/>
  <c r="AI574" i="10"/>
  <c r="AJ573" i="10"/>
  <c r="AJ646" i="26" s="1"/>
  <c r="AI446" i="10"/>
  <c r="AJ445" i="10"/>
  <c r="AJ484" i="26" s="1"/>
  <c r="AI176" i="10"/>
  <c r="AJ175" i="10"/>
  <c r="AJ656" i="10"/>
  <c r="AI657" i="10"/>
  <c r="AJ814" i="10"/>
  <c r="AI815" i="10"/>
  <c r="AI816" i="10" s="1"/>
  <c r="AI156" i="10"/>
  <c r="AJ155" i="10"/>
  <c r="AJ120" i="26" s="1"/>
  <c r="AI584" i="10"/>
  <c r="AJ583" i="10"/>
  <c r="AJ656" i="26" s="1"/>
  <c r="AI731" i="10"/>
  <c r="AJ730" i="10"/>
  <c r="AJ843" i="26" s="1"/>
  <c r="AI550" i="10"/>
  <c r="AJ549" i="10"/>
  <c r="AJ605" i="26" s="1"/>
  <c r="AK366" i="10"/>
  <c r="AK388" i="26" s="1"/>
  <c r="AJ367" i="10"/>
  <c r="AJ314" i="10"/>
  <c r="AK313" i="10"/>
  <c r="AK312" i="26" s="1"/>
  <c r="AI849" i="10"/>
  <c r="AJ848" i="10"/>
  <c r="AJ995" i="26" s="1"/>
  <c r="AJ470" i="10"/>
  <c r="AJ509" i="26" s="1"/>
  <c r="AI471" i="10"/>
  <c r="AI82" i="10"/>
  <c r="AJ81" i="10"/>
  <c r="AJ29" i="26" s="1"/>
  <c r="AI456" i="10"/>
  <c r="AJ455" i="10"/>
  <c r="AJ494" i="26" s="1"/>
  <c r="AJ140" i="10"/>
  <c r="AJ105" i="26" s="1"/>
  <c r="AJ104" i="26" s="1"/>
  <c r="AI141" i="10"/>
  <c r="AI589" i="10"/>
  <c r="AJ588" i="10"/>
  <c r="AJ661" i="26" s="1"/>
  <c r="AI122" i="10"/>
  <c r="AJ121" i="10"/>
  <c r="AJ69" i="26" s="1"/>
  <c r="AI461" i="10"/>
  <c r="AJ460" i="10"/>
  <c r="AJ499" i="26" s="1"/>
  <c r="AI761" i="10"/>
  <c r="AJ760" i="10"/>
  <c r="AJ873" i="26" s="1"/>
  <c r="AI525" i="10"/>
  <c r="AJ524" i="10"/>
  <c r="AJ580" i="26" s="1"/>
  <c r="AJ459" i="26"/>
  <c r="AJ458" i="26" s="1"/>
  <c r="AJ535" i="10"/>
  <c r="AK534" i="10"/>
  <c r="AK590" i="26" s="1"/>
  <c r="AJ401" i="10"/>
  <c r="AJ423" i="26" s="1"/>
  <c r="AI402" i="10"/>
  <c r="AI677" i="10"/>
  <c r="AJ676" i="10"/>
  <c r="AI795" i="10"/>
  <c r="AI796" i="10" s="1"/>
  <c r="AI797" i="10" s="1"/>
  <c r="AI798" i="10" s="1"/>
  <c r="AJ794" i="10"/>
  <c r="AJ430" i="10"/>
  <c r="AJ469" i="26" s="1"/>
  <c r="AI431" i="10"/>
  <c r="AI741" i="10"/>
  <c r="AJ740" i="10"/>
  <c r="AJ853" i="26" s="1"/>
  <c r="AI466" i="10"/>
  <c r="AJ465" i="10"/>
  <c r="AJ504" i="26" s="1"/>
  <c r="AI324" i="10"/>
  <c r="AJ323" i="10"/>
  <c r="AJ322" i="26" s="1"/>
  <c r="AK651" i="10"/>
  <c r="AJ652" i="10"/>
  <c r="AJ563" i="10"/>
  <c r="AJ636" i="26" s="1"/>
  <c r="AI564" i="10"/>
  <c r="AI637" i="10"/>
  <c r="AJ636" i="10"/>
  <c r="AJ863" i="10"/>
  <c r="AJ1010" i="26" s="1"/>
  <c r="AI864" i="10"/>
  <c r="AJ244" i="10"/>
  <c r="AJ226" i="26" s="1"/>
  <c r="AI245" i="10"/>
  <c r="AJ298" i="10"/>
  <c r="AJ297" i="26" s="1"/>
  <c r="AI299" i="10"/>
  <c r="AJ131" i="10"/>
  <c r="AJ79" i="26" s="1"/>
  <c r="AI132" i="10"/>
  <c r="AI505" i="10"/>
  <c r="AJ504" i="10"/>
  <c r="AJ560" i="26" s="1"/>
  <c r="AJ510" i="10"/>
  <c r="AK509" i="10"/>
  <c r="AK565" i="26" s="1"/>
  <c r="AK288" i="10"/>
  <c r="AK287" i="26" s="1"/>
  <c r="AJ289" i="10"/>
  <c r="AJ249" i="10"/>
  <c r="AJ231" i="26" s="1"/>
  <c r="AI250" i="10"/>
  <c r="AJ101" i="10"/>
  <c r="AJ49" i="26" s="1"/>
  <c r="AI102" i="10"/>
  <c r="AJ435" i="10"/>
  <c r="AJ474" i="26" s="1"/>
  <c r="AI436" i="10"/>
  <c r="AI667" i="10"/>
  <c r="AJ666" i="10"/>
  <c r="AI495" i="10"/>
  <c r="AJ494" i="10"/>
  <c r="AJ550" i="26" s="1"/>
  <c r="AI215" i="10"/>
  <c r="AI216" i="10" s="1"/>
  <c r="AJ214" i="10"/>
  <c r="AJ196" i="26" s="1"/>
  <c r="AJ883" i="10"/>
  <c r="AJ1030" i="26" s="1"/>
  <c r="AI884" i="10"/>
  <c r="AI319" i="10"/>
  <c r="AJ318" i="10"/>
  <c r="AJ317" i="26" s="1"/>
  <c r="AJ150" i="10"/>
  <c r="AJ115" i="26" s="1"/>
  <c r="AI151" i="10"/>
  <c r="AI220" i="10"/>
  <c r="AI221" i="10" s="1"/>
  <c r="AJ219" i="10"/>
  <c r="AJ201" i="26" s="1"/>
  <c r="AJ780" i="10"/>
  <c r="AJ781" i="10" s="1"/>
  <c r="AJ782" i="10" s="1"/>
  <c r="AJ783" i="10" s="1"/>
  <c r="AK779" i="10"/>
  <c r="AI362" i="10"/>
  <c r="AJ361" i="10"/>
  <c r="AJ383" i="26" s="1"/>
  <c r="AJ661" i="10"/>
  <c r="AI662" i="10"/>
  <c r="AJ603" i="10"/>
  <c r="AJ676" i="26" s="1"/>
  <c r="AI604" i="10"/>
  <c r="AI790" i="10"/>
  <c r="AI791" i="10" s="1"/>
  <c r="AI792" i="10" s="1"/>
  <c r="AI793" i="10" s="1"/>
  <c r="AJ789" i="10"/>
  <c r="AI599" i="10"/>
  <c r="AJ598" i="10"/>
  <c r="AJ671" i="26" s="1"/>
  <c r="AI230" i="10"/>
  <c r="AJ229" i="10"/>
  <c r="AJ211" i="26" s="1"/>
  <c r="AJ181" i="10"/>
  <c r="AK180" i="10"/>
  <c r="AK145" i="26" s="1"/>
  <c r="AI746" i="10"/>
  <c r="AJ745" i="10"/>
  <c r="AJ858" i="26" s="1"/>
  <c r="AJ381" i="10"/>
  <c r="AJ403" i="26" s="1"/>
  <c r="AI382" i="10"/>
  <c r="AI225" i="10"/>
  <c r="AJ224" i="10"/>
  <c r="AJ206" i="26" s="1"/>
  <c r="AJ608" i="10"/>
  <c r="AJ681" i="26" s="1"/>
  <c r="AI609" i="10"/>
  <c r="AI284" i="10"/>
  <c r="AJ283" i="10"/>
  <c r="AJ282" i="26" s="1"/>
  <c r="AI711" i="10"/>
  <c r="AJ710" i="10"/>
  <c r="AJ823" i="26" s="1"/>
  <c r="AI260" i="10"/>
  <c r="AJ259" i="10"/>
  <c r="AJ241" i="26" s="1"/>
  <c r="AI357" i="10"/>
  <c r="AJ356" i="10"/>
  <c r="AJ378" i="26" s="1"/>
  <c r="AJ160" i="10"/>
  <c r="AJ125" i="26" s="1"/>
  <c r="AI161" i="10"/>
  <c r="AJ539" i="10"/>
  <c r="AJ595" i="26" s="1"/>
  <c r="AI540" i="10"/>
  <c r="AJ672" i="10"/>
  <c r="AK671" i="10"/>
  <c r="AI279" i="10"/>
  <c r="AJ278" i="10"/>
  <c r="AJ277" i="26" s="1"/>
  <c r="AJ276" i="26" s="1"/>
  <c r="AI270" i="10"/>
  <c r="AJ269" i="10"/>
  <c r="AJ251" i="26" s="1"/>
  <c r="AJ878" i="10"/>
  <c r="AJ1025" i="26" s="1"/>
  <c r="AI879" i="10"/>
  <c r="AI186" i="10"/>
  <c r="AJ185" i="10"/>
  <c r="AJ150" i="26" s="1"/>
  <c r="AI265" i="10"/>
  <c r="AJ264" i="10"/>
  <c r="AJ246" i="26" s="1"/>
  <c r="AI894" i="10"/>
  <c r="AJ893" i="10"/>
  <c r="AJ1040" i="26" s="1"/>
  <c r="AI451" i="10"/>
  <c r="AJ450" i="10"/>
  <c r="AJ489" i="26" s="1"/>
  <c r="AJ371" i="10"/>
  <c r="AJ393" i="26" s="1"/>
  <c r="AI372" i="10"/>
  <c r="AI520" i="10"/>
  <c r="AI521" i="10" s="1"/>
  <c r="AJ519" i="10"/>
  <c r="AJ575" i="26" s="1"/>
  <c r="AJ411" i="10"/>
  <c r="AJ433" i="26" s="1"/>
  <c r="AI412" i="10"/>
  <c r="AI692" i="10"/>
  <c r="AJ691" i="10"/>
  <c r="AI844" i="10"/>
  <c r="AJ843" i="10"/>
  <c r="AJ990" i="26" s="1"/>
  <c r="AJ303" i="10"/>
  <c r="AJ302" i="26" s="1"/>
  <c r="AI304" i="10"/>
  <c r="AI619" i="10"/>
  <c r="AJ618" i="10"/>
  <c r="AJ691" i="26" s="1"/>
  <c r="AJ898" i="10"/>
  <c r="AJ1045" i="26" s="1"/>
  <c r="AI899" i="10"/>
  <c r="AJ392" i="10"/>
  <c r="AK391" i="10"/>
  <c r="AK413" i="26" s="1"/>
  <c r="AJ725" i="10"/>
  <c r="AJ838" i="26" s="1"/>
  <c r="AI726" i="10"/>
  <c r="AI810" i="10"/>
  <c r="AI811" i="10" s="1"/>
  <c r="AI812" i="10" s="1"/>
  <c r="AI813" i="10" s="1"/>
  <c r="AJ809" i="10"/>
  <c r="AJ239" i="10"/>
  <c r="AJ221" i="26" s="1"/>
  <c r="AI240" i="10"/>
  <c r="AI309" i="10"/>
  <c r="AJ308" i="10"/>
  <c r="AJ307" i="26" s="1"/>
  <c r="AJ858" i="10"/>
  <c r="AJ1005" i="26" s="1"/>
  <c r="AI859" i="10"/>
  <c r="AI166" i="10"/>
  <c r="AJ165" i="10"/>
  <c r="AJ130" i="26" s="1"/>
  <c r="AC18" i="18" l="1"/>
  <c r="AC14" i="30"/>
  <c r="AG16" i="18"/>
  <c r="AH1144" i="26"/>
  <c r="AH19" i="15" s="1"/>
  <c r="AH19" i="17" s="1"/>
  <c r="AH19" i="18" s="1"/>
  <c r="AH1142" i="26"/>
  <c r="AH17" i="15" s="1"/>
  <c r="AH17" i="17" s="1"/>
  <c r="AH17" i="18" s="1"/>
  <c r="AD18" i="17"/>
  <c r="AJ210" i="10"/>
  <c r="AK209" i="10"/>
  <c r="AJ721" i="10"/>
  <c r="AK720" i="10"/>
  <c r="AK420" i="10"/>
  <c r="AK459" i="26" s="1"/>
  <c r="AK458" i="26" s="1"/>
  <c r="AJ421" i="10"/>
  <c r="AJ201" i="10"/>
  <c r="AJ202" i="10" s="1"/>
  <c r="AJ203" i="10" s="1"/>
  <c r="AJ204" i="10" s="1"/>
  <c r="AK200" i="10"/>
  <c r="AH818" i="10"/>
  <c r="AH822" i="10"/>
  <c r="AH823" i="10" s="1"/>
  <c r="AG577" i="26"/>
  <c r="AF690" i="26"/>
  <c r="AC213" i="10"/>
  <c r="AC195" i="26" s="1"/>
  <c r="AC194" i="26"/>
  <c r="AE211" i="10"/>
  <c r="AE192" i="26"/>
  <c r="AF260" i="26"/>
  <c r="AF264" i="26" s="1"/>
  <c r="AF268" i="26"/>
  <c r="AF272" i="26" s="1"/>
  <c r="AJ135" i="26"/>
  <c r="AG222" i="10"/>
  <c r="AG223" i="10" s="1"/>
  <c r="AG205" i="26" s="1"/>
  <c r="AE1117" i="26"/>
  <c r="AE1143" i="26" s="1"/>
  <c r="AE18" i="15" s="1"/>
  <c r="AG722" i="10"/>
  <c r="AG834" i="26"/>
  <c r="AI833" i="26"/>
  <c r="AD212" i="10"/>
  <c r="AD193" i="26"/>
  <c r="AE622" i="10"/>
  <c r="AE695" i="26" s="1"/>
  <c r="AE694" i="26"/>
  <c r="AJ140" i="26"/>
  <c r="AG316" i="26"/>
  <c r="AE724" i="10"/>
  <c r="AE837" i="26" s="1"/>
  <c r="AE836" i="26"/>
  <c r="AJ828" i="26"/>
  <c r="AF723" i="10"/>
  <c r="AF835" i="26"/>
  <c r="AI817" i="10"/>
  <c r="AF144" i="26"/>
  <c r="AG191" i="26"/>
  <c r="AG190" i="26" s="1"/>
  <c r="AJ160" i="26"/>
  <c r="AI1122" i="26"/>
  <c r="AI1123" i="26"/>
  <c r="AI1121" i="26"/>
  <c r="AI1115" i="26"/>
  <c r="AI1128" i="26"/>
  <c r="AH1127" i="26"/>
  <c r="AI335" i="10"/>
  <c r="AI333" i="26"/>
  <c r="AH856" i="10"/>
  <c r="AH1002" i="26"/>
  <c r="AH306" i="10"/>
  <c r="AH304" i="26"/>
  <c r="AH679" i="10"/>
  <c r="AH946" i="26"/>
  <c r="AH774" i="26"/>
  <c r="AH458" i="10"/>
  <c r="AH496" i="26"/>
  <c r="AH639" i="10"/>
  <c r="AH906" i="26"/>
  <c r="AH734" i="26"/>
  <c r="AH94" i="10"/>
  <c r="AH41" i="26"/>
  <c r="AG695" i="10"/>
  <c r="AG962" i="26"/>
  <c r="AG790" i="26"/>
  <c r="AG375" i="10"/>
  <c r="AG397" i="26" s="1"/>
  <c r="AG396" i="26"/>
  <c r="AI266" i="10"/>
  <c r="AI247" i="26"/>
  <c r="AJ182" i="10"/>
  <c r="AJ146" i="26"/>
  <c r="AI422" i="10"/>
  <c r="AI460" i="26"/>
  <c r="AI123" i="10"/>
  <c r="AI70" i="26"/>
  <c r="AI457" i="10"/>
  <c r="AI495" i="26"/>
  <c r="AJ315" i="10"/>
  <c r="AJ316" i="10" s="1"/>
  <c r="AJ313" i="26"/>
  <c r="AI585" i="10"/>
  <c r="AI657" i="26"/>
  <c r="AI177" i="10"/>
  <c r="AI141" i="26"/>
  <c r="AI870" i="10"/>
  <c r="AI1016" i="26"/>
  <c r="AI427" i="10"/>
  <c r="AI465" i="26"/>
  <c r="AI702" i="10"/>
  <c r="AI814" i="26"/>
  <c r="AI73" i="10"/>
  <c r="AI20" i="26"/>
  <c r="AI378" i="10"/>
  <c r="AI399" i="26"/>
  <c r="AJ899" i="26"/>
  <c r="AJ898" i="26" s="1"/>
  <c r="AJ727" i="26"/>
  <c r="AJ726" i="26" s="1"/>
  <c r="AG612" i="10"/>
  <c r="AG685" i="26" s="1"/>
  <c r="AG684" i="26"/>
  <c r="AG607" i="10"/>
  <c r="AG680" i="26" s="1"/>
  <c r="AG679" i="26"/>
  <c r="AG169" i="26"/>
  <c r="AG168" i="26"/>
  <c r="AG923" i="26"/>
  <c r="AG751" i="26"/>
  <c r="AG228" i="10"/>
  <c r="AG210" i="26" s="1"/>
  <c r="AG209" i="26"/>
  <c r="AG434" i="10"/>
  <c r="AG473" i="26" s="1"/>
  <c r="AG472" i="26"/>
  <c r="AG322" i="10"/>
  <c r="AG321" i="26" s="1"/>
  <c r="AG320" i="26"/>
  <c r="AG543" i="10"/>
  <c r="AG599" i="26" s="1"/>
  <c r="AG598" i="26"/>
  <c r="AG273" i="10"/>
  <c r="AG255" i="26" s="1"/>
  <c r="AG254" i="26"/>
  <c r="AH453" i="10"/>
  <c r="AH491" i="26"/>
  <c r="AH881" i="10"/>
  <c r="AH1027" i="26"/>
  <c r="AH364" i="10"/>
  <c r="AH385" i="26"/>
  <c r="AG582" i="10"/>
  <c r="AG655" i="26" s="1"/>
  <c r="AG654" i="26"/>
  <c r="AG454" i="10"/>
  <c r="AG493" i="26" s="1"/>
  <c r="AG492" i="26"/>
  <c r="AG493" i="10"/>
  <c r="AG549" i="26" s="1"/>
  <c r="AG548" i="26"/>
  <c r="AH438" i="10"/>
  <c r="AH476" i="26"/>
  <c r="AI1116" i="26"/>
  <c r="AH886" i="10"/>
  <c r="AH1032" i="26"/>
  <c r="AG385" i="10"/>
  <c r="AG407" i="26" s="1"/>
  <c r="AG406" i="26"/>
  <c r="AK416" i="10"/>
  <c r="AJ438" i="26"/>
  <c r="AH317" i="10"/>
  <c r="AH315" i="26"/>
  <c r="AG503" i="10"/>
  <c r="AG559" i="26" s="1"/>
  <c r="AG558" i="26"/>
  <c r="AK903" i="10"/>
  <c r="AJ1050" i="26"/>
  <c r="AG297" i="10"/>
  <c r="AG296" i="26" s="1"/>
  <c r="AG295" i="26"/>
  <c r="AG749" i="10"/>
  <c r="AG862" i="26" s="1"/>
  <c r="AG861" i="26"/>
  <c r="AG164" i="10"/>
  <c r="AG129" i="26" s="1"/>
  <c r="AG128" i="26"/>
  <c r="AI708" i="10"/>
  <c r="AI820" i="26"/>
  <c r="AH532" i="10"/>
  <c r="AH587" i="26"/>
  <c r="AH689" i="10"/>
  <c r="AH956" i="26"/>
  <c r="AH784" i="26"/>
  <c r="AH74" i="10"/>
  <c r="AH21" i="26"/>
  <c r="AH193" i="10"/>
  <c r="AH157" i="26"/>
  <c r="AH492" i="10"/>
  <c r="AH547" i="26"/>
  <c r="AG548" i="10"/>
  <c r="AG604" i="26" s="1"/>
  <c r="AG603" i="26"/>
  <c r="AG429" i="10"/>
  <c r="AG468" i="26" s="1"/>
  <c r="AG467" i="26"/>
  <c r="AH448" i="10"/>
  <c r="AH486" i="26"/>
  <c r="AH871" i="10"/>
  <c r="AH1017" i="26"/>
  <c r="AH153" i="10"/>
  <c r="AH117" i="26"/>
  <c r="AG194" i="10"/>
  <c r="AG159" i="26" s="1"/>
  <c r="AG158" i="26"/>
  <c r="AJ354" i="26"/>
  <c r="AJ358" i="26" s="1"/>
  <c r="AJ346" i="26"/>
  <c r="AI103" i="10"/>
  <c r="AI50" i="26"/>
  <c r="AJ88" i="26"/>
  <c r="AJ92" i="26" s="1"/>
  <c r="AJ96" i="26"/>
  <c r="AJ100" i="26" s="1"/>
  <c r="AH483" i="10"/>
  <c r="AH521" i="26"/>
  <c r="AH262" i="10"/>
  <c r="AH243" i="26"/>
  <c r="AG95" i="10"/>
  <c r="AG43" i="26" s="1"/>
  <c r="AG42" i="26"/>
  <c r="AH846" i="10"/>
  <c r="AH992" i="26"/>
  <c r="AG125" i="10"/>
  <c r="AG73" i="26" s="1"/>
  <c r="AG72" i="26"/>
  <c r="AG258" i="10"/>
  <c r="AG240" i="26" s="1"/>
  <c r="AG239" i="26"/>
  <c r="AI280" i="10"/>
  <c r="AI278" i="26"/>
  <c r="AI373" i="10"/>
  <c r="AI394" i="26"/>
  <c r="AK939" i="26"/>
  <c r="AK767" i="26"/>
  <c r="AI663" i="10"/>
  <c r="AI930" i="26"/>
  <c r="AI758" i="26"/>
  <c r="AI152" i="10"/>
  <c r="AI116" i="26"/>
  <c r="AI251" i="10"/>
  <c r="AI232" i="26"/>
  <c r="AI133" i="10"/>
  <c r="AI80" i="26"/>
  <c r="AJ904" i="26"/>
  <c r="AJ732" i="26"/>
  <c r="AJ944" i="26"/>
  <c r="AJ772" i="26"/>
  <c r="AJ368" i="10"/>
  <c r="AJ389" i="26"/>
  <c r="AI615" i="10"/>
  <c r="AI616" i="10" s="1"/>
  <c r="AI687" i="26"/>
  <c r="AI295" i="10"/>
  <c r="AI293" i="26"/>
  <c r="AJ909" i="26"/>
  <c r="AJ737" i="26"/>
  <c r="AI192" i="10"/>
  <c r="AI156" i="26"/>
  <c r="AI93" i="10"/>
  <c r="AI40" i="26"/>
  <c r="AJ147" i="10"/>
  <c r="AJ111" i="26"/>
  <c r="AI477" i="10"/>
  <c r="AI515" i="26"/>
  <c r="AJ949" i="26"/>
  <c r="AJ777" i="26"/>
  <c r="AH342" i="10"/>
  <c r="AH341" i="26" s="1"/>
  <c r="AH340" i="26"/>
  <c r="AH1125" i="26"/>
  <c r="AH1141" i="26" s="1"/>
  <c r="AH16" i="15" s="1"/>
  <c r="AH16" i="17" s="1"/>
  <c r="AH399" i="10"/>
  <c r="AH420" i="26"/>
  <c r="AH331" i="10"/>
  <c r="AH329" i="26"/>
  <c r="AH517" i="10"/>
  <c r="AH572" i="26"/>
  <c r="AH109" i="10"/>
  <c r="AH56" i="26"/>
  <c r="AH354" i="10"/>
  <c r="AH375" i="26"/>
  <c r="AH542" i="10"/>
  <c r="AH597" i="26"/>
  <c r="AH713" i="10"/>
  <c r="AH825" i="26"/>
  <c r="AH384" i="10"/>
  <c r="AH405" i="26"/>
  <c r="AH601" i="10"/>
  <c r="AH673" i="26"/>
  <c r="AG744" i="10"/>
  <c r="AG857" i="26" s="1"/>
  <c r="AG856" i="26"/>
  <c r="AH414" i="10"/>
  <c r="AH435" i="26"/>
  <c r="AG597" i="10"/>
  <c r="AG670" i="26" s="1"/>
  <c r="AG669" i="26"/>
  <c r="AH861" i="10"/>
  <c r="AH1007" i="26"/>
  <c r="AH507" i="10"/>
  <c r="AH562" i="26"/>
  <c r="AK623" i="10"/>
  <c r="AJ696" i="26"/>
  <c r="AG459" i="10"/>
  <c r="AG498" i="26" s="1"/>
  <c r="AG497" i="26"/>
  <c r="AH538" i="10"/>
  <c r="AH594" i="26" s="1"/>
  <c r="AH593" i="26"/>
  <c r="AG159" i="10"/>
  <c r="AG124" i="26" s="1"/>
  <c r="AG123" i="26"/>
  <c r="AJ170" i="26"/>
  <c r="AH404" i="10"/>
  <c r="AH425" i="26"/>
  <c r="AH591" i="10"/>
  <c r="AH663" i="26"/>
  <c r="AH84" i="10"/>
  <c r="AH31" i="26"/>
  <c r="AI314" i="26"/>
  <c r="AH733" i="10"/>
  <c r="AH845" i="26"/>
  <c r="AH497" i="10"/>
  <c r="AH552" i="26"/>
  <c r="AH301" i="10"/>
  <c r="AH299" i="26"/>
  <c r="AG690" i="10"/>
  <c r="AG957" i="26"/>
  <c r="AG785" i="26"/>
  <c r="AG449" i="10"/>
  <c r="AG488" i="26" s="1"/>
  <c r="AG487" i="26"/>
  <c r="AF938" i="26"/>
  <c r="AF766" i="26"/>
  <c r="AH841" i="10"/>
  <c r="AH987" i="26"/>
  <c r="AG729" i="10"/>
  <c r="AG842" i="26" s="1"/>
  <c r="AG841" i="26"/>
  <c r="AG337" i="10"/>
  <c r="AG336" i="26" s="1"/>
  <c r="AG335" i="26"/>
  <c r="AF903" i="26"/>
  <c r="AF731" i="26"/>
  <c r="AF913" i="26"/>
  <c r="AF741" i="26"/>
  <c r="AG154" i="10"/>
  <c r="AG119" i="26" s="1"/>
  <c r="AG118" i="26"/>
  <c r="AI570" i="10"/>
  <c r="AI642" i="26"/>
  <c r="AG75" i="10"/>
  <c r="AG23" i="26" s="1"/>
  <c r="AG22" i="26"/>
  <c r="AH257" i="10"/>
  <c r="AH238" i="26"/>
  <c r="AH232" i="10"/>
  <c r="AH213" i="26"/>
  <c r="AH237" i="10"/>
  <c r="AH218" i="26"/>
  <c r="AH242" i="10"/>
  <c r="AH223" i="26"/>
  <c r="AG553" i="10"/>
  <c r="AG609" i="26" s="1"/>
  <c r="AG608" i="26"/>
  <c r="AH114" i="10"/>
  <c r="AH61" i="26"/>
  <c r="AG233" i="10"/>
  <c r="AG215" i="26" s="1"/>
  <c r="AG214" i="26"/>
  <c r="AI197" i="26"/>
  <c r="AI325" i="10"/>
  <c r="AI323" i="26"/>
  <c r="AI310" i="10"/>
  <c r="AI308" i="26"/>
  <c r="AJ393" i="10"/>
  <c r="AJ414" i="26"/>
  <c r="AI845" i="10"/>
  <c r="AI991" i="26"/>
  <c r="AI187" i="10"/>
  <c r="AI151" i="26"/>
  <c r="AJ673" i="10"/>
  <c r="AJ940" i="26"/>
  <c r="AJ768" i="26"/>
  <c r="AI261" i="10"/>
  <c r="AI242" i="26"/>
  <c r="AI226" i="10"/>
  <c r="AI207" i="26"/>
  <c r="AI231" i="10"/>
  <c r="AI212" i="26"/>
  <c r="AJ929" i="26"/>
  <c r="AJ757" i="26"/>
  <c r="AI496" i="10"/>
  <c r="AI551" i="26"/>
  <c r="AI638" i="10"/>
  <c r="AI905" i="26"/>
  <c r="AI733" i="26"/>
  <c r="AI467" i="10"/>
  <c r="AI505" i="26"/>
  <c r="AI678" i="10"/>
  <c r="AI945" i="26"/>
  <c r="AI773" i="26"/>
  <c r="AI526" i="10"/>
  <c r="AI581" i="26"/>
  <c r="AI590" i="10"/>
  <c r="AI662" i="26"/>
  <c r="AI83" i="10"/>
  <c r="AI30" i="26"/>
  <c r="AI157" i="10"/>
  <c r="AI121" i="26"/>
  <c r="AI447" i="10"/>
  <c r="AI485" i="26"/>
  <c r="AI113" i="10"/>
  <c r="AI60" i="26"/>
  <c r="AI717" i="10"/>
  <c r="AI829" i="26"/>
  <c r="AI643" i="10"/>
  <c r="AI910" i="26"/>
  <c r="AI738" i="26"/>
  <c r="AI737" i="10"/>
  <c r="AI849" i="26"/>
  <c r="AI408" i="10"/>
  <c r="AI429" i="26"/>
  <c r="AI118" i="10"/>
  <c r="AI65" i="26"/>
  <c r="AI683" i="10"/>
  <c r="AI950" i="26"/>
  <c r="AI778" i="26"/>
  <c r="AI580" i="10"/>
  <c r="AI652" i="26"/>
  <c r="AF948" i="26"/>
  <c r="AF776" i="26"/>
  <c r="AG405" i="10"/>
  <c r="AG427" i="26" s="1"/>
  <c r="AG426" i="26"/>
  <c r="AK765" i="10"/>
  <c r="AJ878" i="26"/>
  <c r="AG645" i="10"/>
  <c r="AG912" i="26"/>
  <c r="AG740" i="26"/>
  <c r="AI804" i="26"/>
  <c r="AI808" i="26" s="1"/>
  <c r="AI796" i="26"/>
  <c r="AI800" i="26" s="1"/>
  <c r="AG85" i="10"/>
  <c r="AG33" i="26" s="1"/>
  <c r="AG32" i="26"/>
  <c r="AG135" i="10"/>
  <c r="AG83" i="26" s="1"/>
  <c r="AG82" i="26"/>
  <c r="AG268" i="10"/>
  <c r="AG250" i="26" s="1"/>
  <c r="AG249" i="26"/>
  <c r="AH896" i="10"/>
  <c r="AH1042" i="26"/>
  <c r="AH272" i="10"/>
  <c r="AH253" i="26"/>
  <c r="AH222" i="10"/>
  <c r="AH247" i="10"/>
  <c r="AH228" i="26"/>
  <c r="AF928" i="26"/>
  <c r="AF756" i="26"/>
  <c r="AH634" i="10"/>
  <c r="AH901" i="26"/>
  <c r="AH729" i="26"/>
  <c r="AG670" i="10"/>
  <c r="AG937" i="26"/>
  <c r="AG765" i="26"/>
  <c r="AH743" i="10"/>
  <c r="AH855" i="26"/>
  <c r="AH104" i="10"/>
  <c r="AH51" i="26"/>
  <c r="AH134" i="10"/>
  <c r="AH81" i="26"/>
  <c r="AK696" i="10"/>
  <c r="AJ964" i="26"/>
  <c r="AJ792" i="26"/>
  <c r="AH178" i="10"/>
  <c r="AH142" i="26"/>
  <c r="AH513" i="10"/>
  <c r="AH569" i="26" s="1"/>
  <c r="AH568" i="26"/>
  <c r="AG754" i="10"/>
  <c r="AG867" i="26" s="1"/>
  <c r="AG866" i="26"/>
  <c r="AG90" i="10"/>
  <c r="AG38" i="26" s="1"/>
  <c r="AG37" i="26"/>
  <c r="AG282" i="10"/>
  <c r="AG281" i="26" s="1"/>
  <c r="AG280" i="26"/>
  <c r="AG479" i="10"/>
  <c r="AG518" i="26" s="1"/>
  <c r="AG517" i="26"/>
  <c r="AG80" i="10"/>
  <c r="AG28" i="26" s="1"/>
  <c r="AG27" i="26"/>
  <c r="AG332" i="10"/>
  <c r="AG331" i="26" s="1"/>
  <c r="AG330" i="26"/>
  <c r="AH129" i="10"/>
  <c r="AH76" i="26"/>
  <c r="AH703" i="10"/>
  <c r="AH815" i="26"/>
  <c r="AH738" i="10"/>
  <c r="AH850" i="26"/>
  <c r="AH173" i="10"/>
  <c r="AH137" i="26"/>
  <c r="AG307" i="10"/>
  <c r="AG306" i="26" s="1"/>
  <c r="AG305" i="26"/>
  <c r="AG469" i="10"/>
  <c r="AG508" i="26" s="1"/>
  <c r="AG507" i="26"/>
  <c r="AG179" i="10"/>
  <c r="AG143" i="26"/>
  <c r="AG764" i="10"/>
  <c r="AG877" i="26" s="1"/>
  <c r="AG876" i="26"/>
  <c r="AH167" i="26"/>
  <c r="AH336" i="10"/>
  <c r="AH334" i="26"/>
  <c r="AI1126" i="26"/>
  <c r="AH296" i="10"/>
  <c r="AH294" i="26"/>
  <c r="AH158" i="10"/>
  <c r="AH122" i="26"/>
  <c r="AI501" i="10"/>
  <c r="AI556" i="26"/>
  <c r="AF958" i="26"/>
  <c r="AF786" i="26"/>
  <c r="AH581" i="10"/>
  <c r="AH653" i="26"/>
  <c r="AG130" i="10"/>
  <c r="AG78" i="26" s="1"/>
  <c r="AG77" i="26"/>
  <c r="AH124" i="10"/>
  <c r="AH71" i="26"/>
  <c r="AH217" i="10"/>
  <c r="AH203" i="26" s="1"/>
  <c r="AH198" i="26"/>
  <c r="AH252" i="10"/>
  <c r="AH233" i="26"/>
  <c r="AI576" i="26"/>
  <c r="AI358" i="10"/>
  <c r="AI379" i="26"/>
  <c r="AI202" i="26"/>
  <c r="AI506" i="10"/>
  <c r="AI561" i="26"/>
  <c r="AI241" i="10"/>
  <c r="AI222" i="26"/>
  <c r="AI900" i="10"/>
  <c r="AI1046" i="26"/>
  <c r="AJ959" i="26"/>
  <c r="AJ787" i="26"/>
  <c r="AI880" i="10"/>
  <c r="AI1026" i="26"/>
  <c r="AI541" i="10"/>
  <c r="AI596" i="26"/>
  <c r="AI383" i="10"/>
  <c r="AI404" i="26"/>
  <c r="AJ934" i="26"/>
  <c r="AJ762" i="26"/>
  <c r="AJ290" i="10"/>
  <c r="AJ288" i="26"/>
  <c r="AI300" i="10"/>
  <c r="AI298" i="26"/>
  <c r="AI565" i="10"/>
  <c r="AI637" i="26"/>
  <c r="AI403" i="10"/>
  <c r="AI424" i="26"/>
  <c r="AI472" i="10"/>
  <c r="AI510" i="26"/>
  <c r="AI166" i="26"/>
  <c r="AI442" i="10"/>
  <c r="AI480" i="26"/>
  <c r="AI98" i="10"/>
  <c r="AI45" i="26"/>
  <c r="AJ1054" i="26"/>
  <c r="AJ1058" i="26" s="1"/>
  <c r="AJ1062" i="26"/>
  <c r="AJ1066" i="26" s="1"/>
  <c r="AJ707" i="10"/>
  <c r="AJ819" i="26"/>
  <c r="AI531" i="10"/>
  <c r="AI586" i="26"/>
  <c r="AI890" i="10"/>
  <c r="AI1036" i="26"/>
  <c r="AI855" i="10"/>
  <c r="AI1001" i="26"/>
  <c r="AI482" i="10"/>
  <c r="AI520" i="26"/>
  <c r="AJ450" i="26"/>
  <c r="AJ454" i="26" s="1"/>
  <c r="AJ442" i="26"/>
  <c r="AJ446" i="26" s="1"/>
  <c r="AI491" i="10"/>
  <c r="AI546" i="26"/>
  <c r="AJ708" i="26"/>
  <c r="AJ712" i="26" s="1"/>
  <c r="AJ700" i="26"/>
  <c r="AJ704" i="26" s="1"/>
  <c r="AG665" i="10"/>
  <c r="AG932" i="26"/>
  <c r="AG760" i="26"/>
  <c r="AF953" i="26"/>
  <c r="AF781" i="26"/>
  <c r="AG650" i="10"/>
  <c r="AG917" i="26"/>
  <c r="AG745" i="26"/>
  <c r="AG719" i="10"/>
  <c r="AG832" i="26" s="1"/>
  <c r="AG831" i="26"/>
  <c r="AH571" i="10"/>
  <c r="AH643" i="26"/>
  <c r="AH162" i="26"/>
  <c r="AI976" i="26"/>
  <c r="AI980" i="26" s="1"/>
  <c r="AI968" i="26"/>
  <c r="AI972" i="26" s="1"/>
  <c r="AH119" i="10"/>
  <c r="AH66" i="26"/>
  <c r="AH379" i="10"/>
  <c r="AH400" i="26"/>
  <c r="AH163" i="10"/>
  <c r="AH127" i="26"/>
  <c r="AH286" i="10"/>
  <c r="AH284" i="26"/>
  <c r="AH748" i="10"/>
  <c r="AH860" i="26"/>
  <c r="AH606" i="10"/>
  <c r="AH678" i="26"/>
  <c r="AH89" i="10"/>
  <c r="AH36" i="26"/>
  <c r="AG287" i="10"/>
  <c r="AG286" i="26" s="1"/>
  <c r="AG285" i="26"/>
  <c r="AG739" i="10"/>
  <c r="AG852" i="26" s="1"/>
  <c r="AG851" i="26"/>
  <c r="AG562" i="10"/>
  <c r="AG635" i="26" s="1"/>
  <c r="AG634" i="26"/>
  <c r="AH311" i="10"/>
  <c r="AH309" i="26"/>
  <c r="AH728" i="10"/>
  <c r="AH840" i="26"/>
  <c r="AH566" i="10"/>
  <c r="AH638" i="26"/>
  <c r="AG400" i="10"/>
  <c r="AG422" i="26" s="1"/>
  <c r="AG421" i="26"/>
  <c r="AG189" i="10"/>
  <c r="AG154" i="26" s="1"/>
  <c r="AG153" i="26"/>
  <c r="AK274" i="10"/>
  <c r="AJ256" i="26"/>
  <c r="AH759" i="10"/>
  <c r="AH872" i="26" s="1"/>
  <c r="AH871" i="26"/>
  <c r="AH655" i="10"/>
  <c r="AH922" i="26"/>
  <c r="AH750" i="26"/>
  <c r="AG498" i="10"/>
  <c r="AG554" i="26" s="1"/>
  <c r="AG553" i="26"/>
  <c r="AI537" i="10"/>
  <c r="AI592" i="26"/>
  <c r="AH763" i="10"/>
  <c r="AH875" i="26"/>
  <c r="AH473" i="10"/>
  <c r="AH511" i="26"/>
  <c r="AI369" i="10"/>
  <c r="AI390" i="26"/>
  <c r="AH586" i="10"/>
  <c r="AH658" i="26"/>
  <c r="AG390" i="10"/>
  <c r="AG412" i="26" s="1"/>
  <c r="AG411" i="26"/>
  <c r="AG882" i="10"/>
  <c r="AG1029" i="26" s="1"/>
  <c r="AG1028" i="26"/>
  <c r="AG887" i="10"/>
  <c r="AG1034" i="26" s="1"/>
  <c r="AG1033" i="26"/>
  <c r="AH644" i="10"/>
  <c r="AH911" i="26"/>
  <c r="AH739" i="26"/>
  <c r="AG360" i="10"/>
  <c r="AG382" i="26" s="1"/>
  <c r="AG381" i="26"/>
  <c r="AG892" i="10"/>
  <c r="AG1039" i="26" s="1"/>
  <c r="AG1038" i="26"/>
  <c r="AG174" i="10"/>
  <c r="AG139" i="26" s="1"/>
  <c r="AG138" i="26"/>
  <c r="AK136" i="10"/>
  <c r="AJ84" i="26"/>
  <c r="AI727" i="10"/>
  <c r="AI839" i="26"/>
  <c r="AI605" i="10"/>
  <c r="AI677" i="26"/>
  <c r="AJ536" i="26"/>
  <c r="AJ540" i="26" s="1"/>
  <c r="AJ528" i="26"/>
  <c r="AJ532" i="26" s="1"/>
  <c r="AI752" i="10"/>
  <c r="AI864" i="26"/>
  <c r="AI633" i="10"/>
  <c r="AI900" i="26"/>
  <c r="AI728" i="26"/>
  <c r="AI674" i="10"/>
  <c r="AI941" i="26"/>
  <c r="AI769" i="26"/>
  <c r="AG714" i="10"/>
  <c r="AG827" i="26" s="1"/>
  <c r="AG826" i="26"/>
  <c r="AG355" i="10"/>
  <c r="AG377" i="26" s="1"/>
  <c r="AG376" i="26"/>
  <c r="AH851" i="10"/>
  <c r="AH997" i="26"/>
  <c r="AI452" i="10"/>
  <c r="AI490" i="26"/>
  <c r="AI363" i="10"/>
  <c r="AI384" i="26"/>
  <c r="AI668" i="10"/>
  <c r="AI935" i="26"/>
  <c r="AI763" i="26"/>
  <c r="AI551" i="10"/>
  <c r="AI606" i="26"/>
  <c r="AI840" i="10"/>
  <c r="AI986" i="26"/>
  <c r="AJ757" i="10"/>
  <c r="AJ869" i="26"/>
  <c r="AI172" i="10"/>
  <c r="AI136" i="26"/>
  <c r="AI88" i="10"/>
  <c r="AI35" i="26"/>
  <c r="AI256" i="10"/>
  <c r="AI237" i="26"/>
  <c r="AI353" i="10"/>
  <c r="AI374" i="26"/>
  <c r="AJ614" i="26"/>
  <c r="AJ618" i="26" s="1"/>
  <c r="AJ622" i="26"/>
  <c r="AJ626" i="26" s="1"/>
  <c r="AI560" i="10"/>
  <c r="AI632" i="26"/>
  <c r="AG218" i="10"/>
  <c r="AG200" i="26" s="1"/>
  <c r="AG199" i="26"/>
  <c r="AG484" i="10"/>
  <c r="AG523" i="26" s="1"/>
  <c r="AG522" i="26"/>
  <c r="AG508" i="10"/>
  <c r="AG564" i="26" s="1"/>
  <c r="AG563" i="26"/>
  <c r="AG380" i="10"/>
  <c r="AG402" i="26" s="1"/>
  <c r="AG401" i="26"/>
  <c r="AG424" i="10"/>
  <c r="AG463" i="26" s="1"/>
  <c r="AG462" i="26"/>
  <c r="AH522" i="10"/>
  <c r="AH577" i="26"/>
  <c r="AH267" i="10"/>
  <c r="AH248" i="26"/>
  <c r="AH281" i="10"/>
  <c r="AH279" i="26"/>
  <c r="AH901" i="10"/>
  <c r="AH1047" i="26"/>
  <c r="AG474" i="10"/>
  <c r="AG513" i="26" s="1"/>
  <c r="AG512" i="26"/>
  <c r="AH433" i="10"/>
  <c r="AH471" i="26"/>
  <c r="AI291" i="10"/>
  <c r="AI289" i="26"/>
  <c r="AH866" i="10"/>
  <c r="AH1012" i="26"/>
  <c r="AH596" i="10"/>
  <c r="AH668" i="26"/>
  <c r="AH468" i="10"/>
  <c r="AH506" i="26"/>
  <c r="AG704" i="10"/>
  <c r="AG817" i="26" s="1"/>
  <c r="AG816" i="26"/>
  <c r="AG105" i="10"/>
  <c r="AG53" i="26" s="1"/>
  <c r="AG52" i="26"/>
  <c r="AG867" i="10"/>
  <c r="AG1014" i="26" s="1"/>
  <c r="AG1013" i="26"/>
  <c r="AG327" i="10"/>
  <c r="AG326" i="26" s="1"/>
  <c r="AG325" i="26"/>
  <c r="AG680" i="10"/>
  <c r="AG947" i="26"/>
  <c r="AG775" i="26"/>
  <c r="AG523" i="10"/>
  <c r="AG579" i="26" s="1"/>
  <c r="AG578" i="26"/>
  <c r="AG164" i="26"/>
  <c r="AG163" i="26"/>
  <c r="AH649" i="10"/>
  <c r="AH916" i="26"/>
  <c r="AH744" i="26"/>
  <c r="AH428" i="10"/>
  <c r="AH466" i="26"/>
  <c r="AI758" i="10"/>
  <c r="AI870" i="26"/>
  <c r="AH547" i="10"/>
  <c r="AH602" i="26"/>
  <c r="AG862" i="10"/>
  <c r="AG1009" i="26" s="1"/>
  <c r="AG1008" i="26"/>
  <c r="AG439" i="10"/>
  <c r="AG478" i="26" s="1"/>
  <c r="AG477" i="26"/>
  <c r="AH576" i="10"/>
  <c r="AH648" i="26"/>
  <c r="AH688" i="26"/>
  <c r="AH99" i="10"/>
  <c r="AH46" i="26"/>
  <c r="AH395" i="10"/>
  <c r="AH417" i="26" s="1"/>
  <c r="AH416" i="26"/>
  <c r="AH319" i="26"/>
  <c r="AI305" i="10"/>
  <c r="AI303" i="26"/>
  <c r="AI610" i="10"/>
  <c r="AI682" i="26"/>
  <c r="AI865" i="10"/>
  <c r="AI1011" i="26"/>
  <c r="AI78" i="10"/>
  <c r="AI25" i="26"/>
  <c r="AI161" i="26"/>
  <c r="AK554" i="10"/>
  <c r="AJ610" i="26"/>
  <c r="AH227" i="10"/>
  <c r="AH208" i="26"/>
  <c r="AH168" i="10"/>
  <c r="AH132" i="26"/>
  <c r="AG872" i="10"/>
  <c r="AG1019" i="26" s="1"/>
  <c r="AG1018" i="26"/>
  <c r="AG518" i="10"/>
  <c r="AG574" i="26" s="1"/>
  <c r="AG573" i="26"/>
  <c r="AH527" i="10"/>
  <c r="AH582" i="26"/>
  <c r="AH552" i="10"/>
  <c r="AH607" i="26"/>
  <c r="AG263" i="10"/>
  <c r="AG245" i="26" s="1"/>
  <c r="AG244" i="26"/>
  <c r="AI693" i="10"/>
  <c r="AI960" i="26"/>
  <c r="AI788" i="26"/>
  <c r="AI712" i="10"/>
  <c r="AI824" i="26"/>
  <c r="AI600" i="10"/>
  <c r="AI672" i="26"/>
  <c r="AI320" i="10"/>
  <c r="AI321" i="10" s="1"/>
  <c r="AI318" i="26"/>
  <c r="AI742" i="10"/>
  <c r="AI854" i="26"/>
  <c r="AI762" i="10"/>
  <c r="AI874" i="26"/>
  <c r="AI413" i="10"/>
  <c r="AI434" i="26"/>
  <c r="AI162" i="10"/>
  <c r="AI126" i="26"/>
  <c r="AI885" i="10"/>
  <c r="AI1031" i="26"/>
  <c r="AI437" i="10"/>
  <c r="AI475" i="26"/>
  <c r="AI246" i="10"/>
  <c r="AI227" i="26"/>
  <c r="AJ653" i="10"/>
  <c r="AJ920" i="26"/>
  <c r="AJ748" i="26"/>
  <c r="AI432" i="10"/>
  <c r="AI470" i="26"/>
  <c r="AI142" i="10"/>
  <c r="AI106" i="26"/>
  <c r="AI658" i="10"/>
  <c r="AI925" i="26"/>
  <c r="AI753" i="26"/>
  <c r="AJ914" i="26"/>
  <c r="AJ742" i="26"/>
  <c r="AI128" i="10"/>
  <c r="AI75" i="26"/>
  <c r="AJ954" i="26"/>
  <c r="AJ782" i="26"/>
  <c r="AI875" i="10"/>
  <c r="AI1021" i="26"/>
  <c r="AI236" i="10"/>
  <c r="AI217" i="26"/>
  <c r="AI330" i="10"/>
  <c r="AI328" i="26"/>
  <c r="AG943" i="26"/>
  <c r="AG771" i="26"/>
  <c r="AG587" i="10"/>
  <c r="AG660" i="26" s="1"/>
  <c r="AG659" i="26"/>
  <c r="AG533" i="10"/>
  <c r="AG589" i="26" s="1"/>
  <c r="AG588" i="26"/>
  <c r="AI148" i="10"/>
  <c r="AI112" i="26"/>
  <c r="AH409" i="10"/>
  <c r="AH430" i="26"/>
  <c r="AH478" i="10"/>
  <c r="AH516" i="26"/>
  <c r="AH359" i="10"/>
  <c r="AH380" i="26"/>
  <c r="AH611" i="10"/>
  <c r="AH683" i="26"/>
  <c r="AI183" i="10"/>
  <c r="AI147" i="26"/>
  <c r="AI654" i="10"/>
  <c r="AI921" i="26"/>
  <c r="AI749" i="26"/>
  <c r="AF933" i="26"/>
  <c r="AF761" i="26"/>
  <c r="AG415" i="10"/>
  <c r="AG437" i="26" s="1"/>
  <c r="AG436" i="26"/>
  <c r="AG144" i="10"/>
  <c r="AG109" i="26" s="1"/>
  <c r="AG108" i="26"/>
  <c r="AH370" i="10"/>
  <c r="AH392" i="26" s="1"/>
  <c r="AH391" i="26"/>
  <c r="AH149" i="10"/>
  <c r="AH114" i="26" s="1"/>
  <c r="AH113" i="26"/>
  <c r="AG238" i="10"/>
  <c r="AG220" i="26" s="1"/>
  <c r="AG219" i="26"/>
  <c r="AG857" i="10"/>
  <c r="AG1004" i="26" s="1"/>
  <c r="AG1003" i="26"/>
  <c r="AK343" i="10"/>
  <c r="AJ342" i="26"/>
  <c r="AI1118" i="26"/>
  <c r="AI350" i="26"/>
  <c r="AI394" i="10"/>
  <c r="AI415" i="26"/>
  <c r="AG302" i="10"/>
  <c r="AG301" i="26" s="1"/>
  <c r="AG300" i="26"/>
  <c r="AG617" i="10"/>
  <c r="AG689" i="26"/>
  <c r="AG464" i="10"/>
  <c r="AG503" i="26" s="1"/>
  <c r="AG502" i="26"/>
  <c r="AH659" i="10"/>
  <c r="AH926" i="26"/>
  <c r="AH754" i="26"/>
  <c r="AK485" i="10"/>
  <c r="AJ524" i="26"/>
  <c r="AG592" i="10"/>
  <c r="AG665" i="26" s="1"/>
  <c r="AG664" i="26"/>
  <c r="AG877" i="10"/>
  <c r="AG1024" i="26" s="1"/>
  <c r="AG1023" i="26"/>
  <c r="AG567" i="10"/>
  <c r="AG640" i="26" s="1"/>
  <c r="AG639" i="26"/>
  <c r="AG847" i="10"/>
  <c r="AG994" i="26" s="1"/>
  <c r="AG993" i="26"/>
  <c r="AH709" i="10"/>
  <c r="AH822" i="26" s="1"/>
  <c r="AH821" i="26"/>
  <c r="AH423" i="10"/>
  <c r="AH461" i="26"/>
  <c r="AH463" i="10"/>
  <c r="AH501" i="26"/>
  <c r="AH143" i="10"/>
  <c r="AH107" i="26"/>
  <c r="AG243" i="10"/>
  <c r="AG225" i="26" s="1"/>
  <c r="AG224" i="26"/>
  <c r="AH675" i="10"/>
  <c r="AH942" i="26"/>
  <c r="AH770" i="26"/>
  <c r="AG365" i="10"/>
  <c r="AG387" i="26" s="1"/>
  <c r="AG386" i="26"/>
  <c r="AH502" i="10"/>
  <c r="AH557" i="26"/>
  <c r="AG120" i="10"/>
  <c r="AG68" i="26" s="1"/>
  <c r="AG67" i="26"/>
  <c r="AG734" i="10"/>
  <c r="AG847" i="26" s="1"/>
  <c r="AG846" i="26"/>
  <c r="AG253" i="10"/>
  <c r="AG235" i="26" s="1"/>
  <c r="AG234" i="26"/>
  <c r="AH891" i="10"/>
  <c r="AH1037" i="26"/>
  <c r="AG115" i="10"/>
  <c r="AG63" i="26" s="1"/>
  <c r="AG62" i="26"/>
  <c r="AI1120" i="26"/>
  <c r="AI860" i="10"/>
  <c r="AI1006" i="26"/>
  <c r="AJ890" i="26"/>
  <c r="AJ894" i="26" s="1"/>
  <c r="AJ882" i="26"/>
  <c r="AJ886" i="26" s="1"/>
  <c r="AG577" i="10"/>
  <c r="AG650" i="26" s="1"/>
  <c r="AG649" i="26"/>
  <c r="AI167" i="10"/>
  <c r="AI131" i="26"/>
  <c r="AI620" i="10"/>
  <c r="AI621" i="10" s="1"/>
  <c r="AI692" i="26"/>
  <c r="AI895" i="10"/>
  <c r="AI1041" i="26"/>
  <c r="AI271" i="10"/>
  <c r="AI252" i="26"/>
  <c r="AI285" i="10"/>
  <c r="AI283" i="26"/>
  <c r="AI747" i="10"/>
  <c r="AI859" i="26"/>
  <c r="AJ511" i="10"/>
  <c r="AJ566" i="26"/>
  <c r="AK919" i="26"/>
  <c r="AK747" i="26"/>
  <c r="AJ536" i="10"/>
  <c r="AJ591" i="26"/>
  <c r="AI462" i="10"/>
  <c r="AI500" i="26"/>
  <c r="AJ182" i="26"/>
  <c r="AJ186" i="26" s="1"/>
  <c r="AJ174" i="26"/>
  <c r="AJ178" i="26" s="1"/>
  <c r="AI850" i="10"/>
  <c r="AI996" i="26"/>
  <c r="AI732" i="10"/>
  <c r="AI844" i="26"/>
  <c r="AJ924" i="26"/>
  <c r="AJ752" i="26"/>
  <c r="AI575" i="10"/>
  <c r="AI647" i="26"/>
  <c r="AJ340" i="10"/>
  <c r="AJ338" i="26"/>
  <c r="AI388" i="10"/>
  <c r="AI409" i="26"/>
  <c r="AI648" i="10"/>
  <c r="AI915" i="26"/>
  <c r="AI743" i="26"/>
  <c r="AI688" i="10"/>
  <c r="AI955" i="26"/>
  <c r="AI783" i="26"/>
  <c r="AI546" i="10"/>
  <c r="AI601" i="26"/>
  <c r="AI398" i="10"/>
  <c r="AI419" i="26"/>
  <c r="AI571" i="26"/>
  <c r="AI108" i="10"/>
  <c r="AI55" i="26"/>
  <c r="AI595" i="10"/>
  <c r="AI667" i="26"/>
  <c r="AG685" i="10"/>
  <c r="AG952" i="26"/>
  <c r="AG780" i="26"/>
  <c r="AG100" i="10"/>
  <c r="AG48" i="26" s="1"/>
  <c r="AG47" i="26"/>
  <c r="AG640" i="10"/>
  <c r="AG907" i="26"/>
  <c r="AG735" i="26"/>
  <c r="AH684" i="10"/>
  <c r="AH951" i="26"/>
  <c r="AH779" i="26"/>
  <c r="AG248" i="10"/>
  <c r="AG230" i="26" s="1"/>
  <c r="AG229" i="26"/>
  <c r="AG169" i="10"/>
  <c r="AG134" i="26" s="1"/>
  <c r="AG133" i="26"/>
  <c r="AG902" i="10"/>
  <c r="AG1049" i="26" s="1"/>
  <c r="AG1048" i="26"/>
  <c r="AG635" i="10"/>
  <c r="AG902" i="26"/>
  <c r="AG730" i="26"/>
  <c r="AG528" i="10"/>
  <c r="AG584" i="26" s="1"/>
  <c r="AG583" i="26"/>
  <c r="AH374" i="10"/>
  <c r="AH395" i="26"/>
  <c r="AH188" i="10"/>
  <c r="AH152" i="26"/>
  <c r="AH664" i="10"/>
  <c r="AH931" i="26"/>
  <c r="AH759" i="26"/>
  <c r="AH693" i="26"/>
  <c r="AF908" i="26"/>
  <c r="AF736" i="26"/>
  <c r="AG842" i="10"/>
  <c r="AG989" i="26" s="1"/>
  <c r="AG988" i="26"/>
  <c r="AG602" i="10"/>
  <c r="AG675" i="26" s="1"/>
  <c r="AG674" i="26"/>
  <c r="AH669" i="10"/>
  <c r="AH936" i="26"/>
  <c r="AH764" i="26"/>
  <c r="AI512" i="10"/>
  <c r="AI567" i="26"/>
  <c r="AH326" i="10"/>
  <c r="AH324" i="26"/>
  <c r="AH561" i="10"/>
  <c r="AH633" i="26"/>
  <c r="AH184" i="10"/>
  <c r="AH149" i="26" s="1"/>
  <c r="AH148" i="26"/>
  <c r="AH292" i="10"/>
  <c r="AH291" i="26" s="1"/>
  <c r="AH290" i="26"/>
  <c r="AG110" i="10"/>
  <c r="AG58" i="26" s="1"/>
  <c r="AG57" i="26"/>
  <c r="AG444" i="10"/>
  <c r="AG483" i="26" s="1"/>
  <c r="AG482" i="26"/>
  <c r="AG897" i="10"/>
  <c r="AG1044" i="26" s="1"/>
  <c r="AG1043" i="26"/>
  <c r="AF963" i="26"/>
  <c r="AF791" i="26"/>
  <c r="AG410" i="10"/>
  <c r="AG432" i="26" s="1"/>
  <c r="AG431" i="26"/>
  <c r="AH79" i="10"/>
  <c r="AH26" i="26"/>
  <c r="AH718" i="10"/>
  <c r="AH830" i="26"/>
  <c r="AH876" i="10"/>
  <c r="AH1022" i="26"/>
  <c r="AH753" i="10"/>
  <c r="AH865" i="26"/>
  <c r="AH694" i="10"/>
  <c r="AH961" i="26"/>
  <c r="AH789" i="26"/>
  <c r="AG660" i="10"/>
  <c r="AG927" i="26"/>
  <c r="AG755" i="26"/>
  <c r="AG852" i="10"/>
  <c r="AG999" i="26" s="1"/>
  <c r="AG998" i="26"/>
  <c r="AG312" i="10"/>
  <c r="AG311" i="26" s="1"/>
  <c r="AG310" i="26"/>
  <c r="AF918" i="26"/>
  <c r="AF746" i="26"/>
  <c r="AH443" i="10"/>
  <c r="AH481" i="26"/>
  <c r="AI341" i="10"/>
  <c r="AI339" i="26"/>
  <c r="AH389" i="10"/>
  <c r="AH410" i="26"/>
  <c r="AG572" i="10"/>
  <c r="AG645" i="26" s="1"/>
  <c r="AG644" i="26"/>
  <c r="AN2" i="24"/>
  <c r="AN3" i="24" s="1"/>
  <c r="AN4" i="24" s="1"/>
  <c r="AJ166" i="10"/>
  <c r="AK165" i="10"/>
  <c r="AK130" i="26" s="1"/>
  <c r="AK269" i="10"/>
  <c r="AK251" i="26" s="1"/>
  <c r="AJ270" i="10"/>
  <c r="AK730" i="10"/>
  <c r="AK843" i="26" s="1"/>
  <c r="AJ731" i="10"/>
  <c r="AJ594" i="10"/>
  <c r="AK593" i="10"/>
  <c r="AK666" i="26" s="1"/>
  <c r="AJ412" i="10"/>
  <c r="AK411" i="10"/>
  <c r="AK433" i="26" s="1"/>
  <c r="AJ161" i="10"/>
  <c r="AK160" i="10"/>
  <c r="AK125" i="26" s="1"/>
  <c r="AJ884" i="10"/>
  <c r="AK883" i="10"/>
  <c r="AK1030" i="26" s="1"/>
  <c r="AK435" i="10"/>
  <c r="AK474" i="26" s="1"/>
  <c r="AJ436" i="10"/>
  <c r="AK244" i="10"/>
  <c r="AK226" i="26" s="1"/>
  <c r="AJ245" i="10"/>
  <c r="AL651" i="10"/>
  <c r="AK652" i="10"/>
  <c r="AK430" i="10"/>
  <c r="AK469" i="26" s="1"/>
  <c r="AJ431" i="10"/>
  <c r="AK140" i="10"/>
  <c r="AK105" i="26" s="1"/>
  <c r="AK104" i="26" s="1"/>
  <c r="AJ141" i="10"/>
  <c r="AK656" i="10"/>
  <c r="AJ657" i="10"/>
  <c r="AK126" i="10"/>
  <c r="AK74" i="26" s="1"/>
  <c r="AJ127" i="10"/>
  <c r="AK873" i="10"/>
  <c r="AK1020" i="26" s="1"/>
  <c r="AJ874" i="10"/>
  <c r="AK234" i="10"/>
  <c r="AK216" i="26" s="1"/>
  <c r="AJ235" i="10"/>
  <c r="AK328" i="10"/>
  <c r="AK327" i="26" s="1"/>
  <c r="AJ329" i="10"/>
  <c r="AK804" i="10"/>
  <c r="AJ805" i="10"/>
  <c r="AJ806" i="10" s="1"/>
  <c r="AJ807" i="10" s="1"/>
  <c r="AJ808" i="10" s="1"/>
  <c r="AK789" i="10"/>
  <c r="AJ790" i="10"/>
  <c r="AJ791" i="10" s="1"/>
  <c r="AJ792" i="10" s="1"/>
  <c r="AJ793" i="10" s="1"/>
  <c r="AK339" i="10"/>
  <c r="AL338" i="10"/>
  <c r="AK519" i="10"/>
  <c r="AK575" i="26" s="1"/>
  <c r="AJ520" i="10"/>
  <c r="AJ521" i="10" s="1"/>
  <c r="AJ265" i="10"/>
  <c r="AK264" i="10"/>
  <c r="AK246" i="26" s="1"/>
  <c r="AJ279" i="10"/>
  <c r="AK278" i="10"/>
  <c r="AK277" i="26" s="1"/>
  <c r="AK276" i="26" s="1"/>
  <c r="AJ357" i="10"/>
  <c r="AK356" i="10"/>
  <c r="AK378" i="26" s="1"/>
  <c r="AL180" i="10"/>
  <c r="AK181" i="10"/>
  <c r="AJ220" i="10"/>
  <c r="AJ221" i="10" s="1"/>
  <c r="AK219" i="10"/>
  <c r="AK201" i="26" s="1"/>
  <c r="AJ215" i="10"/>
  <c r="AJ216" i="10" s="1"/>
  <c r="AK214" i="10"/>
  <c r="AK196" i="26" s="1"/>
  <c r="AK504" i="10"/>
  <c r="AK560" i="26" s="1"/>
  <c r="AJ505" i="10"/>
  <c r="AK323" i="10"/>
  <c r="AK322" i="26" s="1"/>
  <c r="AJ324" i="10"/>
  <c r="AJ795" i="10"/>
  <c r="AJ796" i="10" s="1"/>
  <c r="AJ797" i="10" s="1"/>
  <c r="AJ798" i="10" s="1"/>
  <c r="AK794" i="10"/>
  <c r="AJ122" i="10"/>
  <c r="AK121" i="10"/>
  <c r="AK69" i="26" s="1"/>
  <c r="AJ456" i="10"/>
  <c r="AK455" i="10"/>
  <c r="AK494" i="26" s="1"/>
  <c r="AK314" i="10"/>
  <c r="AL313" i="10"/>
  <c r="AJ584" i="10"/>
  <c r="AK583" i="10"/>
  <c r="AK656" i="26" s="1"/>
  <c r="AJ176" i="10"/>
  <c r="AK175" i="10"/>
  <c r="AJ869" i="10"/>
  <c r="AK868" i="10"/>
  <c r="AK1015" i="26" s="1"/>
  <c r="AK425" i="10"/>
  <c r="AK464" i="26" s="1"/>
  <c r="AJ426" i="10"/>
  <c r="AJ770" i="10"/>
  <c r="AJ771" i="10" s="1"/>
  <c r="AJ772" i="10" s="1"/>
  <c r="AJ773" i="10" s="1"/>
  <c r="AK769" i="10"/>
  <c r="AJ701" i="10"/>
  <c r="AK700" i="10"/>
  <c r="AK813" i="26" s="1"/>
  <c r="AK812" i="26" s="1"/>
  <c r="AJ72" i="10"/>
  <c r="AK71" i="10"/>
  <c r="AK19" i="26" s="1"/>
  <c r="AK18" i="26" s="1"/>
  <c r="AK774" i="10"/>
  <c r="AJ775" i="10"/>
  <c r="AJ776" i="10" s="1"/>
  <c r="AJ777" i="10" s="1"/>
  <c r="AJ778" i="10" s="1"/>
  <c r="AJ377" i="10"/>
  <c r="AK376" i="10"/>
  <c r="AK398" i="26" s="1"/>
  <c r="AK799" i="10"/>
  <c r="AJ800" i="10"/>
  <c r="AJ801" i="10" s="1"/>
  <c r="AJ802" i="10" s="1"/>
  <c r="AJ803" i="10" s="1"/>
  <c r="AK809" i="10"/>
  <c r="AJ810" i="10"/>
  <c r="AJ811" i="10" s="1"/>
  <c r="AJ812" i="10" s="1"/>
  <c r="AJ813" i="10" s="1"/>
  <c r="AK535" i="10"/>
  <c r="AL534" i="10"/>
  <c r="AJ726" i="10"/>
  <c r="AK725" i="10"/>
  <c r="AK838" i="26" s="1"/>
  <c r="AJ304" i="10"/>
  <c r="AK303" i="10"/>
  <c r="AK302" i="26" s="1"/>
  <c r="AJ102" i="10"/>
  <c r="AK101" i="10"/>
  <c r="AK49" i="26" s="1"/>
  <c r="AK863" i="10"/>
  <c r="AK1010" i="26" s="1"/>
  <c r="AJ864" i="10"/>
  <c r="AK333" i="10"/>
  <c r="AK332" i="26" s="1"/>
  <c r="AJ334" i="10"/>
  <c r="AJ77" i="10"/>
  <c r="AK76" i="10"/>
  <c r="AK24" i="26" s="1"/>
  <c r="AK750" i="10"/>
  <c r="AK863" i="26" s="1"/>
  <c r="AJ751" i="10"/>
  <c r="AJ500" i="10"/>
  <c r="AK499" i="10"/>
  <c r="AK555" i="26" s="1"/>
  <c r="AK568" i="10"/>
  <c r="AK641" i="26" s="1"/>
  <c r="AJ569" i="10"/>
  <c r="AK195" i="10"/>
  <c r="AK196" i="10" s="1"/>
  <c r="AK197" i="10" s="1"/>
  <c r="AK198" i="10" s="1"/>
  <c r="AK199" i="10" s="1"/>
  <c r="AJ632" i="10"/>
  <c r="AK631" i="10"/>
  <c r="AJ687" i="10"/>
  <c r="AK686" i="10"/>
  <c r="AJ397" i="10"/>
  <c r="AK396" i="10"/>
  <c r="AK418" i="26" s="1"/>
  <c r="AK608" i="10"/>
  <c r="AK681" i="26" s="1"/>
  <c r="AJ609" i="10"/>
  <c r="AK603" i="10"/>
  <c r="AK676" i="26" s="1"/>
  <c r="AJ604" i="10"/>
  <c r="AJ309" i="10"/>
  <c r="AK308" i="10"/>
  <c r="AK307" i="26" s="1"/>
  <c r="AK392" i="10"/>
  <c r="AL391" i="10"/>
  <c r="AJ844" i="10"/>
  <c r="AK843" i="10"/>
  <c r="AK990" i="26" s="1"/>
  <c r="AK185" i="10"/>
  <c r="AK150" i="26" s="1"/>
  <c r="AJ186" i="10"/>
  <c r="AL671" i="10"/>
  <c r="AK672" i="10"/>
  <c r="AJ260" i="10"/>
  <c r="AK259" i="10"/>
  <c r="AK241" i="26" s="1"/>
  <c r="AJ225" i="10"/>
  <c r="AK224" i="10"/>
  <c r="AK206" i="26" s="1"/>
  <c r="AK229" i="10"/>
  <c r="AK211" i="26" s="1"/>
  <c r="AJ230" i="10"/>
  <c r="AK494" i="10"/>
  <c r="AK550" i="26" s="1"/>
  <c r="AJ495" i="10"/>
  <c r="AJ637" i="10"/>
  <c r="AK636" i="10"/>
  <c r="AK465" i="10"/>
  <c r="AK504" i="26" s="1"/>
  <c r="AJ466" i="10"/>
  <c r="AK676" i="10"/>
  <c r="AJ677" i="10"/>
  <c r="AK524" i="10"/>
  <c r="AK580" i="26" s="1"/>
  <c r="AJ525" i="10"/>
  <c r="AJ589" i="10"/>
  <c r="AK588" i="10"/>
  <c r="AK661" i="26" s="1"/>
  <c r="AJ82" i="10"/>
  <c r="AK81" i="10"/>
  <c r="AK29" i="26" s="1"/>
  <c r="AK155" i="10"/>
  <c r="AK120" i="26" s="1"/>
  <c r="AJ156" i="10"/>
  <c r="AK445" i="10"/>
  <c r="AK484" i="26" s="1"/>
  <c r="AJ446" i="10"/>
  <c r="AK111" i="10"/>
  <c r="AK59" i="26" s="1"/>
  <c r="AJ112" i="10"/>
  <c r="AJ785" i="10"/>
  <c r="AJ786" i="10" s="1"/>
  <c r="AJ787" i="10" s="1"/>
  <c r="AJ788" i="10" s="1"/>
  <c r="AK784" i="10"/>
  <c r="AK715" i="10"/>
  <c r="AK716" i="10" s="1"/>
  <c r="AJ642" i="10"/>
  <c r="AK641" i="10"/>
  <c r="AK829" i="10"/>
  <c r="AJ830" i="10"/>
  <c r="AJ831" i="10" s="1"/>
  <c r="AJ832" i="10" s="1"/>
  <c r="AJ833" i="10" s="1"/>
  <c r="AK735" i="10"/>
  <c r="AK848" i="26" s="1"/>
  <c r="AJ736" i="10"/>
  <c r="AK406" i="10"/>
  <c r="AK428" i="26" s="1"/>
  <c r="AJ407" i="10"/>
  <c r="AJ117" i="10"/>
  <c r="AK116" i="10"/>
  <c r="AK64" i="26" s="1"/>
  <c r="AJ682" i="10"/>
  <c r="AK681" i="10"/>
  <c r="AJ579" i="10"/>
  <c r="AK578" i="10"/>
  <c r="AK651" i="26" s="1"/>
  <c r="AK646" i="10"/>
  <c r="AJ647" i="10"/>
  <c r="AK514" i="10"/>
  <c r="AK570" i="26" s="1"/>
  <c r="AJ515" i="10"/>
  <c r="AJ516" i="10" s="1"/>
  <c r="AJ662" i="10"/>
  <c r="AK661" i="10"/>
  <c r="AJ151" i="10"/>
  <c r="AK150" i="10"/>
  <c r="AK115" i="26" s="1"/>
  <c r="AJ250" i="10"/>
  <c r="AK249" i="10"/>
  <c r="AK231" i="26" s="1"/>
  <c r="AK131" i="10"/>
  <c r="AK79" i="26" s="1"/>
  <c r="AJ132" i="10"/>
  <c r="AL366" i="10"/>
  <c r="AK367" i="10"/>
  <c r="AJ614" i="10"/>
  <c r="AK613" i="10"/>
  <c r="AK686" i="26" s="1"/>
  <c r="AK293" i="10"/>
  <c r="AK292" i="26" s="1"/>
  <c r="AJ294" i="10"/>
  <c r="AK190" i="10"/>
  <c r="AK155" i="26" s="1"/>
  <c r="AJ191" i="10"/>
  <c r="AK91" i="10"/>
  <c r="AK39" i="26" s="1"/>
  <c r="AJ92" i="10"/>
  <c r="AK146" i="10"/>
  <c r="AL145" i="10"/>
  <c r="AK475" i="10"/>
  <c r="AK514" i="26" s="1"/>
  <c r="AJ476" i="10"/>
  <c r="AK893" i="10"/>
  <c r="AK1040" i="26" s="1"/>
  <c r="AJ894" i="10"/>
  <c r="AK745" i="10"/>
  <c r="AK858" i="26" s="1"/>
  <c r="AJ746" i="10"/>
  <c r="AL779" i="10"/>
  <c r="AL780" i="10" s="1"/>
  <c r="AL781" i="10" s="1"/>
  <c r="AL782" i="10" s="1"/>
  <c r="AL783" i="10" s="1"/>
  <c r="AK780" i="10"/>
  <c r="AK781" i="10" s="1"/>
  <c r="AK782" i="10" s="1"/>
  <c r="AK783" i="10" s="1"/>
  <c r="AK510" i="10"/>
  <c r="AL509" i="10"/>
  <c r="AJ461" i="10"/>
  <c r="AK460" i="10"/>
  <c r="AK499" i="26" s="1"/>
  <c r="AJ859" i="10"/>
  <c r="AK858" i="10"/>
  <c r="AK1005" i="26" s="1"/>
  <c r="AJ451" i="10"/>
  <c r="AK450" i="10"/>
  <c r="AK489" i="26" s="1"/>
  <c r="AJ711" i="10"/>
  <c r="AK710" i="10"/>
  <c r="AK823" i="26" s="1"/>
  <c r="AK598" i="10"/>
  <c r="AK671" i="26" s="1"/>
  <c r="AJ599" i="10"/>
  <c r="AJ362" i="10"/>
  <c r="AK361" i="10"/>
  <c r="AK383" i="26" s="1"/>
  <c r="AK318" i="10"/>
  <c r="AK317" i="26" s="1"/>
  <c r="AJ319" i="10"/>
  <c r="AJ667" i="10"/>
  <c r="AK666" i="10"/>
  <c r="AJ741" i="10"/>
  <c r="AK740" i="10"/>
  <c r="AK853" i="26" s="1"/>
  <c r="AK760" i="10"/>
  <c r="AK873" i="26" s="1"/>
  <c r="AJ761" i="10"/>
  <c r="AK549" i="10"/>
  <c r="AK605" i="26" s="1"/>
  <c r="AJ550" i="10"/>
  <c r="AJ839" i="10"/>
  <c r="AK838" i="10"/>
  <c r="AK985" i="26" s="1"/>
  <c r="AK984" i="26" s="1"/>
  <c r="AL755" i="10"/>
  <c r="AK756" i="10"/>
  <c r="AK819" i="10"/>
  <c r="AJ820" i="10"/>
  <c r="AJ821" i="10" s="1"/>
  <c r="AJ171" i="10"/>
  <c r="AK170" i="10"/>
  <c r="AK86" i="10"/>
  <c r="AK34" i="26" s="1"/>
  <c r="AJ87" i="10"/>
  <c r="AJ255" i="10"/>
  <c r="AK254" i="10"/>
  <c r="AK236" i="26" s="1"/>
  <c r="AJ352" i="10"/>
  <c r="AK351" i="10"/>
  <c r="AK373" i="26" s="1"/>
  <c r="AK372" i="26" s="1"/>
  <c r="AJ559" i="10"/>
  <c r="AK558" i="10"/>
  <c r="AK631" i="26" s="1"/>
  <c r="AK630" i="26" s="1"/>
  <c r="AK618" i="10"/>
  <c r="AK691" i="26" s="1"/>
  <c r="AJ619" i="10"/>
  <c r="AK283" i="10"/>
  <c r="AK282" i="26" s="1"/>
  <c r="AJ284" i="10"/>
  <c r="AK848" i="10"/>
  <c r="AK995" i="26" s="1"/>
  <c r="AJ849" i="10"/>
  <c r="AJ574" i="10"/>
  <c r="AK573" i="10"/>
  <c r="AK646" i="26" s="1"/>
  <c r="AK386" i="10"/>
  <c r="AK408" i="26" s="1"/>
  <c r="AJ387" i="10"/>
  <c r="AJ825" i="10"/>
  <c r="AJ826" i="10" s="1"/>
  <c r="AJ827" i="10" s="1"/>
  <c r="AJ828" i="10" s="1"/>
  <c r="AK824" i="10"/>
  <c r="AK544" i="10"/>
  <c r="AK600" i="26" s="1"/>
  <c r="AJ545" i="10"/>
  <c r="AJ107" i="10"/>
  <c r="AK106" i="10"/>
  <c r="AK54" i="26" s="1"/>
  <c r="AK371" i="10"/>
  <c r="AK393" i="26" s="1"/>
  <c r="AJ372" i="10"/>
  <c r="AK691" i="10"/>
  <c r="AJ692" i="10"/>
  <c r="AK239" i="10"/>
  <c r="AK221" i="26" s="1"/>
  <c r="AJ240" i="10"/>
  <c r="AK898" i="10"/>
  <c r="AK1045" i="26" s="1"/>
  <c r="AJ899" i="10"/>
  <c r="AJ879" i="10"/>
  <c r="AK878" i="10"/>
  <c r="AK1025" i="26" s="1"/>
  <c r="AJ540" i="10"/>
  <c r="AK539" i="10"/>
  <c r="AK595" i="26" s="1"/>
  <c r="AJ382" i="10"/>
  <c r="AK381" i="10"/>
  <c r="AK403" i="26" s="1"/>
  <c r="AL288" i="10"/>
  <c r="AK289" i="10"/>
  <c r="AK298" i="10"/>
  <c r="AK297" i="26" s="1"/>
  <c r="AJ299" i="10"/>
  <c r="AK563" i="10"/>
  <c r="AK636" i="26" s="1"/>
  <c r="AJ564" i="10"/>
  <c r="AJ402" i="10"/>
  <c r="AK401" i="10"/>
  <c r="AK423" i="26" s="1"/>
  <c r="AK470" i="10"/>
  <c r="AK509" i="26" s="1"/>
  <c r="AJ471" i="10"/>
  <c r="AJ815" i="10"/>
  <c r="AJ816" i="10" s="1"/>
  <c r="AK814" i="10"/>
  <c r="AJ441" i="10"/>
  <c r="AK440" i="10"/>
  <c r="AK479" i="26" s="1"/>
  <c r="AK96" i="10"/>
  <c r="AK44" i="26" s="1"/>
  <c r="AJ97" i="10"/>
  <c r="AL705" i="10"/>
  <c r="AK706" i="10"/>
  <c r="AK529" i="10"/>
  <c r="AK585" i="26" s="1"/>
  <c r="AJ530" i="10"/>
  <c r="AK888" i="10"/>
  <c r="AK1035" i="26" s="1"/>
  <c r="AJ889" i="10"/>
  <c r="AK853" i="10"/>
  <c r="AK1000" i="26" s="1"/>
  <c r="AJ854" i="10"/>
  <c r="AJ481" i="10"/>
  <c r="AK480" i="10"/>
  <c r="AK519" i="26" s="1"/>
  <c r="AJ490" i="10"/>
  <c r="AK489" i="10"/>
  <c r="AK545" i="26" s="1"/>
  <c r="AK544" i="26" s="1"/>
  <c r="AD18" i="18" l="1"/>
  <c r="AD14" i="30"/>
  <c r="AH16" i="18"/>
  <c r="AI1144" i="26"/>
  <c r="AI19" i="15" s="1"/>
  <c r="AI19" i="17" s="1"/>
  <c r="AI19" i="18" s="1"/>
  <c r="AG204" i="26"/>
  <c r="AI1142" i="26"/>
  <c r="AI17" i="15" s="1"/>
  <c r="AI17" i="17" s="1"/>
  <c r="AI17" i="18" s="1"/>
  <c r="AE18" i="17"/>
  <c r="AK201" i="10"/>
  <c r="AK202" i="10" s="1"/>
  <c r="AK203" i="10" s="1"/>
  <c r="AK204" i="10" s="1"/>
  <c r="AL200" i="10"/>
  <c r="AL201" i="10" s="1"/>
  <c r="AL202" i="10" s="1"/>
  <c r="AL203" i="10" s="1"/>
  <c r="AL204" i="10" s="1"/>
  <c r="AL420" i="10"/>
  <c r="AL421" i="10" s="1"/>
  <c r="AK421" i="10"/>
  <c r="AK165" i="26"/>
  <c r="AK721" i="10"/>
  <c r="AL720" i="10"/>
  <c r="AL721" i="10" s="1"/>
  <c r="AL209" i="10"/>
  <c r="AL210" i="10" s="1"/>
  <c r="AK210" i="10"/>
  <c r="AF1117" i="26"/>
  <c r="AF1143" i="26" s="1"/>
  <c r="AF18" i="15" s="1"/>
  <c r="AI818" i="10"/>
  <c r="AI822" i="10"/>
  <c r="AI823" i="10" s="1"/>
  <c r="AG260" i="26"/>
  <c r="AG264" i="26" s="1"/>
  <c r="AG268" i="26"/>
  <c r="AG272" i="26" s="1"/>
  <c r="AE212" i="10"/>
  <c r="AE193" i="26"/>
  <c r="AJ817" i="10"/>
  <c r="AK828" i="26"/>
  <c r="AH316" i="26"/>
  <c r="AF211" i="10"/>
  <c r="AF192" i="26"/>
  <c r="AF622" i="10"/>
  <c r="AF695" i="26" s="1"/>
  <c r="AF694" i="26"/>
  <c r="AK160" i="26"/>
  <c r="AK140" i="26"/>
  <c r="AH722" i="10"/>
  <c r="AH834" i="26"/>
  <c r="AD213" i="10"/>
  <c r="AD195" i="26" s="1"/>
  <c r="AD194" i="26"/>
  <c r="AF724" i="10"/>
  <c r="AF837" i="26" s="1"/>
  <c r="AF836" i="26"/>
  <c r="AK135" i="26"/>
  <c r="AG690" i="26"/>
  <c r="AG144" i="26"/>
  <c r="AH191" i="26"/>
  <c r="AH190" i="26" s="1"/>
  <c r="AJ833" i="26"/>
  <c r="AG723" i="10"/>
  <c r="AG835" i="26"/>
  <c r="AJ1115" i="26"/>
  <c r="AJ1122" i="26"/>
  <c r="AI1125" i="26"/>
  <c r="AI1141" i="26" s="1"/>
  <c r="AI16" i="15" s="1"/>
  <c r="AI1127" i="26"/>
  <c r="AJ1123" i="26"/>
  <c r="AJ1116" i="26"/>
  <c r="AJ1126" i="26"/>
  <c r="AJ1120" i="26"/>
  <c r="AJ98" i="10"/>
  <c r="AJ45" i="26"/>
  <c r="AJ231" i="10"/>
  <c r="AJ212" i="26"/>
  <c r="AH695" i="10"/>
  <c r="AH962" i="26"/>
  <c r="AH790" i="26"/>
  <c r="AH548" i="10"/>
  <c r="AH604" i="26" s="1"/>
  <c r="AH603" i="26"/>
  <c r="AH469" i="10"/>
  <c r="AH508" i="26" s="1"/>
  <c r="AH507" i="26"/>
  <c r="AI173" i="10"/>
  <c r="AI137" i="26"/>
  <c r="AH704" i="10"/>
  <c r="AH817" i="26" s="1"/>
  <c r="AH816" i="26"/>
  <c r="AI527" i="10"/>
  <c r="AI582" i="26"/>
  <c r="AH332" i="10"/>
  <c r="AH331" i="26" s="1"/>
  <c r="AH330" i="26"/>
  <c r="AI374" i="10"/>
  <c r="AI395" i="26"/>
  <c r="AH847" i="10"/>
  <c r="AH994" i="26" s="1"/>
  <c r="AH993" i="26"/>
  <c r="AH154" i="10"/>
  <c r="AH119" i="26" s="1"/>
  <c r="AH118" i="26"/>
  <c r="AI74" i="10"/>
  <c r="AI21" i="26"/>
  <c r="AI871" i="10"/>
  <c r="AI1017" i="26"/>
  <c r="AI458" i="10"/>
  <c r="AI496" i="26"/>
  <c r="AI267" i="10"/>
  <c r="AI248" i="26"/>
  <c r="AL289" i="10"/>
  <c r="AL287" i="26"/>
  <c r="AJ108" i="10"/>
  <c r="AJ55" i="26"/>
  <c r="AJ575" i="10"/>
  <c r="AJ647" i="26"/>
  <c r="AJ560" i="10"/>
  <c r="AJ632" i="26"/>
  <c r="AJ172" i="10"/>
  <c r="AJ136" i="26"/>
  <c r="AJ668" i="10"/>
  <c r="AJ935" i="26"/>
  <c r="AJ763" i="26"/>
  <c r="AJ712" i="10"/>
  <c r="AJ824" i="26"/>
  <c r="AK511" i="10"/>
  <c r="AK566" i="26"/>
  <c r="AJ251" i="10"/>
  <c r="AJ232" i="26"/>
  <c r="AK914" i="26"/>
  <c r="AK742" i="26"/>
  <c r="AK944" i="26"/>
  <c r="AK772" i="26"/>
  <c r="AJ633" i="10"/>
  <c r="AJ900" i="26"/>
  <c r="AJ728" i="26"/>
  <c r="AJ103" i="10"/>
  <c r="AJ50" i="26"/>
  <c r="AJ73" i="10"/>
  <c r="AJ20" i="26"/>
  <c r="AK315" i="10"/>
  <c r="AK316" i="10" s="1"/>
  <c r="AK313" i="26"/>
  <c r="AJ202" i="26"/>
  <c r="AJ266" i="10"/>
  <c r="AJ247" i="26"/>
  <c r="AL652" i="10"/>
  <c r="AL919" i="26"/>
  <c r="AL747" i="26"/>
  <c r="AJ162" i="10"/>
  <c r="AJ126" i="26"/>
  <c r="AI596" i="10"/>
  <c r="AI668" i="26"/>
  <c r="AI547" i="10"/>
  <c r="AI602" i="26"/>
  <c r="AI389" i="10"/>
  <c r="AI410" i="26"/>
  <c r="AI733" i="10"/>
  <c r="AI845" i="26"/>
  <c r="AJ537" i="10"/>
  <c r="AJ592" i="26"/>
  <c r="AI286" i="10"/>
  <c r="AI284" i="26"/>
  <c r="AI168" i="10"/>
  <c r="AI132" i="26"/>
  <c r="AH943" i="26"/>
  <c r="AH771" i="26"/>
  <c r="AH424" i="10"/>
  <c r="AH463" i="26" s="1"/>
  <c r="AH462" i="26"/>
  <c r="AH612" i="10"/>
  <c r="AH685" i="26" s="1"/>
  <c r="AH684" i="26"/>
  <c r="AI149" i="10"/>
  <c r="AI114" i="26" s="1"/>
  <c r="AI113" i="26"/>
  <c r="AI247" i="10"/>
  <c r="AI228" i="26"/>
  <c r="AI414" i="10"/>
  <c r="AI435" i="26"/>
  <c r="AI601" i="10"/>
  <c r="AI673" i="26"/>
  <c r="AH852" i="10"/>
  <c r="AH999" i="26" s="1"/>
  <c r="AH998" i="26"/>
  <c r="AI606" i="10"/>
  <c r="AI678" i="26"/>
  <c r="AL274" i="10"/>
  <c r="AL256" i="26" s="1"/>
  <c r="AK256" i="26"/>
  <c r="AH729" i="10"/>
  <c r="AH842" i="26" s="1"/>
  <c r="AH841" i="26"/>
  <c r="AH287" i="10"/>
  <c r="AH286" i="26" s="1"/>
  <c r="AH285" i="26"/>
  <c r="AI856" i="10"/>
  <c r="AI1002" i="26"/>
  <c r="AJ1128" i="26"/>
  <c r="AI473" i="10"/>
  <c r="AI511" i="26"/>
  <c r="AJ291" i="10"/>
  <c r="AJ289" i="26"/>
  <c r="AI881" i="10"/>
  <c r="AI1027" i="26"/>
  <c r="AI507" i="10"/>
  <c r="AI562" i="26"/>
  <c r="AH253" i="10"/>
  <c r="AH235" i="26" s="1"/>
  <c r="AH234" i="26"/>
  <c r="AH582" i="10"/>
  <c r="AH655" i="26" s="1"/>
  <c r="AH654" i="26"/>
  <c r="AH159" i="10"/>
  <c r="AH124" i="26" s="1"/>
  <c r="AH123" i="26"/>
  <c r="AH105" i="10"/>
  <c r="AH53" i="26" s="1"/>
  <c r="AH52" i="26"/>
  <c r="AH635" i="10"/>
  <c r="AH902" i="26"/>
  <c r="AH730" i="26"/>
  <c r="AH273" i="10"/>
  <c r="AH255" i="26" s="1"/>
  <c r="AH254" i="26"/>
  <c r="AI684" i="10"/>
  <c r="AI951" i="26"/>
  <c r="AI779" i="26"/>
  <c r="AI846" i="10"/>
  <c r="AI992" i="26"/>
  <c r="AI217" i="10"/>
  <c r="AI222" i="10" s="1"/>
  <c r="AI198" i="26"/>
  <c r="AH243" i="10"/>
  <c r="AH225" i="26" s="1"/>
  <c r="AH224" i="26"/>
  <c r="AI478" i="10"/>
  <c r="AI516" i="26"/>
  <c r="AI153" i="10"/>
  <c r="AI117" i="26"/>
  <c r="AH690" i="10"/>
  <c r="AH957" i="26"/>
  <c r="AH785" i="26"/>
  <c r="AJ855" i="10"/>
  <c r="AJ1001" i="26"/>
  <c r="AJ477" i="10"/>
  <c r="AJ515" i="26"/>
  <c r="AJ408" i="10"/>
  <c r="AJ429" i="26"/>
  <c r="AJ605" i="10"/>
  <c r="AJ677" i="26"/>
  <c r="AJ128" i="10"/>
  <c r="AJ75" i="26"/>
  <c r="AH80" i="10"/>
  <c r="AH28" i="26" s="1"/>
  <c r="AH27" i="26"/>
  <c r="AJ890" i="10"/>
  <c r="AJ1036" i="26"/>
  <c r="AK450" i="26"/>
  <c r="AK454" i="26" s="1"/>
  <c r="AK442" i="26"/>
  <c r="AK446" i="26" s="1"/>
  <c r="AJ610" i="10"/>
  <c r="AJ682" i="26"/>
  <c r="AJ325" i="10"/>
  <c r="AJ323" i="26"/>
  <c r="AK182" i="10"/>
  <c r="AK146" i="26"/>
  <c r="AJ576" i="26"/>
  <c r="AJ330" i="10"/>
  <c r="AJ328" i="26"/>
  <c r="AJ658" i="10"/>
  <c r="AJ925" i="26"/>
  <c r="AJ753" i="26"/>
  <c r="AJ246" i="10"/>
  <c r="AJ227" i="26"/>
  <c r="AI342" i="10"/>
  <c r="AI341" i="26" s="1"/>
  <c r="AI340" i="26"/>
  <c r="AH754" i="10"/>
  <c r="AH867" i="26" s="1"/>
  <c r="AH866" i="26"/>
  <c r="AH327" i="10"/>
  <c r="AH326" i="26" s="1"/>
  <c r="AH325" i="26"/>
  <c r="AH665" i="10"/>
  <c r="AH932" i="26"/>
  <c r="AH760" i="26"/>
  <c r="AG908" i="26"/>
  <c r="AG736" i="26"/>
  <c r="AI143" i="10"/>
  <c r="AI107" i="26"/>
  <c r="AH553" i="10"/>
  <c r="AH609" i="26" s="1"/>
  <c r="AH608" i="26"/>
  <c r="AH169" i="10"/>
  <c r="AH134" i="26" s="1"/>
  <c r="AH133" i="26"/>
  <c r="AI79" i="10"/>
  <c r="AI26" i="26"/>
  <c r="AH322" i="10"/>
  <c r="AH321" i="26" s="1"/>
  <c r="AH320" i="26"/>
  <c r="AH577" i="10"/>
  <c r="AH650" i="26" s="1"/>
  <c r="AH649" i="26"/>
  <c r="AI759" i="10"/>
  <c r="AI872" i="26" s="1"/>
  <c r="AI871" i="26"/>
  <c r="AH597" i="10"/>
  <c r="AH670" i="26" s="1"/>
  <c r="AH669" i="26"/>
  <c r="AH523" i="10"/>
  <c r="AH579" i="26" s="1"/>
  <c r="AH578" i="26"/>
  <c r="AI354" i="10"/>
  <c r="AI375" i="26"/>
  <c r="AJ758" i="10"/>
  <c r="AJ870" i="26"/>
  <c r="AH474" i="10"/>
  <c r="AH513" i="26" s="1"/>
  <c r="AH512" i="26"/>
  <c r="AG918" i="26"/>
  <c r="AG746" i="26"/>
  <c r="AH130" i="10"/>
  <c r="AH78" i="26" s="1"/>
  <c r="AH77" i="26"/>
  <c r="AH179" i="10"/>
  <c r="AH143" i="26"/>
  <c r="AI644" i="10"/>
  <c r="AI911" i="26"/>
  <c r="AI739" i="26"/>
  <c r="AI158" i="10"/>
  <c r="AI122" i="26"/>
  <c r="AI497" i="10"/>
  <c r="AI552" i="26"/>
  <c r="AI262" i="10"/>
  <c r="AI243" i="26"/>
  <c r="AH498" i="10"/>
  <c r="AH554" i="26" s="1"/>
  <c r="AH553" i="26"/>
  <c r="AH592" i="10"/>
  <c r="AH665" i="26" s="1"/>
  <c r="AH664" i="26"/>
  <c r="AH862" i="10"/>
  <c r="AH1009" i="26" s="1"/>
  <c r="AH1008" i="26"/>
  <c r="AH602" i="10"/>
  <c r="AH675" i="26" s="1"/>
  <c r="AH674" i="26"/>
  <c r="AH355" i="10"/>
  <c r="AH377" i="26" s="1"/>
  <c r="AH376" i="26"/>
  <c r="AH400" i="10"/>
  <c r="AH422" i="26" s="1"/>
  <c r="AH421" i="26"/>
  <c r="AI281" i="10"/>
  <c r="AI279" i="26"/>
  <c r="AI104" i="10"/>
  <c r="AI51" i="26"/>
  <c r="AH872" i="10"/>
  <c r="AH1019" i="26" s="1"/>
  <c r="AH1018" i="26"/>
  <c r="AH493" i="10"/>
  <c r="AH549" i="26" s="1"/>
  <c r="AH548" i="26"/>
  <c r="AH439" i="10"/>
  <c r="AH478" i="26" s="1"/>
  <c r="AH477" i="26"/>
  <c r="AH365" i="10"/>
  <c r="AH387" i="26" s="1"/>
  <c r="AH386" i="26"/>
  <c r="AI703" i="10"/>
  <c r="AI815" i="26"/>
  <c r="AI178" i="10"/>
  <c r="AI142" i="26"/>
  <c r="AI124" i="10"/>
  <c r="AI71" i="26"/>
  <c r="AH640" i="10"/>
  <c r="AH907" i="26"/>
  <c r="AH735" i="26"/>
  <c r="AK708" i="26"/>
  <c r="AK712" i="26" s="1"/>
  <c r="AK700" i="26"/>
  <c r="AK704" i="26" s="1"/>
  <c r="AJ295" i="10"/>
  <c r="AJ293" i="26"/>
  <c r="AJ157" i="10"/>
  <c r="AJ121" i="26"/>
  <c r="AK88" i="26"/>
  <c r="AK92" i="26" s="1"/>
  <c r="AK96" i="26"/>
  <c r="AK100" i="26" s="1"/>
  <c r="AH660" i="10"/>
  <c r="AH927" i="26"/>
  <c r="AH755" i="26"/>
  <c r="AI162" i="26"/>
  <c r="AI538" i="10"/>
  <c r="AI594" i="26" s="1"/>
  <c r="AI593" i="26"/>
  <c r="AI448" i="10"/>
  <c r="AI486" i="26"/>
  <c r="AH508" i="10"/>
  <c r="AH564" i="26" s="1"/>
  <c r="AH563" i="26"/>
  <c r="AJ737" i="10"/>
  <c r="AJ849" i="26"/>
  <c r="AJ161" i="26"/>
  <c r="AJ442" i="10"/>
  <c r="AJ480" i="26"/>
  <c r="AJ353" i="10"/>
  <c r="AJ374" i="26"/>
  <c r="AJ452" i="10"/>
  <c r="AJ490" i="26"/>
  <c r="AK147" i="10"/>
  <c r="AK111" i="26"/>
  <c r="AJ615" i="10"/>
  <c r="AJ616" i="10" s="1"/>
  <c r="AJ687" i="26"/>
  <c r="AJ152" i="10"/>
  <c r="AJ116" i="26"/>
  <c r="AJ580" i="10"/>
  <c r="AJ652" i="26"/>
  <c r="AJ83" i="10"/>
  <c r="AJ30" i="26"/>
  <c r="AJ226" i="10"/>
  <c r="AJ207" i="26"/>
  <c r="AJ845" i="10"/>
  <c r="AJ991" i="26"/>
  <c r="AJ78" i="10"/>
  <c r="AJ25" i="26"/>
  <c r="AJ305" i="10"/>
  <c r="AJ303" i="26"/>
  <c r="AJ702" i="10"/>
  <c r="AJ814" i="26"/>
  <c r="AJ870" i="10"/>
  <c r="AJ1016" i="26"/>
  <c r="AJ457" i="10"/>
  <c r="AJ495" i="26"/>
  <c r="AL181" i="10"/>
  <c r="AL145" i="26"/>
  <c r="AK924" i="26"/>
  <c r="AK752" i="26"/>
  <c r="AJ413" i="10"/>
  <c r="AJ434" i="26"/>
  <c r="AJ167" i="10"/>
  <c r="AJ131" i="26"/>
  <c r="AG903" i="26"/>
  <c r="AG731" i="26"/>
  <c r="AI109" i="10"/>
  <c r="AI56" i="26"/>
  <c r="AJ341" i="10"/>
  <c r="AJ339" i="26"/>
  <c r="AI851" i="10"/>
  <c r="AI997" i="26"/>
  <c r="AI272" i="10"/>
  <c r="AI253" i="26"/>
  <c r="AH360" i="10"/>
  <c r="AH382" i="26" s="1"/>
  <c r="AH381" i="26"/>
  <c r="AI331" i="10"/>
  <c r="AI329" i="26"/>
  <c r="AI129" i="10"/>
  <c r="AI76" i="26"/>
  <c r="AI438" i="10"/>
  <c r="AI476" i="26"/>
  <c r="AI763" i="10"/>
  <c r="AI875" i="26"/>
  <c r="AI713" i="10"/>
  <c r="AI825" i="26"/>
  <c r="AI669" i="10"/>
  <c r="AI936" i="26"/>
  <c r="AI764" i="26"/>
  <c r="AI634" i="10"/>
  <c r="AI901" i="26"/>
  <c r="AI729" i="26"/>
  <c r="AI728" i="10"/>
  <c r="AI840" i="26"/>
  <c r="AH312" i="10"/>
  <c r="AH311" i="26" s="1"/>
  <c r="AH310" i="26"/>
  <c r="AH90" i="10"/>
  <c r="AH38" i="26" s="1"/>
  <c r="AH37" i="26"/>
  <c r="AH164" i="10"/>
  <c r="AH129" i="26" s="1"/>
  <c r="AH128" i="26"/>
  <c r="AH164" i="26"/>
  <c r="AH163" i="26"/>
  <c r="AI492" i="10"/>
  <c r="AI547" i="26"/>
  <c r="AI891" i="10"/>
  <c r="AI1037" i="26"/>
  <c r="AI99" i="10"/>
  <c r="AI46" i="26"/>
  <c r="AI404" i="10"/>
  <c r="AI425" i="26"/>
  <c r="AH218" i="10"/>
  <c r="AH200" i="26" s="1"/>
  <c r="AH199" i="26"/>
  <c r="AH297" i="10"/>
  <c r="AH296" i="26" s="1"/>
  <c r="AH295" i="26"/>
  <c r="AH744" i="10"/>
  <c r="AH857" i="26" s="1"/>
  <c r="AH856" i="26"/>
  <c r="AH897" i="10"/>
  <c r="AH1044" i="26" s="1"/>
  <c r="AH1043" i="26"/>
  <c r="AI119" i="10"/>
  <c r="AI66" i="26"/>
  <c r="AI679" i="10"/>
  <c r="AI946" i="26"/>
  <c r="AI774" i="26"/>
  <c r="AJ394" i="10"/>
  <c r="AJ415" i="26"/>
  <c r="AH238" i="10"/>
  <c r="AH220" i="26" s="1"/>
  <c r="AH219" i="26"/>
  <c r="AI571" i="10"/>
  <c r="AI643" i="26"/>
  <c r="AJ148" i="10"/>
  <c r="AJ112" i="26"/>
  <c r="AI296" i="10"/>
  <c r="AI294" i="26"/>
  <c r="AJ1118" i="26"/>
  <c r="AJ350" i="26"/>
  <c r="AH533" i="10"/>
  <c r="AH589" i="26" s="1"/>
  <c r="AH588" i="26"/>
  <c r="AL416" i="10"/>
  <c r="AL438" i="26" s="1"/>
  <c r="AK438" i="26"/>
  <c r="AJ804" i="26"/>
  <c r="AJ808" i="26" s="1"/>
  <c r="AJ796" i="26"/>
  <c r="AJ800" i="26" s="1"/>
  <c r="AH307" i="10"/>
  <c r="AH306" i="26" s="1"/>
  <c r="AH305" i="26"/>
  <c r="AJ472" i="10"/>
  <c r="AJ510" i="26"/>
  <c r="AJ678" i="10"/>
  <c r="AJ945" i="26"/>
  <c r="AJ773" i="26"/>
  <c r="AJ752" i="10"/>
  <c r="AJ864" i="26"/>
  <c r="AJ271" i="10"/>
  <c r="AJ252" i="26"/>
  <c r="AH562" i="10"/>
  <c r="AH635" i="26" s="1"/>
  <c r="AH634" i="26"/>
  <c r="AH617" i="10"/>
  <c r="AH689" i="26"/>
  <c r="AH268" i="10"/>
  <c r="AH250" i="26" s="1"/>
  <c r="AH249" i="26"/>
  <c r="AH302" i="10"/>
  <c r="AH301" i="26" s="1"/>
  <c r="AH300" i="26"/>
  <c r="AJ467" i="10"/>
  <c r="AJ505" i="26"/>
  <c r="AJ403" i="10"/>
  <c r="AJ424" i="26"/>
  <c r="AJ762" i="10"/>
  <c r="AJ874" i="26"/>
  <c r="AJ747" i="10"/>
  <c r="AJ859" i="26"/>
  <c r="AK368" i="10"/>
  <c r="AK389" i="26"/>
  <c r="AK929" i="26"/>
  <c r="AK757" i="26"/>
  <c r="AJ113" i="10"/>
  <c r="AJ60" i="26"/>
  <c r="AK904" i="26"/>
  <c r="AK732" i="26"/>
  <c r="AL392" i="10"/>
  <c r="AL413" i="26"/>
  <c r="AJ570" i="10"/>
  <c r="AJ642" i="26"/>
  <c r="AJ335" i="10"/>
  <c r="AJ333" i="26"/>
  <c r="AJ506" i="10"/>
  <c r="AJ561" i="26"/>
  <c r="AL339" i="10"/>
  <c r="AL337" i="26"/>
  <c r="AJ236" i="10"/>
  <c r="AJ217" i="26"/>
  <c r="AJ142" i="10"/>
  <c r="AJ106" i="26"/>
  <c r="AJ437" i="10"/>
  <c r="AJ475" i="26"/>
  <c r="AH444" i="10"/>
  <c r="AH483" i="26" s="1"/>
  <c r="AH482" i="26"/>
  <c r="AH877" i="10"/>
  <c r="AH1024" i="26" s="1"/>
  <c r="AH1023" i="26"/>
  <c r="AI513" i="10"/>
  <c r="AI569" i="26" s="1"/>
  <c r="AI568" i="26"/>
  <c r="AH189" i="10"/>
  <c r="AH154" i="26" s="1"/>
  <c r="AH153" i="26"/>
  <c r="AI689" i="10"/>
  <c r="AI956" i="26"/>
  <c r="AI784" i="26"/>
  <c r="AH892" i="10"/>
  <c r="AH1039" i="26" s="1"/>
  <c r="AH1038" i="26"/>
  <c r="AH503" i="10"/>
  <c r="AH559" i="26" s="1"/>
  <c r="AH558" i="26"/>
  <c r="AL343" i="10"/>
  <c r="AL342" i="26" s="1"/>
  <c r="AK342" i="26"/>
  <c r="AI433" i="10"/>
  <c r="AI471" i="26"/>
  <c r="AH528" i="10"/>
  <c r="AH584" i="26" s="1"/>
  <c r="AH583" i="26"/>
  <c r="AH228" i="10"/>
  <c r="AH210" i="26" s="1"/>
  <c r="AH209" i="26"/>
  <c r="AI866" i="10"/>
  <c r="AI1012" i="26"/>
  <c r="AH429" i="10"/>
  <c r="AH468" i="26" s="1"/>
  <c r="AH467" i="26"/>
  <c r="AH867" i="10"/>
  <c r="AH1014" i="26" s="1"/>
  <c r="AH1013" i="26"/>
  <c r="AH902" i="10"/>
  <c r="AH1049" i="26" s="1"/>
  <c r="AH1048" i="26"/>
  <c r="AI257" i="10"/>
  <c r="AI238" i="26"/>
  <c r="AI841" i="10"/>
  <c r="AI987" i="26"/>
  <c r="AH174" i="10"/>
  <c r="AH139" i="26" s="1"/>
  <c r="AH138" i="26"/>
  <c r="AI718" i="10"/>
  <c r="AI830" i="26"/>
  <c r="AI84" i="10"/>
  <c r="AI31" i="26"/>
  <c r="AH734" i="10"/>
  <c r="AH847" i="26" s="1"/>
  <c r="AH846" i="26"/>
  <c r="AH405" i="10"/>
  <c r="AH427" i="26" s="1"/>
  <c r="AH426" i="26"/>
  <c r="AH385" i="10"/>
  <c r="AH407" i="26" s="1"/>
  <c r="AH406" i="26"/>
  <c r="AH110" i="10"/>
  <c r="AH58" i="26" s="1"/>
  <c r="AH57" i="26"/>
  <c r="AI664" i="10"/>
  <c r="AI931" i="26"/>
  <c r="AI759" i="26"/>
  <c r="AH263" i="10"/>
  <c r="AH245" i="26" s="1"/>
  <c r="AH244" i="26"/>
  <c r="AH449" i="10"/>
  <c r="AH488" i="26" s="1"/>
  <c r="AH487" i="26"/>
  <c r="AH194" i="10"/>
  <c r="AH159" i="26" s="1"/>
  <c r="AH158" i="26"/>
  <c r="AH882" i="10"/>
  <c r="AH1029" i="26" s="1"/>
  <c r="AH1028" i="26"/>
  <c r="AJ968" i="26"/>
  <c r="AJ972" i="26" s="1"/>
  <c r="AJ976" i="26"/>
  <c r="AJ980" i="26" s="1"/>
  <c r="AI428" i="10"/>
  <c r="AI466" i="26"/>
  <c r="AI586" i="10"/>
  <c r="AI658" i="26"/>
  <c r="AI423" i="10"/>
  <c r="AI461" i="26"/>
  <c r="AH459" i="10"/>
  <c r="AH498" i="26" s="1"/>
  <c r="AH497" i="26"/>
  <c r="AL510" i="10"/>
  <c r="AL565" i="26"/>
  <c r="AJ717" i="10"/>
  <c r="AJ829" i="26"/>
  <c r="AI675" i="10"/>
  <c r="AI942" i="26"/>
  <c r="AI770" i="26"/>
  <c r="AI370" i="10"/>
  <c r="AI392" i="26" s="1"/>
  <c r="AI391" i="26"/>
  <c r="AL765" i="10"/>
  <c r="AL878" i="26" s="1"/>
  <c r="AK878" i="26"/>
  <c r="AI227" i="10"/>
  <c r="AI208" i="26"/>
  <c r="AH85" i="10"/>
  <c r="AH33" i="26" s="1"/>
  <c r="AH32" i="26"/>
  <c r="AH543" i="10"/>
  <c r="AH599" i="26" s="1"/>
  <c r="AH598" i="26"/>
  <c r="AJ546" i="10"/>
  <c r="AJ601" i="26"/>
  <c r="AJ320" i="10"/>
  <c r="AJ321" i="10" s="1"/>
  <c r="AJ318" i="26"/>
  <c r="AJ383" i="10"/>
  <c r="AJ404" i="26"/>
  <c r="AK614" i="26"/>
  <c r="AK618" i="26" s="1"/>
  <c r="AK622" i="26"/>
  <c r="AK626" i="26" s="1"/>
  <c r="AJ531" i="10"/>
  <c r="AJ586" i="26"/>
  <c r="AJ565" i="10"/>
  <c r="AJ637" i="26"/>
  <c r="AJ693" i="10"/>
  <c r="AJ960" i="26"/>
  <c r="AJ788" i="26"/>
  <c r="AJ285" i="10"/>
  <c r="AJ283" i="26"/>
  <c r="AK757" i="10"/>
  <c r="AK869" i="26"/>
  <c r="AJ93" i="10"/>
  <c r="AJ40" i="26"/>
  <c r="AK949" i="26"/>
  <c r="AK777" i="26"/>
  <c r="AJ491" i="10"/>
  <c r="AJ546" i="26"/>
  <c r="AJ166" i="26"/>
  <c r="AJ541" i="10"/>
  <c r="AJ596" i="26"/>
  <c r="AK959" i="26"/>
  <c r="AK787" i="26"/>
  <c r="AJ256" i="10"/>
  <c r="AJ237" i="26"/>
  <c r="AL756" i="10"/>
  <c r="AL868" i="26"/>
  <c r="AJ363" i="10"/>
  <c r="AJ384" i="26"/>
  <c r="AJ860" i="10"/>
  <c r="AJ1006" i="26"/>
  <c r="AL367" i="10"/>
  <c r="AL388" i="26"/>
  <c r="AJ663" i="10"/>
  <c r="AJ930" i="26"/>
  <c r="AJ758" i="26"/>
  <c r="AJ683" i="10"/>
  <c r="AJ950" i="26"/>
  <c r="AJ778" i="26"/>
  <c r="AJ590" i="10"/>
  <c r="AJ662" i="26"/>
  <c r="AJ638" i="10"/>
  <c r="AJ905" i="26"/>
  <c r="AJ733" i="26"/>
  <c r="AJ261" i="10"/>
  <c r="AJ242" i="26"/>
  <c r="AK393" i="10"/>
  <c r="AK414" i="26"/>
  <c r="AJ398" i="10"/>
  <c r="AJ419" i="26"/>
  <c r="AJ727" i="10"/>
  <c r="AJ839" i="26"/>
  <c r="AJ378" i="10"/>
  <c r="AJ399" i="26"/>
  <c r="AJ177" i="10"/>
  <c r="AJ141" i="26"/>
  <c r="AJ123" i="10"/>
  <c r="AJ70" i="26"/>
  <c r="AJ358" i="10"/>
  <c r="AJ379" i="26"/>
  <c r="AK340" i="10"/>
  <c r="AK338" i="26"/>
  <c r="AK174" i="26"/>
  <c r="AK178" i="26" s="1"/>
  <c r="AK182" i="26"/>
  <c r="AK186" i="26" s="1"/>
  <c r="AJ595" i="10"/>
  <c r="AJ667" i="26"/>
  <c r="AG928" i="26"/>
  <c r="AG756" i="26"/>
  <c r="AI517" i="10"/>
  <c r="AI572" i="26"/>
  <c r="AI576" i="10"/>
  <c r="AI648" i="26"/>
  <c r="AJ512" i="10"/>
  <c r="AJ567" i="26"/>
  <c r="AI896" i="10"/>
  <c r="AI1042" i="26"/>
  <c r="AH144" i="10"/>
  <c r="AH109" i="26" s="1"/>
  <c r="AH108" i="26"/>
  <c r="AL485" i="10"/>
  <c r="AL524" i="26" s="1"/>
  <c r="AK524" i="26"/>
  <c r="AI655" i="10"/>
  <c r="AI922" i="26"/>
  <c r="AI750" i="26"/>
  <c r="AH479" i="10"/>
  <c r="AH518" i="26" s="1"/>
  <c r="AH517" i="26"/>
  <c r="AI237" i="10"/>
  <c r="AI218" i="26"/>
  <c r="AI886" i="10"/>
  <c r="AI1032" i="26"/>
  <c r="AI743" i="10"/>
  <c r="AI855" i="26"/>
  <c r="AI364" i="10"/>
  <c r="AI385" i="26"/>
  <c r="AI753" i="10"/>
  <c r="AI865" i="26"/>
  <c r="AL136" i="10"/>
  <c r="AL84" i="26" s="1"/>
  <c r="AK84" i="26"/>
  <c r="AH923" i="26"/>
  <c r="AH751" i="26"/>
  <c r="AH607" i="10"/>
  <c r="AH680" i="26" s="1"/>
  <c r="AH679" i="26"/>
  <c r="AH380" i="10"/>
  <c r="AH402" i="26" s="1"/>
  <c r="AH401" i="26"/>
  <c r="AH572" i="10"/>
  <c r="AH645" i="26" s="1"/>
  <c r="AH644" i="26"/>
  <c r="AI532" i="10"/>
  <c r="AI587" i="26"/>
  <c r="AI443" i="10"/>
  <c r="AI481" i="26"/>
  <c r="AI566" i="10"/>
  <c r="AI638" i="26"/>
  <c r="AI384" i="10"/>
  <c r="AI405" i="26"/>
  <c r="AI901" i="10"/>
  <c r="AI1047" i="26"/>
  <c r="AI359" i="10"/>
  <c r="AI380" i="26"/>
  <c r="AH125" i="10"/>
  <c r="AH73" i="26" s="1"/>
  <c r="AH72" i="26"/>
  <c r="AI502" i="10"/>
  <c r="AI557" i="26"/>
  <c r="AL696" i="10"/>
  <c r="AK964" i="26"/>
  <c r="AK792" i="26"/>
  <c r="AH248" i="10"/>
  <c r="AH230" i="26" s="1"/>
  <c r="AH229" i="26"/>
  <c r="AI409" i="10"/>
  <c r="AI430" i="26"/>
  <c r="AI468" i="10"/>
  <c r="AI506" i="26"/>
  <c r="AJ674" i="10"/>
  <c r="AJ941" i="26"/>
  <c r="AJ769" i="26"/>
  <c r="AI311" i="10"/>
  <c r="AI309" i="26"/>
  <c r="AH115" i="10"/>
  <c r="AH63" i="26" s="1"/>
  <c r="AH62" i="26"/>
  <c r="AH233" i="10"/>
  <c r="AH215" i="26" s="1"/>
  <c r="AH214" i="26"/>
  <c r="AI94" i="10"/>
  <c r="AI41" i="26"/>
  <c r="AI688" i="26"/>
  <c r="AI134" i="10"/>
  <c r="AI81" i="26"/>
  <c r="AI709" i="10"/>
  <c r="AI822" i="26" s="1"/>
  <c r="AI821" i="26"/>
  <c r="AL903" i="10"/>
  <c r="AL1050" i="26" s="1"/>
  <c r="AK1050" i="26"/>
  <c r="AG963" i="26"/>
  <c r="AG791" i="26"/>
  <c r="AH857" i="10"/>
  <c r="AH1004" i="26" s="1"/>
  <c r="AH1003" i="26"/>
  <c r="AJ900" i="10"/>
  <c r="AJ1046" i="26"/>
  <c r="AJ551" i="10"/>
  <c r="AJ606" i="26"/>
  <c r="AJ648" i="10"/>
  <c r="AJ915" i="26"/>
  <c r="AJ743" i="26"/>
  <c r="AJ187" i="10"/>
  <c r="AJ151" i="26"/>
  <c r="AK899" i="26"/>
  <c r="AK898" i="26" s="1"/>
  <c r="AK727" i="26"/>
  <c r="AK726" i="26" s="1"/>
  <c r="AL314" i="10"/>
  <c r="AL312" i="26"/>
  <c r="AK653" i="10"/>
  <c r="AK920" i="26"/>
  <c r="AK748" i="26"/>
  <c r="AI395" i="10"/>
  <c r="AI417" i="26" s="1"/>
  <c r="AI416" i="26"/>
  <c r="AI306" i="10"/>
  <c r="AI304" i="26"/>
  <c r="AH434" i="10"/>
  <c r="AH473" i="26" s="1"/>
  <c r="AH472" i="26"/>
  <c r="AH169" i="26"/>
  <c r="AH168" i="26"/>
  <c r="AI639" i="10"/>
  <c r="AI906" i="26"/>
  <c r="AI734" i="26"/>
  <c r="AJ241" i="10"/>
  <c r="AJ222" i="26"/>
  <c r="AJ850" i="10"/>
  <c r="AJ996" i="26"/>
  <c r="AL146" i="10"/>
  <c r="AL110" i="26"/>
  <c r="AK882" i="26"/>
  <c r="AK886" i="26" s="1"/>
  <c r="AK890" i="26"/>
  <c r="AK894" i="26" s="1"/>
  <c r="AK707" i="10"/>
  <c r="AK819" i="26"/>
  <c r="AJ300" i="10"/>
  <c r="AJ298" i="26"/>
  <c r="AJ373" i="10"/>
  <c r="AJ394" i="26"/>
  <c r="AJ388" i="10"/>
  <c r="AJ409" i="26"/>
  <c r="AJ620" i="10"/>
  <c r="AJ621" i="10" s="1"/>
  <c r="AJ692" i="26"/>
  <c r="AJ88" i="10"/>
  <c r="AJ35" i="26"/>
  <c r="AK1054" i="26"/>
  <c r="AK1058" i="26" s="1"/>
  <c r="AK1062" i="26"/>
  <c r="AK1066" i="26" s="1"/>
  <c r="AJ600" i="10"/>
  <c r="AJ672" i="26"/>
  <c r="AJ895" i="10"/>
  <c r="AJ1041" i="26"/>
  <c r="AJ192" i="10"/>
  <c r="AJ156" i="26"/>
  <c r="AJ133" i="10"/>
  <c r="AJ80" i="26"/>
  <c r="AJ571" i="26"/>
  <c r="AK909" i="26"/>
  <c r="AK737" i="26"/>
  <c r="AJ447" i="10"/>
  <c r="AJ485" i="26"/>
  <c r="AJ526" i="10"/>
  <c r="AJ581" i="26"/>
  <c r="AJ496" i="10"/>
  <c r="AJ551" i="26"/>
  <c r="AK673" i="10"/>
  <c r="AK940" i="26"/>
  <c r="AK768" i="26"/>
  <c r="AK954" i="26"/>
  <c r="AK782" i="26"/>
  <c r="AJ865" i="10"/>
  <c r="AJ1011" i="26"/>
  <c r="AL535" i="10"/>
  <c r="AL590" i="26"/>
  <c r="AJ427" i="10"/>
  <c r="AJ465" i="26"/>
  <c r="AK536" i="26"/>
  <c r="AK540" i="26" s="1"/>
  <c r="AK528" i="26"/>
  <c r="AK532" i="26" s="1"/>
  <c r="AK346" i="26"/>
  <c r="AK354" i="26"/>
  <c r="AK358" i="26" s="1"/>
  <c r="AJ875" i="10"/>
  <c r="AJ1021" i="26"/>
  <c r="AJ432" i="10"/>
  <c r="AJ470" i="26"/>
  <c r="AJ732" i="10"/>
  <c r="AJ844" i="26"/>
  <c r="AH719" i="10"/>
  <c r="AH832" i="26" s="1"/>
  <c r="AH831" i="26"/>
  <c r="AH375" i="10"/>
  <c r="AH397" i="26" s="1"/>
  <c r="AH396" i="26"/>
  <c r="AH685" i="10"/>
  <c r="AH952" i="26"/>
  <c r="AH780" i="26"/>
  <c r="AI694" i="10"/>
  <c r="AI961" i="26"/>
  <c r="AI789" i="26"/>
  <c r="AL554" i="10"/>
  <c r="AL610" i="26" s="1"/>
  <c r="AK610" i="26"/>
  <c r="AI611" i="10"/>
  <c r="AI683" i="26"/>
  <c r="AH100" i="10"/>
  <c r="AH48" i="26" s="1"/>
  <c r="AH47" i="26"/>
  <c r="AG948" i="26"/>
  <c r="AG776" i="26"/>
  <c r="AI292" i="10"/>
  <c r="AI291" i="26" s="1"/>
  <c r="AI290" i="26"/>
  <c r="AH282" i="10"/>
  <c r="AH281" i="26" s="1"/>
  <c r="AH280" i="26"/>
  <c r="AI561" i="10"/>
  <c r="AI633" i="26"/>
  <c r="AI89" i="10"/>
  <c r="AI36" i="26"/>
  <c r="AI552" i="10"/>
  <c r="AI607" i="26"/>
  <c r="AJ1121" i="26"/>
  <c r="AH645" i="10"/>
  <c r="AH912" i="26"/>
  <c r="AH740" i="26"/>
  <c r="AH587" i="10"/>
  <c r="AH660" i="26" s="1"/>
  <c r="AH659" i="26"/>
  <c r="AH764" i="10"/>
  <c r="AH877" i="26" s="1"/>
  <c r="AH876" i="26"/>
  <c r="AH337" i="10"/>
  <c r="AH336" i="26" s="1"/>
  <c r="AH335" i="26"/>
  <c r="AH739" i="10"/>
  <c r="AH852" i="26" s="1"/>
  <c r="AH851" i="26"/>
  <c r="AG938" i="26"/>
  <c r="AG766" i="26"/>
  <c r="AG913" i="26"/>
  <c r="AG741" i="26"/>
  <c r="AI581" i="10"/>
  <c r="AI653" i="26"/>
  <c r="AI114" i="10"/>
  <c r="AI61" i="26"/>
  <c r="AI591" i="10"/>
  <c r="AI663" i="26"/>
  <c r="AI232" i="10"/>
  <c r="AI213" i="26"/>
  <c r="AG958" i="26"/>
  <c r="AG786" i="26"/>
  <c r="AI317" i="10"/>
  <c r="AI315" i="26"/>
  <c r="AL170" i="26"/>
  <c r="AK170" i="26"/>
  <c r="AL623" i="10"/>
  <c r="AL696" i="26" s="1"/>
  <c r="AK696" i="26"/>
  <c r="AH415" i="10"/>
  <c r="AH437" i="26" s="1"/>
  <c r="AH436" i="26"/>
  <c r="AH714" i="10"/>
  <c r="AH827" i="26" s="1"/>
  <c r="AH826" i="26"/>
  <c r="AH518" i="10"/>
  <c r="AH574" i="26" s="1"/>
  <c r="AH573" i="26"/>
  <c r="AH484" i="10"/>
  <c r="AH523" i="26" s="1"/>
  <c r="AH522" i="26"/>
  <c r="AH75" i="10"/>
  <c r="AH23" i="26" s="1"/>
  <c r="AH22" i="26"/>
  <c r="AH454" i="10"/>
  <c r="AH493" i="26" s="1"/>
  <c r="AH492" i="26"/>
  <c r="AI379" i="10"/>
  <c r="AI400" i="26"/>
  <c r="AJ314" i="26"/>
  <c r="AJ183" i="10"/>
  <c r="AJ147" i="26"/>
  <c r="AK290" i="10"/>
  <c r="AK288" i="26"/>
  <c r="AK934" i="26"/>
  <c r="AK762" i="26"/>
  <c r="AH390" i="10"/>
  <c r="AH412" i="26" s="1"/>
  <c r="AH411" i="26"/>
  <c r="AI659" i="10"/>
  <c r="AI926" i="26"/>
  <c r="AI754" i="26"/>
  <c r="AJ482" i="10"/>
  <c r="AJ520" i="26"/>
  <c r="AL706" i="10"/>
  <c r="AL818" i="26"/>
  <c r="AJ880" i="10"/>
  <c r="AJ1026" i="26"/>
  <c r="AJ840" i="10"/>
  <c r="AJ986" i="26"/>
  <c r="AJ742" i="10"/>
  <c r="AJ854" i="26"/>
  <c r="AJ462" i="10"/>
  <c r="AJ500" i="26"/>
  <c r="AJ118" i="10"/>
  <c r="AJ65" i="26"/>
  <c r="AJ643" i="10"/>
  <c r="AJ910" i="26"/>
  <c r="AJ738" i="26"/>
  <c r="AL672" i="10"/>
  <c r="AL939" i="26"/>
  <c r="AL767" i="26"/>
  <c r="AJ310" i="10"/>
  <c r="AJ308" i="26"/>
  <c r="AJ688" i="10"/>
  <c r="AJ955" i="26"/>
  <c r="AJ783" i="26"/>
  <c r="AJ501" i="10"/>
  <c r="AJ556" i="26"/>
  <c r="AK536" i="10"/>
  <c r="AK591" i="26"/>
  <c r="AJ585" i="10"/>
  <c r="AJ657" i="26"/>
  <c r="AJ422" i="10"/>
  <c r="AJ460" i="26"/>
  <c r="AJ197" i="26"/>
  <c r="AJ280" i="10"/>
  <c r="AJ278" i="26"/>
  <c r="AJ885" i="10"/>
  <c r="AJ1031" i="26"/>
  <c r="AH670" i="10"/>
  <c r="AH937" i="26"/>
  <c r="AH765" i="26"/>
  <c r="AG953" i="26"/>
  <c r="AG781" i="26"/>
  <c r="AI399" i="10"/>
  <c r="AI420" i="26"/>
  <c r="AI649" i="10"/>
  <c r="AI916" i="26"/>
  <c r="AI744" i="26"/>
  <c r="AI463" i="10"/>
  <c r="AI501" i="26"/>
  <c r="AI748" i="10"/>
  <c r="AI860" i="26"/>
  <c r="AI693" i="26"/>
  <c r="AI861" i="10"/>
  <c r="AI1007" i="26"/>
  <c r="AH464" i="10"/>
  <c r="AH503" i="26" s="1"/>
  <c r="AH502" i="26"/>
  <c r="AI184" i="10"/>
  <c r="AI149" i="26" s="1"/>
  <c r="AI148" i="26"/>
  <c r="AH410" i="10"/>
  <c r="AH432" i="26" s="1"/>
  <c r="AH431" i="26"/>
  <c r="AI876" i="10"/>
  <c r="AI1022" i="26"/>
  <c r="AJ654" i="10"/>
  <c r="AJ921" i="26"/>
  <c r="AJ749" i="26"/>
  <c r="AI163" i="10"/>
  <c r="AI127" i="26"/>
  <c r="AI319" i="26"/>
  <c r="AH650" i="10"/>
  <c r="AH917" i="26"/>
  <c r="AH745" i="26"/>
  <c r="AI453" i="10"/>
  <c r="AI491" i="26"/>
  <c r="AH567" i="10"/>
  <c r="AH640" i="26" s="1"/>
  <c r="AH639" i="26"/>
  <c r="AH749" i="10"/>
  <c r="AH862" i="26" s="1"/>
  <c r="AH861" i="26"/>
  <c r="AH120" i="10"/>
  <c r="AH68" i="26" s="1"/>
  <c r="AH67" i="26"/>
  <c r="AG933" i="26"/>
  <c r="AG761" i="26"/>
  <c r="AI483" i="10"/>
  <c r="AI521" i="26"/>
  <c r="AJ708" i="10"/>
  <c r="AJ820" i="26"/>
  <c r="AI167" i="26"/>
  <c r="AI301" i="10"/>
  <c r="AI299" i="26"/>
  <c r="AI542" i="10"/>
  <c r="AI597" i="26"/>
  <c r="AI242" i="10"/>
  <c r="AI223" i="26"/>
  <c r="AI522" i="10"/>
  <c r="AI577" i="26"/>
  <c r="AH135" i="10"/>
  <c r="AH83" i="26" s="1"/>
  <c r="AH82" i="26"/>
  <c r="AH223" i="10"/>
  <c r="AH205" i="26" s="1"/>
  <c r="AH204" i="26"/>
  <c r="AI738" i="10"/>
  <c r="AI850" i="26"/>
  <c r="AI188" i="10"/>
  <c r="AI152" i="26"/>
  <c r="AI326" i="10"/>
  <c r="AI324" i="26"/>
  <c r="AH258" i="10"/>
  <c r="AH240" i="26" s="1"/>
  <c r="AH239" i="26"/>
  <c r="AH842" i="10"/>
  <c r="AH989" i="26" s="1"/>
  <c r="AH988" i="26"/>
  <c r="AI193" i="10"/>
  <c r="AI157" i="26"/>
  <c r="AJ369" i="10"/>
  <c r="AJ390" i="26"/>
  <c r="AI252" i="10"/>
  <c r="AI233" i="26"/>
  <c r="AH887" i="10"/>
  <c r="AH1034" i="26" s="1"/>
  <c r="AH1033" i="26"/>
  <c r="AH95" i="10"/>
  <c r="AH43" i="26" s="1"/>
  <c r="AH42" i="26"/>
  <c r="AH680" i="10"/>
  <c r="AH947" i="26"/>
  <c r="AH775" i="26"/>
  <c r="AI336" i="10"/>
  <c r="AI334" i="26"/>
  <c r="AO2" i="24"/>
  <c r="AO3" i="24" s="1"/>
  <c r="AO4" i="24" s="1"/>
  <c r="AK397" i="10"/>
  <c r="AL396" i="10"/>
  <c r="AK377" i="10"/>
  <c r="AL376" i="10"/>
  <c r="AK530" i="10"/>
  <c r="AL529" i="10"/>
  <c r="AL563" i="10"/>
  <c r="AK564" i="10"/>
  <c r="AL691" i="10"/>
  <c r="AK692" i="10"/>
  <c r="AL283" i="10"/>
  <c r="AK284" i="10"/>
  <c r="AK761" i="10"/>
  <c r="AL760" i="10"/>
  <c r="AL745" i="10"/>
  <c r="AK746" i="10"/>
  <c r="AL91" i="10"/>
  <c r="AK92" i="10"/>
  <c r="AK830" i="10"/>
  <c r="AK831" i="10" s="1"/>
  <c r="AK832" i="10" s="1"/>
  <c r="AK833" i="10" s="1"/>
  <c r="AL829" i="10"/>
  <c r="AL830" i="10" s="1"/>
  <c r="AL831" i="10" s="1"/>
  <c r="AL832" i="10" s="1"/>
  <c r="AL833" i="10" s="1"/>
  <c r="AK112" i="10"/>
  <c r="AL111" i="10"/>
  <c r="AK569" i="10"/>
  <c r="AL568" i="10"/>
  <c r="AL333" i="10"/>
  <c r="AK334" i="10"/>
  <c r="AK505" i="10"/>
  <c r="AL504" i="10"/>
  <c r="AL234" i="10"/>
  <c r="AK235" i="10"/>
  <c r="AL140" i="10"/>
  <c r="AK141" i="10"/>
  <c r="AK436" i="10"/>
  <c r="AL435" i="10"/>
  <c r="AL814" i="10"/>
  <c r="AL815" i="10" s="1"/>
  <c r="AL816" i="10" s="1"/>
  <c r="AK815" i="10"/>
  <c r="AK816" i="10" s="1"/>
  <c r="AK879" i="10"/>
  <c r="AL878" i="10"/>
  <c r="AL838" i="10"/>
  <c r="AK839" i="10"/>
  <c r="AL740" i="10"/>
  <c r="AK741" i="10"/>
  <c r="AL460" i="10"/>
  <c r="AK461" i="10"/>
  <c r="AK117" i="10"/>
  <c r="AL116" i="10"/>
  <c r="AL641" i="10"/>
  <c r="AK642" i="10"/>
  <c r="AK309" i="10"/>
  <c r="AL308" i="10"/>
  <c r="AL686" i="10"/>
  <c r="AK687" i="10"/>
  <c r="AL499" i="10"/>
  <c r="AK500" i="10"/>
  <c r="AK584" i="10"/>
  <c r="AL583" i="10"/>
  <c r="AK215" i="10"/>
  <c r="AK216" i="10" s="1"/>
  <c r="AL214" i="10"/>
  <c r="AL278" i="10"/>
  <c r="AK279" i="10"/>
  <c r="AL883" i="10"/>
  <c r="AK884" i="10"/>
  <c r="AL824" i="10"/>
  <c r="AL825" i="10" s="1"/>
  <c r="AL826" i="10" s="1"/>
  <c r="AL827" i="10" s="1"/>
  <c r="AL828" i="10" s="1"/>
  <c r="AK825" i="10"/>
  <c r="AK826" i="10" s="1"/>
  <c r="AK827" i="10" s="1"/>
  <c r="AK828" i="10" s="1"/>
  <c r="AK255" i="10"/>
  <c r="AL254" i="10"/>
  <c r="AK859" i="10"/>
  <c r="AL858" i="10"/>
  <c r="AK662" i="10"/>
  <c r="AL661" i="10"/>
  <c r="AK637" i="10"/>
  <c r="AL636" i="10"/>
  <c r="AK299" i="10"/>
  <c r="AL298" i="10"/>
  <c r="AL371" i="10"/>
  <c r="AK372" i="10"/>
  <c r="AK387" i="10"/>
  <c r="AL386" i="10"/>
  <c r="AK619" i="10"/>
  <c r="AL618" i="10"/>
  <c r="AL86" i="10"/>
  <c r="AK87" i="10"/>
  <c r="AL598" i="10"/>
  <c r="AK599" i="10"/>
  <c r="AL893" i="10"/>
  <c r="AK894" i="10"/>
  <c r="AL190" i="10"/>
  <c r="AK191" i="10"/>
  <c r="AK132" i="10"/>
  <c r="AL131" i="10"/>
  <c r="AK515" i="10"/>
  <c r="AK516" i="10" s="1"/>
  <c r="AL514" i="10"/>
  <c r="AK446" i="10"/>
  <c r="AL445" i="10"/>
  <c r="AL524" i="10"/>
  <c r="AK525" i="10"/>
  <c r="AK495" i="10"/>
  <c r="AL494" i="10"/>
  <c r="AK864" i="10"/>
  <c r="AL863" i="10"/>
  <c r="AK775" i="10"/>
  <c r="AK776" i="10" s="1"/>
  <c r="AK777" i="10" s="1"/>
  <c r="AK778" i="10" s="1"/>
  <c r="AL774" i="10"/>
  <c r="AL775" i="10" s="1"/>
  <c r="AL776" i="10" s="1"/>
  <c r="AL777" i="10" s="1"/>
  <c r="AL778" i="10" s="1"/>
  <c r="AL425" i="10"/>
  <c r="AK426" i="10"/>
  <c r="AK790" i="10"/>
  <c r="AK791" i="10" s="1"/>
  <c r="AK792" i="10" s="1"/>
  <c r="AK793" i="10" s="1"/>
  <c r="AL789" i="10"/>
  <c r="AL790" i="10" s="1"/>
  <c r="AL791" i="10" s="1"/>
  <c r="AL792" i="10" s="1"/>
  <c r="AL793" i="10" s="1"/>
  <c r="AK874" i="10"/>
  <c r="AL873" i="10"/>
  <c r="AK431" i="10"/>
  <c r="AL430" i="10"/>
  <c r="AK731" i="10"/>
  <c r="AL730" i="10"/>
  <c r="AL539" i="10"/>
  <c r="AK540" i="10"/>
  <c r="AK481" i="10"/>
  <c r="AL480" i="10"/>
  <c r="AK107" i="10"/>
  <c r="AL106" i="10"/>
  <c r="AK574" i="10"/>
  <c r="AL573" i="10"/>
  <c r="AL558" i="10"/>
  <c r="AK559" i="10"/>
  <c r="AK171" i="10"/>
  <c r="AL170" i="10"/>
  <c r="AK667" i="10"/>
  <c r="AL666" i="10"/>
  <c r="AL710" i="10"/>
  <c r="AK711" i="10"/>
  <c r="AK250" i="10"/>
  <c r="AL249" i="10"/>
  <c r="AK632" i="10"/>
  <c r="AL631" i="10"/>
  <c r="AK102" i="10"/>
  <c r="AL101" i="10"/>
  <c r="AK72" i="10"/>
  <c r="AL71" i="10"/>
  <c r="AL794" i="10"/>
  <c r="AL795" i="10" s="1"/>
  <c r="AL796" i="10" s="1"/>
  <c r="AL797" i="10" s="1"/>
  <c r="AL798" i="10" s="1"/>
  <c r="AK795" i="10"/>
  <c r="AK796" i="10" s="1"/>
  <c r="AK797" i="10" s="1"/>
  <c r="AK798" i="10" s="1"/>
  <c r="AK220" i="10"/>
  <c r="AK221" i="10" s="1"/>
  <c r="AL219" i="10"/>
  <c r="AL264" i="10"/>
  <c r="AK265" i="10"/>
  <c r="AK161" i="10"/>
  <c r="AL160" i="10"/>
  <c r="AK682" i="10"/>
  <c r="AL681" i="10"/>
  <c r="AK589" i="10"/>
  <c r="AL588" i="10"/>
  <c r="AK854" i="10"/>
  <c r="AL853" i="10"/>
  <c r="AK97" i="10"/>
  <c r="AL96" i="10"/>
  <c r="AL470" i="10"/>
  <c r="AK471" i="10"/>
  <c r="AK899" i="10"/>
  <c r="AL898" i="10"/>
  <c r="AK550" i="10"/>
  <c r="AL549" i="10"/>
  <c r="AK476" i="10"/>
  <c r="AL475" i="10"/>
  <c r="AL293" i="10"/>
  <c r="AK294" i="10"/>
  <c r="AL646" i="10"/>
  <c r="AK647" i="10"/>
  <c r="AK407" i="10"/>
  <c r="AL406" i="10"/>
  <c r="AL715" i="10"/>
  <c r="AL716" i="10" s="1"/>
  <c r="AK156" i="10"/>
  <c r="AL155" i="10"/>
  <c r="AK677" i="10"/>
  <c r="AL676" i="10"/>
  <c r="AL229" i="10"/>
  <c r="AK230" i="10"/>
  <c r="AL185" i="10"/>
  <c r="AK186" i="10"/>
  <c r="AL603" i="10"/>
  <c r="AK604" i="10"/>
  <c r="AL750" i="10"/>
  <c r="AK751" i="10"/>
  <c r="AL809" i="10"/>
  <c r="AL810" i="10" s="1"/>
  <c r="AL811" i="10" s="1"/>
  <c r="AL812" i="10" s="1"/>
  <c r="AL813" i="10" s="1"/>
  <c r="AK810" i="10"/>
  <c r="AK811" i="10" s="1"/>
  <c r="AK812" i="10" s="1"/>
  <c r="AK813" i="10" s="1"/>
  <c r="AL804" i="10"/>
  <c r="AL805" i="10" s="1"/>
  <c r="AL806" i="10" s="1"/>
  <c r="AL807" i="10" s="1"/>
  <c r="AL808" i="10" s="1"/>
  <c r="AK805" i="10"/>
  <c r="AK806" i="10" s="1"/>
  <c r="AK807" i="10" s="1"/>
  <c r="AK808" i="10" s="1"/>
  <c r="AL126" i="10"/>
  <c r="AK127" i="10"/>
  <c r="AL269" i="10"/>
  <c r="AK270" i="10"/>
  <c r="AL361" i="10"/>
  <c r="AK362" i="10"/>
  <c r="AK770" i="10"/>
  <c r="AK771" i="10" s="1"/>
  <c r="AK772" i="10" s="1"/>
  <c r="AK773" i="10" s="1"/>
  <c r="AL769" i="10"/>
  <c r="AL770" i="10" s="1"/>
  <c r="AL771" i="10" s="1"/>
  <c r="AL772" i="10" s="1"/>
  <c r="AL773" i="10" s="1"/>
  <c r="AL593" i="10"/>
  <c r="AK594" i="10"/>
  <c r="AL440" i="10"/>
  <c r="AK441" i="10"/>
  <c r="AL401" i="10"/>
  <c r="AK402" i="10"/>
  <c r="AL381" i="10"/>
  <c r="AK382" i="10"/>
  <c r="AK352" i="10"/>
  <c r="AL351" i="10"/>
  <c r="AK451" i="10"/>
  <c r="AL450" i="10"/>
  <c r="AK614" i="10"/>
  <c r="AL613" i="10"/>
  <c r="AK151" i="10"/>
  <c r="AL150" i="10"/>
  <c r="AK579" i="10"/>
  <c r="AL578" i="10"/>
  <c r="AL784" i="10"/>
  <c r="AL785" i="10" s="1"/>
  <c r="AL786" i="10" s="1"/>
  <c r="AL787" i="10" s="1"/>
  <c r="AL788" i="10" s="1"/>
  <c r="AK785" i="10"/>
  <c r="AK786" i="10" s="1"/>
  <c r="AK787" i="10" s="1"/>
  <c r="AK788" i="10" s="1"/>
  <c r="AL81" i="10"/>
  <c r="AK82" i="10"/>
  <c r="AL224" i="10"/>
  <c r="AK225" i="10"/>
  <c r="AL843" i="10"/>
  <c r="AK844" i="10"/>
  <c r="AK77" i="10"/>
  <c r="AL76" i="10"/>
  <c r="AK304" i="10"/>
  <c r="AL303" i="10"/>
  <c r="AL700" i="10"/>
  <c r="AK701" i="10"/>
  <c r="AK869" i="10"/>
  <c r="AL868" i="10"/>
  <c r="AK456" i="10"/>
  <c r="AL455" i="10"/>
  <c r="AL411" i="10"/>
  <c r="AK412" i="10"/>
  <c r="AK166" i="10"/>
  <c r="AL165" i="10"/>
  <c r="AK490" i="10"/>
  <c r="AL489" i="10"/>
  <c r="AK260" i="10"/>
  <c r="AL259" i="10"/>
  <c r="AL725" i="10"/>
  <c r="AK726" i="10"/>
  <c r="AK176" i="10"/>
  <c r="AL175" i="10"/>
  <c r="AL121" i="10"/>
  <c r="AK122" i="10"/>
  <c r="AK357" i="10"/>
  <c r="AL356" i="10"/>
  <c r="AL888" i="10"/>
  <c r="AK889" i="10"/>
  <c r="AL239" i="10"/>
  <c r="AK240" i="10"/>
  <c r="AK545" i="10"/>
  <c r="AL544" i="10"/>
  <c r="AL848" i="10"/>
  <c r="AK849" i="10"/>
  <c r="AK820" i="10"/>
  <c r="AK821" i="10" s="1"/>
  <c r="AL819" i="10"/>
  <c r="AL820" i="10" s="1"/>
  <c r="AL821" i="10" s="1"/>
  <c r="AL318" i="10"/>
  <c r="AK319" i="10"/>
  <c r="AK736" i="10"/>
  <c r="AL735" i="10"/>
  <c r="AL465" i="10"/>
  <c r="AK466" i="10"/>
  <c r="AK609" i="10"/>
  <c r="AL608" i="10"/>
  <c r="AL195" i="10"/>
  <c r="AL196" i="10" s="1"/>
  <c r="AL197" i="10" s="1"/>
  <c r="AL198" i="10" s="1"/>
  <c r="AL199" i="10" s="1"/>
  <c r="AL799" i="10"/>
  <c r="AL800" i="10" s="1"/>
  <c r="AL801" i="10" s="1"/>
  <c r="AL802" i="10" s="1"/>
  <c r="AL803" i="10" s="1"/>
  <c r="AK800" i="10"/>
  <c r="AK801" i="10" s="1"/>
  <c r="AK802" i="10" s="1"/>
  <c r="AK803" i="10" s="1"/>
  <c r="AL323" i="10"/>
  <c r="AK324" i="10"/>
  <c r="AK520" i="10"/>
  <c r="AK521" i="10" s="1"/>
  <c r="AL519" i="10"/>
  <c r="AK329" i="10"/>
  <c r="AL328" i="10"/>
  <c r="AK657" i="10"/>
  <c r="AL656" i="10"/>
  <c r="AK245" i="10"/>
  <c r="AL244" i="10"/>
  <c r="AE18" i="18" l="1"/>
  <c r="AE14" i="30"/>
  <c r="AJ1144" i="26"/>
  <c r="AJ19" i="15" s="1"/>
  <c r="AJ19" i="17" s="1"/>
  <c r="AJ19" i="18" s="1"/>
  <c r="AJ1142" i="26"/>
  <c r="AJ17" i="15" s="1"/>
  <c r="AJ17" i="17" s="1"/>
  <c r="AJ17" i="18" s="1"/>
  <c r="AG1117" i="26"/>
  <c r="AG1143" i="26" s="1"/>
  <c r="AG18" i="15" s="1"/>
  <c r="AG18" i="17" s="1"/>
  <c r="AF18" i="17"/>
  <c r="AI16" i="17"/>
  <c r="AK1121" i="26"/>
  <c r="AJ818" i="10"/>
  <c r="AJ822" i="10"/>
  <c r="AJ823" i="10" s="1"/>
  <c r="AL817" i="10"/>
  <c r="AH144" i="26"/>
  <c r="AI191" i="26"/>
  <c r="AI190" i="26" s="1"/>
  <c r="AG622" i="10"/>
  <c r="AG695" i="26" s="1"/>
  <c r="AG694" i="26"/>
  <c r="AI316" i="26"/>
  <c r="AF212" i="10"/>
  <c r="AF193" i="26"/>
  <c r="AE213" i="10"/>
  <c r="AE195" i="26" s="1"/>
  <c r="AE194" i="26"/>
  <c r="AI203" i="26"/>
  <c r="AI834" i="26"/>
  <c r="AI722" i="10"/>
  <c r="AG724" i="10"/>
  <c r="AG837" i="26" s="1"/>
  <c r="AG836" i="26"/>
  <c r="AG192" i="26"/>
  <c r="AG211" i="10"/>
  <c r="AH723" i="10"/>
  <c r="AH835" i="26"/>
  <c r="AH268" i="26"/>
  <c r="AH272" i="26" s="1"/>
  <c r="AH260" i="26"/>
  <c r="AH264" i="26" s="1"/>
  <c r="AK817" i="10"/>
  <c r="AK833" i="26"/>
  <c r="AH690" i="26"/>
  <c r="AJ1127" i="26"/>
  <c r="AK1120" i="26"/>
  <c r="AJ1125" i="26"/>
  <c r="AJ1141" i="26" s="1"/>
  <c r="AJ16" i="15" s="1"/>
  <c r="AJ16" i="17" s="1"/>
  <c r="AL520" i="10"/>
  <c r="AL521" i="10" s="1"/>
  <c r="AL575" i="26"/>
  <c r="AK727" i="10"/>
  <c r="AK839" i="26"/>
  <c r="AL614" i="10"/>
  <c r="AL686" i="26"/>
  <c r="AK605" i="10"/>
  <c r="AK677" i="26"/>
  <c r="AL250" i="10"/>
  <c r="AL231" i="26"/>
  <c r="AL255" i="10"/>
  <c r="AL236" i="26"/>
  <c r="AL530" i="10"/>
  <c r="AL585" i="26"/>
  <c r="AJ743" i="10"/>
  <c r="AJ855" i="26"/>
  <c r="AL536" i="10"/>
  <c r="AL591" i="26"/>
  <c r="AI307" i="10"/>
  <c r="AI306" i="26" s="1"/>
  <c r="AI305" i="26"/>
  <c r="AJ364" i="10"/>
  <c r="AJ385" i="26"/>
  <c r="AI424" i="10"/>
  <c r="AI463" i="26" s="1"/>
  <c r="AI462" i="26"/>
  <c r="AJ763" i="10"/>
  <c r="AJ875" i="26"/>
  <c r="AI852" i="10"/>
  <c r="AI999" i="26" s="1"/>
  <c r="AI998" i="26"/>
  <c r="AJ162" i="26"/>
  <c r="AI704" i="10"/>
  <c r="AI817" i="26" s="1"/>
  <c r="AI816" i="26"/>
  <c r="AK576" i="26"/>
  <c r="AK610" i="10"/>
  <c r="AK682" i="26"/>
  <c r="AL889" i="10"/>
  <c r="AL1035" i="26"/>
  <c r="AL726" i="10"/>
  <c r="AL838" i="26"/>
  <c r="AL412" i="10"/>
  <c r="AL433" i="26"/>
  <c r="AK305" i="10"/>
  <c r="AK303" i="26"/>
  <c r="AL82" i="10"/>
  <c r="AL29" i="26"/>
  <c r="AK615" i="10"/>
  <c r="AK616" i="10" s="1"/>
  <c r="AK687" i="26"/>
  <c r="AL382" i="10"/>
  <c r="AL403" i="26"/>
  <c r="AL604" i="10"/>
  <c r="AL676" i="26"/>
  <c r="AK157" i="10"/>
  <c r="AK121" i="26"/>
  <c r="AL294" i="10"/>
  <c r="AL292" i="26"/>
  <c r="AL471" i="10"/>
  <c r="AL509" i="26"/>
  <c r="AK683" i="10"/>
  <c r="AK950" i="26"/>
  <c r="AK778" i="26"/>
  <c r="AK251" i="10"/>
  <c r="AK232" i="26"/>
  <c r="AL559" i="10"/>
  <c r="AL631" i="26"/>
  <c r="AL630" i="26" s="1"/>
  <c r="AL540" i="10"/>
  <c r="AL595" i="26"/>
  <c r="AK496" i="10"/>
  <c r="AK551" i="26"/>
  <c r="AK133" i="10"/>
  <c r="AK80" i="26"/>
  <c r="AL87" i="10"/>
  <c r="AL34" i="26"/>
  <c r="AK300" i="10"/>
  <c r="AK298" i="26"/>
  <c r="AK256" i="10"/>
  <c r="AK237" i="26"/>
  <c r="AK197" i="26"/>
  <c r="AL687" i="10"/>
  <c r="AL954" i="26"/>
  <c r="AL782" i="26"/>
  <c r="AL461" i="10"/>
  <c r="AL499" i="26"/>
  <c r="AL235" i="10"/>
  <c r="AL216" i="26"/>
  <c r="AK113" i="10"/>
  <c r="AK60" i="26"/>
  <c r="AK762" i="10"/>
  <c r="AK874" i="26"/>
  <c r="AK531" i="10"/>
  <c r="AK586" i="26"/>
  <c r="AI253" i="10"/>
  <c r="AI235" i="26" s="1"/>
  <c r="AI234" i="26"/>
  <c r="AI543" i="10"/>
  <c r="AI599" i="26" s="1"/>
  <c r="AI598" i="26"/>
  <c r="AI484" i="10"/>
  <c r="AI523" i="26" s="1"/>
  <c r="AI522" i="26"/>
  <c r="AH938" i="26"/>
  <c r="AH766" i="26"/>
  <c r="AJ423" i="10"/>
  <c r="AJ461" i="26"/>
  <c r="AK291" i="10"/>
  <c r="AK289" i="26"/>
  <c r="AI380" i="10"/>
  <c r="AI402" i="26" s="1"/>
  <c r="AI401" i="26"/>
  <c r="AI592" i="10"/>
  <c r="AI665" i="26" s="1"/>
  <c r="AI664" i="26"/>
  <c r="AJ497" i="10"/>
  <c r="AJ552" i="26"/>
  <c r="AJ517" i="10"/>
  <c r="AJ572" i="26"/>
  <c r="AJ601" i="10"/>
  <c r="AJ673" i="26"/>
  <c r="AJ389" i="10"/>
  <c r="AJ410" i="26"/>
  <c r="AK1126" i="26"/>
  <c r="AK968" i="26"/>
  <c r="AK972" i="26" s="1"/>
  <c r="AK976" i="26"/>
  <c r="AK980" i="26" s="1"/>
  <c r="AJ675" i="10"/>
  <c r="AJ942" i="26"/>
  <c r="AJ770" i="26"/>
  <c r="AI897" i="10"/>
  <c r="AI1044" i="26" s="1"/>
  <c r="AI1043" i="26"/>
  <c r="AJ359" i="10"/>
  <c r="AJ380" i="26"/>
  <c r="AJ728" i="10"/>
  <c r="AJ840" i="26"/>
  <c r="AJ566" i="10"/>
  <c r="AJ638" i="26"/>
  <c r="AJ319" i="26"/>
  <c r="AI228" i="10"/>
  <c r="AI210" i="26" s="1"/>
  <c r="AI209" i="26"/>
  <c r="AI665" i="10"/>
  <c r="AI932" i="26"/>
  <c r="AI760" i="26"/>
  <c r="AI297" i="10"/>
  <c r="AI296" i="26" s="1"/>
  <c r="AI295" i="26"/>
  <c r="AJ395" i="10"/>
  <c r="AJ417" i="26" s="1"/>
  <c r="AJ416" i="26"/>
  <c r="AK1115" i="26"/>
  <c r="AI144" i="10"/>
  <c r="AI109" i="26" s="1"/>
  <c r="AI108" i="26"/>
  <c r="AJ659" i="10"/>
  <c r="AJ926" i="26"/>
  <c r="AJ754" i="26"/>
  <c r="AJ326" i="10"/>
  <c r="AJ324" i="26"/>
  <c r="AJ409" i="10"/>
  <c r="AJ430" i="26"/>
  <c r="AI602" i="10"/>
  <c r="AI675" i="26" s="1"/>
  <c r="AI674" i="26"/>
  <c r="AI287" i="10"/>
  <c r="AI286" i="26" s="1"/>
  <c r="AI285" i="26"/>
  <c r="AI548" i="10"/>
  <c r="AI604" i="26" s="1"/>
  <c r="AI603" i="26"/>
  <c r="AJ713" i="10"/>
  <c r="AJ825" i="26"/>
  <c r="AK890" i="10"/>
  <c r="AK1036" i="26"/>
  <c r="AK383" i="10"/>
  <c r="AK404" i="26"/>
  <c r="AL156" i="10"/>
  <c r="AL120" i="26"/>
  <c r="AK560" i="10"/>
  <c r="AK632" i="26"/>
  <c r="AL299" i="10"/>
  <c r="AL297" i="26"/>
  <c r="AL112" i="10"/>
  <c r="AL59" i="26"/>
  <c r="AI95" i="10"/>
  <c r="AI43" i="26" s="1"/>
  <c r="AI42" i="26"/>
  <c r="AJ542" i="10"/>
  <c r="AJ597" i="26"/>
  <c r="AI493" i="10"/>
  <c r="AI549" i="26" s="1"/>
  <c r="AI548" i="26"/>
  <c r="AJ453" i="10"/>
  <c r="AJ491" i="26"/>
  <c r="AJ561" i="10"/>
  <c r="AJ633" i="26"/>
  <c r="AL260" i="10"/>
  <c r="AL241" i="26"/>
  <c r="AL72" i="10"/>
  <c r="AL19" i="26"/>
  <c r="AL18" i="26" s="1"/>
  <c r="AK427" i="10"/>
  <c r="AK465" i="26"/>
  <c r="AL637" i="10"/>
  <c r="AL904" i="26"/>
  <c r="AL732" i="26"/>
  <c r="AL309" i="10"/>
  <c r="AL307" i="26"/>
  <c r="AL505" i="10"/>
  <c r="AL560" i="26"/>
  <c r="AK285" i="10"/>
  <c r="AK283" i="26"/>
  <c r="AI164" i="10"/>
  <c r="AI129" i="26" s="1"/>
  <c r="AI128" i="26"/>
  <c r="AI400" i="10"/>
  <c r="AI422" i="26" s="1"/>
  <c r="AI421" i="26"/>
  <c r="AJ689" i="10"/>
  <c r="AJ956" i="26"/>
  <c r="AJ784" i="26"/>
  <c r="AJ644" i="10"/>
  <c r="AJ911" i="26"/>
  <c r="AJ739" i="26"/>
  <c r="AJ841" i="10"/>
  <c r="AJ987" i="26"/>
  <c r="AI90" i="10"/>
  <c r="AI38" i="26" s="1"/>
  <c r="AI37" i="26"/>
  <c r="AK350" i="26"/>
  <c r="AK1118" i="26"/>
  <c r="AJ866" i="10"/>
  <c r="AJ1012" i="26"/>
  <c r="AI640" i="10"/>
  <c r="AI907" i="26"/>
  <c r="AI735" i="26"/>
  <c r="AJ901" i="10"/>
  <c r="AJ1047" i="26"/>
  <c r="AL964" i="26"/>
  <c r="AL792" i="26"/>
  <c r="AI902" i="10"/>
  <c r="AI1049" i="26" s="1"/>
  <c r="AI1048" i="26"/>
  <c r="AI533" i="10"/>
  <c r="AI589" i="26" s="1"/>
  <c r="AI588" i="26"/>
  <c r="AI744" i="10"/>
  <c r="AI857" i="26" s="1"/>
  <c r="AI856" i="26"/>
  <c r="AJ639" i="10"/>
  <c r="AJ906" i="26"/>
  <c r="AJ734" i="26"/>
  <c r="AJ664" i="10"/>
  <c r="AJ931" i="26"/>
  <c r="AJ759" i="26"/>
  <c r="AL757" i="10"/>
  <c r="AL869" i="26"/>
  <c r="AJ167" i="26"/>
  <c r="AK758" i="10"/>
  <c r="AK870" i="26"/>
  <c r="AJ718" i="10"/>
  <c r="AJ830" i="26"/>
  <c r="AI587" i="10"/>
  <c r="AI660" i="26" s="1"/>
  <c r="AI659" i="26"/>
  <c r="AJ237" i="10"/>
  <c r="AJ218" i="26"/>
  <c r="AJ571" i="10"/>
  <c r="AJ643" i="26"/>
  <c r="AJ404" i="10"/>
  <c r="AJ425" i="26"/>
  <c r="AI405" i="10"/>
  <c r="AI427" i="26" s="1"/>
  <c r="AI426" i="26"/>
  <c r="AI729" i="10"/>
  <c r="AI842" i="26" s="1"/>
  <c r="AI841" i="26"/>
  <c r="AI714" i="10"/>
  <c r="AI827" i="26" s="1"/>
  <c r="AI826" i="26"/>
  <c r="AI332" i="10"/>
  <c r="AI331" i="26" s="1"/>
  <c r="AI330" i="26"/>
  <c r="AJ342" i="10"/>
  <c r="AJ341" i="26" s="1"/>
  <c r="AJ340" i="26"/>
  <c r="AJ414" i="10"/>
  <c r="AJ435" i="26"/>
  <c r="AJ871" i="10"/>
  <c r="AJ1017" i="26"/>
  <c r="AJ846" i="10"/>
  <c r="AJ992" i="26"/>
  <c r="AJ153" i="10"/>
  <c r="AJ117" i="26"/>
  <c r="AJ738" i="10"/>
  <c r="AJ850" i="26"/>
  <c r="AH908" i="26"/>
  <c r="AH736" i="26"/>
  <c r="AI154" i="10"/>
  <c r="AI119" i="26" s="1"/>
  <c r="AI118" i="26"/>
  <c r="AI847" i="10"/>
  <c r="AI994" i="26" s="1"/>
  <c r="AI993" i="26"/>
  <c r="AH903" i="26"/>
  <c r="AH731" i="26"/>
  <c r="AI474" i="10"/>
  <c r="AI513" i="26" s="1"/>
  <c r="AI512" i="26"/>
  <c r="AJ267" i="10"/>
  <c r="AJ248" i="26"/>
  <c r="AJ74" i="10"/>
  <c r="AJ21" i="26"/>
  <c r="AJ576" i="10"/>
  <c r="AJ648" i="26"/>
  <c r="AI459" i="10"/>
  <c r="AI498" i="26" s="1"/>
  <c r="AI497" i="26"/>
  <c r="AL609" i="10"/>
  <c r="AL681" i="26"/>
  <c r="AL682" i="10"/>
  <c r="AL949" i="26"/>
  <c r="AL777" i="26"/>
  <c r="AL495" i="10"/>
  <c r="AL550" i="26"/>
  <c r="AK688" i="10"/>
  <c r="AK955" i="26"/>
  <c r="AK783" i="26"/>
  <c r="AI337" i="10"/>
  <c r="AI336" i="26" s="1"/>
  <c r="AI335" i="26"/>
  <c r="AI553" i="10"/>
  <c r="AI609" i="26" s="1"/>
  <c r="AI608" i="26"/>
  <c r="AJ552" i="10"/>
  <c r="AJ607" i="26"/>
  <c r="AI365" i="10"/>
  <c r="AI387" i="26" s="1"/>
  <c r="AI386" i="26"/>
  <c r="AJ336" i="10"/>
  <c r="AJ334" i="26"/>
  <c r="AI670" i="10"/>
  <c r="AI937" i="26"/>
  <c r="AI765" i="26"/>
  <c r="AJ168" i="10"/>
  <c r="AJ132" i="26"/>
  <c r="AI268" i="10"/>
  <c r="AI250" i="26" s="1"/>
  <c r="AI249" i="26"/>
  <c r="AL245" i="10"/>
  <c r="AL226" i="26"/>
  <c r="AK467" i="10"/>
  <c r="AK505" i="26"/>
  <c r="AL456" i="10"/>
  <c r="AL494" i="26"/>
  <c r="AL451" i="10"/>
  <c r="AL489" i="26"/>
  <c r="AK187" i="10"/>
  <c r="AK151" i="26"/>
  <c r="AL97" i="10"/>
  <c r="AL44" i="26"/>
  <c r="AL574" i="10"/>
  <c r="AL646" i="26"/>
  <c r="AK526" i="10"/>
  <c r="AK581" i="26"/>
  <c r="AL619" i="10"/>
  <c r="AL691" i="26"/>
  <c r="AL165" i="26"/>
  <c r="AK246" i="10"/>
  <c r="AK227" i="26"/>
  <c r="AL849" i="10"/>
  <c r="AL995" i="26"/>
  <c r="AK78" i="10"/>
  <c r="AK25" i="26"/>
  <c r="AL362" i="10"/>
  <c r="AL383" i="26"/>
  <c r="AK717" i="10"/>
  <c r="AK829" i="26"/>
  <c r="AK162" i="10"/>
  <c r="AK126" i="26"/>
  <c r="AK73" i="10"/>
  <c r="AK20" i="26"/>
  <c r="AL711" i="10"/>
  <c r="AL823" i="26"/>
  <c r="AK575" i="10"/>
  <c r="AK647" i="26"/>
  <c r="AK732" i="10"/>
  <c r="AK844" i="26"/>
  <c r="AL426" i="10"/>
  <c r="AL464" i="26"/>
  <c r="AL525" i="10"/>
  <c r="AL580" i="26"/>
  <c r="AL191" i="10"/>
  <c r="AL155" i="26"/>
  <c r="AK620" i="10"/>
  <c r="AK621" i="10" s="1"/>
  <c r="AK692" i="26"/>
  <c r="AK638" i="10"/>
  <c r="AK905" i="26"/>
  <c r="AK733" i="26"/>
  <c r="AK422" i="10"/>
  <c r="AK460" i="26"/>
  <c r="AK310" i="10"/>
  <c r="AK308" i="26"/>
  <c r="AL741" i="10"/>
  <c r="AL853" i="26"/>
  <c r="AK166" i="26"/>
  <c r="AK506" i="10"/>
  <c r="AK561" i="26"/>
  <c r="AL284" i="10"/>
  <c r="AL282" i="26"/>
  <c r="AK378" i="10"/>
  <c r="AK399" i="26"/>
  <c r="AH948" i="26"/>
  <c r="AH776" i="26"/>
  <c r="AJ370" i="10"/>
  <c r="AJ392" i="26" s="1"/>
  <c r="AJ391" i="26"/>
  <c r="AI327" i="10"/>
  <c r="AI326" i="26" s="1"/>
  <c r="AI325" i="26"/>
  <c r="AI302" i="10"/>
  <c r="AI301" i="26" s="1"/>
  <c r="AI300" i="26"/>
  <c r="AI454" i="10"/>
  <c r="AI493" i="26" s="1"/>
  <c r="AI492" i="26"/>
  <c r="AI749" i="10"/>
  <c r="AI862" i="26" s="1"/>
  <c r="AI861" i="26"/>
  <c r="AJ886" i="10"/>
  <c r="AJ1032" i="26"/>
  <c r="AJ586" i="10"/>
  <c r="AJ658" i="26"/>
  <c r="AI660" i="10"/>
  <c r="AI927" i="26"/>
  <c r="AI755" i="26"/>
  <c r="AJ184" i="10"/>
  <c r="AJ149" i="26" s="1"/>
  <c r="AJ148" i="26"/>
  <c r="AI115" i="10"/>
  <c r="AI63" i="26" s="1"/>
  <c r="AI62" i="26"/>
  <c r="AI695" i="10"/>
  <c r="AI962" i="26"/>
  <c r="AI790" i="26"/>
  <c r="AJ527" i="10"/>
  <c r="AJ582" i="26"/>
  <c r="AJ134" i="10"/>
  <c r="AJ81" i="26"/>
  <c r="AK1128" i="26"/>
  <c r="AJ374" i="10"/>
  <c r="AJ395" i="26"/>
  <c r="AL147" i="10"/>
  <c r="AL111" i="26"/>
  <c r="AJ188" i="10"/>
  <c r="AJ152" i="26"/>
  <c r="AI469" i="10"/>
  <c r="AI508" i="26" s="1"/>
  <c r="AI507" i="26"/>
  <c r="AI923" i="26"/>
  <c r="AI751" i="26"/>
  <c r="AJ513" i="10"/>
  <c r="AJ569" i="26" s="1"/>
  <c r="AJ568" i="26"/>
  <c r="AJ596" i="10"/>
  <c r="AJ668" i="26"/>
  <c r="AJ124" i="10"/>
  <c r="AJ71" i="26"/>
  <c r="AJ399" i="10"/>
  <c r="AJ420" i="26"/>
  <c r="AJ532" i="10"/>
  <c r="AJ587" i="26"/>
  <c r="AJ547" i="10"/>
  <c r="AJ602" i="26"/>
  <c r="AI85" i="10"/>
  <c r="AI33" i="26" s="1"/>
  <c r="AI32" i="26"/>
  <c r="AI842" i="10"/>
  <c r="AI989" i="26" s="1"/>
  <c r="AI988" i="26"/>
  <c r="AI434" i="10"/>
  <c r="AI473" i="26" s="1"/>
  <c r="AI472" i="26"/>
  <c r="AJ679" i="10"/>
  <c r="AJ946" i="26"/>
  <c r="AJ774" i="26"/>
  <c r="AJ149" i="10"/>
  <c r="AJ114" i="26" s="1"/>
  <c r="AJ113" i="26"/>
  <c r="AJ158" i="10"/>
  <c r="AJ122" i="26"/>
  <c r="AI645" i="10"/>
  <c r="AI912" i="26"/>
  <c r="AI740" i="26"/>
  <c r="AI80" i="10"/>
  <c r="AI28" i="26" s="1"/>
  <c r="AI27" i="26"/>
  <c r="AJ331" i="10"/>
  <c r="AJ329" i="26"/>
  <c r="AJ611" i="10"/>
  <c r="AJ683" i="26"/>
  <c r="AJ129" i="10"/>
  <c r="AJ76" i="26"/>
  <c r="AJ478" i="10"/>
  <c r="AJ516" i="26"/>
  <c r="AI415" i="10"/>
  <c r="AI437" i="26" s="1"/>
  <c r="AI436" i="26"/>
  <c r="AJ538" i="10"/>
  <c r="AJ594" i="26" s="1"/>
  <c r="AJ593" i="26"/>
  <c r="AI597" i="10"/>
  <c r="AI670" i="26" s="1"/>
  <c r="AI669" i="26"/>
  <c r="AH963" i="26"/>
  <c r="AH791" i="26"/>
  <c r="AK413" i="10"/>
  <c r="AK434" i="26"/>
  <c r="AL132" i="10"/>
  <c r="AL79" i="26"/>
  <c r="AK462" i="10"/>
  <c r="AK500" i="26"/>
  <c r="AI650" i="10"/>
  <c r="AI917" i="26"/>
  <c r="AI745" i="26"/>
  <c r="AK804" i="26"/>
  <c r="AK808" i="26" s="1"/>
  <c r="AK796" i="26"/>
  <c r="AK800" i="26" s="1"/>
  <c r="AI360" i="10"/>
  <c r="AI382" i="26" s="1"/>
  <c r="AI381" i="26"/>
  <c r="AJ94" i="10"/>
  <c r="AJ41" i="26"/>
  <c r="AJ143" i="10"/>
  <c r="AJ107" i="26"/>
  <c r="AJ753" i="10"/>
  <c r="AJ865" i="26"/>
  <c r="AJ458" i="10"/>
  <c r="AJ496" i="26"/>
  <c r="AI218" i="10"/>
  <c r="AI200" i="26" s="1"/>
  <c r="AI199" i="26"/>
  <c r="AK363" i="10"/>
  <c r="AK384" i="26"/>
  <c r="AL476" i="10"/>
  <c r="AL514" i="26"/>
  <c r="AK712" i="10"/>
  <c r="AK824" i="26"/>
  <c r="AL731" i="10"/>
  <c r="AL843" i="26"/>
  <c r="AK192" i="10"/>
  <c r="AK156" i="26"/>
  <c r="AL459" i="26"/>
  <c r="AL458" i="26" s="1"/>
  <c r="AK742" i="10"/>
  <c r="AK854" i="26"/>
  <c r="AL545" i="10"/>
  <c r="AL600" i="26"/>
  <c r="AL490" i="10"/>
  <c r="AL545" i="26"/>
  <c r="AL544" i="26" s="1"/>
  <c r="AK845" i="10"/>
  <c r="AK991" i="26"/>
  <c r="AK442" i="10"/>
  <c r="AK480" i="26"/>
  <c r="AK271" i="10"/>
  <c r="AK252" i="26"/>
  <c r="AK231" i="10"/>
  <c r="AK212" i="26"/>
  <c r="AL407" i="10"/>
  <c r="AL428" i="26"/>
  <c r="AL550" i="10"/>
  <c r="AL605" i="26"/>
  <c r="AL854" i="10"/>
  <c r="AL1000" i="26"/>
  <c r="AK266" i="10"/>
  <c r="AK247" i="26"/>
  <c r="AL102" i="10"/>
  <c r="AL49" i="26"/>
  <c r="AL667" i="10"/>
  <c r="AL934" i="26"/>
  <c r="AL762" i="26"/>
  <c r="AL107" i="10"/>
  <c r="AL54" i="26"/>
  <c r="AL431" i="10"/>
  <c r="AL469" i="26"/>
  <c r="AL446" i="10"/>
  <c r="AL484" i="26"/>
  <c r="AK895" i="10"/>
  <c r="AK1041" i="26"/>
  <c r="AL387" i="10"/>
  <c r="AL408" i="26"/>
  <c r="AL662" i="10"/>
  <c r="AL929" i="26"/>
  <c r="AL757" i="26"/>
  <c r="AK885" i="10"/>
  <c r="AK1031" i="26"/>
  <c r="AL584" i="10"/>
  <c r="AL656" i="26"/>
  <c r="AK643" i="10"/>
  <c r="AK910" i="26"/>
  <c r="AK738" i="26"/>
  <c r="AK840" i="10"/>
  <c r="AK986" i="26"/>
  <c r="AL436" i="10"/>
  <c r="AL474" i="26"/>
  <c r="AK335" i="10"/>
  <c r="AK333" i="26"/>
  <c r="AK93" i="10"/>
  <c r="AK40" i="26"/>
  <c r="AK693" i="10"/>
  <c r="AK960" i="26"/>
  <c r="AK788" i="26"/>
  <c r="AL397" i="10"/>
  <c r="AL418" i="26"/>
  <c r="AJ311" i="10"/>
  <c r="AJ309" i="26"/>
  <c r="AJ119" i="10"/>
  <c r="AJ66" i="26"/>
  <c r="AJ881" i="10"/>
  <c r="AJ1027" i="26"/>
  <c r="AI562" i="10"/>
  <c r="AI635" i="26" s="1"/>
  <c r="AI634" i="26"/>
  <c r="AJ733" i="10"/>
  <c r="AJ845" i="26"/>
  <c r="AI135" i="10"/>
  <c r="AI83" i="26" s="1"/>
  <c r="AI82" i="26"/>
  <c r="AI503" i="10"/>
  <c r="AI559" i="26" s="1"/>
  <c r="AI558" i="26"/>
  <c r="AI385" i="10"/>
  <c r="AI407" i="26" s="1"/>
  <c r="AI406" i="26"/>
  <c r="AI887" i="10"/>
  <c r="AI1034" i="26" s="1"/>
  <c r="AI1033" i="26"/>
  <c r="AJ591" i="10"/>
  <c r="AJ663" i="26"/>
  <c r="AL368" i="10"/>
  <c r="AL389" i="26"/>
  <c r="AJ257" i="10"/>
  <c r="AJ238" i="26"/>
  <c r="AJ492" i="10"/>
  <c r="AJ547" i="26"/>
  <c r="AJ286" i="10"/>
  <c r="AJ284" i="26"/>
  <c r="AL511" i="10"/>
  <c r="AL566" i="26"/>
  <c r="AI429" i="10"/>
  <c r="AI468" i="26" s="1"/>
  <c r="AI467" i="26"/>
  <c r="AI690" i="10"/>
  <c r="AI957" i="26"/>
  <c r="AI785" i="26"/>
  <c r="AL340" i="10"/>
  <c r="AL338" i="26"/>
  <c r="AL393" i="10"/>
  <c r="AL414" i="26"/>
  <c r="AK369" i="10"/>
  <c r="AK390" i="26"/>
  <c r="AJ468" i="10"/>
  <c r="AJ506" i="26"/>
  <c r="AI680" i="10"/>
  <c r="AI947" i="26"/>
  <c r="AI775" i="26"/>
  <c r="AI100" i="10"/>
  <c r="AI48" i="26" s="1"/>
  <c r="AI47" i="26"/>
  <c r="AI764" i="10"/>
  <c r="AI877" i="26" s="1"/>
  <c r="AI876" i="26"/>
  <c r="AI110" i="10"/>
  <c r="AI58" i="26" s="1"/>
  <c r="AI57" i="26"/>
  <c r="AJ703" i="10"/>
  <c r="AJ815" i="26"/>
  <c r="AJ227" i="10"/>
  <c r="AJ208" i="26"/>
  <c r="AJ688" i="26"/>
  <c r="AJ354" i="10"/>
  <c r="AJ375" i="26"/>
  <c r="AI164" i="26"/>
  <c r="AI163" i="26"/>
  <c r="AI125" i="10"/>
  <c r="AI73" i="26" s="1"/>
  <c r="AI72" i="26"/>
  <c r="AI105" i="10"/>
  <c r="AI53" i="26" s="1"/>
  <c r="AI52" i="26"/>
  <c r="AI263" i="10"/>
  <c r="AI245" i="26" s="1"/>
  <c r="AI244" i="26"/>
  <c r="AI479" i="10"/>
  <c r="AI518" i="26" s="1"/>
  <c r="AI517" i="26"/>
  <c r="AI508" i="10"/>
  <c r="AI564" i="26" s="1"/>
  <c r="AI563" i="26"/>
  <c r="AJ104" i="10"/>
  <c r="AJ51" i="26"/>
  <c r="AJ669" i="10"/>
  <c r="AJ936" i="26"/>
  <c r="AJ764" i="26"/>
  <c r="AJ109" i="10"/>
  <c r="AJ56" i="26"/>
  <c r="AI872" i="10"/>
  <c r="AI1019" i="26" s="1"/>
  <c r="AI1018" i="26"/>
  <c r="AI375" i="10"/>
  <c r="AI397" i="26" s="1"/>
  <c r="AI396" i="26"/>
  <c r="AI174" i="10"/>
  <c r="AI139" i="26" s="1"/>
  <c r="AI138" i="26"/>
  <c r="AK295" i="10"/>
  <c r="AK293" i="26"/>
  <c r="AK541" i="10"/>
  <c r="AK596" i="26"/>
  <c r="AK88" i="10"/>
  <c r="AK35" i="26"/>
  <c r="AK236" i="10"/>
  <c r="AK217" i="26"/>
  <c r="AI322" i="10"/>
  <c r="AI321" i="26" s="1"/>
  <c r="AI320" i="26"/>
  <c r="AJ483" i="10"/>
  <c r="AJ521" i="26"/>
  <c r="AJ876" i="10"/>
  <c r="AJ1022" i="26"/>
  <c r="AI943" i="26"/>
  <c r="AI771" i="26"/>
  <c r="AJ114" i="10"/>
  <c r="AJ61" i="26"/>
  <c r="AI130" i="10"/>
  <c r="AI78" i="26" s="1"/>
  <c r="AI77" i="26"/>
  <c r="AI159" i="10"/>
  <c r="AI124" i="26" s="1"/>
  <c r="AI123" i="26"/>
  <c r="AH958" i="26"/>
  <c r="AH786" i="26"/>
  <c r="AJ292" i="10"/>
  <c r="AJ291" i="26" s="1"/>
  <c r="AJ290" i="26"/>
  <c r="AL653" i="10"/>
  <c r="AL920" i="26"/>
  <c r="AL748" i="26"/>
  <c r="AK850" i="10"/>
  <c r="AK996" i="26"/>
  <c r="AL828" i="26"/>
  <c r="AL324" i="10"/>
  <c r="AL322" i="26"/>
  <c r="AK358" i="10"/>
  <c r="AK379" i="26"/>
  <c r="AK452" i="10"/>
  <c r="AK490" i="26"/>
  <c r="AL186" i="10"/>
  <c r="AL150" i="26"/>
  <c r="AK98" i="10"/>
  <c r="AK45" i="26"/>
  <c r="AL657" i="10"/>
  <c r="AL924" i="26"/>
  <c r="AL752" i="26"/>
  <c r="AL736" i="10"/>
  <c r="AL848" i="26"/>
  <c r="AK123" i="10"/>
  <c r="AK70" i="26"/>
  <c r="AL869" i="10"/>
  <c r="AL1015" i="26"/>
  <c r="AL579" i="10"/>
  <c r="AL651" i="26"/>
  <c r="AK658" i="10"/>
  <c r="AK925" i="26"/>
  <c r="AK753" i="26"/>
  <c r="AK737" i="10"/>
  <c r="AK849" i="26"/>
  <c r="AK546" i="10"/>
  <c r="AK601" i="26"/>
  <c r="AL122" i="10"/>
  <c r="AL69" i="26"/>
  <c r="AK491" i="10"/>
  <c r="AK546" i="26"/>
  <c r="AK870" i="10"/>
  <c r="AK1016" i="26"/>
  <c r="AL844" i="10"/>
  <c r="AL990" i="26"/>
  <c r="AK580" i="10"/>
  <c r="AK652" i="26"/>
  <c r="AL441" i="10"/>
  <c r="AL479" i="26"/>
  <c r="AL270" i="10"/>
  <c r="AL251" i="26"/>
  <c r="AL230" i="10"/>
  <c r="AL211" i="26"/>
  <c r="AK408" i="10"/>
  <c r="AK429" i="26"/>
  <c r="AK551" i="10"/>
  <c r="AK606" i="26"/>
  <c r="AK855" i="10"/>
  <c r="AK1001" i="26"/>
  <c r="AL265" i="10"/>
  <c r="AL246" i="26"/>
  <c r="AK103" i="10"/>
  <c r="AK50" i="26"/>
  <c r="AK668" i="10"/>
  <c r="AK935" i="26"/>
  <c r="AK763" i="26"/>
  <c r="AK108" i="10"/>
  <c r="AK55" i="26"/>
  <c r="AK432" i="10"/>
  <c r="AK470" i="26"/>
  <c r="AK447" i="10"/>
  <c r="AK485" i="26"/>
  <c r="AL894" i="10"/>
  <c r="AL1040" i="26"/>
  <c r="AK388" i="10"/>
  <c r="AK409" i="26"/>
  <c r="AK663" i="10"/>
  <c r="AK930" i="26"/>
  <c r="AK758" i="26"/>
  <c r="AL884" i="10"/>
  <c r="AL1030" i="26"/>
  <c r="AK585" i="10"/>
  <c r="AK657" i="26"/>
  <c r="AL642" i="10"/>
  <c r="AL909" i="26"/>
  <c r="AL737" i="26"/>
  <c r="AL839" i="10"/>
  <c r="AL985" i="26"/>
  <c r="AL984" i="26" s="1"/>
  <c r="AK437" i="10"/>
  <c r="AK475" i="26"/>
  <c r="AL334" i="10"/>
  <c r="AL332" i="26"/>
  <c r="AL92" i="10"/>
  <c r="AL39" i="26"/>
  <c r="AL692" i="10"/>
  <c r="AL959" i="26"/>
  <c r="AL787" i="26"/>
  <c r="AK398" i="10"/>
  <c r="AK419" i="26"/>
  <c r="AI194" i="10"/>
  <c r="AI159" i="26" s="1"/>
  <c r="AI158" i="26"/>
  <c r="AI189" i="10"/>
  <c r="AI154" i="26" s="1"/>
  <c r="AI153" i="26"/>
  <c r="AI523" i="10"/>
  <c r="AI579" i="26" s="1"/>
  <c r="AI578" i="26"/>
  <c r="AI169" i="26"/>
  <c r="AI168" i="26"/>
  <c r="AJ655" i="10"/>
  <c r="AJ922" i="26"/>
  <c r="AJ750" i="26"/>
  <c r="AI464" i="10"/>
  <c r="AI503" i="26" s="1"/>
  <c r="AI502" i="26"/>
  <c r="AJ281" i="10"/>
  <c r="AJ279" i="26"/>
  <c r="AK537" i="10"/>
  <c r="AK592" i="26"/>
  <c r="AJ317" i="10"/>
  <c r="AJ315" i="26"/>
  <c r="AI582" i="10"/>
  <c r="AI655" i="26" s="1"/>
  <c r="AI654" i="26"/>
  <c r="AH913" i="26"/>
  <c r="AH741" i="26"/>
  <c r="AJ448" i="10"/>
  <c r="AJ486" i="26"/>
  <c r="AJ193" i="10"/>
  <c r="AJ157" i="26"/>
  <c r="AJ89" i="10"/>
  <c r="AJ36" i="26"/>
  <c r="AJ301" i="10"/>
  <c r="AJ299" i="26"/>
  <c r="AJ851" i="10"/>
  <c r="AJ997" i="26"/>
  <c r="AK654" i="10"/>
  <c r="AK921" i="26"/>
  <c r="AK749" i="26"/>
  <c r="AI410" i="10"/>
  <c r="AI432" i="26" s="1"/>
  <c r="AI431" i="26"/>
  <c r="AI577" i="10"/>
  <c r="AI650" i="26" s="1"/>
  <c r="AI649" i="26"/>
  <c r="AK1116" i="26"/>
  <c r="AJ178" i="10"/>
  <c r="AJ142" i="26"/>
  <c r="AK394" i="10"/>
  <c r="AK415" i="26"/>
  <c r="AK1122" i="26"/>
  <c r="AI719" i="10"/>
  <c r="AI832" i="26" s="1"/>
  <c r="AI831" i="26"/>
  <c r="AI258" i="10"/>
  <c r="AI240" i="26" s="1"/>
  <c r="AI239" i="26"/>
  <c r="AI867" i="10"/>
  <c r="AI1014" i="26" s="1"/>
  <c r="AI1013" i="26"/>
  <c r="AJ473" i="10"/>
  <c r="AJ511" i="26"/>
  <c r="AI572" i="10"/>
  <c r="AI645" i="26" s="1"/>
  <c r="AI644" i="26"/>
  <c r="AI635" i="10"/>
  <c r="AI902" i="26"/>
  <c r="AI730" i="26"/>
  <c r="AJ296" i="10"/>
  <c r="AJ294" i="26"/>
  <c r="AJ759" i="10"/>
  <c r="AJ872" i="26" s="1"/>
  <c r="AJ871" i="26"/>
  <c r="AJ522" i="10"/>
  <c r="AJ577" i="26"/>
  <c r="AJ856" i="10"/>
  <c r="AJ1002" i="26"/>
  <c r="AI685" i="10"/>
  <c r="AI952" i="26"/>
  <c r="AI780" i="26"/>
  <c r="AI857" i="10"/>
  <c r="AI1004" i="26" s="1"/>
  <c r="AI1003" i="26"/>
  <c r="AI607" i="10"/>
  <c r="AI680" i="26" s="1"/>
  <c r="AI679" i="26"/>
  <c r="AI248" i="10"/>
  <c r="AI230" i="26" s="1"/>
  <c r="AI229" i="26"/>
  <c r="AI734" i="10"/>
  <c r="AI847" i="26" s="1"/>
  <c r="AI846" i="26"/>
  <c r="AJ163" i="10"/>
  <c r="AJ127" i="26"/>
  <c r="AJ252" i="10"/>
  <c r="AJ233" i="26"/>
  <c r="AJ232" i="10"/>
  <c r="AJ213" i="26"/>
  <c r="AL304" i="10"/>
  <c r="AL302" i="26"/>
  <c r="AL215" i="10"/>
  <c r="AL216" i="10" s="1"/>
  <c r="AL196" i="26"/>
  <c r="AL761" i="10"/>
  <c r="AL873" i="26"/>
  <c r="AI444" i="10"/>
  <c r="AI483" i="26" s="1"/>
  <c r="AI482" i="26"/>
  <c r="AI223" i="10"/>
  <c r="AI205" i="26" s="1"/>
  <c r="AI204" i="26"/>
  <c r="AJ79" i="10"/>
  <c r="AJ26" i="26"/>
  <c r="AI528" i="10"/>
  <c r="AI584" i="26" s="1"/>
  <c r="AI583" i="26"/>
  <c r="AK325" i="10"/>
  <c r="AK323" i="26"/>
  <c r="AL357" i="10"/>
  <c r="AL378" i="26"/>
  <c r="AL77" i="10"/>
  <c r="AL24" i="26"/>
  <c r="AK403" i="10"/>
  <c r="AK424" i="26"/>
  <c r="AL161" i="10"/>
  <c r="AL125" i="26"/>
  <c r="AL377" i="10"/>
  <c r="AL398" i="26"/>
  <c r="AL466" i="10"/>
  <c r="AL504" i="26"/>
  <c r="AK261" i="10"/>
  <c r="AK242" i="26"/>
  <c r="AK457" i="10"/>
  <c r="AK495" i="26"/>
  <c r="AL402" i="10"/>
  <c r="AL423" i="26"/>
  <c r="AK477" i="10"/>
  <c r="AK515" i="26"/>
  <c r="AL329" i="10"/>
  <c r="AL327" i="26"/>
  <c r="AL160" i="26"/>
  <c r="AK320" i="10"/>
  <c r="AK321" i="10" s="1"/>
  <c r="AK318" i="26"/>
  <c r="AK241" i="10"/>
  <c r="AK222" i="26"/>
  <c r="AL176" i="10"/>
  <c r="AL140" i="26"/>
  <c r="AL166" i="10"/>
  <c r="AL130" i="26"/>
  <c r="AK702" i="10"/>
  <c r="AK814" i="26"/>
  <c r="AK226" i="10"/>
  <c r="AK207" i="26"/>
  <c r="AL151" i="10"/>
  <c r="AL115" i="26"/>
  <c r="AL352" i="10"/>
  <c r="AL373" i="26"/>
  <c r="AL372" i="26" s="1"/>
  <c r="AK595" i="10"/>
  <c r="AK667" i="26"/>
  <c r="AK128" i="10"/>
  <c r="AK75" i="26"/>
  <c r="AK752" i="10"/>
  <c r="AK864" i="26"/>
  <c r="AL677" i="10"/>
  <c r="AL944" i="26"/>
  <c r="AL772" i="26"/>
  <c r="AK648" i="10"/>
  <c r="AK915" i="26"/>
  <c r="AK743" i="26"/>
  <c r="AL899" i="10"/>
  <c r="AL1045" i="26"/>
  <c r="AL589" i="10"/>
  <c r="AL661" i="26"/>
  <c r="AL220" i="10"/>
  <c r="AL221" i="10" s="1"/>
  <c r="AL201" i="26"/>
  <c r="AL632" i="10"/>
  <c r="AL899" i="26"/>
  <c r="AL898" i="26" s="1"/>
  <c r="AL727" i="26"/>
  <c r="AL726" i="26" s="1"/>
  <c r="AL171" i="10"/>
  <c r="AL135" i="26"/>
  <c r="AL481" i="10"/>
  <c r="AL519" i="26"/>
  <c r="AL874" i="10"/>
  <c r="AL1020" i="26"/>
  <c r="AL864" i="10"/>
  <c r="AL1010" i="26"/>
  <c r="AL515" i="10"/>
  <c r="AL516" i="10" s="1"/>
  <c r="AL570" i="26"/>
  <c r="AK600" i="10"/>
  <c r="AK672" i="26"/>
  <c r="AK373" i="10"/>
  <c r="AK394" i="26"/>
  <c r="AL859" i="10"/>
  <c r="AL1005" i="26"/>
  <c r="AK280" i="10"/>
  <c r="AK278" i="26"/>
  <c r="AK501" i="10"/>
  <c r="AK556" i="26"/>
  <c r="AL117" i="10"/>
  <c r="AL64" i="26"/>
  <c r="AL879" i="10"/>
  <c r="AL1025" i="26"/>
  <c r="AK142" i="10"/>
  <c r="AK106" i="26"/>
  <c r="AL569" i="10"/>
  <c r="AL641" i="26"/>
  <c r="AK747" i="10"/>
  <c r="AK859" i="26"/>
  <c r="AK565" i="10"/>
  <c r="AK637" i="26"/>
  <c r="AH918" i="26"/>
  <c r="AH746" i="26"/>
  <c r="AJ463" i="10"/>
  <c r="AJ501" i="26"/>
  <c r="AL707" i="10"/>
  <c r="AL819" i="26"/>
  <c r="AI612" i="10"/>
  <c r="AI685" i="26" s="1"/>
  <c r="AI684" i="26"/>
  <c r="AH953" i="26"/>
  <c r="AH781" i="26"/>
  <c r="AJ433" i="10"/>
  <c r="AJ471" i="26"/>
  <c r="AJ428" i="10"/>
  <c r="AJ466" i="26"/>
  <c r="AJ649" i="10"/>
  <c r="AJ916" i="26"/>
  <c r="AJ744" i="26"/>
  <c r="AI617" i="10"/>
  <c r="AI689" i="26"/>
  <c r="AI312" i="10"/>
  <c r="AI311" i="26" s="1"/>
  <c r="AI310" i="26"/>
  <c r="AI567" i="10"/>
  <c r="AI640" i="26" s="1"/>
  <c r="AI639" i="26"/>
  <c r="AI754" i="10"/>
  <c r="AI867" i="26" s="1"/>
  <c r="AI866" i="26"/>
  <c r="AI238" i="10"/>
  <c r="AI220" i="26" s="1"/>
  <c r="AI219" i="26"/>
  <c r="AJ861" i="10"/>
  <c r="AJ1007" i="26"/>
  <c r="AJ438" i="10"/>
  <c r="AJ476" i="26"/>
  <c r="AJ507" i="10"/>
  <c r="AJ562" i="26"/>
  <c r="AJ748" i="10"/>
  <c r="AJ860" i="26"/>
  <c r="AJ272" i="10"/>
  <c r="AJ253" i="26"/>
  <c r="AI120" i="10"/>
  <c r="AI68" i="26" s="1"/>
  <c r="AI67" i="26"/>
  <c r="AI892" i="10"/>
  <c r="AI1039" i="26" s="1"/>
  <c r="AI1038" i="26"/>
  <c r="AI439" i="10"/>
  <c r="AI478" i="26" s="1"/>
  <c r="AI477" i="26"/>
  <c r="AI273" i="10"/>
  <c r="AI255" i="26" s="1"/>
  <c r="AI254" i="26"/>
  <c r="AL182" i="10"/>
  <c r="AL146" i="26"/>
  <c r="AJ306" i="10"/>
  <c r="AJ304" i="26"/>
  <c r="AJ84" i="10"/>
  <c r="AJ31" i="26"/>
  <c r="AK148" i="10"/>
  <c r="AK112" i="26"/>
  <c r="AJ443" i="10"/>
  <c r="AJ481" i="26"/>
  <c r="AI449" i="10"/>
  <c r="AI488" i="26" s="1"/>
  <c r="AI487" i="26"/>
  <c r="AK1123" i="26"/>
  <c r="AI179" i="10"/>
  <c r="AI143" i="26"/>
  <c r="AI282" i="10"/>
  <c r="AI281" i="26" s="1"/>
  <c r="AI280" i="26"/>
  <c r="AI498" i="10"/>
  <c r="AI554" i="26" s="1"/>
  <c r="AI553" i="26"/>
  <c r="AH933" i="26"/>
  <c r="AH761" i="26"/>
  <c r="AJ247" i="10"/>
  <c r="AJ228" i="26"/>
  <c r="AI882" i="10"/>
  <c r="AI1029" i="26" s="1"/>
  <c r="AI1028" i="26"/>
  <c r="AK314" i="26"/>
  <c r="AJ173" i="10"/>
  <c r="AJ137" i="26"/>
  <c r="AL290" i="10"/>
  <c r="AL288" i="26"/>
  <c r="AI75" i="10"/>
  <c r="AI23" i="26" s="1"/>
  <c r="AI22" i="26"/>
  <c r="AK83" i="10"/>
  <c r="AK30" i="26"/>
  <c r="AK472" i="10"/>
  <c r="AK510" i="26"/>
  <c r="AJ581" i="10"/>
  <c r="AJ653" i="26"/>
  <c r="AK330" i="10"/>
  <c r="AK328" i="26"/>
  <c r="AK161" i="26"/>
  <c r="AL319" i="10"/>
  <c r="AL317" i="26"/>
  <c r="AL240" i="10"/>
  <c r="AL221" i="26"/>
  <c r="AK177" i="10"/>
  <c r="AK141" i="26"/>
  <c r="AK167" i="10"/>
  <c r="AK131" i="26"/>
  <c r="AL701" i="10"/>
  <c r="AL813" i="26"/>
  <c r="AL812" i="26" s="1"/>
  <c r="AL225" i="10"/>
  <c r="AL206" i="26"/>
  <c r="AK152" i="10"/>
  <c r="AK116" i="26"/>
  <c r="AK353" i="10"/>
  <c r="AK374" i="26"/>
  <c r="AL594" i="10"/>
  <c r="AL666" i="26"/>
  <c r="AL127" i="10"/>
  <c r="AL74" i="26"/>
  <c r="AL751" i="10"/>
  <c r="AL863" i="26"/>
  <c r="AK678" i="10"/>
  <c r="AK945" i="26"/>
  <c r="AK773" i="26"/>
  <c r="AL647" i="10"/>
  <c r="AL914" i="26"/>
  <c r="AL742" i="26"/>
  <c r="AK900" i="10"/>
  <c r="AK1046" i="26"/>
  <c r="AK590" i="10"/>
  <c r="AK662" i="26"/>
  <c r="AK202" i="26"/>
  <c r="AK633" i="10"/>
  <c r="AK900" i="26"/>
  <c r="AK728" i="26"/>
  <c r="AK172" i="10"/>
  <c r="AK136" i="26"/>
  <c r="AK482" i="10"/>
  <c r="AK520" i="26"/>
  <c r="AK875" i="10"/>
  <c r="AK1021" i="26"/>
  <c r="AK865" i="10"/>
  <c r="AK1011" i="26"/>
  <c r="AK571" i="26"/>
  <c r="AL599" i="10"/>
  <c r="AL671" i="26"/>
  <c r="AL372" i="10"/>
  <c r="AL393" i="26"/>
  <c r="AK860" i="10"/>
  <c r="AK1006" i="26"/>
  <c r="AL279" i="10"/>
  <c r="AL277" i="26"/>
  <c r="AL276" i="26" s="1"/>
  <c r="AL500" i="10"/>
  <c r="AL555" i="26"/>
  <c r="AK118" i="10"/>
  <c r="AK65" i="26"/>
  <c r="AK880" i="10"/>
  <c r="AK1026" i="26"/>
  <c r="AL141" i="10"/>
  <c r="AL105" i="26"/>
  <c r="AL104" i="26" s="1"/>
  <c r="AK570" i="10"/>
  <c r="AK642" i="26"/>
  <c r="AL746" i="10"/>
  <c r="AL858" i="26"/>
  <c r="AL564" i="10"/>
  <c r="AL636" i="26"/>
  <c r="AI739" i="10"/>
  <c r="AI852" i="26" s="1"/>
  <c r="AI851" i="26"/>
  <c r="AI243" i="10"/>
  <c r="AI225" i="26" s="1"/>
  <c r="AI224" i="26"/>
  <c r="AJ709" i="10"/>
  <c r="AJ822" i="26" s="1"/>
  <c r="AJ821" i="26"/>
  <c r="AI877" i="10"/>
  <c r="AI1024" i="26" s="1"/>
  <c r="AI1023" i="26"/>
  <c r="AI862" i="10"/>
  <c r="AI1009" i="26" s="1"/>
  <c r="AI1008" i="26"/>
  <c r="AJ217" i="10"/>
  <c r="AJ222" i="10" s="1"/>
  <c r="AJ198" i="26"/>
  <c r="AJ502" i="10"/>
  <c r="AJ557" i="26"/>
  <c r="AL673" i="10"/>
  <c r="AL940" i="26"/>
  <c r="AL768" i="26"/>
  <c r="AI233" i="10"/>
  <c r="AI215" i="26" s="1"/>
  <c r="AI214" i="26"/>
  <c r="AK674" i="10"/>
  <c r="AK941" i="26"/>
  <c r="AK769" i="26"/>
  <c r="AJ896" i="10"/>
  <c r="AJ1042" i="26"/>
  <c r="AJ693" i="26"/>
  <c r="AK708" i="10"/>
  <c r="AK820" i="26"/>
  <c r="AJ242" i="10"/>
  <c r="AJ223" i="26"/>
  <c r="AL315" i="10"/>
  <c r="AL316" i="10" s="1"/>
  <c r="AL313" i="26"/>
  <c r="AI518" i="10"/>
  <c r="AI574" i="26" s="1"/>
  <c r="AI573" i="26"/>
  <c r="AK341" i="10"/>
  <c r="AK339" i="26"/>
  <c r="AJ379" i="10"/>
  <c r="AJ400" i="26"/>
  <c r="AJ262" i="10"/>
  <c r="AJ243" i="26"/>
  <c r="AJ684" i="10"/>
  <c r="AJ951" i="26"/>
  <c r="AJ779" i="26"/>
  <c r="AJ694" i="10"/>
  <c r="AJ961" i="26"/>
  <c r="AJ789" i="26"/>
  <c r="AJ384" i="10"/>
  <c r="AJ405" i="26"/>
  <c r="AH928" i="26"/>
  <c r="AH756" i="26"/>
  <c r="AI355" i="10"/>
  <c r="AI377" i="26" s="1"/>
  <c r="AI376" i="26"/>
  <c r="AK183" i="10"/>
  <c r="AK147" i="26"/>
  <c r="AJ891" i="10"/>
  <c r="AJ1037" i="26"/>
  <c r="AJ606" i="10"/>
  <c r="AJ678" i="26"/>
  <c r="AI169" i="10"/>
  <c r="AI134" i="26" s="1"/>
  <c r="AI133" i="26"/>
  <c r="AI390" i="10"/>
  <c r="AI412" i="26" s="1"/>
  <c r="AI411" i="26"/>
  <c r="AJ634" i="10"/>
  <c r="AJ901" i="26"/>
  <c r="AJ729" i="26"/>
  <c r="AK512" i="10"/>
  <c r="AK567" i="26"/>
  <c r="AJ99" i="10"/>
  <c r="AJ46" i="26"/>
  <c r="AP2" i="24"/>
  <c r="AP3" i="24" s="1"/>
  <c r="AP4" i="24" s="1"/>
  <c r="AF18" i="18" l="1"/>
  <c r="AF14" i="30"/>
  <c r="AI16" i="18"/>
  <c r="AJ16" i="18"/>
  <c r="AG18" i="18"/>
  <c r="AG14" i="30"/>
  <c r="AK1142" i="26"/>
  <c r="AK17" i="15" s="1"/>
  <c r="AK17" i="17" s="1"/>
  <c r="AK17" i="18" s="1"/>
  <c r="AK1144" i="26"/>
  <c r="AK19" i="15" s="1"/>
  <c r="AK19" i="17" s="1"/>
  <c r="AK19" i="18" s="1"/>
  <c r="AH1117" i="26"/>
  <c r="AH1143" i="26" s="1"/>
  <c r="AH18" i="15" s="1"/>
  <c r="AL818" i="10"/>
  <c r="AL822" i="10"/>
  <c r="AL823" i="10" s="1"/>
  <c r="AK818" i="10"/>
  <c r="AK822" i="10"/>
  <c r="AK823" i="10" s="1"/>
  <c r="AI690" i="26"/>
  <c r="AJ722" i="10"/>
  <c r="AJ834" i="26"/>
  <c r="AH724" i="10"/>
  <c r="AH837" i="26" s="1"/>
  <c r="AH836" i="26"/>
  <c r="AI260" i="26"/>
  <c r="AI264" i="26" s="1"/>
  <c r="AI268" i="26"/>
  <c r="AI272" i="26" s="1"/>
  <c r="AH211" i="10"/>
  <c r="AH192" i="26"/>
  <c r="AJ316" i="26"/>
  <c r="AF194" i="26"/>
  <c r="AF213" i="10"/>
  <c r="AF195" i="26" s="1"/>
  <c r="AL833" i="26"/>
  <c r="AG212" i="10"/>
  <c r="AG193" i="26"/>
  <c r="AJ203" i="26"/>
  <c r="AH694" i="26"/>
  <c r="AH622" i="10"/>
  <c r="AH695" i="26" s="1"/>
  <c r="AI723" i="10"/>
  <c r="AI835" i="26"/>
  <c r="AI144" i="26"/>
  <c r="AJ191" i="26"/>
  <c r="AJ190" i="26" s="1"/>
  <c r="AK1125" i="26"/>
  <c r="AK1141" i="26" s="1"/>
  <c r="AK16" i="15" s="1"/>
  <c r="AK16" i="17" s="1"/>
  <c r="AJ503" i="10"/>
  <c r="AJ559" i="26" s="1"/>
  <c r="AJ558" i="26"/>
  <c r="AL882" i="26"/>
  <c r="AL886" i="26" s="1"/>
  <c r="AL890" i="26"/>
  <c r="AL894" i="26" s="1"/>
  <c r="AL161" i="26"/>
  <c r="AL1054" i="26"/>
  <c r="AL1058" i="26" s="1"/>
  <c r="H1058" i="26" s="1"/>
  <c r="AL1062" i="26"/>
  <c r="AL1066" i="26" s="1"/>
  <c r="H1066" i="26" s="1"/>
  <c r="AK738" i="10"/>
  <c r="AK850" i="26"/>
  <c r="AJ493" i="10"/>
  <c r="AJ549" i="26" s="1"/>
  <c r="AJ548" i="26"/>
  <c r="AJ327" i="10"/>
  <c r="AJ326" i="26" s="1"/>
  <c r="AJ325" i="26"/>
  <c r="AK184" i="10"/>
  <c r="AK149" i="26" s="1"/>
  <c r="AK148" i="26"/>
  <c r="AJ243" i="10"/>
  <c r="AJ225" i="26" s="1"/>
  <c r="AJ224" i="26"/>
  <c r="AL674" i="10"/>
  <c r="AL941" i="26"/>
  <c r="AL769" i="26"/>
  <c r="AL565" i="10"/>
  <c r="AL637" i="26"/>
  <c r="AK861" i="10"/>
  <c r="AK1007" i="26"/>
  <c r="AK866" i="10"/>
  <c r="AK1012" i="26"/>
  <c r="AK149" i="10"/>
  <c r="AK114" i="26" s="1"/>
  <c r="AK113" i="26"/>
  <c r="AJ273" i="10"/>
  <c r="AJ255" i="26" s="1"/>
  <c r="AJ254" i="26"/>
  <c r="AJ862" i="10"/>
  <c r="AJ1009" i="26" s="1"/>
  <c r="AJ1008" i="26"/>
  <c r="AL202" i="26"/>
  <c r="AK596" i="10"/>
  <c r="AK668" i="26"/>
  <c r="AK703" i="10"/>
  <c r="AK815" i="26"/>
  <c r="AK319" i="26"/>
  <c r="AL403" i="10"/>
  <c r="AL424" i="26"/>
  <c r="AL378" i="10"/>
  <c r="AL399" i="26"/>
  <c r="AL358" i="10"/>
  <c r="AL379" i="26"/>
  <c r="AL305" i="10"/>
  <c r="AL303" i="26"/>
  <c r="AK399" i="10"/>
  <c r="AK420" i="26"/>
  <c r="AK586" i="10"/>
  <c r="AK658" i="26"/>
  <c r="AK856" i="10"/>
  <c r="AK1002" i="26"/>
  <c r="AL271" i="10"/>
  <c r="AL252" i="26"/>
  <c r="AL845" i="10"/>
  <c r="AL991" i="26"/>
  <c r="AK547" i="10"/>
  <c r="AK602" i="26"/>
  <c r="AL658" i="10"/>
  <c r="AL925" i="26"/>
  <c r="AL753" i="26"/>
  <c r="AK359" i="10"/>
  <c r="AK380" i="26"/>
  <c r="AJ105" i="10"/>
  <c r="AJ53" i="26" s="1"/>
  <c r="AJ52" i="26"/>
  <c r="AJ355" i="10"/>
  <c r="AJ377" i="26" s="1"/>
  <c r="AJ376" i="26"/>
  <c r="AJ287" i="10"/>
  <c r="AJ286" i="26" s="1"/>
  <c r="AJ285" i="26"/>
  <c r="AJ592" i="10"/>
  <c r="AJ665" i="26" s="1"/>
  <c r="AJ664" i="26"/>
  <c r="AJ120" i="10"/>
  <c r="AJ68" i="26" s="1"/>
  <c r="AJ67" i="26"/>
  <c r="AL103" i="10"/>
  <c r="AL50" i="26"/>
  <c r="AL408" i="10"/>
  <c r="AL429" i="26"/>
  <c r="AL834" i="26"/>
  <c r="AL732" i="10"/>
  <c r="AL844" i="26"/>
  <c r="AJ95" i="10"/>
  <c r="AJ43" i="26" s="1"/>
  <c r="AJ42" i="26"/>
  <c r="AJ135" i="10"/>
  <c r="AJ83" i="26" s="1"/>
  <c r="AJ82" i="26"/>
  <c r="AJ887" i="10"/>
  <c r="AJ1034" i="26" s="1"/>
  <c r="AJ1033" i="26"/>
  <c r="AL285" i="10"/>
  <c r="AL283" i="26"/>
  <c r="AK311" i="10"/>
  <c r="AK309" i="26"/>
  <c r="AL610" i="10"/>
  <c r="AL682" i="26"/>
  <c r="AJ268" i="10"/>
  <c r="AJ250" i="26" s="1"/>
  <c r="AJ249" i="26"/>
  <c r="AJ415" i="10"/>
  <c r="AJ437" i="26" s="1"/>
  <c r="AJ436" i="26"/>
  <c r="AJ238" i="10"/>
  <c r="AJ220" i="26" s="1"/>
  <c r="AJ219" i="26"/>
  <c r="AJ169" i="26"/>
  <c r="AJ168" i="26"/>
  <c r="AJ640" i="10"/>
  <c r="AJ907" i="26"/>
  <c r="AJ735" i="26"/>
  <c r="AJ645" i="10"/>
  <c r="AJ912" i="26"/>
  <c r="AJ740" i="26"/>
  <c r="AL638" i="10"/>
  <c r="AL905" i="26"/>
  <c r="AL733" i="26"/>
  <c r="AL261" i="10"/>
  <c r="AL242" i="26"/>
  <c r="AJ543" i="10"/>
  <c r="AJ599" i="26" s="1"/>
  <c r="AJ598" i="26"/>
  <c r="AK561" i="10"/>
  <c r="AK633" i="26"/>
  <c r="AJ714" i="10"/>
  <c r="AJ827" i="26" s="1"/>
  <c r="AJ826" i="26"/>
  <c r="AJ410" i="10"/>
  <c r="AJ432" i="26" s="1"/>
  <c r="AJ431" i="26"/>
  <c r="AK1127" i="26"/>
  <c r="AL688" i="10"/>
  <c r="AL955" i="26"/>
  <c r="AL783" i="26"/>
  <c r="AL88" i="10"/>
  <c r="AL35" i="26"/>
  <c r="AL560" i="10"/>
  <c r="AL632" i="26"/>
  <c r="AL747" i="10"/>
  <c r="AL859" i="26"/>
  <c r="AL678" i="10"/>
  <c r="AL945" i="26"/>
  <c r="AL773" i="26"/>
  <c r="AJ233" i="10"/>
  <c r="AJ215" i="26" s="1"/>
  <c r="AJ214" i="26"/>
  <c r="AK552" i="10"/>
  <c r="AK607" i="26"/>
  <c r="AJ223" i="10"/>
  <c r="AJ205" i="26" s="1"/>
  <c r="AJ204" i="26"/>
  <c r="AI958" i="26"/>
  <c r="AI786" i="26"/>
  <c r="AK743" i="10"/>
  <c r="AK855" i="26"/>
  <c r="AJ902" i="10"/>
  <c r="AJ1049" i="26" s="1"/>
  <c r="AJ1048" i="26"/>
  <c r="AL157" i="10"/>
  <c r="AL121" i="26"/>
  <c r="AK217" i="10"/>
  <c r="AK198" i="26"/>
  <c r="AJ380" i="10"/>
  <c r="AJ402" i="26" s="1"/>
  <c r="AJ401" i="26"/>
  <c r="AK881" i="10"/>
  <c r="AK1027" i="26"/>
  <c r="AJ100" i="10"/>
  <c r="AJ48" i="26" s="1"/>
  <c r="AJ47" i="26"/>
  <c r="AJ695" i="10"/>
  <c r="AJ962" i="26"/>
  <c r="AJ790" i="26"/>
  <c r="AK675" i="10"/>
  <c r="AK942" i="26"/>
  <c r="AK770" i="26"/>
  <c r="AK634" i="10"/>
  <c r="AK901" i="26"/>
  <c r="AK729" i="26"/>
  <c r="AL128" i="10"/>
  <c r="AL75" i="26"/>
  <c r="AL226" i="10"/>
  <c r="AL207" i="26"/>
  <c r="AL241" i="10"/>
  <c r="AL222" i="26"/>
  <c r="AJ582" i="10"/>
  <c r="AJ655" i="26" s="1"/>
  <c r="AJ654" i="26"/>
  <c r="AL291" i="10"/>
  <c r="AL289" i="26"/>
  <c r="AJ248" i="10"/>
  <c r="AJ230" i="26" s="1"/>
  <c r="AJ229" i="26"/>
  <c r="AJ434" i="10"/>
  <c r="AJ473" i="26" s="1"/>
  <c r="AJ472" i="26"/>
  <c r="AJ464" i="10"/>
  <c r="AJ503" i="26" s="1"/>
  <c r="AJ502" i="26"/>
  <c r="AL570" i="10"/>
  <c r="AL642" i="26"/>
  <c r="AK502" i="10"/>
  <c r="AK557" i="26"/>
  <c r="AK601" i="10"/>
  <c r="AK673" i="26"/>
  <c r="AL482" i="10"/>
  <c r="AL520" i="26"/>
  <c r="AL442" i="26"/>
  <c r="AL446" i="26" s="1"/>
  <c r="H446" i="26" s="1"/>
  <c r="AL450" i="26"/>
  <c r="AL454" i="26" s="1"/>
  <c r="H454" i="26" s="1"/>
  <c r="AI953" i="26"/>
  <c r="AI781" i="26"/>
  <c r="AJ302" i="10"/>
  <c r="AJ301" i="26" s="1"/>
  <c r="AJ300" i="26"/>
  <c r="AJ282" i="10"/>
  <c r="AJ281" i="26" s="1"/>
  <c r="AJ280" i="26"/>
  <c r="AK438" i="10"/>
  <c r="AK476" i="26"/>
  <c r="AL895" i="10"/>
  <c r="AL1041" i="26"/>
  <c r="AL870" i="10"/>
  <c r="AL1016" i="26"/>
  <c r="AL654" i="10"/>
  <c r="AL921" i="26"/>
  <c r="AL749" i="26"/>
  <c r="AJ484" i="10"/>
  <c r="AJ523" i="26" s="1"/>
  <c r="AJ522" i="26"/>
  <c r="AK542" i="10"/>
  <c r="AK597" i="26"/>
  <c r="AJ469" i="10"/>
  <c r="AJ508" i="26" s="1"/>
  <c r="AJ507" i="26"/>
  <c r="AK94" i="10"/>
  <c r="AK41" i="26"/>
  <c r="AL663" i="10"/>
  <c r="AL930" i="26"/>
  <c r="AL758" i="26"/>
  <c r="AL432" i="10"/>
  <c r="AL470" i="26"/>
  <c r="AK463" i="10"/>
  <c r="AK501" i="26"/>
  <c r="AJ130" i="10"/>
  <c r="AJ78" i="26" s="1"/>
  <c r="AJ77" i="26"/>
  <c r="AJ680" i="10"/>
  <c r="AJ947" i="26"/>
  <c r="AJ775" i="26"/>
  <c r="AJ548" i="10"/>
  <c r="AJ604" i="26" s="1"/>
  <c r="AJ603" i="26"/>
  <c r="AJ597" i="10"/>
  <c r="AJ670" i="26" s="1"/>
  <c r="AJ669" i="26"/>
  <c r="AJ189" i="10"/>
  <c r="AJ154" i="26" s="1"/>
  <c r="AJ153" i="26"/>
  <c r="AL192" i="10"/>
  <c r="AL156" i="26"/>
  <c r="AK576" i="10"/>
  <c r="AK648" i="26"/>
  <c r="AK718" i="10"/>
  <c r="AK830" i="26"/>
  <c r="AK247" i="10"/>
  <c r="AK228" i="26"/>
  <c r="AL575" i="10"/>
  <c r="AL647" i="26"/>
  <c r="AL457" i="10"/>
  <c r="AL495" i="26"/>
  <c r="AJ169" i="10"/>
  <c r="AJ134" i="26" s="1"/>
  <c r="AJ133" i="26"/>
  <c r="AK689" i="10"/>
  <c r="AK956" i="26"/>
  <c r="AK784" i="26"/>
  <c r="AK286" i="10"/>
  <c r="AK284" i="26"/>
  <c r="AJ360" i="10"/>
  <c r="AJ382" i="26" s="1"/>
  <c r="AJ381" i="26"/>
  <c r="AJ498" i="10"/>
  <c r="AJ554" i="26" s="1"/>
  <c r="AJ553" i="26"/>
  <c r="AJ424" i="10"/>
  <c r="AJ463" i="26" s="1"/>
  <c r="AJ462" i="26"/>
  <c r="AK114" i="10"/>
  <c r="AK61" i="26"/>
  <c r="AL295" i="10"/>
  <c r="AL293" i="26"/>
  <c r="AK688" i="26"/>
  <c r="AL727" i="10"/>
  <c r="AL839" i="26"/>
  <c r="AJ744" i="10"/>
  <c r="AJ857" i="26" s="1"/>
  <c r="AJ856" i="26"/>
  <c r="AK606" i="10"/>
  <c r="AK678" i="26"/>
  <c r="AK342" i="10"/>
  <c r="AK341" i="26" s="1"/>
  <c r="AK340" i="26"/>
  <c r="AL373" i="10"/>
  <c r="AL394" i="26"/>
  <c r="AJ85" i="10"/>
  <c r="AJ33" i="26" s="1"/>
  <c r="AJ32" i="26"/>
  <c r="AL885" i="10"/>
  <c r="AL1031" i="26"/>
  <c r="AL325" i="10"/>
  <c r="AL323" i="26"/>
  <c r="AK644" i="10"/>
  <c r="AK911" i="26"/>
  <c r="AK739" i="26"/>
  <c r="AJ459" i="10"/>
  <c r="AJ498" i="26" s="1"/>
  <c r="AJ497" i="26"/>
  <c r="AK507" i="10"/>
  <c r="AK562" i="26"/>
  <c r="AJ553" i="10"/>
  <c r="AJ609" i="26" s="1"/>
  <c r="AJ608" i="26"/>
  <c r="AJ562" i="10"/>
  <c r="AJ635" i="26" s="1"/>
  <c r="AJ634" i="26"/>
  <c r="AK222" i="10"/>
  <c r="AK203" i="26"/>
  <c r="AL595" i="10"/>
  <c r="AL667" i="26"/>
  <c r="AL702" i="10"/>
  <c r="AL814" i="26"/>
  <c r="AL320" i="10"/>
  <c r="AL321" i="10" s="1"/>
  <c r="AL318" i="26"/>
  <c r="AK473" i="10"/>
  <c r="AK511" i="26"/>
  <c r="AJ174" i="10"/>
  <c r="AJ139" i="26" s="1"/>
  <c r="AJ138" i="26"/>
  <c r="AK143" i="10"/>
  <c r="AK107" i="26"/>
  <c r="AK281" i="10"/>
  <c r="AK279" i="26"/>
  <c r="AL571" i="26"/>
  <c r="AL172" i="10"/>
  <c r="AL136" i="26"/>
  <c r="AJ857" i="10"/>
  <c r="AJ1004" i="26" s="1"/>
  <c r="AJ1003" i="26"/>
  <c r="AJ297" i="10"/>
  <c r="AJ296" i="26" s="1"/>
  <c r="AJ295" i="26"/>
  <c r="AK395" i="10"/>
  <c r="AK417" i="26" s="1"/>
  <c r="AK416" i="26"/>
  <c r="AJ90" i="10"/>
  <c r="AJ38" i="26" s="1"/>
  <c r="AJ37" i="26"/>
  <c r="AL693" i="10"/>
  <c r="AL960" i="26"/>
  <c r="AL788" i="26"/>
  <c r="AL840" i="10"/>
  <c r="AL986" i="26"/>
  <c r="AK448" i="10"/>
  <c r="AK486" i="26"/>
  <c r="AK124" i="10"/>
  <c r="AK71" i="26"/>
  <c r="AJ115" i="10"/>
  <c r="AJ63" i="26" s="1"/>
  <c r="AJ62" i="26"/>
  <c r="AK296" i="10"/>
  <c r="AK294" i="26"/>
  <c r="AJ110" i="10"/>
  <c r="AJ58" i="26" s="1"/>
  <c r="AJ57" i="26"/>
  <c r="AK370" i="10"/>
  <c r="AK392" i="26" s="1"/>
  <c r="AK391" i="26"/>
  <c r="AK336" i="10"/>
  <c r="AK334" i="26"/>
  <c r="AL388" i="10"/>
  <c r="AL409" i="26"/>
  <c r="AL108" i="10"/>
  <c r="AL55" i="26"/>
  <c r="AL622" i="26"/>
  <c r="AL626" i="26" s="1"/>
  <c r="H626" i="26" s="1"/>
  <c r="AL614" i="26"/>
  <c r="AL618" i="26" s="1"/>
  <c r="H618" i="26" s="1"/>
  <c r="AL528" i="26"/>
  <c r="AL532" i="26" s="1"/>
  <c r="H532" i="26" s="1"/>
  <c r="AL536" i="26"/>
  <c r="AL540" i="26" s="1"/>
  <c r="H540" i="26" s="1"/>
  <c r="AL133" i="10"/>
  <c r="AL80" i="26"/>
  <c r="AJ612" i="10"/>
  <c r="AJ685" i="26" s="1"/>
  <c r="AJ684" i="26"/>
  <c r="AJ533" i="10"/>
  <c r="AJ589" i="26" s="1"/>
  <c r="AJ588" i="26"/>
  <c r="AL148" i="10"/>
  <c r="AL112" i="26"/>
  <c r="AL526" i="10"/>
  <c r="AL581" i="26"/>
  <c r="AL712" i="10"/>
  <c r="AL824" i="26"/>
  <c r="AL363" i="10"/>
  <c r="AL384" i="26"/>
  <c r="AL166" i="26"/>
  <c r="AL98" i="10"/>
  <c r="AL45" i="26"/>
  <c r="AK468" i="10"/>
  <c r="AK506" i="26"/>
  <c r="AL496" i="10"/>
  <c r="AL551" i="26"/>
  <c r="AJ690" i="10"/>
  <c r="AJ957" i="26"/>
  <c r="AJ785" i="26"/>
  <c r="AL506" i="10"/>
  <c r="AL561" i="26"/>
  <c r="AL96" i="26"/>
  <c r="AL100" i="26" s="1"/>
  <c r="H100" i="26" s="1"/>
  <c r="AL88" i="26"/>
  <c r="AL92" i="26" s="1"/>
  <c r="H92" i="26" s="1"/>
  <c r="AJ322" i="10"/>
  <c r="AJ321" i="26" s="1"/>
  <c r="AJ320" i="26"/>
  <c r="AJ390" i="10"/>
  <c r="AJ412" i="26" s="1"/>
  <c r="AJ411" i="26"/>
  <c r="AL236" i="10"/>
  <c r="AL217" i="26"/>
  <c r="AK158" i="10"/>
  <c r="AK122" i="26"/>
  <c r="AL83" i="10"/>
  <c r="AL30" i="26"/>
  <c r="AL890" i="10"/>
  <c r="AL1036" i="26"/>
  <c r="AJ164" i="26"/>
  <c r="AJ163" i="26"/>
  <c r="AJ365" i="10"/>
  <c r="AJ387" i="26" s="1"/>
  <c r="AJ386" i="26"/>
  <c r="AL531" i="10"/>
  <c r="AL586" i="26"/>
  <c r="AL615" i="10"/>
  <c r="AL616" i="10" s="1"/>
  <c r="AL687" i="26"/>
  <c r="AL648" i="10"/>
  <c r="AL915" i="26"/>
  <c r="AL743" i="26"/>
  <c r="AL353" i="10"/>
  <c r="AL374" i="26"/>
  <c r="AK326" i="10"/>
  <c r="AK324" i="26"/>
  <c r="AL442" i="10"/>
  <c r="AL480" i="26"/>
  <c r="AJ617" i="10"/>
  <c r="AJ689" i="26"/>
  <c r="AJ734" i="10"/>
  <c r="AJ847" i="26" s="1"/>
  <c r="AJ846" i="26"/>
  <c r="AK713" i="10"/>
  <c r="AK825" i="26"/>
  <c r="AK513" i="10"/>
  <c r="AK569" i="26" s="1"/>
  <c r="AK568" i="26"/>
  <c r="AL600" i="10"/>
  <c r="AL672" i="26"/>
  <c r="AJ307" i="10"/>
  <c r="AJ306" i="26" s="1"/>
  <c r="AJ305" i="26"/>
  <c r="AJ508" i="10"/>
  <c r="AJ564" i="26" s="1"/>
  <c r="AJ563" i="26"/>
  <c r="AL900" i="10"/>
  <c r="AL1046" i="26"/>
  <c r="AK753" i="10"/>
  <c r="AK865" i="26"/>
  <c r="AL152" i="10"/>
  <c r="AL116" i="26"/>
  <c r="AL177" i="10"/>
  <c r="AL141" i="26"/>
  <c r="AL330" i="10"/>
  <c r="AL328" i="26"/>
  <c r="AK404" i="10"/>
  <c r="AK425" i="26"/>
  <c r="AL762" i="10"/>
  <c r="AL874" i="26"/>
  <c r="AJ253" i="10"/>
  <c r="AJ235" i="26" s="1"/>
  <c r="AJ234" i="26"/>
  <c r="AK104" i="10"/>
  <c r="AK51" i="26"/>
  <c r="AK409" i="10"/>
  <c r="AK430" i="26"/>
  <c r="AK492" i="10"/>
  <c r="AK547" i="26"/>
  <c r="AL187" i="10"/>
  <c r="AL151" i="26"/>
  <c r="AL717" i="10"/>
  <c r="AL722" i="10" s="1"/>
  <c r="AL829" i="26"/>
  <c r="AJ228" i="10"/>
  <c r="AJ210" i="26" s="1"/>
  <c r="AJ209" i="26"/>
  <c r="AJ258" i="10"/>
  <c r="AJ240" i="26" s="1"/>
  <c r="AJ239" i="26"/>
  <c r="AL398" i="10"/>
  <c r="AL419" i="26"/>
  <c r="AL585" i="10"/>
  <c r="AL657" i="26"/>
  <c r="AL855" i="10"/>
  <c r="AL1001" i="26"/>
  <c r="AK272" i="10"/>
  <c r="AK253" i="26"/>
  <c r="AL491" i="10"/>
  <c r="AL546" i="26"/>
  <c r="AL422" i="10"/>
  <c r="AL460" i="26"/>
  <c r="AL477" i="10"/>
  <c r="AL515" i="26"/>
  <c r="AJ754" i="10"/>
  <c r="AJ867" i="26" s="1"/>
  <c r="AJ866" i="26"/>
  <c r="AJ159" i="10"/>
  <c r="AJ124" i="26" s="1"/>
  <c r="AJ123" i="26"/>
  <c r="AI928" i="26"/>
  <c r="AI756" i="26"/>
  <c r="AK167" i="26"/>
  <c r="AI938" i="26"/>
  <c r="AI766" i="26"/>
  <c r="AJ577" i="10"/>
  <c r="AJ650" i="26" s="1"/>
  <c r="AJ649" i="26"/>
  <c r="AJ847" i="10"/>
  <c r="AJ994" i="26" s="1"/>
  <c r="AJ993" i="26"/>
  <c r="AJ405" i="10"/>
  <c r="AJ427" i="26" s="1"/>
  <c r="AJ426" i="26"/>
  <c r="AJ719" i="10"/>
  <c r="AJ832" i="26" s="1"/>
  <c r="AJ831" i="26"/>
  <c r="AL73" i="10"/>
  <c r="AL20" i="26"/>
  <c r="AJ454" i="10"/>
  <c r="AJ493" i="26" s="1"/>
  <c r="AJ492" i="26"/>
  <c r="AL113" i="10"/>
  <c r="AL60" i="26"/>
  <c r="AK384" i="10"/>
  <c r="AK405" i="26"/>
  <c r="AK257" i="10"/>
  <c r="AK238" i="26"/>
  <c r="AK497" i="10"/>
  <c r="AK552" i="26"/>
  <c r="AK709" i="10"/>
  <c r="AK822" i="26" s="1"/>
  <c r="AK821" i="26"/>
  <c r="AK876" i="10"/>
  <c r="AK1022" i="26"/>
  <c r="AJ749" i="10"/>
  <c r="AJ862" i="26" s="1"/>
  <c r="AJ861" i="26"/>
  <c r="AK458" i="10"/>
  <c r="AK496" i="26"/>
  <c r="AK669" i="10"/>
  <c r="AK936" i="26"/>
  <c r="AK764" i="26"/>
  <c r="AJ312" i="10"/>
  <c r="AJ311" i="26" s="1"/>
  <c r="AJ310" i="26"/>
  <c r="AK232" i="10"/>
  <c r="AK213" i="26"/>
  <c r="AJ528" i="10"/>
  <c r="AJ584" i="26" s="1"/>
  <c r="AJ583" i="26"/>
  <c r="AK423" i="10"/>
  <c r="AK461" i="26"/>
  <c r="AJ154" i="10"/>
  <c r="AJ119" i="26" s="1"/>
  <c r="AJ118" i="26"/>
  <c r="AL758" i="10"/>
  <c r="AL870" i="26"/>
  <c r="AK428" i="10"/>
  <c r="AK466" i="26"/>
  <c r="AK134" i="10"/>
  <c r="AK81" i="26"/>
  <c r="AK252" i="10"/>
  <c r="AK233" i="26"/>
  <c r="AJ607" i="10"/>
  <c r="AJ680" i="26" s="1"/>
  <c r="AJ679" i="26"/>
  <c r="AJ685" i="10"/>
  <c r="AJ952" i="26"/>
  <c r="AJ780" i="26"/>
  <c r="AJ218" i="10"/>
  <c r="AJ200" i="26" s="1"/>
  <c r="AJ199" i="26"/>
  <c r="AK571" i="10"/>
  <c r="AK643" i="26"/>
  <c r="AL501" i="10"/>
  <c r="AL556" i="26"/>
  <c r="AK483" i="10"/>
  <c r="AK521" i="26"/>
  <c r="AL804" i="26"/>
  <c r="AL808" i="26" s="1"/>
  <c r="AL796" i="26"/>
  <c r="AL800" i="26" s="1"/>
  <c r="AK262" i="10"/>
  <c r="AK243" i="26"/>
  <c r="AL182" i="26"/>
  <c r="AL186" i="26" s="1"/>
  <c r="H186" i="26" s="1"/>
  <c r="AL174" i="26"/>
  <c r="AL178" i="26" s="1"/>
  <c r="H178" i="26" s="1"/>
  <c r="AL346" i="26"/>
  <c r="AL354" i="26"/>
  <c r="AL358" i="26" s="1"/>
  <c r="H358" i="26" s="1"/>
  <c r="AK591" i="10"/>
  <c r="AK663" i="26"/>
  <c r="AK679" i="10"/>
  <c r="AK946" i="26"/>
  <c r="AK774" i="26"/>
  <c r="AK354" i="10"/>
  <c r="AK375" i="26"/>
  <c r="AK168" i="10"/>
  <c r="AK132" i="26"/>
  <c r="AK162" i="26"/>
  <c r="AK84" i="10"/>
  <c r="AK31" i="26"/>
  <c r="AK317" i="10"/>
  <c r="AK315" i="26"/>
  <c r="AJ650" i="10"/>
  <c r="AJ917" i="26"/>
  <c r="AJ745" i="26"/>
  <c r="AK566" i="10"/>
  <c r="AK638" i="26"/>
  <c r="AL880" i="10"/>
  <c r="AL1026" i="26"/>
  <c r="AL860" i="10"/>
  <c r="AL1006" i="26"/>
  <c r="AL865" i="10"/>
  <c r="AL1011" i="26"/>
  <c r="AL968" i="26"/>
  <c r="AL972" i="26" s="1"/>
  <c r="AL976" i="26"/>
  <c r="AL980" i="26" s="1"/>
  <c r="AJ179" i="10"/>
  <c r="AJ143" i="26"/>
  <c r="AK655" i="10"/>
  <c r="AK922" i="26"/>
  <c r="AK750" i="26"/>
  <c r="AJ194" i="10"/>
  <c r="AJ159" i="26" s="1"/>
  <c r="AJ158" i="26"/>
  <c r="AL93" i="10"/>
  <c r="AL40" i="26"/>
  <c r="AK664" i="10"/>
  <c r="AK931" i="26"/>
  <c r="AK759" i="26"/>
  <c r="AK433" i="10"/>
  <c r="AK471" i="26"/>
  <c r="AK659" i="10"/>
  <c r="AK926" i="26"/>
  <c r="AK754" i="26"/>
  <c r="AL737" i="10"/>
  <c r="AL849" i="26"/>
  <c r="AK237" i="10"/>
  <c r="AK218" i="26"/>
  <c r="AL394" i="10"/>
  <c r="AL415" i="26"/>
  <c r="AL437" i="10"/>
  <c r="AL475" i="26"/>
  <c r="AK896" i="10"/>
  <c r="AK1042" i="26"/>
  <c r="AK414" i="10"/>
  <c r="AK435" i="26"/>
  <c r="AJ332" i="10"/>
  <c r="AJ331" i="26" s="1"/>
  <c r="AJ330" i="26"/>
  <c r="AJ400" i="10"/>
  <c r="AJ422" i="26" s="1"/>
  <c r="AJ421" i="26"/>
  <c r="AJ375" i="10"/>
  <c r="AJ397" i="26" s="1"/>
  <c r="AJ396" i="26"/>
  <c r="AI963" i="26"/>
  <c r="AI791" i="26"/>
  <c r="AK639" i="10"/>
  <c r="AK906" i="26"/>
  <c r="AK734" i="26"/>
  <c r="AL427" i="10"/>
  <c r="AL465" i="26"/>
  <c r="AK74" i="10"/>
  <c r="AK21" i="26"/>
  <c r="AK79" i="10"/>
  <c r="AK26" i="26"/>
  <c r="AL620" i="10"/>
  <c r="AL621" i="10" s="1"/>
  <c r="AL692" i="26"/>
  <c r="AK188" i="10"/>
  <c r="AK152" i="26"/>
  <c r="AL246" i="10"/>
  <c r="AL227" i="26"/>
  <c r="AJ665" i="10"/>
  <c r="AJ932" i="26"/>
  <c r="AJ760" i="26"/>
  <c r="AI908" i="26"/>
  <c r="AI736" i="26"/>
  <c r="AJ842" i="10"/>
  <c r="AJ989" i="26" s="1"/>
  <c r="AJ988" i="26"/>
  <c r="AL310" i="10"/>
  <c r="AL308" i="26"/>
  <c r="AJ660" i="10"/>
  <c r="AJ927" i="26"/>
  <c r="AJ755" i="26"/>
  <c r="AJ567" i="10"/>
  <c r="AJ640" i="26" s="1"/>
  <c r="AJ639" i="26"/>
  <c r="AJ602" i="10"/>
  <c r="AJ675" i="26" s="1"/>
  <c r="AJ674" i="26"/>
  <c r="AK532" i="10"/>
  <c r="AK587" i="26"/>
  <c r="AL462" i="10"/>
  <c r="AL500" i="26"/>
  <c r="AK684" i="10"/>
  <c r="AK951" i="26"/>
  <c r="AK779" i="26"/>
  <c r="AL605" i="10"/>
  <c r="AL677" i="26"/>
  <c r="AK306" i="10"/>
  <c r="AK304" i="26"/>
  <c r="AK611" i="10"/>
  <c r="AK683" i="26"/>
  <c r="AL256" i="10"/>
  <c r="AL237" i="26"/>
  <c r="AK728" i="10"/>
  <c r="AK840" i="26"/>
  <c r="AL167" i="10"/>
  <c r="AL131" i="26"/>
  <c r="AK871" i="10"/>
  <c r="AK1017" i="26"/>
  <c r="AK846" i="10"/>
  <c r="AK992" i="26"/>
  <c r="AJ635" i="10"/>
  <c r="AJ902" i="26"/>
  <c r="AJ730" i="26"/>
  <c r="AJ385" i="10"/>
  <c r="AJ407" i="26" s="1"/>
  <c r="AJ406" i="26"/>
  <c r="AL314" i="26"/>
  <c r="AL142" i="10"/>
  <c r="AL106" i="26"/>
  <c r="AL280" i="10"/>
  <c r="AL278" i="26"/>
  <c r="AK517" i="10"/>
  <c r="AK572" i="26"/>
  <c r="AK173" i="10"/>
  <c r="AK137" i="26"/>
  <c r="AJ444" i="10"/>
  <c r="AJ483" i="26" s="1"/>
  <c r="AJ482" i="26"/>
  <c r="AL183" i="10"/>
  <c r="AL147" i="26"/>
  <c r="AJ439" i="10"/>
  <c r="AJ478" i="26" s="1"/>
  <c r="AJ477" i="26"/>
  <c r="AL633" i="10"/>
  <c r="AL900" i="26"/>
  <c r="AL728" i="26"/>
  <c r="AK129" i="10"/>
  <c r="AK76" i="26"/>
  <c r="AK227" i="10"/>
  <c r="AK208" i="26"/>
  <c r="AK242" i="10"/>
  <c r="AK223" i="26"/>
  <c r="AK478" i="10"/>
  <c r="AK516" i="26"/>
  <c r="AL467" i="10"/>
  <c r="AL505" i="26"/>
  <c r="AL78" i="10"/>
  <c r="AL25" i="26"/>
  <c r="AJ80" i="10"/>
  <c r="AJ28" i="26" s="1"/>
  <c r="AJ27" i="26"/>
  <c r="AL197" i="26"/>
  <c r="AJ164" i="10"/>
  <c r="AJ129" i="26" s="1"/>
  <c r="AJ128" i="26"/>
  <c r="AI903" i="26"/>
  <c r="AI731" i="26"/>
  <c r="AJ923" i="26"/>
  <c r="AJ751" i="26"/>
  <c r="AL643" i="10"/>
  <c r="AL910" i="26"/>
  <c r="AL738" i="26"/>
  <c r="AL266" i="10"/>
  <c r="AL247" i="26"/>
  <c r="AL231" i="10"/>
  <c r="AL212" i="26"/>
  <c r="AK581" i="10"/>
  <c r="AK653" i="26"/>
  <c r="AL123" i="10"/>
  <c r="AL70" i="26"/>
  <c r="AK453" i="10"/>
  <c r="AK491" i="26"/>
  <c r="AK851" i="10"/>
  <c r="AK997" i="26"/>
  <c r="AJ670" i="10"/>
  <c r="AJ937" i="26"/>
  <c r="AJ765" i="26"/>
  <c r="AJ704" i="10"/>
  <c r="AJ817" i="26" s="1"/>
  <c r="AJ816" i="26"/>
  <c r="AL512" i="10"/>
  <c r="AL567" i="26"/>
  <c r="AL369" i="10"/>
  <c r="AL390" i="26"/>
  <c r="AJ882" i="10"/>
  <c r="AJ1029" i="26" s="1"/>
  <c r="AJ1028" i="26"/>
  <c r="AK886" i="10"/>
  <c r="AK1032" i="26"/>
  <c r="AL668" i="10"/>
  <c r="AL935" i="26"/>
  <c r="AL763" i="26"/>
  <c r="AL551" i="10"/>
  <c r="AL606" i="26"/>
  <c r="AK443" i="10"/>
  <c r="AK481" i="26"/>
  <c r="AL546" i="10"/>
  <c r="AL601" i="26"/>
  <c r="AK193" i="10"/>
  <c r="AK157" i="26"/>
  <c r="AK364" i="10"/>
  <c r="AK385" i="26"/>
  <c r="AJ144" i="10"/>
  <c r="AJ109" i="26" s="1"/>
  <c r="AJ108" i="26"/>
  <c r="AJ587" i="10"/>
  <c r="AJ660" i="26" s="1"/>
  <c r="AJ659" i="26"/>
  <c r="AK379" i="10"/>
  <c r="AK400" i="26"/>
  <c r="AL742" i="10"/>
  <c r="AL854" i="26"/>
  <c r="AJ337" i="10"/>
  <c r="AJ336" i="26" s="1"/>
  <c r="AJ335" i="26"/>
  <c r="AL683" i="10"/>
  <c r="AL950" i="26"/>
  <c r="AL778" i="26"/>
  <c r="AJ75" i="10"/>
  <c r="AJ23" i="26" s="1"/>
  <c r="AJ22" i="26"/>
  <c r="AJ739" i="10"/>
  <c r="AJ852" i="26" s="1"/>
  <c r="AJ851" i="26"/>
  <c r="AJ872" i="10"/>
  <c r="AJ1019" i="26" s="1"/>
  <c r="AJ1018" i="26"/>
  <c r="AJ572" i="10"/>
  <c r="AJ645" i="26" s="1"/>
  <c r="AJ644" i="26"/>
  <c r="AK759" i="10"/>
  <c r="AK872" i="26" s="1"/>
  <c r="AK871" i="26"/>
  <c r="AL300" i="10"/>
  <c r="AL298" i="26"/>
  <c r="AK891" i="10"/>
  <c r="AK1037" i="26"/>
  <c r="AJ943" i="26"/>
  <c r="AJ771" i="26"/>
  <c r="AK301" i="10"/>
  <c r="AK299" i="26"/>
  <c r="AL541" i="10"/>
  <c r="AL596" i="26"/>
  <c r="AK119" i="10"/>
  <c r="AK66" i="26"/>
  <c r="AL590" i="10"/>
  <c r="AL662" i="26"/>
  <c r="AL162" i="10"/>
  <c r="AL126" i="26"/>
  <c r="AJ474" i="10"/>
  <c r="AJ513" i="26" s="1"/>
  <c r="AJ512" i="26"/>
  <c r="AK99" i="10"/>
  <c r="AK46" i="26"/>
  <c r="AK267" i="10"/>
  <c r="AK248" i="26"/>
  <c r="AI913" i="26"/>
  <c r="AI741" i="26"/>
  <c r="AJ892" i="10"/>
  <c r="AJ1039" i="26" s="1"/>
  <c r="AJ1038" i="26"/>
  <c r="AJ263" i="10"/>
  <c r="AJ245" i="26" s="1"/>
  <c r="AJ244" i="26"/>
  <c r="AJ897" i="10"/>
  <c r="AJ1044" i="26" s="1"/>
  <c r="AJ1043" i="26"/>
  <c r="AK901" i="10"/>
  <c r="AK1047" i="26"/>
  <c r="AL752" i="10"/>
  <c r="AL864" i="26"/>
  <c r="AK153" i="10"/>
  <c r="AK117" i="26"/>
  <c r="AK178" i="10"/>
  <c r="AK142" i="26"/>
  <c r="AK331" i="10"/>
  <c r="AK329" i="26"/>
  <c r="AJ429" i="10"/>
  <c r="AJ468" i="26" s="1"/>
  <c r="AJ467" i="26"/>
  <c r="AL708" i="10"/>
  <c r="AL820" i="26"/>
  <c r="AK748" i="10"/>
  <c r="AK860" i="26"/>
  <c r="AL118" i="10"/>
  <c r="AL65" i="26"/>
  <c r="AK374" i="10"/>
  <c r="AK395" i="26"/>
  <c r="AL875" i="10"/>
  <c r="AL1021" i="26"/>
  <c r="AK649" i="10"/>
  <c r="AK916" i="26"/>
  <c r="AK744" i="26"/>
  <c r="AJ523" i="10"/>
  <c r="AJ579" i="26" s="1"/>
  <c r="AJ578" i="26"/>
  <c r="AJ852" i="10"/>
  <c r="AJ999" i="26" s="1"/>
  <c r="AJ998" i="26"/>
  <c r="AJ449" i="10"/>
  <c r="AJ488" i="26" s="1"/>
  <c r="AJ487" i="26"/>
  <c r="AK538" i="10"/>
  <c r="AK594" i="26" s="1"/>
  <c r="AK593" i="26"/>
  <c r="AL335" i="10"/>
  <c r="AL333" i="26"/>
  <c r="AK389" i="10"/>
  <c r="AK410" i="26"/>
  <c r="AK109" i="10"/>
  <c r="AK56" i="26"/>
  <c r="AL580" i="10"/>
  <c r="AL652" i="26"/>
  <c r="AJ877" i="10"/>
  <c r="AJ1024" i="26" s="1"/>
  <c r="AJ1023" i="26"/>
  <c r="AK89" i="10"/>
  <c r="AK36" i="26"/>
  <c r="AI948" i="26"/>
  <c r="AI776" i="26"/>
  <c r="AL341" i="10"/>
  <c r="AL339" i="26"/>
  <c r="AK694" i="10"/>
  <c r="AK961" i="26"/>
  <c r="AK789" i="26"/>
  <c r="AK841" i="10"/>
  <c r="AK987" i="26"/>
  <c r="AL447" i="10"/>
  <c r="AL485" i="26"/>
  <c r="AI918" i="26"/>
  <c r="AI746" i="26"/>
  <c r="AJ479" i="10"/>
  <c r="AJ518" i="26" s="1"/>
  <c r="AJ517" i="26"/>
  <c r="AJ125" i="10"/>
  <c r="AJ73" i="26" s="1"/>
  <c r="AJ72" i="26"/>
  <c r="AK693" i="26"/>
  <c r="AK733" i="10"/>
  <c r="AK845" i="26"/>
  <c r="AK163" i="10"/>
  <c r="AK127" i="26"/>
  <c r="AL850" i="10"/>
  <c r="AL996" i="26"/>
  <c r="AK527" i="10"/>
  <c r="AK582" i="26"/>
  <c r="AL452" i="10"/>
  <c r="AL490" i="26"/>
  <c r="AJ867" i="10"/>
  <c r="AJ1014" i="26" s="1"/>
  <c r="AJ1013" i="26"/>
  <c r="AI933" i="26"/>
  <c r="AI761" i="26"/>
  <c r="AJ729" i="10"/>
  <c r="AJ842" i="26" s="1"/>
  <c r="AJ841" i="26"/>
  <c r="AJ518" i="10"/>
  <c r="AJ574" i="26" s="1"/>
  <c r="AJ573" i="26"/>
  <c r="AK292" i="10"/>
  <c r="AK291" i="26" s="1"/>
  <c r="AK290" i="26"/>
  <c r="AK763" i="10"/>
  <c r="AK875" i="26"/>
  <c r="AL708" i="26"/>
  <c r="AL712" i="26" s="1"/>
  <c r="H712" i="26" s="1"/>
  <c r="AL700" i="26"/>
  <c r="AL704" i="26" s="1"/>
  <c r="H704" i="26" s="1"/>
  <c r="AL472" i="10"/>
  <c r="AL510" i="26"/>
  <c r="AL383" i="10"/>
  <c r="AL404" i="26"/>
  <c r="AL413" i="10"/>
  <c r="AL434" i="26"/>
  <c r="AK522" i="10"/>
  <c r="AK577" i="26"/>
  <c r="AJ764" i="10"/>
  <c r="AJ877" i="26" s="1"/>
  <c r="AJ876" i="26"/>
  <c r="AL537" i="10"/>
  <c r="AL592" i="26"/>
  <c r="AL251" i="10"/>
  <c r="AL232" i="26"/>
  <c r="AL576" i="26"/>
  <c r="AQ2" i="24"/>
  <c r="AQ3" i="24" s="1"/>
  <c r="AQ4" i="24" s="1"/>
  <c r="AK16" i="18" l="1"/>
  <c r="AH18" i="17"/>
  <c r="AJ835" i="26"/>
  <c r="AJ723" i="10"/>
  <c r="AI622" i="10"/>
  <c r="AI695" i="26" s="1"/>
  <c r="AI694" i="26"/>
  <c r="AJ144" i="26"/>
  <c r="AK191" i="26"/>
  <c r="AK190" i="26" s="1"/>
  <c r="AI211" i="10"/>
  <c r="AI192" i="26"/>
  <c r="AG213" i="10"/>
  <c r="AG195" i="26" s="1"/>
  <c r="AG194" i="26"/>
  <c r="AH212" i="10"/>
  <c r="AH193" i="26"/>
  <c r="AJ260" i="26"/>
  <c r="AJ264" i="26" s="1"/>
  <c r="AJ268" i="26"/>
  <c r="AJ272" i="26" s="1"/>
  <c r="AK316" i="26"/>
  <c r="AJ690" i="26"/>
  <c r="AK722" i="10"/>
  <c r="AK834" i="26"/>
  <c r="AI1117" i="26"/>
  <c r="AI1143" i="26" s="1"/>
  <c r="AI18" i="15" s="1"/>
  <c r="AI724" i="10"/>
  <c r="AI837" i="26" s="1"/>
  <c r="AI836" i="26"/>
  <c r="AL1115" i="26"/>
  <c r="AL1127" i="26"/>
  <c r="AL1123" i="26"/>
  <c r="AL1121" i="26"/>
  <c r="AK582" i="10"/>
  <c r="AK655" i="26" s="1"/>
  <c r="AK654" i="26"/>
  <c r="AK174" i="10"/>
  <c r="AK139" i="26" s="1"/>
  <c r="AK138" i="26"/>
  <c r="AL399" i="10"/>
  <c r="AL420" i="26"/>
  <c r="AL841" i="10"/>
  <c r="AL987" i="26"/>
  <c r="AK287" i="10"/>
  <c r="AK286" i="26" s="1"/>
  <c r="AK285" i="26"/>
  <c r="AK523" i="10"/>
  <c r="AK579" i="26" s="1"/>
  <c r="AK578" i="26"/>
  <c r="AK528" i="10"/>
  <c r="AK584" i="26" s="1"/>
  <c r="AK583" i="26"/>
  <c r="AL448" i="10"/>
  <c r="AL486" i="26"/>
  <c r="AK650" i="10"/>
  <c r="AK917" i="26"/>
  <c r="AK745" i="26"/>
  <c r="AK749" i="10"/>
  <c r="AK862" i="26" s="1"/>
  <c r="AK861" i="26"/>
  <c r="AK179" i="10"/>
  <c r="AK143" i="26"/>
  <c r="AK268" i="10"/>
  <c r="AK250" i="26" s="1"/>
  <c r="AK249" i="26"/>
  <c r="AL591" i="10"/>
  <c r="AL663" i="26"/>
  <c r="AL370" i="10"/>
  <c r="AL392" i="26" s="1"/>
  <c r="AL391" i="26"/>
  <c r="AK243" i="10"/>
  <c r="AK225" i="26" s="1"/>
  <c r="AK224" i="26"/>
  <c r="AK872" i="10"/>
  <c r="AK1019" i="26" s="1"/>
  <c r="AK1018" i="26"/>
  <c r="AK612" i="10"/>
  <c r="AK685" i="26" s="1"/>
  <c r="AK684" i="26"/>
  <c r="AK897" i="10"/>
  <c r="AK1044" i="26" s="1"/>
  <c r="AK1043" i="26"/>
  <c r="AL738" i="10"/>
  <c r="AL850" i="26"/>
  <c r="AK665" i="10"/>
  <c r="AK932" i="26"/>
  <c r="AK760" i="26"/>
  <c r="AJ918" i="26"/>
  <c r="AJ746" i="26"/>
  <c r="AK169" i="10"/>
  <c r="AK134" i="26" s="1"/>
  <c r="AK133" i="26"/>
  <c r="AK253" i="10"/>
  <c r="AK235" i="26" s="1"/>
  <c r="AK234" i="26"/>
  <c r="AL688" i="26"/>
  <c r="AL891" i="10"/>
  <c r="AL1037" i="26"/>
  <c r="AK282" i="10"/>
  <c r="AK281" i="26" s="1"/>
  <c r="AK280" i="26"/>
  <c r="AL319" i="26"/>
  <c r="AL576" i="10"/>
  <c r="AL648" i="26"/>
  <c r="AL193" i="10"/>
  <c r="AL157" i="26"/>
  <c r="AK543" i="10"/>
  <c r="AK599" i="26" s="1"/>
  <c r="AK598" i="26"/>
  <c r="AK882" i="10"/>
  <c r="AK1029" i="26" s="1"/>
  <c r="AK1028" i="26"/>
  <c r="AK553" i="10"/>
  <c r="AK609" i="26" s="1"/>
  <c r="AK608" i="26"/>
  <c r="AK312" i="10"/>
  <c r="AK311" i="26" s="1"/>
  <c r="AK310" i="26"/>
  <c r="AL409" i="10"/>
  <c r="AL430" i="26"/>
  <c r="AL1128" i="26"/>
  <c r="AL581" i="10"/>
  <c r="AL653" i="26"/>
  <c r="AK365" i="10"/>
  <c r="AK387" i="26" s="1"/>
  <c r="AK386" i="26"/>
  <c r="AK685" i="10"/>
  <c r="AK952" i="26"/>
  <c r="AK780" i="26"/>
  <c r="AK923" i="26"/>
  <c r="AK751" i="26"/>
  <c r="AL134" i="10"/>
  <c r="AL81" i="26"/>
  <c r="AK602" i="10"/>
  <c r="AK675" i="26" s="1"/>
  <c r="AK674" i="26"/>
  <c r="AL748" i="10"/>
  <c r="AL860" i="26"/>
  <c r="AJ913" i="26"/>
  <c r="AJ741" i="26"/>
  <c r="AK110" i="10"/>
  <c r="AK58" i="26" s="1"/>
  <c r="AK57" i="26"/>
  <c r="AK380" i="10"/>
  <c r="AK402" i="26" s="1"/>
  <c r="AK401" i="26"/>
  <c r="AK194" i="10"/>
  <c r="AK159" i="26" s="1"/>
  <c r="AK158" i="26"/>
  <c r="AK852" i="10"/>
  <c r="AK999" i="26" s="1"/>
  <c r="AK998" i="26"/>
  <c r="AL232" i="10"/>
  <c r="AL213" i="26"/>
  <c r="AK518" i="10"/>
  <c r="AK574" i="26" s="1"/>
  <c r="AK573" i="26"/>
  <c r="AL463" i="10"/>
  <c r="AL501" i="26"/>
  <c r="AK189" i="10"/>
  <c r="AK154" i="26" s="1"/>
  <c r="AK153" i="26"/>
  <c r="AL428" i="10"/>
  <c r="AL466" i="26"/>
  <c r="AL861" i="10"/>
  <c r="AL1007" i="26"/>
  <c r="AL1118" i="26"/>
  <c r="AL350" i="26"/>
  <c r="H350" i="26" s="1"/>
  <c r="AK484" i="10"/>
  <c r="AK523" i="26" s="1"/>
  <c r="AK522" i="26"/>
  <c r="AK877" i="10"/>
  <c r="AK1024" i="26" s="1"/>
  <c r="AK1023" i="26"/>
  <c r="AK385" i="10"/>
  <c r="AK407" i="26" s="1"/>
  <c r="AK406" i="26"/>
  <c r="AK273" i="10"/>
  <c r="AK255" i="26" s="1"/>
  <c r="AK254" i="26"/>
  <c r="AK493" i="10"/>
  <c r="AK549" i="26" s="1"/>
  <c r="AK548" i="26"/>
  <c r="AL178" i="10"/>
  <c r="AL142" i="26"/>
  <c r="AK714" i="10"/>
  <c r="AK827" i="26" s="1"/>
  <c r="AK826" i="26"/>
  <c r="AK327" i="10"/>
  <c r="AK326" i="26" s="1"/>
  <c r="AK325" i="26"/>
  <c r="AJ958" i="26"/>
  <c r="AJ786" i="26"/>
  <c r="AL167" i="26"/>
  <c r="AL149" i="10"/>
  <c r="AL114" i="26" s="1"/>
  <c r="AL113" i="26"/>
  <c r="AK337" i="10"/>
  <c r="AK336" i="26" s="1"/>
  <c r="AK335" i="26"/>
  <c r="AK645" i="10"/>
  <c r="AK912" i="26"/>
  <c r="AK740" i="26"/>
  <c r="AL374" i="10"/>
  <c r="AL395" i="26"/>
  <c r="AL728" i="10"/>
  <c r="AL840" i="26"/>
  <c r="AJ948" i="26"/>
  <c r="AJ776" i="26"/>
  <c r="AL896" i="10"/>
  <c r="AL1042" i="26"/>
  <c r="AK503" i="10"/>
  <c r="AK559" i="26" s="1"/>
  <c r="AK558" i="26"/>
  <c r="AL227" i="10"/>
  <c r="AL208" i="26"/>
  <c r="AK943" i="26"/>
  <c r="AK771" i="26"/>
  <c r="AL561" i="10"/>
  <c r="AL633" i="26"/>
  <c r="AL262" i="10"/>
  <c r="AL243" i="26"/>
  <c r="AL659" i="10"/>
  <c r="AL926" i="26"/>
  <c r="AL754" i="26"/>
  <c r="AK857" i="10"/>
  <c r="AK1004" i="26" s="1"/>
  <c r="AK1003" i="26"/>
  <c r="AL359" i="10"/>
  <c r="AL380" i="26"/>
  <c r="AK704" i="10"/>
  <c r="AK817" i="26" s="1"/>
  <c r="AK816" i="26"/>
  <c r="AL566" i="10"/>
  <c r="AL638" i="26"/>
  <c r="AL743" i="10"/>
  <c r="AL855" i="26"/>
  <c r="AL317" i="10"/>
  <c r="AL315" i="26"/>
  <c r="AK75" i="10"/>
  <c r="AK23" i="26" s="1"/>
  <c r="AK22" i="26"/>
  <c r="AL866" i="10"/>
  <c r="AL1012" i="26"/>
  <c r="AL492" i="10"/>
  <c r="AL547" i="26"/>
  <c r="AL443" i="10"/>
  <c r="AL481" i="26"/>
  <c r="AK115" i="10"/>
  <c r="AK63" i="26" s="1"/>
  <c r="AK62" i="26"/>
  <c r="AL871" i="10"/>
  <c r="AL1017" i="26"/>
  <c r="AK862" i="10"/>
  <c r="AK1009" i="26" s="1"/>
  <c r="AK1008" i="26"/>
  <c r="AL252" i="10"/>
  <c r="AL233" i="26"/>
  <c r="AL414" i="10"/>
  <c r="AL435" i="26"/>
  <c r="AK764" i="10"/>
  <c r="AK877" i="26" s="1"/>
  <c r="AK876" i="26"/>
  <c r="AL851" i="10"/>
  <c r="AL997" i="26"/>
  <c r="AK842" i="10"/>
  <c r="AK989" i="26" s="1"/>
  <c r="AK988" i="26"/>
  <c r="AL876" i="10"/>
  <c r="AL1022" i="26"/>
  <c r="AL709" i="10"/>
  <c r="AL822" i="26" s="1"/>
  <c r="AL821" i="26"/>
  <c r="AK154" i="10"/>
  <c r="AK119" i="26" s="1"/>
  <c r="AK118" i="26"/>
  <c r="AK100" i="10"/>
  <c r="AK48" i="26" s="1"/>
  <c r="AK47" i="26"/>
  <c r="AK120" i="10"/>
  <c r="AK68" i="26" s="1"/>
  <c r="AK67" i="26"/>
  <c r="AK892" i="10"/>
  <c r="AK1039" i="26" s="1"/>
  <c r="AK1038" i="26"/>
  <c r="AL669" i="10"/>
  <c r="AL936" i="26"/>
  <c r="AL764" i="26"/>
  <c r="AL513" i="10"/>
  <c r="AL569" i="26" s="1"/>
  <c r="AL568" i="26"/>
  <c r="AL79" i="10"/>
  <c r="AL26" i="26"/>
  <c r="AK228" i="10"/>
  <c r="AK210" i="26" s="1"/>
  <c r="AK209" i="26"/>
  <c r="AL168" i="10"/>
  <c r="AL132" i="26"/>
  <c r="AK307" i="10"/>
  <c r="AK306" i="26" s="1"/>
  <c r="AK305" i="26"/>
  <c r="AJ928" i="26"/>
  <c r="AJ756" i="26"/>
  <c r="AL438" i="10"/>
  <c r="AL476" i="26"/>
  <c r="AL94" i="10"/>
  <c r="AL41" i="26"/>
  <c r="AK355" i="10"/>
  <c r="AK377" i="26" s="1"/>
  <c r="AK376" i="26"/>
  <c r="AL1116" i="26"/>
  <c r="AK135" i="10"/>
  <c r="AK83" i="26" s="1"/>
  <c r="AK82" i="26"/>
  <c r="AK424" i="10"/>
  <c r="AK463" i="26" s="1"/>
  <c r="AK462" i="26"/>
  <c r="AL532" i="10"/>
  <c r="AL587" i="26"/>
  <c r="AL84" i="10"/>
  <c r="AL31" i="26"/>
  <c r="AL1122" i="26"/>
  <c r="AL694" i="10"/>
  <c r="AL961" i="26"/>
  <c r="AL789" i="26"/>
  <c r="AK144" i="10"/>
  <c r="AK109" i="26" s="1"/>
  <c r="AK108" i="26"/>
  <c r="AL703" i="10"/>
  <c r="AL815" i="26"/>
  <c r="AK690" i="10"/>
  <c r="AK957" i="26"/>
  <c r="AK785" i="26"/>
  <c r="AK248" i="10"/>
  <c r="AK230" i="26" s="1"/>
  <c r="AK229" i="26"/>
  <c r="AL664" i="10"/>
  <c r="AL931" i="26"/>
  <c r="AL759" i="26"/>
  <c r="AL1120" i="26"/>
  <c r="AK744" i="10"/>
  <c r="AK857" i="26" s="1"/>
  <c r="AK856" i="26"/>
  <c r="AJ908" i="26"/>
  <c r="AJ736" i="26"/>
  <c r="AL286" i="10"/>
  <c r="AL284" i="26"/>
  <c r="AL733" i="10"/>
  <c r="AL845" i="26"/>
  <c r="AL104" i="10"/>
  <c r="AL51" i="26"/>
  <c r="AL162" i="26"/>
  <c r="AL342" i="10"/>
  <c r="AL341" i="26" s="1"/>
  <c r="AL340" i="26"/>
  <c r="AL74" i="10"/>
  <c r="AL21" i="26"/>
  <c r="AL331" i="10"/>
  <c r="AL329" i="26"/>
  <c r="AL527" i="10"/>
  <c r="AL582" i="26"/>
  <c r="AK322" i="10"/>
  <c r="AK321" i="26" s="1"/>
  <c r="AK320" i="26"/>
  <c r="AL684" i="10"/>
  <c r="AL951" i="26"/>
  <c r="AL779" i="26"/>
  <c r="AL267" i="10"/>
  <c r="AL248" i="26"/>
  <c r="AL281" i="10"/>
  <c r="AL279" i="26"/>
  <c r="AK533" i="10"/>
  <c r="AK589" i="26" s="1"/>
  <c r="AK588" i="26"/>
  <c r="AL693" i="26"/>
  <c r="AK660" i="10"/>
  <c r="AK927" i="26"/>
  <c r="AK755" i="26"/>
  <c r="AL881" i="10"/>
  <c r="AL1027" i="26"/>
  <c r="AL502" i="10"/>
  <c r="AL557" i="26"/>
  <c r="AK670" i="10"/>
  <c r="AK937" i="26"/>
  <c r="AK765" i="26"/>
  <c r="AL114" i="10"/>
  <c r="AL61" i="26"/>
  <c r="AK169" i="26"/>
  <c r="AK168" i="26"/>
  <c r="AL478" i="10"/>
  <c r="AL516" i="26"/>
  <c r="AL856" i="10"/>
  <c r="AL1002" i="26"/>
  <c r="AL763" i="10"/>
  <c r="AL875" i="26"/>
  <c r="AL153" i="10"/>
  <c r="AL117" i="26"/>
  <c r="AL354" i="10"/>
  <c r="AL375" i="26"/>
  <c r="AL497" i="10"/>
  <c r="AL552" i="26"/>
  <c r="AL364" i="10"/>
  <c r="AL385" i="26"/>
  <c r="AK125" i="10"/>
  <c r="AK73" i="26" s="1"/>
  <c r="AK72" i="26"/>
  <c r="AL326" i="10"/>
  <c r="AL324" i="26"/>
  <c r="AK617" i="10"/>
  <c r="AK689" i="26"/>
  <c r="AK439" i="10"/>
  <c r="AK478" i="26" s="1"/>
  <c r="AK477" i="26"/>
  <c r="AL571" i="10"/>
  <c r="AL643" i="26"/>
  <c r="AL292" i="10"/>
  <c r="AL291" i="26" s="1"/>
  <c r="AL290" i="26"/>
  <c r="AL129" i="10"/>
  <c r="AL76" i="26"/>
  <c r="AL89" i="10"/>
  <c r="AL36" i="26"/>
  <c r="AK548" i="10"/>
  <c r="AK604" i="26" s="1"/>
  <c r="AK603" i="26"/>
  <c r="AK587" i="10"/>
  <c r="AK660" i="26" s="1"/>
  <c r="AK659" i="26"/>
  <c r="AL379" i="10"/>
  <c r="AL400" i="26"/>
  <c r="AK597" i="10"/>
  <c r="AK670" i="26" s="1"/>
  <c r="AK669" i="26"/>
  <c r="AL552" i="10"/>
  <c r="AL607" i="26"/>
  <c r="AL634" i="10"/>
  <c r="AL901" i="26"/>
  <c r="AL729" i="26"/>
  <c r="AL247" i="10"/>
  <c r="AL228" i="26"/>
  <c r="AK592" i="10"/>
  <c r="AK665" i="26" s="1"/>
  <c r="AK664" i="26"/>
  <c r="AL901" i="10"/>
  <c r="AL1047" i="26"/>
  <c r="AK297" i="10"/>
  <c r="AK296" i="26" s="1"/>
  <c r="AK295" i="26"/>
  <c r="AL242" i="10"/>
  <c r="AL223" i="26"/>
  <c r="AL306" i="10"/>
  <c r="AL304" i="26"/>
  <c r="AK454" i="10"/>
  <c r="AK493" i="26" s="1"/>
  <c r="AK492" i="26"/>
  <c r="AL184" i="10"/>
  <c r="AL149" i="26" s="1"/>
  <c r="AL148" i="26"/>
  <c r="AL538" i="10"/>
  <c r="AL594" i="26" s="1"/>
  <c r="AL593" i="26"/>
  <c r="AL384" i="10"/>
  <c r="AL405" i="26"/>
  <c r="AK164" i="10"/>
  <c r="AK129" i="26" s="1"/>
  <c r="AK128" i="26"/>
  <c r="AK375" i="10"/>
  <c r="AK397" i="26" s="1"/>
  <c r="AK396" i="26"/>
  <c r="AL753" i="10"/>
  <c r="AL865" i="26"/>
  <c r="AL542" i="10"/>
  <c r="AL597" i="26"/>
  <c r="AL301" i="10"/>
  <c r="AL299" i="26"/>
  <c r="AK887" i="10"/>
  <c r="AK1034" i="26" s="1"/>
  <c r="AK1033" i="26"/>
  <c r="AL468" i="10"/>
  <c r="AL506" i="26"/>
  <c r="AK130" i="10"/>
  <c r="AK78" i="26" s="1"/>
  <c r="AK77" i="26"/>
  <c r="AJ903" i="26"/>
  <c r="AJ731" i="26"/>
  <c r="AK729" i="10"/>
  <c r="AK842" i="26" s="1"/>
  <c r="AK841" i="26"/>
  <c r="AL606" i="10"/>
  <c r="AL678" i="26"/>
  <c r="AK640" i="10"/>
  <c r="AK907" i="26"/>
  <c r="AK735" i="26"/>
  <c r="AL395" i="10"/>
  <c r="AL417" i="26" s="1"/>
  <c r="AL416" i="26"/>
  <c r="AK85" i="10"/>
  <c r="AK33" i="26" s="1"/>
  <c r="AK32" i="26"/>
  <c r="AJ953" i="26"/>
  <c r="AJ781" i="26"/>
  <c r="AK429" i="10"/>
  <c r="AK468" i="26" s="1"/>
  <c r="AK467" i="26"/>
  <c r="AK159" i="10"/>
  <c r="AK124" i="26" s="1"/>
  <c r="AK123" i="26"/>
  <c r="AL173" i="10"/>
  <c r="AL137" i="26"/>
  <c r="AL596" i="10"/>
  <c r="AL668" i="26"/>
  <c r="AK508" i="10"/>
  <c r="AK564" i="26" s="1"/>
  <c r="AK563" i="26"/>
  <c r="AK719" i="10"/>
  <c r="AK832" i="26" s="1"/>
  <c r="AK831" i="26"/>
  <c r="AK95" i="10"/>
  <c r="AK43" i="26" s="1"/>
  <c r="AK42" i="26"/>
  <c r="AJ963" i="26"/>
  <c r="AJ791" i="26"/>
  <c r="AK218" i="10"/>
  <c r="AK200" i="26" s="1"/>
  <c r="AK199" i="26"/>
  <c r="AL639" i="10"/>
  <c r="AL906" i="26"/>
  <c r="AL734" i="26"/>
  <c r="AL675" i="10"/>
  <c r="AL942" i="26"/>
  <c r="AL770" i="26"/>
  <c r="AL1126" i="26"/>
  <c r="AL188" i="10"/>
  <c r="AL152" i="26"/>
  <c r="AL389" i="10"/>
  <c r="AL410" i="26"/>
  <c r="AL272" i="10"/>
  <c r="AL253" i="26"/>
  <c r="AK390" i="10"/>
  <c r="AK412" i="26" s="1"/>
  <c r="AK411" i="26"/>
  <c r="AL547" i="10"/>
  <c r="AL602" i="26"/>
  <c r="AK695" i="10"/>
  <c r="AK962" i="26"/>
  <c r="AK790" i="26"/>
  <c r="AL336" i="10"/>
  <c r="AL334" i="26"/>
  <c r="AK444" i="10"/>
  <c r="AK483" i="26" s="1"/>
  <c r="AK482" i="26"/>
  <c r="AL124" i="10"/>
  <c r="AL71" i="26"/>
  <c r="AL143" i="10"/>
  <c r="AL107" i="26"/>
  <c r="AJ933" i="26"/>
  <c r="AJ761" i="26"/>
  <c r="AK80" i="10"/>
  <c r="AK28" i="26" s="1"/>
  <c r="AK27" i="26"/>
  <c r="AK434" i="10"/>
  <c r="AK473" i="26" s="1"/>
  <c r="AK472" i="26"/>
  <c r="AK567" i="10"/>
  <c r="AK640" i="26" s="1"/>
  <c r="AK639" i="26"/>
  <c r="AK680" i="10"/>
  <c r="AK947" i="26"/>
  <c r="AK775" i="26"/>
  <c r="AK263" i="10"/>
  <c r="AK245" i="26" s="1"/>
  <c r="AK244" i="26"/>
  <c r="AK572" i="10"/>
  <c r="AK645" i="26" s="1"/>
  <c r="AK644" i="26"/>
  <c r="AK459" i="10"/>
  <c r="AK498" i="26" s="1"/>
  <c r="AK497" i="26"/>
  <c r="AK498" i="10"/>
  <c r="AK554" i="26" s="1"/>
  <c r="AK553" i="26"/>
  <c r="AL423" i="10"/>
  <c r="AL461" i="26"/>
  <c r="AL586" i="10"/>
  <c r="AL658" i="26"/>
  <c r="AL718" i="10"/>
  <c r="AL830" i="26"/>
  <c r="AK410" i="10"/>
  <c r="AK432" i="26" s="1"/>
  <c r="AK431" i="26"/>
  <c r="AK405" i="10"/>
  <c r="AK427" i="26" s="1"/>
  <c r="AK426" i="26"/>
  <c r="AK754" i="10"/>
  <c r="AK867" i="26" s="1"/>
  <c r="AK866" i="26"/>
  <c r="AL601" i="10"/>
  <c r="AL673" i="26"/>
  <c r="AK469" i="10"/>
  <c r="AK508" i="26" s="1"/>
  <c r="AK507" i="26"/>
  <c r="AL713" i="10"/>
  <c r="AL825" i="26"/>
  <c r="AL109" i="10"/>
  <c r="AL56" i="26"/>
  <c r="AK449" i="10"/>
  <c r="AK488" i="26" s="1"/>
  <c r="AK487" i="26"/>
  <c r="AL886" i="10"/>
  <c r="AL1032" i="26"/>
  <c r="AK607" i="10"/>
  <c r="AK680" i="26" s="1"/>
  <c r="AK679" i="26"/>
  <c r="AL296" i="10"/>
  <c r="AL294" i="26"/>
  <c r="AK464" i="10"/>
  <c r="AK503" i="26" s="1"/>
  <c r="AK502" i="26"/>
  <c r="AL655" i="10"/>
  <c r="AL922" i="26"/>
  <c r="AL750" i="26"/>
  <c r="AL483" i="10"/>
  <c r="AL521" i="26"/>
  <c r="AL679" i="10"/>
  <c r="AL946" i="26"/>
  <c r="AL774" i="26"/>
  <c r="AK562" i="10"/>
  <c r="AK635" i="26" s="1"/>
  <c r="AK634" i="26"/>
  <c r="AL846" i="10"/>
  <c r="AL992" i="26"/>
  <c r="AK400" i="10"/>
  <c r="AK422" i="26" s="1"/>
  <c r="AK421" i="26"/>
  <c r="AL404" i="10"/>
  <c r="AL425" i="26"/>
  <c r="AL222" i="10"/>
  <c r="AK867" i="10"/>
  <c r="AK1014" i="26" s="1"/>
  <c r="AK1013" i="26"/>
  <c r="AJ938" i="26"/>
  <c r="AJ766" i="26"/>
  <c r="AK258" i="10"/>
  <c r="AK240" i="26" s="1"/>
  <c r="AK239" i="26"/>
  <c r="AK105" i="10"/>
  <c r="AK53" i="26" s="1"/>
  <c r="AK52" i="26"/>
  <c r="AL99" i="10"/>
  <c r="AL46" i="26"/>
  <c r="AL433" i="10"/>
  <c r="AL471" i="26"/>
  <c r="AK90" i="10"/>
  <c r="AK38" i="26" s="1"/>
  <c r="AK37" i="26"/>
  <c r="AL473" i="10"/>
  <c r="AL511" i="26"/>
  <c r="AL453" i="10"/>
  <c r="AL491" i="26"/>
  <c r="AK734" i="10"/>
  <c r="AK847" i="26" s="1"/>
  <c r="AK846" i="26"/>
  <c r="AL119" i="10"/>
  <c r="AL66" i="26"/>
  <c r="AK332" i="10"/>
  <c r="AK331" i="26" s="1"/>
  <c r="AK330" i="26"/>
  <c r="AK902" i="10"/>
  <c r="AK1049" i="26" s="1"/>
  <c r="AK1048" i="26"/>
  <c r="AL163" i="10"/>
  <c r="AL127" i="26"/>
  <c r="AK302" i="10"/>
  <c r="AK301" i="26" s="1"/>
  <c r="AK300" i="26"/>
  <c r="AL644" i="10"/>
  <c r="AL911" i="26"/>
  <c r="AL739" i="26"/>
  <c r="AL217" i="10"/>
  <c r="AL203" i="26" s="1"/>
  <c r="AL198" i="26"/>
  <c r="AK479" i="10"/>
  <c r="AK518" i="26" s="1"/>
  <c r="AK517" i="26"/>
  <c r="AK847" i="10"/>
  <c r="AK994" i="26" s="1"/>
  <c r="AK993" i="26"/>
  <c r="AL257" i="10"/>
  <c r="AL238" i="26"/>
  <c r="AL311" i="10"/>
  <c r="AL309" i="26"/>
  <c r="AK415" i="10"/>
  <c r="AK437" i="26" s="1"/>
  <c r="AK436" i="26"/>
  <c r="AK238" i="10"/>
  <c r="AK220" i="26" s="1"/>
  <c r="AK219" i="26"/>
  <c r="AK164" i="26"/>
  <c r="AK163" i="26"/>
  <c r="AL1125" i="26"/>
  <c r="AL759" i="10"/>
  <c r="AL872" i="26" s="1"/>
  <c r="AL871" i="26"/>
  <c r="AK233" i="10"/>
  <c r="AK215" i="26" s="1"/>
  <c r="AK214" i="26"/>
  <c r="AL649" i="10"/>
  <c r="AL916" i="26"/>
  <c r="AL744" i="26"/>
  <c r="AL237" i="10"/>
  <c r="AL218" i="26"/>
  <c r="AL507" i="10"/>
  <c r="AL562" i="26"/>
  <c r="AL517" i="10"/>
  <c r="AL577" i="26" s="1"/>
  <c r="AL572" i="26"/>
  <c r="AK474" i="10"/>
  <c r="AK513" i="26" s="1"/>
  <c r="AK512" i="26"/>
  <c r="AK223" i="10"/>
  <c r="AK205" i="26" s="1"/>
  <c r="AK204" i="26"/>
  <c r="AL458" i="10"/>
  <c r="AL496" i="26"/>
  <c r="AK577" i="10"/>
  <c r="AK650" i="26" s="1"/>
  <c r="AK649" i="26"/>
  <c r="AK635" i="10"/>
  <c r="AK902" i="26"/>
  <c r="AK730" i="26"/>
  <c r="AL158" i="10"/>
  <c r="AL122" i="26"/>
  <c r="AL689" i="10"/>
  <c r="AL956" i="26"/>
  <c r="AL784" i="26"/>
  <c r="AL611" i="10"/>
  <c r="AL683" i="26"/>
  <c r="AL723" i="10"/>
  <c r="AL835" i="26"/>
  <c r="AK360" i="10"/>
  <c r="AK382" i="26" s="1"/>
  <c r="AK381" i="26"/>
  <c r="AK739" i="10"/>
  <c r="AK852" i="26" s="1"/>
  <c r="AK851" i="26"/>
  <c r="AR2" i="24"/>
  <c r="AR3" i="24" s="1"/>
  <c r="AR4" i="24" s="1"/>
  <c r="AH18" i="18" l="1"/>
  <c r="AH14" i="30"/>
  <c r="AL1144" i="26"/>
  <c r="AL19" i="15" s="1"/>
  <c r="AL1141" i="26"/>
  <c r="AL16" i="15" s="1"/>
  <c r="AL1142" i="26"/>
  <c r="AL17" i="15" s="1"/>
  <c r="AI18" i="17"/>
  <c r="AJ1117" i="26"/>
  <c r="AJ1143" i="26" s="1"/>
  <c r="AJ18" i="15" s="1"/>
  <c r="AL522" i="10"/>
  <c r="AL578" i="26" s="1"/>
  <c r="AI212" i="10"/>
  <c r="AI193" i="26"/>
  <c r="AL316" i="26"/>
  <c r="AK144" i="26"/>
  <c r="AL191" i="26"/>
  <c r="AL190" i="26" s="1"/>
  <c r="AJ211" i="10"/>
  <c r="AJ192" i="26"/>
  <c r="AK260" i="26"/>
  <c r="AK264" i="26" s="1"/>
  <c r="AK268" i="26"/>
  <c r="AK272" i="26" s="1"/>
  <c r="AK835" i="26"/>
  <c r="AK723" i="10"/>
  <c r="AH213" i="10"/>
  <c r="AH195" i="26" s="1"/>
  <c r="AH194" i="26"/>
  <c r="AJ622" i="10"/>
  <c r="AJ695" i="26" s="1"/>
  <c r="AJ694" i="26"/>
  <c r="AJ724" i="10"/>
  <c r="AJ837" i="26" s="1"/>
  <c r="AJ836" i="26"/>
  <c r="AK690" i="26"/>
  <c r="AL548" i="10"/>
  <c r="AL604" i="26" s="1"/>
  <c r="AL603" i="26"/>
  <c r="AL685" i="10"/>
  <c r="AL952" i="26"/>
  <c r="AL780" i="26"/>
  <c r="AL228" i="10"/>
  <c r="AL210" i="26" s="1"/>
  <c r="AL209" i="26"/>
  <c r="AK953" i="26"/>
  <c r="AK781" i="26"/>
  <c r="AL518" i="10"/>
  <c r="AL574" i="26" s="1"/>
  <c r="AL573" i="26"/>
  <c r="AL640" i="10"/>
  <c r="AL907" i="26"/>
  <c r="AL735" i="26"/>
  <c r="AL635" i="10"/>
  <c r="AL902" i="26"/>
  <c r="AL730" i="26"/>
  <c r="AL327" i="10"/>
  <c r="AL326" i="26" s="1"/>
  <c r="AL325" i="26"/>
  <c r="AL115" i="10"/>
  <c r="AL63" i="26" s="1"/>
  <c r="AL62" i="26"/>
  <c r="AL704" i="10"/>
  <c r="AL817" i="26" s="1"/>
  <c r="AL816" i="26"/>
  <c r="AL85" i="10"/>
  <c r="AL33" i="26" s="1"/>
  <c r="AL32" i="26"/>
  <c r="AL877" i="10"/>
  <c r="AL1024" i="26" s="1"/>
  <c r="AL1023" i="26"/>
  <c r="AL415" i="10"/>
  <c r="AL437" i="26" s="1"/>
  <c r="AL436" i="26"/>
  <c r="AL862" i="10"/>
  <c r="AL1009" i="26" s="1"/>
  <c r="AL1008" i="26"/>
  <c r="AL194" i="10"/>
  <c r="AL159" i="26" s="1"/>
  <c r="AL158" i="26"/>
  <c r="AL892" i="10"/>
  <c r="AL1039" i="26" s="1"/>
  <c r="AL1038" i="26"/>
  <c r="AL842" i="10"/>
  <c r="AL989" i="26" s="1"/>
  <c r="AL988" i="26"/>
  <c r="AL75" i="10"/>
  <c r="AL23" i="26" s="1"/>
  <c r="AL22" i="26"/>
  <c r="AL690" i="10"/>
  <c r="AL957" i="26"/>
  <c r="AL785" i="26"/>
  <c r="AL474" i="10"/>
  <c r="AL513" i="26" s="1"/>
  <c r="AL512" i="26"/>
  <c r="AL223" i="10"/>
  <c r="AL205" i="26" s="1"/>
  <c r="AL204" i="26"/>
  <c r="AL923" i="26"/>
  <c r="AL751" i="26"/>
  <c r="AL887" i="10"/>
  <c r="AL1034" i="26" s="1"/>
  <c r="AL1033" i="26"/>
  <c r="AL302" i="10"/>
  <c r="AL301" i="26" s="1"/>
  <c r="AL300" i="26"/>
  <c r="AL902" i="10"/>
  <c r="AL1049" i="26" s="1"/>
  <c r="AL1048" i="26"/>
  <c r="AL287" i="10"/>
  <c r="AL286" i="26" s="1"/>
  <c r="AL285" i="26"/>
  <c r="AL665" i="10"/>
  <c r="AL932" i="26"/>
  <c r="AL760" i="26"/>
  <c r="AL263" i="10"/>
  <c r="AL245" i="26" s="1"/>
  <c r="AL244" i="26"/>
  <c r="AL375" i="10"/>
  <c r="AL397" i="26" s="1"/>
  <c r="AL396" i="26"/>
  <c r="AL592" i="10"/>
  <c r="AL665" i="26" s="1"/>
  <c r="AL664" i="26"/>
  <c r="AL645" i="10"/>
  <c r="AL912" i="26"/>
  <c r="AL740" i="26"/>
  <c r="AL847" i="10"/>
  <c r="AL994" i="26" s="1"/>
  <c r="AL993" i="26"/>
  <c r="AL734" i="10"/>
  <c r="AL847" i="26" s="1"/>
  <c r="AL846" i="26"/>
  <c r="AL729" i="10"/>
  <c r="AL842" i="26" s="1"/>
  <c r="AL841" i="26"/>
  <c r="AL459" i="10"/>
  <c r="AL498" i="26" s="1"/>
  <c r="AL497" i="26"/>
  <c r="AK948" i="26"/>
  <c r="AK776" i="26"/>
  <c r="AL337" i="10"/>
  <c r="AL336" i="26" s="1"/>
  <c r="AL335" i="26"/>
  <c r="AL553" i="10"/>
  <c r="AL609" i="26" s="1"/>
  <c r="AL608" i="26"/>
  <c r="AL572" i="10"/>
  <c r="AL645" i="26" s="1"/>
  <c r="AL644" i="26"/>
  <c r="AL355" i="10"/>
  <c r="AL377" i="26" s="1"/>
  <c r="AL376" i="26"/>
  <c r="AL857" i="10"/>
  <c r="AL1004" i="26" s="1"/>
  <c r="AL1003" i="26"/>
  <c r="AK928" i="26"/>
  <c r="AK756" i="26"/>
  <c r="AL282" i="10"/>
  <c r="AL281" i="26" s="1"/>
  <c r="AL280" i="26"/>
  <c r="AL533" i="10"/>
  <c r="AL589" i="26" s="1"/>
  <c r="AL588" i="26"/>
  <c r="AL253" i="10"/>
  <c r="AL235" i="26" s="1"/>
  <c r="AL234" i="26"/>
  <c r="AL444" i="10"/>
  <c r="AL483" i="26" s="1"/>
  <c r="AL482" i="26"/>
  <c r="AL360" i="10"/>
  <c r="AL382" i="26" s="1"/>
  <c r="AL381" i="26"/>
  <c r="AL169" i="26"/>
  <c r="AL168" i="26"/>
  <c r="AL179" i="10"/>
  <c r="AL143" i="26"/>
  <c r="AL429" i="10"/>
  <c r="AL468" i="26" s="1"/>
  <c r="AL467" i="26"/>
  <c r="AL233" i="10"/>
  <c r="AL215" i="26" s="1"/>
  <c r="AL214" i="26"/>
  <c r="AL135" i="10"/>
  <c r="AL83" i="26" s="1"/>
  <c r="AL82" i="26"/>
  <c r="AL577" i="10"/>
  <c r="AL650" i="26" s="1"/>
  <c r="AL649" i="26"/>
  <c r="AL617" i="10"/>
  <c r="AL689" i="26"/>
  <c r="AK918" i="26"/>
  <c r="AK746" i="26"/>
  <c r="AL400" i="10"/>
  <c r="AL422" i="26" s="1"/>
  <c r="AL421" i="26"/>
  <c r="AL159" i="10"/>
  <c r="AL124" i="26" s="1"/>
  <c r="AL123" i="26"/>
  <c r="AL405" i="10"/>
  <c r="AL427" i="26" s="1"/>
  <c r="AL426" i="26"/>
  <c r="AL602" i="10"/>
  <c r="AL675" i="26" s="1"/>
  <c r="AL674" i="26"/>
  <c r="AL719" i="10"/>
  <c r="AL832" i="26" s="1"/>
  <c r="AL831" i="26"/>
  <c r="AL273" i="10"/>
  <c r="AL255" i="26" s="1"/>
  <c r="AL254" i="26"/>
  <c r="AL943" i="26"/>
  <c r="AL771" i="26"/>
  <c r="AK908" i="26"/>
  <c r="AK736" i="26"/>
  <c r="AL543" i="10"/>
  <c r="AL599" i="26" s="1"/>
  <c r="AL598" i="26"/>
  <c r="AL385" i="10"/>
  <c r="AL407" i="26" s="1"/>
  <c r="AL406" i="26"/>
  <c r="AL307" i="10"/>
  <c r="AL306" i="26" s="1"/>
  <c r="AL305" i="26"/>
  <c r="AK938" i="26"/>
  <c r="AK766" i="26"/>
  <c r="AL528" i="10"/>
  <c r="AL584" i="26" s="1"/>
  <c r="AL583" i="26"/>
  <c r="AL164" i="26"/>
  <c r="AL163" i="26"/>
  <c r="AL95" i="10"/>
  <c r="AL43" i="26" s="1"/>
  <c r="AL42" i="26"/>
  <c r="AL169" i="10"/>
  <c r="AL134" i="26" s="1"/>
  <c r="AL133" i="26"/>
  <c r="AL562" i="10"/>
  <c r="AL635" i="26" s="1"/>
  <c r="AL634" i="26"/>
  <c r="AL897" i="10"/>
  <c r="AL1044" i="26" s="1"/>
  <c r="AL1043" i="26"/>
  <c r="AL582" i="10"/>
  <c r="AL655" i="26" s="1"/>
  <c r="AL654" i="26"/>
  <c r="AK933" i="26"/>
  <c r="AK761" i="26"/>
  <c r="AL650" i="10"/>
  <c r="AL917" i="26"/>
  <c r="AL745" i="26"/>
  <c r="AL454" i="10"/>
  <c r="AL493" i="26" s="1"/>
  <c r="AL492" i="26"/>
  <c r="AL714" i="10"/>
  <c r="AL827" i="26" s="1"/>
  <c r="AL826" i="26"/>
  <c r="AL189" i="10"/>
  <c r="AL154" i="26" s="1"/>
  <c r="AL153" i="26"/>
  <c r="AL80" i="10"/>
  <c r="AL28" i="26" s="1"/>
  <c r="AL27" i="26"/>
  <c r="AL660" i="10"/>
  <c r="AL927" i="26"/>
  <c r="AL755" i="26"/>
  <c r="AL508" i="10"/>
  <c r="AL564" i="26" s="1"/>
  <c r="AL563" i="26"/>
  <c r="AL120" i="10"/>
  <c r="AL68" i="26" s="1"/>
  <c r="AL67" i="26"/>
  <c r="AL724" i="10"/>
  <c r="AL837" i="26" s="1"/>
  <c r="AL836" i="26"/>
  <c r="AL238" i="10"/>
  <c r="AL220" i="26" s="1"/>
  <c r="AL219" i="26"/>
  <c r="AL312" i="10"/>
  <c r="AL311" i="26" s="1"/>
  <c r="AL310" i="26"/>
  <c r="AL218" i="10"/>
  <c r="AL200" i="26" s="1"/>
  <c r="AL199" i="26"/>
  <c r="AL680" i="10"/>
  <c r="AL947" i="26"/>
  <c r="AL775" i="26"/>
  <c r="AL144" i="10"/>
  <c r="AL109" i="26" s="1"/>
  <c r="AL108" i="26"/>
  <c r="AL597" i="10"/>
  <c r="AL670" i="26" s="1"/>
  <c r="AL669" i="26"/>
  <c r="AL90" i="10"/>
  <c r="AL38" i="26" s="1"/>
  <c r="AL37" i="26"/>
  <c r="AL365" i="10"/>
  <c r="AL387" i="26" s="1"/>
  <c r="AL386" i="26"/>
  <c r="AL154" i="10"/>
  <c r="AL119" i="26" s="1"/>
  <c r="AL118" i="26"/>
  <c r="AL479" i="10"/>
  <c r="AL518" i="26" s="1"/>
  <c r="AL517" i="26"/>
  <c r="AL268" i="10"/>
  <c r="AL250" i="26" s="1"/>
  <c r="AL249" i="26"/>
  <c r="AL670" i="10"/>
  <c r="AL937" i="26"/>
  <c r="AL765" i="26"/>
  <c r="AL852" i="10"/>
  <c r="AL999" i="26" s="1"/>
  <c r="AL998" i="26"/>
  <c r="AL493" i="10"/>
  <c r="AL549" i="26" s="1"/>
  <c r="AL548" i="26"/>
  <c r="AL744" i="10"/>
  <c r="AL857" i="26" s="1"/>
  <c r="AL856" i="26"/>
  <c r="AK913" i="26"/>
  <c r="AK741" i="26"/>
  <c r="AL322" i="10"/>
  <c r="AL321" i="26" s="1"/>
  <c r="AL320" i="26"/>
  <c r="AL449" i="10"/>
  <c r="AL488" i="26" s="1"/>
  <c r="AL487" i="26"/>
  <c r="AL424" i="10"/>
  <c r="AL463" i="26" s="1"/>
  <c r="AL462" i="26"/>
  <c r="AL164" i="10"/>
  <c r="AL129" i="26" s="1"/>
  <c r="AL128" i="26"/>
  <c r="AL434" i="10"/>
  <c r="AL473" i="26" s="1"/>
  <c r="AL472" i="26"/>
  <c r="AL297" i="10"/>
  <c r="AL296" i="26" s="1"/>
  <c r="AL295" i="26"/>
  <c r="AL110" i="10"/>
  <c r="AL58" i="26" s="1"/>
  <c r="AL57" i="26"/>
  <c r="AL587" i="10"/>
  <c r="AL660" i="26" s="1"/>
  <c r="AL659" i="26"/>
  <c r="AK963" i="26"/>
  <c r="AK791" i="26"/>
  <c r="AL390" i="10"/>
  <c r="AL412" i="26" s="1"/>
  <c r="AL411" i="26"/>
  <c r="AL607" i="10"/>
  <c r="AL680" i="26" s="1"/>
  <c r="AL679" i="26"/>
  <c r="AL469" i="10"/>
  <c r="AL508" i="26" s="1"/>
  <c r="AL507" i="26"/>
  <c r="AL754" i="10"/>
  <c r="AL867" i="26" s="1"/>
  <c r="AL866" i="26"/>
  <c r="AL243" i="10"/>
  <c r="AL225" i="26" s="1"/>
  <c r="AL224" i="26"/>
  <c r="AL248" i="10"/>
  <c r="AL230" i="26" s="1"/>
  <c r="AL229" i="26"/>
  <c r="AL503" i="10"/>
  <c r="AL559" i="26" s="1"/>
  <c r="AL558" i="26"/>
  <c r="AL332" i="10"/>
  <c r="AL331" i="26" s="1"/>
  <c r="AL330" i="26"/>
  <c r="AL105" i="10"/>
  <c r="AL53" i="26" s="1"/>
  <c r="AL52" i="26"/>
  <c r="AL695" i="10"/>
  <c r="AL962" i="26"/>
  <c r="AL790" i="26"/>
  <c r="AL439" i="10"/>
  <c r="AL478" i="26" s="1"/>
  <c r="AL477" i="26"/>
  <c r="AL739" i="10"/>
  <c r="AL852" i="26" s="1"/>
  <c r="AL851" i="26"/>
  <c r="AL100" i="10"/>
  <c r="AL48" i="26" s="1"/>
  <c r="AL47" i="26"/>
  <c r="AL882" i="10"/>
  <c r="AL1029" i="26" s="1"/>
  <c r="AL1028" i="26"/>
  <c r="AL612" i="10"/>
  <c r="AL685" i="26" s="1"/>
  <c r="AL684" i="26"/>
  <c r="AK903" i="26"/>
  <c r="AK731" i="26"/>
  <c r="AL258" i="10"/>
  <c r="AL240" i="26" s="1"/>
  <c r="AL239" i="26"/>
  <c r="AL484" i="10"/>
  <c r="AL523" i="26" s="1"/>
  <c r="AL522" i="26"/>
  <c r="AL125" i="10"/>
  <c r="AL73" i="26" s="1"/>
  <c r="AL72" i="26"/>
  <c r="AL174" i="10"/>
  <c r="AL139" i="26" s="1"/>
  <c r="AL138" i="26"/>
  <c r="AL380" i="10"/>
  <c r="AL402" i="26" s="1"/>
  <c r="AL401" i="26"/>
  <c r="AL130" i="10"/>
  <c r="AL78" i="26" s="1"/>
  <c r="AL77" i="26"/>
  <c r="AL498" i="10"/>
  <c r="AL554" i="26" s="1"/>
  <c r="AL553" i="26"/>
  <c r="AL764" i="10"/>
  <c r="AL877" i="26" s="1"/>
  <c r="AL876" i="26"/>
  <c r="AK958" i="26"/>
  <c r="AK786" i="26"/>
  <c r="AL872" i="10"/>
  <c r="AL1019" i="26" s="1"/>
  <c r="AL1018" i="26"/>
  <c r="AL867" i="10"/>
  <c r="AL1014" i="26" s="1"/>
  <c r="AL1013" i="26"/>
  <c r="AL567" i="10"/>
  <c r="AL640" i="26" s="1"/>
  <c r="AL639" i="26"/>
  <c r="AL464" i="10"/>
  <c r="AL503" i="26" s="1"/>
  <c r="AL502" i="26"/>
  <c r="AL749" i="10"/>
  <c r="AL862" i="26" s="1"/>
  <c r="AL861" i="26"/>
  <c r="AL410" i="10"/>
  <c r="AL432" i="26" s="1"/>
  <c r="AL431" i="26"/>
  <c r="AS2" i="24"/>
  <c r="AS3" i="24" s="1"/>
  <c r="AS4" i="24" s="1"/>
  <c r="AI18" i="18" l="1"/>
  <c r="AI14" i="30"/>
  <c r="G113" i="19"/>
  <c r="D113" i="19" a="1"/>
  <c r="D113" i="19" s="1"/>
  <c r="H16" i="15"/>
  <c r="G112" i="19"/>
  <c r="D112" i="19" a="1"/>
  <c r="D112" i="19" s="1"/>
  <c r="AL19" i="17"/>
  <c r="D115" i="19" a="1"/>
  <c r="D115" i="19" s="1"/>
  <c r="G115" i="19"/>
  <c r="H19" i="15"/>
  <c r="AL16" i="17"/>
  <c r="AL523" i="10"/>
  <c r="AL579" i="26" s="1"/>
  <c r="AL17" i="17"/>
  <c r="H17" i="15"/>
  <c r="AK1117" i="26"/>
  <c r="AK1143" i="26" s="1"/>
  <c r="AK18" i="15" s="1"/>
  <c r="AJ18" i="17"/>
  <c r="AL268" i="26"/>
  <c r="AL272" i="26" s="1"/>
  <c r="H272" i="26" s="1"/>
  <c r="AL260" i="26"/>
  <c r="AL264" i="26" s="1"/>
  <c r="H264" i="26" s="1"/>
  <c r="AK694" i="26"/>
  <c r="AK622" i="10"/>
  <c r="AK695" i="26" s="1"/>
  <c r="AK211" i="10"/>
  <c r="AK192" i="26"/>
  <c r="AK724" i="10"/>
  <c r="AK837" i="26" s="1"/>
  <c r="AK836" i="26"/>
  <c r="AL690" i="26"/>
  <c r="AL144" i="26"/>
  <c r="AI194" i="26"/>
  <c r="AI213" i="10"/>
  <c r="AI195" i="26" s="1"/>
  <c r="AJ193" i="26"/>
  <c r="AJ212" i="10"/>
  <c r="AL903" i="26"/>
  <c r="AL731" i="26"/>
  <c r="AL938" i="26"/>
  <c r="AL766" i="26"/>
  <c r="AL928" i="26"/>
  <c r="AL756" i="26"/>
  <c r="AL913" i="26"/>
  <c r="AL741" i="26"/>
  <c r="AL948" i="26"/>
  <c r="AL776" i="26"/>
  <c r="AL933" i="26"/>
  <c r="AL761" i="26"/>
  <c r="AL908" i="26"/>
  <c r="AL736" i="26"/>
  <c r="AL918" i="26"/>
  <c r="AL746" i="26"/>
  <c r="AL953" i="26"/>
  <c r="AL781" i="26"/>
  <c r="AL958" i="26"/>
  <c r="AL786" i="26"/>
  <c r="AL963" i="26"/>
  <c r="AL791" i="26"/>
  <c r="AT2" i="24"/>
  <c r="AT3" i="24" s="1"/>
  <c r="AT4" i="24" s="1"/>
  <c r="AL19" i="18" l="1"/>
  <c r="E115" i="19" a="1"/>
  <c r="E115" i="19" s="1"/>
  <c r="H115" i="19"/>
  <c r="AJ18" i="18"/>
  <c r="AJ14" i="30"/>
  <c r="AL17" i="18"/>
  <c r="E113" i="19" a="1"/>
  <c r="E113" i="19" s="1"/>
  <c r="H113" i="19"/>
  <c r="AL16" i="18"/>
  <c r="E112" i="19" a="1"/>
  <c r="E112" i="19" s="1"/>
  <c r="H112" i="19"/>
  <c r="H19" i="17"/>
  <c r="H16" i="17"/>
  <c r="H17" i="17"/>
  <c r="AK18" i="17"/>
  <c r="AK212" i="10"/>
  <c r="AK193" i="26"/>
  <c r="AL211" i="10"/>
  <c r="AL192" i="26"/>
  <c r="AL622" i="10"/>
  <c r="AL695" i="26" s="1"/>
  <c r="AL694" i="26"/>
  <c r="AL1117" i="26"/>
  <c r="AL1143" i="26" s="1"/>
  <c r="AL18" i="15" s="1"/>
  <c r="AJ213" i="10"/>
  <c r="AJ195" i="26" s="1"/>
  <c r="AJ194" i="26"/>
  <c r="AU2" i="24"/>
  <c r="AU3" i="24" s="1"/>
  <c r="AU4" i="24" s="1"/>
  <c r="AK18" i="18" l="1"/>
  <c r="AK14" i="30"/>
  <c r="G114" i="19"/>
  <c r="G116" i="19" s="1"/>
  <c r="D114" i="19" a="1"/>
  <c r="D114" i="19" s="1"/>
  <c r="D116" i="19" s="1"/>
  <c r="AL18" i="17"/>
  <c r="H18" i="15"/>
  <c r="AL212" i="10"/>
  <c r="AL193" i="26"/>
  <c r="AK213" i="10"/>
  <c r="AK195" i="26" s="1"/>
  <c r="AK194" i="26"/>
  <c r="AV2" i="24"/>
  <c r="AV3" i="24" s="1"/>
  <c r="AV4" i="24" s="1"/>
  <c r="AL18" i="18" l="1"/>
  <c r="H114" i="19"/>
  <c r="E114" i="19" a="1"/>
  <c r="E114" i="19" s="1"/>
  <c r="AL14" i="30"/>
  <c r="H18" i="17"/>
  <c r="AL213" i="10"/>
  <c r="AL195" i="26" s="1"/>
  <c r="AL194" i="26"/>
  <c r="AW2" i="24"/>
  <c r="AW3" i="24" s="1"/>
  <c r="AW4" i="24" s="1"/>
  <c r="AX2" i="24" l="1"/>
  <c r="AX3" i="24" s="1"/>
  <c r="AX4" i="24" s="1"/>
  <c r="AY2" i="24" l="1"/>
  <c r="AY3" i="24" s="1"/>
  <c r="AY4" i="24" s="1"/>
  <c r="AZ2" i="24" l="1"/>
  <c r="AZ3" i="24" s="1"/>
  <c r="AZ4" i="24" s="1"/>
  <c r="BA2" i="24" l="1"/>
  <c r="BA3" i="24" s="1"/>
  <c r="BA4" i="24" s="1"/>
  <c r="BB2" i="24" l="1"/>
  <c r="BB3" i="24" s="1"/>
  <c r="BB4" i="24" s="1"/>
  <c r="BC2" i="24" l="1"/>
  <c r="BC3" i="24" s="1"/>
  <c r="BC4" i="24" s="1"/>
  <c r="BD2" i="24" l="1"/>
  <c r="BD3" i="24" s="1"/>
  <c r="BD4" i="24" s="1"/>
  <c r="BE2" i="24" l="1"/>
  <c r="BE3" i="24" s="1"/>
  <c r="BE4" i="24" s="1"/>
  <c r="BF2" i="24" l="1"/>
  <c r="BF3" i="24" s="1"/>
  <c r="BF4" i="24" s="1"/>
  <c r="BG2" i="24" l="1"/>
  <c r="BG3" i="24" s="1"/>
  <c r="BG4" i="24" s="1"/>
  <c r="BH2" i="24" l="1"/>
  <c r="BH3" i="24" s="1"/>
  <c r="BH4" i="24" s="1"/>
  <c r="BI2" i="24" l="1"/>
  <c r="BI3" i="24" s="1"/>
  <c r="BI4" i="24" s="1"/>
  <c r="BJ2" i="24" l="1"/>
  <c r="BJ3" i="24" s="1"/>
  <c r="BJ4" i="24" s="1"/>
  <c r="BK2" i="24" l="1"/>
  <c r="BK3" i="24" s="1"/>
  <c r="BK4" i="24" s="1"/>
  <c r="BL2" i="24" l="1"/>
  <c r="BL3" i="24" s="1"/>
  <c r="BL4" i="24" s="1"/>
  <c r="BM2" i="24" l="1"/>
  <c r="BM3" i="24" s="1"/>
  <c r="BM4" i="24" s="1"/>
  <c r="BN2" i="24" l="1"/>
  <c r="BN3" i="24" s="1"/>
  <c r="BN4" i="24" s="1"/>
  <c r="BO2" i="24" l="1"/>
  <c r="BO3" i="24" s="1"/>
  <c r="BO4" i="24" s="1"/>
  <c r="BP2" i="24" l="1"/>
  <c r="BP3" i="24" s="1"/>
  <c r="BP4" i="24" s="1"/>
  <c r="BQ2" i="24" l="1"/>
  <c r="BQ3" i="24" s="1"/>
  <c r="BQ4" i="24" s="1"/>
  <c r="BR2" i="24" l="1"/>
  <c r="BR3" i="24" s="1"/>
  <c r="BR4" i="24" s="1"/>
  <c r="BS2" i="24" l="1"/>
  <c r="BS3" i="24" s="1"/>
  <c r="BS4" i="24" s="1"/>
  <c r="BT2" i="24" l="1"/>
  <c r="BT3" i="24" s="1"/>
  <c r="BT4" i="24" s="1"/>
  <c r="BU2" i="24" l="1"/>
  <c r="BU3" i="24" s="1"/>
  <c r="BU4" i="24" s="1"/>
  <c r="BV2" i="24" l="1"/>
  <c r="BV3" i="24" s="1"/>
  <c r="BV4" i="24" s="1"/>
  <c r="BW2" i="24" l="1"/>
  <c r="BW3" i="24" s="1"/>
  <c r="BW4" i="24" s="1"/>
  <c r="BX2" i="24" l="1"/>
  <c r="BX3" i="24" s="1"/>
  <c r="BX4" i="24" s="1"/>
  <c r="BY2" i="24" l="1"/>
  <c r="BY3" i="24" s="1"/>
  <c r="BY4" i="24" s="1"/>
  <c r="BZ2" i="24" l="1"/>
  <c r="BZ3" i="24" s="1"/>
  <c r="BZ4" i="24" s="1"/>
  <c r="CA2" i="24" l="1"/>
  <c r="CA3" i="24" s="1"/>
  <c r="CA4" i="24" s="1"/>
  <c r="CB2" i="24" l="1"/>
  <c r="CB3" i="24" s="1"/>
  <c r="CB4" i="24" s="1"/>
  <c r="CC2" i="24" l="1"/>
  <c r="CC3" i="24" s="1"/>
  <c r="CC4" i="24" s="1"/>
  <c r="CD2" i="24" l="1"/>
  <c r="CD3" i="24" s="1"/>
  <c r="CD4" i="24" s="1"/>
  <c r="CE2" i="24" l="1"/>
  <c r="CE3" i="24" s="1"/>
  <c r="CE4" i="24" s="1"/>
  <c r="AY36" i="17" l="1"/>
  <c r="Q36" i="17"/>
  <c r="AM36" i="17"/>
  <c r="AA36" i="17"/>
  <c r="AH36" i="17"/>
  <c r="Y36" i="17"/>
  <c r="S36" i="17"/>
  <c r="AG36" i="17"/>
  <c r="N36" i="17"/>
  <c r="AW36" i="17"/>
  <c r="AP36" i="17"/>
  <c r="AV36" i="17"/>
  <c r="AZ36" i="17"/>
  <c r="AD36" i="17"/>
  <c r="W36" i="17"/>
  <c r="AE36" i="17"/>
  <c r="AN36" i="17"/>
  <c r="AU36" i="17"/>
  <c r="V36" i="17"/>
  <c r="K36" i="17"/>
  <c r="T36" i="17"/>
  <c r="AF36" i="17"/>
  <c r="AI36" i="17"/>
  <c r="AX36" i="17"/>
  <c r="AC36" i="17"/>
  <c r="U36" i="17"/>
  <c r="AJ36" i="17"/>
  <c r="P36" i="17"/>
  <c r="J36" i="17"/>
  <c r="R36" i="17"/>
  <c r="X36" i="17"/>
  <c r="M36" i="17"/>
  <c r="AT36" i="17"/>
  <c r="AB36" i="17"/>
  <c r="Z36" i="17"/>
  <c r="AK36" i="17"/>
  <c r="O36" i="17"/>
  <c r="AS36" i="17"/>
  <c r="AL36" i="17"/>
  <c r="AO36" i="17"/>
  <c r="AR36" i="17"/>
  <c r="L36" i="17"/>
  <c r="AQ36" i="17"/>
  <c r="AO36" i="18" l="1"/>
  <c r="AG36" i="18"/>
  <c r="R36" i="18"/>
  <c r="AF36" i="18"/>
  <c r="AD36" i="18"/>
  <c r="Y36" i="18"/>
  <c r="AX36" i="18"/>
  <c r="AI36" i="18"/>
  <c r="T36" i="18"/>
  <c r="AZ36" i="18"/>
  <c r="AH36" i="18"/>
  <c r="M36" i="18"/>
  <c r="X36" i="18"/>
  <c r="O36" i="18"/>
  <c r="AK36" i="18"/>
  <c r="P36" i="18"/>
  <c r="K36" i="18"/>
  <c r="AV36" i="18"/>
  <c r="AA36" i="18"/>
  <c r="S36" i="18"/>
  <c r="J36" i="18"/>
  <c r="AQ36" i="18"/>
  <c r="Z36" i="18"/>
  <c r="AJ36" i="18"/>
  <c r="V36" i="18"/>
  <c r="AP36" i="18"/>
  <c r="AM36" i="18"/>
  <c r="W36" i="18"/>
  <c r="AB36" i="18"/>
  <c r="U36" i="18"/>
  <c r="AU36" i="18"/>
  <c r="AW36" i="18"/>
  <c r="Q36" i="18"/>
  <c r="AE36" i="18"/>
  <c r="AL36" i="18"/>
  <c r="AS36" i="18"/>
  <c r="L36" i="18"/>
  <c r="AR36" i="18"/>
  <c r="AT36" i="18"/>
  <c r="AC36" i="18"/>
  <c r="AN36" i="18"/>
  <c r="N36" i="18"/>
  <c r="AY36" i="18"/>
  <c r="H36" i="15"/>
  <c r="I36" i="17"/>
  <c r="L38" i="17"/>
  <c r="L38" i="18" s="1"/>
  <c r="AN38" i="17"/>
  <c r="AN38" i="18" s="1"/>
  <c r="W38" i="17"/>
  <c r="W38" i="18" s="1"/>
  <c r="V38" i="17"/>
  <c r="V38" i="18" s="1"/>
  <c r="P37" i="17"/>
  <c r="P37" i="18" s="1"/>
  <c r="AH37" i="17"/>
  <c r="AH37" i="18" s="1"/>
  <c r="AS37" i="17"/>
  <c r="AS37" i="18" s="1"/>
  <c r="Z38" i="17"/>
  <c r="Z38" i="18" s="1"/>
  <c r="AS38" i="17"/>
  <c r="AS38" i="18" s="1"/>
  <c r="AF37" i="17"/>
  <c r="AF37" i="18" s="1"/>
  <c r="AC38" i="17"/>
  <c r="AC38" i="18" s="1"/>
  <c r="AI37" i="17"/>
  <c r="AI37" i="18" s="1"/>
  <c r="S38" i="17"/>
  <c r="S38" i="18" s="1"/>
  <c r="AI38" i="17"/>
  <c r="AI38" i="18" s="1"/>
  <c r="J37" i="17"/>
  <c r="J37" i="18" s="1"/>
  <c r="U38" i="17"/>
  <c r="U38" i="18" s="1"/>
  <c r="R38" i="17"/>
  <c r="R38" i="18" s="1"/>
  <c r="AW37" i="17"/>
  <c r="AW37" i="18" s="1"/>
  <c r="AT38" i="17"/>
  <c r="AT38" i="18" s="1"/>
  <c r="R37" i="17"/>
  <c r="R37" i="18" s="1"/>
  <c r="X38" i="17"/>
  <c r="X38" i="18" s="1"/>
  <c r="S37" i="17"/>
  <c r="S37" i="18" s="1"/>
  <c r="AO37" i="17"/>
  <c r="AO37" i="18" s="1"/>
  <c r="AK37" i="17"/>
  <c r="AK37" i="18" s="1"/>
  <c r="AT37" i="17"/>
  <c r="AT37" i="18" s="1"/>
  <c r="T37" i="17"/>
  <c r="T37" i="18" s="1"/>
  <c r="AO38" i="17"/>
  <c r="AO38" i="18" s="1"/>
  <c r="AM37" i="17"/>
  <c r="AM37" i="18" s="1"/>
  <c r="X37" i="17"/>
  <c r="X37" i="18" s="1"/>
  <c r="AD37" i="17"/>
  <c r="AD37" i="18" s="1"/>
  <c r="Q38" i="17"/>
  <c r="Q38" i="18" s="1"/>
  <c r="AX38" i="17"/>
  <c r="AX38" i="18" s="1"/>
  <c r="P38" i="17"/>
  <c r="P38" i="18" s="1"/>
  <c r="AH38" i="17"/>
  <c r="AH38" i="18" s="1"/>
  <c r="AV37" i="17"/>
  <c r="AV37" i="18" s="1"/>
  <c r="AB38" i="17"/>
  <c r="AB38" i="18" s="1"/>
  <c r="O38" i="17"/>
  <c r="O38" i="18" s="1"/>
  <c r="W37" i="17"/>
  <c r="W37" i="18" s="1"/>
  <c r="AF38" i="17"/>
  <c r="AF38" i="18" s="1"/>
  <c r="Q37" i="17"/>
  <c r="Q37" i="18" s="1"/>
  <c r="K38" i="17"/>
  <c r="K38" i="18" s="1"/>
  <c r="AP37" i="17"/>
  <c r="AP37" i="18" s="1"/>
  <c r="AR38" i="17"/>
  <c r="AR38" i="18" s="1"/>
  <c r="N38" i="17"/>
  <c r="N38" i="18" s="1"/>
  <c r="AA38" i="17"/>
  <c r="AA38" i="18" s="1"/>
  <c r="AQ38" i="17"/>
  <c r="AQ38" i="18" s="1"/>
  <c r="AY37" i="17"/>
  <c r="AY37" i="18" s="1"/>
  <c r="M37" i="17"/>
  <c r="M37" i="18" s="1"/>
  <c r="AB37" i="17"/>
  <c r="AB37" i="18" s="1"/>
  <c r="AP38" i="17"/>
  <c r="AP38" i="18" s="1"/>
  <c r="AE37" i="17"/>
  <c r="AE37" i="18" s="1"/>
  <c r="AM38" i="17"/>
  <c r="AM38" i="18" s="1"/>
  <c r="Y38" i="17"/>
  <c r="Y38" i="18" s="1"/>
  <c r="AN37" i="17"/>
  <c r="AN37" i="18" s="1"/>
  <c r="AU37" i="17"/>
  <c r="AU37" i="18" s="1"/>
  <c r="AJ38" i="17"/>
  <c r="AJ38" i="18" s="1"/>
  <c r="AL38" i="17"/>
  <c r="AL38" i="18" s="1"/>
  <c r="Z37" i="17"/>
  <c r="Z37" i="18" s="1"/>
  <c r="AZ37" i="17"/>
  <c r="AZ37" i="18" s="1"/>
  <c r="J38" i="17"/>
  <c r="J38" i="18" s="1"/>
  <c r="L37" i="17"/>
  <c r="L37" i="18" s="1"/>
  <c r="AY38" i="17"/>
  <c r="AY38" i="18" s="1"/>
  <c r="AU38" i="17"/>
  <c r="AU38" i="18" s="1"/>
  <c r="I38" i="17"/>
  <c r="I38" i="18" s="1"/>
  <c r="AG37" i="17"/>
  <c r="AG37" i="18" s="1"/>
  <c r="AR37" i="17"/>
  <c r="AR37" i="18" s="1"/>
  <c r="M38" i="17"/>
  <c r="M38" i="18" s="1"/>
  <c r="K37" i="17"/>
  <c r="K37" i="18" s="1"/>
  <c r="AK38" i="17"/>
  <c r="AK38" i="18" s="1"/>
  <c r="V37" i="17"/>
  <c r="V37" i="18" s="1"/>
  <c r="AX37" i="17"/>
  <c r="AX37" i="18" s="1"/>
  <c r="AL37" i="17"/>
  <c r="AL37" i="18" s="1"/>
  <c r="AV38" i="17"/>
  <c r="AV38" i="18" s="1"/>
  <c r="T38" i="17"/>
  <c r="T38" i="18" s="1"/>
  <c r="AD38" i="17"/>
  <c r="AD38" i="18" s="1"/>
  <c r="AC37" i="17"/>
  <c r="AC37" i="18" s="1"/>
  <c r="AA37" i="17"/>
  <c r="AA37" i="18" s="1"/>
  <c r="Y37" i="17"/>
  <c r="Y37" i="18" s="1"/>
  <c r="AG38" i="17"/>
  <c r="AG38" i="18" s="1"/>
  <c r="AE38" i="17"/>
  <c r="AE38" i="18" s="1"/>
  <c r="O37" i="17"/>
  <c r="O37" i="18" s="1"/>
  <c r="U37" i="17"/>
  <c r="U37" i="18" s="1"/>
  <c r="AZ38" i="17"/>
  <c r="AZ38" i="18" s="1"/>
  <c r="N37" i="17"/>
  <c r="N37" i="18" s="1"/>
  <c r="I37" i="17"/>
  <c r="I37" i="18" s="1"/>
  <c r="AJ37" i="17"/>
  <c r="AJ37" i="18" s="1"/>
  <c r="AW38" i="17"/>
  <c r="AW38" i="18" s="1"/>
  <c r="AQ37" i="17"/>
  <c r="AQ37" i="18" s="1"/>
  <c r="AA20" i="30" l="1"/>
  <c r="AT20" i="30"/>
  <c r="AU20" i="30"/>
  <c r="Z20" i="30"/>
  <c r="R20" i="30"/>
  <c r="AL20" i="30"/>
  <c r="AK20" i="30"/>
  <c r="AM20" i="30"/>
  <c r="AX20" i="30"/>
  <c r="I36" i="18"/>
  <c r="I20" i="30"/>
  <c r="AC20" i="30"/>
  <c r="AS20" i="30"/>
  <c r="AW20" i="30"/>
  <c r="W20" i="30"/>
  <c r="AJ20" i="30"/>
  <c r="S20" i="30"/>
  <c r="P20" i="30"/>
  <c r="M20" i="30"/>
  <c r="AI20" i="30"/>
  <c r="AF20" i="30"/>
  <c r="AH20" i="30"/>
  <c r="AY20" i="30"/>
  <c r="N20" i="30"/>
  <c r="AR20" i="30"/>
  <c r="AE20" i="30"/>
  <c r="U20" i="30"/>
  <c r="AP20" i="30"/>
  <c r="AQ20" i="30"/>
  <c r="AV20" i="30"/>
  <c r="O20" i="30"/>
  <c r="AZ20" i="30"/>
  <c r="Y20" i="30"/>
  <c r="AG20" i="30"/>
  <c r="AN20" i="30"/>
  <c r="L20" i="30"/>
  <c r="Q20" i="30"/>
  <c r="AB20" i="30"/>
  <c r="V20" i="30"/>
  <c r="J20" i="30"/>
  <c r="K20" i="30"/>
  <c r="X20" i="30"/>
  <c r="T20" i="30"/>
  <c r="AD20" i="30"/>
  <c r="AO20" i="30"/>
  <c r="H36" i="17"/>
  <c r="N53" i="17"/>
  <c r="N44" i="30" s="1"/>
  <c r="AL53" i="17"/>
  <c r="AL44" i="30" s="1"/>
  <c r="AI53" i="17"/>
  <c r="AI44" i="30" s="1"/>
  <c r="Z53" i="17"/>
  <c r="Z44" i="30" s="1"/>
  <c r="P53" i="17"/>
  <c r="P44" i="30" s="1"/>
  <c r="AE53" i="17"/>
  <c r="AE44" i="30" s="1"/>
  <c r="R53" i="17"/>
  <c r="R44" i="30" s="1"/>
  <c r="AC53" i="17"/>
  <c r="AC44" i="30" s="1"/>
  <c r="Q53" i="17"/>
  <c r="Q44" i="30" s="1"/>
  <c r="AM53" i="17"/>
  <c r="AM44" i="30" s="1"/>
  <c r="O53" i="17"/>
  <c r="O44" i="30" s="1"/>
  <c r="X53" i="17"/>
  <c r="X44" i="30" s="1"/>
  <c r="Y53" i="17"/>
  <c r="Y44" i="30" s="1"/>
  <c r="W53" i="17"/>
  <c r="W44" i="30" s="1"/>
  <c r="L53" i="17"/>
  <c r="L44" i="30" s="1"/>
  <c r="U53" i="17"/>
  <c r="U44" i="30" s="1"/>
  <c r="V53" i="17"/>
  <c r="V44" i="30" s="1"/>
  <c r="M53" i="17"/>
  <c r="M44" i="30" s="1"/>
  <c r="AH53" i="17"/>
  <c r="AH44" i="30" s="1"/>
  <c r="AD53" i="17"/>
  <c r="AD44" i="30" s="1"/>
  <c r="S53" i="17"/>
  <c r="S44" i="30" s="1"/>
  <c r="AK53" i="17"/>
  <c r="AK44" i="30" s="1"/>
  <c r="AB53" i="17"/>
  <c r="AB44" i="30" s="1"/>
  <c r="AJ53" i="17"/>
  <c r="AJ44" i="30" s="1"/>
  <c r="AA53" i="17"/>
  <c r="AA44" i="30" s="1"/>
  <c r="T53" i="17"/>
  <c r="T44" i="30" s="1"/>
  <c r="AF53" i="17"/>
  <c r="AF44" i="30" s="1"/>
  <c r="AG53" i="17"/>
  <c r="AG44" i="30" s="1"/>
  <c r="I53" i="17"/>
  <c r="I44" i="30" s="1"/>
  <c r="AT53" i="17"/>
  <c r="AT44" i="30" s="1"/>
  <c r="AU53" i="17"/>
  <c r="AU44" i="30" s="1"/>
  <c r="K53" i="17"/>
  <c r="K44" i="30" s="1"/>
  <c r="AX53" i="17"/>
  <c r="AX44" i="30" s="1"/>
  <c r="AO53" i="17"/>
  <c r="AO44" i="30" s="1"/>
  <c r="AP53" i="17"/>
  <c r="AP44" i="30" s="1"/>
  <c r="AZ53" i="17"/>
  <c r="AZ44" i="30" s="1"/>
  <c r="AY53" i="17"/>
  <c r="AY44" i="30" s="1"/>
  <c r="AQ53" i="17"/>
  <c r="AQ44" i="30" s="1"/>
  <c r="AR53" i="17"/>
  <c r="AR44" i="30" s="1"/>
  <c r="J53" i="17"/>
  <c r="J44" i="30" s="1"/>
  <c r="AN53" i="17"/>
  <c r="AN44" i="30" s="1"/>
  <c r="AW53" i="17"/>
  <c r="AW44" i="30" s="1"/>
  <c r="AV53" i="17"/>
  <c r="AV44" i="30" s="1"/>
  <c r="AS53" i="17"/>
  <c r="AS44" i="30" s="1"/>
  <c r="H37" i="15"/>
  <c r="H38" i="17"/>
  <c r="H37" i="17"/>
  <c r="H38" i="15"/>
  <c r="AB57" i="17" l="1"/>
  <c r="W57" i="17"/>
  <c r="P57" i="17"/>
  <c r="AN57" i="17"/>
  <c r="AJ57" i="17"/>
  <c r="AK57" i="17"/>
  <c r="S57" i="17"/>
  <c r="Y57" i="17"/>
  <c r="Z57" i="17"/>
  <c r="AE57" i="17"/>
  <c r="K57" i="17"/>
  <c r="AD57" i="17"/>
  <c r="X57" i="17"/>
  <c r="AI57" i="17"/>
  <c r="AY57" i="17"/>
  <c r="L57" i="17"/>
  <c r="AZ57" i="17"/>
  <c r="AU57" i="17"/>
  <c r="AG57" i="17"/>
  <c r="AH57" i="17"/>
  <c r="O57" i="17"/>
  <c r="AL57" i="17"/>
  <c r="AS57" i="17"/>
  <c r="J57" i="17"/>
  <c r="AP57" i="17"/>
  <c r="AT57" i="17"/>
  <c r="AF57" i="17"/>
  <c r="M57" i="17"/>
  <c r="AM57" i="17"/>
  <c r="N57" i="17"/>
  <c r="AR57" i="17"/>
  <c r="AO57" i="17"/>
  <c r="T57" i="17"/>
  <c r="V57" i="17"/>
  <c r="Q57" i="17"/>
  <c r="AV57" i="17"/>
  <c r="AW57" i="17"/>
  <c r="AQ57" i="17"/>
  <c r="AX57" i="17"/>
  <c r="AA57" i="17"/>
  <c r="U57" i="17"/>
  <c r="AC57" i="17"/>
  <c r="R57" i="17"/>
  <c r="AS54" i="17"/>
  <c r="AS45" i="30" s="1"/>
  <c r="AK54" i="17"/>
  <c r="AK45" i="30" s="1"/>
  <c r="L54" i="17"/>
  <c r="L45" i="30" s="1"/>
  <c r="AH54" i="17"/>
  <c r="AH45" i="30" s="1"/>
  <c r="V54" i="17"/>
  <c r="V45" i="30" s="1"/>
  <c r="AZ54" i="17"/>
  <c r="AZ45" i="30" s="1"/>
  <c r="AB54" i="17"/>
  <c r="AB45" i="30" s="1"/>
  <c r="T54" i="17"/>
  <c r="T45" i="30" s="1"/>
  <c r="K54" i="17"/>
  <c r="K45" i="30" s="1"/>
  <c r="J54" i="17"/>
  <c r="J45" i="30" s="1"/>
  <c r="M54" i="17"/>
  <c r="M45" i="30" s="1"/>
  <c r="AY54" i="17"/>
  <c r="AY45" i="30" s="1"/>
  <c r="AA54" i="17"/>
  <c r="AA45" i="30" s="1"/>
  <c r="S54" i="17"/>
  <c r="S45" i="30" s="1"/>
  <c r="AR54" i="17"/>
  <c r="AR45" i="30" s="1"/>
  <c r="AX54" i="17"/>
  <c r="AX45" i="30" s="1"/>
  <c r="I57" i="17"/>
  <c r="AO54" i="17"/>
  <c r="AO45" i="30" s="1"/>
  <c r="Z54" i="17"/>
  <c r="Z45" i="30" s="1"/>
  <c r="R54" i="17"/>
  <c r="R45" i="30" s="1"/>
  <c r="AW54" i="17"/>
  <c r="AW45" i="30" s="1"/>
  <c r="AP54" i="17"/>
  <c r="AP45" i="30" s="1"/>
  <c r="H53" i="17"/>
  <c r="Y54" i="17"/>
  <c r="Y45" i="30" s="1"/>
  <c r="AI54" i="17"/>
  <c r="AI45" i="30" s="1"/>
  <c r="AN54" i="17"/>
  <c r="AN45" i="30" s="1"/>
  <c r="AF54" i="17"/>
  <c r="AF45" i="30" s="1"/>
  <c r="AQ54" i="17"/>
  <c r="AQ45" i="30" s="1"/>
  <c r="AJ54" i="17"/>
  <c r="AJ45" i="30" s="1"/>
  <c r="AV54" i="17"/>
  <c r="AV45" i="30" s="1"/>
  <c r="AM54" i="17"/>
  <c r="AM45" i="30" s="1"/>
  <c r="AE54" i="17"/>
  <c r="AE45" i="30" s="1"/>
  <c r="I54" i="17"/>
  <c r="I45" i="30" s="1"/>
  <c r="P54" i="17"/>
  <c r="P45" i="30" s="1"/>
  <c r="AG54" i="17"/>
  <c r="AG45" i="30" s="1"/>
  <c r="AU54" i="17"/>
  <c r="AU45" i="30" s="1"/>
  <c r="AL54" i="17"/>
  <c r="AL45" i="30" s="1"/>
  <c r="AD54" i="17"/>
  <c r="AD45" i="30" s="1"/>
  <c r="X54" i="17"/>
  <c r="X45" i="30" s="1"/>
  <c r="O54" i="17"/>
  <c r="O45" i="30" s="1"/>
  <c r="Q54" i="17"/>
  <c r="Q45" i="30" s="1"/>
  <c r="AT54" i="17"/>
  <c r="AT45" i="30" s="1"/>
  <c r="AC54" i="17"/>
  <c r="AC45" i="30" s="1"/>
  <c r="U54" i="17"/>
  <c r="U45" i="30" s="1"/>
  <c r="W54" i="17"/>
  <c r="W45" i="30" s="1"/>
  <c r="N54" i="17"/>
  <c r="N45" i="30" s="1"/>
  <c r="H54" i="17" l="1"/>
  <c r="AW58" i="17"/>
  <c r="S58" i="17"/>
  <c r="K58" i="17"/>
  <c r="AB58" i="17"/>
  <c r="AV58" i="17"/>
  <c r="P58" i="17"/>
  <c r="AU58" i="17"/>
  <c r="H57" i="17"/>
  <c r="AF58" i="17"/>
  <c r="AG58" i="17"/>
  <c r="AE58" i="17"/>
  <c r="AP58" i="17"/>
  <c r="O58" i="17"/>
  <c r="T58" i="17"/>
  <c r="Q58" i="17"/>
  <c r="P59" i="17" s="1"/>
  <c r="X58" i="17"/>
  <c r="V58" i="17"/>
  <c r="W58" i="17"/>
  <c r="AX58" i="17"/>
  <c r="AO58" i="17"/>
  <c r="R58" i="17"/>
  <c r="AM58" i="17"/>
  <c r="AL59" i="17" s="1"/>
  <c r="U58" i="17"/>
  <c r="N58" i="17"/>
  <c r="AZ58" i="17"/>
  <c r="J58" i="17"/>
  <c r="AJ58" i="17"/>
  <c r="AD58" i="17"/>
  <c r="AH58" i="17"/>
  <c r="AG59" i="17" s="1"/>
  <c r="M58" i="17"/>
  <c r="AQ58" i="17"/>
  <c r="AP59" i="17" s="1"/>
  <c r="Z58" i="17"/>
  <c r="AA58" i="17"/>
  <c r="AC58" i="17"/>
  <c r="Y58" i="17"/>
  <c r="AY58" i="17"/>
  <c r="AN58" i="17"/>
  <c r="AR58" i="17"/>
  <c r="I58" i="17"/>
  <c r="L58" i="17"/>
  <c r="AT58" i="17"/>
  <c r="AL58" i="17"/>
  <c r="AS58" i="17"/>
  <c r="AI58" i="17"/>
  <c r="AK58" i="17"/>
  <c r="AJ59" i="17" s="1"/>
  <c r="T59" i="17" l="1"/>
  <c r="AX59" i="17"/>
  <c r="S59" i="17"/>
  <c r="AC59" i="17"/>
  <c r="AT59" i="17"/>
  <c r="L59" i="17"/>
  <c r="O59" i="17"/>
  <c r="AW59" i="17"/>
  <c r="N59" i="17"/>
  <c r="AA59" i="17"/>
  <c r="X59" i="17"/>
  <c r="V59" i="17"/>
  <c r="AF59" i="17"/>
  <c r="Z59" i="17"/>
  <c r="AB59" i="17"/>
  <c r="J59" i="17"/>
  <c r="I59" i="17"/>
  <c r="K59" i="17"/>
  <c r="M59" i="17"/>
  <c r="AH59" i="17"/>
  <c r="AM59" i="17"/>
  <c r="Q59" i="17"/>
  <c r="AU59" i="17"/>
  <c r="AQ59" i="17"/>
  <c r="AO59" i="17"/>
  <c r="AD59" i="17"/>
  <c r="AR59" i="17"/>
  <c r="R59" i="17"/>
  <c r="AK59" i="17"/>
  <c r="AS59" i="17"/>
  <c r="AZ59" i="17"/>
  <c r="AY59" i="17"/>
  <c r="AV59" i="17"/>
  <c r="AN59" i="17"/>
  <c r="AI59" i="17"/>
  <c r="U59" i="17"/>
  <c r="AE59" i="17"/>
  <c r="Y59" i="17"/>
  <c r="W59" i="17"/>
  <c r="H58" i="17"/>
  <c r="F53" i="20" l="1"/>
  <c r="D238" i="19" s="1"/>
  <c r="H59" i="17"/>
  <c r="F54" i="30" s="1"/>
  <c r="F53" i="30"/>
  <c r="E37" i="16"/>
  <c r="E37" i="17" s="1"/>
  <c r="E38" i="16"/>
  <c r="E38" i="17" s="1"/>
  <c r="E39" i="16"/>
  <c r="E39" i="17" s="1"/>
  <c r="E36" i="16"/>
  <c r="E36" i="17" s="1"/>
  <c r="F44" i="30"/>
  <c r="F13" i="30"/>
  <c r="D222" i="19" s="1"/>
  <c r="AZ13" i="20"/>
  <c r="F20" i="30"/>
  <c r="D229" i="19" s="1"/>
  <c r="AW13" i="20"/>
  <c r="AN26" i="30"/>
  <c r="AS26" i="30"/>
  <c r="AJ26" i="30"/>
  <c r="AD26" i="30"/>
  <c r="AT26" i="30"/>
  <c r="AX26" i="30"/>
  <c r="M26" i="30"/>
  <c r="AZ26" i="30"/>
  <c r="AW26" i="30"/>
  <c r="P26" i="30"/>
  <c r="AI26" i="30"/>
  <c r="AH26" i="30"/>
  <c r="S26" i="30"/>
  <c r="Z26" i="30"/>
  <c r="AG26" i="30"/>
  <c r="AP26" i="30"/>
  <c r="O26" i="30"/>
  <c r="AL26" i="30"/>
  <c r="AO26" i="30"/>
  <c r="T26" i="30"/>
  <c r="AU26" i="30"/>
  <c r="AF26" i="30"/>
  <c r="AR26" i="30"/>
  <c r="AV26" i="30"/>
  <c r="AM26" i="30"/>
  <c r="W26" i="30"/>
  <c r="AQ26" i="30"/>
  <c r="AY26" i="30"/>
  <c r="AK26" i="30"/>
  <c r="X26" i="30"/>
  <c r="L26" i="30"/>
  <c r="AB26" i="30"/>
  <c r="J26" i="30"/>
  <c r="U26" i="30"/>
  <c r="AE26" i="30"/>
  <c r="V26" i="30"/>
  <c r="Y26" i="30"/>
  <c r="AC26" i="30"/>
  <c r="AN13" i="20"/>
  <c r="AA26" i="30"/>
  <c r="N26" i="30"/>
  <c r="R26" i="30"/>
  <c r="Q26" i="30"/>
  <c r="K26" i="30"/>
  <c r="F14" i="30"/>
  <c r="D223" i="19" s="1"/>
  <c r="E116" i="19"/>
  <c r="H116" i="19"/>
  <c r="D90" i="19"/>
  <c r="F90" i="19"/>
  <c r="F16" i="30"/>
  <c r="D225" i="19" s="1"/>
  <c r="F24" i="30"/>
  <c r="D233" i="19" s="1"/>
  <c r="I41" i="19"/>
  <c r="F41" i="19" a="1"/>
  <c r="F41" i="19" s="1"/>
  <c r="F17" i="30"/>
  <c r="D226" i="19" s="1"/>
  <c r="F47" i="30"/>
  <c r="D235" i="19" s="1"/>
  <c r="F15" i="30"/>
  <c r="D224" i="19" s="1"/>
  <c r="E129" i="19" a="1"/>
  <c r="E129" i="19" s="1"/>
  <c r="F19" i="30"/>
  <c r="D228" i="19" s="1"/>
  <c r="F22" i="30"/>
  <c r="D231" i="19" s="1"/>
  <c r="H47" i="19"/>
  <c r="G129" i="19"/>
  <c r="E47" i="19"/>
  <c r="F21" i="30"/>
  <c r="D230" i="19" s="1"/>
  <c r="F25" i="30"/>
  <c r="D234" i="19" s="1"/>
  <c r="I26" i="30"/>
  <c r="F23" i="30"/>
  <c r="D232" i="19" s="1"/>
  <c r="F18" i="30"/>
  <c r="D227" i="19" s="1"/>
  <c r="F131" i="19"/>
  <c r="D131" i="19"/>
  <c r="F138" i="19"/>
  <c r="D138" i="19"/>
  <c r="D216" i="19"/>
  <c r="F216" i="19"/>
  <c r="H42" i="18"/>
  <c r="AJ16" i="20"/>
  <c r="AR23" i="20"/>
  <c r="U15" i="20"/>
  <c r="H38" i="18"/>
  <c r="K15" i="20"/>
  <c r="Y14" i="20"/>
  <c r="AS15" i="20"/>
  <c r="N53" i="18"/>
  <c r="N44" i="20" s="1"/>
  <c r="AC15" i="20"/>
  <c r="AN17" i="20"/>
  <c r="AL25" i="20"/>
  <c r="AN14" i="20"/>
  <c r="T16" i="20"/>
  <c r="V22" i="20"/>
  <c r="AO14" i="20"/>
  <c r="AG16" i="20"/>
  <c r="L55" i="18"/>
  <c r="L47" i="20" s="1"/>
  <c r="S14" i="20"/>
  <c r="AM15" i="20"/>
  <c r="AW15" i="20"/>
  <c r="AX18" i="20"/>
  <c r="Q14" i="20"/>
  <c r="AY14" i="20"/>
  <c r="AV15" i="20"/>
  <c r="AW16" i="20"/>
  <c r="AS17" i="20"/>
  <c r="J55" i="18"/>
  <c r="J47" i="20" s="1"/>
  <c r="AN21" i="20"/>
  <c r="N22" i="20"/>
  <c r="Z24" i="20"/>
  <c r="T14" i="20"/>
  <c r="P15" i="20"/>
  <c r="P16" i="20"/>
  <c r="M17" i="20"/>
  <c r="V19" i="20"/>
  <c r="AH53" i="18"/>
  <c r="AH44" i="20" s="1"/>
  <c r="S55" i="18"/>
  <c r="S47" i="20" s="1"/>
  <c r="S17" i="20"/>
  <c r="AI24" i="20"/>
  <c r="AN53" i="18"/>
  <c r="AH55" i="18"/>
  <c r="AH47" i="20" s="1"/>
  <c r="AM16" i="20"/>
  <c r="AM14" i="20"/>
  <c r="AG14" i="20"/>
  <c r="AA15" i="20"/>
  <c r="AB16" i="20"/>
  <c r="L23" i="20"/>
  <c r="L25" i="20"/>
  <c r="AR53" i="18"/>
  <c r="AR44" i="20" s="1"/>
  <c r="AV55" i="18"/>
  <c r="AV47" i="20" s="1"/>
  <c r="AC17" i="20"/>
  <c r="N13" i="20"/>
  <c r="N20" i="20"/>
  <c r="AJ21" i="20"/>
  <c r="X23" i="20"/>
  <c r="I17" i="20"/>
  <c r="K17" i="20"/>
  <c r="T18" i="20"/>
  <c r="AL18" i="20"/>
  <c r="L19" i="20"/>
  <c r="AH23" i="20"/>
  <c r="AP25" i="20"/>
  <c r="W14" i="20"/>
  <c r="AW14" i="20"/>
  <c r="AB15" i="20"/>
  <c r="L16" i="20"/>
  <c r="AK16" i="20"/>
  <c r="X17" i="20"/>
  <c r="AU17" i="20"/>
  <c r="AI18" i="20"/>
  <c r="AA22" i="20"/>
  <c r="AL23" i="20"/>
  <c r="V55" i="18"/>
  <c r="V47" i="20" s="1"/>
  <c r="AR24" i="20"/>
  <c r="AE14" i="20"/>
  <c r="AZ14" i="20"/>
  <c r="AF15" i="20"/>
  <c r="Q16" i="20"/>
  <c r="AU16" i="20"/>
  <c r="AA17" i="20"/>
  <c r="M18" i="20"/>
  <c r="AM18" i="20"/>
  <c r="AP13" i="20"/>
  <c r="AP20" i="20"/>
  <c r="AT22" i="20"/>
  <c r="P25" i="20"/>
  <c r="X53" i="18"/>
  <c r="X44" i="20" s="1"/>
  <c r="AR55" i="18"/>
  <c r="AR47" i="20" s="1"/>
  <c r="Y17" i="20"/>
  <c r="AQ17" i="20"/>
  <c r="O18" i="20"/>
  <c r="Y18" i="20"/>
  <c r="R19" i="20"/>
  <c r="AP19" i="20"/>
  <c r="X13" i="20"/>
  <c r="X20" i="20"/>
  <c r="AV13" i="20"/>
  <c r="AV20" i="20"/>
  <c r="J21" i="20"/>
  <c r="AJ22" i="20"/>
  <c r="P24" i="20"/>
  <c r="AZ25" i="20"/>
  <c r="O14" i="20"/>
  <c r="AJ14" i="20"/>
  <c r="M15" i="20"/>
  <c r="AQ15" i="20"/>
  <c r="W16" i="20"/>
  <c r="AZ16" i="20"/>
  <c r="Q18" i="20"/>
  <c r="J19" i="20"/>
  <c r="AZ21" i="20"/>
  <c r="AZ22" i="20"/>
  <c r="V24" i="20"/>
  <c r="AJ53" i="18"/>
  <c r="AY55" i="18"/>
  <c r="AY47" i="20" s="1"/>
  <c r="AJ17" i="20"/>
  <c r="AF18" i="20"/>
  <c r="T13" i="20"/>
  <c r="T20" i="20"/>
  <c r="AD13" i="20"/>
  <c r="AD20" i="20"/>
  <c r="R22" i="20"/>
  <c r="AX22" i="20"/>
  <c r="AD24" i="20"/>
  <c r="T25" i="20"/>
  <c r="AB14" i="20"/>
  <c r="AR14" i="20"/>
  <c r="Q15" i="20"/>
  <c r="AI15" i="20"/>
  <c r="AY15" i="20"/>
  <c r="Y16" i="20"/>
  <c r="AO16" i="20"/>
  <c r="O17" i="20"/>
  <c r="AF17" i="20"/>
  <c r="AV17" i="20"/>
  <c r="W18" i="20"/>
  <c r="AQ18" i="20"/>
  <c r="AZ19" i="20"/>
  <c r="AF13" i="20"/>
  <c r="AF20" i="20"/>
  <c r="AR21" i="20"/>
  <c r="AB22" i="20"/>
  <c r="R23" i="20"/>
  <c r="AV23" i="20"/>
  <c r="Z25" i="20"/>
  <c r="R53" i="18"/>
  <c r="AX53" i="18"/>
  <c r="AX44" i="20" s="1"/>
  <c r="AB55" i="18"/>
  <c r="AB47" i="20" s="1"/>
  <c r="AP24" i="20"/>
  <c r="AV25" i="20"/>
  <c r="L14" i="20"/>
  <c r="AC14" i="20"/>
  <c r="AU14" i="20"/>
  <c r="S15" i="20"/>
  <c r="AK15" i="20"/>
  <c r="AA16" i="20"/>
  <c r="AR16" i="20"/>
  <c r="P17" i="20"/>
  <c r="AI17" i="20"/>
  <c r="AY17" i="20"/>
  <c r="X18" i="20"/>
  <c r="AT18" i="20"/>
  <c r="Z19" i="20"/>
  <c r="AL13" i="20"/>
  <c r="AL20" i="20"/>
  <c r="T21" i="20"/>
  <c r="AX21" i="20"/>
  <c r="AD22" i="20"/>
  <c r="J24" i="20"/>
  <c r="AF25" i="20"/>
  <c r="S53" i="18"/>
  <c r="S44" i="20" s="1"/>
  <c r="AF47" i="20"/>
  <c r="AF55" i="18"/>
  <c r="E136" i="19" a="1"/>
  <c r="E136" i="19" s="1"/>
  <c r="G136" i="19"/>
  <c r="H32" i="18"/>
  <c r="X15" i="20"/>
  <c r="AN15" i="20"/>
  <c r="O16" i="20"/>
  <c r="AE16" i="20"/>
  <c r="AV16" i="20"/>
  <c r="U17" i="20"/>
  <c r="AK17" i="20"/>
  <c r="L18" i="20"/>
  <c r="AB18" i="20"/>
  <c r="AY18" i="20"/>
  <c r="AH19" i="20"/>
  <c r="P13" i="20"/>
  <c r="P20" i="20"/>
  <c r="AT13" i="20"/>
  <c r="AT20" i="20"/>
  <c r="AB21" i="20"/>
  <c r="K22" i="20"/>
  <c r="AP22" i="20"/>
  <c r="AB23" i="20"/>
  <c r="S24" i="20"/>
  <c r="AD53" i="18"/>
  <c r="AD44" i="20" s="1"/>
  <c r="AL47" i="20"/>
  <c r="AL55" i="18"/>
  <c r="AQ19" i="20"/>
  <c r="AE13" i="20"/>
  <c r="AE20" i="20"/>
  <c r="H37" i="18"/>
  <c r="O21" i="20"/>
  <c r="W21" i="20"/>
  <c r="AE21" i="20"/>
  <c r="AM21" i="20"/>
  <c r="H41" i="18"/>
  <c r="K14" i="20"/>
  <c r="U14" i="20"/>
  <c r="AF14" i="20"/>
  <c r="AQ14" i="20"/>
  <c r="T15" i="20"/>
  <c r="AE15" i="20"/>
  <c r="AO15" i="20"/>
  <c r="AZ15" i="20"/>
  <c r="S16" i="20"/>
  <c r="AC16" i="20"/>
  <c r="AN16" i="20"/>
  <c r="AY16" i="20"/>
  <c r="Q17" i="20"/>
  <c r="AB17" i="20"/>
  <c r="AM17" i="20"/>
  <c r="AW17" i="20"/>
  <c r="P18" i="20"/>
  <c r="AA18" i="20"/>
  <c r="AN18" i="20"/>
  <c r="K19" i="20"/>
  <c r="AB19" i="20"/>
  <c r="AR19" i="20"/>
  <c r="AZ20" i="20"/>
  <c r="Z21" i="20"/>
  <c r="AP21" i="20"/>
  <c r="P22" i="20"/>
  <c r="AH22" i="20"/>
  <c r="J23" i="20"/>
  <c r="AX23" i="20"/>
  <c r="AB24" i="20"/>
  <c r="AV24" i="20"/>
  <c r="X25" i="20"/>
  <c r="AT25" i="20"/>
  <c r="T53" i="18"/>
  <c r="AQ53" i="18"/>
  <c r="AQ44" i="20" s="1"/>
  <c r="P55" i="18"/>
  <c r="P47" i="20" s="1"/>
  <c r="AI55" i="18"/>
  <c r="AI47" i="20" s="1"/>
  <c r="I61" i="19"/>
  <c r="H22" i="18"/>
  <c r="F61" i="19" a="1"/>
  <c r="F61" i="19" s="1"/>
  <c r="AQ24" i="20"/>
  <c r="AY24" i="20"/>
  <c r="M14" i="20"/>
  <c r="X14" i="20"/>
  <c r="AI14" i="20"/>
  <c r="AS14" i="20"/>
  <c r="L15" i="20"/>
  <c r="W15" i="20"/>
  <c r="AG15" i="20"/>
  <c r="AR15" i="20"/>
  <c r="K16" i="20"/>
  <c r="U16" i="20"/>
  <c r="AF16" i="20"/>
  <c r="AQ16" i="20"/>
  <c r="T17" i="20"/>
  <c r="AE17" i="20"/>
  <c r="AO17" i="20"/>
  <c r="AZ17" i="20"/>
  <c r="S18" i="20"/>
  <c r="AD18" i="20"/>
  <c r="AR18" i="20"/>
  <c r="AF19" i="20"/>
  <c r="AX19" i="20"/>
  <c r="V13" i="20"/>
  <c r="V20" i="20"/>
  <c r="AN20" i="20"/>
  <c r="L21" i="20"/>
  <c r="AD21" i="20"/>
  <c r="AU21" i="20"/>
  <c r="S22" i="20"/>
  <c r="AN22" i="20"/>
  <c r="AJ23" i="20"/>
  <c r="L24" i="20"/>
  <c r="AF24" i="20"/>
  <c r="J25" i="20"/>
  <c r="AD25" i="20"/>
  <c r="AX25" i="20"/>
  <c r="AA53" i="18"/>
  <c r="AT53" i="18"/>
  <c r="T55" i="18"/>
  <c r="T47" i="20" s="1"/>
  <c r="AP47" i="20"/>
  <c r="AP55" i="18"/>
  <c r="O19" i="20"/>
  <c r="W19" i="20"/>
  <c r="AE19" i="20"/>
  <c r="AM19" i="20"/>
  <c r="AU19" i="20"/>
  <c r="K13" i="20"/>
  <c r="K20" i="20"/>
  <c r="S13" i="20"/>
  <c r="S20" i="20"/>
  <c r="AI13" i="20"/>
  <c r="AI20" i="20"/>
  <c r="AY13" i="20"/>
  <c r="AY20" i="20"/>
  <c r="H39" i="18"/>
  <c r="S21" i="20"/>
  <c r="O23" i="20"/>
  <c r="W23" i="20"/>
  <c r="AE23" i="20"/>
  <c r="AU23" i="20"/>
  <c r="W25" i="20"/>
  <c r="AM25" i="20"/>
  <c r="P14" i="20"/>
  <c r="AA14" i="20"/>
  <c r="AK14" i="20"/>
  <c r="AV14" i="20"/>
  <c r="O15" i="20"/>
  <c r="Y15" i="20"/>
  <c r="AJ15" i="20"/>
  <c r="AU15" i="20"/>
  <c r="M16" i="20"/>
  <c r="X16" i="20"/>
  <c r="AI16" i="20"/>
  <c r="AS16" i="20"/>
  <c r="L17" i="20"/>
  <c r="W17" i="20"/>
  <c r="AG17" i="20"/>
  <c r="AR17" i="20"/>
  <c r="K18" i="20"/>
  <c r="U18" i="20"/>
  <c r="AH18" i="20"/>
  <c r="AV18" i="20"/>
  <c r="T19" i="20"/>
  <c r="AJ19" i="20"/>
  <c r="J13" i="20"/>
  <c r="J20" i="20"/>
  <c r="AA13" i="20"/>
  <c r="AA20" i="20"/>
  <c r="AQ13" i="20"/>
  <c r="AQ20" i="20"/>
  <c r="R21" i="20"/>
  <c r="AH21" i="20"/>
  <c r="AY21" i="20"/>
  <c r="X22" i="20"/>
  <c r="AQ22" i="20"/>
  <c r="V23" i="20"/>
  <c r="AN23" i="20"/>
  <c r="R24" i="20"/>
  <c r="AL24" i="20"/>
  <c r="N25" i="20"/>
  <c r="AJ25" i="20"/>
  <c r="K53" i="18"/>
  <c r="K44" i="20" s="1"/>
  <c r="AF53" i="18"/>
  <c r="AF57" i="18" s="1"/>
  <c r="AZ53" i="18"/>
  <c r="AZ44" i="20" s="1"/>
  <c r="Z55" i="18"/>
  <c r="Z47" i="20" s="1"/>
  <c r="AT55" i="18"/>
  <c r="AT47" i="20" s="1"/>
  <c r="I65" i="19"/>
  <c r="F65" i="19" a="1"/>
  <c r="F65" i="19" s="1"/>
  <c r="H26" i="18"/>
  <c r="H51" i="18"/>
  <c r="J14" i="20"/>
  <c r="R14" i="20"/>
  <c r="Z14" i="20"/>
  <c r="AH14" i="20"/>
  <c r="AP14" i="20"/>
  <c r="AX14" i="20"/>
  <c r="N15" i="20"/>
  <c r="V15" i="20"/>
  <c r="AD15" i="20"/>
  <c r="AL15" i="20"/>
  <c r="AT15" i="20"/>
  <c r="J16" i="20"/>
  <c r="R16" i="20"/>
  <c r="Z16" i="20"/>
  <c r="AH16" i="20"/>
  <c r="AP16" i="20"/>
  <c r="AX16" i="20"/>
  <c r="N17" i="20"/>
  <c r="V17" i="20"/>
  <c r="AD17" i="20"/>
  <c r="AL17" i="20"/>
  <c r="AT17" i="20"/>
  <c r="J18" i="20"/>
  <c r="R18" i="20"/>
  <c r="Z18" i="20"/>
  <c r="AJ18" i="20"/>
  <c r="AU18" i="20"/>
  <c r="N19" i="20"/>
  <c r="X19" i="20"/>
  <c r="AI19" i="20"/>
  <c r="AT19" i="20"/>
  <c r="L13" i="20"/>
  <c r="L20" i="20"/>
  <c r="W13" i="20"/>
  <c r="W20" i="20"/>
  <c r="AH13" i="20"/>
  <c r="AH20" i="20"/>
  <c r="AR13" i="20"/>
  <c r="AR20" i="20"/>
  <c r="K21" i="20"/>
  <c r="V21" i="20"/>
  <c r="AF21" i="20"/>
  <c r="AQ21" i="20"/>
  <c r="J22" i="20"/>
  <c r="T22" i="20"/>
  <c r="AF22" i="20"/>
  <c r="AR22" i="20"/>
  <c r="N23" i="20"/>
  <c r="Z23" i="20"/>
  <c r="AM23" i="20"/>
  <c r="AZ23" i="20"/>
  <c r="T24" i="20"/>
  <c r="AH24" i="20"/>
  <c r="AT24" i="20"/>
  <c r="O25" i="20"/>
  <c r="AB25" i="20"/>
  <c r="AN25" i="20"/>
  <c r="J53" i="18"/>
  <c r="J57" i="18" s="1"/>
  <c r="V53" i="18"/>
  <c r="AI53" i="18"/>
  <c r="AI44" i="20" s="1"/>
  <c r="AV53" i="18"/>
  <c r="K55" i="18"/>
  <c r="K47" i="20" s="1"/>
  <c r="X55" i="18"/>
  <c r="X47" i="20" s="1"/>
  <c r="AJ55" i="18"/>
  <c r="AJ47" i="20" s="1"/>
  <c r="AX55" i="18"/>
  <c r="F115" i="19" a="1"/>
  <c r="F115" i="19" s="1"/>
  <c r="H19" i="18"/>
  <c r="I115" i="19"/>
  <c r="E137" i="19" a="1"/>
  <c r="E137" i="19" s="1"/>
  <c r="E138" i="19" s="1"/>
  <c r="G137" i="19"/>
  <c r="G138" i="19" s="1"/>
  <c r="H33" i="18"/>
  <c r="I13" i="20"/>
  <c r="P19" i="20"/>
  <c r="AA19" i="20"/>
  <c r="AL19" i="20"/>
  <c r="AV19" i="20"/>
  <c r="O13" i="20"/>
  <c r="O20" i="20"/>
  <c r="Z13" i="20"/>
  <c r="Z20" i="20"/>
  <c r="AJ13" i="20"/>
  <c r="AJ20" i="20"/>
  <c r="AU13" i="20"/>
  <c r="AU20" i="20"/>
  <c r="N21" i="20"/>
  <c r="X21" i="20"/>
  <c r="AI21" i="20"/>
  <c r="AT21" i="20"/>
  <c r="L22" i="20"/>
  <c r="W22" i="20"/>
  <c r="AI22" i="20"/>
  <c r="AV22" i="20"/>
  <c r="P23" i="20"/>
  <c r="AD23" i="20"/>
  <c r="AP23" i="20"/>
  <c r="K24" i="20"/>
  <c r="X24" i="20"/>
  <c r="AJ24" i="20"/>
  <c r="AX24" i="20"/>
  <c r="R25" i="20"/>
  <c r="AE25" i="20"/>
  <c r="AR25" i="20"/>
  <c r="L53" i="18"/>
  <c r="L44" i="20" s="1"/>
  <c r="Z53" i="18"/>
  <c r="Z57" i="18" s="1"/>
  <c r="AL53" i="18"/>
  <c r="AL44" i="20" s="1"/>
  <c r="AY53" i="18"/>
  <c r="AY57" i="18" s="1"/>
  <c r="N55" i="18"/>
  <c r="N47" i="20" s="1"/>
  <c r="AA55" i="18"/>
  <c r="AA47" i="20" s="1"/>
  <c r="AN55" i="18"/>
  <c r="AN47" i="20" s="1"/>
  <c r="AZ55" i="18"/>
  <c r="AZ47" i="20" s="1"/>
  <c r="I59" i="19"/>
  <c r="H20" i="18"/>
  <c r="F59" i="19" a="1"/>
  <c r="F59" i="19" s="1"/>
  <c r="F63" i="19" a="1"/>
  <c r="F63" i="19" s="1"/>
  <c r="I63" i="19"/>
  <c r="H24" i="18"/>
  <c r="F67" i="19" a="1"/>
  <c r="F67" i="19" s="1"/>
  <c r="I67" i="19"/>
  <c r="H28" i="18"/>
  <c r="H47" i="18"/>
  <c r="G161" i="19"/>
  <c r="I19" i="20"/>
  <c r="I21" i="20"/>
  <c r="N14" i="20"/>
  <c r="V14" i="20"/>
  <c r="AD14" i="20"/>
  <c r="AL14" i="20"/>
  <c r="AT14" i="20"/>
  <c r="J15" i="20"/>
  <c r="R15" i="20"/>
  <c r="Z15" i="20"/>
  <c r="AH15" i="20"/>
  <c r="AP15" i="20"/>
  <c r="AX15" i="20"/>
  <c r="N16" i="20"/>
  <c r="V16" i="20"/>
  <c r="AD16" i="20"/>
  <c r="AL16" i="20"/>
  <c r="AT16" i="20"/>
  <c r="J17" i="20"/>
  <c r="R17" i="20"/>
  <c r="Z17" i="20"/>
  <c r="AH17" i="20"/>
  <c r="AP17" i="20"/>
  <c r="AX17" i="20"/>
  <c r="N18" i="20"/>
  <c r="V18" i="20"/>
  <c r="AE18" i="20"/>
  <c r="AP18" i="20"/>
  <c r="AZ18" i="20"/>
  <c r="S19" i="20"/>
  <c r="AD19" i="20"/>
  <c r="AN19" i="20"/>
  <c r="AY19" i="20"/>
  <c r="R13" i="20"/>
  <c r="R20" i="20"/>
  <c r="AB13" i="20"/>
  <c r="AB20" i="20"/>
  <c r="AM13" i="20"/>
  <c r="AM20" i="20"/>
  <c r="AX13" i="20"/>
  <c r="AX20" i="20"/>
  <c r="P21" i="20"/>
  <c r="AA21" i="20"/>
  <c r="AL21" i="20"/>
  <c r="AV21" i="20"/>
  <c r="O22" i="20"/>
  <c r="Z22" i="20"/>
  <c r="AL22" i="20"/>
  <c r="AY22" i="20"/>
  <c r="T23" i="20"/>
  <c r="AF23" i="20"/>
  <c r="AT23" i="20"/>
  <c r="N24" i="20"/>
  <c r="AA24" i="20"/>
  <c r="AN24" i="20"/>
  <c r="AZ24" i="20"/>
  <c r="V25" i="20"/>
  <c r="AH25" i="20"/>
  <c r="AU25" i="20"/>
  <c r="P53" i="18"/>
  <c r="P57" i="18" s="1"/>
  <c r="AB53" i="18"/>
  <c r="AP53" i="18"/>
  <c r="AP57" i="18" s="1"/>
  <c r="R55" i="18"/>
  <c r="R47" i="20" s="1"/>
  <c r="AD55" i="18"/>
  <c r="AD47" i="20" s="1"/>
  <c r="AQ55" i="18"/>
  <c r="AQ47" i="20" s="1"/>
  <c r="E154" i="19" a="1"/>
  <c r="E154" i="19" s="1"/>
  <c r="G154" i="19"/>
  <c r="H44" i="18"/>
  <c r="I25" i="20"/>
  <c r="I113" i="19"/>
  <c r="F113" i="19" a="1"/>
  <c r="F113" i="19" s="1"/>
  <c r="H17" i="18"/>
  <c r="G130" i="19"/>
  <c r="H35" i="18"/>
  <c r="E130" i="19" a="1"/>
  <c r="E130" i="19" s="1"/>
  <c r="AC18" i="20"/>
  <c r="AK18" i="20"/>
  <c r="AS18" i="20"/>
  <c r="H34" i="18"/>
  <c r="Q19" i="20"/>
  <c r="Y19" i="20"/>
  <c r="AG19" i="20"/>
  <c r="AO19" i="20"/>
  <c r="AW19" i="20"/>
  <c r="M13" i="20"/>
  <c r="M20" i="20"/>
  <c r="U13" i="20"/>
  <c r="U20" i="20"/>
  <c r="AC13" i="20"/>
  <c r="AC20" i="20"/>
  <c r="AK13" i="20"/>
  <c r="AK20" i="20"/>
  <c r="AS13" i="20"/>
  <c r="AS20" i="20"/>
  <c r="H40" i="18"/>
  <c r="Q21" i="20"/>
  <c r="Y21" i="20"/>
  <c r="AG21" i="20"/>
  <c r="AO21" i="20"/>
  <c r="AW21" i="20"/>
  <c r="M22" i="20"/>
  <c r="U22" i="20"/>
  <c r="AC22" i="20"/>
  <c r="AK22" i="20"/>
  <c r="AS22" i="20"/>
  <c r="Q23" i="20"/>
  <c r="Y23" i="20"/>
  <c r="AG23" i="20"/>
  <c r="AO23" i="20"/>
  <c r="AW23" i="20"/>
  <c r="M24" i="20"/>
  <c r="U24" i="20"/>
  <c r="AC24" i="20"/>
  <c r="AK24" i="20"/>
  <c r="AS24" i="20"/>
  <c r="Q25" i="20"/>
  <c r="Y25" i="20"/>
  <c r="AG25" i="20"/>
  <c r="AO25" i="20"/>
  <c r="AW25" i="20"/>
  <c r="M53" i="18"/>
  <c r="M44" i="20" s="1"/>
  <c r="U53" i="18"/>
  <c r="U44" i="20" s="1"/>
  <c r="AC53" i="18"/>
  <c r="AC57" i="18" s="1"/>
  <c r="AK53" i="18"/>
  <c r="AK44" i="20" s="1"/>
  <c r="AS53" i="18"/>
  <c r="AS44" i="20" s="1"/>
  <c r="M55" i="18"/>
  <c r="M47" i="20" s="1"/>
  <c r="U55" i="18"/>
  <c r="AC55" i="18"/>
  <c r="AC47" i="20" s="1"/>
  <c r="AK55" i="18"/>
  <c r="AK47" i="20" s="1"/>
  <c r="AS55" i="18"/>
  <c r="AS47" i="20" s="1"/>
  <c r="I60" i="19"/>
  <c r="H21" i="18"/>
  <c r="F60" i="19" a="1"/>
  <c r="F60" i="19" s="1"/>
  <c r="I68" i="19"/>
  <c r="F68" i="19" a="1"/>
  <c r="F68" i="19" s="1"/>
  <c r="H29" i="18"/>
  <c r="G86" i="19"/>
  <c r="G87" i="19"/>
  <c r="H13" i="18"/>
  <c r="E86" i="19" a="1"/>
  <c r="E86" i="19" s="1"/>
  <c r="E87" i="19" a="1"/>
  <c r="E87" i="19" s="1"/>
  <c r="I14" i="20"/>
  <c r="I22" i="20"/>
  <c r="G155" i="19"/>
  <c r="E155" i="19" a="1"/>
  <c r="E155" i="19" s="1"/>
  <c r="H45" i="18"/>
  <c r="H46" i="18"/>
  <c r="G160" i="19"/>
  <c r="H48" i="18"/>
  <c r="G162" i="19"/>
  <c r="H50" i="18"/>
  <c r="I15" i="20"/>
  <c r="I23" i="20"/>
  <c r="AE22" i="20"/>
  <c r="AM22" i="20"/>
  <c r="AU22" i="20"/>
  <c r="K23" i="20"/>
  <c r="S23" i="20"/>
  <c r="AA23" i="20"/>
  <c r="AI23" i="20"/>
  <c r="AQ23" i="20"/>
  <c r="AY23" i="20"/>
  <c r="O24" i="20"/>
  <c r="W24" i="20"/>
  <c r="AE24" i="20"/>
  <c r="AM24" i="20"/>
  <c r="AU24" i="20"/>
  <c r="K25" i="20"/>
  <c r="S25" i="20"/>
  <c r="AA25" i="20"/>
  <c r="AI25" i="20"/>
  <c r="AQ25" i="20"/>
  <c r="AY25" i="20"/>
  <c r="O53" i="18"/>
  <c r="W53" i="18"/>
  <c r="W44" i="20" s="1"/>
  <c r="AE53" i="18"/>
  <c r="AE44" i="20" s="1"/>
  <c r="AM53" i="18"/>
  <c r="AM44" i="20" s="1"/>
  <c r="AU53" i="18"/>
  <c r="O55" i="18"/>
  <c r="O47" i="20" s="1"/>
  <c r="W55" i="18"/>
  <c r="W47" i="20" s="1"/>
  <c r="AE55" i="18"/>
  <c r="AE47" i="20" s="1"/>
  <c r="AM55" i="18"/>
  <c r="AM47" i="20" s="1"/>
  <c r="AU55" i="18"/>
  <c r="AU47" i="20"/>
  <c r="H7" i="18"/>
  <c r="F42" i="19" a="1"/>
  <c r="F42" i="19" s="1"/>
  <c r="I42" i="19"/>
  <c r="H9" i="18"/>
  <c r="I44" i="19"/>
  <c r="F44" i="19" a="1"/>
  <c r="F44" i="19" s="1"/>
  <c r="F46" i="19" a="1"/>
  <c r="F46" i="19" s="1"/>
  <c r="H11" i="18"/>
  <c r="I46" i="19"/>
  <c r="F66" i="19" a="1"/>
  <c r="F66" i="19" s="1"/>
  <c r="I66" i="19"/>
  <c r="H27" i="18"/>
  <c r="I16" i="20"/>
  <c r="I24" i="20"/>
  <c r="AG18" i="20"/>
  <c r="AO18" i="20"/>
  <c r="AW18" i="20"/>
  <c r="M19" i="20"/>
  <c r="U19" i="20"/>
  <c r="AC19" i="20"/>
  <c r="AK19" i="20"/>
  <c r="AS19" i="20"/>
  <c r="H36" i="18"/>
  <c r="Q13" i="20"/>
  <c r="Q20" i="20"/>
  <c r="Y13" i="20"/>
  <c r="Y20" i="20"/>
  <c r="AG13" i="20"/>
  <c r="AG20" i="20"/>
  <c r="AO13" i="20"/>
  <c r="AO20" i="20"/>
  <c r="AW20" i="20"/>
  <c r="M21" i="20"/>
  <c r="U21" i="20"/>
  <c r="AC21" i="20"/>
  <c r="AK21" i="20"/>
  <c r="AS21" i="20"/>
  <c r="G153" i="19"/>
  <c r="E153" i="19" a="1"/>
  <c r="E153" i="19" s="1"/>
  <c r="H43" i="18"/>
  <c r="Q22" i="20"/>
  <c r="Y22" i="20"/>
  <c r="AG22" i="20"/>
  <c r="AO22" i="20"/>
  <c r="AW22" i="20"/>
  <c r="M23" i="20"/>
  <c r="U23" i="20"/>
  <c r="AC23" i="20"/>
  <c r="AK23" i="20"/>
  <c r="AS23" i="20"/>
  <c r="H49" i="18"/>
  <c r="Q24" i="20"/>
  <c r="Y24" i="20"/>
  <c r="AG24" i="20"/>
  <c r="AO24" i="20"/>
  <c r="AW24" i="20"/>
  <c r="M25" i="20"/>
  <c r="U25" i="20"/>
  <c r="AC25" i="20"/>
  <c r="AK25" i="20"/>
  <c r="AS25" i="20"/>
  <c r="Q53" i="18"/>
  <c r="Y53" i="18"/>
  <c r="Y44" i="20" s="1"/>
  <c r="AG53" i="18"/>
  <c r="AG44" i="20" s="1"/>
  <c r="AO53" i="18"/>
  <c r="AO57" i="18" s="1"/>
  <c r="AW53" i="18"/>
  <c r="Q55" i="18"/>
  <c r="Q47" i="20" s="1"/>
  <c r="Y55" i="18"/>
  <c r="AG55" i="18"/>
  <c r="AG47" i="20" s="1"/>
  <c r="AO55" i="18"/>
  <c r="AO47" i="20" s="1"/>
  <c r="AW55" i="18"/>
  <c r="AW47" i="20" s="1"/>
  <c r="H52" i="18"/>
  <c r="H6" i="18"/>
  <c r="I43" i="19"/>
  <c r="H8" i="18"/>
  <c r="F43" i="19" a="1"/>
  <c r="F43" i="19" s="1"/>
  <c r="I45" i="19"/>
  <c r="F45" i="19" a="1"/>
  <c r="F45" i="19" s="1"/>
  <c r="H10" i="18"/>
  <c r="H23" i="18"/>
  <c r="I62" i="19"/>
  <c r="F62" i="19" a="1"/>
  <c r="F62" i="19" s="1"/>
  <c r="H25" i="18"/>
  <c r="I64" i="19"/>
  <c r="F64" i="19" a="1"/>
  <c r="F64" i="19" s="1"/>
  <c r="H12" i="18"/>
  <c r="G88" i="19"/>
  <c r="H14" i="18"/>
  <c r="E88" i="19" a="1"/>
  <c r="E88" i="19" s="1"/>
  <c r="G100" i="19"/>
  <c r="H30" i="18"/>
  <c r="G102" i="19"/>
  <c r="E102" i="19" a="1"/>
  <c r="E102" i="19" s="1"/>
  <c r="E101" i="19" a="1"/>
  <c r="E101" i="19" s="1"/>
  <c r="E100" i="19" a="1"/>
  <c r="E100" i="19" s="1"/>
  <c r="F112" i="19" a="1"/>
  <c r="F112" i="19" s="1"/>
  <c r="F114" i="19" a="1"/>
  <c r="F114" i="19" s="1"/>
  <c r="H18" i="18"/>
  <c r="I112" i="19"/>
  <c r="I114" i="19"/>
  <c r="I18" i="20"/>
  <c r="I55" i="18"/>
  <c r="H15" i="18"/>
  <c r="E89" i="19" a="1"/>
  <c r="E89" i="19" s="1"/>
  <c r="G89" i="19"/>
  <c r="H31" i="18"/>
  <c r="G101" i="19"/>
  <c r="H16" i="18"/>
  <c r="I53" i="18"/>
  <c r="I20" i="20"/>
  <c r="AX57" i="18" l="1"/>
  <c r="F54" i="20"/>
  <c r="D239" i="19" s="1"/>
  <c r="AX26" i="20"/>
  <c r="AP44" i="20"/>
  <c r="D221" i="19"/>
  <c r="D237" i="19" s="1"/>
  <c r="F52" i="30"/>
  <c r="F51" i="30"/>
  <c r="AU57" i="18"/>
  <c r="J26" i="20"/>
  <c r="L26" i="20"/>
  <c r="AN57" i="18"/>
  <c r="T56" i="18"/>
  <c r="T48" i="20" s="1"/>
  <c r="AX47" i="20"/>
  <c r="AL54" i="18"/>
  <c r="AL45" i="20" s="1"/>
  <c r="Z26" i="20"/>
  <c r="Y26" i="20"/>
  <c r="AM26" i="20"/>
  <c r="AV57" i="18"/>
  <c r="AM57" i="18"/>
  <c r="AF26" i="20"/>
  <c r="S26" i="20"/>
  <c r="Q57" i="18"/>
  <c r="Z44" i="20"/>
  <c r="V57" i="18"/>
  <c r="K57" i="18"/>
  <c r="Y57" i="18"/>
  <c r="F22" i="20"/>
  <c r="E231" i="19" s="1"/>
  <c r="F21" i="20"/>
  <c r="E230" i="19" s="1"/>
  <c r="AT56" i="18"/>
  <c r="AT48" i="20" s="1"/>
  <c r="L57" i="18"/>
  <c r="I26" i="20"/>
  <c r="AY26" i="20"/>
  <c r="T57" i="18"/>
  <c r="G131" i="19"/>
  <c r="AZ26" i="20"/>
  <c r="G90" i="19"/>
  <c r="Q44" i="20"/>
  <c r="AE57" i="18"/>
  <c r="F23" i="20"/>
  <c r="E232" i="19" s="1"/>
  <c r="AC26" i="20"/>
  <c r="V44" i="20"/>
  <c r="AZ57" i="18"/>
  <c r="AT57" i="18"/>
  <c r="AE26" i="20"/>
  <c r="F19" i="20"/>
  <c r="E228" i="19" s="1"/>
  <c r="P26" i="20"/>
  <c r="F18" i="20"/>
  <c r="E227" i="19" s="1"/>
  <c r="AN26" i="20"/>
  <c r="I116" i="19"/>
  <c r="AK54" i="18"/>
  <c r="AK45" i="20" s="1"/>
  <c r="S54" i="18"/>
  <c r="S45" i="20" s="1"/>
  <c r="F15" i="20"/>
  <c r="E224" i="19" s="1"/>
  <c r="AB57" i="18"/>
  <c r="AP26" i="20"/>
  <c r="AF44" i="20"/>
  <c r="AA57" i="18"/>
  <c r="R57" i="18"/>
  <c r="AJ57" i="18"/>
  <c r="T26" i="20"/>
  <c r="I47" i="19"/>
  <c r="AL26" i="20"/>
  <c r="AW57" i="18"/>
  <c r="AO26" i="20"/>
  <c r="F24" i="20"/>
  <c r="E233" i="19" s="1"/>
  <c r="AU44" i="20"/>
  <c r="W57" i="18"/>
  <c r="I56" i="18"/>
  <c r="O26" i="20"/>
  <c r="J44" i="20"/>
  <c r="AQ26" i="20"/>
  <c r="AI26" i="20"/>
  <c r="AV26" i="20"/>
  <c r="AA56" i="18"/>
  <c r="AA48" i="20" s="1"/>
  <c r="AU54" i="18"/>
  <c r="AU45" i="20" s="1"/>
  <c r="AS57" i="18"/>
  <c r="V26" i="20"/>
  <c r="AD26" i="20"/>
  <c r="E131" i="19"/>
  <c r="F25" i="20"/>
  <c r="E234" i="19" s="1"/>
  <c r="Q26" i="20"/>
  <c r="AG26" i="20"/>
  <c r="F14" i="20"/>
  <c r="E223" i="19" s="1"/>
  <c r="AS26" i="20"/>
  <c r="M26" i="20"/>
  <c r="AK26" i="20"/>
  <c r="F17" i="20"/>
  <c r="E226" i="19" s="1"/>
  <c r="AH26" i="20"/>
  <c r="N26" i="20"/>
  <c r="W26" i="20"/>
  <c r="K26" i="20"/>
  <c r="AT26" i="20"/>
  <c r="U26" i="20"/>
  <c r="X26" i="20"/>
  <c r="AH57" i="18"/>
  <c r="F16" i="20"/>
  <c r="E225" i="19" s="1"/>
  <c r="I44" i="20"/>
  <c r="I47" i="20"/>
  <c r="AG57" i="18"/>
  <c r="R26" i="20"/>
  <c r="AJ26" i="20"/>
  <c r="AA26" i="20"/>
  <c r="AR26" i="20"/>
  <c r="AU26" i="20"/>
  <c r="AD57" i="18"/>
  <c r="F20" i="20"/>
  <c r="E229" i="19" s="1"/>
  <c r="AB26" i="20"/>
  <c r="X57" i="18"/>
  <c r="J56" i="18"/>
  <c r="J48" i="20" s="1"/>
  <c r="AR57" i="18"/>
  <c r="G216" i="19"/>
  <c r="AW26" i="20"/>
  <c r="F116" i="19"/>
  <c r="E90" i="19"/>
  <c r="F47" i="19"/>
  <c r="AS54" i="18"/>
  <c r="AS45" i="20" s="1"/>
  <c r="M54" i="18"/>
  <c r="M45" i="20" s="1"/>
  <c r="H53" i="18"/>
  <c r="AI56" i="18"/>
  <c r="AI48" i="20" s="1"/>
  <c r="AA54" i="18"/>
  <c r="AA45" i="20" s="1"/>
  <c r="AW56" i="18"/>
  <c r="AW48" i="20" s="1"/>
  <c r="Q56" i="18"/>
  <c r="Q48" i="20" s="1"/>
  <c r="AK57" i="18"/>
  <c r="P56" i="18"/>
  <c r="P48" i="20" s="1"/>
  <c r="X54" i="18"/>
  <c r="X45" i="20" s="1"/>
  <c r="AQ57" i="18"/>
  <c r="AB56" i="18"/>
  <c r="AB48" i="20" s="1"/>
  <c r="S57" i="18"/>
  <c r="N57" i="18"/>
  <c r="AY54" i="18"/>
  <c r="AY45" i="20" s="1"/>
  <c r="AO56" i="18"/>
  <c r="AO48" i="20" s="1"/>
  <c r="Z56" i="18"/>
  <c r="Z48" i="20" s="1"/>
  <c r="U56" i="18"/>
  <c r="U48" i="20" s="1"/>
  <c r="AW44" i="20"/>
  <c r="O44" i="20"/>
  <c r="I48" i="20"/>
  <c r="AO54" i="18"/>
  <c r="AO45" i="20" s="1"/>
  <c r="I54" i="18"/>
  <c r="AC44" i="20"/>
  <c r="M57" i="18"/>
  <c r="AX56" i="18"/>
  <c r="AX48" i="20" s="1"/>
  <c r="AJ54" i="18"/>
  <c r="AJ45" i="20" s="1"/>
  <c r="AB44" i="20"/>
  <c r="AU56" i="18"/>
  <c r="AU48" i="20" s="1"/>
  <c r="AF54" i="18"/>
  <c r="AF45" i="20" s="1"/>
  <c r="AL57" i="18"/>
  <c r="AR56" i="18"/>
  <c r="AR48" i="20" s="1"/>
  <c r="AD54" i="18"/>
  <c r="AD45" i="20" s="1"/>
  <c r="AI57" i="18"/>
  <c r="AT44" i="20"/>
  <c r="T44" i="20"/>
  <c r="AV56" i="18"/>
  <c r="AV48" i="20" s="1"/>
  <c r="AJ56" i="18"/>
  <c r="AJ48" i="20" s="1"/>
  <c r="AN44" i="20"/>
  <c r="AS56" i="18"/>
  <c r="AS48" i="20" s="1"/>
  <c r="M56" i="18"/>
  <c r="M48" i="20" s="1"/>
  <c r="Y47" i="20"/>
  <c r="O57" i="18"/>
  <c r="U47" i="20"/>
  <c r="AG54" i="18"/>
  <c r="AG45" i="20" s="1"/>
  <c r="AL56" i="18"/>
  <c r="AL48" i="20" s="1"/>
  <c r="W54" i="18"/>
  <c r="W45" i="20" s="1"/>
  <c r="AH56" i="18"/>
  <c r="AH48" i="20" s="1"/>
  <c r="T54" i="18"/>
  <c r="T45" i="20" s="1"/>
  <c r="F13" i="20"/>
  <c r="AE56" i="18"/>
  <c r="AE48" i="20" s="1"/>
  <c r="P54" i="18"/>
  <c r="P45" i="20" s="1"/>
  <c r="AF56" i="18"/>
  <c r="AF48" i="20" s="1"/>
  <c r="AM54" i="18"/>
  <c r="AM45" i="20" s="1"/>
  <c r="AN54" i="18"/>
  <c r="AN45" i="20" s="1"/>
  <c r="O56" i="18"/>
  <c r="O48" i="20" s="1"/>
  <c r="R44" i="20"/>
  <c r="AJ44" i="20"/>
  <c r="AC54" i="18"/>
  <c r="AC45" i="20" s="1"/>
  <c r="AO44" i="20"/>
  <c r="AY56" i="18"/>
  <c r="AY48" i="20" s="1"/>
  <c r="S56" i="18"/>
  <c r="S48" i="20" s="1"/>
  <c r="AQ54" i="18"/>
  <c r="AQ45" i="20" s="1"/>
  <c r="K54" i="18"/>
  <c r="K45" i="20" s="1"/>
  <c r="AG56" i="18"/>
  <c r="AG48" i="20" s="1"/>
  <c r="I57" i="18"/>
  <c r="P44" i="20"/>
  <c r="AY44" i="20"/>
  <c r="AV44" i="20"/>
  <c r="AP56" i="18"/>
  <c r="AP48" i="20" s="1"/>
  <c r="AX54" i="18"/>
  <c r="AX45" i="20" s="1"/>
  <c r="AA44" i="20"/>
  <c r="AZ54" i="18"/>
  <c r="AZ45" i="20" s="1"/>
  <c r="N54" i="18"/>
  <c r="N45" i="20" s="1"/>
  <c r="AN56" i="18"/>
  <c r="AN48" i="20" s="1"/>
  <c r="AK56" i="18"/>
  <c r="AK48" i="20" s="1"/>
  <c r="Y54" i="18"/>
  <c r="Y45" i="20" s="1"/>
  <c r="X56" i="18"/>
  <c r="X48" i="20" s="1"/>
  <c r="J54" i="18"/>
  <c r="J45" i="20" s="1"/>
  <c r="V56" i="18"/>
  <c r="V48" i="20" s="1"/>
  <c r="R56" i="18"/>
  <c r="R48" i="20" s="1"/>
  <c r="N56" i="18"/>
  <c r="N48" i="20" s="1"/>
  <c r="R54" i="18"/>
  <c r="R45" i="20" s="1"/>
  <c r="AZ56" i="18"/>
  <c r="AZ48" i="20" s="1"/>
  <c r="L54" i="18"/>
  <c r="L45" i="20" s="1"/>
  <c r="V54" i="18"/>
  <c r="V45" i="20" s="1"/>
  <c r="Z54" i="18"/>
  <c r="Z45" i="20" s="1"/>
  <c r="H55" i="18"/>
  <c r="U54" i="18"/>
  <c r="U45" i="20" s="1"/>
  <c r="AQ56" i="18"/>
  <c r="AQ48" i="20" s="1"/>
  <c r="K56" i="18"/>
  <c r="K48" i="20" s="1"/>
  <c r="AI54" i="18"/>
  <c r="AI45" i="20" s="1"/>
  <c r="Y56" i="18"/>
  <c r="Y48" i="20" s="1"/>
  <c r="U57" i="18"/>
  <c r="W56" i="18"/>
  <c r="W48" i="20" s="1"/>
  <c r="AB54" i="18"/>
  <c r="AB45" i="20" s="1"/>
  <c r="AM56" i="18"/>
  <c r="AM48" i="20" s="1"/>
  <c r="AR54" i="18"/>
  <c r="AR45" i="20" s="1"/>
  <c r="O54" i="18"/>
  <c r="O45" i="20" s="1"/>
  <c r="AE54" i="18"/>
  <c r="AE45" i="20" s="1"/>
  <c r="AH54" i="18"/>
  <c r="AH45" i="20" s="1"/>
  <c r="AD56" i="18"/>
  <c r="AD48" i="20" s="1"/>
  <c r="AC56" i="18"/>
  <c r="AC48" i="20" s="1"/>
  <c r="AW54" i="18"/>
  <c r="AW45" i="20" s="1"/>
  <c r="Q54" i="18"/>
  <c r="Q45" i="20" s="1"/>
  <c r="L56" i="18"/>
  <c r="L48" i="20" s="1"/>
  <c r="AV54" i="18"/>
  <c r="AV45" i="20" s="1"/>
  <c r="AT54" i="18"/>
  <c r="AT45" i="20" s="1"/>
  <c r="AP54" i="18"/>
  <c r="AP45" i="20" s="1"/>
  <c r="F26" i="30"/>
  <c r="D236" i="19" l="1"/>
  <c r="F44" i="20"/>
  <c r="E221" i="19" s="1"/>
  <c r="F47" i="20"/>
  <c r="E235" i="19" s="1"/>
  <c r="F11" i="21"/>
  <c r="H54" i="18"/>
  <c r="I45" i="20"/>
  <c r="F36" i="30"/>
  <c r="F30" i="30"/>
  <c r="F34" i="30"/>
  <c r="F40" i="30"/>
  <c r="F31" i="30"/>
  <c r="F33" i="30"/>
  <c r="F41" i="30"/>
  <c r="F29" i="30"/>
  <c r="F37" i="30"/>
  <c r="F38" i="30"/>
  <c r="F28" i="30"/>
  <c r="F39" i="30"/>
  <c r="F35" i="30"/>
  <c r="F32" i="30"/>
  <c r="H57" i="18"/>
  <c r="AX58" i="18"/>
  <c r="O58" i="18"/>
  <c r="AJ58" i="18"/>
  <c r="X58" i="18"/>
  <c r="U58" i="18"/>
  <c r="AU58" i="18"/>
  <c r="I58" i="18"/>
  <c r="AD58" i="18"/>
  <c r="AC58" i="18"/>
  <c r="Q58" i="18"/>
  <c r="AW58" i="18"/>
  <c r="AQ58" i="18"/>
  <c r="AY58" i="18"/>
  <c r="L58" i="18"/>
  <c r="J58" i="18"/>
  <c r="AZ58" i="18"/>
  <c r="AN58" i="18"/>
  <c r="AB58" i="18"/>
  <c r="M58" i="18"/>
  <c r="S58" i="18"/>
  <c r="P58" i="18"/>
  <c r="R58" i="18"/>
  <c r="AF58" i="18"/>
  <c r="AR58" i="18"/>
  <c r="W58" i="18"/>
  <c r="AV58" i="18"/>
  <c r="AL58" i="18"/>
  <c r="V58" i="18"/>
  <c r="AS58" i="18"/>
  <c r="AH58" i="18"/>
  <c r="K58" i="18"/>
  <c r="Y58" i="18"/>
  <c r="Z58" i="18"/>
  <c r="AK58" i="18"/>
  <c r="AG58" i="18"/>
  <c r="N58" i="18"/>
  <c r="AE58" i="18"/>
  <c r="AM58" i="18"/>
  <c r="AT58" i="18"/>
  <c r="AA58" i="18"/>
  <c r="AP58" i="18"/>
  <c r="T58" i="18"/>
  <c r="AO58" i="18"/>
  <c r="AI58" i="18"/>
  <c r="F26" i="20"/>
  <c r="E222" i="19"/>
  <c r="H56" i="18"/>
  <c r="F17" i="21" l="1"/>
  <c r="F19" i="21" s="1"/>
  <c r="F52" i="20"/>
  <c r="F10" i="21" s="1"/>
  <c r="F51" i="20"/>
  <c r="F6" i="21" s="1"/>
  <c r="F25" i="21"/>
  <c r="F27" i="21" s="1"/>
  <c r="H58" i="18"/>
  <c r="F247" i="19"/>
  <c r="E237" i="19"/>
  <c r="E244" i="19" s="1"/>
  <c r="E236" i="19"/>
  <c r="F244" i="19" s="1"/>
  <c r="E247" i="19"/>
  <c r="F28" i="20"/>
  <c r="F36" i="20"/>
  <c r="F33" i="20"/>
  <c r="F29" i="20"/>
  <c r="F34" i="20"/>
  <c r="F31" i="20"/>
  <c r="F30" i="20"/>
  <c r="F37" i="20"/>
  <c r="F40" i="20"/>
  <c r="F39" i="20"/>
  <c r="F38" i="20"/>
  <c r="F32" i="20"/>
  <c r="F35" i="20"/>
  <c r="F41" i="20"/>
  <c r="G249" i="19" l="1"/>
  <c r="G248" i="19"/>
  <c r="G246" i="19"/>
  <c r="G250" i="19"/>
  <c r="G245" i="19"/>
  <c r="G24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tc={94ACBFD6-A834-410A-B129-10ECAA49A06E}</author>
  </authors>
  <commentList>
    <comment ref="E12" authorId="0" shapeId="0" xr:uid="{94ACBFD6-A834-410A-B129-10ECAA49A06E}">
      <text>
        <t>[Threaded comment]
Your version of Excel allows you to read this threaded comment; however, any edits to it will get removed if the file is opened in a newer version of Excel. Learn more: https://go.microsoft.com/fwlink/?linkid=870924
Comment:
    Value should reflect portion of the year remaining when project opens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<sst xmlns="http://schemas.openxmlformats.org/spreadsheetml/2006/main" count="4799" uniqueCount="1258">
  <si>
    <t>[Project Name]</t>
  </si>
  <si>
    <t>[CLIENT]</t>
  </si>
  <si>
    <t>Benefit Cost Analysis Model</t>
  </si>
  <si>
    <t xml:space="preserve">This model contains all calculations used in the Benefit Cost Analysis for this project. The legend below provides guidance on the role of each tab, and the meaning of different colors and shading throughout the model. </t>
  </si>
  <si>
    <t>Tab Reference</t>
  </si>
  <si>
    <t>Aqua Shading - Intro Materials</t>
  </si>
  <si>
    <t>Lime Green Shading - Standard Input Values, reflecting guidance from USDOT and other sources</t>
  </si>
  <si>
    <t>Orange Shading - Project Input Values and intermediate calculations, reflecting project-specific information</t>
  </si>
  <si>
    <t>Light Pink Shading - Calculations</t>
  </si>
  <si>
    <t>Purple Shading - Aggregated Values, Benefits, and Costs</t>
  </si>
  <si>
    <t>Blue Shading - Output Tables and Charts</t>
  </si>
  <si>
    <t>Cell Reference</t>
  </si>
  <si>
    <t>Light Green Cell Shading - Model Owner Input Value</t>
  </si>
  <si>
    <t>Light Yellow Cell Shading - User Input Value</t>
  </si>
  <si>
    <t>Blue Text - Import from Another Sheet</t>
  </si>
  <si>
    <t>Red Text - Exported to Another Sheet</t>
  </si>
  <si>
    <t>Purple Italicized Text - Additional Model Guidance</t>
  </si>
  <si>
    <t>Benefit Cost Analysis - Excel Modeling Tool for 2022 INFRA &amp; RAISE Grant Applications</t>
  </si>
  <si>
    <t>Red Shading - Internal Support Materials; these should be deleted before sharing with the client/USDOT.</t>
  </si>
  <si>
    <t>How to Use This Model</t>
  </si>
  <si>
    <t>1)</t>
  </si>
  <si>
    <t>Familiarize yourself with the latest USDOT Benefit-Cost Analysis Guidance, which can be found at the following website:</t>
  </si>
  <si>
    <t>https://www.transportation.gov/office-policy/transportation-policy/benefit-cost-analysis-guidance-discretionary-grant-programs-0</t>
  </si>
  <si>
    <t>2)</t>
  </si>
  <si>
    <t>With the client, identify basic parameters of the Benefit-Cost analysis and which benefits will be monetized in the modeling.</t>
  </si>
  <si>
    <t>3)</t>
  </si>
  <si>
    <t>Work with the client to extract or derive values associated with the benefit being measured.</t>
  </si>
  <si>
    <t>4)</t>
  </si>
  <si>
    <t>Enter all project-specific inputs in the 'Project Inputs' tab. Some input cells are already included while others specific to your project will need to be added.</t>
  </si>
  <si>
    <t>5)</t>
  </si>
  <si>
    <t>Develop calculations on the 'Intermediate Calcs' sheet, importing relevant inputs from the 'Project Inputs' or 'Stock Value' sheets as appropriate. The end result of the calculations show go into the light-yellow filled cells to ensure that they carry through the rest of the model. If any benefits do not fit the form of those light yellow rows, you will need to edit the purple and blue shaded sheets to incorporate those benefits.</t>
  </si>
  <si>
    <t>6)</t>
  </si>
  <si>
    <t>Basic output tables are provided in the 'Report Tables' sheet. In most cases, these will need to be adjusted to delete unused rows and add in additional rows specific to your project (especially related to additional assumptions and sources beyond those already included). You may also want to create additional tables or charts beyond those provided as defaults.</t>
  </si>
  <si>
    <t>7)</t>
  </si>
  <si>
    <t xml:space="preserve">It is recommended that you inclde a sensitivity analysis in your BCA documentation. There is a sensitivity analyis table in the 'Report Tables' sheet with several sensitivity tests built in, but you are encouraged to add your own project-specific sensitivity scenarios as well. </t>
  </si>
  <si>
    <t>8)</t>
  </si>
  <si>
    <t>When you are finished developing the model, delete extraneous rows and sheets for a more streamlined model, taking care to avoid #REF errors.</t>
  </si>
  <si>
    <t>9)</t>
  </si>
  <si>
    <t>Before you submit to the client, make sure you have somebody with strong knowledge of BCAs provide QA/QC.</t>
  </si>
  <si>
    <t>Notes</t>
  </si>
  <si>
    <t>Noise values will automatically calculate based on %rural/%urban, and %auto/%truck. If these inputs are not available, there are "All Location" and "All Vehicle Type" numbers that can be used instead. See values in StockValueC tab.</t>
  </si>
  <si>
    <t xml:space="preserve">Facility and vehicle amenity values will automatically calculate based on which indicators are "turned on" (marked with a 1). </t>
  </si>
  <si>
    <t>Added side walk and bike lane values will automatically calculate based on entered information on the length and width of the sidewalk addition and the length and type of the cycling improvement, limited by the maximum values indicated by USDOT.</t>
  </si>
  <si>
    <t>Checklist for 2022 INFRA &amp; RAISE Grant Applications</t>
  </si>
  <si>
    <t>Contact: Kate Ko - (202) 661-5326, kate.ko@wsp.com</t>
  </si>
  <si>
    <t>General Information</t>
  </si>
  <si>
    <t>Client</t>
  </si>
  <si>
    <t>Client name</t>
  </si>
  <si>
    <t>Application Name</t>
  </si>
  <si>
    <t>Application name</t>
  </si>
  <si>
    <t>Application Type</t>
  </si>
  <si>
    <t>Rail/Road/Bike/Ped/Freight</t>
  </si>
  <si>
    <t>note: if you are doing a freight application please contact Sebastian Guerrero for a freight oriented version of the model</t>
  </si>
  <si>
    <t>Client Contact</t>
  </si>
  <si>
    <t>Name</t>
  </si>
  <si>
    <t>WSP Internal Contact</t>
  </si>
  <si>
    <t>Local WSP office contact</t>
  </si>
  <si>
    <t>BCA Lead</t>
  </si>
  <si>
    <t>Job Number</t>
  </si>
  <si>
    <t>#</t>
  </si>
  <si>
    <t>Application Document</t>
  </si>
  <si>
    <t>Party responsible for full application</t>
  </si>
  <si>
    <t>Checklist</t>
  </si>
  <si>
    <t>Item</t>
  </si>
  <si>
    <t>Description</t>
  </si>
  <si>
    <t>Due Date</t>
  </si>
  <si>
    <t>Complete (Yes/No)</t>
  </si>
  <si>
    <t>Confirmed By</t>
  </si>
  <si>
    <t>Contract Set-Up</t>
  </si>
  <si>
    <t>Confirm with Sierra Laventure-Volz</t>
  </si>
  <si>
    <t>Month Date</t>
  </si>
  <si>
    <t>Internal WSP Kick-Off</t>
  </si>
  <si>
    <t>Determine key resources, including lead(s) on QA/QC, prior to client kick-off</t>
  </si>
  <si>
    <t>External Client Kick-Off</t>
  </si>
  <si>
    <t>Establish project timeline and key client contacts for BCA data, build-up an understanding of the project (modes included, utilities, asset replacement, etc.) and any sensitivity tests that they may want/require</t>
  </si>
  <si>
    <t>Development of Benefits Categories</t>
  </si>
  <si>
    <t>Full list of typical benefits that would apply based on type of project 
[Benefits Matrix Tab]</t>
  </si>
  <si>
    <t>Definition of  Base Case and Alt Case</t>
  </si>
  <si>
    <t>Internal discussion to confirm no-build and build forecast assumptions</t>
  </si>
  <si>
    <t>Data Request Submission</t>
  </si>
  <si>
    <t>Should be reviewed by BCA lead before submittal and may require multiple itterations</t>
  </si>
  <si>
    <t>BCA Model Construction</t>
  </si>
  <si>
    <t>Specification of this BCA model for use on the application</t>
  </si>
  <si>
    <t>All Inputs Finalized in BCA</t>
  </si>
  <si>
    <t>Confirm data units and "reality" check, may help to compare against other similar projects if available</t>
  </si>
  <si>
    <t>Cost Estimate Finalized</t>
  </si>
  <si>
    <t>Clarification from the client on O&amp;M vs. R&amp;R and impact of R&amp;R on residual value calcs</t>
  </si>
  <si>
    <t>Jobs Impacts Calculated</t>
  </si>
  <si>
    <t>Separate model that requires finalized capital cost values and construction schedule to complete</t>
  </si>
  <si>
    <t>Model QA/QC</t>
  </si>
  <si>
    <t>May require multiple itterations but should be complete as soon as possible even if some input values are awaiting finalization</t>
  </si>
  <si>
    <t>Sensitivity Analysis</t>
  </si>
  <si>
    <t>Determine during kick-off meeting or follow-up conversations with the client</t>
  </si>
  <si>
    <t>Technical Memo Text Written</t>
  </si>
  <si>
    <t>Ongoing process that should be done in parallel with modeling work if possible</t>
  </si>
  <si>
    <t>Technical Memo Tables Updated</t>
  </si>
  <si>
    <t>Use tables in existing template or add new tables to this template but avoid developing in separate files</t>
  </si>
  <si>
    <t>Technical Memo QA/QC</t>
  </si>
  <si>
    <t>Final review of memo and confirm consistency in values between model and memo</t>
  </si>
  <si>
    <t>Benefit Matrix for 2022 INFRA &amp; RAISE Grant Applications</t>
  </si>
  <si>
    <t>1) Fill out any project benefits or disbenefits by long-term outcome</t>
  </si>
  <si>
    <t>2) Determine whether to monetize, quantify or qualify the benefit or disbenefit</t>
  </si>
  <si>
    <t>https://www.transportation.gov/sites/dot.gov/files/2022-03/Benefit%20Cost%20Analysis%20Guidance%202022%20Update.pdf</t>
  </si>
  <si>
    <t>Place YES or NO in boxes</t>
  </si>
  <si>
    <t>Ben #</t>
  </si>
  <si>
    <t>Benefit (Disbenefit) Category</t>
  </si>
  <si>
    <t>Relationship to Merit Criteria</t>
  </si>
  <si>
    <t>Typical Projects Applied To</t>
  </si>
  <si>
    <t>Monetized</t>
  </si>
  <si>
    <t>Quantified</t>
  </si>
  <si>
    <t>Qualitative</t>
  </si>
  <si>
    <t>Comments/Question</t>
  </si>
  <si>
    <t>Travel Time Savings</t>
  </si>
  <si>
    <t>Economic Competitiveness and Opportunity: elimination of bottlenecks in the freight supply chain; reduction in barriers separating workers from employment centers</t>
  </si>
  <si>
    <r>
      <t xml:space="preserve">Delta in typical travel time between build and no build
</t>
    </r>
    <r>
      <rPr>
        <i/>
        <sz val="11"/>
        <color theme="1"/>
        <rFont val="Calibri"/>
        <family val="2"/>
      </rPr>
      <t>Note that travel time for some users may increase and should be counted as a disbenefit</t>
    </r>
  </si>
  <si>
    <t>All Projects</t>
  </si>
  <si>
    <t>Travel Time Savings - Remaining Roadway Users</t>
  </si>
  <si>
    <r>
      <t xml:space="preserve">Delta in typical travel time between build and no build on roadway due to transit- speed improvement should be computed using speed flow curve
</t>
    </r>
    <r>
      <rPr>
        <i/>
        <sz val="11"/>
        <color theme="1"/>
        <rFont val="Calibri"/>
        <family val="2"/>
      </rPr>
      <t>Note that travel time for some users may increase and should be counted as a disbenefit</t>
    </r>
  </si>
  <si>
    <t>Truck Reliability</t>
  </si>
  <si>
    <t>Economic Competitiveness and Opportunity: elimination of bottlenecks in the freight supply chain</t>
  </si>
  <si>
    <r>
      <t>Delta in truck travel reliabiliy in terms of variance or standard deviation of travel time.</t>
    </r>
    <r>
      <rPr>
        <sz val="11"/>
        <color theme="7"/>
        <rFont val="Calibri"/>
        <family val="2"/>
        <scheme val="minor"/>
      </rPr>
      <t xml:space="preserve"> </t>
    </r>
    <r>
      <rPr>
        <i/>
        <sz val="11"/>
        <color theme="7"/>
        <rFont val="Calibri"/>
        <family val="2"/>
        <scheme val="minor"/>
      </rPr>
      <t>If using this, contact Sebastian Guerrero for support.</t>
    </r>
  </si>
  <si>
    <t>Freight projects</t>
  </si>
  <si>
    <t>Reductions in Vehicle Operating and Maintenance (O&amp;M) Costs, Excluding Fuel Purchases</t>
  </si>
  <si>
    <t>Economic Competitiveness and Opportunity: change in generalized travel cost</t>
  </si>
  <si>
    <r>
      <t xml:space="preserve">Delta in total vehicle miles traveled (VMT) between build and no build resulting in lower vehicle O&amp;M costs.
</t>
    </r>
    <r>
      <rPr>
        <i/>
        <sz val="11"/>
        <color theme="1"/>
        <rFont val="Calibri"/>
        <family val="2"/>
      </rPr>
      <t>Note that any increase in VMT (potentially during construction) should be counted as a disbenefit, new use attributed to rail or bus investments will likely be accounted for in O&amp;M costs.</t>
    </r>
  </si>
  <si>
    <t>Fuel Savings</t>
  </si>
  <si>
    <r>
      <t xml:space="preserve">Delta in total vehicle miles traveled (VMT) between build and no build resulting in lower fuel purchases.
</t>
    </r>
    <r>
      <rPr>
        <i/>
        <sz val="11"/>
        <color theme="1"/>
        <rFont val="Calibri"/>
        <family val="2"/>
      </rPr>
      <t>Note that any increase in VMT (potentially during construction) should be counted as a disbenefit.  New use attributed to rail or bus investments will likely be accounted for in O&amp;M costs.</t>
    </r>
  </si>
  <si>
    <t>Reduced Crashes</t>
  </si>
  <si>
    <t>Safety: reduction in traffic fatalities/injuries</t>
  </si>
  <si>
    <r>
      <t xml:space="preserve">Delta in expected crashes based on project. If not directly from clients, factors of crash reduction can be obtained from CMG Clearinghouse Crash Modification Factors (CMFs). </t>
    </r>
    <r>
      <rPr>
        <i/>
        <sz val="11"/>
        <color theme="1"/>
        <rFont val="Calibri"/>
        <family val="2"/>
      </rPr>
      <t>New safety risks (including those attributed to rail or bus operations) should be accounted for as a disbenefit.</t>
    </r>
  </si>
  <si>
    <t>Reduced Pavement Damage</t>
  </si>
  <si>
    <t>State of Good Repair: restoration/promotion of good infrastructure condition, supporting asset state of good repair and resilience</t>
  </si>
  <si>
    <r>
      <t xml:space="preserve">Delta in total vehicle miles traveled (VMT) between build and no build with VMT savings resulting in lower road damage.
</t>
    </r>
    <r>
      <rPr>
        <i/>
        <sz val="11"/>
        <color theme="1"/>
        <rFont val="Calibri"/>
        <family val="2"/>
      </rPr>
      <t>Note that any increase in VMT (potentially during construction) should be counted as a disbenefit.  Additional road damage attributed to rail or bus operations should be accounted for as a disbenefit.</t>
    </r>
  </si>
  <si>
    <t>Reduced Agency O&amp;M/R&amp;R Costs</t>
  </si>
  <si>
    <t>State of Good Repair: restoration/promotion of good infrastructure condition, supporting commerce</t>
  </si>
  <si>
    <r>
      <t xml:space="preserve">Delta in O&amp;M/R&amp;R costs between build and no build. If Build Costs &gt; No Build costs, this should be discussed in cost section. But for projects that replace/repair an existing asset, there may be cost savings in terms of reduced future O&amp;M or R&amp;R costs. In this case, this should be discussed as a benefit, rather than a negative cost. In either case, changes in O&amp;M costs should be included in the </t>
    </r>
    <r>
      <rPr>
        <i/>
        <sz val="11"/>
        <color theme="1"/>
        <rFont val="Calibri"/>
        <family val="2"/>
      </rPr>
      <t xml:space="preserve">numerator </t>
    </r>
    <r>
      <rPr>
        <sz val="11"/>
        <color theme="1"/>
        <rFont val="Calibri"/>
        <family val="2"/>
      </rPr>
      <t>of your BCR calculation.</t>
    </r>
  </si>
  <si>
    <t>Replacement/Rehab projects</t>
  </si>
  <si>
    <t>Residual Value</t>
  </si>
  <si>
    <t>State of Good Repair: promotion of good infrastructre condition, supporting commerce</t>
  </si>
  <si>
    <t>Undepreciated value of project assets at end of analysis period</t>
  </si>
  <si>
    <t>Reduced Emissions</t>
  </si>
  <si>
    <t>Envionrmental Sustainability</t>
  </si>
  <si>
    <r>
      <t xml:space="preserve">Delta in total vehicle miles traveled (VMT) between build and no build with VMT savings resulting in lower emissions.
</t>
    </r>
    <r>
      <rPr>
        <i/>
        <sz val="11"/>
        <color theme="1"/>
        <rFont val="Calibri"/>
        <family val="2"/>
      </rPr>
      <t>Note that any increase in VMT (potentially during construction) should be counted as a disbenefit.  Newly created emissions attributed to rail or bus operations should be accounted for as a disbenefit.</t>
    </r>
  </si>
  <si>
    <t>Reduced Noise Pollution</t>
  </si>
  <si>
    <t>Quality of Life: enhancement of the natural environment</t>
  </si>
  <si>
    <r>
      <t xml:space="preserve">Delta in total vehicle miles traveled (VMT) between build and no build with VMT savings resulting in lower noise pollution.
</t>
    </r>
    <r>
      <rPr>
        <i/>
        <sz val="11"/>
        <color theme="1"/>
        <rFont val="Calibri"/>
        <family val="2"/>
      </rPr>
      <t>Note that any increase in VMT (potentially during construction) should be counted as a disbenefit.  New noise pollution attributed to rail or bus operations should be accounted for as a disbenefit.</t>
    </r>
  </si>
  <si>
    <t>Health Benefits</t>
  </si>
  <si>
    <t>Quality of Life: mortality reduction due to induced active transportation</t>
  </si>
  <si>
    <r>
      <t xml:space="preserve">Delta in transit riders and/or bike-ped facilitiy users between build and no build and time spent using active transportation.
</t>
    </r>
    <r>
      <rPr>
        <i/>
        <sz val="11"/>
        <color theme="1"/>
        <rFont val="Calibri"/>
        <family val="2"/>
      </rPr>
      <t>Note that improved transit or station expansion could reduce health benefits for some users who will no longer need to walk/bike as far.</t>
    </r>
  </si>
  <si>
    <t>Bike/Ped, Transit</t>
  </si>
  <si>
    <t>Reduced delays for emergency Services</t>
  </si>
  <si>
    <t>Quality of Life: mortality reduction due to reduced delay for emergency services of cardiac arrest victims or property damage</t>
  </si>
  <si>
    <t>https://files.hudexchange.info/course-content/ndrc-nofa-benefit-cost-analysis-data-resources-and-expert-tips-webinar/FEMA-BCAR-Resource.pdf</t>
  </si>
  <si>
    <t>Mostly roadway improvement projects</t>
  </si>
  <si>
    <t>Commuter Mobility &amp; ADA Access Benefits</t>
  </si>
  <si>
    <t>Mobility and Community Connectivity: improve access and mobility especially for underserved or overburden communities</t>
  </si>
  <si>
    <r>
      <t xml:space="preserve">Delta in transit riders and/or bike-ped facilitiy users between build and no build and time spent using active transportation or getting to/from transit station.
</t>
    </r>
    <r>
      <rPr>
        <i/>
        <sz val="11"/>
        <color theme="1"/>
        <rFont val="Calibri"/>
        <family val="2"/>
      </rPr>
      <t>Note that improved transit or station expansion could reduce health benefits for some users who will no longer need to walk/bike as far.</t>
    </r>
  </si>
  <si>
    <t>Complete Streets, Bike/Ped, Transit</t>
  </si>
  <si>
    <t>Real Estate Value</t>
  </si>
  <si>
    <t>Qualify of Life: enhanced community connectivity</t>
  </si>
  <si>
    <t>[Can be included in BCA for sensitivity analysis; must not duplicate travel time savings]</t>
  </si>
  <si>
    <t>Additonal Notes for Bike/Ped Facilities to Avoid Double Counting</t>
  </si>
  <si>
    <t>Benefits</t>
  </si>
  <si>
    <t>Base Value</t>
  </si>
  <si>
    <t>What the Benefit Includes?</t>
  </si>
  <si>
    <t>If new facility</t>
  </si>
  <si>
    <t>if existing facility</t>
  </si>
  <si>
    <t>If using, remove these categories</t>
  </si>
  <si>
    <t>Annual Health</t>
  </si>
  <si>
    <t>Persons</t>
  </si>
  <si>
    <t>Increased activity, improves health reduces medical costs. (excludes factors related to road safety ie collisions)</t>
  </si>
  <si>
    <t>Only for new cyclists or pedestrians who did not use a parallel facility</t>
  </si>
  <si>
    <t>Only for new cyclists or pedestrians</t>
  </si>
  <si>
    <t>Remove "cyclists health benefits likely"</t>
  </si>
  <si>
    <t>Mobility - Cyclists</t>
  </si>
  <si>
    <t>PHT</t>
  </si>
  <si>
    <t>Amount of time commuters are willing to travel on an off-street facility (includes safety, air quality, but not travel time savings or actual benefits of physical activity/reduction in health costs)</t>
  </si>
  <si>
    <t>Only for new cyclists (suggested for "off-street" bike facility)</t>
  </si>
  <si>
    <t>Does not overlap with other benefits</t>
  </si>
  <si>
    <t>Mobility - Ped</t>
  </si>
  <si>
    <t>Ped Miles</t>
  </si>
  <si>
    <t>Distance traveled in an enhanced environment (street lighting, reduced crowding, pavement evenness)</t>
  </si>
  <si>
    <t>Only for new and existing pedestrians</t>
  </si>
  <si>
    <t>Reduced Auto Use</t>
  </si>
  <si>
    <t>VMT</t>
  </si>
  <si>
    <t>Includes congestion and emissions reductions due to conversion of SOV auto trips to cycling.</t>
  </si>
  <si>
    <t>Only for new commute cyclists who switch from SOV (exclude transit, other…)</t>
  </si>
  <si>
    <t>Remove cyclists from any computation for emissions reductions.</t>
  </si>
  <si>
    <t>Data Request Template for 2022 INFRA &amp; RAISE Grant Applications</t>
  </si>
  <si>
    <t>1) Fill out data needs from WSP local office or client (typical data items shown)</t>
  </si>
  <si>
    <t>2) Send data request to WSP local office or client</t>
  </si>
  <si>
    <t>2) Track progress of data, whether or not it is anticipated to be received</t>
  </si>
  <si>
    <t>General Items</t>
  </si>
  <si>
    <t>Please only note changes to due project and not other related investment; "Proposed"= with project in place- MUST include costs if accounting for benefits</t>
  </si>
  <si>
    <t>Values</t>
  </si>
  <si>
    <t>Questions/Notes &amp; Documentation of Sources</t>
  </si>
  <si>
    <t>Construction schedule</t>
  </si>
  <si>
    <t>Operations schedule</t>
  </si>
  <si>
    <t>Asset useful life (years) for key assets</t>
  </si>
  <si>
    <t>Project Cost Data</t>
  </si>
  <si>
    <t>Project cost data</t>
  </si>
  <si>
    <t>Start Year</t>
  </si>
  <si>
    <t>End Year</t>
  </si>
  <si>
    <t>Duration (months)</t>
  </si>
  <si>
    <t>Environmental</t>
  </si>
  <si>
    <t>Engineering</t>
  </si>
  <si>
    <t>ROW Acquisition</t>
  </si>
  <si>
    <t>Construction</t>
  </si>
  <si>
    <t>Cost Year or YOE (Y/N)</t>
  </si>
  <si>
    <t>Inflation Factor Applied if Cost in YOE</t>
  </si>
  <si>
    <t>Total Costs</t>
  </si>
  <si>
    <t>PS&amp;E</t>
  </si>
  <si>
    <t>TOTAL</t>
  </si>
  <si>
    <t>Operating and maintenance costs</t>
  </si>
  <si>
    <t>Existing</t>
  </si>
  <si>
    <t>Proposed</t>
  </si>
  <si>
    <t>Annual Routine Maintenance Cost</t>
  </si>
  <si>
    <t>Repair and replacement costs and cost cycle(s)</t>
  </si>
  <si>
    <t>Periodic Repair and Replacement Costs</t>
  </si>
  <si>
    <t>First Year of Repair and Replacement Costs</t>
  </si>
  <si>
    <t>Year</t>
  </si>
  <si>
    <t>Frequency of Repair and Replacement Activities - Without Project</t>
  </si>
  <si>
    <t>Every # of Years</t>
  </si>
  <si>
    <t>Operations Information</t>
  </si>
  <si>
    <t>Questions/Notes</t>
  </si>
  <si>
    <t>Transit service</t>
  </si>
  <si>
    <t>Base Year of data</t>
  </si>
  <si>
    <t>Transit Ridership</t>
  </si>
  <si>
    <t>Out of vehicle travel time</t>
  </si>
  <si>
    <t>Average Time for Needed to Transit Connections</t>
  </si>
  <si>
    <t>Transit service quality</t>
  </si>
  <si>
    <t>Base Year</t>
  </si>
  <si>
    <t>Daily Bus Service Delay</t>
  </si>
  <si>
    <t>Minutes</t>
  </si>
  <si>
    <t xml:space="preserve">Average Bus Trip Length </t>
  </si>
  <si>
    <t>Miles</t>
  </si>
  <si>
    <t xml:space="preserve">Average Bus Trip Time </t>
  </si>
  <si>
    <t>Automobile travel of project area</t>
  </si>
  <si>
    <t>Average Daily Traffic</t>
  </si>
  <si>
    <t>Correlates project improvements; please provide area average or aggregate as much as possible</t>
  </si>
  <si>
    <t>Average Travel Time</t>
  </si>
  <si>
    <t>Average Travel Speed</t>
  </si>
  <si>
    <t>Miles per hour</t>
  </si>
  <si>
    <t>Roadway Capacity</t>
  </si>
  <si>
    <t>Per lane</t>
  </si>
  <si>
    <t>Travel safety</t>
  </si>
  <si>
    <t>Number of Fatalities</t>
  </si>
  <si>
    <t>Per year</t>
  </si>
  <si>
    <t>Number of Injuries</t>
  </si>
  <si>
    <t>Number of Property Damage Crashes</t>
  </si>
  <si>
    <t>Crime near station area</t>
  </si>
  <si>
    <t>Bicycle &amp; pedastrian travel</t>
  </si>
  <si>
    <t>Number of Cyclists</t>
  </si>
  <si>
    <t>Number of Walking Trips</t>
  </si>
  <si>
    <t>Expand Sidewalk (per foot of added Width)</t>
  </si>
  <si>
    <t>Install MarkedCrosswalk on Roadway with Volumes ≥10,000 Vehicles per Day</t>
  </si>
  <si>
    <t>Install Signal for Pedestrian Crossing on Roadway with Volumes ≥13,000 Vehicles per Day</t>
  </si>
  <si>
    <t>Cycling Path with AtGrade Crossings</t>
  </si>
  <si>
    <t>Cycling Path with no AtGrade Crossing</t>
  </si>
  <si>
    <t>Dedicated Cycling Lane</t>
  </si>
  <si>
    <t>Cycling Boulevard/“Sharrow”</t>
  </si>
  <si>
    <t>Separated Cycle Track</t>
  </si>
  <si>
    <t>Transit Amenity</t>
  </si>
  <si>
    <t>Clocks</t>
  </si>
  <si>
    <t>Yes/No and note improvements</t>
  </si>
  <si>
    <t>Electronic Real-Time Information Displays</t>
  </si>
  <si>
    <t>Information /Emergency Button</t>
  </si>
  <si>
    <t>PA System</t>
  </si>
  <si>
    <t>Platform/Stop Seating Availability</t>
  </si>
  <si>
    <t>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</si>
  <si>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t>Platform/Stop Weather Protection</t>
  </si>
  <si>
    <t>Temperature Controlled Environment</t>
  </si>
  <si>
    <t>Waiting Room</t>
  </si>
  <si>
    <t>Restroom Availability</t>
  </si>
  <si>
    <t>Retail/Food Outlet Availability</t>
  </si>
  <si>
    <t>Staff Availability</t>
  </si>
  <si>
    <t>Step-Free Access to Station/Stop</t>
  </si>
  <si>
    <t>Step-Free Access to Vehicle</t>
  </si>
  <si>
    <t>Surveillance Cameras</t>
  </si>
  <si>
    <t>Free Wi-Fi Access</t>
  </si>
  <si>
    <t>Ticket Machines</t>
  </si>
  <si>
    <t>Timetables</t>
  </si>
  <si>
    <t>Bike Facilities</t>
  </si>
  <si>
    <t>Car Access Facilities</t>
  </si>
  <si>
    <t>Elevator</t>
  </si>
  <si>
    <t>Escalators</t>
  </si>
  <si>
    <t>On-Site Ticket Office</t>
  </si>
  <si>
    <t>Taxi Pickup/Dropoff</t>
  </si>
  <si>
    <t>Transit-Oriented Development</t>
  </si>
  <si>
    <t>Office Rent</t>
  </si>
  <si>
    <t>Per sq ft</t>
  </si>
  <si>
    <t>Retail Rent</t>
  </si>
  <si>
    <t>Single-Family Home Price</t>
  </si>
  <si>
    <t>Per home</t>
  </si>
  <si>
    <t>Multifamily Home Price</t>
  </si>
  <si>
    <t>Per building</t>
  </si>
  <si>
    <t>Project #</t>
  </si>
  <si>
    <t>QC Date</t>
  </si>
  <si>
    <t>QC Reviewer</t>
  </si>
  <si>
    <t>QC Resolved Date</t>
  </si>
  <si>
    <t>BCA Modeler</t>
  </si>
  <si>
    <t>QC Reviewer Signed off</t>
  </si>
  <si>
    <t>Comment #</t>
  </si>
  <si>
    <t>Range</t>
  </si>
  <si>
    <t>QC Comments/Notes</t>
  </si>
  <si>
    <t>Modeler's Response</t>
  </si>
  <si>
    <t>Date Resolved (QC Reviewer)</t>
  </si>
  <si>
    <t>General</t>
  </si>
  <si>
    <t>Yes</t>
  </si>
  <si>
    <t>No</t>
  </si>
  <si>
    <t>Sensitivity</t>
  </si>
  <si>
    <t>=StockValueC!H46</t>
  </si>
  <si>
    <t>=StockValueC!H323,StockValueC!H336</t>
  </si>
  <si>
    <t>='Project InputsC'!H27</t>
  </si>
  <si>
    <t>=SGR</t>
  </si>
  <si>
    <t>BASELINE</t>
  </si>
  <si>
    <t>LO VOT</t>
  </si>
  <si>
    <t>HI VOT</t>
  </si>
  <si>
    <t>LO VSL</t>
  </si>
  <si>
    <t>HI VSL</t>
  </si>
  <si>
    <t>HI CAP</t>
  </si>
  <si>
    <t>HI O&amp;M</t>
  </si>
  <si>
    <t>Emission</t>
  </si>
  <si>
    <t>Diesel</t>
  </si>
  <si>
    <t>Gasoline</t>
  </si>
  <si>
    <t>Natural Gas</t>
  </si>
  <si>
    <t>Source: https://www.transportation.gov/sites/dot.gov/files/2022-03/Benefit%20Cost%20Analysis%20Guidance%202022%20Update%20%28Final%29.pdf</t>
  </si>
  <si>
    <t>https://apps.bea.gov/iTable/iTable.cfm?reqid=19&amp;step=3&amp;isuri=1&amp;1921=survey&amp;1903=13#reqid=19&amp;step=3&amp;isuri=1&amp;1921=survey&amp;1903=13</t>
  </si>
  <si>
    <t>Base Year of Nominal Dollar</t>
  </si>
  <si>
    <t>Multiplier to Adjust to Real 2020$</t>
  </si>
  <si>
    <t>Implicit Price Deflator for GDP</t>
  </si>
  <si>
    <t>Source: EMFAC2021 (v1.0.1) Emission Rates</t>
  </si>
  <si>
    <t>Region Type: Statewide</t>
  </si>
  <si>
    <t>Region: California</t>
  </si>
  <si>
    <t>Calendar Year: 2022, 2050</t>
  </si>
  <si>
    <t>Season: Annual</t>
  </si>
  <si>
    <t>Vehicle Classification: EMFAC202x Categories</t>
  </si>
  <si>
    <t>Units:  miles/day for CVMT and EVMT, g/mile for RUNEX, PMBW and PMTW, mph for Speed, kWh/mile for Energy Consumption, gallon/mile for Fuel Consumption. PHEV calculated based on total VMT.</t>
  </si>
  <si>
    <t>Region</t>
  </si>
  <si>
    <t>Calendar Year</t>
  </si>
  <si>
    <t>Vehicle Category</t>
  </si>
  <si>
    <t>Model Year</t>
  </si>
  <si>
    <t>Speed</t>
  </si>
  <si>
    <t>Fuel</t>
  </si>
  <si>
    <t>Total VMT</t>
  </si>
  <si>
    <t>CVMT</t>
  </si>
  <si>
    <t>EVMT</t>
  </si>
  <si>
    <t>NOx_RUNEX</t>
  </si>
  <si>
    <t>PM2.5_RUNEX</t>
  </si>
  <si>
    <t>PM10_RUNEX</t>
  </si>
  <si>
    <t>CO2_RUNEX</t>
  </si>
  <si>
    <t>CH4_RUNEX</t>
  </si>
  <si>
    <t>N2O_RUNEX</t>
  </si>
  <si>
    <t>ROG_RUNEX</t>
  </si>
  <si>
    <t>TOG_RUNEX</t>
  </si>
  <si>
    <t>CO_RUNEX</t>
  </si>
  <si>
    <t>SOx_RUNEX</t>
  </si>
  <si>
    <t>NH3_RUNEX</t>
  </si>
  <si>
    <t>PM10_PMBW</t>
  </si>
  <si>
    <t>PM2.5_PMBW</t>
  </si>
  <si>
    <t>Fuel Consumption</t>
  </si>
  <si>
    <t>Energy Consumption</t>
  </si>
  <si>
    <t>Statewide Totals</t>
  </si>
  <si>
    <t>LDA</t>
  </si>
  <si>
    <t>Aggregate</t>
  </si>
  <si>
    <t>LDT1</t>
  </si>
  <si>
    <t>UBUS</t>
  </si>
  <si>
    <t>Variable</t>
  </si>
  <si>
    <t>Source</t>
  </si>
  <si>
    <t>Units</t>
  </si>
  <si>
    <t>Constant (Likely Case)</t>
  </si>
  <si>
    <t>Baseline</t>
  </si>
  <si>
    <t>Low</t>
  </si>
  <si>
    <t>High</t>
  </si>
  <si>
    <t>GENERAL</t>
  </si>
  <si>
    <t>Scenario</t>
  </si>
  <si>
    <t xml:space="preserve">User Input </t>
  </si>
  <si>
    <t>Model Start Year</t>
  </si>
  <si>
    <t>year</t>
  </si>
  <si>
    <t>Base Year (for valuation 2020 = 2020$s)</t>
  </si>
  <si>
    <t>Base Year (for discounting)</t>
  </si>
  <si>
    <t>Base Year Unit</t>
  </si>
  <si>
    <t>2020$</t>
  </si>
  <si>
    <t>Federal Gas Tax</t>
  </si>
  <si>
    <t>www.taxadmin.org and www.api.org</t>
  </si>
  <si>
    <t>2020$/gallon</t>
  </si>
  <si>
    <t>Federal Diesel Tax</t>
  </si>
  <si>
    <t>State Gas Tax</t>
  </si>
  <si>
    <t>State Diesel Tax</t>
  </si>
  <si>
    <t>Average Vehicle Occupancy -- Passenger Vehicles (all)</t>
  </si>
  <si>
    <t>USDOT BCA Guidance March 2022</t>
  </si>
  <si>
    <t>Figure</t>
  </si>
  <si>
    <t>Average Vehicle Occupancy -- Passenger Vehicles (Weekday Peak)</t>
  </si>
  <si>
    <t>Average Vehicle Occupancy -- Passenger Vehicles (Weekday Offpeak)</t>
  </si>
  <si>
    <t>Average Vehicle Occupancy -- Passenger Vehicles (Weekend)</t>
  </si>
  <si>
    <t>Average Vehicle Occupancy -- Trucks</t>
  </si>
  <si>
    <t>FACTORS</t>
  </si>
  <si>
    <t>Million</t>
  </si>
  <si>
    <t>Grams to metric ton conversion</t>
  </si>
  <si>
    <t>Factor</t>
  </si>
  <si>
    <t>Grams to short ton conversion</t>
  </si>
  <si>
    <t>Lbs to metric ton conversion</t>
  </si>
  <si>
    <t>VALUE OF TIME</t>
  </si>
  <si>
    <t>Value of time Real Growth Rate</t>
  </si>
  <si>
    <t>USDOT 2014</t>
  </si>
  <si>
    <t>annual rate</t>
  </si>
  <si>
    <t>Surface Modes (except HSR)  Values</t>
  </si>
  <si>
    <t>Local Travel</t>
  </si>
  <si>
    <t>Personal Share of Total Person-Miles of Travel</t>
  </si>
  <si>
    <t>percent</t>
  </si>
  <si>
    <t>Business Share of Total Person-Miles of Travel</t>
  </si>
  <si>
    <t>https://www.transportation.gov/sites/dot.gov/files/docs/2016%20Revised%20Value%20of%20Travel%20Time%20Guidance.pdf</t>
  </si>
  <si>
    <t>Personal VTTS</t>
  </si>
  <si>
    <t>2020$ per person-hour</t>
  </si>
  <si>
    <t>pg 17, 19</t>
  </si>
  <si>
    <t>Business VTTS</t>
  </si>
  <si>
    <t>All Purposes</t>
  </si>
  <si>
    <t>Intercity Travel</t>
  </si>
  <si>
    <t>USDOT Value of Travel Time Guidance 2016</t>
  </si>
  <si>
    <t>USDOT BCA Guidance March 2022 / USDOT Value of Travel Time Guidance 2016</t>
  </si>
  <si>
    <t>calc</t>
  </si>
  <si>
    <t>Bicyclists/Pedestrians/Waiting/Standing/Transfer Time</t>
  </si>
  <si>
    <t>Air and HSR Values</t>
  </si>
  <si>
    <t>Personal Share of Total Person-Trips</t>
  </si>
  <si>
    <t>Business Share of Total Person-Trips</t>
  </si>
  <si>
    <t>Other Values</t>
  </si>
  <si>
    <t>Truck Drivers VTTS</t>
  </si>
  <si>
    <t>Bus Drivers VTTS</t>
  </si>
  <si>
    <t>Transit Rail Operators VTTS</t>
  </si>
  <si>
    <t>Locomotive Engineers VTTS</t>
  </si>
  <si>
    <t>Airline Pilots and Engineers VTTS</t>
  </si>
  <si>
    <r>
      <rPr>
        <u/>
        <sz val="11"/>
        <color theme="1"/>
        <rFont val="Calibri"/>
        <family val="2"/>
        <scheme val="minor"/>
      </rPr>
      <t xml:space="preserve">Truck Reliability </t>
    </r>
    <r>
      <rPr>
        <i/>
        <sz val="11"/>
        <color theme="7"/>
        <rFont val="Calibri"/>
        <family val="2"/>
        <scheme val="minor"/>
      </rPr>
      <t>Contact Sebastian Guerrero to discuss how best to incorporate this value into your BCA</t>
    </r>
  </si>
  <si>
    <t>Cost of Unreliability per hour of 95th percentile delay experienced by a truck shipment</t>
  </si>
  <si>
    <t>NCHRP 07-24: Estimating the Value of Truck Travel Time Reliability, Forthcoming</t>
  </si>
  <si>
    <t>FUEL</t>
  </si>
  <si>
    <t>From "Annual Energy Outlook 2022" Table 12: Petroleum and Other Liquids Prices. The last column includes CAGR, row 28-30</t>
  </si>
  <si>
    <t>Dollar Year of EIA IEA Forecast</t>
  </si>
  <si>
    <t>US EIA Annual Energy Outlook 2022</t>
  </si>
  <si>
    <t>EIA IEA Forecast End Year</t>
  </si>
  <si>
    <t>Motor gasoline price growth (after 2050)</t>
  </si>
  <si>
    <t>CAGR from 2020-2050 EIA Forecast</t>
  </si>
  <si>
    <t>Percent Annual Growth</t>
  </si>
  <si>
    <t>Diesel price growth (after 2050)</t>
  </si>
  <si>
    <t>Jet fuel price growth (after 2050)</t>
  </si>
  <si>
    <t>Transportation Energy Efficiency Indicators, cited from "Annual Energy Outlook 2020" Table 7: Transportation Sector Key Indicators. The last column includes CAGR, rows 34. 37, 39, 41</t>
  </si>
  <si>
    <t>Auto fuel efficiency growth (after 2050)</t>
  </si>
  <si>
    <t>Truck fuel efficiency growth (after 2050)</t>
  </si>
  <si>
    <t>Aircraft fuel efficiency growth (after 2050)</t>
  </si>
  <si>
    <t>Rail fuel efficiency growth (after 2050)</t>
  </si>
  <si>
    <t>https://www.bts.gov/content/energy-consumption-mode-transportation</t>
  </si>
  <si>
    <t>Energy intensity of gallon of diesel fuel</t>
  </si>
  <si>
    <t>Bureau of Transportation Statistics</t>
  </si>
  <si>
    <t>thousand BTUs per gallon</t>
  </si>
  <si>
    <t>Autos Fuel Efficiency Factors (MPH)</t>
  </si>
  <si>
    <t>cannot find source</t>
  </si>
  <si>
    <t>USEIA 2013</t>
  </si>
  <si>
    <t>multiplier</t>
  </si>
  <si>
    <t>Trucks Fuel Efficiency (MPH)</t>
  </si>
  <si>
    <t>EMISSIONS COSTS</t>
  </si>
  <si>
    <t>Emissions Costs - CO2 (see InpR tab for forecast values)</t>
  </si>
  <si>
    <t>Forecast End Date</t>
  </si>
  <si>
    <t>USDOT BCA Guidance Mar 2022</t>
  </si>
  <si>
    <t>Discount Rate for Long-term impacts of CO2 Emissions</t>
  </si>
  <si>
    <t>percentage</t>
  </si>
  <si>
    <t>CO2 Emissions Costs After Forecast Period</t>
  </si>
  <si>
    <t>Grams of CO2 Emissions Per Gallon of Gasoline</t>
  </si>
  <si>
    <t>EPA, Greenhouse Gas Equivalencies Calculator</t>
  </si>
  <si>
    <t>factor</t>
  </si>
  <si>
    <t>Grams of CO2 Emissions Per Gallon of Diesel</t>
  </si>
  <si>
    <t>Emissions Costs - Non CO2 (see InpR tab for forecast values)</t>
  </si>
  <si>
    <t>Non-CO2 Emissions Costs After Forecast Period</t>
  </si>
  <si>
    <t>Passenger Rail Emissions Values</t>
  </si>
  <si>
    <t>Intercity Passenger Rail GHG emissions (CO2 equivalents)</t>
  </si>
  <si>
    <t>NCRRP, Comparison of Passenger Rail Energy Consumption with Competing Modes</t>
  </si>
  <si>
    <t>lbs / passenger mile</t>
  </si>
  <si>
    <t>Commuter Passenger Rail GHG emissions (CO2 equivalents)</t>
  </si>
  <si>
    <t>VEHICLE OPERATING COSTS</t>
  </si>
  <si>
    <t>Vehicle Operating Costs - Light Duty Vehicles</t>
  </si>
  <si>
    <t>2020$ / VMT</t>
  </si>
  <si>
    <t>Vehicle Operating Costs - Commercial Trucks</t>
  </si>
  <si>
    <t>NOISE &amp; CONGESTION COSTS</t>
  </si>
  <si>
    <t>Congestion</t>
  </si>
  <si>
    <t>Light-Duty Vehicles - Urban</t>
  </si>
  <si>
    <t>Light-Duty Vehicles - Rural</t>
  </si>
  <si>
    <t>Light-Duty Vehicles – All Locations</t>
  </si>
  <si>
    <t xml:space="preserve">Buses and Trucks - Urban </t>
  </si>
  <si>
    <t>Buses and Trucks - Rural</t>
  </si>
  <si>
    <t>Buses and Trucks – All Locations</t>
  </si>
  <si>
    <t xml:space="preserve">All Vehicles - Urban </t>
  </si>
  <si>
    <t xml:space="preserve">All Vehicles - Rural </t>
  </si>
  <si>
    <t>All Vehicles – All Locations</t>
  </si>
  <si>
    <t>Auto Average Congestion Cost</t>
  </si>
  <si>
    <t>Truck Average Congestion Cost</t>
  </si>
  <si>
    <t>Noise</t>
  </si>
  <si>
    <t>Auto Average Noise Cost</t>
  </si>
  <si>
    <t>Truck Average Noise Cost</t>
  </si>
  <si>
    <t>PAVEMENT DAMAGE</t>
  </si>
  <si>
    <t>Autos/Rural Interstate</t>
  </si>
  <si>
    <t>FHWA 2000</t>
  </si>
  <si>
    <t>Autos/Urban Interstate</t>
  </si>
  <si>
    <t>40 kip 4-axle S.U. Truck/Rural Interstate</t>
  </si>
  <si>
    <t>40 kip 4-axle S.U. Truck/Urban Interstate</t>
  </si>
  <si>
    <t>60 kip 4-axle S.U. Truck/Rural Interstate</t>
  </si>
  <si>
    <t>60 kip 4-axle S.U. Truck/Urban Interstate</t>
  </si>
  <si>
    <t>60 kip 5-axle Comb/Rural Interstate</t>
  </si>
  <si>
    <t>60 kip 5-axle Comb/Urban Interstate</t>
  </si>
  <si>
    <t>Auto Average Pavement Cost</t>
  </si>
  <si>
    <t>Truck Average Pavement Cost</t>
  </si>
  <si>
    <t>MORTALITY REDUCTION BENEFITS OF ACTIVE TRANSPORTATION</t>
  </si>
  <si>
    <t xml:space="preserve">Walking </t>
  </si>
  <si>
    <t>2020$ / induced-trip</t>
  </si>
  <si>
    <t>Cycling</t>
  </si>
  <si>
    <t>AMENITY/FACILITY VALUES</t>
  </si>
  <si>
    <t xml:space="preserve">Public Transit Facility </t>
  </si>
  <si>
    <t>Bus Stop</t>
  </si>
  <si>
    <t xml:space="preserve">Clocks  </t>
  </si>
  <si>
    <t>2020$ / trip</t>
  </si>
  <si>
    <t xml:space="preserve">Electronic Real-Time Information Displays  </t>
  </si>
  <si>
    <t>Information/Emergency Button</t>
  </si>
  <si>
    <t>Step-free Access to Station/Stop</t>
  </si>
  <si>
    <t>Step-free Access to Vehicle</t>
  </si>
  <si>
    <t xml:space="preserve">Ticket Machines  </t>
  </si>
  <si>
    <t xml:space="preserve">Timetables  </t>
  </si>
  <si>
    <t xml:space="preserve">Bike Facilities  </t>
  </si>
  <si>
    <t xml:space="preserve">Car Access Facilities  </t>
  </si>
  <si>
    <t xml:space="preserve">Elevator  </t>
  </si>
  <si>
    <t xml:space="preserve">Escalators  </t>
  </si>
  <si>
    <t xml:space="preserve">On-Site Ticket Office  </t>
  </si>
  <si>
    <t xml:space="preserve">Taxi Pickup/Dropoff  </t>
  </si>
  <si>
    <t>Light Rail/Streetcar Stop</t>
  </si>
  <si>
    <t>Rail Station</t>
  </si>
  <si>
    <t xml:space="preserve">Public Transit Vehicle </t>
  </si>
  <si>
    <t>Bus</t>
  </si>
  <si>
    <t>Handrails</t>
  </si>
  <si>
    <t xml:space="preserve">Luggage Storage </t>
  </si>
  <si>
    <t>Temperature Control</t>
  </si>
  <si>
    <t>Wheelchair Space</t>
  </si>
  <si>
    <t>Light Rail/Streetcar</t>
  </si>
  <si>
    <t>Rail</t>
  </si>
  <si>
    <t>Food Service Availability</t>
  </si>
  <si>
    <t>Active Transportation</t>
  </si>
  <si>
    <t>Average Length of Cycling Trip (Maximum)</t>
  </si>
  <si>
    <t>miles</t>
  </si>
  <si>
    <t>Select Cycling Improvement Type</t>
  </si>
  <si>
    <t>Cycling Path with At Grade Crossings</t>
  </si>
  <si>
    <t>2020$ / cycle-mile</t>
  </si>
  <si>
    <t>Cycling Path with no At Grade Crossings</t>
  </si>
  <si>
    <t>Pedestrian</t>
  </si>
  <si>
    <t>Average Length of Walking Trip (Maximum)</t>
  </si>
  <si>
    <t xml:space="preserve">Maximum sidewalk width expansion </t>
  </si>
  <si>
    <t>feet</t>
  </si>
  <si>
    <t>2020$ / person-mile / foot-added-width</t>
  </si>
  <si>
    <t>Marked Crosswalk on Roadway with Volumes ≥10,000 Vehicles per Day</t>
  </si>
  <si>
    <t>2020$ / Use</t>
  </si>
  <si>
    <t>Ped Signal on Roadway with Volumes ≥13,000 Vehicles per Day</t>
  </si>
  <si>
    <t>SAFETY</t>
  </si>
  <si>
    <t>KABCO Monetized Values</t>
  </si>
  <si>
    <t>https://www.transportation.gov/sites/dot.gov/files/2021-03/DOT%20VSL%20Guidance%20-%202021%20Update.pdf</t>
  </si>
  <si>
    <t>No Injury - O</t>
  </si>
  <si>
    <t xml:space="preserve">USDOT BCA Guidance Mar 2022 </t>
  </si>
  <si>
    <t>2020$ / injury</t>
  </si>
  <si>
    <t>Pg 11</t>
  </si>
  <si>
    <t xml:space="preserve">https://www.transportation.gov/sites/dot.gov/files/2021-03/DOT%20VSL%20Guidance%20-%202021%20Update.pdf </t>
  </si>
  <si>
    <t>Possible Injury - C</t>
  </si>
  <si>
    <t>Non Incapacitating - B</t>
  </si>
  <si>
    <t>Incapacitating - A</t>
  </si>
  <si>
    <t>Killed - K</t>
  </si>
  <si>
    <t>Injured Severity Unknown</t>
  </si>
  <si>
    <t>Unknown If Injured (# Incidents Reported)</t>
  </si>
  <si>
    <t>2020$ / incident</t>
  </si>
  <si>
    <t>Crash Type Monetized Values</t>
  </si>
  <si>
    <t>Injury Crash</t>
  </si>
  <si>
    <t>2020$ / crash</t>
  </si>
  <si>
    <t>Fatal Crash</t>
  </si>
  <si>
    <t>2020$ per vehicle</t>
  </si>
  <si>
    <t>State</t>
  </si>
  <si>
    <t>Note: API's data reflects a weighted average for each state, meaning that any taxes which can vary across a state's jurisdiction are averaged according to the population of the local areas subject to each particular tax rate. Where appropriate, the weighted average also takes into consideration the typical percentages of premium, midgrade, and regular fuel purchased in each state. In states where taxes vary depending upon the price of the motor fuel (for example, where the tax rate is set as a percentage of the sales price rather than a cents per gallon method), the state average listed on the chart is a snapshot based upon the price of fuel (as reported by AAA) on the date the chart is updated.</t>
  </si>
  <si>
    <r>
      <rPr>
        <b/>
        <u/>
        <sz val="6.55"/>
        <color theme="10"/>
        <rFont val="Calibri"/>
        <family val="2"/>
      </rPr>
      <t xml:space="preserve">API, Jan 2022: </t>
    </r>
    <r>
      <rPr>
        <u/>
        <sz val="7.7"/>
        <color theme="10"/>
        <rFont val="Calibri"/>
        <family val="2"/>
      </rPr>
      <t>https://www.api.org/-/media/Files/Statistics/State-Motor-Fuel-Taxes-Charts-january-2022.pdf?la=en&amp;hash=FE092358BC923411BBE62442732C00215EA6D221</t>
    </r>
  </si>
  <si>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</si>
  <si>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</si>
  <si>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</si>
  <si>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</si>
  <si>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</si>
  <si>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</si>
  <si>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</si>
  <si>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</si>
  <si>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</si>
  <si>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</si>
  <si>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</si>
  <si>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</si>
  <si>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</si>
  <si>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</si>
  <si>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</si>
  <si>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</si>
  <si>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</si>
  <si>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</si>
  <si>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</si>
  <si>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</si>
  <si>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</si>
  <si>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</si>
  <si>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</si>
  <si>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</si>
  <si>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</si>
  <si>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</si>
  <si>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</si>
  <si>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</si>
  <si>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</si>
  <si>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</si>
  <si>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</si>
  <si>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</si>
  <si>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</si>
  <si>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</si>
  <si>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</si>
  <si>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</si>
  <si>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</si>
  <si>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</si>
  <si>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</si>
  <si>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</si>
  <si>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</si>
  <si>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</si>
  <si>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</si>
  <si>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</si>
  <si>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</si>
  <si>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</si>
  <si>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</si>
  <si>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</si>
  <si>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</si>
  <si>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</si>
  <si>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</si>
  <si>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National Average</t>
  </si>
  <si>
    <t>Constant</t>
  </si>
  <si>
    <t>Fuel Efficiency</t>
  </si>
  <si>
    <t>Auto (light duty stock) fuel efficiency</t>
  </si>
  <si>
    <t>mpg</t>
  </si>
  <si>
    <t>Trucks (freight truck) fuel efficiency</t>
  </si>
  <si>
    <t>Aircraft fuel efficiency</t>
  </si>
  <si>
    <t>seat-miles per gal</t>
  </si>
  <si>
    <t>Rail fuel efficiency</t>
  </si>
  <si>
    <t>ton-miles / thousand BTU</t>
  </si>
  <si>
    <t>EIA w/Forecast</t>
  </si>
  <si>
    <t>Fuel Prices</t>
  </si>
  <si>
    <t>motor gasoline</t>
  </si>
  <si>
    <t>US EIA Annual Energy Outlook 2022, Table 12</t>
  </si>
  <si>
    <t>2021$ / gal, incl. taxes</t>
  </si>
  <si>
    <t>diesel</t>
  </si>
  <si>
    <t>jet fuel</t>
  </si>
  <si>
    <t>2020$ / gal, incl. taxes</t>
  </si>
  <si>
    <t>EMISSIONS</t>
  </si>
  <si>
    <t>Emissions Costs</t>
  </si>
  <si>
    <t>CO2 Costs</t>
  </si>
  <si>
    <t>USDOT BCA Guidance Feb 2021</t>
  </si>
  <si>
    <t>NOX Costs Likely</t>
  </si>
  <si>
    <t>2020$ / metric ton</t>
  </si>
  <si>
    <t>PM Costs Likely</t>
  </si>
  <si>
    <t>SOX Costs Likely</t>
  </si>
  <si>
    <t>Auto Emissions</t>
  </si>
  <si>
    <r>
      <rPr>
        <b/>
        <sz val="11"/>
        <rFont val="Calibri"/>
        <family val="2"/>
      </rPr>
      <t xml:space="preserve">Note: </t>
    </r>
    <r>
      <rPr>
        <sz val="11"/>
        <rFont val="Calibri"/>
        <family val="2"/>
        <scheme val="minor"/>
      </rPr>
      <t>Auto emissions factors are based on California Air Resources Board's EMFAC2021 Mobile Emissions Inventory for 2022 and 2050</t>
    </r>
  </si>
  <si>
    <t>https://arb.ca.gov/emfac/emissions-inventory</t>
  </si>
  <si>
    <t>NOx Emissions</t>
  </si>
  <si>
    <t>5 MPH</t>
  </si>
  <si>
    <t>California Air Resources Board, EMFAC2021 Mobile Emissions Inventory</t>
  </si>
  <si>
    <t>g / VMT</t>
  </si>
  <si>
    <t>6 MPH</t>
  </si>
  <si>
    <t>7 MPH</t>
  </si>
  <si>
    <t>8 MPH</t>
  </si>
  <si>
    <t>9 MPH</t>
  </si>
  <si>
    <t>10 MPH</t>
  </si>
  <si>
    <t>11 MPH</t>
  </si>
  <si>
    <t>12 MPH</t>
  </si>
  <si>
    <t>13 MPH</t>
  </si>
  <si>
    <t>14 MPH</t>
  </si>
  <si>
    <t>15 MPH</t>
  </si>
  <si>
    <t>16 MPH</t>
  </si>
  <si>
    <t>17 MPH</t>
  </si>
  <si>
    <t>18 MPH</t>
  </si>
  <si>
    <t>19 MPH</t>
  </si>
  <si>
    <t>20 MPH</t>
  </si>
  <si>
    <t>21 MPH</t>
  </si>
  <si>
    <t>22 MPH</t>
  </si>
  <si>
    <t>23 MPH</t>
  </si>
  <si>
    <t>24 MPH</t>
  </si>
  <si>
    <t>25 MPH</t>
  </si>
  <si>
    <t>26 MPH</t>
  </si>
  <si>
    <t>27 MPH</t>
  </si>
  <si>
    <t>28 MPH</t>
  </si>
  <si>
    <t>29 MPH</t>
  </si>
  <si>
    <t>30 MPH</t>
  </si>
  <si>
    <t>31 MPH</t>
  </si>
  <si>
    <t>32 MPH</t>
  </si>
  <si>
    <t>33 MPH</t>
  </si>
  <si>
    <t>34 MPH</t>
  </si>
  <si>
    <t>35 MPH</t>
  </si>
  <si>
    <t>36 MPH</t>
  </si>
  <si>
    <t>37 MPH</t>
  </si>
  <si>
    <t>38 MPH</t>
  </si>
  <si>
    <t>39 MPH</t>
  </si>
  <si>
    <t>40 MPH</t>
  </si>
  <si>
    <t>41 MPH</t>
  </si>
  <si>
    <t>42 MPH</t>
  </si>
  <si>
    <t>43 MPH</t>
  </si>
  <si>
    <t>44 MPH</t>
  </si>
  <si>
    <t>45 MPH</t>
  </si>
  <si>
    <t>46 MPH</t>
  </si>
  <si>
    <t>47 MPH</t>
  </si>
  <si>
    <t>48 MPH</t>
  </si>
  <si>
    <t>49 MPH</t>
  </si>
  <si>
    <t>50 MPH</t>
  </si>
  <si>
    <t>51 MPH</t>
  </si>
  <si>
    <t>52 MPH</t>
  </si>
  <si>
    <t>53 MPH</t>
  </si>
  <si>
    <t>54 MPH</t>
  </si>
  <si>
    <t>55 MPH</t>
  </si>
  <si>
    <t>56 MPH</t>
  </si>
  <si>
    <t>57 MPH</t>
  </si>
  <si>
    <t>58 MPH</t>
  </si>
  <si>
    <t>59 MPH</t>
  </si>
  <si>
    <t>60 MPH</t>
  </si>
  <si>
    <t>61 MPH</t>
  </si>
  <si>
    <t>62 MPH</t>
  </si>
  <si>
    <t>63 MPH</t>
  </si>
  <si>
    <t>64 MPH</t>
  </si>
  <si>
    <t>65 MPH</t>
  </si>
  <si>
    <t>66 MPH</t>
  </si>
  <si>
    <t>67 MPH</t>
  </si>
  <si>
    <t>68 MPH</t>
  </si>
  <si>
    <t>69 MPH</t>
  </si>
  <si>
    <t>70 MPH</t>
  </si>
  <si>
    <t>PM2.5 Emissions</t>
  </si>
  <si>
    <t>SOx Emissions</t>
  </si>
  <si>
    <t>CO2 Emissions</t>
  </si>
  <si>
    <t>Truck Emissions</t>
  </si>
  <si>
    <t>Bus Emissions</t>
  </si>
  <si>
    <t>Freight Rail Emissions</t>
  </si>
  <si>
    <t>CO emissions</t>
  </si>
  <si>
    <t>NOX emissions</t>
  </si>
  <si>
    <t>EPA Moves 2014</t>
  </si>
  <si>
    <t>g / ton mile</t>
  </si>
  <si>
    <t>PM2.5 emissions</t>
  </si>
  <si>
    <t>PM10 emissions</t>
  </si>
  <si>
    <t>SOX emissions</t>
  </si>
  <si>
    <t>VOC emissions</t>
  </si>
  <si>
    <t>CO2 emissions</t>
  </si>
  <si>
    <t>General Project Details</t>
  </si>
  <si>
    <t>User Defined</t>
  </si>
  <si>
    <t>Discount Rate</t>
  </si>
  <si>
    <t>Design/Construction Start Date</t>
  </si>
  <si>
    <t>Project Defined</t>
  </si>
  <si>
    <t>Design/Construction Period</t>
  </si>
  <si>
    <t>years</t>
  </si>
  <si>
    <t>Project Opening</t>
  </si>
  <si>
    <t>First Year Adjustment Factor</t>
  </si>
  <si>
    <t>Adj. for partial years</t>
  </si>
  <si>
    <t>Operations Period</t>
  </si>
  <si>
    <t>Analysis Length (Including Construction)</t>
  </si>
  <si>
    <t>Percent Rural</t>
  </si>
  <si>
    <t>Percent Urban</t>
  </si>
  <si>
    <t>Individual Item Details (for Residual Value Calc)</t>
  </si>
  <si>
    <t>Item 1</t>
  </si>
  <si>
    <t>Asset Name</t>
  </si>
  <si>
    <t>words</t>
  </si>
  <si>
    <t>Enter Asset Name</t>
  </si>
  <si>
    <t>Expected Lifespan of Asset</t>
  </si>
  <si>
    <t>Last purchase year</t>
  </si>
  <si>
    <t>Analysis End Year</t>
  </si>
  <si>
    <t>Item Capital Cost</t>
  </si>
  <si>
    <t>Item 2</t>
  </si>
  <si>
    <t>Item 3</t>
  </si>
  <si>
    <t>Item 4</t>
  </si>
  <si>
    <t>Item 5</t>
  </si>
  <si>
    <t>Facility Improvements</t>
  </si>
  <si>
    <t xml:space="preserve">1 = project will make improvement; 0 = project will not make improvement </t>
  </si>
  <si>
    <t>indicator</t>
  </si>
  <si>
    <t>Rail Stop</t>
  </si>
  <si>
    <t xml:space="preserve">Public Transit Vehicle Amenities </t>
  </si>
  <si>
    <t>Active Transportation Facility</t>
  </si>
  <si>
    <t>Expand Sidewalk (added width)</t>
  </si>
  <si>
    <t>per USDOT guidance, anything above 31 feet will not be counted</t>
  </si>
  <si>
    <t>Facility length</t>
  </si>
  <si>
    <t>per USDOT guidance, anything above 0.86 miles will not be counted</t>
  </si>
  <si>
    <t>Marked Crosswalk (Roadway with Volume ≥10,000 AADT)</t>
  </si>
  <si>
    <t xml:space="preserve">indicator </t>
  </si>
  <si>
    <t>1 = project will make improvement; 0 = project will not make improvement</t>
  </si>
  <si>
    <t>Pedestrian Signal (Roadway with Volume ≥13,000 AADT)</t>
  </si>
  <si>
    <t>Type of Cycling Improvement</t>
  </si>
  <si>
    <t>text</t>
  </si>
  <si>
    <t>Cycling Facility Length</t>
  </si>
  <si>
    <t>per USDOT guidance, anything above 2.38 miles will not be counted</t>
  </si>
  <si>
    <t>Vehicle Fuel Type (Emission Lookup)</t>
  </si>
  <si>
    <t>Passenger Car</t>
  </si>
  <si>
    <t>Trucks</t>
  </si>
  <si>
    <t>Summary</t>
  </si>
  <si>
    <t>Source/Notes</t>
  </si>
  <si>
    <t>Unit</t>
  </si>
  <si>
    <t>Project Demand</t>
  </si>
  <si>
    <t>Used for Emissions, Vehicle O&amp;M/Fuel Savings, Active Transportation, and Facility and Vehicle Amenities calculations. May also be used to help calculate other benefits, such as travel time savings.</t>
  </si>
  <si>
    <t>Auto</t>
  </si>
  <si>
    <t>No-Build  Annual Vehicle-Miles Traveled</t>
  </si>
  <si>
    <t>User Input</t>
  </si>
  <si>
    <t xml:space="preserve">No-Build Average Speed </t>
  </si>
  <si>
    <t>MPH</t>
  </si>
  <si>
    <t>Build  Annual Vehicle-Miles Traveled</t>
  </si>
  <si>
    <t>Average Speed</t>
  </si>
  <si>
    <t>VMT Reduction  (negative = increase in VMT, positive = decrease in VMT)</t>
  </si>
  <si>
    <t>No-Build Bus Annual Passenger Trips</t>
  </si>
  <si>
    <t>trips</t>
  </si>
  <si>
    <t>No-Build Annual Vehicle-Miles Traveled</t>
  </si>
  <si>
    <t>Build Bus Annual Passenger Trips</t>
  </si>
  <si>
    <t>Build Annual Vehicle-Miles Traveled</t>
  </si>
  <si>
    <t>Ton-Miles</t>
  </si>
  <si>
    <t>Freight Rail</t>
  </si>
  <si>
    <t>Ton-Mile Reduction  (negative = increase in ton-miles, positive = decrease in ton-miles)</t>
  </si>
  <si>
    <t>Passenger Rail</t>
  </si>
  <si>
    <t>Type of Rail Impacted</t>
  </si>
  <si>
    <t>Commuter</t>
  </si>
  <si>
    <t>Intercity</t>
  </si>
  <si>
    <t>No-Build Rail Annual Passenger Trips</t>
  </si>
  <si>
    <t>No-Build Annual Passenger-Miles Traveled</t>
  </si>
  <si>
    <t>Passenger Miles Traveled</t>
  </si>
  <si>
    <t>Build Rail Annual Passenger Trips</t>
  </si>
  <si>
    <t>Build Annual Passenger-Miles Traveled</t>
  </si>
  <si>
    <t>Passenger Mile Reduction  (negative = increase in PMT, positive = decrease in PMT)</t>
  </si>
  <si>
    <t>No-Build Light Rail/Streetcar Annual Trips</t>
  </si>
  <si>
    <t>Build Light Rail/Streetcar Annual Trips</t>
  </si>
  <si>
    <t>Pedestrians</t>
  </si>
  <si>
    <t>No Build Pedestrian Trips</t>
  </si>
  <si>
    <t>Build Pedestrian Trips</t>
  </si>
  <si>
    <t>Induced Pedestrian Trips</t>
  </si>
  <si>
    <t>Calculation</t>
  </si>
  <si>
    <t>Cyclists</t>
  </si>
  <si>
    <t>No-Build Cycling Trips</t>
  </si>
  <si>
    <t>Build Cycling Trips</t>
  </si>
  <si>
    <t>Induced Cycling Trips</t>
  </si>
  <si>
    <t>Generalized Travel Cost Savings</t>
  </si>
  <si>
    <t>Travel Time Savings - Auto</t>
  </si>
  <si>
    <t>negative = increase in PHT, positive = decrease in PHT</t>
  </si>
  <si>
    <t>person-hours traveled</t>
  </si>
  <si>
    <t>Travel Time Savings - Truck</t>
  </si>
  <si>
    <t>Travel Time Savings - Transit (in-vehicle)</t>
  </si>
  <si>
    <t>Travel Time Savings - Transit (out-of-vehicle)</t>
  </si>
  <si>
    <t>Travel Time Savings - Intercity Rail Passengers</t>
  </si>
  <si>
    <t>Travel Time Savings - Pedestrians/Bicyclists</t>
  </si>
  <si>
    <t>Safety</t>
  </si>
  <si>
    <t>If you have crash rates</t>
  </si>
  <si>
    <t>Fatal Crashes Reduction</t>
  </si>
  <si>
    <t># per year</t>
  </si>
  <si>
    <t>Injury Crashes</t>
  </si>
  <si>
    <t>Property Damage Only (PDO) Crashes</t>
  </si>
  <si>
    <t>If you have KABCO Rates</t>
  </si>
  <si>
    <t>Unknown If Injured</t>
  </si>
  <si>
    <t>Emergency Response</t>
  </si>
  <si>
    <t>Number of deaths avoided per year due to cardiac arrest</t>
  </si>
  <si>
    <t>Ongoing Costs / Cost Savings</t>
  </si>
  <si>
    <t>Operating &amp; Maintenance Costs</t>
  </si>
  <si>
    <t>No-Build O&amp;M Costs</t>
  </si>
  <si>
    <t>Build O&amp;M Costs</t>
  </si>
  <si>
    <t>Net O&amp;M Costs</t>
  </si>
  <si>
    <t>calculation</t>
  </si>
  <si>
    <t>Repair &amp; Rehabilitation Costs</t>
  </si>
  <si>
    <t>No-Build R&amp;R Costs</t>
  </si>
  <si>
    <t>Build R&amp;R Costs</t>
  </si>
  <si>
    <t>Net R&amp;R Costs</t>
  </si>
  <si>
    <t>Capital Costs</t>
  </si>
  <si>
    <t>Preliminary Engineering</t>
  </si>
  <si>
    <t>Right-of-Way</t>
  </si>
  <si>
    <t>Total Capital Costs</t>
  </si>
  <si>
    <t>Vehicle O&amp;M Costs - Auto</t>
  </si>
  <si>
    <t>negative = increase in VMT, positive = decrease in VMT</t>
  </si>
  <si>
    <t>Vehicle O&amp;M Costs - Truck</t>
  </si>
  <si>
    <t>negative = increase in tons of emission, positive = decrease in tons of emissions</t>
  </si>
  <si>
    <t>tons</t>
  </si>
  <si>
    <t>negative = increase in crashes, positive = decrease in crashes</t>
  </si>
  <si>
    <t>Injuries</t>
  </si>
  <si>
    <t>Pavement Damage - Auto</t>
  </si>
  <si>
    <t>Pavement Damage - Trucks</t>
  </si>
  <si>
    <t>Congestion - Auto</t>
  </si>
  <si>
    <t>Congestion - Truck</t>
  </si>
  <si>
    <t>Noise - Auto</t>
  </si>
  <si>
    <t>Noise - Truck</t>
  </si>
  <si>
    <t>Pedestrians - Sidewalk</t>
  </si>
  <si>
    <t>negative = decrease in pedestrian trips, positive = increase in pedestrian trips</t>
  </si>
  <si>
    <t>pedestrian trips</t>
  </si>
  <si>
    <t>Pedestrians - Marked Crosswalk</t>
  </si>
  <si>
    <t>Pedestrians - Signal</t>
  </si>
  <si>
    <t>Cycling Facility Improvement</t>
  </si>
  <si>
    <t>negative = decrease in cycling trips, positive = increase in cycling trips</t>
  </si>
  <si>
    <t>Mortality Reduction Benefit - Walking</t>
  </si>
  <si>
    <t>negative = decrease in pedestrian trips; positive = increase in pedestrian trips</t>
  </si>
  <si>
    <t>Mortality Reduction Benefit - Cycling</t>
  </si>
  <si>
    <t>negative = decrease in cycling trips; positive = increase in cycling trips</t>
  </si>
  <si>
    <t>negative = increase in persons dying, positive = decrease in persons dying</t>
  </si>
  <si>
    <t>Facility Improvements - Bus Stop</t>
  </si>
  <si>
    <t>negative = decrease in amenities; positive = increase in amenities</t>
  </si>
  <si>
    <t>Facility Improvements - Light Rail/Streetcar Stop</t>
  </si>
  <si>
    <t>Facility Improvements - Rail Station</t>
  </si>
  <si>
    <t xml:space="preserve">Transit Vehicle Amenities - Bus </t>
  </si>
  <si>
    <t xml:space="preserve">Transit Vehicle Amenities - Light Rail/Streetcar </t>
  </si>
  <si>
    <t xml:space="preserve">Transit Vehicle Amenities - Rail </t>
  </si>
  <si>
    <t>always positive</t>
  </si>
  <si>
    <t>negative = increase in O&amp;M costs; positive = decrease in O&amp;M costs</t>
  </si>
  <si>
    <t>negative = increase in R&amp;R costs; positive = decrease in R&amp;R costs</t>
  </si>
  <si>
    <t>2020$ per hour</t>
  </si>
  <si>
    <t>Fuel Savings - Bus</t>
  </si>
  <si>
    <t>2020$ per gal, excl. taxes</t>
  </si>
  <si>
    <t>Fuel Savings - Rail</t>
  </si>
  <si>
    <t>2020$ per VMT</t>
  </si>
  <si>
    <t>Emissions - NOX</t>
  </si>
  <si>
    <t>2020$ per ton</t>
  </si>
  <si>
    <t>Emissions - PM2.5</t>
  </si>
  <si>
    <t>Emissions - SOX</t>
  </si>
  <si>
    <t>Emissions - CO2</t>
  </si>
  <si>
    <t>2020$ per Injury</t>
  </si>
  <si>
    <t>2020$ per crash</t>
  </si>
  <si>
    <t>2020$ per person-mile</t>
  </si>
  <si>
    <t>2020$ per person</t>
  </si>
  <si>
    <t>2020$ per cycling mile</t>
  </si>
  <si>
    <t>2020$ / per avoided fatality</t>
  </si>
  <si>
    <t>Emergency Response Benefit</t>
  </si>
  <si>
    <t>TOTAL BASE BENEFITS</t>
  </si>
  <si>
    <t>CUMULATIVE BASE BENEFITS</t>
  </si>
  <si>
    <t>TOTAL BASE COSTS</t>
  </si>
  <si>
    <t>CUMULATIVE BASE COSTS</t>
  </si>
  <si>
    <t>NET CASH FLOWS</t>
  </si>
  <si>
    <t>CUMULATIVE NET CASH FLOWS</t>
  </si>
  <si>
    <t>Value</t>
  </si>
  <si>
    <t>Chart Label</t>
  </si>
  <si>
    <t>BENEFITS BY CATEGORY</t>
  </si>
  <si>
    <t>Base</t>
  </si>
  <si>
    <t>Travel Time</t>
  </si>
  <si>
    <t>Emissions</t>
  </si>
  <si>
    <t>Vehicle O&amp;M (includes fuel)</t>
  </si>
  <si>
    <t>Pavement Damage</t>
  </si>
  <si>
    <t xml:space="preserve">Active Transportation </t>
  </si>
  <si>
    <t>Health</t>
  </si>
  <si>
    <t>Facility Amenities</t>
  </si>
  <si>
    <t>Vehicle Amenities</t>
  </si>
  <si>
    <t>Change in O&amp;M / R&amp;R Costs</t>
  </si>
  <si>
    <t>Total</t>
  </si>
  <si>
    <t>TOTALS</t>
  </si>
  <si>
    <t>TOTAL  BENEFITS</t>
  </si>
  <si>
    <t>CUMULATIVE  BENEFITS</t>
  </si>
  <si>
    <t>TOTAL  COSTS</t>
  </si>
  <si>
    <t>CUMULATIVE  COSTS</t>
  </si>
  <si>
    <t>ratio</t>
  </si>
  <si>
    <t>Net Present Value</t>
  </si>
  <si>
    <t>Report Tables</t>
  </si>
  <si>
    <t xml:space="preserve">1) Tables have been linked to other sheets in this model where possible. Please verify that the data has been pulled in correctly, and add and delete rows as necessary to reflect the benefits and assumptions you are using. </t>
  </si>
  <si>
    <t>2) Cut and paste tables into report template.</t>
  </si>
  <si>
    <t>Current Status &amp; Problem to be Addressed</t>
  </si>
  <si>
    <t>Change to Baseline</t>
  </si>
  <si>
    <t>Type of Impact</t>
  </si>
  <si>
    <t>Population Affected by Impact</t>
  </si>
  <si>
    <t>Economic Benefit</t>
  </si>
  <si>
    <t>Summary of Results 
(at 7% discount rate)</t>
  </si>
  <si>
    <t>Page Reference in BCA</t>
  </si>
  <si>
    <t>Project Costs by Category and Year, in Undiscounted Millions of 2020 Dollars</t>
  </si>
  <si>
    <t>Cost Category</t>
  </si>
  <si>
    <t>Previously Incurred</t>
  </si>
  <si>
    <t>...</t>
  </si>
  <si>
    <t>Total, 7% Discounted</t>
  </si>
  <si>
    <t>Build</t>
  </si>
  <si>
    <t>No Build</t>
  </si>
  <si>
    <t>Change Between Build and No Build</t>
  </si>
  <si>
    <t>O&amp;M</t>
  </si>
  <si>
    <t>R&amp;R</t>
  </si>
  <si>
    <t>…</t>
  </si>
  <si>
    <t>Benefit</t>
  </si>
  <si>
    <t>Project Opening Year</t>
  </si>
  <si>
    <t>Project Lifecycle</t>
  </si>
  <si>
    <t>Hours</t>
  </si>
  <si>
    <t>Undiscounted</t>
  </si>
  <si>
    <t xml:space="preserve">Total </t>
  </si>
  <si>
    <t>Travel Time Savings Assumptions and Sources</t>
  </si>
  <si>
    <t>Value of Travel Time Savings - All Purposes, Local</t>
  </si>
  <si>
    <t>2020$ per person hour</t>
  </si>
  <si>
    <t>US DOT Guidance, March 2022</t>
  </si>
  <si>
    <t>Value of Travel Time Savings - All Purposes, Intercity</t>
  </si>
  <si>
    <t>Value of Travel Time Savings - Trucks</t>
  </si>
  <si>
    <t>Value of Travel Time Savings - Bicyclists/Pedestrians/Waiting/Standing/Transfer Time</t>
  </si>
  <si>
    <t>Casualties</t>
  </si>
  <si>
    <t>Safety Benefits Assumptions and Sources</t>
  </si>
  <si>
    <t>Vehicle Operating Cost Savings Assumptions and Sources</t>
  </si>
  <si>
    <t>Total Reduced Pavement Damage</t>
  </si>
  <si>
    <t>Pavement Damage Savings Assumptions and Sources</t>
  </si>
  <si>
    <t>derived from FHWA, Cost Allocation Study, 2000</t>
  </si>
  <si>
    <t>note - this will populate once the urban/rural share is entered</t>
  </si>
  <si>
    <t>derived from FHWA, Cost Allocation Study, 2001</t>
  </si>
  <si>
    <t>Tons</t>
  </si>
  <si>
    <t>NOx Emissions Reduction</t>
  </si>
  <si>
    <t>PM2.5 Emissions Reduction</t>
  </si>
  <si>
    <t>SOx Emissions Reduction</t>
  </si>
  <si>
    <t>CO2 Emissions Reduction</t>
  </si>
  <si>
    <t>Total Emissions Reduction</t>
  </si>
  <si>
    <t>Emissions Reduction Benefits Assumptions and Sources</t>
  </si>
  <si>
    <t>Cost of CO2 emissions</t>
  </si>
  <si>
    <t>2020$ per metric ton</t>
  </si>
  <si>
    <t>$50 (in 2020) - 
$84 (in 2050)</t>
  </si>
  <si>
    <t>Cost of NOx emissions</t>
  </si>
  <si>
    <t>$15,700 (in 2020) - $18,000 (in 2050)</t>
  </si>
  <si>
    <t>Cost of PM2.5 emissions</t>
  </si>
  <si>
    <t>$729,300 (in 2020) - $852,700 (in 2050)</t>
  </si>
  <si>
    <t>Cost of SOx emissions</t>
  </si>
  <si>
    <t>$40,400 (in 2020) - $48,200 (in 2050)</t>
  </si>
  <si>
    <t>Emissions per VMT</t>
  </si>
  <si>
    <t>Grams per VMT</t>
  </si>
  <si>
    <t>Varies by year, vehicle type, speed, and emission type</t>
  </si>
  <si>
    <t>California Air Resources Board EMFAC Database, 2021</t>
  </si>
  <si>
    <t>Total Noise Reduction</t>
  </si>
  <si>
    <t>Total Congestion Reduction</t>
  </si>
  <si>
    <t>Noise Reduction Benefits Assumptions and Sources</t>
  </si>
  <si>
    <t>derived from USDOT BCA Guidance Mar 2022</t>
  </si>
  <si>
    <t>Congestion Reduction Benefits Assumptions and Sources</t>
  </si>
  <si>
    <t>Light Rail / Streetcar</t>
  </si>
  <si>
    <t>Final Analysis Year</t>
  </si>
  <si>
    <t>Total Residual Value Benefits</t>
  </si>
  <si>
    <t>Benefit Cost Analysis Results, Millions of 2020 Dollars</t>
  </si>
  <si>
    <t>BCA Metric</t>
  </si>
  <si>
    <t>Total Benefits</t>
  </si>
  <si>
    <t>Net Present Value (NPV)</t>
  </si>
  <si>
    <t>Benefit Cost Ratio (BCR)</t>
  </si>
  <si>
    <t>Internal Rate of Return (IRR)</t>
  </si>
  <si>
    <t>Payback Period (Years)</t>
  </si>
  <si>
    <t>ACTIVE Scenario-&gt;</t>
  </si>
  <si>
    <t>Sensitivity Variable</t>
  </si>
  <si>
    <t>Sensitivity Value</t>
  </si>
  <si>
    <t>New BCR</t>
  </si>
  <si>
    <t>New NPV</t>
  </si>
  <si>
    <t xml:space="preserve">% Change in NPV </t>
  </si>
  <si>
    <t>Source / Notes</t>
  </si>
  <si>
    <t>Base results</t>
  </si>
  <si>
    <t>Build (7% Discount Rate)</t>
  </si>
  <si>
    <t>-</t>
  </si>
  <si>
    <t>No Change to the Model</t>
  </si>
  <si>
    <t>Value of Travel Time</t>
  </si>
  <si>
    <t>Lower Bound of Range Recommended by USDOT</t>
  </si>
  <si>
    <t>Automobile: $12.7. WSP Computation from BUILD BCA Guidance</t>
  </si>
  <si>
    <t>Upper Bound of Range Recommended by USDOT</t>
  </si>
  <si>
    <t>Automobile: $21.58. WSP Computation from BUILD BCA Guidance</t>
  </si>
  <si>
    <t>Capital Cost Estimate</t>
  </si>
  <si>
    <t>25% increase</t>
  </si>
  <si>
    <t>25 percent increase chosen based on range displayed in the Summary of Cost Estimate.</t>
  </si>
  <si>
    <t>O&amp;M Cost Estimate</t>
  </si>
  <si>
    <t>must be calculated manually</t>
  </si>
  <si>
    <t>Value of Statistical Life</t>
  </si>
  <si>
    <t>40% lower VSL. WSP Computation from BUILD BCA Guidance</t>
  </si>
  <si>
    <t>40% higher VSL. WSP Computation from BUILD BCA Guidance</t>
  </si>
  <si>
    <t>Insert Variable</t>
  </si>
  <si>
    <t>Base Value (list value)</t>
  </si>
  <si>
    <t>Alternative Value (list value)</t>
  </si>
  <si>
    <t>B/C Ratios</t>
  </si>
  <si>
    <t>NPV</t>
  </si>
  <si>
    <t>BENEFITS</t>
  </si>
  <si>
    <t>Average Yearly Benefits</t>
  </si>
  <si>
    <t>COSTS</t>
  </si>
  <si>
    <t>Average Yearly Costs</t>
  </si>
  <si>
    <t>This page intentionally left blank</t>
  </si>
  <si>
    <t>DISCOUNT RATE</t>
  </si>
  <si>
    <t>rate</t>
  </si>
  <si>
    <t>Discount Factor</t>
  </si>
  <si>
    <t>Discount Rate (Capital Costs)</t>
  </si>
  <si>
    <t>TIME FLAGS</t>
  </si>
  <si>
    <t>Start year flag</t>
  </si>
  <si>
    <t>End year flag</t>
  </si>
  <si>
    <t>Forecast period flag</t>
  </si>
  <si>
    <t>Adjustment Factor</t>
  </si>
  <si>
    <t>Operations period flag</t>
  </si>
  <si>
    <t>SPEED</t>
  </si>
  <si>
    <t>V/C</t>
  </si>
  <si>
    <t>Speed Flow Curve</t>
  </si>
  <si>
    <t>SPEEP</t>
  </si>
  <si>
    <t>a</t>
  </si>
  <si>
    <t>Small and Verhoef’s Economics of Urban Transportation, chapter 3.3.2 (equation 9)</t>
  </si>
  <si>
    <t>SPEED / FFSP</t>
  </si>
  <si>
    <t>b</t>
  </si>
  <si>
    <t>Free Flow Speed</t>
  </si>
  <si>
    <t>mph</t>
  </si>
  <si>
    <t>Value/Sum</t>
  </si>
  <si>
    <t>If the residual value is not provided by the client use this tab to calculate the associated value for your project.  Your resulting value should be incorporated in line 46 of the InpR_Facility tab.</t>
  </si>
  <si>
    <t>ITEM 1</t>
  </si>
  <si>
    <t>Time between const. and end of analysis</t>
  </si>
  <si>
    <t>Depreciation Rate</t>
  </si>
  <si>
    <t>2020$  / year</t>
  </si>
  <si>
    <t>Total Depreciation</t>
  </si>
  <si>
    <t>Remaining Capital Value Total, Undiscounted</t>
  </si>
  <si>
    <t xml:space="preserve">2020$ </t>
  </si>
  <si>
    <t>Last Year Flag</t>
  </si>
  <si>
    <t>flag</t>
  </si>
  <si>
    <t>Remaining Capital Value Total, Discounted</t>
  </si>
  <si>
    <t>2020$  PV</t>
  </si>
  <si>
    <t>ITEM 2</t>
  </si>
  <si>
    <t>ITEM 3</t>
  </si>
  <si>
    <t>ITEM 4</t>
  </si>
  <si>
    <t>ITEM 5</t>
  </si>
  <si>
    <t>Total Residual Value, PV Not Discounted</t>
  </si>
  <si>
    <t>Total Residual Value, PV Discounted</t>
  </si>
  <si>
    <t>0 MPH</t>
  </si>
  <si>
    <t>@ Input Speed (No-Build Scenario)</t>
  </si>
  <si>
    <t>metric tons</t>
  </si>
  <si>
    <t>@ Input Speed (Build Scenario)</t>
  </si>
  <si>
    <t>Freight Rail Emissions - NOX</t>
  </si>
  <si>
    <t>Freight Rail Emissions - PM2.5</t>
  </si>
  <si>
    <t>Freight Rail Emissions - PM10</t>
  </si>
  <si>
    <t>Freight Rail Emissions - SOX</t>
  </si>
  <si>
    <t>Freight Rail Emissions - VOC</t>
  </si>
  <si>
    <t>Net CO2 Emissions - Freight Rail</t>
  </si>
  <si>
    <t>grams</t>
  </si>
  <si>
    <t>Passenger Rail Emissions - CO2e</t>
  </si>
  <si>
    <t>Auto - NOX emissions</t>
  </si>
  <si>
    <t>Auto - PM2.5 emissions</t>
  </si>
  <si>
    <t>Auto - SOX emissions</t>
  </si>
  <si>
    <t>Auto - CO2 emissions</t>
  </si>
  <si>
    <t xml:space="preserve"> Truck - NOX emissions</t>
  </si>
  <si>
    <t xml:space="preserve"> Truck - PM2.5 emissions</t>
  </si>
  <si>
    <t xml:space="preserve"> Truck - SOX emissions</t>
  </si>
  <si>
    <t xml:space="preserve"> Truck - CO2 emissions</t>
  </si>
  <si>
    <t>Bus - NOX emissions</t>
  </si>
  <si>
    <t>Bus - PM2.5 emissions</t>
  </si>
  <si>
    <t>Bus - SOX emissions</t>
  </si>
  <si>
    <t>Bus - CO2 emissions</t>
  </si>
  <si>
    <t>Freight Rail Emissions - CO2</t>
  </si>
  <si>
    <t>Export to "Summarized Quantified Calcs"</t>
  </si>
  <si>
    <t>Fuel Efficiency Factor</t>
  </si>
  <si>
    <t>EIA</t>
  </si>
  <si>
    <t>No-Build Scenario Annual Fuel Consumption</t>
  </si>
  <si>
    <t>Gallons</t>
  </si>
  <si>
    <t>Build Scenario Annual Fuel Consumption</t>
  </si>
  <si>
    <t>Change in Fuel Consumption</t>
  </si>
  <si>
    <t>Truck</t>
  </si>
  <si>
    <t>Change in Energy Consumption</t>
  </si>
  <si>
    <t>thousand BTUs</t>
  </si>
  <si>
    <t>Fuel Savings - Auto</t>
  </si>
  <si>
    <t>Calculation (negative = increase in fuel, positive = decrease in fuel)</t>
  </si>
  <si>
    <t>gallons</t>
  </si>
  <si>
    <t>Fuel Savings - Truck</t>
  </si>
  <si>
    <t>Facility Improvement Benefit Values, 2020 Dollars per Trip</t>
  </si>
  <si>
    <t>Vehicle Amenity Benefit Values, 2020 Dollars per Trip</t>
  </si>
  <si>
    <t>Property Damage Only Crash</t>
  </si>
  <si>
    <t>USDOT BCA Guidance March 2022 revised</t>
  </si>
  <si>
    <t>PAYBACK PERIOD</t>
  </si>
  <si>
    <t>SUMMARY METRICS</t>
  </si>
  <si>
    <t>Benefit Cost Ratio</t>
  </si>
  <si>
    <t>Internal Rate of Return</t>
  </si>
  <si>
    <t>Payback Period</t>
  </si>
  <si>
    <t>FFY 2024</t>
  </si>
  <si>
    <t>FFY 2025</t>
  </si>
  <si>
    <t>FFY 2026</t>
  </si>
  <si>
    <t>Construction - RAISE</t>
  </si>
  <si>
    <t>Total Project Funding (RAISE + LOCAL)</t>
  </si>
  <si>
    <t>Year-of-Expenditure</t>
  </si>
  <si>
    <t>Source for estimate</t>
  </si>
  <si>
    <t>Link</t>
  </si>
  <si>
    <t>Internal estimates</t>
  </si>
  <si>
    <t>Inflation adjustment - YOE$ to 2020$</t>
  </si>
  <si>
    <t>Aggregate estimates</t>
  </si>
  <si>
    <t>Annual Inflation estimates</t>
  </si>
  <si>
    <t xml:space="preserve">Collision Type </t>
  </si>
  <si>
    <t>All Collisions</t>
  </si>
  <si>
    <t xml:space="preserve">Number of Collisions (2016-2020) </t>
  </si>
  <si>
    <t>O&amp;M Costs</t>
  </si>
  <si>
    <t>Estimated in 2022$</t>
  </si>
  <si>
    <t>Adjusted to 2020$</t>
  </si>
  <si>
    <t>10% reduction in traffic crashes
Full reduction in pedestrian crashes</t>
  </si>
  <si>
    <t>20% reduction in traffic crashes
Full reduction in pedestrian crashes</t>
  </si>
  <si>
    <t>20 year operations period</t>
  </si>
  <si>
    <t>25 year operations period</t>
  </si>
  <si>
    <t>BCR Matrix</t>
  </si>
  <si>
    <t>Survey, Design &amp; Engineering</t>
  </si>
  <si>
    <t>East Bank Dual Purpose Trail: (Rebuild 86th - 96th) PLUS(New 96th - 104th)</t>
  </si>
  <si>
    <t>Westbank Dual Purpose Trail: (Turkey Mtn to the new Ped bridge)</t>
  </si>
  <si>
    <t>Safety and Traffic Flow Improvements on Riverside Drive</t>
  </si>
  <si>
    <t>FFY 2027</t>
  </si>
  <si>
    <t>O – Property Damage only</t>
  </si>
  <si>
    <t>C – Possible Injury</t>
  </si>
  <si>
    <t>B – Non-incapacitating</t>
  </si>
  <si>
    <t>A – Incapacitating</t>
  </si>
  <si>
    <t>K - Killed</t>
  </si>
  <si>
    <t>Travel Time Estimates</t>
  </si>
  <si>
    <t>Intersection Delay Along Riverside Drive</t>
  </si>
  <si>
    <t xml:space="preserve">81st </t>
  </si>
  <si>
    <t xml:space="preserve">91st </t>
  </si>
  <si>
    <t xml:space="preserve">96th </t>
  </si>
  <si>
    <t>Creek Tpk</t>
  </si>
  <si>
    <t>101st</t>
  </si>
  <si>
    <t>No-Build - # of Vehicles</t>
  </si>
  <si>
    <t>AM Peak - 7 AM - 9 AM (2 Hours)</t>
  </si>
  <si>
    <t>PM Peak - 4 PM - 7 PM  (3 Hours)</t>
  </si>
  <si>
    <t>OFF-Peak (10 Hours)</t>
  </si>
  <si>
    <t>Rest of the Day (9 Hours)</t>
  </si>
  <si>
    <t>NO Build - Hours of Delay/Day</t>
  </si>
  <si>
    <t>No-Build Total Delay/ Day</t>
  </si>
  <si>
    <t>Build - # of Vehicles</t>
  </si>
  <si>
    <t>Build - Hours of Delay/Day</t>
  </si>
  <si>
    <t>Build Total Delay/ Day</t>
  </si>
  <si>
    <t>TRAVEL TIME SAVINGS - Build Scenario: Hrs/Day</t>
  </si>
  <si>
    <t>Total Travel Time Savings - Weekday</t>
  </si>
  <si>
    <t>Total Travel Time Savings - Weekend</t>
  </si>
  <si>
    <t>Annual Travel Time Savings - Hours of Delay reduced</t>
  </si>
  <si>
    <t>AM Peak - 2.5 minutes of delay each intersection</t>
  </si>
  <si>
    <t>PM Peak - 2.5 minutes of delay at each intersection</t>
  </si>
  <si>
    <t>Off-Peak - 1.25 minutes of delay at each intersection</t>
  </si>
  <si>
    <t>Rest of day - 1 minute of delay at each intersection</t>
  </si>
  <si>
    <t>AM Peak - 2.25 minutes of delay each intersection</t>
  </si>
  <si>
    <t>PM Peak - 2.25 minutes of delay at each intersection</t>
  </si>
  <si>
    <t>60% of Weekday savings based on travel trends</t>
  </si>
  <si>
    <t>Auto Share of Traffic</t>
  </si>
  <si>
    <t>Truck Share of Traffic</t>
  </si>
  <si>
    <t>Annual Travel Time Savings - Auto</t>
  </si>
  <si>
    <t>Annual Travel Time Savings - Truck</t>
  </si>
  <si>
    <t>Percent</t>
  </si>
  <si>
    <t>Auto Occupancy Factor</t>
  </si>
  <si>
    <t>Truck Occupancy Factor</t>
  </si>
  <si>
    <t>Vehicle-hours traveled</t>
  </si>
  <si>
    <t>Person-hours traveled</t>
  </si>
  <si>
    <t>Intersection Statistics Along Riverside Drive</t>
  </si>
  <si>
    <t>Rest of day - 0.9 minutes of delay at each intersection</t>
  </si>
  <si>
    <t>Off-Peak - 1 minutes of delay at each intersection</t>
  </si>
  <si>
    <t>Expected Proportion of Traffic Impacted</t>
  </si>
  <si>
    <t>Only quarter of traffic expected to receive travel time benefits</t>
  </si>
  <si>
    <t>FFY 2040</t>
  </si>
  <si>
    <t>FFY 2028</t>
  </si>
  <si>
    <t>FFY 2029</t>
  </si>
  <si>
    <t>FFY 2030</t>
  </si>
  <si>
    <t>FFY 2031</t>
  </si>
  <si>
    <t>FFY 2032</t>
  </si>
  <si>
    <t>FFY 2033</t>
  </si>
  <si>
    <t>FFY 2034</t>
  </si>
  <si>
    <t>FFY 2035</t>
  </si>
  <si>
    <t>FFY 2036</t>
  </si>
  <si>
    <t>FFY 2037</t>
  </si>
  <si>
    <t>FFY 2038</t>
  </si>
  <si>
    <t>FFY 2039</t>
  </si>
  <si>
    <t>FFY 2041</t>
  </si>
  <si>
    <t>FFY 2042</t>
  </si>
  <si>
    <t>FFY 2043</t>
  </si>
  <si>
    <t>FFY 2044</t>
  </si>
  <si>
    <t>FFY 2045</t>
  </si>
  <si>
    <t>FFY 2046</t>
  </si>
  <si>
    <t>FFY 2047</t>
  </si>
  <si>
    <t>FFY 2048</t>
  </si>
  <si>
    <t>FFY 2049</t>
  </si>
  <si>
    <t>FFY 2050</t>
  </si>
  <si>
    <t>Avoided R&amp;R Costs (Benefit)</t>
  </si>
  <si>
    <r>
      <t>Funding Use (</t>
    </r>
    <r>
      <rPr>
        <b/>
        <i/>
        <u/>
        <sz val="11"/>
        <color rgb="FFFFFFFF"/>
        <rFont val="Arial Narrow"/>
        <family val="2"/>
      </rPr>
      <t>2020 dollars</t>
    </r>
    <r>
      <rPr>
        <b/>
        <u/>
        <sz val="11"/>
        <color rgb="FFFFFFFF"/>
        <rFont val="Arial Narrow"/>
        <family val="2"/>
      </rPr>
      <t>)</t>
    </r>
  </si>
  <si>
    <r>
      <t>Funding Use (</t>
    </r>
    <r>
      <rPr>
        <b/>
        <i/>
        <sz val="11"/>
        <color rgb="FFFFFFFF"/>
        <rFont val="Arial Narrow"/>
        <family val="2"/>
      </rPr>
      <t>YOE dollars</t>
    </r>
    <r>
      <rPr>
        <b/>
        <sz val="11"/>
        <color rgb="FFFFFFFF"/>
        <rFont val="Arial Narrow"/>
        <family val="2"/>
      </rPr>
      <t>)</t>
    </r>
  </si>
  <si>
    <t>Auto-only crashes</t>
  </si>
  <si>
    <t>Expected Reduction Factor (Auto crashes)</t>
  </si>
  <si>
    <t>Pedestrian + Bike crashes</t>
  </si>
  <si>
    <t>Expected Reduction Factor (Pedestrian + bike crashes)</t>
  </si>
  <si>
    <t>Average Annual Crashes (Auto-Only)</t>
  </si>
  <si>
    <t>Average Annual Crashes (Pedestrian+Bike)</t>
  </si>
  <si>
    <t>Total Expected Annual Crash Reductions (Auto+Pedestrian+Bike)</t>
  </si>
  <si>
    <t>Improved left-turn signals; High-visibility crosswalks; Traffic signal coordination
(Take conservative approach)</t>
  </si>
  <si>
    <r>
      <t xml:space="preserve">High-visibility crosswalks and improved pedestrian refuges </t>
    </r>
    <r>
      <rPr>
        <b/>
        <sz val="11"/>
        <color theme="1"/>
        <rFont val="Arial Narrow"/>
        <family val="2"/>
      </rPr>
      <t>(different higher CRF for pedestrian crashes)</t>
    </r>
    <r>
      <rPr>
        <sz val="11"/>
        <color theme="1"/>
        <rFont val="Arial Narrow"/>
        <family val="2"/>
      </rPr>
      <t xml:space="preserve">
Improved left-turn signals; Traffic signal coordination</t>
    </r>
  </si>
  <si>
    <t>References</t>
  </si>
  <si>
    <t>https://www.cmfclearinghouse.org/detail.cfm?facid=7730
https://www.cmfclearinghouse.org/detail.cfm?facid=4124</t>
  </si>
  <si>
    <r>
      <rPr>
        <b/>
        <sz val="11"/>
        <color theme="1"/>
        <rFont val="Calibri"/>
        <family val="2"/>
        <scheme val="minor"/>
      </rPr>
      <t>https://www.cmfclearinghouse.org/detail.cfm?facid=175</t>
    </r>
    <r>
      <rPr>
        <sz val="11"/>
        <color theme="1"/>
        <rFont val="Calibri"/>
        <family val="2"/>
        <scheme val="minor"/>
      </rPr>
      <t xml:space="preserve">
https://www.cmfclearinghouse.org/detail.cfm?facid=7730
https://www.cmfclearinghouse.org/detail.cfm?facid=4124</t>
    </r>
  </si>
  <si>
    <t>R&amp;R Costs</t>
  </si>
  <si>
    <t>Dual Purpose Trails</t>
  </si>
  <si>
    <t>Avoided O&amp;M Costs (Benefit)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</si>
</sst>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6" formatCode="&quot;$&quot;#,##0_);[Red]\(&quot;$&quot;#,##0\)"/>
    <numFmt numFmtId="8" formatCode="&quot;$&quot;#,##0.00_);[Red]\(&quot;$&quot;#,##0.00\)"/>
    <numFmt numFmtId="44" formatCode="_(&quot;$&quot;* #,##0.00_);_(&quot;$&quot;* \(#,##0.00\);_(&quot;$&quot;* &quot;-&quot;??_);_(@_)"/>
    <numFmt numFmtId="43" formatCode="_(* #,##0.00_);_(* \(#,##0.00\);_(* &quot;-&quot;??_);_(@_)"/>
    <numFmt numFmtId="164" formatCode="#,##0.0000_);\(#,##0.0000\);&quot;-  &quot;;&quot; &quot;@"/>
    <numFmt numFmtId="165" formatCode="0.0000"/>
    <numFmt numFmtId="166" formatCode="#,##0.00_);\(#,##0.00\);&quot;-  &quot;;&quot; &quot;@"/>
    <numFmt numFmtId="167" formatCode="0.0%"/>
    <numFmt numFmtId="168" formatCode="#,##0_);\(#,##0\);&quot;-  &quot;;&quot; &quot;@"/>
    <numFmt numFmtId="169" formatCode="_(* #,##0_);_(* \(#,##0\);_(* &quot;-&quot;??_);_(@_)"/>
    <numFmt numFmtId="170" formatCode="0.000"/>
    <numFmt numFmtId="171" formatCode="#,##0.000_);\(#,##0.000\);&quot;-  &quot;;&quot; &quot;@"/>
    <numFmt numFmtId="172" formatCode="&quot;$&quot;#,##0.0000_);[Red]\(&quot;$&quot;#,##0.0000\)"/>
    <numFmt numFmtId="173" formatCode="#,##0.00000000000_);\(#,##0.00000000000\);&quot;-  &quot;;&quot; &quot;@"/>
    <numFmt numFmtId="174" formatCode="#,##0.000000_);\(#,##0.000000\);&quot;-  &quot;;&quot; &quot;@"/>
    <numFmt numFmtId="175" formatCode="dd/mmm/yyyy_);;&quot;-  &quot;;&quot; &quot;@"/>
    <numFmt numFmtId="176" formatCode="_(* #,##0.000_);_(* \(#,##0.000\);_(* &quot;-&quot;??_);_(@_)"/>
    <numFmt numFmtId="177" formatCode="&quot;$&quot;#,##0"/>
    <numFmt numFmtId="178" formatCode="0_);\(0\)"/>
    <numFmt numFmtId="179" formatCode="#,##0.0_);\(#,##0.0\);&quot;-  &quot;;&quot; &quot;@"/>
    <numFmt numFmtId="180" formatCode="_(* #,##0.0_);_(* \(#,##0.0\);_(* &quot;-&quot;??_);_(@_)"/>
    <numFmt numFmtId="181" formatCode="&quot;$&quot;#,##0.0"/>
    <numFmt numFmtId="182" formatCode="&quot;$&quot;#,##0.0_);[Red]\(&quot;$&quot;#,##0.0\)"/>
    <numFmt numFmtId="183" formatCode="0.0"/>
    <numFmt numFmtId="184" formatCode="&quot;$&quot;#,##0.00"/>
    <numFmt numFmtId="185" formatCode="0.0%_);\-0.0%_);&quot;-  &quot;;&quot; &quot;@"/>
    <numFmt numFmtId="186" formatCode="0.0000000000"/>
    <numFmt numFmtId="187" formatCode="#,##0.000000000_);\(#,##0.000000000\);&quot;-  &quot;;&quot; &quot;@"/>
    <numFmt numFmtId="188" formatCode="#,##0.0000000000_);\(#,##0.0000000000\);&quot;-  &quot;;&quot; &quot;@"/>
    <numFmt numFmtId="189" formatCode="_(* #,##0.0000_);_(* \(#,##0.0000\);_(* &quot;-&quot;??_);_(@_)"/>
    <numFmt numFmtId="190" formatCode="_(* #,##0.0000000000_);_(* \(#,##0.0000000000\);_(* &quot;-&quot;??_);_(@_)"/>
    <numFmt numFmtId="191" formatCode="_(&quot;$&quot;* #,##0_);_(&quot;$&quot;* \(#,##0\);_(&quot;$&quot;* &quot;-&quot;??_);_(@_)"/>
  </numFmts>
  <fonts count="83"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1"/>
      <color indexed="12"/>
      <name val="Calibri"/>
      <family val="2"/>
      <scheme val="minor"/>
    </font>
    <font>
      <sz val="11"/>
      <color indexed="10"/>
      <name val="Calibri"/>
      <family val="2"/>
      <scheme val="minor"/>
    </font>
    <font>
      <sz val="11"/>
      <color theme="7"/>
      <name val="Calibri"/>
      <family val="2"/>
      <scheme val="minor"/>
    </font>
    <font>
      <i/>
      <sz val="11"/>
      <color theme="7"/>
      <name val="Calibri"/>
      <family val="2"/>
      <scheme val="minor"/>
    </font>
    <font>
      <u/>
      <sz val="7.7"/>
      <color theme="10"/>
      <name val="Calibri"/>
      <family val="2"/>
    </font>
    <font>
      <i/>
      <sz val="11"/>
      <color theme="1"/>
      <name val="Calibri"/>
      <family val="2"/>
      <scheme val="minor"/>
    </font>
    <font>
      <i/>
      <sz val="11"/>
      <name val="Calibri"/>
      <family val="2"/>
      <scheme val="minor"/>
    </font>
    <font>
      <sz val="11"/>
      <name val="Calibri"/>
      <family val="2"/>
      <scheme val="minor"/>
    </font>
    <font>
      <sz val="11"/>
      <color theme="9"/>
      <name val="Calibri"/>
      <family val="2"/>
      <scheme val="minor"/>
    </font>
    <font>
      <i/>
      <sz val="11"/>
      <color theme="1"/>
      <name val="Calibri"/>
      <family val="2"/>
    </font>
    <font>
      <sz val="11"/>
      <color theme="1"/>
      <name val="Calibri"/>
      <family val="2"/>
    </font>
    <font>
      <b/>
      <sz val="11"/>
      <color rgb="FF000000"/>
      <name val="Arial Narrow"/>
      <family val="2"/>
    </font>
    <font>
      <sz val="11"/>
      <color theme="1"/>
      <name val="Arial Narrow"/>
      <family val="2"/>
    </font>
    <font>
      <b/>
      <sz val="11"/>
      <color rgb="FFFF0000"/>
      <name val="Arial Narrow"/>
      <family val="2"/>
    </font>
    <font>
      <b/>
      <sz val="11"/>
      <color rgb="FFFFFFFF"/>
      <name val="Arial Narrow"/>
      <family val="2"/>
    </font>
    <font>
      <sz val="11"/>
      <color rgb="FF073763"/>
      <name val="Arial Narrow"/>
      <family val="2"/>
    </font>
    <font>
      <b/>
      <sz val="11"/>
      <color theme="1"/>
      <name val="Arial Narrow"/>
      <family val="2"/>
    </font>
    <font>
      <sz val="11"/>
      <color rgb="FFFF0000"/>
      <name val="Arial Narrow"/>
      <family val="2"/>
    </font>
    <font>
      <sz val="11"/>
      <color rgb="FF000000"/>
      <name val="Arial Narrow"/>
      <family val="2"/>
    </font>
    <font>
      <b/>
      <sz val="11"/>
      <name val="Calibri"/>
      <family val="2"/>
      <scheme val="minor"/>
    </font>
    <font>
      <sz val="10"/>
      <color theme="1"/>
      <name val="Arial Narrow"/>
      <family val="2"/>
    </font>
    <font>
      <sz val="11"/>
      <color theme="0" tint="-0.249977111117893"/>
      <name val="Calibri"/>
      <family val="2"/>
      <scheme val="minor"/>
    </font>
    <font>
      <b/>
      <sz val="11"/>
      <color indexed="12"/>
      <name val="Calibri"/>
      <family val="2"/>
      <scheme val="minor"/>
    </font>
    <font>
      <b/>
      <sz val="10"/>
      <name val="Arial"/>
      <family val="2"/>
    </font>
    <font>
      <u/>
      <sz val="11"/>
      <color theme="1"/>
      <name val="Calibri"/>
      <family val="2"/>
      <scheme val="minor"/>
    </font>
    <font>
      <sz val="10"/>
      <name val="Arial"/>
      <family val="2"/>
    </font>
    <font>
      <sz val="11"/>
      <color rgb="FF0000FF"/>
      <name val="Calibri"/>
      <family val="2"/>
      <scheme val="minor"/>
    </font>
    <font>
      <i/>
      <sz val="11"/>
      <color theme="9"/>
      <name val="Calibri"/>
      <family val="2"/>
      <scheme val="minor"/>
    </font>
    <font>
      <u/>
      <sz val="11"/>
      <color indexed="12"/>
      <name val="Calibri"/>
      <family val="2"/>
      <scheme val="minor"/>
    </font>
    <font>
      <b/>
      <sz val="12"/>
      <color rgb="FFFF0000"/>
      <name val="Calibri"/>
      <family val="2"/>
      <scheme val="minor"/>
    </font>
    <font>
      <b/>
      <sz val="12"/>
      <name val="Calibri"/>
      <family val="2"/>
      <scheme val="minor"/>
    </font>
    <font>
      <b/>
      <sz val="11"/>
      <name val="Calibri"/>
      <family val="2"/>
    </font>
    <font>
      <b/>
      <u/>
      <sz val="11"/>
      <color theme="1"/>
      <name val="Calibri"/>
      <family val="2"/>
      <scheme val="minor"/>
    </font>
    <font>
      <b/>
      <i/>
      <sz val="11"/>
      <color theme="1"/>
      <name val="Calibri"/>
      <family val="2"/>
      <scheme val="minor"/>
    </font>
    <font>
      <u/>
      <sz val="11"/>
      <color theme="10"/>
      <name val="Calibri"/>
      <family val="2"/>
    </font>
    <font>
      <sz val="11"/>
      <color indexed="10"/>
      <name val="Calibri"/>
      <family val="2"/>
    </font>
    <font>
      <b/>
      <sz val="10"/>
      <color theme="0" tint="-0.249977111117893"/>
      <name val="Arial"/>
      <family val="2"/>
    </font>
    <font>
      <u/>
      <sz val="11"/>
      <color theme="0" tint="-0.249977111117893"/>
      <name val="Calibri"/>
      <family val="2"/>
      <scheme val="minor"/>
    </font>
    <font>
      <i/>
      <sz val="11"/>
      <color theme="0" tint="-0.249977111117893"/>
      <name val="Calibri"/>
      <family val="2"/>
      <scheme val="minor"/>
    </font>
    <font>
      <sz val="11"/>
      <name val="Calibri"/>
      <family val="2"/>
    </font>
    <font>
      <u/>
      <sz val="11"/>
      <name val="Calibri"/>
      <family val="2"/>
      <scheme val="minor"/>
    </font>
    <font>
      <i/>
      <u/>
      <sz val="11"/>
      <name val="Calibri"/>
      <family val="2"/>
      <scheme val="minor"/>
    </font>
    <font>
      <b/>
      <sz val="14"/>
      <color rgb="FFFF0000"/>
      <name val="Calibri"/>
      <family val="2"/>
      <scheme val="minor"/>
    </font>
    <font>
      <i/>
      <u/>
      <sz val="11"/>
      <color theme="1"/>
      <name val="Calibri"/>
      <family val="2"/>
      <scheme val="minor"/>
    </font>
    <font>
      <b/>
      <sz val="11"/>
      <color rgb="FFFF0000"/>
      <name val="Calibri"/>
      <family val="2"/>
      <scheme val="minor"/>
    </font>
    <font>
      <i/>
      <sz val="8"/>
      <color theme="1"/>
      <name val="Calibri"/>
      <family val="2"/>
      <scheme val="minor"/>
    </font>
    <font>
      <b/>
      <i/>
      <sz val="14"/>
      <color rgb="FFFF0000"/>
      <name val="Calibri"/>
      <family val="2"/>
      <scheme val="minor"/>
    </font>
    <font>
      <b/>
      <u/>
      <sz val="6.55"/>
      <color theme="10"/>
      <name val="Calibri"/>
      <family val="2"/>
    </font>
    <font>
      <u/>
      <sz val="11"/>
      <color theme="1"/>
      <name val="Arial Narrow"/>
      <family val="2"/>
    </font>
    <font>
      <i/>
      <sz val="11"/>
      <color theme="1"/>
      <name val="Arial Narrow"/>
      <family val="2"/>
    </font>
    <font>
      <b/>
      <u/>
      <sz val="12"/>
      <color rgb="FFFF0000"/>
      <name val="Calibri"/>
      <family val="2"/>
      <scheme val="minor"/>
    </font>
    <font>
      <u/>
      <sz val="11"/>
      <color rgb="FFFF0000"/>
      <name val="Calibri"/>
      <family val="2"/>
      <scheme val="minor"/>
    </font>
    <font>
      <sz val="9.9"/>
      <color theme="1"/>
      <name val="Calibri"/>
      <family val="2"/>
    </font>
    <font>
      <i/>
      <sz val="11"/>
      <color indexed="12"/>
      <name val="Calibri"/>
      <family val="2"/>
      <scheme val="minor"/>
    </font>
    <font>
      <b/>
      <u/>
      <sz val="11"/>
      <name val="Calibri"/>
      <family val="2"/>
      <scheme val="minor"/>
    </font>
    <font>
      <b/>
      <sz val="11"/>
      <color indexed="8"/>
      <name val="Calibri"/>
      <family val="2"/>
      <scheme val="minor"/>
    </font>
    <font>
      <sz val="10"/>
      <color theme="1"/>
      <name val="Calibri"/>
      <family val="2"/>
      <scheme val="minor"/>
    </font>
    <font>
      <b/>
      <sz val="10"/>
      <color rgb="FFFF0000"/>
      <name val="Calibri"/>
      <family val="2"/>
      <scheme val="minor"/>
    </font>
    <font>
      <sz val="10"/>
      <name val="Calibri"/>
      <family val="2"/>
      <scheme val="minor"/>
    </font>
    <font>
      <b/>
      <sz val="10"/>
      <name val="Calibri"/>
      <family val="2"/>
      <scheme val="minor"/>
    </font>
    <font>
      <b/>
      <i/>
      <sz val="10"/>
      <color theme="7"/>
      <name val="Calibri"/>
      <family val="2"/>
      <scheme val="minor"/>
    </font>
    <font>
      <i/>
      <sz val="10"/>
      <color theme="7"/>
      <name val="Calibri"/>
      <family val="2"/>
      <scheme val="minor"/>
    </font>
    <font>
      <b/>
      <sz val="10"/>
      <color theme="1"/>
      <name val="Calibri"/>
      <family val="2"/>
      <scheme val="minor"/>
    </font>
    <font>
      <sz val="10"/>
      <color rgb="FF000000"/>
      <name val="Calibri"/>
      <family val="2"/>
      <scheme val="minor"/>
    </font>
    <font>
      <sz val="9"/>
      <color rgb="FF000000"/>
      <name val="Calibri"/>
      <family val="2"/>
      <scheme val="minor"/>
    </font>
    <font>
      <sz val="10"/>
      <color rgb="FF0000FF"/>
      <name val="Calibri"/>
      <family val="2"/>
      <scheme val="minor"/>
    </font>
    <font>
      <b/>
      <sz val="10"/>
      <color indexed="10"/>
      <name val="Calibri"/>
      <family val="2"/>
      <scheme val="minor"/>
    </font>
    <font>
      <sz val="10"/>
      <color theme="1"/>
      <name val="Arial"/>
      <family val="2"/>
    </font>
    <font>
      <b/>
      <sz val="11"/>
      <color indexed="10"/>
      <name val="Calibri"/>
      <family val="2"/>
      <scheme val="minor"/>
    </font>
    <font>
      <b/>
      <i/>
      <sz val="11"/>
      <name val="Calibri"/>
      <family val="2"/>
      <scheme val="minor"/>
    </font>
    <font>
      <b/>
      <u/>
      <sz val="11"/>
      <color indexed="12"/>
      <name val="Calibri"/>
      <family val="2"/>
      <scheme val="minor"/>
    </font>
    <font>
      <u/>
      <sz val="10"/>
      <color theme="10"/>
      <name val="Calibri"/>
      <family val="2"/>
    </font>
    <font>
      <u/>
      <sz val="11"/>
      <color theme="10"/>
      <name val="Calibri"/>
      <family val="2"/>
      <scheme val="minor"/>
    </font>
    <font>
      <b/>
      <u/>
      <sz val="11"/>
      <color rgb="FFFFFFFF"/>
      <name val="Arial Narrow"/>
      <family val="2"/>
    </font>
    <font>
      <b/>
      <i/>
      <u/>
      <sz val="11"/>
      <color rgb="FFFFFFFF"/>
      <name val="Arial Narrow"/>
      <family val="2"/>
    </font>
    <font>
      <b/>
      <i/>
      <sz val="11"/>
      <color rgb="FFFFFFFF"/>
      <name val="Arial Narrow"/>
      <family val="2"/>
    </font>
  </fonts>
  <fills count="26">
    <fill>
      <patternFill patternType="none"/>
    </fill>
    <fill>
      <patternFill patternType="gray125"/>
    </fill>
    <fill>
      <patternFill patternType="solid">
        <fgColor theme="8"/>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6" tint="0.59999389629810485"/>
        <bgColor indexed="64"/>
      </patternFill>
    </fill>
    <fill>
      <patternFill patternType="solid">
        <fgColor indexed="43"/>
        <bgColor indexed="64"/>
      </patternFill>
    </fill>
    <fill>
      <patternFill patternType="solid">
        <fgColor rgb="FFC00000"/>
        <bgColor indexed="64"/>
      </patternFill>
    </fill>
    <fill>
      <patternFill patternType="solid">
        <fgColor indexed="13"/>
        <bgColor indexed="64"/>
      </patternFill>
    </fill>
    <fill>
      <patternFill patternType="solid">
        <fgColor theme="0"/>
        <bgColor indexed="64"/>
      </patternFill>
    </fill>
    <fill>
      <patternFill patternType="solid">
        <fgColor rgb="FF333E48"/>
        <bgColor indexed="64"/>
      </patternFill>
    </fill>
    <fill>
      <patternFill patternType="solid">
        <fgColor rgb="FFD1D8DE"/>
        <bgColor indexed="64"/>
      </patternFill>
    </fill>
    <fill>
      <patternFill patternType="solid">
        <fgColor rgb="FFFFF8E5"/>
        <bgColor indexed="64"/>
      </patternFill>
    </fill>
    <fill>
      <patternFill patternType="solid">
        <fgColor indexed="2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0.249977111117893"/>
        <bgColor indexed="64"/>
      </patternFill>
    </fill>
    <fill>
      <patternFill patternType="solid">
        <fgColor theme="4"/>
        <bgColor indexed="64"/>
      </patternFill>
    </fill>
    <fill>
      <patternFill patternType="solid">
        <fgColor theme="7"/>
        <bgColor indexed="64"/>
      </patternFill>
    </fill>
    <fill>
      <patternFill patternType="solid">
        <fgColor rgb="FF4F81BD"/>
        <bgColor indexed="64"/>
      </patternFill>
    </fill>
    <fill>
      <patternFill patternType="solid">
        <fgColor rgb="FFFFFFFF"/>
        <bgColor indexed="64"/>
      </patternFill>
    </fill>
    <fill>
      <patternFill patternType="solid">
        <fgColor rgb="FFCCCCCC"/>
        <bgColor indexed="64"/>
      </patternFill>
    </fill>
    <fill>
      <patternFill patternType="solid">
        <fgColor rgb="FFB8CCE4"/>
        <bgColor indexed="64"/>
      </patternFill>
    </fill>
  </fills>
  <borders count="74">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333E48"/>
      </top>
      <bottom/>
      <diagonal/>
    </border>
    <border>
      <left/>
      <right style="medium">
        <color rgb="FF778B9E"/>
      </right>
      <top/>
      <bottom/>
      <diagonal/>
    </border>
    <border>
      <left style="medium">
        <color rgb="FF778A9E"/>
      </left>
      <right style="medium">
        <color rgb="FF778A9E"/>
      </right>
      <top style="medium">
        <color rgb="FF778A9E"/>
      </top>
      <bottom style="medium">
        <color rgb="FF778A9E"/>
      </bottom>
      <diagonal/>
    </border>
    <border>
      <left/>
      <right/>
      <top style="medium">
        <color rgb="FF778B9E"/>
      </top>
      <bottom style="medium">
        <color rgb="FF778B9E"/>
      </bottom>
      <diagonal/>
    </border>
    <border>
      <left style="medium">
        <color rgb="FF778A9E"/>
      </left>
      <right style="medium">
        <color rgb="FF778A9E"/>
      </right>
      <top style="medium">
        <color rgb="FF778A9E"/>
      </top>
      <bottom style="medium">
        <color rgb="FF778B9E"/>
      </bottom>
      <diagonal/>
    </border>
    <border>
      <left style="medium">
        <color rgb="FF778A9E"/>
      </left>
      <right style="medium">
        <color rgb="FF778A9E"/>
      </right>
      <top style="medium">
        <color rgb="FF778B9E"/>
      </top>
      <bottom style="medium">
        <color rgb="FF778B9E"/>
      </bottom>
      <diagonal/>
    </border>
    <border>
      <left style="medium">
        <color rgb="FF778A9E"/>
      </left>
      <right style="medium">
        <color rgb="FF778A9E"/>
      </right>
      <top style="medium">
        <color rgb="FF778B9E"/>
      </top>
      <bottom style="medium">
        <color rgb="FF778A9E"/>
      </bottom>
      <diagonal/>
    </border>
    <border>
      <left style="medium">
        <color rgb="FF778B9E"/>
      </left>
      <right style="medium">
        <color rgb="FF778B9E"/>
      </right>
      <top/>
      <bottom/>
      <diagonal/>
    </border>
    <border>
      <left style="medium">
        <color rgb="FF778B9E"/>
      </left>
      <right/>
      <top/>
      <bottom/>
      <diagonal/>
    </border>
    <border>
      <left style="medium">
        <color rgb="FF778A9E"/>
      </left>
      <right/>
      <top style="medium">
        <color rgb="FF778A9E"/>
      </top>
      <bottom/>
      <diagonal/>
    </border>
    <border>
      <left/>
      <right/>
      <top style="medium">
        <color rgb="FF778A9E"/>
      </top>
      <bottom/>
      <diagonal/>
    </border>
    <border>
      <left/>
      <right style="medium">
        <color rgb="FF778B9E"/>
      </right>
      <top style="medium">
        <color rgb="FF778A9E"/>
      </top>
      <bottom/>
      <diagonal/>
    </border>
    <border>
      <left style="medium">
        <color rgb="FF778B9E"/>
      </left>
      <right style="medium">
        <color rgb="FF778A9E"/>
      </right>
      <top style="medium">
        <color rgb="FF778A9E"/>
      </top>
      <bottom/>
      <diagonal/>
    </border>
    <border>
      <left style="medium">
        <color rgb="FF778A9E"/>
      </left>
      <right/>
      <top/>
      <bottom/>
      <diagonal/>
    </border>
    <border>
      <left style="medium">
        <color rgb="FF778B9E"/>
      </left>
      <right style="medium">
        <color rgb="FF778A9E"/>
      </right>
      <top/>
      <bottom/>
      <diagonal/>
    </border>
    <border>
      <left style="medium">
        <color rgb="FF778B9E"/>
      </left>
      <right style="medium">
        <color rgb="FF778A9E"/>
      </right>
      <top/>
      <bottom style="medium">
        <color rgb="FF778A9E"/>
      </bottom>
      <diagonal/>
    </border>
    <border>
      <left style="medium">
        <color rgb="FF778B9E"/>
      </left>
      <right style="medium">
        <color rgb="FF778B9E"/>
      </right>
      <top style="medium">
        <color rgb="FF778B9E"/>
      </top>
      <bottom/>
      <diagonal/>
    </border>
    <border>
      <left style="medium">
        <color rgb="FF778B9E"/>
      </left>
      <right/>
      <top style="medium">
        <color rgb="FF778B9E"/>
      </top>
      <bottom/>
      <diagonal/>
    </border>
    <border>
      <left/>
      <right style="medium">
        <color rgb="FF778A9E"/>
      </right>
      <top style="medium">
        <color rgb="FF778A9E"/>
      </top>
      <bottom/>
      <diagonal/>
    </border>
    <border>
      <left style="medium">
        <color rgb="FF778A9E"/>
      </left>
      <right/>
      <top/>
      <bottom style="medium">
        <color rgb="FF778A9E"/>
      </bottom>
      <diagonal/>
    </border>
    <border>
      <left/>
      <right/>
      <top/>
      <bottom style="medium">
        <color rgb="FF778A9E"/>
      </bottom>
      <diagonal/>
    </border>
    <border>
      <left/>
      <right style="medium">
        <color rgb="FF778A9E"/>
      </right>
      <top/>
      <bottom style="medium">
        <color rgb="FF778A9E"/>
      </bottom>
      <diagonal/>
    </border>
    <border>
      <left style="medium">
        <color rgb="FF778A9E"/>
      </left>
      <right style="medium">
        <color rgb="FF778A9E"/>
      </right>
      <top style="medium">
        <color rgb="FF778A9E"/>
      </top>
      <bottom/>
      <diagonal/>
    </border>
    <border>
      <left style="medium">
        <color rgb="FF778A9E"/>
      </left>
      <right style="medium">
        <color rgb="FF778A9E"/>
      </right>
      <top/>
      <bottom/>
      <diagonal/>
    </border>
    <border>
      <left style="medium">
        <color rgb="FF778A9E"/>
      </left>
      <right style="medium">
        <color rgb="FF778A9E"/>
      </right>
      <top/>
      <bottom style="medium">
        <color rgb="FF778A9E"/>
      </bottom>
      <diagonal/>
    </border>
    <border>
      <left style="medium">
        <color rgb="FF778B9E"/>
      </left>
      <right style="medium">
        <color rgb="FF778B9E"/>
      </right>
      <top style="medium">
        <color rgb="FF778A9E"/>
      </top>
      <bottom/>
      <diagonal/>
    </border>
    <border>
      <left/>
      <right/>
      <top style="medium">
        <color rgb="FF778B9E"/>
      </top>
      <bottom/>
      <diagonal/>
    </border>
    <border>
      <left/>
      <right style="medium">
        <color rgb="FF778A9E"/>
      </right>
      <top/>
      <bottom/>
      <diagonal/>
    </border>
    <border>
      <left style="medium">
        <color rgb="FF778B9E"/>
      </left>
      <right/>
      <top style="medium">
        <color rgb="FF778A9E"/>
      </top>
      <bottom/>
      <diagonal/>
    </border>
    <border>
      <left style="medium">
        <color rgb="FF778B9E"/>
      </left>
      <right style="medium">
        <color rgb="FF778B9E"/>
      </right>
      <top/>
      <bottom style="medium">
        <color rgb="FF778B9E"/>
      </bottom>
      <diagonal/>
    </border>
    <border>
      <left/>
      <right/>
      <top/>
      <bottom style="medium">
        <color rgb="FF778B9E"/>
      </bottom>
      <diagonal/>
    </border>
    <border>
      <left style="medium">
        <color rgb="FF778B9E"/>
      </left>
      <right/>
      <top/>
      <bottom style="medium">
        <color rgb="FF778B9E"/>
      </bottom>
      <diagonal/>
    </border>
    <border>
      <left/>
      <right style="medium">
        <color rgb="FF778B9E"/>
      </right>
      <top/>
      <bottom style="medium">
        <color rgb="FF778B9E"/>
      </bottom>
      <diagonal/>
    </border>
    <border>
      <left style="thin">
        <color theme="4"/>
      </left>
      <right style="thin">
        <color theme="4"/>
      </right>
      <top style="thin">
        <color theme="4"/>
      </top>
      <bottom style="thin">
        <color theme="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right style="medium">
        <color rgb="FF4F81BD"/>
      </right>
      <top/>
      <bottom style="medium">
        <color rgb="FF4F81BD"/>
      </bottom>
      <diagonal/>
    </border>
    <border>
      <left/>
      <right style="medium">
        <color rgb="FF95B3D7"/>
      </right>
      <top/>
      <bottom style="medium">
        <color rgb="FF95B3D7"/>
      </bottom>
      <diagonal/>
    </border>
    <border>
      <left/>
      <right style="medium">
        <color rgb="FFFFFFFF"/>
      </right>
      <top/>
      <bottom style="medium">
        <color rgb="FF95B3D7"/>
      </bottom>
      <diagonal/>
    </border>
    <border>
      <left style="medium">
        <color rgb="FF95B3D7"/>
      </left>
      <right style="medium">
        <color rgb="FF95B3D7"/>
      </right>
      <top/>
      <bottom style="medium">
        <color rgb="FF95B3D7"/>
      </bottom>
      <diagonal/>
    </border>
    <border>
      <left style="medium">
        <color rgb="FF4F81BD"/>
      </left>
      <right style="medium">
        <color rgb="FF95B3D7"/>
      </right>
      <top style="medium">
        <color rgb="FF95B3D7"/>
      </top>
      <bottom/>
      <diagonal/>
    </border>
    <border>
      <left style="medium">
        <color rgb="FF95B3D7"/>
      </left>
      <right style="medium">
        <color rgb="FF95B3D7"/>
      </right>
      <top style="medium">
        <color rgb="FF95B3D7"/>
      </top>
      <bottom style="medium">
        <color rgb="FF95B3D7"/>
      </bottom>
      <diagonal/>
    </border>
    <border>
      <left/>
      <right style="medium">
        <color rgb="FF666666"/>
      </right>
      <top/>
      <bottom style="medium">
        <color rgb="FF666666"/>
      </bottom>
      <diagonal/>
    </border>
    <border>
      <left/>
      <right/>
      <top/>
      <bottom style="medium">
        <color rgb="FF666666"/>
      </bottom>
      <diagonal/>
    </border>
    <border>
      <left style="thick">
        <color rgb="FF666666"/>
      </left>
      <right style="thick">
        <color rgb="FF666666"/>
      </right>
      <top style="thick">
        <color rgb="FF666666"/>
      </top>
      <bottom style="thick">
        <color rgb="FF666666"/>
      </bottom>
      <diagonal/>
    </border>
    <border>
      <left style="thick">
        <color rgb="FF666666"/>
      </left>
      <right style="medium">
        <color rgb="FF666666"/>
      </right>
      <top style="thick">
        <color rgb="FF666666"/>
      </top>
      <bottom style="medium">
        <color rgb="FF666666"/>
      </bottom>
      <diagonal/>
    </border>
    <border>
      <left/>
      <right style="medium">
        <color rgb="FF666666"/>
      </right>
      <top style="thick">
        <color rgb="FF666666"/>
      </top>
      <bottom style="medium">
        <color rgb="FF666666"/>
      </bottom>
      <diagonal/>
    </border>
    <border>
      <left/>
      <right style="thick">
        <color rgb="FF666666"/>
      </right>
      <top style="thick">
        <color rgb="FF666666"/>
      </top>
      <bottom style="medium">
        <color rgb="FF666666"/>
      </bottom>
      <diagonal/>
    </border>
    <border>
      <left style="thick">
        <color rgb="FF666666"/>
      </left>
      <right style="medium">
        <color rgb="FF666666"/>
      </right>
      <top/>
      <bottom style="medium">
        <color rgb="FF666666"/>
      </bottom>
      <diagonal/>
    </border>
    <border>
      <left/>
      <right style="thick">
        <color rgb="FF666666"/>
      </right>
      <top/>
      <bottom style="medium">
        <color rgb="FF666666"/>
      </bottom>
      <diagonal/>
    </border>
    <border>
      <left/>
      <right style="medium">
        <color rgb="FF4F81BD"/>
      </right>
      <top/>
      <bottom style="medium">
        <color rgb="FF95B3D7"/>
      </bottom>
      <diagonal/>
    </border>
    <border>
      <left style="medium">
        <color rgb="FF4F81BD"/>
      </left>
      <right style="medium">
        <color rgb="FFFFFFFF"/>
      </right>
      <top/>
      <bottom style="medium">
        <color rgb="FF95B3D7"/>
      </bottom>
      <diagonal/>
    </border>
    <border>
      <left style="medium">
        <color rgb="FF4F81BD"/>
      </left>
      <right style="medium">
        <color rgb="FFFFFFFF"/>
      </right>
      <top/>
      <bottom style="medium">
        <color rgb="FF4F81BD"/>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95B3D7"/>
      </left>
      <right/>
      <top/>
      <bottom style="medium">
        <color rgb="FF95B3D7"/>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alignment vertical="top"/>
      <protection locked="0"/>
    </xf>
    <xf numFmtId="164" fontId="32" fillId="0" borderId="0" applyFont="0" applyFill="0" applyBorder="0" applyAlignment="0" applyProtection="0"/>
    <xf numFmtId="175" fontId="32" fillId="0" borderId="0" applyFont="0" applyFill="0" applyBorder="0" applyAlignment="0" applyProtection="0"/>
    <xf numFmtId="0" fontId="79" fillId="0" borderId="0" applyNumberFormat="0" applyFill="0" applyBorder="0" applyAlignment="0" applyProtection="0"/>
    <xf numFmtId="44" fontId="1" fillId="0" borderId="0" applyFont="0" applyFill="0" applyBorder="0" applyAlignment="0" applyProtection="0"/>
  </cellStyleXfs>
  <cellXfs count="714">
    <xf numFmtId="0" fontId="0" fillId="0" borderId="0" xfId="0"/>
    <xf numFmtId="0" fontId="0" fillId="0" borderId="1" xfId="0" applyBorder="1"/>
    <xf numFmtId="0" fontId="6" fillId="0" borderId="1" xfId="0" applyFont="1" applyBorder="1"/>
    <xf numFmtId="0" fontId="4" fillId="0" borderId="1" xfId="0" applyFont="1" applyBorder="1"/>
    <xf numFmtId="0" fontId="0" fillId="2" borderId="1" xfId="0" applyFill="1" applyBorder="1"/>
    <xf numFmtId="0" fontId="0" fillId="3" borderId="1" xfId="0" applyFill="1" applyBorder="1"/>
    <xf numFmtId="0" fontId="0" fillId="4" borderId="1" xfId="0" applyFill="1" applyBorder="1"/>
    <xf numFmtId="0" fontId="0" fillId="5" borderId="1" xfId="0" applyFill="1" applyBorder="1"/>
    <xf numFmtId="0" fontId="0" fillId="6" borderId="1" xfId="0" applyFill="1" applyBorder="1"/>
    <xf numFmtId="0" fontId="0" fillId="7" borderId="1" xfId="0" applyFill="1" applyBorder="1"/>
    <xf numFmtId="0" fontId="0" fillId="8" borderId="1" xfId="0" applyFill="1" applyBorder="1"/>
    <xf numFmtId="0" fontId="7" fillId="0" borderId="1" xfId="0" applyFont="1" applyBorder="1"/>
    <xf numFmtId="0" fontId="8" fillId="0" borderId="1" xfId="0" applyFont="1" applyBorder="1"/>
    <xf numFmtId="0" fontId="0" fillId="9" borderId="1" xfId="0" applyFill="1" applyBorder="1"/>
    <xf numFmtId="0" fontId="9" fillId="0" borderId="1" xfId="0" applyFont="1" applyBorder="1"/>
    <xf numFmtId="0" fontId="10" fillId="0" borderId="1" xfId="0" applyFont="1" applyBorder="1"/>
    <xf numFmtId="0" fontId="0" fillId="0" borderId="2" xfId="0" applyBorder="1"/>
    <xf numFmtId="0" fontId="0" fillId="0" borderId="4" xfId="0" applyBorder="1"/>
    <xf numFmtId="0" fontId="0" fillId="8" borderId="0" xfId="0" applyFill="1"/>
    <xf numFmtId="0" fontId="4" fillId="0" borderId="0" xfId="0" applyFont="1"/>
    <xf numFmtId="0" fontId="12" fillId="0" borderId="1" xfId="0" applyFont="1" applyBorder="1"/>
    <xf numFmtId="0" fontId="12" fillId="8" borderId="1" xfId="0" applyFont="1" applyFill="1" applyBorder="1"/>
    <xf numFmtId="0" fontId="13" fillId="0" borderId="1" xfId="0" applyFont="1" applyBorder="1"/>
    <xf numFmtId="0" fontId="14" fillId="0" borderId="1" xfId="0" applyFont="1" applyBorder="1"/>
    <xf numFmtId="0" fontId="4" fillId="0" borderId="1" xfId="0" applyFont="1" applyBorder="1" applyAlignment="1">
      <alignment horizontal="center"/>
    </xf>
    <xf numFmtId="0" fontId="4" fillId="0" borderId="1" xfId="0" applyFont="1" applyBorder="1" applyAlignment="1">
      <alignment wrapText="1"/>
    </xf>
    <xf numFmtId="0" fontId="0" fillId="0" borderId="1" xfId="0" applyBorder="1" applyAlignment="1">
      <alignment vertical="center" wrapText="1"/>
    </xf>
    <xf numFmtId="0" fontId="0" fillId="8" borderId="1" xfId="0" applyFill="1" applyBorder="1" applyAlignment="1">
      <alignment horizontal="center" vertical="center" wrapText="1"/>
    </xf>
    <xf numFmtId="0" fontId="0" fillId="8" borderId="1" xfId="0" applyFill="1" applyBorder="1" applyAlignment="1">
      <alignment vertical="center" wrapText="1"/>
    </xf>
    <xf numFmtId="0" fontId="15" fillId="0" borderId="1" xfId="0" applyFont="1" applyBorder="1"/>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0" fontId="0" fillId="0" borderId="5" xfId="0" applyBorder="1"/>
    <xf numFmtId="0" fontId="0" fillId="0" borderId="7" xfId="0" applyBorder="1" applyAlignment="1">
      <alignment horizontal="center" vertical="center"/>
    </xf>
    <xf numFmtId="0" fontId="0" fillId="0" borderId="8" xfId="0" applyBorder="1" applyAlignment="1">
      <alignment horizontal="left" vertical="center" wrapText="1"/>
    </xf>
    <xf numFmtId="0" fontId="0" fillId="0" borderId="7" xfId="0" applyBorder="1" applyAlignment="1">
      <alignment horizontal="left" vertical="center" wrapText="1"/>
    </xf>
    <xf numFmtId="0" fontId="0" fillId="0" borderId="9" xfId="0" applyBorder="1" applyAlignment="1">
      <alignment horizontal="left" vertical="center" wrapText="1"/>
    </xf>
    <xf numFmtId="0" fontId="0" fillId="0" borderId="7" xfId="0" applyBorder="1" applyAlignment="1">
      <alignment horizontal="center" vertical="center" wrapText="1"/>
    </xf>
    <xf numFmtId="0" fontId="0" fillId="8" borderId="7" xfId="0" applyFill="1" applyBorder="1" applyAlignment="1">
      <alignment vertical="center" wrapText="1"/>
    </xf>
    <xf numFmtId="0" fontId="0" fillId="8" borderId="7" xfId="0" applyFill="1" applyBorder="1" applyAlignment="1">
      <alignment horizontal="left" vertical="center"/>
    </xf>
    <xf numFmtId="0" fontId="0" fillId="0" borderId="7" xfId="0" applyBorder="1" applyAlignment="1">
      <alignment vertical="center" wrapText="1"/>
    </xf>
    <xf numFmtId="0" fontId="17" fillId="0" borderId="9" xfId="0" applyFont="1" applyBorder="1" applyAlignment="1">
      <alignment horizontal="left" vertical="center" wrapText="1"/>
    </xf>
    <xf numFmtId="0" fontId="11" fillId="0" borderId="9" xfId="3" applyFill="1" applyBorder="1" applyAlignment="1" applyProtection="1">
      <alignment horizontal="left" vertical="center" wrapText="1"/>
    </xf>
    <xf numFmtId="0" fontId="0" fillId="10" borderId="8" xfId="0" applyFill="1" applyBorder="1" applyAlignment="1">
      <alignment horizontal="left" vertical="center" wrapText="1"/>
    </xf>
    <xf numFmtId="0" fontId="0" fillId="10" borderId="7" xfId="0" applyFill="1" applyBorder="1" applyAlignment="1">
      <alignment horizontal="left" vertical="center" wrapText="1"/>
    </xf>
    <xf numFmtId="0" fontId="8" fillId="10" borderId="9" xfId="0" applyFont="1" applyFill="1" applyBorder="1" applyAlignment="1">
      <alignment horizontal="left" vertical="center" wrapText="1"/>
    </xf>
    <xf numFmtId="0" fontId="0" fillId="10" borderId="7" xfId="0" applyFill="1" applyBorder="1" applyAlignment="1">
      <alignment horizontal="center" vertical="center" wrapText="1"/>
    </xf>
    <xf numFmtId="0" fontId="0" fillId="0" borderId="1" xfId="0" applyBorder="1" applyAlignment="1">
      <alignment horizontal="right" vertical="center"/>
    </xf>
    <xf numFmtId="0" fontId="18" fillId="11" borderId="0" xfId="0" applyFont="1" applyFill="1" applyAlignment="1">
      <alignment vertical="center" wrapText="1"/>
    </xf>
    <xf numFmtId="0" fontId="19" fillId="11" borderId="0" xfId="0" applyFont="1" applyFill="1" applyAlignment="1">
      <alignment wrapText="1"/>
    </xf>
    <xf numFmtId="0" fontId="21" fillId="12" borderId="10" xfId="0" applyFont="1" applyFill="1" applyBorder="1" applyAlignment="1">
      <alignment horizontal="center" vertical="center" wrapText="1"/>
    </xf>
    <xf numFmtId="0" fontId="21" fillId="12" borderId="11" xfId="0" applyFont="1" applyFill="1" applyBorder="1" applyAlignment="1">
      <alignment horizontal="center" vertical="center" wrapText="1"/>
    </xf>
    <xf numFmtId="0" fontId="22" fillId="13" borderId="12" xfId="0" applyFont="1" applyFill="1" applyBorder="1" applyAlignment="1">
      <alignment vertical="center" wrapText="1"/>
    </xf>
    <xf numFmtId="0" fontId="19" fillId="13" borderId="12" xfId="0" applyFont="1" applyFill="1" applyBorder="1" applyAlignment="1">
      <alignment horizontal="center" vertical="center" wrapText="1"/>
    </xf>
    <xf numFmtId="0" fontId="19" fillId="13" borderId="14" xfId="0" applyFont="1" applyFill="1" applyBorder="1" applyAlignment="1">
      <alignment horizontal="left" vertical="center" wrapText="1"/>
    </xf>
    <xf numFmtId="0" fontId="22" fillId="0" borderId="12" xfId="0" applyFont="1" applyBorder="1" applyAlignment="1">
      <alignment vertical="center" wrapText="1"/>
    </xf>
    <xf numFmtId="0" fontId="19" fillId="0" borderId="12" xfId="0" applyFont="1" applyBorder="1" applyAlignment="1">
      <alignment horizontal="center" vertical="center" wrapText="1"/>
    </xf>
    <xf numFmtId="0" fontId="19" fillId="11" borderId="15" xfId="0" applyFont="1" applyFill="1" applyBorder="1" applyAlignment="1">
      <alignment horizontal="left" vertical="center" wrapText="1"/>
    </xf>
    <xf numFmtId="0" fontId="22" fillId="13" borderId="12" xfId="0" applyFont="1" applyFill="1" applyBorder="1" applyAlignment="1">
      <alignment horizontal="center" vertical="center" wrapText="1"/>
    </xf>
    <xf numFmtId="0" fontId="19" fillId="13" borderId="16" xfId="0" applyFont="1" applyFill="1" applyBorder="1" applyAlignment="1">
      <alignment horizontal="left" vertical="center" wrapText="1"/>
    </xf>
    <xf numFmtId="0" fontId="19" fillId="13" borderId="19" xfId="0" applyFont="1" applyFill="1" applyBorder="1" applyAlignment="1">
      <alignment vertical="center" wrapText="1"/>
    </xf>
    <xf numFmtId="0" fontId="23" fillId="13" borderId="20" xfId="0" applyFont="1" applyFill="1" applyBorder="1" applyAlignment="1">
      <alignment horizontal="center" vertical="center" wrapText="1"/>
    </xf>
    <xf numFmtId="0" fontId="23" fillId="13" borderId="21" xfId="0" applyFont="1" applyFill="1" applyBorder="1" applyAlignment="1">
      <alignment horizontal="center" vertical="center" wrapText="1"/>
    </xf>
    <xf numFmtId="0" fontId="19" fillId="13" borderId="22" xfId="0" applyFont="1" applyFill="1" applyBorder="1" applyAlignment="1">
      <alignment vertical="center" wrapText="1"/>
    </xf>
    <xf numFmtId="0" fontId="19" fillId="13" borderId="23" xfId="0" applyFont="1" applyFill="1" applyBorder="1" applyAlignment="1">
      <alignment vertical="center" wrapText="1"/>
    </xf>
    <xf numFmtId="16" fontId="19" fillId="14" borderId="0" xfId="0" applyNumberFormat="1" applyFont="1" applyFill="1" applyAlignment="1">
      <alignment vertical="center" wrapText="1"/>
    </xf>
    <xf numFmtId="16" fontId="19" fillId="14" borderId="0" xfId="0" applyNumberFormat="1" applyFont="1" applyFill="1" applyAlignment="1">
      <alignment horizontal="center" vertical="center" wrapText="1"/>
    </xf>
    <xf numFmtId="0" fontId="24" fillId="13" borderId="24" xfId="0" applyFont="1" applyFill="1" applyBorder="1" applyAlignment="1">
      <alignment vertical="center" wrapText="1"/>
    </xf>
    <xf numFmtId="0" fontId="19" fillId="13" borderId="24" xfId="0" applyFont="1" applyFill="1" applyBorder="1" applyAlignment="1">
      <alignment vertical="center" wrapText="1"/>
    </xf>
    <xf numFmtId="16" fontId="23" fillId="13" borderId="0" xfId="0" applyNumberFormat="1" applyFont="1" applyFill="1" applyAlignment="1">
      <alignment horizontal="center" vertical="center" wrapText="1"/>
    </xf>
    <xf numFmtId="16" fontId="19" fillId="13" borderId="0" xfId="0" applyNumberFormat="1" applyFont="1" applyFill="1" applyAlignment="1">
      <alignment horizontal="center" vertical="center" wrapText="1"/>
    </xf>
    <xf numFmtId="6" fontId="19" fillId="13" borderId="0" xfId="0" applyNumberFormat="1" applyFont="1" applyFill="1" applyAlignment="1">
      <alignment vertical="center" wrapText="1"/>
    </xf>
    <xf numFmtId="0" fontId="19" fillId="13" borderId="25" xfId="0" applyFont="1" applyFill="1" applyBorder="1" applyAlignment="1">
      <alignment vertical="center" wrapText="1"/>
    </xf>
    <xf numFmtId="0" fontId="25" fillId="11" borderId="19" xfId="0" applyFont="1" applyFill="1" applyBorder="1" applyAlignment="1">
      <alignment vertical="center" wrapText="1"/>
    </xf>
    <xf numFmtId="16" fontId="23" fillId="0" borderId="20" xfId="0" applyNumberFormat="1" applyFont="1" applyBorder="1" applyAlignment="1">
      <alignment horizontal="center" vertical="center" wrapText="1"/>
    </xf>
    <xf numFmtId="0" fontId="19" fillId="11" borderId="28" xfId="0" applyFont="1" applyFill="1" applyBorder="1" applyAlignment="1">
      <alignment wrapText="1"/>
    </xf>
    <xf numFmtId="0" fontId="25" fillId="11" borderId="11" xfId="0" applyFont="1" applyFill="1" applyBorder="1" applyAlignment="1">
      <alignment vertical="top" wrapText="1"/>
    </xf>
    <xf numFmtId="0" fontId="25" fillId="11" borderId="29" xfId="0" applyFont="1" applyFill="1" applyBorder="1" applyAlignment="1">
      <alignment vertical="center" wrapText="1"/>
    </xf>
    <xf numFmtId="16" fontId="19" fillId="14" borderId="30" xfId="0" applyNumberFormat="1" applyFont="1" applyFill="1" applyBorder="1" applyAlignment="1">
      <alignment horizontal="center" vertical="center" wrapText="1"/>
    </xf>
    <xf numFmtId="0" fontId="19" fillId="11" borderId="31" xfId="0" applyFont="1" applyFill="1" applyBorder="1" applyAlignment="1">
      <alignment wrapText="1"/>
    </xf>
    <xf numFmtId="0" fontId="23" fillId="13" borderId="0" xfId="0" applyFont="1" applyFill="1" applyAlignment="1">
      <alignment horizontal="center" vertical="center" wrapText="1"/>
    </xf>
    <xf numFmtId="0" fontId="19" fillId="13" borderId="0" xfId="0" applyFont="1" applyFill="1" applyAlignment="1">
      <alignment vertical="center" wrapText="1"/>
    </xf>
    <xf numFmtId="0" fontId="19" fillId="13" borderId="32" xfId="0" applyFont="1" applyFill="1" applyBorder="1" applyAlignment="1">
      <alignment horizontal="left" vertical="top" wrapText="1"/>
    </xf>
    <xf numFmtId="0" fontId="19" fillId="14" borderId="0" xfId="0" applyFont="1" applyFill="1" applyAlignment="1">
      <alignment vertical="center" wrapText="1"/>
    </xf>
    <xf numFmtId="0" fontId="19" fillId="13" borderId="33" xfId="0" applyFont="1" applyFill="1" applyBorder="1" applyAlignment="1">
      <alignment horizontal="left" vertical="top" wrapText="1"/>
    </xf>
    <xf numFmtId="0" fontId="19" fillId="13" borderId="0" xfId="0" applyFont="1" applyFill="1" applyAlignment="1">
      <alignment horizontal="left" vertical="center" wrapText="1"/>
    </xf>
    <xf numFmtId="0" fontId="19" fillId="13" borderId="29" xfId="0" applyFont="1" applyFill="1" applyBorder="1" applyAlignment="1">
      <alignment vertical="center" wrapText="1"/>
    </xf>
    <xf numFmtId="0" fontId="19" fillId="14" borderId="30" xfId="0" applyFont="1" applyFill="1" applyBorder="1" applyAlignment="1">
      <alignment vertical="center" wrapText="1"/>
    </xf>
    <xf numFmtId="0" fontId="19" fillId="13" borderId="30" xfId="0" applyFont="1" applyFill="1" applyBorder="1" applyAlignment="1">
      <alignment vertical="center" wrapText="1"/>
    </xf>
    <xf numFmtId="0" fontId="19" fillId="13" borderId="34" xfId="0" applyFont="1" applyFill="1" applyBorder="1" applyAlignment="1">
      <alignment horizontal="left" vertical="top" wrapText="1"/>
    </xf>
    <xf numFmtId="0" fontId="19" fillId="13" borderId="17" xfId="0" applyFont="1" applyFill="1" applyBorder="1" applyAlignment="1">
      <alignment vertical="center" wrapText="1"/>
    </xf>
    <xf numFmtId="0" fontId="18" fillId="13" borderId="18" xfId="0" applyFont="1" applyFill="1" applyBorder="1" applyAlignment="1">
      <alignment vertical="center" wrapText="1"/>
    </xf>
    <xf numFmtId="0" fontId="25" fillId="13" borderId="0" xfId="0" applyFont="1" applyFill="1" applyAlignment="1">
      <alignment vertical="center" wrapText="1"/>
    </xf>
    <xf numFmtId="0" fontId="25" fillId="13" borderId="17" xfId="0" applyFont="1" applyFill="1" applyBorder="1" applyAlignment="1">
      <alignment vertical="top" wrapText="1"/>
    </xf>
    <xf numFmtId="0" fontId="25" fillId="13" borderId="18" xfId="0" applyFont="1" applyFill="1" applyBorder="1" applyAlignment="1">
      <alignment vertical="center" wrapText="1"/>
    </xf>
    <xf numFmtId="3" fontId="25" fillId="14" borderId="0" xfId="0" applyNumberFormat="1" applyFont="1" applyFill="1" applyAlignment="1">
      <alignment vertical="center" wrapText="1"/>
    </xf>
    <xf numFmtId="0" fontId="25" fillId="13" borderId="11" xfId="0" applyFont="1" applyFill="1" applyBorder="1" applyAlignment="1">
      <alignment vertical="center" wrapText="1"/>
    </xf>
    <xf numFmtId="0" fontId="19" fillId="11" borderId="28" xfId="0" applyFont="1" applyFill="1" applyBorder="1" applyAlignment="1">
      <alignment horizontal="center" vertical="center" wrapText="1"/>
    </xf>
    <xf numFmtId="0" fontId="23" fillId="11" borderId="36" xfId="0" applyFont="1" applyFill="1" applyBorder="1" applyAlignment="1">
      <alignment horizontal="left" vertical="center" wrapText="1"/>
    </xf>
    <xf numFmtId="0" fontId="23" fillId="11" borderId="36" xfId="0" applyFont="1" applyFill="1" applyBorder="1" applyAlignment="1">
      <alignment horizontal="center" vertical="center" wrapText="1"/>
    </xf>
    <xf numFmtId="0" fontId="19" fillId="11" borderId="36" xfId="0" applyFont="1" applyFill="1" applyBorder="1" applyAlignment="1">
      <alignment horizontal="center" vertical="center" wrapText="1"/>
    </xf>
    <xf numFmtId="0" fontId="19" fillId="11" borderId="26" xfId="0" applyFont="1" applyFill="1" applyBorder="1" applyAlignment="1">
      <alignment horizontal="left" vertical="top" wrapText="1"/>
    </xf>
    <xf numFmtId="0" fontId="19" fillId="11" borderId="37" xfId="0" applyFont="1" applyFill="1" applyBorder="1" applyAlignment="1">
      <alignment horizontal="center" vertical="center" wrapText="1"/>
    </xf>
    <xf numFmtId="0" fontId="19" fillId="11" borderId="0" xfId="0" applyFont="1" applyFill="1" applyAlignment="1">
      <alignment horizontal="left" vertical="center" wrapText="1"/>
    </xf>
    <xf numFmtId="0" fontId="19" fillId="14" borderId="0" xfId="0" applyFont="1" applyFill="1" applyAlignment="1">
      <alignment horizontal="left" vertical="center" wrapText="1"/>
    </xf>
    <xf numFmtId="0" fontId="19" fillId="11" borderId="0" xfId="0" applyFont="1" applyFill="1" applyAlignment="1">
      <alignment horizontal="center" vertical="center" wrapText="1"/>
    </xf>
    <xf numFmtId="0" fontId="19" fillId="11" borderId="17" xfId="0" applyFont="1" applyFill="1" applyBorder="1" applyAlignment="1">
      <alignment horizontal="left" vertical="top" wrapText="1"/>
    </xf>
    <xf numFmtId="0" fontId="19" fillId="13" borderId="35" xfId="0" applyFont="1" applyFill="1" applyBorder="1" applyAlignment="1">
      <alignment vertical="center" wrapText="1"/>
    </xf>
    <xf numFmtId="0" fontId="23" fillId="13" borderId="38" xfId="0" applyFont="1" applyFill="1" applyBorder="1" applyAlignment="1">
      <alignment horizontal="left" vertical="center" wrapText="1"/>
    </xf>
    <xf numFmtId="0" fontId="19" fillId="13" borderId="20" xfId="0" applyFont="1" applyFill="1" applyBorder="1" applyAlignment="1">
      <alignment horizontal="center" vertical="center" wrapText="1"/>
    </xf>
    <xf numFmtId="0" fontId="25" fillId="13" borderId="22" xfId="0" applyFont="1" applyFill="1" applyBorder="1" applyAlignment="1">
      <alignment vertical="top" wrapText="1"/>
    </xf>
    <xf numFmtId="0" fontId="19" fillId="13" borderId="18" xfId="0" applyFont="1" applyFill="1" applyBorder="1" applyAlignment="1">
      <alignment horizontal="left" vertical="center" wrapText="1"/>
    </xf>
    <xf numFmtId="0" fontId="19" fillId="13" borderId="0" xfId="0" applyFont="1" applyFill="1" applyAlignment="1">
      <alignment horizontal="center" vertical="center" wrapText="1"/>
    </xf>
    <xf numFmtId="0" fontId="25" fillId="13" borderId="24" xfId="0" applyFont="1" applyFill="1" applyBorder="1" applyAlignment="1">
      <alignment vertical="top" wrapText="1"/>
    </xf>
    <xf numFmtId="0" fontId="19" fillId="11" borderId="32" xfId="0" applyFont="1" applyFill="1" applyBorder="1" applyAlignment="1">
      <alignment horizontal="center" vertical="center" wrapText="1"/>
    </xf>
    <xf numFmtId="0" fontId="23" fillId="11" borderId="20" xfId="0" applyFont="1" applyFill="1" applyBorder="1" applyAlignment="1">
      <alignment horizontal="left" vertical="center" wrapText="1"/>
    </xf>
    <xf numFmtId="0" fontId="23" fillId="11" borderId="20" xfId="0" applyFont="1" applyFill="1" applyBorder="1" applyAlignment="1">
      <alignment horizontal="center" vertical="center" wrapText="1"/>
    </xf>
    <xf numFmtId="0" fontId="19" fillId="11" borderId="20" xfId="0" applyFont="1" applyFill="1" applyBorder="1" applyAlignment="1">
      <alignment horizontal="center" vertical="center" wrapText="1"/>
    </xf>
    <xf numFmtId="0" fontId="19" fillId="11" borderId="32" xfId="0" applyFont="1" applyFill="1" applyBorder="1" applyAlignment="1">
      <alignment horizontal="left" vertical="top" wrapText="1"/>
    </xf>
    <xf numFmtId="0" fontId="19" fillId="11" borderId="33" xfId="0" applyFont="1" applyFill="1" applyBorder="1" applyAlignment="1">
      <alignment horizontal="center" vertical="center" wrapText="1"/>
    </xf>
    <xf numFmtId="0" fontId="19" fillId="11" borderId="33" xfId="0" applyFont="1" applyFill="1" applyBorder="1" applyAlignment="1">
      <alignment horizontal="left" vertical="top" wrapText="1"/>
    </xf>
    <xf numFmtId="0" fontId="19" fillId="11" borderId="33" xfId="0" applyFont="1" applyFill="1" applyBorder="1" applyAlignment="1">
      <alignment wrapText="1"/>
    </xf>
    <xf numFmtId="0" fontId="19" fillId="13" borderId="26" xfId="0" applyFont="1" applyFill="1" applyBorder="1" applyAlignment="1">
      <alignment vertical="center" wrapText="1"/>
    </xf>
    <xf numFmtId="0" fontId="23" fillId="13" borderId="36" xfId="0" applyFont="1" applyFill="1" applyBorder="1" applyAlignment="1">
      <alignment horizontal="left" vertical="center" wrapText="1"/>
    </xf>
    <xf numFmtId="0" fontId="23" fillId="13" borderId="36" xfId="0" applyFont="1" applyFill="1" applyBorder="1" applyAlignment="1">
      <alignment horizontal="center" vertical="center" wrapText="1"/>
    </xf>
    <xf numFmtId="0" fontId="19" fillId="13" borderId="36" xfId="0" applyFont="1" applyFill="1" applyBorder="1" applyAlignment="1">
      <alignment horizontal="center" vertical="center" wrapText="1"/>
    </xf>
    <xf numFmtId="0" fontId="25" fillId="13" borderId="26" xfId="0" applyFont="1" applyFill="1" applyBorder="1" applyAlignment="1">
      <alignment vertical="top" wrapText="1"/>
    </xf>
    <xf numFmtId="0" fontId="19" fillId="13" borderId="17" xfId="0" applyFont="1" applyFill="1" applyBorder="1" applyAlignment="1">
      <alignment horizontal="center" vertical="center" wrapText="1"/>
    </xf>
    <xf numFmtId="0" fontId="19" fillId="13" borderId="39" xfId="0" applyFont="1" applyFill="1" applyBorder="1" applyAlignment="1">
      <alignment horizontal="center" vertical="center" wrapText="1"/>
    </xf>
    <xf numFmtId="0" fontId="19" fillId="13" borderId="40" xfId="0" applyFont="1" applyFill="1" applyBorder="1" applyAlignment="1">
      <alignment horizontal="left" vertical="center" wrapText="1"/>
    </xf>
    <xf numFmtId="0" fontId="19" fillId="14" borderId="40" xfId="0" applyFont="1" applyFill="1" applyBorder="1" applyAlignment="1">
      <alignment horizontal="left" vertical="center" wrapText="1"/>
    </xf>
    <xf numFmtId="0" fontId="19" fillId="13" borderId="40" xfId="0" applyFont="1" applyFill="1" applyBorder="1" applyAlignment="1">
      <alignment vertical="center" wrapText="1"/>
    </xf>
    <xf numFmtId="0" fontId="25" fillId="13" borderId="39" xfId="0" applyFont="1" applyFill="1" applyBorder="1" applyAlignment="1">
      <alignment vertical="top" wrapText="1"/>
    </xf>
    <xf numFmtId="0" fontId="19" fillId="0" borderId="17" xfId="0" applyFont="1" applyBorder="1" applyAlignment="1">
      <alignment vertical="center" wrapText="1"/>
    </xf>
    <xf numFmtId="0" fontId="23" fillId="0" borderId="18" xfId="0" applyFont="1" applyBorder="1" applyAlignment="1">
      <alignment horizontal="left" vertical="center" wrapText="1"/>
    </xf>
    <xf numFmtId="0" fontId="23" fillId="0" borderId="0" xfId="0" applyFont="1" applyAlignment="1">
      <alignment horizontal="center" vertical="center" wrapText="1"/>
    </xf>
    <xf numFmtId="0" fontId="19" fillId="0" borderId="0" xfId="0" applyFont="1" applyAlignment="1">
      <alignment horizontal="center" vertical="center" wrapText="1"/>
    </xf>
    <xf numFmtId="0" fontId="25" fillId="0" borderId="24" xfId="0" applyFont="1" applyBorder="1" applyAlignment="1">
      <alignment vertical="top" wrapText="1"/>
    </xf>
    <xf numFmtId="0" fontId="19" fillId="0" borderId="18" xfId="0" applyFont="1" applyBorder="1" applyAlignment="1">
      <alignment horizontal="left" vertical="center" wrapText="1"/>
    </xf>
    <xf numFmtId="0" fontId="19" fillId="0" borderId="0" xfId="0" applyFont="1" applyAlignment="1">
      <alignment horizontal="left" vertical="center" wrapText="1"/>
    </xf>
    <xf numFmtId="0" fontId="19" fillId="13" borderId="32" xfId="0" applyFont="1" applyFill="1" applyBorder="1" applyAlignment="1">
      <alignment wrapText="1"/>
    </xf>
    <xf numFmtId="0" fontId="19" fillId="13" borderId="19" xfId="0" applyFont="1" applyFill="1" applyBorder="1" applyAlignment="1">
      <alignment wrapText="1"/>
    </xf>
    <xf numFmtId="0" fontId="19" fillId="13" borderId="28" xfId="0" applyFont="1" applyFill="1" applyBorder="1" applyAlignment="1">
      <alignment wrapText="1"/>
    </xf>
    <xf numFmtId="0" fontId="19" fillId="13" borderId="33" xfId="0" applyFont="1" applyFill="1" applyBorder="1" applyAlignment="1">
      <alignment wrapText="1"/>
    </xf>
    <xf numFmtId="0" fontId="19" fillId="13" borderId="23" xfId="0" applyFont="1" applyFill="1" applyBorder="1" applyAlignment="1">
      <alignment wrapText="1"/>
    </xf>
    <xf numFmtId="0" fontId="19" fillId="13" borderId="37" xfId="0" applyFont="1" applyFill="1" applyBorder="1" applyAlignment="1">
      <alignment wrapText="1"/>
    </xf>
    <xf numFmtId="0" fontId="19" fillId="13" borderId="34" xfId="0" applyFont="1" applyFill="1" applyBorder="1" applyAlignment="1">
      <alignment wrapText="1"/>
    </xf>
    <xf numFmtId="0" fontId="19" fillId="13" borderId="29" xfId="0" applyFont="1" applyFill="1" applyBorder="1" applyAlignment="1">
      <alignment wrapText="1"/>
    </xf>
    <xf numFmtId="0" fontId="19" fillId="14" borderId="30" xfId="0" applyFont="1" applyFill="1" applyBorder="1" applyAlignment="1">
      <alignment horizontal="left" vertical="center" wrapText="1"/>
    </xf>
    <xf numFmtId="0" fontId="19" fillId="13" borderId="31" xfId="0" applyFont="1" applyFill="1" applyBorder="1" applyAlignment="1">
      <alignment wrapText="1"/>
    </xf>
    <xf numFmtId="0" fontId="19" fillId="0" borderId="17" xfId="0" applyFont="1" applyBorder="1" applyAlignment="1">
      <alignment horizontal="center" vertical="center" wrapText="1"/>
    </xf>
    <xf numFmtId="0" fontId="19" fillId="0" borderId="11" xfId="0" applyFont="1" applyBorder="1" applyAlignment="1">
      <alignment vertical="center" wrapText="1"/>
    </xf>
    <xf numFmtId="0" fontId="25" fillId="0" borderId="17" xfId="0" applyFont="1" applyBorder="1" applyAlignment="1">
      <alignment vertical="top" wrapText="1"/>
    </xf>
    <xf numFmtId="0" fontId="19" fillId="0" borderId="39" xfId="0" applyFont="1" applyBorder="1" applyAlignment="1">
      <alignment horizontal="center" vertical="center" wrapText="1"/>
    </xf>
    <xf numFmtId="0" fontId="19" fillId="0" borderId="41" xfId="0" applyFont="1" applyBorder="1" applyAlignment="1">
      <alignment horizontal="left" vertical="center" wrapText="1"/>
    </xf>
    <xf numFmtId="0" fontId="19" fillId="0" borderId="42" xfId="0" applyFont="1" applyBorder="1" applyAlignment="1">
      <alignment vertical="center" wrapText="1"/>
    </xf>
    <xf numFmtId="0" fontId="25" fillId="0" borderId="39" xfId="0" applyFont="1" applyBorder="1" applyAlignment="1">
      <alignment vertical="top" wrapText="1"/>
    </xf>
    <xf numFmtId="0" fontId="19" fillId="0" borderId="0" xfId="0" applyFont="1"/>
    <xf numFmtId="0" fontId="19" fillId="0" borderId="0" xfId="0" applyFont="1" applyAlignment="1">
      <alignment horizontal="center" vertical="center"/>
    </xf>
    <xf numFmtId="0" fontId="19" fillId="0" borderId="0" xfId="0" quotePrefix="1" applyFont="1"/>
    <xf numFmtId="0" fontId="27" fillId="0" borderId="0" xfId="0" applyFont="1" applyAlignment="1">
      <alignment vertical="center"/>
    </xf>
    <xf numFmtId="0" fontId="27" fillId="0" borderId="0" xfId="0" applyFont="1" applyAlignment="1">
      <alignment horizontal="center" vertical="center"/>
    </xf>
    <xf numFmtId="0" fontId="11" fillId="0" borderId="0" xfId="3" applyBorder="1" applyAlignment="1" applyProtection="1"/>
    <xf numFmtId="0" fontId="4" fillId="7" borderId="0" xfId="0" applyFont="1" applyFill="1"/>
    <xf numFmtId="165" fontId="0" fillId="0" borderId="0" xfId="0" applyNumberFormat="1"/>
    <xf numFmtId="165" fontId="0" fillId="7" borderId="0" xfId="0" applyNumberFormat="1" applyFill="1"/>
    <xf numFmtId="0" fontId="28" fillId="0" borderId="0" xfId="0" applyFont="1" applyAlignment="1">
      <alignment horizontal="center" vertical="center"/>
    </xf>
    <xf numFmtId="0" fontId="4" fillId="0" borderId="0" xfId="0" applyFont="1" applyAlignment="1">
      <alignment horizontal="right"/>
    </xf>
    <xf numFmtId="1" fontId="4" fillId="0" borderId="0" xfId="0" applyNumberFormat="1" applyFont="1"/>
    <xf numFmtId="10" fontId="29" fillId="0" borderId="0" xfId="0" applyNumberFormat="1" applyFont="1"/>
    <xf numFmtId="0" fontId="30" fillId="0" borderId="0" xfId="0" applyFont="1"/>
    <xf numFmtId="0" fontId="31" fillId="0" borderId="0" xfId="0" applyFont="1"/>
    <xf numFmtId="0" fontId="14" fillId="0" borderId="0" xfId="0" applyFont="1"/>
    <xf numFmtId="166" fontId="14" fillId="7" borderId="0" xfId="4" applyNumberFormat="1" applyFont="1" applyFill="1" applyBorder="1"/>
    <xf numFmtId="166" fontId="14" fillId="7" borderId="0" xfId="4" applyNumberFormat="1" applyFont="1" applyFill="1" applyBorder="1" applyAlignment="1">
      <alignment wrapText="1"/>
    </xf>
    <xf numFmtId="166" fontId="0" fillId="7" borderId="0" xfId="4" applyNumberFormat="1" applyFont="1" applyFill="1" applyBorder="1" applyAlignment="1">
      <alignment wrapText="1"/>
    </xf>
    <xf numFmtId="166" fontId="7" fillId="7" borderId="0" xfId="4" applyNumberFormat="1" applyFont="1" applyFill="1" applyBorder="1"/>
    <xf numFmtId="166" fontId="0" fillId="7" borderId="0" xfId="4" applyNumberFormat="1" applyFont="1" applyFill="1" applyBorder="1"/>
    <xf numFmtId="166" fontId="0" fillId="0" borderId="0" xfId="4" applyNumberFormat="1" applyFont="1" applyFill="1" applyBorder="1"/>
    <xf numFmtId="166" fontId="7" fillId="0" borderId="0" xfId="4" applyNumberFormat="1" applyFont="1" applyFill="1" applyBorder="1"/>
    <xf numFmtId="0" fontId="7" fillId="0" borderId="0" xfId="0" applyFont="1"/>
    <xf numFmtId="10" fontId="0" fillId="0" borderId="0" xfId="2" applyNumberFormat="1" applyFont="1" applyFill="1" applyBorder="1"/>
    <xf numFmtId="0" fontId="33" fillId="0" borderId="0" xfId="0" applyFont="1"/>
    <xf numFmtId="167" fontId="33" fillId="0" borderId="0" xfId="2" applyNumberFormat="1" applyFont="1" applyBorder="1"/>
    <xf numFmtId="166" fontId="14" fillId="0" borderId="0" xfId="4" applyNumberFormat="1" applyFont="1" applyFill="1" applyBorder="1"/>
    <xf numFmtId="167" fontId="7" fillId="0" borderId="0" xfId="2" applyNumberFormat="1" applyFont="1" applyBorder="1"/>
    <xf numFmtId="0" fontId="34" fillId="0" borderId="0" xfId="0" applyFont="1"/>
    <xf numFmtId="166" fontId="0" fillId="0" borderId="0" xfId="4" applyNumberFormat="1" applyFont="1" applyBorder="1"/>
    <xf numFmtId="0" fontId="35" fillId="0" borderId="0" xfId="0" applyFont="1"/>
    <xf numFmtId="166" fontId="7" fillId="0" borderId="0" xfId="4" applyNumberFormat="1" applyFont="1" applyBorder="1"/>
    <xf numFmtId="9" fontId="0" fillId="0" borderId="0" xfId="2" applyFont="1" applyBorder="1"/>
    <xf numFmtId="10" fontId="7" fillId="0" borderId="0" xfId="0" applyNumberFormat="1" applyFont="1"/>
    <xf numFmtId="10" fontId="7" fillId="0" borderId="0" xfId="2" applyNumberFormat="1" applyFont="1" applyBorder="1"/>
    <xf numFmtId="43" fontId="7" fillId="0" borderId="0" xfId="1" applyFont="1" applyBorder="1"/>
    <xf numFmtId="0" fontId="36" fillId="0" borderId="0" xfId="0" applyFont="1"/>
    <xf numFmtId="168" fontId="0" fillId="7" borderId="0" xfId="4" applyNumberFormat="1" applyFont="1" applyFill="1" applyBorder="1"/>
    <xf numFmtId="168" fontId="0" fillId="0" borderId="0" xfId="4" applyNumberFormat="1" applyFont="1" applyFill="1" applyBorder="1"/>
    <xf numFmtId="169" fontId="0" fillId="0" borderId="0" xfId="1" applyNumberFormat="1" applyFont="1" applyFill="1" applyBorder="1"/>
    <xf numFmtId="0" fontId="37" fillId="0" borderId="0" xfId="0" applyFont="1"/>
    <xf numFmtId="0" fontId="14" fillId="0" borderId="0" xfId="0" applyFont="1" applyAlignment="1">
      <alignment wrapText="1"/>
    </xf>
    <xf numFmtId="0" fontId="11" fillId="11" borderId="0" xfId="3" applyFill="1" applyBorder="1" applyAlignment="1" applyProtection="1"/>
    <xf numFmtId="0" fontId="31" fillId="11" borderId="0" xfId="0" applyFont="1" applyFill="1"/>
    <xf numFmtId="0" fontId="0" fillId="11" borderId="0" xfId="0" applyFill="1"/>
    <xf numFmtId="0" fontId="13" fillId="0" borderId="0" xfId="0" quotePrefix="1" applyFont="1" applyAlignment="1">
      <alignment horizontal="left" vertical="center"/>
    </xf>
    <xf numFmtId="0" fontId="33" fillId="11" borderId="0" xfId="0" applyFont="1" applyFill="1"/>
    <xf numFmtId="166" fontId="0" fillId="11" borderId="0" xfId="4" applyNumberFormat="1" applyFont="1" applyFill="1" applyBorder="1"/>
    <xf numFmtId="0" fontId="14" fillId="0" borderId="0" xfId="0" applyFont="1" applyAlignment="1">
      <alignment horizontal="left" vertical="center"/>
    </xf>
    <xf numFmtId="0" fontId="14" fillId="11" borderId="0" xfId="0" applyFont="1" applyFill="1"/>
    <xf numFmtId="0" fontId="28" fillId="11" borderId="0" xfId="0" applyFont="1" applyFill="1"/>
    <xf numFmtId="170" fontId="33" fillId="0" borderId="0" xfId="0" applyNumberFormat="1" applyFont="1"/>
    <xf numFmtId="170" fontId="4" fillId="0" borderId="0" xfId="0" applyNumberFormat="1" applyFont="1"/>
    <xf numFmtId="170" fontId="0" fillId="0" borderId="0" xfId="0" applyNumberFormat="1"/>
    <xf numFmtId="164" fontId="0" fillId="11" borderId="0" xfId="4" applyFont="1" applyFill="1" applyBorder="1"/>
    <xf numFmtId="164" fontId="0" fillId="11" borderId="0" xfId="0" applyNumberFormat="1" applyFill="1"/>
    <xf numFmtId="0" fontId="14" fillId="0" borderId="0" xfId="0" applyFont="1" applyAlignment="1">
      <alignment horizontal="left" wrapText="1"/>
    </xf>
    <xf numFmtId="43" fontId="33" fillId="11" borderId="0" xfId="0" applyNumberFormat="1" applyFont="1" applyFill="1"/>
    <xf numFmtId="4" fontId="33" fillId="0" borderId="0" xfId="1" applyNumberFormat="1" applyFont="1"/>
    <xf numFmtId="4" fontId="4" fillId="0" borderId="0" xfId="1" applyNumberFormat="1" applyFont="1"/>
    <xf numFmtId="4" fontId="4" fillId="0" borderId="0" xfId="0" applyNumberFormat="1" applyFont="1"/>
    <xf numFmtId="4" fontId="0" fillId="0" borderId="0" xfId="1" applyNumberFormat="1" applyFont="1"/>
    <xf numFmtId="164" fontId="0" fillId="0" borderId="0" xfId="4" applyFont="1" applyBorder="1"/>
    <xf numFmtId="164" fontId="0" fillId="10" borderId="0" xfId="4" applyFont="1" applyFill="1" applyBorder="1"/>
    <xf numFmtId="164" fontId="0" fillId="7" borderId="0" xfId="4" applyFont="1" applyFill="1" applyBorder="1"/>
    <xf numFmtId="171" fontId="0" fillId="0" borderId="0" xfId="4" applyNumberFormat="1" applyFont="1" applyFill="1" applyBorder="1"/>
    <xf numFmtId="0" fontId="12" fillId="0" borderId="0" xfId="0" applyFont="1"/>
    <xf numFmtId="0" fontId="0" fillId="0" borderId="0" xfId="0" applyAlignment="1">
      <alignment horizontal="center"/>
    </xf>
    <xf numFmtId="0" fontId="39" fillId="0" borderId="0" xfId="0" applyFont="1"/>
    <xf numFmtId="0" fontId="40" fillId="0" borderId="0" xfId="0" applyFont="1"/>
    <xf numFmtId="0" fontId="4" fillId="0" borderId="0" xfId="0" applyFont="1" applyAlignment="1">
      <alignment horizontal="center" wrapText="1"/>
    </xf>
    <xf numFmtId="0" fontId="4" fillId="0" borderId="0" xfId="0" applyFont="1" applyAlignment="1">
      <alignment horizontal="center"/>
    </xf>
    <xf numFmtId="10" fontId="0" fillId="0" borderId="0" xfId="0" applyNumberFormat="1" applyAlignment="1">
      <alignment horizontal="center"/>
    </xf>
    <xf numFmtId="1" fontId="0" fillId="7" borderId="0" xfId="0" applyNumberFormat="1" applyFill="1" applyAlignment="1">
      <alignment horizontal="center"/>
    </xf>
    <xf numFmtId="10" fontId="0" fillId="0" borderId="0" xfId="0" applyNumberFormat="1"/>
    <xf numFmtId="0" fontId="0" fillId="7" borderId="0" xfId="0" applyFill="1" applyAlignment="1">
      <alignment horizontal="center"/>
    </xf>
    <xf numFmtId="0" fontId="12" fillId="11" borderId="0" xfId="0" applyFont="1" applyFill="1"/>
    <xf numFmtId="0" fontId="41" fillId="11" borderId="0" xfId="3" applyFont="1" applyFill="1" applyBorder="1" applyAlignment="1" applyProtection="1"/>
    <xf numFmtId="8" fontId="0" fillId="11" borderId="0" xfId="0" applyNumberFormat="1" applyFill="1"/>
    <xf numFmtId="8" fontId="0" fillId="7" borderId="0" xfId="0" applyNumberFormat="1" applyFill="1"/>
    <xf numFmtId="172" fontId="0" fillId="7" borderId="0" xfId="0" applyNumberFormat="1" applyFill="1"/>
    <xf numFmtId="0" fontId="0" fillId="7" borderId="0" xfId="0" applyFill="1"/>
    <xf numFmtId="169" fontId="0" fillId="7" borderId="0" xfId="1" applyNumberFormat="1" applyFont="1" applyFill="1" applyBorder="1" applyAlignment="1">
      <alignment horizontal="center" vertical="center"/>
    </xf>
    <xf numFmtId="173" fontId="0" fillId="7" borderId="0" xfId="4" applyNumberFormat="1" applyFont="1" applyFill="1" applyBorder="1" applyAlignment="1">
      <alignment horizontal="center"/>
    </xf>
    <xf numFmtId="174" fontId="0" fillId="7" borderId="0" xfId="4" applyNumberFormat="1" applyFont="1" applyFill="1" applyBorder="1" applyAlignment="1">
      <alignment horizontal="center"/>
    </xf>
    <xf numFmtId="10" fontId="0" fillId="7" borderId="0" xfId="0" applyNumberFormat="1" applyFill="1"/>
    <xf numFmtId="43" fontId="0" fillId="0" borderId="0" xfId="1" applyFont="1" applyBorder="1"/>
    <xf numFmtId="2" fontId="0" fillId="0" borderId="0" xfId="0" applyNumberFormat="1" applyAlignment="1">
      <alignment horizontal="center"/>
    </xf>
    <xf numFmtId="43" fontId="0" fillId="7" borderId="0" xfId="1" applyFont="1" applyFill="1" applyBorder="1"/>
    <xf numFmtId="8" fontId="0" fillId="0" borderId="0" xfId="0" applyNumberFormat="1"/>
    <xf numFmtId="43" fontId="0" fillId="0" borderId="0" xfId="1" applyFont="1" applyFill="1" applyBorder="1"/>
    <xf numFmtId="43" fontId="0" fillId="0" borderId="0" xfId="1" applyFont="1" applyFill="1" applyBorder="1" applyAlignment="1">
      <alignment horizontal="center"/>
    </xf>
    <xf numFmtId="43" fontId="0" fillId="0" borderId="0" xfId="0" applyNumberFormat="1"/>
    <xf numFmtId="6" fontId="0" fillId="7" borderId="0" xfId="0" applyNumberFormat="1" applyFill="1"/>
    <xf numFmtId="0" fontId="11" fillId="0" borderId="0" xfId="3" applyFill="1" applyBorder="1" applyAlignment="1" applyProtection="1"/>
    <xf numFmtId="10" fontId="42" fillId="0" borderId="0" xfId="0" applyNumberFormat="1" applyFont="1" applyAlignment="1">
      <alignment horizontal="center"/>
    </xf>
    <xf numFmtId="0" fontId="0" fillId="7" borderId="0" xfId="1" applyNumberFormat="1" applyFont="1" applyFill="1" applyBorder="1"/>
    <xf numFmtId="10" fontId="42" fillId="0" borderId="0" xfId="0" applyNumberFormat="1" applyFont="1"/>
    <xf numFmtId="0" fontId="43" fillId="0" borderId="0" xfId="0" applyFont="1"/>
    <xf numFmtId="0" fontId="44" fillId="0" borderId="0" xfId="0" applyFont="1"/>
    <xf numFmtId="0" fontId="45" fillId="0" borderId="0" xfId="0" applyFont="1"/>
    <xf numFmtId="0" fontId="28" fillId="0" borderId="0" xfId="0" applyFont="1"/>
    <xf numFmtId="167" fontId="46" fillId="7" borderId="0" xfId="2" applyNumberFormat="1" applyFont="1" applyFill="1" applyBorder="1"/>
    <xf numFmtId="10" fontId="46" fillId="0" borderId="0" xfId="0" applyNumberFormat="1" applyFont="1"/>
    <xf numFmtId="167" fontId="14" fillId="7" borderId="0" xfId="2" applyNumberFormat="1" applyFont="1" applyFill="1" applyBorder="1"/>
    <xf numFmtId="167" fontId="28" fillId="0" borderId="0" xfId="2" applyNumberFormat="1" applyFont="1" applyFill="1" applyBorder="1" applyAlignment="1">
      <alignment horizontal="center"/>
    </xf>
    <xf numFmtId="0" fontId="47" fillId="0" borderId="0" xfId="0" applyFont="1"/>
    <xf numFmtId="0" fontId="13" fillId="0" borderId="0" xfId="0" applyFont="1"/>
    <xf numFmtId="43" fontId="46" fillId="7" borderId="0" xfId="1" applyFont="1" applyFill="1" applyBorder="1"/>
    <xf numFmtId="0" fontId="14" fillId="15" borderId="0" xfId="0" applyFont="1" applyFill="1"/>
    <xf numFmtId="0" fontId="47" fillId="15" borderId="0" xfId="0" applyFont="1" applyFill="1"/>
    <xf numFmtId="0" fontId="48" fillId="15" borderId="0" xfId="0" applyFont="1" applyFill="1"/>
    <xf numFmtId="0" fontId="49" fillId="15" borderId="0" xfId="0" applyFont="1" applyFill="1"/>
    <xf numFmtId="0" fontId="13" fillId="15" borderId="0" xfId="0" applyFont="1" applyFill="1"/>
    <xf numFmtId="0" fontId="14" fillId="15" borderId="0" xfId="0" applyFont="1" applyFill="1" applyAlignment="1">
      <alignment horizontal="left"/>
    </xf>
    <xf numFmtId="0" fontId="49" fillId="0" borderId="0" xfId="0" applyFont="1"/>
    <xf numFmtId="9" fontId="0" fillId="7" borderId="0" xfId="1" applyNumberFormat="1" applyFont="1" applyFill="1" applyBorder="1"/>
    <xf numFmtId="169" fontId="0" fillId="0" borderId="0" xfId="1" applyNumberFormat="1" applyFont="1" applyFill="1" applyBorder="1" applyAlignment="1">
      <alignment horizontal="center"/>
    </xf>
    <xf numFmtId="169" fontId="0" fillId="7" borderId="0" xfId="1" applyNumberFormat="1" applyFont="1" applyFill="1" applyBorder="1"/>
    <xf numFmtId="0" fontId="50" fillId="0" borderId="0" xfId="0" applyFont="1"/>
    <xf numFmtId="176" fontId="0" fillId="7" borderId="0" xfId="1" applyNumberFormat="1" applyFont="1" applyFill="1" applyBorder="1"/>
    <xf numFmtId="171" fontId="0" fillId="7" borderId="0" xfId="4" applyNumberFormat="1" applyFont="1" applyFill="1" applyBorder="1"/>
    <xf numFmtId="0" fontId="51" fillId="0" borderId="0" xfId="0" applyFont="1"/>
    <xf numFmtId="0" fontId="0" fillId="0" borderId="0" xfId="0" applyAlignment="1">
      <alignment wrapText="1"/>
    </xf>
    <xf numFmtId="0" fontId="4" fillId="8" borderId="0" xfId="0" applyFont="1" applyFill="1"/>
    <xf numFmtId="0" fontId="0" fillId="16" borderId="0" xfId="0" applyFill="1"/>
    <xf numFmtId="0" fontId="12" fillId="15" borderId="0" xfId="0" applyFont="1" applyFill="1"/>
    <xf numFmtId="0" fontId="0" fillId="15" borderId="0" xfId="0" applyFill="1"/>
    <xf numFmtId="0" fontId="0" fillId="15" borderId="0" xfId="0" applyFill="1" applyAlignment="1">
      <alignment horizontal="center"/>
    </xf>
    <xf numFmtId="9" fontId="0" fillId="0" borderId="0" xfId="0" applyNumberFormat="1" applyAlignment="1">
      <alignment horizontal="center" vertical="center"/>
    </xf>
    <xf numFmtId="6" fontId="0" fillId="0" borderId="0" xfId="0" applyNumberFormat="1"/>
    <xf numFmtId="0" fontId="31" fillId="15" borderId="0" xfId="0" applyFont="1" applyFill="1"/>
    <xf numFmtId="0" fontId="52" fillId="0" borderId="0" xfId="0" applyFont="1"/>
    <xf numFmtId="0" fontId="53" fillId="0" borderId="0" xfId="0" applyFont="1"/>
    <xf numFmtId="165" fontId="14" fillId="0" borderId="0" xfId="0" applyNumberFormat="1" applyFont="1"/>
    <xf numFmtId="165" fontId="4" fillId="0" borderId="0" xfId="0" applyNumberFormat="1" applyFont="1"/>
    <xf numFmtId="0" fontId="10" fillId="0" borderId="0" xfId="0" applyFont="1"/>
    <xf numFmtId="169" fontId="0" fillId="16" borderId="0" xfId="1" applyNumberFormat="1" applyFont="1" applyFill="1" applyBorder="1"/>
    <xf numFmtId="168" fontId="0" fillId="0" borderId="0" xfId="4" applyNumberFormat="1" applyFont="1" applyBorder="1"/>
    <xf numFmtId="0" fontId="2" fillId="11" borderId="0" xfId="0" applyFont="1" applyFill="1"/>
    <xf numFmtId="0" fontId="55" fillId="0" borderId="0" xfId="0" applyFont="1"/>
    <xf numFmtId="0" fontId="56" fillId="0" borderId="0" xfId="0" applyFont="1"/>
    <xf numFmtId="10" fontId="0" fillId="7" borderId="0" xfId="0" applyNumberFormat="1" applyFill="1" applyAlignment="1">
      <alignment horizontal="center"/>
    </xf>
    <xf numFmtId="0" fontId="14" fillId="8" borderId="0" xfId="0" applyFont="1" applyFill="1"/>
    <xf numFmtId="9" fontId="0" fillId="8" borderId="0" xfId="0" applyNumberFormat="1" applyFill="1"/>
    <xf numFmtId="10" fontId="0" fillId="8" borderId="0" xfId="0" applyNumberFormat="1" applyFill="1"/>
    <xf numFmtId="9" fontId="0" fillId="0" borderId="0" xfId="2" applyFont="1" applyFill="1" applyBorder="1"/>
    <xf numFmtId="0" fontId="39" fillId="11" borderId="0" xfId="0" applyFont="1" applyFill="1"/>
    <xf numFmtId="0" fontId="4" fillId="11" borderId="0" xfId="0" applyFont="1" applyFill="1"/>
    <xf numFmtId="0" fontId="12" fillId="16" borderId="0" xfId="0" applyFont="1" applyFill="1"/>
    <xf numFmtId="168" fontId="14" fillId="0" borderId="0" xfId="1" applyNumberFormat="1" applyFont="1" applyBorder="1"/>
    <xf numFmtId="168" fontId="14" fillId="8" borderId="0" xfId="1" applyNumberFormat="1" applyFont="1" applyFill="1" applyBorder="1"/>
    <xf numFmtId="178" fontId="14" fillId="0" borderId="0" xfId="1" applyNumberFormat="1" applyFont="1" applyFill="1" applyBorder="1"/>
    <xf numFmtId="179" fontId="0" fillId="0" borderId="0" xfId="0" applyNumberFormat="1"/>
    <xf numFmtId="0" fontId="14" fillId="8" borderId="0" xfId="1" applyNumberFormat="1" applyFont="1" applyFill="1" applyBorder="1"/>
    <xf numFmtId="179" fontId="14" fillId="8" borderId="0" xfId="1" applyNumberFormat="1" applyFont="1" applyFill="1" applyBorder="1"/>
    <xf numFmtId="0" fontId="3" fillId="0" borderId="0" xfId="0" applyFont="1"/>
    <xf numFmtId="43" fontId="14" fillId="0" borderId="0" xfId="1" applyFont="1" applyFill="1" applyBorder="1"/>
    <xf numFmtId="43" fontId="4" fillId="0" borderId="0" xfId="0" applyNumberFormat="1" applyFont="1"/>
    <xf numFmtId="164" fontId="57" fillId="0" borderId="0" xfId="4" applyFont="1" applyBorder="1"/>
    <xf numFmtId="0" fontId="58" fillId="0" borderId="0" xfId="0" applyFont="1"/>
    <xf numFmtId="0" fontId="51" fillId="0" borderId="0" xfId="0" applyFont="1" applyAlignment="1">
      <alignment horizontal="center"/>
    </xf>
    <xf numFmtId="176" fontId="0" fillId="16" borderId="0" xfId="1" applyNumberFormat="1" applyFont="1" applyFill="1" applyBorder="1"/>
    <xf numFmtId="180" fontId="0" fillId="16" borderId="0" xfId="1" applyNumberFormat="1" applyFont="1" applyFill="1" applyBorder="1"/>
    <xf numFmtId="43" fontId="0" fillId="16" borderId="0" xfId="1" applyFont="1" applyFill="1" applyBorder="1"/>
    <xf numFmtId="0" fontId="59" fillId="0" borderId="0" xfId="0" applyFont="1"/>
    <xf numFmtId="181" fontId="0" fillId="0" borderId="0" xfId="1" applyNumberFormat="1" applyFont="1" applyFill="1" applyBorder="1"/>
    <xf numFmtId="0" fontId="17" fillId="0" borderId="0" xfId="0" applyFont="1" applyAlignment="1">
      <alignment horizontal="center"/>
    </xf>
    <xf numFmtId="176" fontId="0" fillId="0" borderId="0" xfId="1" applyNumberFormat="1" applyFont="1" applyFill="1" applyBorder="1"/>
    <xf numFmtId="169" fontId="1" fillId="16" borderId="0" xfId="1" applyNumberFormat="1" applyFont="1" applyFill="1" applyBorder="1"/>
    <xf numFmtId="0" fontId="7" fillId="0" borderId="0" xfId="0" applyFont="1" applyAlignment="1">
      <alignment horizontal="center"/>
    </xf>
    <xf numFmtId="0" fontId="60" fillId="0" borderId="0" xfId="0" applyFont="1"/>
    <xf numFmtId="169" fontId="33" fillId="0" borderId="0" xfId="1" applyNumberFormat="1" applyFont="1" applyFill="1" applyBorder="1"/>
    <xf numFmtId="0" fontId="39" fillId="0" borderId="0" xfId="0" applyFont="1" applyAlignment="1">
      <alignment wrapText="1"/>
    </xf>
    <xf numFmtId="6" fontId="0" fillId="16" borderId="0" xfId="0" applyNumberFormat="1" applyFill="1"/>
    <xf numFmtId="8" fontId="0" fillId="16" borderId="0" xfId="0" applyNumberFormat="1" applyFill="1"/>
    <xf numFmtId="6" fontId="14" fillId="16" borderId="0" xfId="4" applyNumberFormat="1" applyFont="1" applyFill="1" applyBorder="1"/>
    <xf numFmtId="0" fontId="31" fillId="0" borderId="0" xfId="0" applyFont="1" applyAlignment="1">
      <alignment wrapText="1"/>
    </xf>
    <xf numFmtId="166" fontId="7" fillId="0" borderId="0" xfId="4" applyNumberFormat="1" applyFont="1" applyFill="1" applyBorder="1" applyAlignment="1">
      <alignment horizontal="right"/>
    </xf>
    <xf numFmtId="44" fontId="14" fillId="16" borderId="0" xfId="4" applyNumberFormat="1" applyFont="1" applyFill="1" applyBorder="1" applyAlignment="1">
      <alignment horizontal="right"/>
    </xf>
    <xf numFmtId="168" fontId="14" fillId="0" borderId="0" xfId="4" applyNumberFormat="1" applyFont="1" applyFill="1" applyBorder="1"/>
    <xf numFmtId="0" fontId="26" fillId="0" borderId="0" xfId="0" applyFont="1" applyAlignment="1">
      <alignment wrapText="1"/>
    </xf>
    <xf numFmtId="0" fontId="14" fillId="0" borderId="0" xfId="0" applyFont="1" applyAlignment="1">
      <alignment horizontal="center"/>
    </xf>
    <xf numFmtId="0" fontId="61" fillId="0" borderId="0" xfId="0" applyFont="1"/>
    <xf numFmtId="168" fontId="7" fillId="0" borderId="0" xfId="4" applyNumberFormat="1" applyFont="1" applyFill="1" applyBorder="1"/>
    <xf numFmtId="43" fontId="14" fillId="0" borderId="0" xfId="1" applyFont="1" applyBorder="1" applyAlignment="1">
      <alignment horizontal="center"/>
    </xf>
    <xf numFmtId="43" fontId="14" fillId="0" borderId="0" xfId="1" applyFont="1" applyBorder="1"/>
    <xf numFmtId="168" fontId="14" fillId="0" borderId="0" xfId="4" applyNumberFormat="1" applyFont="1" applyBorder="1"/>
    <xf numFmtId="168" fontId="7" fillId="0" borderId="0" xfId="0" applyNumberFormat="1" applyFont="1" applyAlignment="1">
      <alignment horizontal="center"/>
    </xf>
    <xf numFmtId="0" fontId="62" fillId="0" borderId="0" xfId="0" applyFont="1"/>
    <xf numFmtId="0" fontId="62" fillId="0" borderId="0" xfId="0" applyFont="1" applyAlignment="1">
      <alignment horizontal="center"/>
    </xf>
    <xf numFmtId="8" fontId="14" fillId="0" borderId="0" xfId="1" applyNumberFormat="1" applyFont="1" applyBorder="1" applyAlignment="1">
      <alignment horizontal="right"/>
    </xf>
    <xf numFmtId="8" fontId="14" fillId="0" borderId="0" xfId="1" applyNumberFormat="1" applyFont="1" applyFill="1" applyBorder="1" applyAlignment="1">
      <alignment horizontal="right"/>
    </xf>
    <xf numFmtId="8" fontId="1" fillId="0" borderId="0" xfId="1" applyNumberFormat="1" applyFont="1" applyFill="1" applyBorder="1" applyAlignment="1">
      <alignment horizontal="right"/>
    </xf>
    <xf numFmtId="8" fontId="0" fillId="0" borderId="0" xfId="1" applyNumberFormat="1" applyFont="1" applyFill="1" applyBorder="1" applyAlignment="1">
      <alignment horizontal="right"/>
    </xf>
    <xf numFmtId="8" fontId="14" fillId="0" borderId="0" xfId="1" applyNumberFormat="1" applyFont="1" applyBorder="1"/>
    <xf numFmtId="8" fontId="14" fillId="0" borderId="0" xfId="4" applyNumberFormat="1" applyFont="1" applyBorder="1"/>
    <xf numFmtId="43" fontId="0" fillId="0" borderId="0" xfId="1" applyFont="1" applyBorder="1" applyAlignment="1">
      <alignment horizontal="right"/>
    </xf>
    <xf numFmtId="43" fontId="0" fillId="0" borderId="0" xfId="1" applyFont="1" applyBorder="1" applyAlignment="1">
      <alignment horizontal="center"/>
    </xf>
    <xf numFmtId="43" fontId="1" fillId="0" borderId="0" xfId="1" applyFont="1" applyBorder="1" applyAlignment="1">
      <alignment horizontal="center"/>
    </xf>
    <xf numFmtId="169" fontId="0" fillId="17" borderId="0" xfId="1" applyNumberFormat="1" applyFont="1" applyFill="1" applyBorder="1"/>
    <xf numFmtId="0" fontId="4" fillId="17" borderId="0" xfId="1" applyNumberFormat="1" applyFont="1" applyFill="1" applyBorder="1"/>
    <xf numFmtId="171" fontId="4" fillId="17" borderId="0" xfId="4" applyNumberFormat="1" applyFont="1" applyFill="1" applyBorder="1" applyAlignment="1">
      <alignment horizontal="center"/>
    </xf>
    <xf numFmtId="168" fontId="4" fillId="17" borderId="0" xfId="4" applyNumberFormat="1" applyFont="1" applyFill="1" applyBorder="1"/>
    <xf numFmtId="0" fontId="0" fillId="17" borderId="0" xfId="0" applyFill="1"/>
    <xf numFmtId="0" fontId="4" fillId="17" borderId="0" xfId="0" applyFont="1" applyFill="1"/>
    <xf numFmtId="171" fontId="4" fillId="17" borderId="0" xfId="4" applyNumberFormat="1" applyFont="1" applyFill="1" applyBorder="1"/>
    <xf numFmtId="43" fontId="1" fillId="0" borderId="0" xfId="1" applyFont="1" applyBorder="1"/>
    <xf numFmtId="43" fontId="1" fillId="0" borderId="0" xfId="1" applyFont="1" applyFill="1" applyBorder="1"/>
    <xf numFmtId="0" fontId="63" fillId="0" borderId="0" xfId="0" applyFont="1"/>
    <xf numFmtId="0" fontId="64" fillId="0" borderId="0" xfId="0" applyFont="1"/>
    <xf numFmtId="0" fontId="65" fillId="0" borderId="0" xfId="0" applyFont="1"/>
    <xf numFmtId="0" fontId="66" fillId="0" borderId="0" xfId="0" applyFont="1"/>
    <xf numFmtId="0" fontId="67" fillId="0" borderId="0" xfId="0" applyFont="1"/>
    <xf numFmtId="0" fontId="68" fillId="0" borderId="0" xfId="0" applyFont="1"/>
    <xf numFmtId="0" fontId="69" fillId="0" borderId="0" xfId="0" applyFont="1" applyAlignment="1">
      <alignment vertical="center"/>
    </xf>
    <xf numFmtId="0" fontId="63" fillId="0" borderId="0" xfId="0" applyFont="1" applyAlignment="1">
      <alignment vertical="center" wrapText="1"/>
    </xf>
    <xf numFmtId="0" fontId="63" fillId="0" borderId="0" xfId="0" applyFont="1" applyAlignment="1">
      <alignment horizontal="center" vertical="center" wrapText="1"/>
    </xf>
    <xf numFmtId="0" fontId="69" fillId="0" borderId="0" xfId="0" applyFont="1"/>
    <xf numFmtId="6" fontId="63" fillId="0" borderId="0" xfId="0" applyNumberFormat="1" applyFont="1" applyAlignment="1">
      <alignment horizontal="center" vertical="center" wrapText="1"/>
    </xf>
    <xf numFmtId="177" fontId="63" fillId="0" borderId="0" xfId="0" applyNumberFormat="1" applyFont="1" applyAlignment="1">
      <alignment horizontal="center" vertical="center" wrapText="1"/>
    </xf>
    <xf numFmtId="0" fontId="69" fillId="0" borderId="0" xfId="0" applyFont="1" applyAlignment="1">
      <alignment horizontal="center" vertical="center" wrapText="1"/>
    </xf>
    <xf numFmtId="8" fontId="63" fillId="0" borderId="0" xfId="4" applyNumberFormat="1" applyFont="1" applyFill="1" applyBorder="1" applyAlignment="1">
      <alignment horizontal="center" vertical="center" wrapText="1"/>
    </xf>
    <xf numFmtId="0" fontId="63" fillId="0" borderId="0" xfId="0" applyFont="1" applyAlignment="1">
      <alignment horizontal="left" vertical="center" wrapText="1"/>
    </xf>
    <xf numFmtId="0" fontId="73" fillId="0" borderId="0" xfId="0" applyFont="1"/>
    <xf numFmtId="0" fontId="73" fillId="0" borderId="0" xfId="0" quotePrefix="1" applyFont="1"/>
    <xf numFmtId="0" fontId="69" fillId="0" borderId="0" xfId="0" applyFont="1" applyAlignment="1">
      <alignment horizontal="right" vertical="center"/>
    </xf>
    <xf numFmtId="0" fontId="63" fillId="8" borderId="0" xfId="0" applyFont="1" applyFill="1" applyAlignment="1">
      <alignment horizontal="center" vertical="center"/>
    </xf>
    <xf numFmtId="43" fontId="0" fillId="0" borderId="0" xfId="1" applyFont="1" applyBorder="1" applyAlignment="1"/>
    <xf numFmtId="43" fontId="4" fillId="0" borderId="0" xfId="1" applyFont="1" applyBorder="1" applyAlignment="1"/>
    <xf numFmtId="168" fontId="4" fillId="0" borderId="0" xfId="4" applyNumberFormat="1" applyFont="1" applyBorder="1"/>
    <xf numFmtId="10" fontId="14" fillId="0" borderId="0" xfId="2" applyNumberFormat="1" applyFont="1" applyBorder="1"/>
    <xf numFmtId="169" fontId="0" fillId="0" borderId="0" xfId="1" applyNumberFormat="1" applyFont="1" applyBorder="1"/>
    <xf numFmtId="43" fontId="0" fillId="0" borderId="0" xfId="1" applyFont="1" applyFill="1" applyBorder="1" applyAlignment="1"/>
    <xf numFmtId="168" fontId="0" fillId="0" borderId="0" xfId="4" applyNumberFormat="1" applyFont="1" applyBorder="1" applyAlignment="1"/>
    <xf numFmtId="181" fontId="74" fillId="0" borderId="0" xfId="4" applyNumberFormat="1" applyFont="1" applyBorder="1" applyAlignment="1">
      <alignment horizontal="center" vertical="center"/>
    </xf>
    <xf numFmtId="0" fontId="40" fillId="0" borderId="1" xfId="0" applyFont="1" applyBorder="1"/>
    <xf numFmtId="168" fontId="0" fillId="0" borderId="0" xfId="4" applyNumberFormat="1" applyFont="1" applyBorder="1" applyAlignment="1">
      <alignment horizontal="center"/>
    </xf>
    <xf numFmtId="167" fontId="0" fillId="0" borderId="0" xfId="0" applyNumberFormat="1"/>
    <xf numFmtId="0" fontId="8" fillId="0" borderId="0" xfId="0" applyFont="1"/>
    <xf numFmtId="171" fontId="8" fillId="0" borderId="0" xfId="4" applyNumberFormat="1" applyFont="1" applyBorder="1"/>
    <xf numFmtId="167" fontId="7" fillId="0" borderId="0" xfId="0" applyNumberFormat="1" applyFont="1"/>
    <xf numFmtId="167" fontId="14" fillId="0" borderId="0" xfId="0" applyNumberFormat="1" applyFont="1"/>
    <xf numFmtId="168" fontId="8" fillId="0" borderId="0" xfId="4" applyNumberFormat="1" applyFont="1" applyBorder="1"/>
    <xf numFmtId="43" fontId="8" fillId="0" borderId="0" xfId="1" applyFont="1" applyBorder="1"/>
    <xf numFmtId="183" fontId="0" fillId="0" borderId="0" xfId="0" applyNumberFormat="1"/>
    <xf numFmtId="2" fontId="0" fillId="7" borderId="0" xfId="4" applyNumberFormat="1" applyFont="1" applyFill="1" applyBorder="1" applyAlignment="1">
      <alignment horizontal="center"/>
    </xf>
    <xf numFmtId="168" fontId="4" fillId="0" borderId="0" xfId="1" applyNumberFormat="1" applyFont="1" applyBorder="1"/>
    <xf numFmtId="178" fontId="4" fillId="0" borderId="0" xfId="1" applyNumberFormat="1" applyFont="1" applyBorder="1"/>
    <xf numFmtId="178" fontId="4" fillId="0" borderId="0" xfId="0" applyNumberFormat="1" applyFont="1"/>
    <xf numFmtId="168" fontId="0" fillId="0" borderId="0" xfId="1" applyNumberFormat="1" applyFont="1" applyBorder="1"/>
    <xf numFmtId="168" fontId="7" fillId="0" borderId="0" xfId="1" applyNumberFormat="1" applyFont="1" applyBorder="1" applyAlignment="1">
      <alignment wrapText="1"/>
    </xf>
    <xf numFmtId="0" fontId="7" fillId="0" borderId="0" xfId="1" applyNumberFormat="1" applyFont="1" applyBorder="1" applyAlignment="1">
      <alignment wrapText="1"/>
    </xf>
    <xf numFmtId="185" fontId="7" fillId="0" borderId="0" xfId="2" applyNumberFormat="1" applyFont="1" applyBorder="1"/>
    <xf numFmtId="185" fontId="7" fillId="0" borderId="0" xfId="2" applyNumberFormat="1" applyFont="1" applyFill="1" applyBorder="1"/>
    <xf numFmtId="166" fontId="0" fillId="0" borderId="0" xfId="1" applyNumberFormat="1" applyFont="1" applyBorder="1"/>
    <xf numFmtId="168" fontId="7" fillId="0" borderId="0" xfId="1" applyNumberFormat="1" applyFont="1" applyFill="1" applyBorder="1"/>
    <xf numFmtId="171" fontId="14" fillId="0" borderId="0" xfId="1" applyNumberFormat="1" applyFont="1" applyBorder="1"/>
    <xf numFmtId="164" fontId="14" fillId="0" borderId="0" xfId="4" applyFont="1" applyBorder="1"/>
    <xf numFmtId="168" fontId="0" fillId="0" borderId="0" xfId="0" applyNumberFormat="1"/>
    <xf numFmtId="0" fontId="75" fillId="0" borderId="0" xfId="0" applyFont="1"/>
    <xf numFmtId="168" fontId="75" fillId="0" borderId="0" xfId="0" applyNumberFormat="1" applyFont="1"/>
    <xf numFmtId="0" fontId="0" fillId="0" borderId="0" xfId="0" applyAlignment="1">
      <alignment horizontal="left"/>
    </xf>
    <xf numFmtId="0" fontId="4" fillId="0" borderId="0" xfId="0" applyFont="1" applyAlignment="1">
      <alignment horizontal="left"/>
    </xf>
    <xf numFmtId="0" fontId="4" fillId="0" borderId="0" xfId="0" applyFont="1" applyAlignment="1">
      <alignment wrapText="1"/>
    </xf>
    <xf numFmtId="166" fontId="7" fillId="0" borderId="0" xfId="4" applyNumberFormat="1" applyFont="1" applyFill="1" applyBorder="1" applyAlignment="1">
      <alignment horizontal="left"/>
    </xf>
    <xf numFmtId="166" fontId="7" fillId="0" borderId="0" xfId="4" applyNumberFormat="1" applyFont="1" applyFill="1" applyBorder="1" applyAlignment="1">
      <alignment horizontal="center"/>
    </xf>
    <xf numFmtId="166" fontId="14" fillId="0" borderId="0" xfId="4" applyNumberFormat="1" applyFont="1" applyFill="1" applyBorder="1" applyAlignment="1">
      <alignment horizontal="left"/>
    </xf>
    <xf numFmtId="166" fontId="14" fillId="0" borderId="0" xfId="4" applyNumberFormat="1" applyFont="1" applyFill="1" applyBorder="1" applyAlignment="1">
      <alignment horizontal="center"/>
    </xf>
    <xf numFmtId="0" fontId="7" fillId="0" borderId="0" xfId="0" applyFont="1" applyAlignment="1">
      <alignment horizontal="left"/>
    </xf>
    <xf numFmtId="0" fontId="0" fillId="0" borderId="0" xfId="0" applyAlignment="1">
      <alignment horizontal="left" wrapText="1"/>
    </xf>
    <xf numFmtId="164" fontId="7" fillId="0" borderId="0" xfId="4" applyFont="1" applyFill="1" applyBorder="1"/>
    <xf numFmtId="164" fontId="26" fillId="0" borderId="0" xfId="4" applyFont="1" applyFill="1" applyBorder="1"/>
    <xf numFmtId="0" fontId="0" fillId="0" borderId="0" xfId="0" quotePrefix="1"/>
    <xf numFmtId="186" fontId="7" fillId="0" borderId="0" xfId="0" applyNumberFormat="1" applyFont="1"/>
    <xf numFmtId="0" fontId="14" fillId="0" borderId="0" xfId="0" applyFont="1" applyAlignment="1">
      <alignment horizontal="left"/>
    </xf>
    <xf numFmtId="164" fontId="0" fillId="0" borderId="0" xfId="0" applyNumberFormat="1"/>
    <xf numFmtId="164" fontId="14" fillId="0" borderId="0" xfId="4" applyFont="1" applyFill="1" applyBorder="1"/>
    <xf numFmtId="187" fontId="14" fillId="0" borderId="0" xfId="4" applyNumberFormat="1" applyFont="1" applyFill="1" applyBorder="1"/>
    <xf numFmtId="188" fontId="14" fillId="0" borderId="0" xfId="4" applyNumberFormat="1" applyFont="1" applyFill="1" applyBorder="1"/>
    <xf numFmtId="189" fontId="7" fillId="0" borderId="0" xfId="1" applyNumberFormat="1" applyFont="1" applyFill="1" applyBorder="1"/>
    <xf numFmtId="174" fontId="14" fillId="0" borderId="0" xfId="4" applyNumberFormat="1" applyFont="1" applyBorder="1"/>
    <xf numFmtId="174" fontId="7" fillId="0" borderId="0" xfId="4" applyNumberFormat="1" applyFont="1" applyFill="1" applyBorder="1"/>
    <xf numFmtId="174" fontId="14" fillId="0" borderId="0" xfId="4" applyNumberFormat="1" applyFont="1" applyFill="1" applyBorder="1"/>
    <xf numFmtId="166" fontId="26" fillId="0" borderId="0" xfId="4" applyNumberFormat="1" applyFont="1" applyFill="1" applyBorder="1"/>
    <xf numFmtId="166" fontId="7" fillId="0" borderId="0" xfId="1" applyNumberFormat="1" applyFont="1" applyFill="1" applyBorder="1"/>
    <xf numFmtId="166" fontId="7" fillId="0" borderId="0" xfId="0" applyNumberFormat="1" applyFont="1"/>
    <xf numFmtId="190" fontId="7" fillId="0" borderId="0" xfId="1" applyNumberFormat="1" applyFont="1" applyBorder="1" applyAlignment="1">
      <alignment horizontal="left" wrapText="1"/>
    </xf>
    <xf numFmtId="0" fontId="29" fillId="0" borderId="0" xfId="0" applyFont="1" applyAlignment="1">
      <alignment wrapText="1"/>
    </xf>
    <xf numFmtId="0" fontId="7" fillId="0" borderId="0" xfId="0" applyFont="1" applyAlignment="1">
      <alignment wrapText="1"/>
    </xf>
    <xf numFmtId="0" fontId="7" fillId="0" borderId="0" xfId="0" applyFont="1" applyAlignment="1">
      <alignment horizontal="left" wrapText="1"/>
    </xf>
    <xf numFmtId="166" fontId="0" fillId="0" borderId="0" xfId="4" applyNumberFormat="1" applyFont="1" applyBorder="1" applyAlignment="1">
      <alignment horizontal="left"/>
    </xf>
    <xf numFmtId="166" fontId="0" fillId="0" borderId="0" xfId="4" applyNumberFormat="1" applyFont="1" applyBorder="1" applyAlignment="1">
      <alignment horizontal="center"/>
    </xf>
    <xf numFmtId="0" fontId="8" fillId="0" borderId="0" xfId="0" applyFont="1" applyAlignment="1">
      <alignment horizontal="left"/>
    </xf>
    <xf numFmtId="0" fontId="8" fillId="0" borderId="0" xfId="0" applyFont="1" applyAlignment="1">
      <alignment horizontal="center"/>
    </xf>
    <xf numFmtId="166" fontId="8" fillId="0" borderId="0" xfId="4" applyNumberFormat="1" applyFont="1" applyBorder="1"/>
    <xf numFmtId="169" fontId="4" fillId="0" borderId="0" xfId="1" applyNumberFormat="1" applyFont="1" applyBorder="1"/>
    <xf numFmtId="166" fontId="4" fillId="0" borderId="0" xfId="0" applyNumberFormat="1" applyFont="1"/>
    <xf numFmtId="0" fontId="26" fillId="0" borderId="0" xfId="0" applyFont="1"/>
    <xf numFmtId="166" fontId="14" fillId="0" borderId="0" xfId="4" applyNumberFormat="1" applyFont="1" applyFill="1" applyBorder="1" applyAlignment="1">
      <alignment horizontal="right"/>
    </xf>
    <xf numFmtId="43" fontId="7" fillId="0" borderId="0" xfId="0" applyNumberFormat="1" applyFont="1"/>
    <xf numFmtId="0" fontId="75" fillId="0" borderId="0" xfId="0" applyFont="1" applyAlignment="1">
      <alignment wrapText="1"/>
    </xf>
    <xf numFmtId="0" fontId="8" fillId="0" borderId="0" xfId="0" applyFont="1" applyAlignment="1">
      <alignment wrapText="1"/>
    </xf>
    <xf numFmtId="166" fontId="8" fillId="0" borderId="0" xfId="4" applyNumberFormat="1" applyFont="1" applyFill="1" applyBorder="1"/>
    <xf numFmtId="0" fontId="10" fillId="0" borderId="0" xfId="0" applyFont="1" applyAlignment="1">
      <alignment horizontal="left" wrapText="1"/>
    </xf>
    <xf numFmtId="43" fontId="0" fillId="8" borderId="0" xfId="1" applyFont="1" applyFill="1" applyBorder="1"/>
    <xf numFmtId="43" fontId="7" fillId="0" borderId="0" xfId="1" applyFont="1" applyBorder="1" applyAlignment="1">
      <alignment horizontal="center"/>
    </xf>
    <xf numFmtId="169" fontId="14" fillId="8" borderId="0" xfId="1" applyNumberFormat="1" applyFont="1" applyFill="1" applyBorder="1"/>
    <xf numFmtId="0" fontId="76" fillId="0" borderId="0" xfId="0" applyFont="1"/>
    <xf numFmtId="0" fontId="46" fillId="0" borderId="0" xfId="0" applyFont="1" applyAlignment="1">
      <alignment horizontal="center"/>
    </xf>
    <xf numFmtId="0" fontId="26" fillId="8" borderId="0" xfId="0" applyFont="1" applyFill="1"/>
    <xf numFmtId="169" fontId="14" fillId="0" borderId="0" xfId="1" applyNumberFormat="1" applyFont="1" applyFill="1" applyBorder="1"/>
    <xf numFmtId="0" fontId="0" fillId="0" borderId="0" xfId="0" applyAlignment="1">
      <alignment vertical="center"/>
    </xf>
    <xf numFmtId="0" fontId="0" fillId="8" borderId="0" xfId="0" applyFill="1" applyAlignment="1">
      <alignment vertical="center"/>
    </xf>
    <xf numFmtId="0" fontId="5" fillId="0" borderId="0" xfId="0" applyFont="1"/>
    <xf numFmtId="43" fontId="7" fillId="0" borderId="0" xfId="1" applyFont="1"/>
    <xf numFmtId="43" fontId="77" fillId="0" borderId="0" xfId="1" applyFont="1"/>
    <xf numFmtId="43" fontId="35" fillId="0" borderId="0" xfId="1" applyFont="1"/>
    <xf numFmtId="8" fontId="0" fillId="7" borderId="0" xfId="4" applyNumberFormat="1" applyFont="1" applyFill="1" applyBorder="1"/>
    <xf numFmtId="6" fontId="0" fillId="7" borderId="0" xfId="4" applyNumberFormat="1" applyFont="1" applyFill="1" applyBorder="1"/>
    <xf numFmtId="10" fontId="7" fillId="0" borderId="0" xfId="0" applyNumberFormat="1" applyFont="1" applyAlignment="1">
      <alignment horizontal="center"/>
    </xf>
    <xf numFmtId="172" fontId="0" fillId="0" borderId="0" xfId="0" applyNumberFormat="1"/>
    <xf numFmtId="0" fontId="0" fillId="0" borderId="0" xfId="1" applyNumberFormat="1" applyFont="1" applyFill="1" applyBorder="1"/>
    <xf numFmtId="167" fontId="46" fillId="0" borderId="0" xfId="2" applyNumberFormat="1" applyFont="1" applyFill="1" applyBorder="1"/>
    <xf numFmtId="167" fontId="14" fillId="0" borderId="0" xfId="2" applyNumberFormat="1" applyFont="1" applyFill="1" applyBorder="1"/>
    <xf numFmtId="43" fontId="46" fillId="0" borderId="0" xfId="1" applyFont="1" applyFill="1" applyBorder="1"/>
    <xf numFmtId="9" fontId="0" fillId="0" borderId="0" xfId="1" applyNumberFormat="1" applyFont="1" applyFill="1" applyBorder="1"/>
    <xf numFmtId="0" fontId="14" fillId="19" borderId="0" xfId="0" applyFont="1" applyFill="1"/>
    <xf numFmtId="166" fontId="14" fillId="19" borderId="0" xfId="4" applyNumberFormat="1" applyFont="1" applyFill="1" applyBorder="1"/>
    <xf numFmtId="6" fontId="0" fillId="0" borderId="0" xfId="0" applyNumberFormat="1" applyAlignment="1">
      <alignment horizontal="center"/>
    </xf>
    <xf numFmtId="0" fontId="7" fillId="8" borderId="0" xfId="0" applyFont="1" applyFill="1" applyAlignment="1">
      <alignment horizontal="center" vertical="center"/>
    </xf>
    <xf numFmtId="0" fontId="19" fillId="0" borderId="0" xfId="0" applyFont="1" applyAlignment="1">
      <alignment horizontal="left"/>
    </xf>
    <xf numFmtId="0" fontId="0" fillId="11" borderId="0" xfId="0" applyFill="1" applyAlignment="1">
      <alignment horizontal="left"/>
    </xf>
    <xf numFmtId="168" fontId="14" fillId="0" borderId="0" xfId="1" applyNumberFormat="1" applyFont="1" applyBorder="1" applyAlignment="1">
      <alignment horizontal="left"/>
    </xf>
    <xf numFmtId="0" fontId="34" fillId="0" borderId="0" xfId="0" applyFont="1" applyAlignment="1">
      <alignment horizontal="left"/>
    </xf>
    <xf numFmtId="0" fontId="0" fillId="0" borderId="0" xfId="0" applyAlignment="1">
      <alignment horizontal="left" vertical="center" wrapText="1"/>
    </xf>
    <xf numFmtId="43" fontId="7" fillId="0" borderId="0" xfId="1" applyFont="1" applyFill="1" applyBorder="1"/>
    <xf numFmtId="43" fontId="7" fillId="11" borderId="0" xfId="1" applyFont="1" applyFill="1" applyBorder="1"/>
    <xf numFmtId="43" fontId="14" fillId="0" borderId="0" xfId="1" applyFont="1" applyFill="1" applyBorder="1" applyAlignment="1">
      <alignment horizontal="center"/>
    </xf>
    <xf numFmtId="43" fontId="77" fillId="0" borderId="0" xfId="1" applyFont="1" applyFill="1"/>
    <xf numFmtId="43" fontId="7" fillId="0" borderId="0" xfId="1" applyFont="1" applyFill="1"/>
    <xf numFmtId="6" fontId="14" fillId="0" borderId="0" xfId="4" applyNumberFormat="1" applyFont="1" applyFill="1" applyBorder="1"/>
    <xf numFmtId="0" fontId="0" fillId="0" borderId="43" xfId="0" applyBorder="1" applyAlignment="1">
      <alignment vertical="center"/>
    </xf>
    <xf numFmtId="15" fontId="0" fillId="0" borderId="43" xfId="0" applyNumberFormat="1" applyBorder="1" applyAlignment="1">
      <alignment vertical="center"/>
    </xf>
    <xf numFmtId="0" fontId="4" fillId="20" borderId="43" xfId="0" applyFont="1" applyFill="1" applyBorder="1" applyAlignment="1">
      <alignment horizontal="center" vertical="center"/>
    </xf>
    <xf numFmtId="0" fontId="0" fillId="0" borderId="43" xfId="0" applyBorder="1" applyAlignment="1">
      <alignment horizontal="center" vertical="center"/>
    </xf>
    <xf numFmtId="2" fontId="0" fillId="0" borderId="43" xfId="0" quotePrefix="1" applyNumberFormat="1" applyBorder="1" applyAlignment="1">
      <alignment vertical="center"/>
    </xf>
    <xf numFmtId="0" fontId="3" fillId="0" borderId="43" xfId="0" applyFont="1" applyBorder="1" applyAlignment="1">
      <alignment vertical="center" wrapText="1"/>
    </xf>
    <xf numFmtId="14" fontId="0" fillId="0" borderId="43" xfId="0" applyNumberFormat="1" applyBorder="1" applyAlignment="1">
      <alignment vertical="center"/>
    </xf>
    <xf numFmtId="0" fontId="14" fillId="0" borderId="43" xfId="0" applyFont="1" applyBorder="1" applyAlignment="1">
      <alignment vertical="center" wrapText="1"/>
    </xf>
    <xf numFmtId="14" fontId="0" fillId="0" borderId="43" xfId="0" applyNumberFormat="1" applyBorder="1" applyAlignment="1">
      <alignment horizontal="center" vertical="center"/>
    </xf>
    <xf numFmtId="0" fontId="0" fillId="0" borderId="43" xfId="0" quotePrefix="1" applyBorder="1" applyAlignment="1">
      <alignment vertical="center"/>
    </xf>
    <xf numFmtId="0" fontId="0" fillId="0" borderId="43" xfId="0" applyBorder="1" applyAlignment="1">
      <alignment vertical="center" wrapText="1"/>
    </xf>
    <xf numFmtId="0" fontId="9" fillId="0" borderId="0" xfId="0" applyFont="1"/>
    <xf numFmtId="43" fontId="0" fillId="0" borderId="0" xfId="1" applyFont="1"/>
    <xf numFmtId="43" fontId="4" fillId="0" borderId="0" xfId="1" applyFont="1" applyBorder="1"/>
    <xf numFmtId="0" fontId="69" fillId="18" borderId="7" xfId="0" applyFont="1" applyFill="1" applyBorder="1" applyAlignment="1">
      <alignment horizontal="center" vertical="center" wrapText="1"/>
    </xf>
    <xf numFmtId="0" fontId="70" fillId="0" borderId="7" xfId="0" applyFont="1" applyBorder="1" applyAlignment="1">
      <alignment vertical="center" wrapText="1"/>
    </xf>
    <xf numFmtId="182" fontId="70" fillId="0" borderId="7" xfId="0" applyNumberFormat="1" applyFont="1" applyBorder="1" applyAlignment="1">
      <alignment horizontal="center" vertical="center" wrapText="1"/>
    </xf>
    <xf numFmtId="182" fontId="71" fillId="0" borderId="7" xfId="0" applyNumberFormat="1" applyFont="1" applyBorder="1" applyAlignment="1">
      <alignment horizontal="center" vertical="center" wrapText="1"/>
    </xf>
    <xf numFmtId="0" fontId="63" fillId="0" borderId="7" xfId="0" applyFont="1" applyBorder="1" applyAlignment="1">
      <alignment vertical="center" wrapText="1"/>
    </xf>
    <xf numFmtId="0" fontId="63" fillId="0" borderId="7" xfId="0" applyFont="1" applyBorder="1"/>
    <xf numFmtId="0" fontId="69" fillId="18" borderId="44" xfId="0" applyFont="1" applyFill="1" applyBorder="1" applyAlignment="1">
      <alignment horizontal="center" vertical="center" wrapText="1"/>
    </xf>
    <xf numFmtId="6" fontId="63" fillId="0" borderId="0" xfId="4" applyNumberFormat="1" applyFont="1" applyFill="1" applyBorder="1" applyAlignment="1">
      <alignment horizontal="center" vertical="center" wrapText="1"/>
    </xf>
    <xf numFmtId="43" fontId="0" fillId="0" borderId="0" xfId="1" applyFont="1" applyBorder="1" applyAlignment="1">
      <alignment wrapText="1"/>
    </xf>
    <xf numFmtId="6" fontId="0" fillId="0" borderId="0" xfId="1" applyNumberFormat="1" applyFont="1" applyBorder="1"/>
    <xf numFmtId="169" fontId="7" fillId="0" borderId="0" xfId="1" applyNumberFormat="1" applyFont="1" applyBorder="1"/>
    <xf numFmtId="6" fontId="0" fillId="0" borderId="0" xfId="4" applyNumberFormat="1" applyFont="1" applyBorder="1"/>
    <xf numFmtId="6" fontId="14" fillId="0" borderId="0" xfId="4" applyNumberFormat="1" applyFont="1" applyBorder="1"/>
    <xf numFmtId="6" fontId="14" fillId="0" borderId="0" xfId="2" applyNumberFormat="1" applyFont="1" applyBorder="1"/>
    <xf numFmtId="43" fontId="4" fillId="17" borderId="0" xfId="1" applyFont="1" applyFill="1" applyBorder="1" applyAlignment="1">
      <alignment horizontal="center"/>
    </xf>
    <xf numFmtId="44" fontId="14" fillId="0" borderId="0" xfId="4" applyNumberFormat="1" applyFont="1" applyFill="1" applyBorder="1" applyAlignment="1">
      <alignment horizontal="right"/>
    </xf>
    <xf numFmtId="6" fontId="14" fillId="0" borderId="0" xfId="4" applyNumberFormat="1" applyFont="1" applyFill="1" applyBorder="1" applyAlignment="1">
      <alignment horizontal="right"/>
    </xf>
    <xf numFmtId="6" fontId="14" fillId="0" borderId="0" xfId="1" applyNumberFormat="1" applyFont="1" applyFill="1" applyBorder="1" applyAlignment="1">
      <alignment horizontal="right"/>
    </xf>
    <xf numFmtId="6" fontId="0" fillId="0" borderId="0" xfId="1" applyNumberFormat="1" applyFont="1" applyFill="1" applyBorder="1" applyAlignment="1">
      <alignment horizontal="right"/>
    </xf>
    <xf numFmtId="6" fontId="1" fillId="0" borderId="0" xfId="1" applyNumberFormat="1" applyFont="1" applyFill="1" applyBorder="1" applyAlignment="1">
      <alignment horizontal="right"/>
    </xf>
    <xf numFmtId="0" fontId="63" fillId="0" borderId="7" xfId="0" applyFont="1" applyBorder="1" applyAlignment="1">
      <alignment horizontal="center" vertical="center" wrapText="1"/>
    </xf>
    <xf numFmtId="182" fontId="63" fillId="0" borderId="7" xfId="0" applyNumberFormat="1" applyFont="1" applyBorder="1" applyAlignment="1">
      <alignment horizontal="center" vertical="center" wrapText="1"/>
    </xf>
    <xf numFmtId="8" fontId="63" fillId="0" borderId="7" xfId="0" applyNumberFormat="1" applyFont="1" applyBorder="1" applyAlignment="1">
      <alignment horizontal="center" vertical="center" wrapText="1"/>
    </xf>
    <xf numFmtId="182" fontId="63" fillId="0" borderId="0" xfId="0" applyNumberFormat="1" applyFont="1" applyAlignment="1">
      <alignment horizontal="center" vertical="center" wrapText="1"/>
    </xf>
    <xf numFmtId="6" fontId="63" fillId="0" borderId="7" xfId="0" applyNumberFormat="1" applyFont="1" applyBorder="1" applyAlignment="1">
      <alignment horizontal="center" vertical="center" wrapText="1"/>
    </xf>
    <xf numFmtId="6" fontId="63" fillId="0" borderId="7" xfId="0" applyNumberFormat="1" applyFont="1" applyBorder="1" applyAlignment="1">
      <alignment horizontal="left" vertical="center" wrapText="1"/>
    </xf>
    <xf numFmtId="6" fontId="63" fillId="0" borderId="7" xfId="1" applyNumberFormat="1" applyFont="1" applyBorder="1" applyAlignment="1">
      <alignment horizontal="center" vertical="center" wrapText="1"/>
    </xf>
    <xf numFmtId="8" fontId="63" fillId="0" borderId="7" xfId="0" applyNumberFormat="1" applyFont="1" applyBorder="1" applyAlignment="1">
      <alignment vertical="center" wrapText="1"/>
    </xf>
    <xf numFmtId="8" fontId="63" fillId="0" borderId="7" xfId="0" applyNumberFormat="1" applyFont="1" applyBorder="1" applyAlignment="1">
      <alignment horizontal="left" vertical="center" wrapText="1"/>
    </xf>
    <xf numFmtId="164" fontId="63" fillId="0" borderId="7" xfId="4" applyFont="1" applyBorder="1" applyAlignment="1">
      <alignment horizontal="center" vertical="center" wrapText="1"/>
    </xf>
    <xf numFmtId="172" fontId="63" fillId="0" borderId="7" xfId="4" applyNumberFormat="1" applyFont="1" applyBorder="1" applyAlignment="1">
      <alignment horizontal="center" vertical="center" wrapText="1"/>
    </xf>
    <xf numFmtId="8" fontId="63" fillId="0" borderId="7" xfId="4" applyNumberFormat="1" applyFont="1" applyBorder="1" applyAlignment="1">
      <alignment horizontal="center" vertical="center" wrapText="1"/>
    </xf>
    <xf numFmtId="182" fontId="63" fillId="0" borderId="7" xfId="4" applyNumberFormat="1" applyFont="1" applyBorder="1" applyAlignment="1">
      <alignment horizontal="center" vertical="center" wrapText="1"/>
    </xf>
    <xf numFmtId="0" fontId="63" fillId="0" borderId="7" xfId="0" applyFont="1" applyBorder="1" applyAlignment="1">
      <alignment horizontal="left" vertical="center" wrapText="1"/>
    </xf>
    <xf numFmtId="8" fontId="63" fillId="0" borderId="7" xfId="4" applyNumberFormat="1" applyFont="1" applyBorder="1" applyAlignment="1">
      <alignment horizontal="left" vertical="center" wrapText="1"/>
    </xf>
    <xf numFmtId="0" fontId="69" fillId="0" borderId="7" xfId="0" applyFont="1" applyBorder="1" applyAlignment="1">
      <alignment vertical="center" wrapText="1"/>
    </xf>
    <xf numFmtId="182" fontId="69" fillId="0" borderId="7" xfId="0" applyNumberFormat="1" applyFont="1" applyBorder="1" applyAlignment="1">
      <alignment horizontal="center" vertical="center" wrapText="1"/>
    </xf>
    <xf numFmtId="43" fontId="63" fillId="0" borderId="7" xfId="0" applyNumberFormat="1" applyFont="1" applyBorder="1" applyAlignment="1">
      <alignment horizontal="left" vertical="center" wrapText="1" indent="1"/>
    </xf>
    <xf numFmtId="183" fontId="69" fillId="0" borderId="7" xfId="1" applyNumberFormat="1" applyFont="1" applyBorder="1" applyAlignment="1">
      <alignment horizontal="center" vertical="center" wrapText="1"/>
    </xf>
    <xf numFmtId="183" fontId="72" fillId="0" borderId="7" xfId="0" applyNumberFormat="1" applyFont="1" applyBorder="1" applyAlignment="1">
      <alignment horizontal="center" vertical="center" wrapText="1"/>
    </xf>
    <xf numFmtId="182" fontId="72" fillId="0" borderId="7" xfId="0" applyNumberFormat="1" applyFont="1" applyBorder="1" applyAlignment="1">
      <alignment horizontal="center" vertical="center" wrapText="1"/>
    </xf>
    <xf numFmtId="184" fontId="63" fillId="0" borderId="7" xfId="0" applyNumberFormat="1" applyFont="1" applyBorder="1" applyAlignment="1">
      <alignment horizontal="center" vertical="center" wrapText="1"/>
    </xf>
    <xf numFmtId="183" fontId="63" fillId="0" borderId="7" xfId="0" applyNumberFormat="1" applyFont="1" applyBorder="1" applyAlignment="1">
      <alignment horizontal="center" vertical="center" wrapText="1"/>
    </xf>
    <xf numFmtId="9" fontId="63" fillId="0" borderId="7" xfId="2" applyFont="1" applyBorder="1" applyAlignment="1">
      <alignment horizontal="center" vertical="center" wrapText="1"/>
    </xf>
    <xf numFmtId="177" fontId="63" fillId="0" borderId="7" xfId="0" applyNumberFormat="1" applyFont="1" applyBorder="1" applyAlignment="1">
      <alignment horizontal="center" vertical="center" wrapText="1"/>
    </xf>
    <xf numFmtId="166" fontId="75" fillId="0" borderId="0" xfId="0" applyNumberFormat="1" applyFont="1"/>
    <xf numFmtId="0" fontId="0" fillId="21" borderId="1" xfId="0" applyFill="1" applyBorder="1"/>
    <xf numFmtId="0" fontId="10" fillId="11" borderId="1" xfId="0" applyFont="1" applyFill="1" applyBorder="1"/>
    <xf numFmtId="0" fontId="0" fillId="11" borderId="3" xfId="0" applyFill="1" applyBorder="1"/>
    <xf numFmtId="0" fontId="0" fillId="11" borderId="0" xfId="0" applyFill="1" applyAlignment="1">
      <alignment horizontal="right" vertical="top"/>
    </xf>
    <xf numFmtId="0" fontId="0" fillId="0" borderId="1" xfId="0" applyBorder="1" applyAlignment="1">
      <alignment wrapText="1"/>
    </xf>
    <xf numFmtId="0" fontId="0" fillId="11" borderId="0" xfId="0" applyFill="1" applyAlignment="1">
      <alignment vertical="top"/>
    </xf>
    <xf numFmtId="0" fontId="0" fillId="0" borderId="1" xfId="0" applyBorder="1" applyAlignment="1">
      <alignment vertical="top"/>
    </xf>
    <xf numFmtId="0" fontId="0" fillId="0" borderId="0" xfId="0" applyAlignment="1">
      <alignment vertical="top"/>
    </xf>
    <xf numFmtId="0" fontId="69" fillId="18" borderId="45" xfId="0" applyFont="1" applyFill="1" applyBorder="1" applyAlignment="1">
      <alignment horizontal="center" vertical="center" wrapText="1"/>
    </xf>
    <xf numFmtId="0" fontId="69" fillId="18" borderId="8" xfId="0" applyFont="1" applyFill="1" applyBorder="1" applyAlignment="1">
      <alignment horizontal="center" vertical="center" wrapText="1"/>
    </xf>
    <xf numFmtId="0" fontId="63" fillId="0" borderId="8" xfId="0" applyFont="1" applyBorder="1"/>
    <xf numFmtId="8" fontId="63" fillId="0" borderId="45" xfId="0" applyNumberFormat="1" applyFont="1" applyBorder="1" applyAlignment="1">
      <alignment horizontal="center" vertical="center" wrapText="1"/>
    </xf>
    <xf numFmtId="178" fontId="14" fillId="0" borderId="0" xfId="1" applyNumberFormat="1" applyFont="1"/>
    <xf numFmtId="171" fontId="4" fillId="17" borderId="0" xfId="4" applyNumberFormat="1" applyFont="1" applyFill="1" applyAlignment="1">
      <alignment horizontal="center"/>
    </xf>
    <xf numFmtId="179" fontId="4" fillId="17" borderId="0" xfId="4" applyNumberFormat="1" applyFont="1" applyFill="1" applyAlignment="1">
      <alignment horizontal="center"/>
    </xf>
    <xf numFmtId="168" fontId="4" fillId="17" borderId="0" xfId="4" applyNumberFormat="1" applyFont="1" applyFill="1"/>
    <xf numFmtId="166" fontId="0" fillId="0" borderId="0" xfId="1" applyNumberFormat="1" applyFont="1"/>
    <xf numFmtId="168" fontId="0" fillId="0" borderId="0" xfId="4" applyNumberFormat="1" applyFont="1"/>
    <xf numFmtId="9" fontId="0" fillId="0" borderId="0" xfId="0" applyNumberFormat="1"/>
    <xf numFmtId="0" fontId="21" fillId="22" borderId="46" xfId="0" applyFont="1" applyFill="1" applyBorder="1" applyAlignment="1">
      <alignment vertical="center" wrapText="1"/>
    </xf>
    <xf numFmtId="0" fontId="19" fillId="23" borderId="51" xfId="0" applyFont="1" applyFill="1" applyBorder="1" applyAlignment="1">
      <alignment vertical="center" wrapText="1"/>
    </xf>
    <xf numFmtId="0" fontId="19" fillId="23" borderId="50" xfId="0" applyFont="1" applyFill="1" applyBorder="1" applyAlignment="1">
      <alignment vertical="center" wrapText="1"/>
    </xf>
    <xf numFmtId="0" fontId="25" fillId="23" borderId="52" xfId="0" applyFont="1" applyFill="1" applyBorder="1" applyAlignment="1">
      <alignment horizontal="left" vertical="center" wrapText="1" indent="1"/>
    </xf>
    <xf numFmtId="0" fontId="20" fillId="23" borderId="52" xfId="0" applyFont="1" applyFill="1" applyBorder="1" applyAlignment="1">
      <alignment vertical="center" wrapText="1"/>
    </xf>
    <xf numFmtId="0" fontId="21" fillId="22" borderId="47" xfId="0" applyFont="1" applyFill="1" applyBorder="1" applyAlignment="1">
      <alignment vertical="center" wrapText="1"/>
    </xf>
    <xf numFmtId="0" fontId="21" fillId="22" borderId="48" xfId="0" applyFont="1" applyFill="1" applyBorder="1" applyAlignment="1">
      <alignment vertical="center" wrapText="1"/>
    </xf>
    <xf numFmtId="0" fontId="21" fillId="22" borderId="53" xfId="0" applyFont="1" applyFill="1" applyBorder="1" applyAlignment="1">
      <alignment vertical="center" wrapText="1"/>
    </xf>
    <xf numFmtId="8" fontId="20" fillId="23" borderId="54" xfId="0" applyNumberFormat="1" applyFont="1" applyFill="1" applyBorder="1" applyAlignment="1">
      <alignment vertical="center" wrapText="1"/>
    </xf>
    <xf numFmtId="44" fontId="25" fillId="23" borderId="54" xfId="7" applyFont="1" applyFill="1" applyBorder="1" applyAlignment="1">
      <alignment vertical="center" wrapText="1"/>
    </xf>
    <xf numFmtId="44" fontId="18" fillId="23" borderId="54" xfId="7" applyFont="1" applyFill="1" applyBorder="1" applyAlignment="1">
      <alignment vertical="center" wrapText="1"/>
    </xf>
    <xf numFmtId="44" fontId="20" fillId="23" borderId="54" xfId="7" applyFont="1" applyFill="1" applyBorder="1" applyAlignment="1">
      <alignment vertical="center" wrapText="1"/>
    </xf>
    <xf numFmtId="0" fontId="0" fillId="0" borderId="0" xfId="0" applyAlignment="1">
      <alignment horizontal="center" vertical="center"/>
    </xf>
    <xf numFmtId="167" fontId="14" fillId="8" borderId="7" xfId="0" applyNumberFormat="1" applyFont="1" applyFill="1" applyBorder="1" applyAlignment="1">
      <alignment horizontal="center" vertical="center" wrapText="1"/>
    </xf>
    <xf numFmtId="0" fontId="79" fillId="0" borderId="7" xfId="6" applyBorder="1" applyAlignment="1">
      <alignment horizontal="center" vertical="center" wrapText="1"/>
    </xf>
    <xf numFmtId="0" fontId="4" fillId="0" borderId="7" xfId="0" applyFont="1" applyBorder="1" applyAlignment="1">
      <alignment horizontal="center" vertical="center" wrapText="1"/>
    </xf>
    <xf numFmtId="191" fontId="0" fillId="0" borderId="54" xfId="7" applyNumberFormat="1" applyFont="1" applyBorder="1"/>
    <xf numFmtId="191" fontId="18" fillId="23" borderId="54" xfId="0" applyNumberFormat="1" applyFont="1" applyFill="1" applyBorder="1" applyAlignment="1">
      <alignment vertical="center" wrapText="1"/>
    </xf>
    <xf numFmtId="0" fontId="80" fillId="22" borderId="46" xfId="0" applyFont="1" applyFill="1" applyBorder="1" applyAlignment="1">
      <alignment vertical="center" wrapText="1"/>
    </xf>
    <xf numFmtId="191" fontId="14" fillId="16" borderId="0" xfId="4" applyNumberFormat="1" applyFont="1" applyFill="1" applyBorder="1" applyAlignment="1">
      <alignment horizontal="right"/>
    </xf>
    <xf numFmtId="0" fontId="25" fillId="24" borderId="55" xfId="0" applyFont="1" applyFill="1" applyBorder="1" applyAlignment="1">
      <alignment horizontal="center" vertical="center" wrapText="1"/>
    </xf>
    <xf numFmtId="0" fontId="19" fillId="0" borderId="55" xfId="0" applyFont="1" applyBorder="1" applyAlignment="1">
      <alignment horizontal="center" vertical="center" wrapText="1"/>
    </xf>
    <xf numFmtId="0" fontId="18" fillId="25" borderId="55" xfId="0" applyFont="1" applyFill="1" applyBorder="1" applyAlignment="1">
      <alignment horizontal="center" vertical="center" wrapText="1"/>
    </xf>
    <xf numFmtId="0" fontId="18" fillId="25" borderId="56" xfId="0" applyFont="1" applyFill="1" applyBorder="1" applyAlignment="1">
      <alignment horizontal="center" vertical="center" wrapText="1"/>
    </xf>
    <xf numFmtId="0" fontId="23" fillId="23" borderId="57" xfId="0" applyFont="1" applyFill="1" applyBorder="1" applyAlignment="1">
      <alignment vertical="center" wrapText="1"/>
    </xf>
    <xf numFmtId="0" fontId="18" fillId="23" borderId="57" xfId="0" applyFont="1" applyFill="1" applyBorder="1" applyAlignment="1">
      <alignment horizontal="center" vertical="center" wrapText="1"/>
    </xf>
    <xf numFmtId="0" fontId="25" fillId="24" borderId="58" xfId="0" applyFont="1" applyFill="1" applyBorder="1" applyAlignment="1">
      <alignment vertical="center" wrapText="1"/>
    </xf>
    <xf numFmtId="0" fontId="25" fillId="24" borderId="59" xfId="0" applyFont="1" applyFill="1" applyBorder="1" applyAlignment="1">
      <alignment horizontal="center" vertical="center" wrapText="1"/>
    </xf>
    <xf numFmtId="0" fontId="19" fillId="0" borderId="61" xfId="0" applyFont="1" applyBorder="1" applyAlignment="1">
      <alignment vertical="center" wrapText="1"/>
    </xf>
    <xf numFmtId="0" fontId="25" fillId="24" borderId="61" xfId="0" applyFont="1" applyFill="1" applyBorder="1" applyAlignment="1">
      <alignment vertical="center" wrapText="1"/>
    </xf>
    <xf numFmtId="0" fontId="18" fillId="25" borderId="61" xfId="0" applyFont="1" applyFill="1" applyBorder="1" applyAlignment="1">
      <alignment vertical="center" wrapText="1"/>
    </xf>
    <xf numFmtId="0" fontId="18" fillId="25" borderId="62" xfId="0" applyFont="1" applyFill="1" applyBorder="1" applyAlignment="1">
      <alignment horizontal="center" vertical="center" wrapText="1"/>
    </xf>
    <xf numFmtId="0" fontId="18" fillId="23" borderId="64" xfId="0" applyFont="1" applyFill="1" applyBorder="1" applyAlignment="1">
      <alignment vertical="center" wrapText="1"/>
    </xf>
    <xf numFmtId="0" fontId="18" fillId="23" borderId="65" xfId="0" applyFont="1" applyFill="1" applyBorder="1" applyAlignment="1">
      <alignment vertical="center" wrapText="1"/>
    </xf>
    <xf numFmtId="180" fontId="1" fillId="16" borderId="0" xfId="1" applyNumberFormat="1" applyFont="1" applyFill="1" applyBorder="1"/>
    <xf numFmtId="180" fontId="0" fillId="0" borderId="0" xfId="1" applyNumberFormat="1" applyFont="1" applyBorder="1"/>
    <xf numFmtId="9" fontId="18" fillId="24" borderId="60" xfId="0" applyNumberFormat="1" applyFont="1" applyFill="1" applyBorder="1" applyAlignment="1">
      <alignment horizontal="center" vertical="center" wrapText="1"/>
    </xf>
    <xf numFmtId="9" fontId="23" fillId="0" borderId="62" xfId="2" applyFont="1" applyBorder="1" applyAlignment="1">
      <alignment horizontal="center" vertical="center" wrapText="1"/>
    </xf>
    <xf numFmtId="9" fontId="18" fillId="24" borderId="62" xfId="2" applyFont="1" applyFill="1" applyBorder="1" applyAlignment="1">
      <alignment horizontal="center" vertical="center" wrapText="1"/>
    </xf>
    <xf numFmtId="0" fontId="4" fillId="0" borderId="7" xfId="0" applyFont="1" applyBorder="1" applyAlignment="1">
      <alignment horizontal="left" vertical="center" wrapText="1"/>
    </xf>
    <xf numFmtId="2" fontId="0" fillId="0" borderId="7" xfId="0" applyNumberFormat="1" applyBorder="1"/>
    <xf numFmtId="0" fontId="4" fillId="0" borderId="7" xfId="0" applyFont="1" applyBorder="1" applyAlignment="1">
      <alignment horizontal="center" vertical="center"/>
    </xf>
    <xf numFmtId="0" fontId="0" fillId="0" borderId="0" xfId="0"/>
    <xf numFmtId="169" fontId="0" fillId="0" borderId="0" xfId="1" applyNumberFormat="1" applyFont="1"/>
    <xf numFmtId="0" fontId="0" fillId="0" borderId="0" xfId="0" applyAlignment="1">
      <alignment horizontal="right"/>
    </xf>
    <xf numFmtId="0" fontId="0" fillId="0" borderId="7" xfId="0" applyBorder="1" applyAlignment="1">
      <alignment horizontal="center"/>
    </xf>
    <xf numFmtId="0" fontId="4" fillId="0" borderId="0" xfId="0" applyFont="1"/>
    <xf numFmtId="169" fontId="0" fillId="0" borderId="0" xfId="1" applyNumberFormat="1" applyFont="1" applyAlignment="1">
      <alignment horizontal="right"/>
    </xf>
    <xf numFmtId="169" fontId="0" fillId="0" borderId="0" xfId="0" applyNumberFormat="1"/>
    <xf numFmtId="0" fontId="51" fillId="0" borderId="0" xfId="0" applyFont="1"/>
    <xf numFmtId="0" fontId="51" fillId="0" borderId="0" xfId="0" applyFont="1" applyAlignment="1">
      <alignment horizontal="left"/>
    </xf>
    <xf numFmtId="0" fontId="4" fillId="0" borderId="71" xfId="0" applyFont="1" applyBorder="1" applyAlignment="1">
      <alignment horizontal="left"/>
    </xf>
    <xf numFmtId="169" fontId="0" fillId="0" borderId="72" xfId="0" applyNumberFormat="1" applyBorder="1"/>
    <xf numFmtId="169" fontId="0" fillId="0" borderId="67" xfId="0" applyNumberFormat="1" applyBorder="1"/>
    <xf numFmtId="169" fontId="3" fillId="0" borderId="0" xfId="0" applyNumberFormat="1" applyFont="1"/>
    <xf numFmtId="9" fontId="14" fillId="8" borderId="0" xfId="0" applyNumberFormat="1" applyFont="1" applyFill="1" applyBorder="1" applyAlignment="1">
      <alignment horizontal="right" vertical="center" wrapText="1"/>
    </xf>
    <xf numFmtId="191" fontId="20" fillId="23" borderId="54" xfId="0" applyNumberFormat="1" applyFont="1" applyFill="1" applyBorder="1" applyAlignment="1">
      <alignment vertical="center" wrapText="1"/>
    </xf>
    <xf numFmtId="0" fontId="4" fillId="0" borderId="72" xfId="0" applyFont="1" applyBorder="1" applyAlignment="1">
      <alignment horizontal="left"/>
    </xf>
    <xf numFmtId="43" fontId="14" fillId="8" borderId="0" xfId="1" applyFont="1" applyFill="1" applyBorder="1" applyAlignment="1">
      <alignment horizontal="right" vertical="center" wrapText="1"/>
    </xf>
    <xf numFmtId="0" fontId="51" fillId="0" borderId="0" xfId="0" applyFont="1" applyAlignment="1">
      <alignment horizontal="center" vertical="center"/>
    </xf>
    <xf numFmtId="169" fontId="51" fillId="0" borderId="0" xfId="1" applyNumberFormat="1" applyFont="1"/>
    <xf numFmtId="44" fontId="19" fillId="23" borderId="63" xfId="7" applyFont="1" applyFill="1" applyBorder="1" applyAlignment="1">
      <alignment vertical="center" wrapText="1"/>
    </xf>
    <xf numFmtId="44" fontId="19" fillId="23" borderId="49" xfId="7" applyFont="1" applyFill="1" applyBorder="1" applyAlignment="1">
      <alignment vertical="center" wrapText="1"/>
    </xf>
    <xf numFmtId="0" fontId="18" fillId="23" borderId="73" xfId="0" applyFont="1" applyFill="1" applyBorder="1" applyAlignment="1">
      <alignment vertical="center" wrapText="1"/>
    </xf>
    <xf numFmtId="0" fontId="18" fillId="23" borderId="51" xfId="0" applyFont="1" applyFill="1" applyBorder="1" applyAlignment="1">
      <alignment vertical="center" wrapText="1"/>
    </xf>
    <xf numFmtId="0" fontId="20" fillId="23" borderId="0" xfId="0" applyFont="1" applyFill="1" applyBorder="1" applyAlignment="1">
      <alignment vertical="center" wrapText="1"/>
    </xf>
    <xf numFmtId="44" fontId="20" fillId="23" borderId="0" xfId="7" applyFont="1" applyFill="1" applyBorder="1" applyAlignment="1">
      <alignment vertical="center" wrapText="1"/>
    </xf>
    <xf numFmtId="0" fontId="0" fillId="0" borderId="0" xfId="0"/>
    <xf numFmtId="0" fontId="25" fillId="24" borderId="60" xfId="0" applyFont="1" applyFill="1" applyBorder="1" applyAlignment="1">
      <alignment horizontal="left" vertical="center" wrapText="1"/>
    </xf>
    <xf numFmtId="0" fontId="19" fillId="0" borderId="62" xfId="0" applyFont="1" applyBorder="1" applyAlignment="1">
      <alignment horizontal="left" vertical="center" wrapText="1"/>
    </xf>
    <xf numFmtId="0" fontId="25" fillId="24" borderId="62" xfId="0" applyFont="1" applyFill="1" applyBorder="1" applyAlignment="1">
      <alignment horizontal="left" vertical="center" wrapText="1"/>
    </xf>
    <xf numFmtId="2" fontId="25" fillId="24" borderId="60" xfId="0" applyNumberFormat="1" applyFont="1" applyFill="1" applyBorder="1" applyAlignment="1">
      <alignment horizontal="center" vertical="center" wrapText="1"/>
    </xf>
    <xf numFmtId="2" fontId="19" fillId="0" borderId="62" xfId="0" applyNumberFormat="1" applyFont="1" applyBorder="1" applyAlignment="1">
      <alignment horizontal="center" vertical="center" wrapText="1"/>
    </xf>
    <xf numFmtId="2" fontId="25" fillId="24" borderId="62" xfId="0" applyNumberFormat="1" applyFont="1" applyFill="1" applyBorder="1" applyAlignment="1">
      <alignment horizontal="center" vertical="center" wrapText="1"/>
    </xf>
    <xf numFmtId="2" fontId="18" fillId="25" borderId="62" xfId="0" applyNumberFormat="1" applyFont="1" applyFill="1" applyBorder="1" applyAlignment="1">
      <alignment horizontal="center" vertical="center" wrapText="1"/>
    </xf>
    <xf numFmtId="0" fontId="0" fillId="0" borderId="62" xfId="0" applyFont="1" applyBorder="1" applyAlignment="1">
      <alignment horizontal="left" vertical="center" wrapText="1"/>
    </xf>
    <xf numFmtId="0" fontId="0" fillId="0" borderId="5" xfId="0" applyBorder="1" applyAlignment="1">
      <alignment horizontal="left" wrapText="1"/>
    </xf>
    <xf numFmtId="0" fontId="0" fillId="0" borderId="6" xfId="0" applyBorder="1" applyAlignment="1">
      <alignment horizontal="left" wrapText="1"/>
    </xf>
    <xf numFmtId="0" fontId="0" fillId="0" borderId="3" xfId="0" applyBorder="1" applyAlignment="1">
      <alignment horizontal="left"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3" xfId="0" applyBorder="1" applyAlignment="1">
      <alignment horizontal="left" vertical="top" wrapText="1"/>
    </xf>
    <xf numFmtId="0" fontId="0" fillId="11" borderId="6" xfId="0" applyFill="1" applyBorder="1" applyAlignment="1">
      <alignment vertical="top" wrapText="1"/>
    </xf>
    <xf numFmtId="0" fontId="0" fillId="11" borderId="3" xfId="0" applyFill="1" applyBorder="1" applyAlignment="1">
      <alignment vertical="top" wrapText="1"/>
    </xf>
    <xf numFmtId="0" fontId="0" fillId="0" borderId="5" xfId="0" applyBorder="1" applyAlignment="1">
      <alignment vertical="top" wrapText="1"/>
    </xf>
    <xf numFmtId="0" fontId="0" fillId="0" borderId="6" xfId="0" applyBorder="1" applyAlignment="1">
      <alignment vertical="top" wrapText="1"/>
    </xf>
    <xf numFmtId="0" fontId="0" fillId="0" borderId="3" xfId="0" applyBorder="1" applyAlignment="1">
      <alignment vertical="top" wrapText="1"/>
    </xf>
    <xf numFmtId="164" fontId="78" fillId="11" borderId="6" xfId="3" applyNumberFormat="1" applyFont="1" applyFill="1" applyBorder="1" applyAlignment="1" applyProtection="1">
      <alignment horizontal="left" vertical="top" wrapText="1"/>
    </xf>
    <xf numFmtId="164" fontId="78" fillId="11" borderId="3" xfId="3" applyNumberFormat="1" applyFont="1" applyFill="1" applyBorder="1" applyAlignment="1" applyProtection="1">
      <alignment horizontal="left" vertical="top" wrapText="1"/>
    </xf>
    <xf numFmtId="0" fontId="4" fillId="8" borderId="5" xfId="0" applyFont="1" applyFill="1" applyBorder="1" applyAlignment="1">
      <alignment horizontal="center" vertical="center"/>
    </xf>
    <xf numFmtId="0" fontId="4" fillId="8" borderId="6" xfId="0" applyFont="1" applyFill="1" applyBorder="1" applyAlignment="1">
      <alignment horizontal="center" vertical="center"/>
    </xf>
    <xf numFmtId="0" fontId="4" fillId="8" borderId="3" xfId="0" applyFont="1" applyFill="1" applyBorder="1" applyAlignment="1">
      <alignment horizontal="center" vertical="center"/>
    </xf>
    <xf numFmtId="0" fontId="22" fillId="13" borderId="19" xfId="0" applyFont="1" applyFill="1" applyBorder="1" applyAlignment="1">
      <alignment horizontal="center" vertical="center" wrapText="1"/>
    </xf>
    <xf numFmtId="0" fontId="22" fillId="13" borderId="23" xfId="0" applyFont="1" applyFill="1" applyBorder="1" applyAlignment="1">
      <alignment horizontal="center" vertical="center" wrapText="1"/>
    </xf>
    <xf numFmtId="0" fontId="22" fillId="13" borderId="29" xfId="0" applyFont="1" applyFill="1" applyBorder="1" applyAlignment="1">
      <alignment horizontal="center" vertical="center" wrapText="1"/>
    </xf>
    <xf numFmtId="0" fontId="19" fillId="13" borderId="37" xfId="0" applyFont="1" applyFill="1" applyBorder="1" applyAlignment="1">
      <alignment horizontal="left" wrapText="1"/>
    </xf>
    <xf numFmtId="0" fontId="22" fillId="0" borderId="17" xfId="0" applyFont="1" applyBorder="1" applyAlignment="1">
      <alignment horizontal="center" vertical="center" wrapText="1"/>
    </xf>
    <xf numFmtId="0" fontId="22" fillId="0" borderId="39" xfId="0" applyFont="1" applyBorder="1" applyAlignment="1">
      <alignment horizontal="center" vertical="center" wrapText="1"/>
    </xf>
    <xf numFmtId="0" fontId="22" fillId="11" borderId="35" xfId="0" applyFont="1" applyFill="1" applyBorder="1" applyAlignment="1">
      <alignment horizontal="center" vertical="center" wrapText="1"/>
    </xf>
    <xf numFmtId="0" fontId="22" fillId="11" borderId="17" xfId="0" applyFont="1" applyFill="1" applyBorder="1" applyAlignment="1">
      <alignment horizontal="center" vertical="center" wrapText="1"/>
    </xf>
    <xf numFmtId="0" fontId="22" fillId="13" borderId="35" xfId="0" applyFont="1" applyFill="1" applyBorder="1" applyAlignment="1">
      <alignment horizontal="center" vertical="center" wrapText="1"/>
    </xf>
    <xf numFmtId="0" fontId="22" fillId="13" borderId="17" xfId="0" applyFont="1" applyFill="1" applyBorder="1" applyAlignment="1">
      <alignment horizontal="center" vertical="center" wrapText="1"/>
    </xf>
    <xf numFmtId="0" fontId="22" fillId="11" borderId="19" xfId="0" applyFont="1" applyFill="1" applyBorder="1" applyAlignment="1">
      <alignment horizontal="center" vertical="center" wrapText="1"/>
    </xf>
    <xf numFmtId="0" fontId="22" fillId="11" borderId="23" xfId="0" applyFont="1" applyFill="1" applyBorder="1" applyAlignment="1">
      <alignment horizontal="center" vertical="center" wrapText="1"/>
    </xf>
    <xf numFmtId="0" fontId="22" fillId="13" borderId="26" xfId="0" applyFont="1" applyFill="1" applyBorder="1" applyAlignment="1">
      <alignment horizontal="center" vertical="center" wrapText="1"/>
    </xf>
    <xf numFmtId="0" fontId="22" fillId="13" borderId="39" xfId="0" applyFont="1" applyFill="1" applyBorder="1" applyAlignment="1">
      <alignment horizontal="center" vertical="center" wrapText="1"/>
    </xf>
    <xf numFmtId="0" fontId="25" fillId="13" borderId="17" xfId="0" applyFont="1" applyFill="1" applyBorder="1" applyAlignment="1">
      <alignment horizontal="left" vertical="top" wrapText="1"/>
    </xf>
    <xf numFmtId="0" fontId="20" fillId="11" borderId="0" xfId="0" applyFont="1" applyFill="1" applyAlignment="1">
      <alignment horizontal="center" wrapText="1"/>
    </xf>
    <xf numFmtId="0" fontId="21" fillId="12" borderId="0" xfId="0" applyFont="1" applyFill="1" applyAlignment="1">
      <alignment horizontal="center" vertical="center" wrapText="1"/>
    </xf>
    <xf numFmtId="0" fontId="19" fillId="13" borderId="13" xfId="0" applyFont="1" applyFill="1" applyBorder="1" applyAlignment="1">
      <alignment horizontal="center" vertical="center" wrapText="1"/>
    </xf>
    <xf numFmtId="0" fontId="19" fillId="0" borderId="13" xfId="0" applyFont="1" applyBorder="1" applyAlignment="1">
      <alignment horizontal="center" vertical="center" wrapText="1"/>
    </xf>
    <xf numFmtId="0" fontId="22" fillId="13" borderId="13" xfId="0" applyFont="1" applyFill="1" applyBorder="1" applyAlignment="1">
      <alignment horizontal="center" vertical="center" wrapText="1"/>
    </xf>
    <xf numFmtId="0" fontId="19" fillId="13" borderId="18" xfId="0" applyFont="1" applyFill="1" applyBorder="1" applyAlignment="1">
      <alignment horizontal="center" vertical="center" wrapText="1"/>
    </xf>
    <xf numFmtId="0" fontId="22" fillId="11" borderId="26" xfId="0" applyFont="1" applyFill="1" applyBorder="1" applyAlignment="1">
      <alignment horizontal="center" vertical="center" wrapText="1"/>
    </xf>
    <xf numFmtId="0" fontId="19" fillId="11" borderId="27" xfId="0" applyFont="1" applyFill="1" applyBorder="1" applyAlignment="1">
      <alignment horizontal="center" vertical="center" wrapText="1"/>
    </xf>
    <xf numFmtId="0" fontId="19" fillId="11" borderId="18" xfId="0" applyFont="1" applyFill="1" applyBorder="1" applyAlignment="1">
      <alignment horizontal="center" vertical="center" wrapText="1"/>
    </xf>
    <xf numFmtId="0" fontId="22" fillId="13" borderId="19" xfId="0" applyFont="1" applyFill="1" applyBorder="1" applyAlignment="1">
      <alignment horizontal="left" vertical="center" wrapText="1"/>
    </xf>
    <xf numFmtId="0" fontId="22" fillId="13" borderId="23" xfId="0" applyFont="1" applyFill="1" applyBorder="1" applyAlignment="1">
      <alignment horizontal="left" vertical="center" wrapText="1"/>
    </xf>
    <xf numFmtId="0" fontId="22" fillId="13" borderId="29" xfId="0" applyFont="1" applyFill="1" applyBorder="1" applyAlignment="1">
      <alignment horizontal="left" vertical="center" wrapText="1"/>
    </xf>
    <xf numFmtId="0" fontId="14" fillId="0" borderId="0" xfId="0" applyFont="1" applyAlignment="1">
      <alignment horizontal="left" wrapText="1"/>
    </xf>
    <xf numFmtId="0" fontId="4" fillId="0" borderId="8"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9" xfId="0" applyFont="1" applyBorder="1" applyAlignment="1">
      <alignment horizontal="center" vertical="center" wrapText="1"/>
    </xf>
    <xf numFmtId="0" fontId="4" fillId="0" borderId="68" xfId="0" applyFont="1" applyBorder="1" applyAlignment="1">
      <alignment horizontal="center"/>
    </xf>
    <xf numFmtId="0" fontId="4" fillId="0" borderId="69" xfId="0" applyFont="1" applyBorder="1" applyAlignment="1">
      <alignment horizontal="center"/>
    </xf>
    <xf numFmtId="0" fontId="4" fillId="0" borderId="70" xfId="0" applyFont="1" applyBorder="1" applyAlignment="1">
      <alignment horizontal="center"/>
    </xf>
    <xf numFmtId="0" fontId="10" fillId="0" borderId="0" xfId="0" applyFont="1" applyAlignment="1">
      <alignment horizontal="left" wrapText="1"/>
    </xf>
    <xf numFmtId="0" fontId="63" fillId="0" borderId="7" xfId="0" applyFont="1" applyBorder="1" applyAlignment="1">
      <alignment horizontal="left" vertical="center" wrapText="1"/>
    </xf>
    <xf numFmtId="0" fontId="69" fillId="18" borderId="7" xfId="0" applyFont="1" applyFill="1" applyBorder="1" applyAlignment="1">
      <alignment horizontal="center" vertical="center" wrapText="1"/>
    </xf>
    <xf numFmtId="9" fontId="69" fillId="0" borderId="7" xfId="0" applyNumberFormat="1" applyFont="1" applyBorder="1" applyAlignment="1">
      <alignment horizontal="center" vertical="center" wrapText="1"/>
    </xf>
    <xf numFmtId="168" fontId="69" fillId="0" borderId="7" xfId="4" applyNumberFormat="1" applyFont="1" applyBorder="1" applyAlignment="1">
      <alignment horizontal="center" vertical="center" wrapText="1"/>
    </xf>
    <xf numFmtId="168" fontId="69" fillId="0" borderId="7" xfId="4" quotePrefix="1" applyNumberFormat="1" applyFont="1" applyBorder="1" applyAlignment="1">
      <alignment horizontal="center" vertical="center" wrapText="1"/>
    </xf>
    <xf numFmtId="0" fontId="69" fillId="0" borderId="0" xfId="0" applyFont="1" applyAlignment="1">
      <alignment horizontal="center" vertical="center" wrapText="1"/>
    </xf>
    <xf numFmtId="0" fontId="68" fillId="0" borderId="0" xfId="0" applyFont="1" applyAlignment="1">
      <alignment horizontal="left" wrapText="1"/>
    </xf>
    <xf numFmtId="168" fontId="0" fillId="0" borderId="0" xfId="1" applyNumberFormat="1" applyFont="1" applyBorder="1" applyAlignment="1">
      <alignment horizontal="left" vertical="top" wrapText="1"/>
    </xf>
  </cellXfs>
  <cellStyles count="8">
    <cellStyle name="Comma" xfId="1" builtinId="3"/>
    <cellStyle name="Currency" xfId="7" builtinId="4"/>
    <cellStyle name="DateLong" xfId="5" xr:uid="{6C27DCAC-64E7-4565-B9D2-9651108CBE84}"/>
    <cellStyle name="Factor" xfId="4" xr:uid="{D8305BDD-C4BA-4F11-B608-5DA145DECB5A}"/>
    <cellStyle name="Hyperlink" xfId="6" builtinId="8"/>
    <cellStyle name="Hyperlink 2" xfId="3" xr:uid="{7ED01DFA-5A97-4B89-BD85-BD9328993609}"/>
    <cellStyle name="Normal" xfId="0" builtinId="0"/>
    <cellStyle name="Percent" xfId="2" builtinId="5"/>
  </cellStyles>
  <dxfs count="19">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ont>
        <b/>
        <i val="0"/>
        <color theme="0"/>
      </font>
      <fill>
        <patternFill>
          <bgColor theme="6" tint="-0.24994659260841701"/>
        </patternFill>
      </fill>
    </dxf>
    <dxf>
      <font>
        <b/>
        <i val="0"/>
        <color theme="0"/>
      </font>
      <fill>
        <patternFill>
          <bgColor rgb="FFC00000"/>
        </patternFill>
      </fill>
    </dxf>
    <dxf>
      <font>
        <b/>
        <i val="0"/>
        <color theme="0"/>
      </font>
      <fill>
        <patternFill>
          <bgColor theme="6" tint="-0.24994659260841701"/>
        </patternFill>
      </fill>
    </dxf>
    <dxf>
      <font>
        <b/>
        <i val="0"/>
        <color theme="0"/>
      </font>
      <fill>
        <patternFill>
          <bgColor rgb="FFC00000"/>
        </patternFill>
      </fill>
    </dxf>
    <dxf>
      <font>
        <b/>
        <i val="0"/>
        <color theme="0"/>
      </font>
      <fill>
        <patternFill>
          <bgColor theme="6" tint="-0.24994659260841701"/>
        </patternFill>
      </fill>
    </dxf>
    <dxf>
      <font>
        <b/>
        <i val="0"/>
        <color theme="0"/>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tyles" Target="styles.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sponlinenam.sharepoint.com/personal/kate_ko_wsp_com/Documents/BART%20RAISE2021/BART%20CBTC%20RAISE2021%20BCA_25May202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sponlinenam.sharepoint.com/sites/US-AdvisorySFE/Shared%20Documents/General/BCA/Speed%20Flow%20Curve/Broken_Arrow_Appendix%20A%20-%20BCA%20Mode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sponlinenam.sharepoint.com/sites/US-WKG-USDOTGrants/Shared%20Documents/General/2%20-%20Templates/FY2022_BCA_Template_14Mar2022.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KK696796/OneDrive%20-%20WSP%20O365/BART%20RAISE2021/BART%20CBTC%20RAISE2021%20BCA_25May2021_QC.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for Reviewers"/>
      <sheetName val="Guide for Modelers"/>
      <sheetName val="Checklist"/>
      <sheetName val="QC"/>
      <sheetName val="Benefit Matrix"/>
      <sheetName val="Data Request"/>
      <sheetName val="List&amp;Lookups"/>
      <sheetName val="Inflation Adjustment Chart"/>
      <sheetName val="Project InputsC"/>
      <sheetName val="Intermediate Calcs"/>
      <sheetName val="StockValueR"/>
      <sheetName val="StockValueC"/>
      <sheetName val="Summarized Quantified Calcs"/>
      <sheetName val="Values"/>
      <sheetName val="UnDisc Results"/>
      <sheetName val="Disc Results"/>
      <sheetName val="Discounted Summary"/>
      <sheetName val="Report Tables"/>
      <sheetName val="Quick Summary"/>
      <sheetName val="Calculations--&gt;"/>
      <sheetName val="Soft Cost Multiplier"/>
      <sheetName val="Cost Bid Form"/>
      <sheetName val="NTD"/>
      <sheetName val="2019 AADT DATA"/>
      <sheetName val="Discount Calc"/>
      <sheetName val="Resid Value Calc"/>
      <sheetName val="Emissions Calc"/>
      <sheetName val="Fuel Savings Calc"/>
      <sheetName val="Costs Calc"/>
      <sheetName val="Bike"/>
      <sheetName val="Construction Jobs Calc"/>
      <sheetName val="Changes"/>
      <sheetName val="Ridershi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for Reviewers"/>
      <sheetName val="Inflation Adjustment Chart"/>
      <sheetName val="StockValueC"/>
      <sheetName val="StockValueR"/>
      <sheetName val="Speed"/>
      <sheetName val="Project InputsC"/>
      <sheetName val="Travel Time Savings"/>
      <sheetName val="All_Crashes"/>
      <sheetName val="Bike"/>
      <sheetName val="Intermediate Calcs"/>
      <sheetName val="Summarized Quantified Calcs"/>
      <sheetName val="Values"/>
      <sheetName val="UnDisc Results"/>
      <sheetName val="Disc Results"/>
      <sheetName val="Report Tables"/>
      <sheetName val="Discounted Summary"/>
      <sheetName val="Quick Summary"/>
      <sheetName val="Calculations--&gt;"/>
      <sheetName val="Emissions Calc"/>
      <sheetName val="Discount Calc"/>
      <sheetName val="Resid Value Calc"/>
      <sheetName val="Fuel Savings Calc"/>
      <sheetName val="Costs Calc"/>
      <sheetName val="Construction Jobs Calc"/>
    </sheetNames>
    <sheetDataSet>
      <sheetData sheetId="0"/>
      <sheetData sheetId="1"/>
      <sheetData sheetId="2">
        <row r="9">
          <cell r="H9">
            <v>260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for Reviewers"/>
      <sheetName val="Guide for Modelers"/>
      <sheetName val="Checklist"/>
      <sheetName val="Benefit Matrix"/>
      <sheetName val="Data Request"/>
      <sheetName val="ToDo"/>
      <sheetName val="List&amp;Lookups"/>
      <sheetName val="Inflation Adjustment Chart"/>
      <sheetName val="EmissionRates"/>
      <sheetName val="StockValueR"/>
      <sheetName val="StockValueC"/>
      <sheetName val="Project InputsC"/>
      <sheetName val="Intermediate Calcs"/>
      <sheetName val="Summarized Quantified Calcs"/>
      <sheetName val="Values"/>
      <sheetName val="UnDisc Results"/>
      <sheetName val="Disc Results"/>
      <sheetName val="Report Tables"/>
      <sheetName val="Discounted Summary"/>
      <sheetName val="Quick Summary"/>
      <sheetName val="Calculations--&gt;"/>
      <sheetName val="Discount Calc"/>
      <sheetName val="Speed Flow Curve"/>
      <sheetName val="Resid Value Calc"/>
      <sheetName val="Emissions Calc"/>
      <sheetName val="Fuel Savings Calc"/>
      <sheetName val="Costs Calc"/>
      <sheetName val="Bike"/>
      <sheetName val="Construction Jobs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for Reviewers"/>
      <sheetName val="Guide for Modelers"/>
      <sheetName val="Checklist"/>
      <sheetName val="Benefit Matrix"/>
      <sheetName val="Data Request"/>
      <sheetName val="QC"/>
      <sheetName val="Project InputsC"/>
      <sheetName val="Intermediate Calcs"/>
      <sheetName val="List&amp;Lookups"/>
      <sheetName val="StockValueR"/>
      <sheetName val="StockValueC"/>
      <sheetName val="Inflation Adjustment Chart"/>
      <sheetName val="Summarized Quantified Calcs"/>
      <sheetName val="Values"/>
      <sheetName val="UnDisc Results"/>
      <sheetName val="Disc Results"/>
      <sheetName val="Report Tables"/>
      <sheetName val="Discounted Summary"/>
      <sheetName val="Quick Summary"/>
      <sheetName val="Calculations--&gt;"/>
      <sheetName val="Soft Cost Multiplier"/>
      <sheetName val="Cost Bid Form"/>
      <sheetName val="NTD"/>
      <sheetName val="2019 AADT DATA"/>
      <sheetName val="Discount Calc"/>
      <sheetName val="Resid Value Calc"/>
      <sheetName val="Emissions Calc"/>
      <sheetName val="Fuel Savings Calc"/>
      <sheetName val="Costs Calc"/>
      <sheetName val="Bike"/>
      <sheetName val="Construction Jobs Calc"/>
    </sheetNames>
    <sheetDataSet>
      <sheetData sheetId="0" refreshError="1"/>
      <sheetData sheetId="1" refreshError="1"/>
      <sheetData sheetId="2" refreshError="1"/>
      <sheetData sheetId="3" refreshError="1"/>
      <sheetData sheetId="4" refreshError="1"/>
      <sheetData sheetId="5" refreshError="1"/>
      <sheetData sheetId="6" refreshError="1">
        <row r="13">
          <cell r="H13">
            <v>2022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persons/person.xml><?xml version="1.0" encoding="utf-8"?>
<personList xmlns="http://schemas.microsoft.com/office/spreadsheetml/2018/threadedcomments" xmlns:x="http://schemas.openxmlformats.org/spreadsheetml/2006/main">
  <person displayName="Cohen, Sophie" id="{4B4B724E-29AA-412D-8A03-A696494FB887}" userId="Cohen, Sophie" providerId="None"/>
</personList>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2" dT="2020-02-05T19:58:45.12" personId="{4B4B724E-29AA-412D-8A03-A696494FB887}" id="{94ACBFD6-A834-410A-B129-10ECAA49A06E}">
    <text>Value should reflect portion of the year remaining when project opens</text>
  </threadedComment>
</ThreadedComments>
</file>

<file path=xl/worksheets/_rels/sheet10.xml.rels><?xml version="1.0" encoding="UTF-8" standalone="yes"?>
<Relationships xmlns="http://schemas.openxmlformats.org/package/2006/relationships"><Relationship Id="rId8" Type="http://schemas.openxmlformats.org/officeDocument/2006/relationships/hyperlink" Target="https://www.transportation.gov/sites/dot.gov/files/docs/2016%20Revised%20Value%20of%20Travel%20Time%20Guidance.pdf" TargetMode="External"/><Relationship Id="rId3" Type="http://schemas.openxmlformats.org/officeDocument/2006/relationships/hyperlink" Target="https://www.bts.gov/content/energy-consumption-mode-transportation" TargetMode="External"/><Relationship Id="rId7" Type="http://schemas.openxmlformats.org/officeDocument/2006/relationships/hyperlink" Target="https://www.api.org/-/media/Files/Statistics/State-Motor-Fuel-Taxes-Charts-january-2022.pdf?la=en&amp;hash=FE092358BC923411BBE62442732C00215EA6D221" TargetMode="External"/><Relationship Id="rId2" Type="http://schemas.openxmlformats.org/officeDocument/2006/relationships/hyperlink" Target="https://www.eia.gov/outlooks/aeo/data/browser/" TargetMode="External"/><Relationship Id="rId1" Type="http://schemas.openxmlformats.org/officeDocument/2006/relationships/hyperlink" Target="https://www.eia.gov/outlooks/aeo/data/browser/" TargetMode="External"/><Relationship Id="rId6" Type="http://schemas.openxmlformats.org/officeDocument/2006/relationships/hyperlink" Target="https://www.epa.gov/greenvehicles/greenhouse-gas-emissions-typical-passenger-vehicle" TargetMode="External"/><Relationship Id="rId5" Type="http://schemas.openxmlformats.org/officeDocument/2006/relationships/hyperlink" Target="https://www.epa.gov/greenvehicles/greenhouse-gas-emissions-typical-passenger-vehicle" TargetMode="External"/><Relationship Id="rId10" Type="http://schemas.openxmlformats.org/officeDocument/2006/relationships/printerSettings" Target="../printerSettings/printerSettings4.bin"/><Relationship Id="rId4" Type="http://schemas.openxmlformats.org/officeDocument/2006/relationships/hyperlink" Target="https://www.eia.gov/outlooks/aeo/data/browser/" TargetMode="External"/><Relationship Id="rId9" Type="http://schemas.openxmlformats.org/officeDocument/2006/relationships/hyperlink" Target="https://www.transportation.gov/sites/dot.gov/files/2021-03/DOT%20VSL%20Guidance%20-%202021%20Update.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arb.ca.gov/emfac/emissions-inventory" TargetMode="External"/></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transportation.gov/sites/dot.gov/files/2022-03/Benefit%20Cost%20Analysis%20Guidance%202022%20Update%20%28Final%29.pdf"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transportation.gov/office-policy/transportation-policy/benefit-cost-analysis-guidance-discretionary-grant-programs-0"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files.hudexchange.info/course-content/ndrc-nofa-benefit-cost-analysis-data-resources-and-expert-tips-webinar/FEMA-BCAR-Resource.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pps.bea.gov/iTable/iTable.cfm?reqid=19&amp;step=3&amp;isuri=1&amp;1921=survey&amp;1903=1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E57CF-B296-4B3F-B13C-171CC14FBFF9}">
  <sheetPr>
    <tabColor theme="8"/>
  </sheetPr>
  <dimension ref="A1:P25"/>
  <sheetViews>
    <sheetView workbookViewId="0">
      <selection activeCell="B8" sqref="B8"/>
    </sheetView>
  </sheetViews>
  <sheetFormatPr defaultColWidth="0" defaultRowHeight="15" zeroHeight="1" x14ac:dyDescent="0.25"/>
  <cols>
    <col min="1" max="3" width="2.140625" customWidth="1"/>
    <col min="4" max="16" width="9.140625" customWidth="1"/>
    <col min="17" max="16384" width="9.140625" hidden="1"/>
  </cols>
  <sheetData>
    <row r="1" spans="1:16" ht="25.5" customHeight="1" x14ac:dyDescent="0.25">
      <c r="A1" s="1"/>
      <c r="B1" s="2" t="s">
        <v>0</v>
      </c>
      <c r="C1" s="1"/>
      <c r="D1" s="1"/>
      <c r="E1" s="1"/>
      <c r="F1" s="1"/>
      <c r="G1" s="1"/>
      <c r="H1" s="1"/>
      <c r="I1" s="1"/>
      <c r="J1" s="1"/>
      <c r="K1" s="1"/>
      <c r="L1" s="1"/>
      <c r="M1" s="1"/>
      <c r="N1" s="1"/>
      <c r="O1" s="1"/>
      <c r="P1" s="1"/>
    </row>
    <row r="2" spans="1:16" ht="25.5" customHeight="1" x14ac:dyDescent="0.25">
      <c r="A2" s="1"/>
      <c r="B2" s="2" t="s">
        <v>1</v>
      </c>
      <c r="C2" s="1"/>
      <c r="D2" s="1"/>
      <c r="E2" s="1"/>
      <c r="F2" s="1"/>
      <c r="G2" s="1"/>
      <c r="H2" s="1"/>
      <c r="I2" s="1"/>
      <c r="J2" s="1"/>
      <c r="K2" s="1"/>
      <c r="L2" s="1"/>
      <c r="M2" s="1"/>
      <c r="N2" s="1"/>
      <c r="O2" s="1"/>
      <c r="P2" s="1"/>
    </row>
    <row r="3" spans="1:16" ht="19.5" customHeight="1" x14ac:dyDescent="0.25">
      <c r="A3" s="1"/>
      <c r="B3" s="2" t="s">
        <v>2</v>
      </c>
      <c r="C3" s="1"/>
      <c r="D3" s="1"/>
      <c r="E3" s="1"/>
      <c r="F3" s="1"/>
      <c r="G3" s="1"/>
      <c r="H3" s="1"/>
      <c r="I3" s="1"/>
      <c r="J3" s="1"/>
      <c r="K3" s="1"/>
      <c r="L3" s="1"/>
      <c r="M3" s="1"/>
      <c r="N3" s="1"/>
      <c r="O3" s="1"/>
      <c r="P3" s="1"/>
    </row>
    <row r="4" spans="1:16" ht="5.0999999999999996" customHeight="1" x14ac:dyDescent="0.25">
      <c r="A4" s="1"/>
      <c r="B4" s="1"/>
      <c r="C4" s="1"/>
      <c r="D4" s="1"/>
      <c r="E4" s="1"/>
      <c r="F4" s="1"/>
      <c r="G4" s="1"/>
      <c r="H4" s="1"/>
      <c r="I4" s="1"/>
      <c r="J4" s="1"/>
      <c r="K4" s="1"/>
      <c r="L4" s="1"/>
      <c r="M4" s="1"/>
      <c r="N4" s="1"/>
      <c r="O4" s="1"/>
      <c r="P4" s="1"/>
    </row>
    <row r="5" spans="1:16" ht="5.0999999999999996" customHeight="1" x14ac:dyDescent="0.25">
      <c r="A5" s="1"/>
      <c r="B5" s="1"/>
      <c r="C5" s="1"/>
      <c r="D5" s="1"/>
      <c r="E5" s="1"/>
      <c r="F5" s="1"/>
      <c r="G5" s="1"/>
      <c r="H5" s="1"/>
      <c r="I5" s="1"/>
      <c r="J5" s="1"/>
      <c r="K5" s="1"/>
      <c r="L5" s="1"/>
      <c r="M5" s="1"/>
      <c r="N5" s="1"/>
      <c r="O5" s="1"/>
      <c r="P5" s="1"/>
    </row>
    <row r="6" spans="1:16" ht="27.75" customHeight="1" x14ac:dyDescent="0.25">
      <c r="A6" s="1"/>
      <c r="B6" s="655" t="s">
        <v>3</v>
      </c>
      <c r="C6" s="656"/>
      <c r="D6" s="656"/>
      <c r="E6" s="656"/>
      <c r="F6" s="656"/>
      <c r="G6" s="656"/>
      <c r="H6" s="656"/>
      <c r="I6" s="656"/>
      <c r="J6" s="656"/>
      <c r="K6" s="656"/>
      <c r="L6" s="656"/>
      <c r="M6" s="656"/>
      <c r="N6" s="656"/>
      <c r="O6" s="657"/>
      <c r="P6" s="1"/>
    </row>
    <row r="7" spans="1:16" x14ac:dyDescent="0.25">
      <c r="A7" s="1"/>
      <c r="B7" s="1"/>
      <c r="C7" s="1"/>
      <c r="D7" s="1"/>
      <c r="E7" s="1"/>
      <c r="F7" s="1"/>
      <c r="G7" s="1"/>
      <c r="H7" s="1"/>
      <c r="I7" s="1"/>
      <c r="J7" s="1"/>
      <c r="K7" s="1"/>
      <c r="L7" s="1"/>
      <c r="M7" s="1"/>
      <c r="N7" s="1"/>
      <c r="O7" s="1"/>
      <c r="P7" s="1"/>
    </row>
    <row r="8" spans="1:16" x14ac:dyDescent="0.25">
      <c r="A8" s="1"/>
      <c r="B8" s="3" t="s">
        <v>4</v>
      </c>
      <c r="C8" s="1"/>
      <c r="D8" s="1"/>
      <c r="E8" s="1"/>
      <c r="F8" s="1"/>
      <c r="G8" s="1"/>
      <c r="H8" s="1"/>
      <c r="I8" s="1"/>
      <c r="J8" s="1"/>
      <c r="K8" s="1"/>
      <c r="L8" s="1"/>
      <c r="M8" s="1"/>
      <c r="N8" s="1"/>
      <c r="O8" s="1"/>
      <c r="P8" s="1"/>
    </row>
    <row r="9" spans="1:16" x14ac:dyDescent="0.25">
      <c r="A9" s="1"/>
      <c r="B9" s="1"/>
      <c r="C9" s="1"/>
      <c r="D9" s="1"/>
      <c r="E9" s="1"/>
      <c r="F9" s="1"/>
      <c r="G9" s="1"/>
      <c r="H9" s="1"/>
      <c r="I9" s="1"/>
      <c r="J9" s="1"/>
      <c r="K9" s="1"/>
      <c r="L9" s="1"/>
      <c r="M9" s="1"/>
      <c r="N9" s="1"/>
      <c r="O9" s="1"/>
      <c r="P9" s="1"/>
    </row>
    <row r="10" spans="1:16" x14ac:dyDescent="0.25">
      <c r="A10" s="1"/>
      <c r="B10" s="1"/>
      <c r="C10" s="4"/>
      <c r="D10" s="1" t="s">
        <v>5</v>
      </c>
      <c r="E10" s="1"/>
      <c r="F10" s="1"/>
      <c r="G10" s="1"/>
      <c r="H10" s="1"/>
      <c r="I10" s="1"/>
      <c r="J10" s="1"/>
      <c r="K10" s="1"/>
      <c r="L10" s="1"/>
      <c r="M10" s="1"/>
      <c r="N10" s="1"/>
      <c r="O10" s="1"/>
      <c r="P10" s="1"/>
    </row>
    <row r="11" spans="1:16" x14ac:dyDescent="0.25">
      <c r="A11" s="1"/>
      <c r="B11" s="1"/>
      <c r="C11" s="5"/>
      <c r="D11" s="1" t="s">
        <v>6</v>
      </c>
      <c r="E11" s="1"/>
      <c r="F11" s="1"/>
      <c r="G11" s="1"/>
      <c r="H11" s="1"/>
      <c r="I11" s="1"/>
      <c r="J11" s="1"/>
      <c r="K11" s="1"/>
      <c r="L11" s="1"/>
      <c r="M11" s="1"/>
      <c r="N11" s="1"/>
      <c r="O11" s="1"/>
      <c r="P11" s="1"/>
    </row>
    <row r="12" spans="1:16" x14ac:dyDescent="0.25">
      <c r="A12" s="1"/>
      <c r="B12" s="1"/>
      <c r="C12" s="6"/>
      <c r="D12" s="1" t="s">
        <v>7</v>
      </c>
      <c r="E12" s="1"/>
      <c r="F12" s="1"/>
      <c r="G12" s="1"/>
      <c r="H12" s="1"/>
      <c r="I12" s="1"/>
      <c r="J12" s="1"/>
      <c r="K12" s="1"/>
      <c r="L12" s="1"/>
      <c r="M12" s="1"/>
      <c r="N12" s="1"/>
      <c r="O12" s="1"/>
      <c r="P12" s="1"/>
    </row>
    <row r="13" spans="1:16" x14ac:dyDescent="0.25">
      <c r="A13" s="1"/>
      <c r="B13" s="1"/>
      <c r="C13" s="7"/>
      <c r="D13" s="1" t="s">
        <v>8</v>
      </c>
      <c r="E13" s="1"/>
      <c r="F13" s="1"/>
      <c r="G13" s="1"/>
      <c r="H13" s="1"/>
      <c r="I13" s="1"/>
      <c r="J13" s="1"/>
      <c r="K13" s="1"/>
      <c r="L13" s="1"/>
      <c r="M13" s="1"/>
      <c r="N13" s="1"/>
      <c r="O13" s="1"/>
      <c r="P13" s="1"/>
    </row>
    <row r="14" spans="1:16" x14ac:dyDescent="0.25">
      <c r="A14" s="1"/>
      <c r="B14" s="1"/>
      <c r="C14" s="560"/>
      <c r="D14" s="1" t="s">
        <v>9</v>
      </c>
      <c r="E14" s="1"/>
      <c r="F14" s="1"/>
      <c r="G14" s="1"/>
      <c r="H14" s="1"/>
      <c r="I14" s="1"/>
      <c r="J14" s="1"/>
      <c r="K14" s="1"/>
      <c r="L14" s="1"/>
      <c r="M14" s="1"/>
      <c r="N14" s="1"/>
      <c r="O14" s="1"/>
      <c r="P14" s="1"/>
    </row>
    <row r="15" spans="1:16" x14ac:dyDescent="0.25">
      <c r="A15" s="1"/>
      <c r="B15" s="1"/>
      <c r="C15" s="8"/>
      <c r="D15" s="1" t="s">
        <v>10</v>
      </c>
      <c r="E15" s="1"/>
      <c r="F15" s="1"/>
      <c r="G15" s="1"/>
      <c r="H15" s="1"/>
      <c r="I15" s="1"/>
      <c r="J15" s="1"/>
      <c r="K15" s="1"/>
      <c r="L15" s="1"/>
      <c r="M15" s="1"/>
      <c r="N15" s="1"/>
      <c r="O15" s="1"/>
      <c r="P15" s="1"/>
    </row>
    <row r="16" spans="1:16" ht="5.0999999999999996" customHeight="1" x14ac:dyDescent="0.25">
      <c r="A16" s="1"/>
      <c r="B16" s="1"/>
      <c r="C16" s="1"/>
      <c r="D16" s="1"/>
      <c r="E16" s="1"/>
      <c r="F16" s="1"/>
      <c r="G16" s="1"/>
      <c r="H16" s="1"/>
      <c r="I16" s="1"/>
      <c r="J16" s="1"/>
      <c r="K16" s="1"/>
      <c r="L16" s="1"/>
      <c r="M16" s="1"/>
      <c r="N16" s="1"/>
      <c r="O16" s="1"/>
      <c r="P16" s="1"/>
    </row>
    <row r="17" spans="1:16" x14ac:dyDescent="0.25">
      <c r="A17" s="1"/>
      <c r="B17" s="3" t="s">
        <v>11</v>
      </c>
      <c r="C17" s="1"/>
      <c r="D17" s="1"/>
      <c r="E17" s="1"/>
      <c r="F17" s="1"/>
      <c r="G17" s="1"/>
      <c r="H17" s="1"/>
      <c r="I17" s="1"/>
      <c r="J17" s="1"/>
      <c r="K17" s="1"/>
      <c r="L17" s="1"/>
      <c r="M17" s="1"/>
      <c r="N17" s="1"/>
      <c r="O17" s="1"/>
      <c r="P17" s="1"/>
    </row>
    <row r="18" spans="1:16" ht="5.0999999999999996" customHeight="1" x14ac:dyDescent="0.25">
      <c r="A18" s="1"/>
      <c r="B18" s="1"/>
      <c r="C18" s="1"/>
      <c r="D18" s="1"/>
      <c r="E18" s="1"/>
      <c r="F18" s="1"/>
      <c r="G18" s="1"/>
      <c r="H18" s="1"/>
      <c r="I18" s="1"/>
      <c r="J18" s="1"/>
      <c r="K18" s="1"/>
      <c r="L18" s="1"/>
      <c r="M18" s="1"/>
      <c r="N18" s="1"/>
      <c r="O18" s="1"/>
      <c r="P18" s="1"/>
    </row>
    <row r="19" spans="1:16" x14ac:dyDescent="0.25">
      <c r="A19" s="1"/>
      <c r="B19" s="1"/>
      <c r="C19" s="9"/>
      <c r="D19" s="1" t="s">
        <v>12</v>
      </c>
      <c r="E19" s="1"/>
      <c r="F19" s="1"/>
      <c r="G19" s="1"/>
      <c r="H19" s="1"/>
      <c r="I19" s="1"/>
      <c r="J19" s="1"/>
      <c r="K19" s="1"/>
      <c r="L19" s="1"/>
      <c r="M19" s="1"/>
      <c r="N19" s="1"/>
      <c r="O19" s="1"/>
      <c r="P19" s="1"/>
    </row>
    <row r="20" spans="1:16" x14ac:dyDescent="0.25">
      <c r="A20" s="1"/>
      <c r="B20" s="1"/>
      <c r="C20" s="10"/>
      <c r="D20" s="1" t="s">
        <v>13</v>
      </c>
      <c r="E20" s="1"/>
      <c r="F20" s="1"/>
      <c r="G20" s="1"/>
      <c r="H20" s="1"/>
      <c r="I20" s="1"/>
      <c r="J20" s="1"/>
      <c r="K20" s="1"/>
      <c r="L20" s="1"/>
      <c r="M20" s="1"/>
      <c r="N20" s="1"/>
      <c r="O20" s="1"/>
      <c r="P20" s="1"/>
    </row>
    <row r="21" spans="1:16" x14ac:dyDescent="0.25">
      <c r="A21" s="1"/>
      <c r="B21" s="1"/>
      <c r="C21" s="1"/>
      <c r="D21" s="11" t="s">
        <v>14</v>
      </c>
      <c r="E21" s="1"/>
      <c r="F21" s="1"/>
      <c r="G21" s="1"/>
      <c r="H21" s="1"/>
      <c r="I21" s="1"/>
      <c r="J21" s="1"/>
      <c r="K21" s="1"/>
      <c r="L21" s="1"/>
      <c r="M21" s="1"/>
      <c r="N21" s="1"/>
      <c r="O21" s="1"/>
      <c r="P21" s="1"/>
    </row>
    <row r="22" spans="1:16" x14ac:dyDescent="0.25">
      <c r="A22" s="1"/>
      <c r="B22" s="1"/>
      <c r="C22" s="1"/>
      <c r="D22" s="12" t="s">
        <v>15</v>
      </c>
      <c r="E22" s="1"/>
      <c r="F22" s="1"/>
      <c r="G22" s="1"/>
      <c r="H22" s="1"/>
      <c r="I22" s="1"/>
      <c r="J22" s="1"/>
      <c r="K22" s="1"/>
      <c r="L22" s="1"/>
      <c r="M22" s="1"/>
      <c r="N22" s="1"/>
      <c r="O22" s="1"/>
      <c r="P22" s="1"/>
    </row>
    <row r="23" spans="1:16" x14ac:dyDescent="0.25">
      <c r="A23" s="202"/>
      <c r="B23" s="202"/>
      <c r="C23" s="202"/>
      <c r="D23" s="561" t="s">
        <v>16</v>
      </c>
      <c r="E23" s="202"/>
      <c r="F23" s="202"/>
      <c r="G23" s="202"/>
      <c r="H23" s="202"/>
      <c r="I23" s="202"/>
      <c r="J23" s="202"/>
      <c r="K23" s="202"/>
      <c r="L23" s="202"/>
      <c r="M23" s="202"/>
      <c r="N23" s="202"/>
      <c r="O23" s="202"/>
      <c r="P23" s="202"/>
    </row>
    <row r="24" spans="1:16" x14ac:dyDescent="0.25">
      <c r="A24" s="202"/>
      <c r="B24" s="202"/>
      <c r="C24" s="202"/>
      <c r="D24" s="202"/>
      <c r="E24" s="202"/>
      <c r="F24" s="202"/>
      <c r="G24" s="202"/>
      <c r="H24" s="202"/>
      <c r="I24" s="202"/>
      <c r="J24" s="202"/>
      <c r="K24" s="202"/>
      <c r="L24" s="202"/>
      <c r="M24" s="202"/>
      <c r="N24" s="202"/>
      <c r="O24" s="202"/>
      <c r="P24" s="202"/>
    </row>
    <row r="25" spans="1:16" hidden="1" x14ac:dyDescent="0.25">
      <c r="A25" s="202"/>
      <c r="B25" s="202"/>
      <c r="C25" s="202"/>
      <c r="D25" s="202"/>
      <c r="E25" s="202"/>
      <c r="F25" s="202"/>
      <c r="G25" s="202"/>
      <c r="H25" s="202"/>
      <c r="I25" s="202"/>
      <c r="J25" s="202"/>
      <c r="K25" s="202"/>
      <c r="L25" s="202"/>
      <c r="M25" s="202"/>
      <c r="N25" s="202"/>
      <c r="O25" s="202"/>
      <c r="P25" s="202"/>
    </row>
  </sheetData>
  <mergeCells count="1">
    <mergeCell ref="B6:O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25BA8-D2A5-4B1A-A873-08F25EC8861D}">
  <sheetPr>
    <tabColor rgb="FF92D050"/>
  </sheetPr>
  <dimension ref="A1:S551"/>
  <sheetViews>
    <sheetView showGridLines="0" topLeftCell="A430" zoomScaleNormal="100" workbookViewId="0">
      <selection activeCell="H455" sqref="H455"/>
    </sheetView>
  </sheetViews>
  <sheetFormatPr defaultColWidth="0" defaultRowHeight="15" customHeight="1" zeroHeight="1" outlineLevelRow="1" x14ac:dyDescent="0.25"/>
  <cols>
    <col min="1" max="1" width="2.5703125" customWidth="1"/>
    <col min="2" max="2" width="2.140625" style="171" customWidth="1"/>
    <col min="3" max="3" width="2.85546875" style="224" customWidth="1"/>
    <col min="4" max="4" width="3.140625" customWidth="1"/>
    <col min="5" max="5" width="68.85546875" customWidth="1"/>
    <col min="6" max="6" width="43.140625" customWidth="1"/>
    <col min="7" max="7" width="37.7109375" customWidth="1"/>
    <col min="8" max="8" width="17.5703125" style="225" customWidth="1"/>
    <col min="9" max="9" width="14.5703125" customWidth="1"/>
    <col min="10" max="10" width="16" customWidth="1"/>
    <col min="11" max="11" width="13.85546875" customWidth="1"/>
    <col min="12" max="12" width="10.140625" customWidth="1"/>
    <col min="13" max="13" width="17.140625" hidden="1" customWidth="1"/>
    <col min="14" max="14" width="21.85546875" hidden="1" customWidth="1"/>
    <col min="15" max="15" width="9.140625" hidden="1" customWidth="1"/>
    <col min="16" max="16" width="10.42578125" hidden="1" customWidth="1"/>
    <col min="17" max="19" width="9.140625" hidden="1" customWidth="1"/>
  </cols>
  <sheetData>
    <row r="1" spans="1:12" ht="5.0999999999999996" customHeight="1" x14ac:dyDescent="0.25">
      <c r="A1" s="19"/>
    </row>
    <row r="2" spans="1:12" x14ac:dyDescent="0.25">
      <c r="E2" s="19"/>
      <c r="F2" s="19"/>
    </row>
    <row r="3" spans="1:12" ht="5.0999999999999996" customHeight="1" x14ac:dyDescent="0.25"/>
    <row r="4" spans="1:12" ht="30" x14ac:dyDescent="0.25">
      <c r="A4" s="19"/>
      <c r="B4" s="226"/>
      <c r="C4" s="227"/>
      <c r="D4" s="19"/>
      <c r="E4" s="19" t="s">
        <v>367</v>
      </c>
      <c r="F4" s="19" t="s">
        <v>368</v>
      </c>
      <c r="G4" s="19" t="s">
        <v>369</v>
      </c>
      <c r="H4" s="228" t="s">
        <v>370</v>
      </c>
      <c r="I4" s="229" t="s">
        <v>371</v>
      </c>
      <c r="J4" s="229" t="s">
        <v>372</v>
      </c>
      <c r="K4" s="19" t="s">
        <v>373</v>
      </c>
      <c r="L4" s="19"/>
    </row>
    <row r="5" spans="1:12" ht="5.0999999999999996" customHeight="1" x14ac:dyDescent="0.25"/>
    <row r="6" spans="1:12" x14ac:dyDescent="0.25">
      <c r="A6" s="19" t="s">
        <v>374</v>
      </c>
    </row>
    <row r="7" spans="1:12" ht="5.0999999999999996" customHeight="1" x14ac:dyDescent="0.25"/>
    <row r="8" spans="1:12" ht="15" customHeight="1" x14ac:dyDescent="0.25">
      <c r="E8" t="s">
        <v>375</v>
      </c>
      <c r="F8" s="202" t="s">
        <v>376</v>
      </c>
      <c r="H8" s="478" t="str">
        <f>'Report Tables'!$H$241</f>
        <v>BASELINE</v>
      </c>
    </row>
    <row r="9" spans="1:12" ht="15" customHeight="1" x14ac:dyDescent="0.25">
      <c r="F9" s="202"/>
      <c r="H9" s="230"/>
    </row>
    <row r="10" spans="1:12" ht="15" customHeight="1" x14ac:dyDescent="0.25"/>
    <row r="11" spans="1:12" x14ac:dyDescent="0.25">
      <c r="A11" s="202"/>
      <c r="D11" s="202"/>
      <c r="E11" s="202" t="s">
        <v>377</v>
      </c>
      <c r="F11" s="202"/>
      <c r="G11" t="s">
        <v>378</v>
      </c>
      <c r="H11" s="231">
        <v>2021</v>
      </c>
      <c r="I11" s="232"/>
      <c r="J11" s="232"/>
    </row>
    <row r="12" spans="1:12" x14ac:dyDescent="0.25">
      <c r="A12" s="202"/>
      <c r="D12" s="202"/>
      <c r="E12" s="202" t="s">
        <v>379</v>
      </c>
      <c r="F12" s="202"/>
      <c r="G12" t="s">
        <v>378</v>
      </c>
      <c r="H12" s="233">
        <v>2020</v>
      </c>
    </row>
    <row r="13" spans="1:12" x14ac:dyDescent="0.25">
      <c r="A13" s="202"/>
      <c r="D13" s="202"/>
      <c r="E13" s="202" t="s">
        <v>380</v>
      </c>
      <c r="F13" s="202"/>
      <c r="G13" t="s">
        <v>378</v>
      </c>
      <c r="H13" s="233">
        <v>2020</v>
      </c>
    </row>
    <row r="14" spans="1:12" x14ac:dyDescent="0.25">
      <c r="A14" s="202"/>
      <c r="D14" s="202"/>
      <c r="E14" s="202" t="s">
        <v>381</v>
      </c>
      <c r="F14" s="202"/>
      <c r="H14" s="233" t="s">
        <v>382</v>
      </c>
    </row>
    <row r="15" spans="1:12" x14ac:dyDescent="0.25">
      <c r="A15" s="202"/>
      <c r="B15" s="201"/>
      <c r="C15" s="234"/>
      <c r="D15" s="202"/>
      <c r="E15" s="202"/>
      <c r="F15" s="202"/>
      <c r="G15" s="202"/>
    </row>
    <row r="16" spans="1:12" ht="15" hidden="1" customHeight="1" outlineLevel="1" x14ac:dyDescent="0.25">
      <c r="A16" s="202"/>
      <c r="B16" s="201"/>
      <c r="C16" s="234"/>
      <c r="D16" s="202"/>
      <c r="E16" s="202" t="s">
        <v>383</v>
      </c>
      <c r="F16" s="235" t="s">
        <v>384</v>
      </c>
      <c r="G16" s="236" t="s">
        <v>385</v>
      </c>
      <c r="H16" s="237">
        <v>0.184</v>
      </c>
      <c r="I16" s="247"/>
      <c r="J16" s="247"/>
      <c r="K16" s="247"/>
      <c r="L16" s="247"/>
    </row>
    <row r="17" spans="1:12" ht="15" hidden="1" customHeight="1" outlineLevel="1" x14ac:dyDescent="0.25">
      <c r="A17" s="202"/>
      <c r="B17" s="201"/>
      <c r="C17" s="234"/>
      <c r="D17" s="202"/>
      <c r="E17" s="202" t="s">
        <v>386</v>
      </c>
      <c r="F17" s="235" t="s">
        <v>384</v>
      </c>
      <c r="G17" s="236" t="str">
        <f>$G$16</f>
        <v>2020$/gallon</v>
      </c>
      <c r="H17" s="237">
        <v>0.24399999999999999</v>
      </c>
      <c r="I17" s="247"/>
      <c r="J17" s="247"/>
      <c r="K17" s="247"/>
      <c r="L17" s="247"/>
    </row>
    <row r="18" spans="1:12" hidden="1" outlineLevel="1" x14ac:dyDescent="0.25">
      <c r="A18" s="202"/>
      <c r="B18" s="201"/>
      <c r="C18" s="234"/>
      <c r="D18" s="202"/>
      <c r="E18" s="202"/>
      <c r="F18" s="202"/>
      <c r="G18" s="236"/>
      <c r="H18" s="236"/>
      <c r="I18" s="247"/>
      <c r="J18" s="247"/>
      <c r="K18" s="247"/>
      <c r="L18" s="247"/>
    </row>
    <row r="19" spans="1:12" hidden="1" outlineLevel="1" x14ac:dyDescent="0.25">
      <c r="A19" s="202"/>
      <c r="D19" s="202"/>
      <c r="E19" s="202" t="s">
        <v>387</v>
      </c>
      <c r="F19" s="235" t="s">
        <v>384</v>
      </c>
      <c r="G19" s="236" t="str">
        <f>$G$16</f>
        <v>2020$/gallon</v>
      </c>
      <c r="H19" s="238">
        <v>0.38690000000000002</v>
      </c>
      <c r="I19" s="479"/>
      <c r="J19" s="479"/>
      <c r="K19" s="479"/>
      <c r="L19" s="479"/>
    </row>
    <row r="20" spans="1:12" hidden="1" outlineLevel="1" x14ac:dyDescent="0.25">
      <c r="A20" s="202"/>
      <c r="B20" s="201"/>
      <c r="C20" s="234"/>
      <c r="D20" s="202"/>
      <c r="E20" s="202" t="s">
        <v>388</v>
      </c>
      <c r="F20" s="235" t="s">
        <v>384</v>
      </c>
      <c r="G20" s="236" t="str">
        <f>$G$16</f>
        <v>2020$/gallon</v>
      </c>
      <c r="H20" s="238">
        <v>0.40239999999999998</v>
      </c>
      <c r="I20" s="479"/>
      <c r="J20" s="479"/>
      <c r="K20" s="479"/>
      <c r="L20" s="479"/>
    </row>
    <row r="21" spans="1:12" hidden="1" outlineLevel="1" x14ac:dyDescent="0.25">
      <c r="A21" s="202"/>
      <c r="B21" s="201"/>
      <c r="C21" s="234"/>
      <c r="D21" s="202"/>
      <c r="E21" s="202"/>
      <c r="F21" s="202"/>
      <c r="G21" s="202"/>
      <c r="H21" s="202"/>
    </row>
    <row r="22" spans="1:12" ht="5.25" customHeight="1" collapsed="1" x14ac:dyDescent="0.25">
      <c r="A22" s="202"/>
      <c r="B22" s="201"/>
      <c r="C22" s="234"/>
      <c r="D22" s="202"/>
      <c r="E22" s="202"/>
      <c r="F22" s="202"/>
      <c r="G22" s="202"/>
      <c r="H22" s="202"/>
    </row>
    <row r="23" spans="1:12" x14ac:dyDescent="0.25">
      <c r="A23" s="202"/>
      <c r="B23" s="201"/>
      <c r="C23" s="234"/>
      <c r="D23" s="202"/>
      <c r="E23" s="202" t="s">
        <v>389</v>
      </c>
      <c r="F23" t="s">
        <v>390</v>
      </c>
      <c r="G23" s="202" t="s">
        <v>391</v>
      </c>
      <c r="H23" s="239">
        <v>1.67</v>
      </c>
    </row>
    <row r="24" spans="1:12" x14ac:dyDescent="0.25">
      <c r="A24" s="202"/>
      <c r="B24" s="201"/>
      <c r="C24" s="234"/>
      <c r="D24" s="202"/>
      <c r="E24" s="202" t="s">
        <v>392</v>
      </c>
      <c r="F24" t="s">
        <v>390</v>
      </c>
      <c r="G24" s="202" t="s">
        <v>391</v>
      </c>
      <c r="H24" s="239">
        <v>1.48</v>
      </c>
    </row>
    <row r="25" spans="1:12" x14ac:dyDescent="0.25">
      <c r="A25" s="202"/>
      <c r="B25" s="201"/>
      <c r="C25" s="234"/>
      <c r="D25" s="202"/>
      <c r="E25" s="202" t="s">
        <v>393</v>
      </c>
      <c r="F25" t="s">
        <v>390</v>
      </c>
      <c r="G25" s="202" t="s">
        <v>391</v>
      </c>
      <c r="H25" s="239">
        <v>1.58</v>
      </c>
    </row>
    <row r="26" spans="1:12" x14ac:dyDescent="0.25">
      <c r="A26" s="202"/>
      <c r="B26" s="201"/>
      <c r="C26" s="234"/>
      <c r="D26" s="202"/>
      <c r="E26" s="202" t="s">
        <v>394</v>
      </c>
      <c r="F26" t="s">
        <v>390</v>
      </c>
      <c r="G26" s="202" t="s">
        <v>391</v>
      </c>
      <c r="H26" s="239">
        <v>2.02</v>
      </c>
    </row>
    <row r="27" spans="1:12" x14ac:dyDescent="0.25">
      <c r="A27" s="202"/>
      <c r="B27" s="201"/>
      <c r="C27" s="234"/>
      <c r="D27" s="202"/>
      <c r="E27" s="202" t="s">
        <v>395</v>
      </c>
      <c r="F27" t="s">
        <v>390</v>
      </c>
      <c r="G27" s="202" t="s">
        <v>391</v>
      </c>
      <c r="H27" s="239">
        <v>1</v>
      </c>
    </row>
    <row r="28" spans="1:12" x14ac:dyDescent="0.25">
      <c r="A28" s="202"/>
      <c r="B28" s="201"/>
      <c r="C28" s="234"/>
      <c r="D28" s="202"/>
      <c r="E28" s="202"/>
      <c r="F28" s="202"/>
      <c r="G28" s="202"/>
    </row>
    <row r="29" spans="1:12" x14ac:dyDescent="0.25">
      <c r="A29" s="19" t="s">
        <v>396</v>
      </c>
    </row>
    <row r="30" spans="1:12" x14ac:dyDescent="0.25">
      <c r="A30" s="19"/>
      <c r="E30" t="s">
        <v>397</v>
      </c>
      <c r="H30" s="240">
        <f>1*10^6</f>
        <v>1000000</v>
      </c>
    </row>
    <row r="31" spans="1:12" ht="15" customHeight="1" x14ac:dyDescent="0.25">
      <c r="A31" s="19"/>
      <c r="E31" t="s">
        <v>398</v>
      </c>
      <c r="G31" t="s">
        <v>399</v>
      </c>
      <c r="H31" s="241">
        <v>9.9999999999999995E-7</v>
      </c>
    </row>
    <row r="32" spans="1:12" ht="15" customHeight="1" x14ac:dyDescent="0.25">
      <c r="A32" s="19"/>
      <c r="E32" t="s">
        <v>400</v>
      </c>
      <c r="G32" t="s">
        <v>399</v>
      </c>
      <c r="H32" s="241">
        <v>1.1023100000000001E-6</v>
      </c>
    </row>
    <row r="33" spans="1:18" ht="15" customHeight="1" x14ac:dyDescent="0.25">
      <c r="A33" s="19"/>
      <c r="E33" t="s">
        <v>401</v>
      </c>
      <c r="G33" t="s">
        <v>399</v>
      </c>
      <c r="H33" s="242">
        <v>4.5359000000000003E-4</v>
      </c>
    </row>
    <row r="34" spans="1:18" ht="5.0999999999999996" customHeight="1" x14ac:dyDescent="0.25">
      <c r="A34" s="19"/>
    </row>
    <row r="35" spans="1:18" ht="15" customHeight="1" x14ac:dyDescent="0.25">
      <c r="A35" s="19" t="s">
        <v>402</v>
      </c>
    </row>
    <row r="36" spans="1:18" ht="5.0999999999999996" customHeight="1" x14ac:dyDescent="0.25">
      <c r="A36" s="19"/>
    </row>
    <row r="37" spans="1:18" x14ac:dyDescent="0.25">
      <c r="A37" s="19"/>
      <c r="E37" t="s">
        <v>403</v>
      </c>
      <c r="F37" s="202" t="s">
        <v>404</v>
      </c>
      <c r="G37" t="s">
        <v>405</v>
      </c>
      <c r="H37" s="243">
        <v>0</v>
      </c>
    </row>
    <row r="38" spans="1:18" ht="5.0999999999999996" customHeight="1" x14ac:dyDescent="0.25"/>
    <row r="39" spans="1:18" x14ac:dyDescent="0.25">
      <c r="B39" s="171" t="s">
        <v>406</v>
      </c>
    </row>
    <row r="40" spans="1:18" ht="5.0999999999999996" customHeight="1" x14ac:dyDescent="0.25"/>
    <row r="41" spans="1:18" x14ac:dyDescent="0.25">
      <c r="C41" s="224" t="s">
        <v>407</v>
      </c>
    </row>
    <row r="42" spans="1:18" x14ac:dyDescent="0.25">
      <c r="E42" t="s">
        <v>408</v>
      </c>
      <c r="F42" t="s">
        <v>390</v>
      </c>
      <c r="G42" t="s">
        <v>409</v>
      </c>
      <c r="H42" s="243">
        <v>0.88200000000000001</v>
      </c>
    </row>
    <row r="43" spans="1:18" x14ac:dyDescent="0.25">
      <c r="E43" t="s">
        <v>410</v>
      </c>
      <c r="F43" t="s">
        <v>390</v>
      </c>
      <c r="G43" t="s">
        <v>409</v>
      </c>
      <c r="H43" s="243">
        <f>1-H42</f>
        <v>0.11799999999999999</v>
      </c>
      <c r="M43" s="162" t="s">
        <v>411</v>
      </c>
    </row>
    <row r="44" spans="1:18" ht="5.0999999999999996" customHeight="1" x14ac:dyDescent="0.25"/>
    <row r="45" spans="1:18" ht="18" customHeight="1" x14ac:dyDescent="0.25">
      <c r="J45" t="s">
        <v>316</v>
      </c>
      <c r="K45" t="s">
        <v>317</v>
      </c>
    </row>
    <row r="46" spans="1:18" x14ac:dyDescent="0.25">
      <c r="E46" t="s">
        <v>412</v>
      </c>
      <c r="F46" t="s">
        <v>390</v>
      </c>
      <c r="G46" s="244" t="s">
        <v>413</v>
      </c>
      <c r="H46" s="245">
        <f>IF($H$8=$J$45, $J46,IF($H$8=$K$45,$K46,$I46))</f>
        <v>16.2</v>
      </c>
      <c r="I46" s="246">
        <v>16.2</v>
      </c>
      <c r="J46" s="248">
        <f t="shared" ref="J46:J47" si="0">$I46*(1+$P$48)</f>
        <v>11.48936170212766</v>
      </c>
      <c r="K46" s="248">
        <f t="shared" ref="K46:K47" si="1">$I46*(1+$Q$48)</f>
        <v>19.531914893617021</v>
      </c>
      <c r="L46" s="248"/>
      <c r="M46" s="247">
        <v>13.6</v>
      </c>
      <c r="N46" s="247">
        <v>9.5</v>
      </c>
      <c r="O46" s="247">
        <v>16.3</v>
      </c>
      <c r="P46" s="190">
        <f>N46/M46-1</f>
        <v>-0.30147058823529405</v>
      </c>
      <c r="Q46" s="190">
        <f>O46/M46-1</f>
        <v>0.19852941176470607</v>
      </c>
      <c r="R46" t="s">
        <v>414</v>
      </c>
    </row>
    <row r="47" spans="1:18" x14ac:dyDescent="0.25">
      <c r="E47" t="s">
        <v>415</v>
      </c>
      <c r="F47" t="s">
        <v>390</v>
      </c>
      <c r="G47" s="248" t="str">
        <f>$G$46</f>
        <v>2020$ per person-hour</v>
      </c>
      <c r="H47" s="245">
        <f>IF($H$8=$J$45, $J47,IF($H$8=$K$45,$K47,$I47))</f>
        <v>29.4</v>
      </c>
      <c r="I47" s="246">
        <v>29.4</v>
      </c>
      <c r="J47" s="248">
        <f t="shared" si="0"/>
        <v>20.851063829787233</v>
      </c>
      <c r="K47" s="248">
        <f t="shared" si="1"/>
        <v>35.446808510638299</v>
      </c>
      <c r="L47" s="248"/>
      <c r="M47" s="247">
        <v>25.4</v>
      </c>
      <c r="N47" s="247">
        <v>20.3</v>
      </c>
      <c r="O47" s="247">
        <v>30.5</v>
      </c>
      <c r="P47" s="190">
        <f>N47/M47-1</f>
        <v>-0.20078740157480313</v>
      </c>
      <c r="Q47" s="190">
        <f>O47/M47-1</f>
        <v>0.20078740157480324</v>
      </c>
    </row>
    <row r="48" spans="1:18" x14ac:dyDescent="0.25">
      <c r="E48" t="s">
        <v>416</v>
      </c>
      <c r="F48" t="s">
        <v>390</v>
      </c>
      <c r="G48" s="248" t="str">
        <f>$G$46</f>
        <v>2020$ per person-hour</v>
      </c>
      <c r="H48" s="245">
        <f>IF($H$8=$J$45, $J48,IF($H$8=$K$45,$K48,$I48))</f>
        <v>17.8</v>
      </c>
      <c r="I48" s="177">
        <v>17.8</v>
      </c>
      <c r="J48" s="248">
        <f>$I48*(1+$P$48)</f>
        <v>12.624113475177307</v>
      </c>
      <c r="K48" s="248">
        <f>$I48*(1+$Q$48)</f>
        <v>21.460992907801419</v>
      </c>
      <c r="L48" s="248"/>
      <c r="M48" s="247">
        <v>14.1</v>
      </c>
      <c r="N48" s="247">
        <v>10</v>
      </c>
      <c r="O48" s="247">
        <v>17</v>
      </c>
      <c r="P48" s="190">
        <f>N48/M48-1</f>
        <v>-0.29078014184397161</v>
      </c>
      <c r="Q48" s="190">
        <f>O48/M48-1</f>
        <v>0.20567375886524819</v>
      </c>
    </row>
    <row r="49" spans="2:12" ht="5.0999999999999996" customHeight="1" x14ac:dyDescent="0.25">
      <c r="G49" s="244"/>
      <c r="H49" s="249"/>
      <c r="I49" s="244"/>
      <c r="J49" s="244"/>
      <c r="K49" s="202"/>
      <c r="L49" s="202"/>
    </row>
    <row r="50" spans="2:12" x14ac:dyDescent="0.25">
      <c r="C50" s="224" t="s">
        <v>417</v>
      </c>
      <c r="G50" s="244"/>
      <c r="H50" s="249"/>
      <c r="I50" s="244"/>
      <c r="J50" s="244"/>
      <c r="K50" s="202"/>
      <c r="L50" s="202"/>
    </row>
    <row r="51" spans="2:12" x14ac:dyDescent="0.25">
      <c r="E51" t="s">
        <v>408</v>
      </c>
      <c r="F51" t="s">
        <v>418</v>
      </c>
      <c r="G51" t="s">
        <v>409</v>
      </c>
      <c r="H51" s="243">
        <v>0.78600000000000003</v>
      </c>
      <c r="I51" s="232"/>
      <c r="J51" s="232"/>
      <c r="K51" s="232"/>
      <c r="L51" s="232"/>
    </row>
    <row r="52" spans="2:12" x14ac:dyDescent="0.25">
      <c r="E52" t="s">
        <v>410</v>
      </c>
      <c r="F52" t="s">
        <v>418</v>
      </c>
      <c r="G52" t="s">
        <v>409</v>
      </c>
      <c r="H52" s="243">
        <v>0.214</v>
      </c>
      <c r="I52" s="232"/>
      <c r="J52" s="232"/>
      <c r="K52" s="232"/>
      <c r="L52" s="232"/>
    </row>
    <row r="53" spans="2:12" ht="5.0999999999999996" customHeight="1" x14ac:dyDescent="0.25">
      <c r="G53" s="244"/>
      <c r="H53" s="249"/>
      <c r="I53" s="244"/>
      <c r="J53" s="244"/>
      <c r="K53" s="244"/>
      <c r="L53" s="244"/>
    </row>
    <row r="54" spans="2:12" x14ac:dyDescent="0.25">
      <c r="E54" t="s">
        <v>412</v>
      </c>
      <c r="F54" t="s">
        <v>390</v>
      </c>
      <c r="G54" s="248" t="str">
        <f>$G$46</f>
        <v>2020$ per person-hour</v>
      </c>
      <c r="H54" s="245">
        <f>IF($H$8=$J$45, $J54,IF($H$8=$K$45,$K54,$I54))</f>
        <v>22.7</v>
      </c>
      <c r="I54" s="246">
        <v>22.7</v>
      </c>
      <c r="J54" s="248">
        <f t="shared" ref="J54:J55" si="2">$I54*(1+$P$48)</f>
        <v>16.099290780141843</v>
      </c>
      <c r="K54" s="248">
        <f t="shared" ref="K54:K55" si="3">$I54*(1+$Q$48)</f>
        <v>27.368794326241133</v>
      </c>
      <c r="L54" s="248"/>
    </row>
    <row r="55" spans="2:12" x14ac:dyDescent="0.25">
      <c r="E55" t="s">
        <v>415</v>
      </c>
      <c r="F55" t="s">
        <v>419</v>
      </c>
      <c r="G55" s="248" t="str">
        <f>$G$46</f>
        <v>2020$ per person-hour</v>
      </c>
      <c r="H55" s="245">
        <f>IF($H$8=$J$45, $J55,IF($H$8=$K$45,$K55,$I55))</f>
        <v>29.4</v>
      </c>
      <c r="I55" s="246">
        <v>29.4</v>
      </c>
      <c r="J55" s="248">
        <f t="shared" si="2"/>
        <v>20.851063829787233</v>
      </c>
      <c r="K55" s="248">
        <f t="shared" si="3"/>
        <v>35.446808510638299</v>
      </c>
      <c r="L55" s="248"/>
    </row>
    <row r="56" spans="2:12" x14ac:dyDescent="0.25">
      <c r="E56" t="s">
        <v>416</v>
      </c>
      <c r="F56" s="224" t="s">
        <v>420</v>
      </c>
      <c r="G56" s="248" t="str">
        <f>$G$46</f>
        <v>2020$ per person-hour</v>
      </c>
      <c r="H56" s="245">
        <f>IF($H$8=$J$45, $J56,IF($H$8=$K$45,$K56,$I56))</f>
        <v>24.133800000000001</v>
      </c>
      <c r="I56" s="178">
        <f>($H$51*I54)+($H$52*I55)</f>
        <v>24.133800000000001</v>
      </c>
      <c r="J56" s="178">
        <f t="shared" ref="J56:K56" si="4">($H$51*J54)+($H$52*J55)</f>
        <v>17.116170212765958</v>
      </c>
      <c r="K56" s="178">
        <f t="shared" si="4"/>
        <v>29.097489361702124</v>
      </c>
      <c r="L56" s="178"/>
    </row>
    <row r="57" spans="2:12" ht="5.0999999999999996" customHeight="1" x14ac:dyDescent="0.25">
      <c r="G57" s="248"/>
      <c r="H57" s="249"/>
      <c r="I57" s="248"/>
      <c r="J57" s="248"/>
      <c r="K57" s="202"/>
      <c r="L57" s="202"/>
    </row>
    <row r="58" spans="2:12" x14ac:dyDescent="0.25">
      <c r="C58" s="224" t="s">
        <v>421</v>
      </c>
      <c r="G58" s="244"/>
      <c r="H58" s="249"/>
      <c r="I58" s="244"/>
      <c r="J58" s="244"/>
      <c r="K58" s="202"/>
      <c r="L58" s="202"/>
    </row>
    <row r="59" spans="2:12" x14ac:dyDescent="0.25">
      <c r="E59" t="s">
        <v>412</v>
      </c>
      <c r="F59" t="s">
        <v>390</v>
      </c>
      <c r="G59" s="248" t="str">
        <f>$G$46</f>
        <v>2020$ per person-hour</v>
      </c>
      <c r="H59" s="245">
        <f>IF($H$8=$J$45, $J59,IF($H$8=$K$45,$K59,$I59))</f>
        <v>32.4</v>
      </c>
      <c r="I59" s="246">
        <v>32.4</v>
      </c>
      <c r="J59" s="248">
        <f t="shared" ref="J59" si="5">$I59*(1+$P$48)</f>
        <v>22.978723404255319</v>
      </c>
      <c r="K59" s="248">
        <f t="shared" ref="K59" si="6">$I59*(1+$Q$48)</f>
        <v>39.063829787234042</v>
      </c>
      <c r="L59" s="248"/>
    </row>
    <row r="60" spans="2:12" ht="5.0999999999999996" customHeight="1" x14ac:dyDescent="0.25">
      <c r="G60" s="248"/>
      <c r="H60" s="249"/>
      <c r="I60" s="248"/>
      <c r="J60" s="248"/>
      <c r="K60" s="202"/>
      <c r="L60" s="202"/>
    </row>
    <row r="61" spans="2:12" x14ac:dyDescent="0.25">
      <c r="B61" s="171" t="s">
        <v>422</v>
      </c>
      <c r="G61" s="244"/>
      <c r="H61" s="249"/>
      <c r="I61" s="244"/>
      <c r="J61" s="244"/>
      <c r="K61" s="202"/>
      <c r="L61" s="202"/>
    </row>
    <row r="62" spans="2:12" ht="5.0999999999999996" customHeight="1" x14ac:dyDescent="0.25">
      <c r="G62" s="244"/>
      <c r="H62" s="249"/>
      <c r="I62" s="244"/>
      <c r="J62" s="244"/>
      <c r="K62" s="202"/>
      <c r="L62" s="202"/>
    </row>
    <row r="63" spans="2:12" ht="5.0999999999999996" customHeight="1" x14ac:dyDescent="0.25">
      <c r="G63" s="244"/>
      <c r="H63" s="249"/>
      <c r="I63" s="244"/>
      <c r="J63" s="244"/>
      <c r="K63" s="202"/>
      <c r="L63" s="202"/>
    </row>
    <row r="64" spans="2:12" x14ac:dyDescent="0.25">
      <c r="C64" s="224" t="s">
        <v>417</v>
      </c>
      <c r="G64" s="244"/>
      <c r="H64" s="249"/>
      <c r="I64" s="244"/>
      <c r="J64" s="244"/>
      <c r="K64" s="244"/>
      <c r="L64" s="244"/>
    </row>
    <row r="65" spans="2:12" x14ac:dyDescent="0.25">
      <c r="E65" t="s">
        <v>423</v>
      </c>
      <c r="F65" t="s">
        <v>418</v>
      </c>
      <c r="G65" t="s">
        <v>409</v>
      </c>
      <c r="H65" s="243">
        <v>0.59599999999999997</v>
      </c>
      <c r="I65" s="244"/>
      <c r="J65" s="244"/>
      <c r="K65" s="244"/>
      <c r="L65" s="244"/>
    </row>
    <row r="66" spans="2:12" x14ac:dyDescent="0.25">
      <c r="E66" t="s">
        <v>424</v>
      </c>
      <c r="F66" t="s">
        <v>418</v>
      </c>
      <c r="G66" t="s">
        <v>409</v>
      </c>
      <c r="H66" s="243">
        <v>0.40400000000000003</v>
      </c>
      <c r="I66" s="244"/>
      <c r="J66" s="244"/>
      <c r="K66" s="244"/>
      <c r="L66" s="244"/>
    </row>
    <row r="67" spans="2:12" ht="5.0999999999999996" customHeight="1" x14ac:dyDescent="0.25">
      <c r="G67" s="244"/>
      <c r="H67" s="249"/>
      <c r="I67" s="244"/>
      <c r="J67" s="244"/>
      <c r="K67" s="202"/>
      <c r="L67" s="202"/>
    </row>
    <row r="68" spans="2:12" x14ac:dyDescent="0.25">
      <c r="E68" t="s">
        <v>412</v>
      </c>
      <c r="F68" t="s">
        <v>390</v>
      </c>
      <c r="G68" s="248" t="str">
        <f>$G$46</f>
        <v>2020$ per person-hour</v>
      </c>
      <c r="H68" s="245">
        <f>IF($H$8=$J$45, $J68,IF($H$8=$K$45,$K68,$I68))</f>
        <v>43.2</v>
      </c>
      <c r="I68" s="246">
        <v>43.2</v>
      </c>
      <c r="J68" s="248">
        <f t="shared" ref="J68:J69" si="7">$I68*(1+$P$48)</f>
        <v>30.638297872340427</v>
      </c>
      <c r="K68" s="248">
        <f t="shared" ref="K68:K69" si="8">$I68*(1+$Q$48)</f>
        <v>52.085106382978722</v>
      </c>
      <c r="L68" s="248"/>
    </row>
    <row r="69" spans="2:12" x14ac:dyDescent="0.25">
      <c r="E69" t="s">
        <v>415</v>
      </c>
      <c r="F69" t="s">
        <v>390</v>
      </c>
      <c r="G69" s="248" t="str">
        <f>$G$46</f>
        <v>2020$ per person-hour</v>
      </c>
      <c r="H69" s="245">
        <f>IF($H$8=$J$45, $J69,IF($H$8=$K$45,$K69,$I69))</f>
        <v>73.2</v>
      </c>
      <c r="I69" s="246">
        <v>73.2</v>
      </c>
      <c r="J69" s="248">
        <f t="shared" si="7"/>
        <v>51.914893617021278</v>
      </c>
      <c r="K69" s="248">
        <f t="shared" si="8"/>
        <v>88.255319148936167</v>
      </c>
      <c r="L69" s="248"/>
    </row>
    <row r="70" spans="2:12" x14ac:dyDescent="0.25">
      <c r="E70" t="s">
        <v>416</v>
      </c>
      <c r="F70" s="224" t="s">
        <v>420</v>
      </c>
      <c r="G70" s="248" t="str">
        <f>$G$46</f>
        <v>2020$ per person-hour</v>
      </c>
      <c r="H70" s="245">
        <f>IF($H$8=$J$45, $J70,IF($H$8=$K$45,$K70,$I70))</f>
        <v>55.320000000000007</v>
      </c>
      <c r="I70" s="178">
        <f>($H$65*I68)+($H$66*I69)</f>
        <v>55.320000000000007</v>
      </c>
      <c r="J70" s="178">
        <f t="shared" ref="J70:K70" si="9">($H$65*J68)+($H$66*J69)</f>
        <v>39.234042553191493</v>
      </c>
      <c r="K70" s="178">
        <f t="shared" si="9"/>
        <v>66.697872340425533</v>
      </c>
      <c r="L70" s="178"/>
    </row>
    <row r="71" spans="2:12" ht="5.0999999999999996" customHeight="1" x14ac:dyDescent="0.25">
      <c r="K71" s="202"/>
      <c r="L71" s="202"/>
    </row>
    <row r="72" spans="2:12" x14ac:dyDescent="0.25">
      <c r="B72" s="171" t="s">
        <v>425</v>
      </c>
      <c r="K72" s="202"/>
      <c r="L72" s="202"/>
    </row>
    <row r="73" spans="2:12" ht="5.0999999999999996" customHeight="1" x14ac:dyDescent="0.25">
      <c r="F73" s="202"/>
      <c r="K73" s="202"/>
      <c r="L73" s="202"/>
    </row>
    <row r="74" spans="2:12" x14ac:dyDescent="0.25">
      <c r="E74" t="s">
        <v>426</v>
      </c>
      <c r="F74" t="s">
        <v>390</v>
      </c>
      <c r="G74" s="248" t="str">
        <f>$G$46</f>
        <v>2020$ per person-hour</v>
      </c>
      <c r="H74" s="245">
        <f>IF($H$8=$J$45, $J74,IF($H$8=$K$45,$K74,$I74))</f>
        <v>32</v>
      </c>
      <c r="I74" s="246">
        <v>32</v>
      </c>
      <c r="J74" s="248">
        <f t="shared" ref="J74:J78" si="10">$I74*(1+$P$48)</f>
        <v>22.695035460992909</v>
      </c>
      <c r="K74" s="248">
        <f t="shared" ref="K74:K78" si="11">$I74*(1+$Q$48)</f>
        <v>38.581560283687942</v>
      </c>
      <c r="L74" s="248"/>
    </row>
    <row r="75" spans="2:12" x14ac:dyDescent="0.25">
      <c r="E75" t="s">
        <v>427</v>
      </c>
      <c r="F75" t="s">
        <v>390</v>
      </c>
      <c r="G75" s="248" t="str">
        <f>$G$46</f>
        <v>2020$ per person-hour</v>
      </c>
      <c r="H75" s="245">
        <f>IF($H$8=$J$45, $J75,IF($H$8=$K$45,$K75,$I75))</f>
        <v>33.6</v>
      </c>
      <c r="I75" s="246">
        <v>33.6</v>
      </c>
      <c r="J75" s="248">
        <f t="shared" si="10"/>
        <v>23.829787234042556</v>
      </c>
      <c r="K75" s="248">
        <f t="shared" si="11"/>
        <v>40.51063829787234</v>
      </c>
      <c r="L75" s="248"/>
    </row>
    <row r="76" spans="2:12" x14ac:dyDescent="0.25">
      <c r="E76" t="s">
        <v>428</v>
      </c>
      <c r="F76" t="s">
        <v>390</v>
      </c>
      <c r="G76" s="248" t="str">
        <f>$G$46</f>
        <v>2020$ per person-hour</v>
      </c>
      <c r="H76" s="245">
        <f>IF($H$8=$J$45, $J76,IF($H$8=$K$45,$K76,$I76))</f>
        <v>50.7</v>
      </c>
      <c r="I76" s="246">
        <v>50.7</v>
      </c>
      <c r="J76" s="248">
        <f t="shared" si="10"/>
        <v>35.957446808510639</v>
      </c>
      <c r="K76" s="248">
        <f t="shared" si="11"/>
        <v>61.127659574468083</v>
      </c>
      <c r="L76" s="248"/>
    </row>
    <row r="77" spans="2:12" x14ac:dyDescent="0.25">
      <c r="E77" t="s">
        <v>429</v>
      </c>
      <c r="F77" t="s">
        <v>390</v>
      </c>
      <c r="G77" s="248" t="str">
        <f>$G$46</f>
        <v>2020$ per person-hour</v>
      </c>
      <c r="H77" s="245">
        <f>IF($H$8=$J$45, $J77,IF($H$8=$K$45,$K77,$I77))</f>
        <v>52.5</v>
      </c>
      <c r="I77" s="246">
        <v>52.5</v>
      </c>
      <c r="J77" s="248">
        <f t="shared" si="10"/>
        <v>37.234042553191493</v>
      </c>
      <c r="K77" s="248">
        <f t="shared" si="11"/>
        <v>63.297872340425528</v>
      </c>
      <c r="L77" s="248"/>
    </row>
    <row r="78" spans="2:12" x14ac:dyDescent="0.25">
      <c r="E78" t="s">
        <v>430</v>
      </c>
      <c r="F78" t="s">
        <v>418</v>
      </c>
      <c r="G78" s="248" t="str">
        <f>$G$46</f>
        <v>2020$ per person-hour</v>
      </c>
      <c r="H78" s="245">
        <f>IF($H$8=$J$45, $J78,IF($H$8=$K$45,$K78,$I78))</f>
        <v>94.12</v>
      </c>
      <c r="I78" s="246">
        <v>94.12</v>
      </c>
      <c r="J78" s="248">
        <f t="shared" si="10"/>
        <v>66.751773049645394</v>
      </c>
      <c r="K78" s="248">
        <f t="shared" si="11"/>
        <v>113.47801418439717</v>
      </c>
      <c r="L78" s="248"/>
    </row>
    <row r="79" spans="2:12" ht="5.0999999999999996" customHeight="1" x14ac:dyDescent="0.25">
      <c r="G79" s="244"/>
      <c r="H79" s="249"/>
      <c r="K79" s="202"/>
      <c r="L79" s="202"/>
    </row>
    <row r="80" spans="2:12" ht="15" customHeight="1" x14ac:dyDescent="0.25">
      <c r="B80" t="s">
        <v>431</v>
      </c>
      <c r="I80" s="250"/>
      <c r="K80" s="202"/>
      <c r="L80" s="202"/>
    </row>
    <row r="81" spans="1:12" ht="5.0999999999999996" customHeight="1" x14ac:dyDescent="0.25">
      <c r="A81" s="19"/>
      <c r="K81" s="202"/>
      <c r="L81" s="202"/>
    </row>
    <row r="82" spans="1:12" x14ac:dyDescent="0.25">
      <c r="A82" s="19"/>
      <c r="E82" t="s">
        <v>432</v>
      </c>
      <c r="F82" t="s">
        <v>433</v>
      </c>
      <c r="G82" s="248" t="str">
        <f>$G$46</f>
        <v>2020$ per person-hour</v>
      </c>
      <c r="H82" s="251">
        <v>164.81997581577085</v>
      </c>
    </row>
    <row r="83" spans="1:12" x14ac:dyDescent="0.25"/>
    <row r="84" spans="1:12" ht="5.0999999999999996" customHeight="1" x14ac:dyDescent="0.25"/>
    <row r="85" spans="1:12" x14ac:dyDescent="0.25">
      <c r="A85" s="170" t="s">
        <v>434</v>
      </c>
      <c r="F85" s="252" t="s">
        <v>435</v>
      </c>
      <c r="H85" s="253"/>
      <c r="J85" s="247"/>
      <c r="K85" s="247"/>
      <c r="L85" s="247"/>
    </row>
    <row r="86" spans="1:12" ht="5.0999999999999996" customHeight="1" x14ac:dyDescent="0.25">
      <c r="A86" s="170"/>
      <c r="H86" s="253"/>
    </row>
    <row r="87" spans="1:12" x14ac:dyDescent="0.25">
      <c r="A87" s="170"/>
      <c r="E87" t="s">
        <v>436</v>
      </c>
      <c r="F87" t="s">
        <v>437</v>
      </c>
      <c r="G87" t="s">
        <v>378</v>
      </c>
      <c r="H87" s="254">
        <v>2021</v>
      </c>
      <c r="I87" s="480"/>
      <c r="J87" s="480"/>
      <c r="K87" s="480"/>
      <c r="L87" s="480"/>
    </row>
    <row r="88" spans="1:12" ht="5.0999999999999996" customHeight="1" x14ac:dyDescent="0.25">
      <c r="A88" s="170"/>
      <c r="H88"/>
    </row>
    <row r="89" spans="1:12" ht="15" customHeight="1" x14ac:dyDescent="0.25">
      <c r="A89" s="170"/>
      <c r="E89" t="s">
        <v>438</v>
      </c>
      <c r="F89" t="s">
        <v>437</v>
      </c>
      <c r="G89" t="s">
        <v>378</v>
      </c>
      <c r="H89" s="254">
        <v>2050</v>
      </c>
      <c r="I89" s="480"/>
      <c r="J89" s="480"/>
      <c r="K89" s="480"/>
      <c r="L89" s="480"/>
    </row>
    <row r="90" spans="1:12" ht="15" customHeight="1" x14ac:dyDescent="0.25">
      <c r="A90" s="170"/>
      <c r="F90" s="252" t="s">
        <v>435</v>
      </c>
      <c r="H90" s="255"/>
      <c r="I90" s="255"/>
      <c r="J90" s="255"/>
      <c r="K90" s="255"/>
      <c r="L90" s="255"/>
    </row>
    <row r="91" spans="1:12" ht="15" customHeight="1" x14ac:dyDescent="0.25">
      <c r="A91" s="256"/>
      <c r="B91" s="257"/>
      <c r="C91" s="258"/>
      <c r="D91" s="259"/>
      <c r="E91" s="172" t="s">
        <v>439</v>
      </c>
      <c r="F91" s="172" t="s">
        <v>440</v>
      </c>
      <c r="G91" s="172" t="s">
        <v>441</v>
      </c>
      <c r="H91" s="260">
        <v>1E-3</v>
      </c>
      <c r="I91" s="481"/>
      <c r="J91" s="481"/>
      <c r="K91" s="481"/>
      <c r="L91" s="481"/>
    </row>
    <row r="92" spans="1:12" ht="15" customHeight="1" x14ac:dyDescent="0.25">
      <c r="A92" s="170"/>
      <c r="E92" s="172" t="s">
        <v>442</v>
      </c>
      <c r="F92" s="172" t="s">
        <v>440</v>
      </c>
      <c r="G92" s="172" t="s">
        <v>441</v>
      </c>
      <c r="H92" s="260">
        <v>3.0000000000000001E-3</v>
      </c>
      <c r="I92" s="481"/>
      <c r="J92" s="481"/>
      <c r="K92" s="481"/>
      <c r="L92" s="481"/>
    </row>
    <row r="93" spans="1:12" ht="15" customHeight="1" x14ac:dyDescent="0.25">
      <c r="A93" s="170"/>
      <c r="E93" s="172" t="s">
        <v>443</v>
      </c>
      <c r="F93" s="172" t="s">
        <v>440</v>
      </c>
      <c r="G93" s="172" t="s">
        <v>441</v>
      </c>
      <c r="H93" s="260">
        <v>0.01</v>
      </c>
      <c r="I93" s="481"/>
      <c r="J93" s="481"/>
      <c r="K93" s="481"/>
      <c r="L93" s="481"/>
    </row>
    <row r="94" spans="1:12" x14ac:dyDescent="0.25">
      <c r="A94" s="170"/>
      <c r="E94" s="172"/>
      <c r="F94" s="252" t="s">
        <v>444</v>
      </c>
      <c r="G94" s="172"/>
      <c r="H94" s="261"/>
      <c r="I94" s="261"/>
      <c r="J94" s="261"/>
      <c r="K94" s="261"/>
      <c r="L94" s="261"/>
    </row>
    <row r="95" spans="1:12" x14ac:dyDescent="0.25">
      <c r="A95" s="256"/>
      <c r="B95" s="257"/>
      <c r="C95" s="258"/>
      <c r="D95" s="259"/>
      <c r="E95" s="172" t="s">
        <v>445</v>
      </c>
      <c r="F95" s="172" t="s">
        <v>440</v>
      </c>
      <c r="G95" s="172" t="s">
        <v>441</v>
      </c>
      <c r="H95" s="262">
        <v>8.0000000000000002E-3</v>
      </c>
      <c r="I95" s="482"/>
      <c r="J95" s="482"/>
      <c r="K95" s="482"/>
      <c r="L95" s="482"/>
    </row>
    <row r="96" spans="1:12" x14ac:dyDescent="0.25">
      <c r="A96" s="256"/>
      <c r="B96" s="257"/>
      <c r="C96" s="258"/>
      <c r="D96" s="259"/>
      <c r="E96" s="172" t="s">
        <v>446</v>
      </c>
      <c r="F96" s="172" t="s">
        <v>440</v>
      </c>
      <c r="G96" s="172" t="s">
        <v>441</v>
      </c>
      <c r="H96" s="262">
        <v>1.0999999999999999E-2</v>
      </c>
      <c r="I96" s="482"/>
      <c r="J96" s="482"/>
      <c r="K96" s="482"/>
      <c r="L96" s="482"/>
    </row>
    <row r="97" spans="1:13" x14ac:dyDescent="0.25">
      <c r="A97" s="256"/>
      <c r="B97" s="257"/>
      <c r="C97" s="258"/>
      <c r="D97" s="259"/>
      <c r="E97" s="172" t="s">
        <v>447</v>
      </c>
      <c r="F97" s="172" t="s">
        <v>440</v>
      </c>
      <c r="G97" s="172" t="s">
        <v>441</v>
      </c>
      <c r="H97" s="262">
        <v>8.0000000000000002E-3</v>
      </c>
      <c r="I97" s="482"/>
      <c r="J97" s="482"/>
      <c r="K97" s="482"/>
      <c r="L97" s="482"/>
    </row>
    <row r="98" spans="1:13" x14ac:dyDescent="0.25">
      <c r="A98" s="256"/>
      <c r="B98" s="257"/>
      <c r="C98" s="258"/>
      <c r="D98" s="259"/>
      <c r="E98" s="172" t="s">
        <v>448</v>
      </c>
      <c r="F98" s="172" t="s">
        <v>440</v>
      </c>
      <c r="G98" s="172" t="s">
        <v>441</v>
      </c>
      <c r="H98" s="262">
        <v>6.0000000000000001E-3</v>
      </c>
      <c r="I98" s="482"/>
      <c r="J98" s="482"/>
      <c r="K98" s="482"/>
      <c r="L98" s="482"/>
    </row>
    <row r="99" spans="1:13" x14ac:dyDescent="0.25">
      <c r="A99" s="256"/>
      <c r="B99" s="257"/>
      <c r="C99" s="258"/>
      <c r="D99" s="259"/>
      <c r="E99" s="259"/>
      <c r="F99" s="162" t="s">
        <v>449</v>
      </c>
      <c r="G99" s="259"/>
      <c r="H99" s="263"/>
      <c r="I99" s="263"/>
      <c r="J99" s="263"/>
      <c r="K99" s="263"/>
      <c r="L99" s="263"/>
    </row>
    <row r="100" spans="1:13" x14ac:dyDescent="0.25">
      <c r="A100" s="170"/>
      <c r="B100" s="264"/>
      <c r="C100" s="265"/>
      <c r="D100" s="172"/>
      <c r="E100" s="172" t="s">
        <v>450</v>
      </c>
      <c r="F100" s="172" t="s">
        <v>451</v>
      </c>
      <c r="G100" s="172" t="s">
        <v>452</v>
      </c>
      <c r="H100" s="266">
        <v>138.69999999999999</v>
      </c>
      <c r="I100" s="483"/>
      <c r="J100" s="483"/>
      <c r="K100" s="483"/>
      <c r="L100" s="483"/>
    </row>
    <row r="101" spans="1:13" x14ac:dyDescent="0.25">
      <c r="A101" s="256"/>
      <c r="B101" s="257"/>
      <c r="C101" s="258"/>
      <c r="D101" s="259"/>
      <c r="E101" s="259"/>
      <c r="F101" s="259"/>
      <c r="G101" s="259"/>
      <c r="H101" s="259"/>
      <c r="I101" s="259"/>
      <c r="J101" s="259"/>
      <c r="K101" s="259"/>
      <c r="L101" s="259"/>
    </row>
    <row r="102" spans="1:13" s="267" customFormat="1" ht="18.75" hidden="1" outlineLevel="1" x14ac:dyDescent="0.3">
      <c r="B102" s="268" t="s">
        <v>453</v>
      </c>
      <c r="C102" s="269"/>
      <c r="F102" s="270" t="s">
        <v>454</v>
      </c>
      <c r="H102" s="485"/>
      <c r="I102" s="485"/>
      <c r="J102" s="485"/>
      <c r="K102" s="485"/>
      <c r="L102" s="485"/>
      <c r="M102" s="485"/>
    </row>
    <row r="103" spans="1:13" s="267" customFormat="1" ht="5.0999999999999996" hidden="1" customHeight="1" outlineLevel="1" x14ac:dyDescent="0.25">
      <c r="B103" s="268"/>
      <c r="C103" s="269"/>
      <c r="H103" s="485"/>
      <c r="I103" s="485"/>
      <c r="J103" s="485"/>
      <c r="K103" s="485"/>
      <c r="L103" s="485"/>
      <c r="M103" s="485"/>
    </row>
    <row r="104" spans="1:13" s="267" customFormat="1" hidden="1" outlineLevel="1" x14ac:dyDescent="0.25">
      <c r="B104" s="268"/>
      <c r="C104" s="271"/>
      <c r="E104" s="272">
        <v>5</v>
      </c>
      <c r="F104" s="267" t="s">
        <v>455</v>
      </c>
      <c r="G104" s="267" t="s">
        <v>456</v>
      </c>
      <c r="H104" s="486">
        <v>3.7022713915728893</v>
      </c>
      <c r="I104" s="486"/>
      <c r="J104" s="486"/>
      <c r="K104" s="486"/>
      <c r="L104" s="486"/>
      <c r="M104" s="485"/>
    </row>
    <row r="105" spans="1:13" s="267" customFormat="1" hidden="1" outlineLevel="1" x14ac:dyDescent="0.25">
      <c r="B105" s="268"/>
      <c r="C105" s="271"/>
      <c r="E105" s="272">
        <f>E104+1</f>
        <v>6</v>
      </c>
      <c r="F105" s="267" t="s">
        <v>455</v>
      </c>
      <c r="G105" s="267" t="s">
        <v>456</v>
      </c>
      <c r="H105" s="486">
        <v>3.4589626339457173</v>
      </c>
      <c r="I105" s="486"/>
      <c r="J105" s="486"/>
      <c r="K105" s="486"/>
      <c r="L105" s="486"/>
      <c r="M105" s="485"/>
    </row>
    <row r="106" spans="1:13" s="267" customFormat="1" hidden="1" outlineLevel="1" x14ac:dyDescent="0.25">
      <c r="B106" s="268"/>
      <c r="C106" s="271"/>
      <c r="E106" s="272">
        <f t="shared" ref="E106:E169" si="12">E105+1</f>
        <v>7</v>
      </c>
      <c r="F106" s="267" t="s">
        <v>455</v>
      </c>
      <c r="G106" s="267" t="s">
        <v>456</v>
      </c>
      <c r="H106" s="486">
        <v>3.2456617075116747</v>
      </c>
      <c r="I106" s="486"/>
      <c r="J106" s="486"/>
      <c r="K106" s="486"/>
      <c r="L106" s="486"/>
      <c r="M106" s="485"/>
    </row>
    <row r="107" spans="1:13" s="267" customFormat="1" hidden="1" outlineLevel="1" x14ac:dyDescent="0.25">
      <c r="B107" s="268"/>
      <c r="C107" s="271"/>
      <c r="E107" s="272">
        <f t="shared" si="12"/>
        <v>8</v>
      </c>
      <c r="F107" s="267" t="s">
        <v>455</v>
      </c>
      <c r="G107" s="267" t="s">
        <v>456</v>
      </c>
      <c r="H107" s="486">
        <v>3.0571396589928739</v>
      </c>
      <c r="I107" s="486"/>
      <c r="J107" s="486"/>
      <c r="K107" s="486"/>
      <c r="L107" s="486"/>
      <c r="M107" s="485"/>
    </row>
    <row r="108" spans="1:13" s="267" customFormat="1" hidden="1" outlineLevel="1" x14ac:dyDescent="0.25">
      <c r="B108" s="268"/>
      <c r="C108" s="271"/>
      <c r="E108" s="272">
        <f t="shared" si="12"/>
        <v>9</v>
      </c>
      <c r="F108" s="267" t="s">
        <v>455</v>
      </c>
      <c r="G108" s="267" t="s">
        <v>456</v>
      </c>
      <c r="H108" s="486">
        <v>2.8893157240885907</v>
      </c>
      <c r="I108" s="486"/>
      <c r="J108" s="486"/>
      <c r="K108" s="486"/>
      <c r="L108" s="486"/>
      <c r="M108" s="485"/>
    </row>
    <row r="109" spans="1:13" s="267" customFormat="1" hidden="1" outlineLevel="1" x14ac:dyDescent="0.25">
      <c r="B109" s="268"/>
      <c r="C109" s="271"/>
      <c r="E109" s="272">
        <f t="shared" si="12"/>
        <v>10</v>
      </c>
      <c r="F109" s="267" t="s">
        <v>455</v>
      </c>
      <c r="G109" s="267" t="s">
        <v>456</v>
      </c>
      <c r="H109" s="486">
        <v>2.7389585743474369</v>
      </c>
      <c r="I109" s="486"/>
      <c r="J109" s="486"/>
      <c r="K109" s="486"/>
      <c r="L109" s="486"/>
      <c r="M109" s="485"/>
    </row>
    <row r="110" spans="1:13" s="267" customFormat="1" hidden="1" outlineLevel="1" x14ac:dyDescent="0.25">
      <c r="B110" s="268"/>
      <c r="C110" s="271"/>
      <c r="E110" s="272">
        <f t="shared" si="12"/>
        <v>11</v>
      </c>
      <c r="F110" s="267" t="s">
        <v>455</v>
      </c>
      <c r="G110" s="267" t="s">
        <v>456</v>
      </c>
      <c r="H110" s="486">
        <v>2.5869144175435439</v>
      </c>
      <c r="I110" s="486"/>
      <c r="J110" s="486"/>
      <c r="K110" s="486"/>
      <c r="L110" s="486"/>
      <c r="M110" s="485"/>
    </row>
    <row r="111" spans="1:13" s="267" customFormat="1" hidden="1" outlineLevel="1" x14ac:dyDescent="0.25">
      <c r="B111" s="268"/>
      <c r="C111" s="271"/>
      <c r="E111" s="272">
        <f t="shared" si="12"/>
        <v>12</v>
      </c>
      <c r="F111" s="267" t="s">
        <v>455</v>
      </c>
      <c r="G111" s="267" t="s">
        <v>456</v>
      </c>
      <c r="H111" s="486">
        <v>2.450862930251243</v>
      </c>
      <c r="I111" s="486"/>
      <c r="J111" s="486"/>
      <c r="K111" s="486"/>
      <c r="L111" s="486"/>
      <c r="M111" s="485"/>
    </row>
    <row r="112" spans="1:13" s="267" customFormat="1" hidden="1" outlineLevel="1" x14ac:dyDescent="0.25">
      <c r="B112" s="268"/>
      <c r="C112" s="271"/>
      <c r="E112" s="272">
        <f t="shared" si="12"/>
        <v>13</v>
      </c>
      <c r="F112" s="267" t="s">
        <v>455</v>
      </c>
      <c r="G112" s="267" t="s">
        <v>456</v>
      </c>
      <c r="H112" s="486">
        <v>2.3284069177767313</v>
      </c>
      <c r="I112" s="486"/>
      <c r="J112" s="486"/>
      <c r="K112" s="486"/>
      <c r="L112" s="486"/>
      <c r="M112" s="485"/>
    </row>
    <row r="113" spans="2:13" s="267" customFormat="1" hidden="1" outlineLevel="1" x14ac:dyDescent="0.25">
      <c r="B113" s="268"/>
      <c r="C113" s="271"/>
      <c r="E113" s="272">
        <f t="shared" si="12"/>
        <v>14</v>
      </c>
      <c r="F113" s="267" t="s">
        <v>455</v>
      </c>
      <c r="G113" s="267" t="s">
        <v>456</v>
      </c>
      <c r="H113" s="486">
        <v>2.2176054847188493</v>
      </c>
      <c r="I113" s="486"/>
      <c r="J113" s="486"/>
      <c r="K113" s="486"/>
      <c r="L113" s="486"/>
      <c r="M113" s="485"/>
    </row>
    <row r="114" spans="2:13" s="267" customFormat="1" hidden="1" outlineLevel="1" x14ac:dyDescent="0.25">
      <c r="B114" s="268"/>
      <c r="C114" s="271"/>
      <c r="E114" s="272">
        <f t="shared" si="12"/>
        <v>15</v>
      </c>
      <c r="F114" s="267" t="s">
        <v>455</v>
      </c>
      <c r="G114" s="267" t="s">
        <v>456</v>
      </c>
      <c r="H114" s="486">
        <v>2.116870397623976</v>
      </c>
      <c r="I114" s="486"/>
      <c r="J114" s="486"/>
      <c r="K114" s="486"/>
      <c r="L114" s="486"/>
      <c r="M114" s="485"/>
    </row>
    <row r="115" spans="2:13" s="267" customFormat="1" hidden="1" outlineLevel="1" x14ac:dyDescent="0.25">
      <c r="B115" s="268"/>
      <c r="C115" s="271"/>
      <c r="E115" s="272">
        <f t="shared" si="12"/>
        <v>16</v>
      </c>
      <c r="F115" s="267" t="s">
        <v>455</v>
      </c>
      <c r="G115" s="267" t="s">
        <v>456</v>
      </c>
      <c r="H115" s="486">
        <v>2.0149559586206554</v>
      </c>
      <c r="I115" s="486"/>
      <c r="J115" s="486"/>
      <c r="K115" s="486"/>
      <c r="L115" s="486"/>
      <c r="M115" s="485"/>
    </row>
    <row r="116" spans="2:13" s="267" customFormat="1" hidden="1" outlineLevel="1" x14ac:dyDescent="0.25">
      <c r="B116" s="268"/>
      <c r="C116" s="271"/>
      <c r="E116" s="272">
        <f t="shared" si="12"/>
        <v>17</v>
      </c>
      <c r="F116" s="267" t="s">
        <v>455</v>
      </c>
      <c r="G116" s="267" t="s">
        <v>456</v>
      </c>
      <c r="H116" s="486">
        <v>1.9224038991558121</v>
      </c>
      <c r="I116" s="486"/>
      <c r="J116" s="486"/>
      <c r="K116" s="486"/>
      <c r="L116" s="486"/>
      <c r="M116" s="485"/>
    </row>
    <row r="117" spans="2:13" s="267" customFormat="1" hidden="1" outlineLevel="1" x14ac:dyDescent="0.25">
      <c r="B117" s="268"/>
      <c r="C117" s="271"/>
      <c r="E117" s="272">
        <f t="shared" si="12"/>
        <v>18</v>
      </c>
      <c r="F117" s="267" t="s">
        <v>455</v>
      </c>
      <c r="G117" s="267" t="s">
        <v>456</v>
      </c>
      <c r="H117" s="486">
        <v>1.8379807612776733</v>
      </c>
      <c r="I117" s="486"/>
      <c r="J117" s="486"/>
      <c r="K117" s="486"/>
      <c r="L117" s="486"/>
      <c r="M117" s="485"/>
    </row>
    <row r="118" spans="2:13" s="267" customFormat="1" hidden="1" outlineLevel="1" x14ac:dyDescent="0.25">
      <c r="B118" s="268"/>
      <c r="C118" s="271"/>
      <c r="E118" s="272">
        <f t="shared" si="12"/>
        <v>19</v>
      </c>
      <c r="F118" s="267" t="s">
        <v>455</v>
      </c>
      <c r="G118" s="267" t="s">
        <v>456</v>
      </c>
      <c r="H118" s="486">
        <v>1.7606606433187053</v>
      </c>
      <c r="I118" s="486"/>
      <c r="J118" s="486"/>
      <c r="K118" s="486"/>
      <c r="L118" s="486"/>
      <c r="M118" s="485"/>
    </row>
    <row r="119" spans="2:13" s="267" customFormat="1" hidden="1" outlineLevel="1" x14ac:dyDescent="0.25">
      <c r="B119" s="268"/>
      <c r="C119" s="271"/>
      <c r="E119" s="272">
        <f t="shared" si="12"/>
        <v>20</v>
      </c>
      <c r="F119" s="267" t="s">
        <v>455</v>
      </c>
      <c r="G119" s="267" t="s">
        <v>456</v>
      </c>
      <c r="H119" s="486">
        <v>1.6895833049731117</v>
      </c>
      <c r="I119" s="486"/>
      <c r="J119" s="486"/>
      <c r="K119" s="486"/>
      <c r="L119" s="486"/>
      <c r="M119" s="485"/>
    </row>
    <row r="120" spans="2:13" s="267" customFormat="1" hidden="1" outlineLevel="1" x14ac:dyDescent="0.25">
      <c r="B120" s="268"/>
      <c r="C120" s="271"/>
      <c r="E120" s="272">
        <f t="shared" si="12"/>
        <v>21</v>
      </c>
      <c r="F120" s="267" t="s">
        <v>455</v>
      </c>
      <c r="G120" s="267" t="s">
        <v>456</v>
      </c>
      <c r="H120" s="486">
        <v>1.6225032299064059</v>
      </c>
      <c r="I120" s="486"/>
      <c r="J120" s="486"/>
      <c r="K120" s="486"/>
      <c r="L120" s="486"/>
      <c r="M120" s="485"/>
    </row>
    <row r="121" spans="2:13" s="267" customFormat="1" hidden="1" outlineLevel="1" x14ac:dyDescent="0.25">
      <c r="B121" s="268"/>
      <c r="C121" s="271"/>
      <c r="E121" s="272">
        <f t="shared" si="12"/>
        <v>22</v>
      </c>
      <c r="F121" s="267" t="s">
        <v>455</v>
      </c>
      <c r="G121" s="267" t="s">
        <v>456</v>
      </c>
      <c r="H121" s="486">
        <v>1.5605462040500193</v>
      </c>
      <c r="I121" s="486"/>
      <c r="J121" s="486"/>
      <c r="K121" s="486"/>
      <c r="L121" s="486"/>
      <c r="M121" s="485"/>
    </row>
    <row r="122" spans="2:13" s="267" customFormat="1" hidden="1" outlineLevel="1" x14ac:dyDescent="0.25">
      <c r="B122" s="268"/>
      <c r="C122" s="271"/>
      <c r="E122" s="272">
        <f t="shared" si="12"/>
        <v>23</v>
      </c>
      <c r="F122" s="267" t="s">
        <v>455</v>
      </c>
      <c r="G122" s="267" t="s">
        <v>456</v>
      </c>
      <c r="H122" s="486">
        <v>1.5031469266354094</v>
      </c>
      <c r="I122" s="486"/>
      <c r="J122" s="486"/>
      <c r="K122" s="486"/>
      <c r="L122" s="486"/>
      <c r="M122" s="485"/>
    </row>
    <row r="123" spans="2:13" s="267" customFormat="1" hidden="1" outlineLevel="1" x14ac:dyDescent="0.25">
      <c r="B123" s="268"/>
      <c r="C123" s="271"/>
      <c r="E123" s="272">
        <f t="shared" si="12"/>
        <v>24</v>
      </c>
      <c r="F123" s="267" t="s">
        <v>455</v>
      </c>
      <c r="G123" s="267" t="s">
        <v>456</v>
      </c>
      <c r="H123" s="486">
        <v>1.4498203167926846</v>
      </c>
      <c r="I123" s="486"/>
      <c r="J123" s="486"/>
      <c r="K123" s="486"/>
      <c r="L123" s="486"/>
      <c r="M123" s="485"/>
    </row>
    <row r="124" spans="2:13" s="267" customFormat="1" hidden="1" outlineLevel="1" x14ac:dyDescent="0.25">
      <c r="B124" s="268"/>
      <c r="C124" s="271"/>
      <c r="E124" s="272">
        <f t="shared" si="12"/>
        <v>25</v>
      </c>
      <c r="F124" s="267" t="s">
        <v>455</v>
      </c>
      <c r="G124" s="267" t="s">
        <v>456</v>
      </c>
      <c r="H124" s="486">
        <v>1.4001477714112838</v>
      </c>
      <c r="I124" s="486"/>
      <c r="J124" s="486"/>
      <c r="K124" s="486"/>
      <c r="L124" s="486"/>
      <c r="M124" s="485"/>
    </row>
    <row r="125" spans="2:13" s="267" customFormat="1" hidden="1" outlineLevel="1" x14ac:dyDescent="0.25">
      <c r="B125" s="268"/>
      <c r="C125" s="271"/>
      <c r="E125" s="272">
        <f t="shared" si="12"/>
        <v>26</v>
      </c>
      <c r="F125" s="267" t="s">
        <v>455</v>
      </c>
      <c r="G125" s="267" t="s">
        <v>456</v>
      </c>
      <c r="H125" s="486">
        <v>1.3559040448776092</v>
      </c>
      <c r="I125" s="486"/>
      <c r="J125" s="486"/>
      <c r="K125" s="486"/>
      <c r="L125" s="486"/>
      <c r="M125" s="485"/>
    </row>
    <row r="126" spans="2:13" s="267" customFormat="1" hidden="1" outlineLevel="1" x14ac:dyDescent="0.25">
      <c r="B126" s="268"/>
      <c r="C126" s="271"/>
      <c r="E126" s="272">
        <f t="shared" si="12"/>
        <v>27</v>
      </c>
      <c r="F126" s="267" t="s">
        <v>455</v>
      </c>
      <c r="G126" s="267" t="s">
        <v>456</v>
      </c>
      <c r="H126" s="486">
        <v>1.3143708124729454</v>
      </c>
      <c r="I126" s="486"/>
      <c r="J126" s="486"/>
      <c r="K126" s="486"/>
      <c r="L126" s="486"/>
      <c r="M126" s="485"/>
    </row>
    <row r="127" spans="2:13" s="267" customFormat="1" hidden="1" outlineLevel="1" x14ac:dyDescent="0.25">
      <c r="B127" s="268"/>
      <c r="C127" s="271"/>
      <c r="E127" s="272">
        <f t="shared" si="12"/>
        <v>28</v>
      </c>
      <c r="F127" s="267" t="s">
        <v>455</v>
      </c>
      <c r="G127" s="267" t="s">
        <v>456</v>
      </c>
      <c r="H127" s="486">
        <v>1.2753063984145829</v>
      </c>
      <c r="I127" s="486"/>
      <c r="J127" s="486"/>
      <c r="K127" s="486"/>
      <c r="L127" s="486"/>
      <c r="M127" s="485"/>
    </row>
    <row r="128" spans="2:13" s="267" customFormat="1" hidden="1" outlineLevel="1" x14ac:dyDescent="0.25">
      <c r="B128" s="268"/>
      <c r="C128" s="271"/>
      <c r="E128" s="272">
        <f t="shared" si="12"/>
        <v>29</v>
      </c>
      <c r="F128" s="267" t="s">
        <v>455</v>
      </c>
      <c r="G128" s="267" t="s">
        <v>456</v>
      </c>
      <c r="H128" s="486">
        <v>1.2384970290244965</v>
      </c>
      <c r="I128" s="486"/>
      <c r="J128" s="486"/>
      <c r="K128" s="486"/>
      <c r="L128" s="486"/>
      <c r="M128" s="485"/>
    </row>
    <row r="129" spans="2:13" s="267" customFormat="1" hidden="1" outlineLevel="1" x14ac:dyDescent="0.25">
      <c r="B129" s="268"/>
      <c r="C129" s="271"/>
      <c r="E129" s="272">
        <f t="shared" si="12"/>
        <v>30</v>
      </c>
      <c r="F129" s="267" t="s">
        <v>455</v>
      </c>
      <c r="G129" s="267" t="s">
        <v>456</v>
      </c>
      <c r="H129" s="486">
        <v>1.203752918978352</v>
      </c>
      <c r="I129" s="486"/>
      <c r="J129" s="486"/>
      <c r="K129" s="486"/>
      <c r="L129" s="486"/>
      <c r="M129" s="485"/>
    </row>
    <row r="130" spans="2:13" s="267" customFormat="1" hidden="1" outlineLevel="1" x14ac:dyDescent="0.25">
      <c r="B130" s="268"/>
      <c r="C130" s="271"/>
      <c r="E130" s="272">
        <f t="shared" si="12"/>
        <v>31</v>
      </c>
      <c r="F130" s="267" t="s">
        <v>455</v>
      </c>
      <c r="G130" s="267" t="s">
        <v>456</v>
      </c>
      <c r="H130" s="486">
        <v>1.1763476064348324</v>
      </c>
      <c r="I130" s="486"/>
      <c r="J130" s="486"/>
      <c r="K130" s="486"/>
      <c r="L130" s="486"/>
      <c r="M130" s="485"/>
    </row>
    <row r="131" spans="2:13" s="267" customFormat="1" hidden="1" outlineLevel="1" x14ac:dyDescent="0.25">
      <c r="B131" s="268"/>
      <c r="C131" s="271"/>
      <c r="E131" s="272">
        <f t="shared" si="12"/>
        <v>32</v>
      </c>
      <c r="F131" s="267" t="s">
        <v>455</v>
      </c>
      <c r="G131" s="267" t="s">
        <v>456</v>
      </c>
      <c r="H131" s="486">
        <v>1.1501623663992628</v>
      </c>
      <c r="I131" s="486"/>
      <c r="J131" s="486"/>
      <c r="K131" s="486"/>
      <c r="L131" s="486"/>
      <c r="M131" s="485"/>
    </row>
    <row r="132" spans="2:13" s="267" customFormat="1" hidden="1" outlineLevel="1" x14ac:dyDescent="0.25">
      <c r="B132" s="268"/>
      <c r="C132" s="271"/>
      <c r="E132" s="272">
        <f t="shared" si="12"/>
        <v>33</v>
      </c>
      <c r="F132" s="267" t="s">
        <v>455</v>
      </c>
      <c r="G132" s="267" t="s">
        <v>456</v>
      </c>
      <c r="H132" s="486">
        <v>1.1251174973693299</v>
      </c>
      <c r="I132" s="486"/>
      <c r="J132" s="486"/>
      <c r="K132" s="486"/>
      <c r="L132" s="486"/>
      <c r="M132" s="485"/>
    </row>
    <row r="133" spans="2:13" s="267" customFormat="1" hidden="1" outlineLevel="1" x14ac:dyDescent="0.25">
      <c r="B133" s="268"/>
      <c r="C133" s="271"/>
      <c r="E133" s="272">
        <f t="shared" si="12"/>
        <v>34</v>
      </c>
      <c r="F133" s="267" t="s">
        <v>455</v>
      </c>
      <c r="G133" s="267" t="s">
        <v>456</v>
      </c>
      <c r="H133" s="486">
        <v>1.1011400919250811</v>
      </c>
      <c r="I133" s="486"/>
      <c r="J133" s="486"/>
      <c r="K133" s="486"/>
      <c r="L133" s="486"/>
      <c r="M133" s="485"/>
    </row>
    <row r="134" spans="2:13" s="267" customFormat="1" hidden="1" outlineLevel="1" x14ac:dyDescent="0.25">
      <c r="B134" s="268"/>
      <c r="C134" s="271"/>
      <c r="E134" s="272">
        <f t="shared" si="12"/>
        <v>35</v>
      </c>
      <c r="F134" s="267" t="s">
        <v>455</v>
      </c>
      <c r="G134" s="267" t="s">
        <v>456</v>
      </c>
      <c r="H134" s="486">
        <v>1.0781633278907459</v>
      </c>
      <c r="I134" s="486"/>
      <c r="J134" s="486"/>
      <c r="K134" s="486"/>
      <c r="L134" s="486"/>
      <c r="M134" s="485"/>
    </row>
    <row r="135" spans="2:13" s="267" customFormat="1" hidden="1" outlineLevel="1" x14ac:dyDescent="0.25">
      <c r="B135" s="268"/>
      <c r="C135" s="271"/>
      <c r="E135" s="272">
        <f t="shared" si="12"/>
        <v>36</v>
      </c>
      <c r="F135" s="267" t="s">
        <v>455</v>
      </c>
      <c r="G135" s="267" t="s">
        <v>456</v>
      </c>
      <c r="H135" s="486">
        <v>1.0621174274853706</v>
      </c>
      <c r="I135" s="486"/>
      <c r="J135" s="486"/>
      <c r="K135" s="486"/>
      <c r="L135" s="486"/>
      <c r="M135" s="485"/>
    </row>
    <row r="136" spans="2:13" s="267" customFormat="1" hidden="1" outlineLevel="1" x14ac:dyDescent="0.25">
      <c r="B136" s="268"/>
      <c r="C136" s="271"/>
      <c r="E136" s="272">
        <f t="shared" si="12"/>
        <v>37</v>
      </c>
      <c r="F136" s="267" t="s">
        <v>455</v>
      </c>
      <c r="G136" s="267" t="s">
        <v>456</v>
      </c>
      <c r="H136" s="486">
        <v>1.0465421334561089</v>
      </c>
      <c r="I136" s="486"/>
      <c r="J136" s="486"/>
      <c r="K136" s="486"/>
      <c r="L136" s="486"/>
      <c r="M136" s="485"/>
    </row>
    <row r="137" spans="2:13" s="267" customFormat="1" hidden="1" outlineLevel="1" x14ac:dyDescent="0.25">
      <c r="B137" s="268"/>
      <c r="C137" s="271"/>
      <c r="E137" s="272">
        <f t="shared" si="12"/>
        <v>38</v>
      </c>
      <c r="F137" s="267" t="s">
        <v>455</v>
      </c>
      <c r="G137" s="267" t="s">
        <v>456</v>
      </c>
      <c r="H137" s="486">
        <v>1.0314170415656478</v>
      </c>
      <c r="I137" s="486"/>
      <c r="J137" s="486"/>
      <c r="K137" s="486"/>
      <c r="L137" s="486"/>
      <c r="M137" s="485"/>
    </row>
    <row r="138" spans="2:13" s="267" customFormat="1" hidden="1" outlineLevel="1" x14ac:dyDescent="0.25">
      <c r="B138" s="268"/>
      <c r="C138" s="271"/>
      <c r="E138" s="272">
        <f t="shared" si="12"/>
        <v>39</v>
      </c>
      <c r="F138" s="267" t="s">
        <v>455</v>
      </c>
      <c r="G138" s="267" t="s">
        <v>456</v>
      </c>
      <c r="H138" s="486">
        <v>1.0167229103363682</v>
      </c>
      <c r="I138" s="486"/>
      <c r="J138" s="486"/>
      <c r="K138" s="486"/>
      <c r="L138" s="486"/>
      <c r="M138" s="485"/>
    </row>
    <row r="139" spans="2:13" s="267" customFormat="1" hidden="1" outlineLevel="1" x14ac:dyDescent="0.25">
      <c r="B139" s="268"/>
      <c r="C139" s="271"/>
      <c r="E139" s="272">
        <f t="shared" si="12"/>
        <v>40</v>
      </c>
      <c r="F139" s="267" t="s">
        <v>455</v>
      </c>
      <c r="G139" s="267" t="s">
        <v>456</v>
      </c>
      <c r="H139" s="486">
        <v>1.0024415793872083</v>
      </c>
      <c r="I139" s="486"/>
      <c r="J139" s="486"/>
      <c r="K139" s="486"/>
      <c r="L139" s="486"/>
      <c r="M139" s="485"/>
    </row>
    <row r="140" spans="2:13" s="267" customFormat="1" hidden="1" outlineLevel="1" x14ac:dyDescent="0.25">
      <c r="B140" s="268"/>
      <c r="C140" s="271"/>
      <c r="E140" s="272">
        <f t="shared" si="12"/>
        <v>41</v>
      </c>
      <c r="F140" s="267" t="s">
        <v>455</v>
      </c>
      <c r="G140" s="267" t="s">
        <v>456</v>
      </c>
      <c r="H140" s="486">
        <v>0.99487039659703325</v>
      </c>
      <c r="I140" s="486"/>
      <c r="J140" s="486"/>
      <c r="K140" s="486"/>
      <c r="L140" s="486"/>
      <c r="M140" s="485"/>
    </row>
    <row r="141" spans="2:13" s="267" customFormat="1" hidden="1" outlineLevel="1" x14ac:dyDescent="0.25">
      <c r="B141" s="268"/>
      <c r="C141" s="271"/>
      <c r="E141" s="272">
        <f t="shared" si="12"/>
        <v>42</v>
      </c>
      <c r="F141" s="267" t="s">
        <v>455</v>
      </c>
      <c r="G141" s="267" t="s">
        <v>456</v>
      </c>
      <c r="H141" s="486">
        <v>0.98741272288513693</v>
      </c>
      <c r="I141" s="486"/>
      <c r="J141" s="486"/>
      <c r="K141" s="486"/>
      <c r="L141" s="486"/>
      <c r="M141" s="485"/>
    </row>
    <row r="142" spans="2:13" s="267" customFormat="1" hidden="1" outlineLevel="1" x14ac:dyDescent="0.25">
      <c r="B142" s="268"/>
      <c r="C142" s="271"/>
      <c r="E142" s="272">
        <f t="shared" si="12"/>
        <v>43</v>
      </c>
      <c r="F142" s="267" t="s">
        <v>455</v>
      </c>
      <c r="G142" s="267" t="s">
        <v>456</v>
      </c>
      <c r="H142" s="486">
        <v>0.98006602460900971</v>
      </c>
      <c r="I142" s="486"/>
      <c r="J142" s="486"/>
      <c r="K142" s="486"/>
      <c r="L142" s="486"/>
      <c r="M142" s="485"/>
    </row>
    <row r="143" spans="2:13" s="267" customFormat="1" hidden="1" outlineLevel="1" x14ac:dyDescent="0.25">
      <c r="B143" s="268"/>
      <c r="C143" s="271"/>
      <c r="E143" s="272">
        <f t="shared" si="12"/>
        <v>44</v>
      </c>
      <c r="F143" s="267" t="s">
        <v>455</v>
      </c>
      <c r="G143" s="267" t="s">
        <v>456</v>
      </c>
      <c r="H143" s="486">
        <v>0.97282784297401659</v>
      </c>
      <c r="I143" s="486"/>
      <c r="J143" s="486"/>
      <c r="K143" s="486"/>
      <c r="L143" s="486"/>
      <c r="M143" s="485"/>
    </row>
    <row r="144" spans="2:13" s="267" customFormat="1" hidden="1" outlineLevel="1" x14ac:dyDescent="0.25">
      <c r="B144" s="268"/>
      <c r="C144" s="271"/>
      <c r="E144" s="272">
        <f t="shared" si="12"/>
        <v>45</v>
      </c>
      <c r="F144" s="267" t="s">
        <v>455</v>
      </c>
      <c r="G144" s="267" t="s">
        <v>456</v>
      </c>
      <c r="H144" s="486">
        <v>0.96569579128975169</v>
      </c>
      <c r="I144" s="486"/>
      <c r="J144" s="486"/>
      <c r="K144" s="486"/>
      <c r="L144" s="486"/>
      <c r="M144" s="485"/>
    </row>
    <row r="145" spans="2:13" s="267" customFormat="1" hidden="1" outlineLevel="1" x14ac:dyDescent="0.25">
      <c r="B145" s="268"/>
      <c r="C145" s="271"/>
      <c r="E145" s="272">
        <f t="shared" si="12"/>
        <v>46</v>
      </c>
      <c r="F145" s="267" t="s">
        <v>455</v>
      </c>
      <c r="G145" s="267" t="s">
        <v>456</v>
      </c>
      <c r="H145" s="486">
        <v>0.96583182434567971</v>
      </c>
      <c r="I145" s="486"/>
      <c r="J145" s="486"/>
      <c r="K145" s="486"/>
      <c r="L145" s="486"/>
      <c r="M145" s="485"/>
    </row>
    <row r="146" spans="2:13" s="267" customFormat="1" hidden="1" outlineLevel="1" x14ac:dyDescent="0.25">
      <c r="B146" s="268"/>
      <c r="C146" s="271"/>
      <c r="E146" s="272">
        <f t="shared" si="12"/>
        <v>47</v>
      </c>
      <c r="F146" s="267" t="s">
        <v>455</v>
      </c>
      <c r="G146" s="267" t="s">
        <v>456</v>
      </c>
      <c r="H146" s="486">
        <v>0.96596789573168962</v>
      </c>
      <c r="I146" s="486"/>
      <c r="J146" s="486"/>
      <c r="K146" s="486"/>
      <c r="L146" s="486"/>
      <c r="M146" s="485"/>
    </row>
    <row r="147" spans="2:13" s="267" customFormat="1" hidden="1" outlineLevel="1" x14ac:dyDescent="0.25">
      <c r="B147" s="268"/>
      <c r="C147" s="271"/>
      <c r="E147" s="272">
        <f t="shared" si="12"/>
        <v>48</v>
      </c>
      <c r="F147" s="267" t="s">
        <v>455</v>
      </c>
      <c r="G147" s="267" t="s">
        <v>456</v>
      </c>
      <c r="H147" s="486">
        <v>0.96610400546398412</v>
      </c>
      <c r="I147" s="486"/>
      <c r="J147" s="486"/>
      <c r="K147" s="486"/>
      <c r="L147" s="486"/>
      <c r="M147" s="485"/>
    </row>
    <row r="148" spans="2:13" s="267" customFormat="1" hidden="1" outlineLevel="1" x14ac:dyDescent="0.25">
      <c r="B148" s="268"/>
      <c r="C148" s="271"/>
      <c r="E148" s="272">
        <f t="shared" si="12"/>
        <v>49</v>
      </c>
      <c r="F148" s="267" t="s">
        <v>455</v>
      </c>
      <c r="G148" s="267" t="s">
        <v>456</v>
      </c>
      <c r="H148" s="486">
        <v>0.96624015355877513</v>
      </c>
      <c r="I148" s="486"/>
      <c r="J148" s="486"/>
      <c r="K148" s="486"/>
      <c r="L148" s="486"/>
      <c r="M148" s="485"/>
    </row>
    <row r="149" spans="2:13" s="267" customFormat="1" hidden="1" outlineLevel="1" x14ac:dyDescent="0.25">
      <c r="B149" s="268"/>
      <c r="C149" s="271"/>
      <c r="E149" s="272">
        <f t="shared" si="12"/>
        <v>50</v>
      </c>
      <c r="F149" s="267" t="s">
        <v>455</v>
      </c>
      <c r="G149" s="267" t="s">
        <v>456</v>
      </c>
      <c r="H149" s="486">
        <v>0.96637634003228368</v>
      </c>
      <c r="I149" s="486"/>
      <c r="J149" s="486"/>
      <c r="K149" s="486"/>
      <c r="L149" s="486"/>
      <c r="M149" s="485"/>
    </row>
    <row r="150" spans="2:13" s="267" customFormat="1" hidden="1" outlineLevel="1" x14ac:dyDescent="0.25">
      <c r="B150" s="268"/>
      <c r="C150" s="271"/>
      <c r="E150" s="272">
        <f t="shared" si="12"/>
        <v>51</v>
      </c>
      <c r="F150" s="267" t="s">
        <v>455</v>
      </c>
      <c r="G150" s="267" t="s">
        <v>456</v>
      </c>
      <c r="H150" s="486">
        <v>0.96637634003228368</v>
      </c>
      <c r="I150" s="486"/>
      <c r="J150" s="486"/>
      <c r="K150" s="486"/>
      <c r="L150" s="486"/>
      <c r="M150" s="485"/>
    </row>
    <row r="151" spans="2:13" s="267" customFormat="1" hidden="1" outlineLevel="1" x14ac:dyDescent="0.25">
      <c r="B151" s="268"/>
      <c r="C151" s="271"/>
      <c r="E151" s="272">
        <f t="shared" si="12"/>
        <v>52</v>
      </c>
      <c r="F151" s="267" t="s">
        <v>455</v>
      </c>
      <c r="G151" s="267" t="s">
        <v>456</v>
      </c>
      <c r="H151" s="486">
        <v>0.96637634003228368</v>
      </c>
      <c r="I151" s="486"/>
      <c r="J151" s="486"/>
      <c r="K151" s="486"/>
      <c r="L151" s="486"/>
      <c r="M151" s="485"/>
    </row>
    <row r="152" spans="2:13" s="267" customFormat="1" hidden="1" outlineLevel="1" x14ac:dyDescent="0.25">
      <c r="B152" s="268"/>
      <c r="C152" s="271"/>
      <c r="E152" s="272">
        <f t="shared" si="12"/>
        <v>53</v>
      </c>
      <c r="F152" s="267" t="s">
        <v>455</v>
      </c>
      <c r="G152" s="267" t="s">
        <v>456</v>
      </c>
      <c r="H152" s="486">
        <v>0.96637634003228368</v>
      </c>
      <c r="I152" s="486"/>
      <c r="J152" s="486"/>
      <c r="K152" s="486"/>
      <c r="L152" s="486"/>
      <c r="M152" s="485"/>
    </row>
    <row r="153" spans="2:13" s="267" customFormat="1" hidden="1" outlineLevel="1" x14ac:dyDescent="0.25">
      <c r="B153" s="268"/>
      <c r="C153" s="271"/>
      <c r="E153" s="272">
        <f t="shared" si="12"/>
        <v>54</v>
      </c>
      <c r="F153" s="267" t="s">
        <v>455</v>
      </c>
      <c r="G153" s="267" t="s">
        <v>456</v>
      </c>
      <c r="H153" s="486">
        <v>0.96637634003228368</v>
      </c>
      <c r="I153" s="486"/>
      <c r="J153" s="486"/>
      <c r="K153" s="486"/>
      <c r="L153" s="486"/>
      <c r="M153" s="485"/>
    </row>
    <row r="154" spans="2:13" s="267" customFormat="1" hidden="1" outlineLevel="1" x14ac:dyDescent="0.25">
      <c r="B154" s="268"/>
      <c r="C154" s="271"/>
      <c r="E154" s="272">
        <f t="shared" si="12"/>
        <v>55</v>
      </c>
      <c r="F154" s="267" t="s">
        <v>455</v>
      </c>
      <c r="G154" s="267" t="s">
        <v>456</v>
      </c>
      <c r="H154" s="486">
        <v>1</v>
      </c>
      <c r="I154" s="486"/>
      <c r="J154" s="486"/>
      <c r="K154" s="486"/>
      <c r="L154" s="486"/>
      <c r="M154" s="485"/>
    </row>
    <row r="155" spans="2:13" s="267" customFormat="1" hidden="1" outlineLevel="1" x14ac:dyDescent="0.25">
      <c r="B155" s="268"/>
      <c r="C155" s="271"/>
      <c r="E155" s="272">
        <f t="shared" si="12"/>
        <v>56</v>
      </c>
      <c r="F155" s="267" t="s">
        <v>455</v>
      </c>
      <c r="G155" s="267" t="s">
        <v>456</v>
      </c>
      <c r="H155" s="486">
        <v>1.0128601605649292</v>
      </c>
      <c r="I155" s="486"/>
      <c r="J155" s="486"/>
      <c r="K155" s="486"/>
      <c r="L155" s="486"/>
      <c r="M155" s="485"/>
    </row>
    <row r="156" spans="2:13" s="267" customFormat="1" hidden="1" outlineLevel="1" x14ac:dyDescent="0.25">
      <c r="B156" s="268"/>
      <c r="C156" s="271"/>
      <c r="E156" s="272">
        <f t="shared" si="12"/>
        <v>57</v>
      </c>
      <c r="F156" s="267" t="s">
        <v>455</v>
      </c>
      <c r="G156" s="267" t="s">
        <v>456</v>
      </c>
      <c r="H156" s="486">
        <v>1.0260553977282263</v>
      </c>
      <c r="I156" s="486"/>
      <c r="J156" s="486"/>
      <c r="K156" s="486"/>
      <c r="L156" s="486"/>
      <c r="M156" s="485"/>
    </row>
    <row r="157" spans="2:13" s="267" customFormat="1" hidden="1" outlineLevel="1" x14ac:dyDescent="0.25">
      <c r="B157" s="268"/>
      <c r="C157" s="271"/>
      <c r="E157" s="272">
        <f t="shared" si="12"/>
        <v>58</v>
      </c>
      <c r="F157" s="267" t="s">
        <v>455</v>
      </c>
      <c r="G157" s="267" t="s">
        <v>456</v>
      </c>
      <c r="H157" s="486">
        <v>1.0395989801814696</v>
      </c>
      <c r="I157" s="486"/>
      <c r="J157" s="486"/>
      <c r="K157" s="486"/>
      <c r="L157" s="486"/>
      <c r="M157" s="485"/>
    </row>
    <row r="158" spans="2:13" s="267" customFormat="1" hidden="1" outlineLevel="1" x14ac:dyDescent="0.25">
      <c r="B158" s="268"/>
      <c r="C158" s="271"/>
      <c r="E158" s="272">
        <f t="shared" si="12"/>
        <v>59</v>
      </c>
      <c r="F158" s="267" t="s">
        <v>455</v>
      </c>
      <c r="G158" s="267" t="s">
        <v>456</v>
      </c>
      <c r="H158" s="486">
        <v>1.0535048865560748</v>
      </c>
      <c r="I158" s="486"/>
      <c r="J158" s="486"/>
      <c r="K158" s="486"/>
      <c r="L158" s="486"/>
      <c r="M158" s="485"/>
    </row>
    <row r="159" spans="2:13" s="267" customFormat="1" hidden="1" outlineLevel="1" x14ac:dyDescent="0.25">
      <c r="B159" s="268"/>
      <c r="C159" s="271"/>
      <c r="E159" s="272">
        <f t="shared" si="12"/>
        <v>60</v>
      </c>
      <c r="F159" s="267" t="s">
        <v>455</v>
      </c>
      <c r="G159" s="267" t="s">
        <v>456</v>
      </c>
      <c r="H159" s="486">
        <v>1.067787853548593</v>
      </c>
      <c r="I159" s="486"/>
      <c r="J159" s="486"/>
      <c r="K159" s="486"/>
      <c r="L159" s="486"/>
      <c r="M159" s="485"/>
    </row>
    <row r="160" spans="2:13" s="267" customFormat="1" hidden="1" outlineLevel="1" x14ac:dyDescent="0.25">
      <c r="B160" s="268"/>
      <c r="C160" s="271"/>
      <c r="E160" s="272">
        <f t="shared" si="12"/>
        <v>61</v>
      </c>
      <c r="F160" s="267" t="s">
        <v>455</v>
      </c>
      <c r="G160" s="267" t="s">
        <v>456</v>
      </c>
      <c r="H160" s="486">
        <v>1.0902654237564642</v>
      </c>
      <c r="I160" s="486"/>
      <c r="J160" s="486"/>
      <c r="K160" s="486"/>
      <c r="L160" s="486"/>
      <c r="M160" s="485"/>
    </row>
    <row r="161" spans="2:13" s="267" customFormat="1" hidden="1" outlineLevel="1" x14ac:dyDescent="0.25">
      <c r="B161" s="268"/>
      <c r="C161" s="271"/>
      <c r="E161" s="272">
        <f t="shared" si="12"/>
        <v>62</v>
      </c>
      <c r="F161" s="267" t="s">
        <v>455</v>
      </c>
      <c r="G161" s="267" t="s">
        <v>456</v>
      </c>
      <c r="H161" s="486">
        <v>1.1137096756673701</v>
      </c>
      <c r="I161" s="486"/>
      <c r="J161" s="486"/>
      <c r="K161" s="486"/>
      <c r="L161" s="486"/>
      <c r="M161" s="485"/>
    </row>
    <row r="162" spans="2:13" s="267" customFormat="1" hidden="1" outlineLevel="1" x14ac:dyDescent="0.25">
      <c r="B162" s="268"/>
      <c r="C162" s="271"/>
      <c r="E162" s="272">
        <f t="shared" si="12"/>
        <v>63</v>
      </c>
      <c r="F162" s="267" t="s">
        <v>455</v>
      </c>
      <c r="G162" s="267" t="s">
        <v>456</v>
      </c>
      <c r="H162" s="486">
        <v>1.1381843401013256</v>
      </c>
      <c r="I162" s="486"/>
      <c r="J162" s="486"/>
      <c r="K162" s="486"/>
      <c r="L162" s="486"/>
      <c r="M162" s="485"/>
    </row>
    <row r="163" spans="2:13" s="267" customFormat="1" hidden="1" outlineLevel="1" x14ac:dyDescent="0.25">
      <c r="B163" s="268"/>
      <c r="C163" s="271"/>
      <c r="E163" s="272">
        <f t="shared" si="12"/>
        <v>64</v>
      </c>
      <c r="F163" s="267" t="s">
        <v>455</v>
      </c>
      <c r="G163" s="267" t="s">
        <v>456</v>
      </c>
      <c r="H163" s="486">
        <v>1.1637588759000044</v>
      </c>
      <c r="I163" s="486"/>
      <c r="J163" s="486"/>
      <c r="K163" s="486"/>
      <c r="L163" s="486"/>
      <c r="M163" s="485"/>
    </row>
    <row r="164" spans="2:13" s="267" customFormat="1" hidden="1" outlineLevel="1" x14ac:dyDescent="0.25">
      <c r="B164" s="268"/>
      <c r="C164" s="271"/>
      <c r="E164" s="272">
        <f t="shared" si="12"/>
        <v>65</v>
      </c>
      <c r="F164" s="267" t="s">
        <v>455</v>
      </c>
      <c r="G164" s="267" t="s">
        <v>456</v>
      </c>
      <c r="H164" s="486">
        <v>1.1905091282505029</v>
      </c>
      <c r="I164" s="486"/>
      <c r="J164" s="486"/>
      <c r="K164" s="486"/>
      <c r="L164" s="486"/>
      <c r="M164" s="485"/>
    </row>
    <row r="165" spans="2:13" s="267" customFormat="1" hidden="1" outlineLevel="1" x14ac:dyDescent="0.25">
      <c r="B165" s="268"/>
      <c r="C165" s="271"/>
      <c r="E165" s="272">
        <f t="shared" si="12"/>
        <v>66</v>
      </c>
      <c r="F165" s="267" t="s">
        <v>455</v>
      </c>
      <c r="G165" s="267" t="s">
        <v>456</v>
      </c>
      <c r="H165" s="486">
        <v>1.2113557852484962</v>
      </c>
      <c r="I165" s="486"/>
      <c r="J165" s="486"/>
      <c r="K165" s="486"/>
      <c r="L165" s="486"/>
      <c r="M165" s="485"/>
    </row>
    <row r="166" spans="2:13" s="267" customFormat="1" hidden="1" outlineLevel="1" x14ac:dyDescent="0.25">
      <c r="B166" s="268"/>
      <c r="C166" s="271"/>
      <c r="E166" s="272">
        <f t="shared" si="12"/>
        <v>67</v>
      </c>
      <c r="F166" s="267" t="s">
        <v>455</v>
      </c>
      <c r="G166" s="267" t="s">
        <v>456</v>
      </c>
      <c r="H166" s="486">
        <v>1.2329455337257376</v>
      </c>
      <c r="I166" s="486"/>
      <c r="J166" s="486"/>
      <c r="K166" s="486"/>
      <c r="L166" s="486"/>
      <c r="M166" s="485"/>
    </row>
    <row r="167" spans="2:13" s="267" customFormat="1" hidden="1" outlineLevel="1" x14ac:dyDescent="0.25">
      <c r="B167" s="268"/>
      <c r="C167" s="271"/>
      <c r="E167" s="272">
        <f t="shared" si="12"/>
        <v>68</v>
      </c>
      <c r="F167" s="267" t="s">
        <v>455</v>
      </c>
      <c r="G167" s="267" t="s">
        <v>456</v>
      </c>
      <c r="H167" s="486">
        <v>1.2553188265720472</v>
      </c>
      <c r="I167" s="486"/>
      <c r="J167" s="486"/>
      <c r="K167" s="486"/>
      <c r="L167" s="486"/>
      <c r="M167" s="485"/>
    </row>
    <row r="168" spans="2:13" s="267" customFormat="1" hidden="1" outlineLevel="1" x14ac:dyDescent="0.25">
      <c r="B168" s="268"/>
      <c r="C168" s="271"/>
      <c r="E168" s="272">
        <f t="shared" si="12"/>
        <v>69</v>
      </c>
      <c r="F168" s="267" t="s">
        <v>455</v>
      </c>
      <c r="G168" s="267" t="s">
        <v>456</v>
      </c>
      <c r="H168" s="486">
        <v>1.2785191072112096</v>
      </c>
      <c r="I168" s="486"/>
      <c r="J168" s="486"/>
      <c r="K168" s="486"/>
      <c r="L168" s="486"/>
      <c r="M168" s="485"/>
    </row>
    <row r="169" spans="2:13" s="267" customFormat="1" hidden="1" outlineLevel="1" x14ac:dyDescent="0.25">
      <c r="B169" s="268"/>
      <c r="C169" s="271"/>
      <c r="E169" s="272">
        <f t="shared" si="12"/>
        <v>70</v>
      </c>
      <c r="F169" s="267" t="s">
        <v>455</v>
      </c>
      <c r="G169" s="267" t="s">
        <v>456</v>
      </c>
      <c r="H169" s="486">
        <v>1.3025930911535362</v>
      </c>
      <c r="I169" s="486"/>
      <c r="J169" s="486"/>
      <c r="K169" s="486"/>
      <c r="L169" s="486"/>
      <c r="M169" s="485"/>
    </row>
    <row r="170" spans="2:13" s="267" customFormat="1" ht="5.0999999999999996" hidden="1" customHeight="1" outlineLevel="1" x14ac:dyDescent="0.25">
      <c r="B170" s="268"/>
      <c r="C170" s="271"/>
      <c r="H170" s="485"/>
      <c r="I170" s="485"/>
      <c r="J170" s="485"/>
      <c r="K170" s="485"/>
      <c r="L170" s="485"/>
      <c r="M170" s="485"/>
    </row>
    <row r="171" spans="2:13" s="267" customFormat="1" ht="18.75" hidden="1" outlineLevel="1" x14ac:dyDescent="0.3">
      <c r="B171" s="268" t="s">
        <v>457</v>
      </c>
      <c r="C171" s="269"/>
      <c r="F171" s="270" t="s">
        <v>454</v>
      </c>
      <c r="H171" s="485"/>
      <c r="I171" s="485"/>
      <c r="J171" s="485"/>
      <c r="K171" s="485"/>
      <c r="L171" s="485"/>
      <c r="M171" s="485"/>
    </row>
    <row r="172" spans="2:13" s="267" customFormat="1" ht="5.0999999999999996" hidden="1" customHeight="1" outlineLevel="1" x14ac:dyDescent="0.25">
      <c r="B172" s="268"/>
      <c r="C172" s="269"/>
      <c r="H172" s="485"/>
      <c r="I172" s="485"/>
      <c r="J172" s="485"/>
      <c r="K172" s="485"/>
      <c r="L172" s="485"/>
      <c r="M172" s="485"/>
    </row>
    <row r="173" spans="2:13" s="267" customFormat="1" hidden="1" outlineLevel="1" x14ac:dyDescent="0.25">
      <c r="B173" s="268"/>
      <c r="C173" s="271"/>
      <c r="E173" s="272">
        <v>5</v>
      </c>
      <c r="F173" s="267" t="s">
        <v>455</v>
      </c>
      <c r="G173" s="267" t="s">
        <v>456</v>
      </c>
      <c r="H173" s="486">
        <v>2.5748566722391821</v>
      </c>
      <c r="I173" s="486"/>
      <c r="J173" s="486"/>
      <c r="K173" s="486"/>
      <c r="L173" s="486"/>
      <c r="M173" s="485"/>
    </row>
    <row r="174" spans="2:13" s="267" customFormat="1" hidden="1" outlineLevel="1" x14ac:dyDescent="0.25">
      <c r="B174" s="268"/>
      <c r="C174" s="271"/>
      <c r="E174" s="272">
        <f>E173+1</f>
        <v>6</v>
      </c>
      <c r="F174" s="267" t="s">
        <v>455</v>
      </c>
      <c r="G174" s="267" t="s">
        <v>456</v>
      </c>
      <c r="H174" s="486">
        <v>2.4866277209786922</v>
      </c>
      <c r="I174" s="486"/>
      <c r="J174" s="486"/>
      <c r="K174" s="486"/>
      <c r="L174" s="486"/>
      <c r="M174" s="485"/>
    </row>
    <row r="175" spans="2:13" s="267" customFormat="1" hidden="1" outlineLevel="1" x14ac:dyDescent="0.25">
      <c r="B175" s="268"/>
      <c r="C175" s="271"/>
      <c r="E175" s="272">
        <f t="shared" ref="E175:E238" si="13">E174+1</f>
        <v>7</v>
      </c>
      <c r="F175" s="267" t="s">
        <v>455</v>
      </c>
      <c r="G175" s="267" t="s">
        <v>456</v>
      </c>
      <c r="H175" s="486">
        <v>2.404244881290309</v>
      </c>
      <c r="I175" s="486"/>
      <c r="J175" s="486"/>
      <c r="K175" s="486"/>
      <c r="L175" s="486"/>
      <c r="M175" s="485"/>
    </row>
    <row r="176" spans="2:13" s="267" customFormat="1" hidden="1" outlineLevel="1" x14ac:dyDescent="0.25">
      <c r="B176" s="268"/>
      <c r="C176" s="271"/>
      <c r="E176" s="272">
        <f t="shared" si="13"/>
        <v>8</v>
      </c>
      <c r="F176" s="267" t="s">
        <v>455</v>
      </c>
      <c r="G176" s="267" t="s">
        <v>456</v>
      </c>
      <c r="H176" s="486">
        <v>2.3271457351600864</v>
      </c>
      <c r="I176" s="486"/>
      <c r="J176" s="486"/>
      <c r="K176" s="486"/>
      <c r="L176" s="486"/>
      <c r="M176" s="485"/>
    </row>
    <row r="177" spans="2:13" s="267" customFormat="1" hidden="1" outlineLevel="1" x14ac:dyDescent="0.25">
      <c r="B177" s="268"/>
      <c r="C177" s="271"/>
      <c r="E177" s="272">
        <f t="shared" si="13"/>
        <v>9</v>
      </c>
      <c r="F177" s="267" t="s">
        <v>455</v>
      </c>
      <c r="G177" s="267" t="s">
        <v>456</v>
      </c>
      <c r="H177" s="486">
        <v>2.2548377653184564</v>
      </c>
      <c r="I177" s="486"/>
      <c r="J177" s="486"/>
      <c r="K177" s="486"/>
      <c r="L177" s="486"/>
      <c r="M177" s="485"/>
    </row>
    <row r="178" spans="2:13" s="267" customFormat="1" hidden="1" outlineLevel="1" x14ac:dyDescent="0.25">
      <c r="B178" s="268"/>
      <c r="C178" s="271"/>
      <c r="E178" s="272">
        <f t="shared" si="13"/>
        <v>10</v>
      </c>
      <c r="F178" s="267" t="s">
        <v>455</v>
      </c>
      <c r="G178" s="267" t="s">
        <v>456</v>
      </c>
      <c r="H178" s="486">
        <v>2.1868878228825817</v>
      </c>
      <c r="I178" s="486"/>
      <c r="J178" s="486"/>
      <c r="K178" s="486"/>
      <c r="L178" s="486"/>
      <c r="M178" s="485"/>
    </row>
    <row r="179" spans="2:13" s="267" customFormat="1" hidden="1" outlineLevel="1" x14ac:dyDescent="0.25">
      <c r="B179" s="268"/>
      <c r="C179" s="271"/>
      <c r="E179" s="272">
        <f t="shared" si="13"/>
        <v>11</v>
      </c>
      <c r="F179" s="267" t="s">
        <v>455</v>
      </c>
      <c r="G179" s="267" t="s">
        <v>456</v>
      </c>
      <c r="H179" s="486">
        <v>2.0290252534563189</v>
      </c>
      <c r="I179" s="486"/>
      <c r="J179" s="486"/>
      <c r="K179" s="486"/>
      <c r="L179" s="486"/>
      <c r="M179" s="485"/>
    </row>
    <row r="180" spans="2:13" s="267" customFormat="1" hidden="1" outlineLevel="1" x14ac:dyDescent="0.25">
      <c r="B180" s="268"/>
      <c r="C180" s="271"/>
      <c r="E180" s="272">
        <f t="shared" si="13"/>
        <v>12</v>
      </c>
      <c r="F180" s="267" t="s">
        <v>455</v>
      </c>
      <c r="G180" s="267" t="s">
        <v>456</v>
      </c>
      <c r="H180" s="486">
        <v>1.8924191818710248</v>
      </c>
      <c r="I180" s="486"/>
      <c r="J180" s="486"/>
      <c r="K180" s="486"/>
      <c r="L180" s="486"/>
      <c r="M180" s="485"/>
    </row>
    <row r="181" spans="2:13" s="267" customFormat="1" hidden="1" outlineLevel="1" x14ac:dyDescent="0.25">
      <c r="B181" s="268"/>
      <c r="C181" s="271"/>
      <c r="E181" s="272">
        <f t="shared" si="13"/>
        <v>13</v>
      </c>
      <c r="F181" s="267" t="s">
        <v>455</v>
      </c>
      <c r="G181" s="267" t="s">
        <v>456</v>
      </c>
      <c r="H181" s="486">
        <v>1.7730470859658782</v>
      </c>
      <c r="I181" s="486"/>
      <c r="J181" s="486"/>
      <c r="K181" s="486"/>
      <c r="L181" s="486"/>
      <c r="M181" s="485"/>
    </row>
    <row r="182" spans="2:13" s="267" customFormat="1" hidden="1" outlineLevel="1" x14ac:dyDescent="0.25">
      <c r="B182" s="268"/>
      <c r="C182" s="271"/>
      <c r="E182" s="272">
        <f t="shared" si="13"/>
        <v>14</v>
      </c>
      <c r="F182" s="267" t="s">
        <v>455</v>
      </c>
      <c r="G182" s="267" t="s">
        <v>456</v>
      </c>
      <c r="H182" s="486">
        <v>1.6678411686680266</v>
      </c>
      <c r="I182" s="486"/>
      <c r="J182" s="486"/>
      <c r="K182" s="486"/>
      <c r="L182" s="486"/>
      <c r="M182" s="485"/>
    </row>
    <row r="183" spans="2:13" s="267" customFormat="1" hidden="1" outlineLevel="1" x14ac:dyDescent="0.25">
      <c r="B183" s="268"/>
      <c r="C183" s="271"/>
      <c r="E183" s="272">
        <f t="shared" si="13"/>
        <v>15</v>
      </c>
      <c r="F183" s="267" t="s">
        <v>455</v>
      </c>
      <c r="G183" s="267" t="s">
        <v>456</v>
      </c>
      <c r="H183" s="486">
        <v>1.574420974609003</v>
      </c>
      <c r="I183" s="486"/>
      <c r="J183" s="486"/>
      <c r="K183" s="486"/>
      <c r="L183" s="486"/>
      <c r="M183" s="485"/>
    </row>
    <row r="184" spans="2:13" s="267" customFormat="1" hidden="1" outlineLevel="1" x14ac:dyDescent="0.25">
      <c r="B184" s="268"/>
      <c r="C184" s="271"/>
      <c r="E184" s="272">
        <f t="shared" si="13"/>
        <v>16</v>
      </c>
      <c r="F184" s="267" t="s">
        <v>455</v>
      </c>
      <c r="G184" s="267" t="s">
        <v>456</v>
      </c>
      <c r="H184" s="486">
        <v>1.5025717681827708</v>
      </c>
      <c r="I184" s="486"/>
      <c r="J184" s="486"/>
      <c r="K184" s="486"/>
      <c r="L184" s="486"/>
      <c r="M184" s="485"/>
    </row>
    <row r="185" spans="2:13" s="267" customFormat="1" hidden="1" outlineLevel="1" x14ac:dyDescent="0.25">
      <c r="B185" s="268"/>
      <c r="C185" s="271"/>
      <c r="E185" s="272">
        <f t="shared" si="13"/>
        <v>17</v>
      </c>
      <c r="F185" s="267" t="s">
        <v>455</v>
      </c>
      <c r="G185" s="267" t="s">
        <v>456</v>
      </c>
      <c r="H185" s="486">
        <v>1.436994082098155</v>
      </c>
      <c r="I185" s="486"/>
      <c r="J185" s="486"/>
      <c r="K185" s="486"/>
      <c r="L185" s="486"/>
      <c r="M185" s="485"/>
    </row>
    <row r="186" spans="2:13" s="267" customFormat="1" hidden="1" outlineLevel="1" x14ac:dyDescent="0.25">
      <c r="B186" s="268"/>
      <c r="C186" s="271"/>
      <c r="E186" s="272">
        <f t="shared" si="13"/>
        <v>18</v>
      </c>
      <c r="F186" s="267" t="s">
        <v>455</v>
      </c>
      <c r="G186" s="267" t="s">
        <v>456</v>
      </c>
      <c r="H186" s="486">
        <v>1.3769011192974194</v>
      </c>
      <c r="I186" s="486"/>
      <c r="J186" s="486"/>
      <c r="K186" s="486"/>
      <c r="L186" s="486"/>
      <c r="M186" s="485"/>
    </row>
    <row r="187" spans="2:13" s="267" customFormat="1" hidden="1" outlineLevel="1" x14ac:dyDescent="0.25">
      <c r="B187" s="268"/>
      <c r="C187" s="271"/>
      <c r="E187" s="272">
        <f t="shared" si="13"/>
        <v>19</v>
      </c>
      <c r="F187" s="267" t="s">
        <v>455</v>
      </c>
      <c r="G187" s="267" t="s">
        <v>456</v>
      </c>
      <c r="H187" s="486">
        <v>1.3216324106246924</v>
      </c>
      <c r="I187" s="486"/>
      <c r="J187" s="486"/>
      <c r="K187" s="486"/>
      <c r="L187" s="486"/>
      <c r="M187" s="485"/>
    </row>
    <row r="188" spans="2:13" s="267" customFormat="1" hidden="1" outlineLevel="1" x14ac:dyDescent="0.25">
      <c r="B188" s="268"/>
      <c r="C188" s="271"/>
      <c r="E188" s="272">
        <f t="shared" si="13"/>
        <v>20</v>
      </c>
      <c r="F188" s="267" t="s">
        <v>455</v>
      </c>
      <c r="G188" s="267" t="s">
        <v>456</v>
      </c>
      <c r="H188" s="486">
        <v>1.2706294392949731</v>
      </c>
      <c r="I188" s="486"/>
      <c r="J188" s="486"/>
      <c r="K188" s="486"/>
      <c r="L188" s="486"/>
      <c r="M188" s="485"/>
    </row>
    <row r="189" spans="2:13" s="267" customFormat="1" hidden="1" outlineLevel="1" x14ac:dyDescent="0.25">
      <c r="B189" s="268"/>
      <c r="C189" s="271"/>
      <c r="E189" s="272">
        <f t="shared" si="13"/>
        <v>21</v>
      </c>
      <c r="F189" s="267" t="s">
        <v>455</v>
      </c>
      <c r="G189" s="267" t="s">
        <v>456</v>
      </c>
      <c r="H189" s="486">
        <v>1.2545870104367591</v>
      </c>
      <c r="I189" s="486"/>
      <c r="J189" s="486"/>
      <c r="K189" s="486"/>
      <c r="L189" s="486"/>
      <c r="M189" s="485"/>
    </row>
    <row r="190" spans="2:13" s="267" customFormat="1" hidden="1" outlineLevel="1" x14ac:dyDescent="0.25">
      <c r="B190" s="268"/>
      <c r="C190" s="271"/>
      <c r="E190" s="272">
        <f t="shared" si="13"/>
        <v>22</v>
      </c>
      <c r="F190" s="267" t="s">
        <v>455</v>
      </c>
      <c r="G190" s="267" t="s">
        <v>456</v>
      </c>
      <c r="H190" s="486">
        <v>1.2389446206717141</v>
      </c>
      <c r="I190" s="486"/>
      <c r="J190" s="486"/>
      <c r="K190" s="486"/>
      <c r="L190" s="486"/>
      <c r="M190" s="485"/>
    </row>
    <row r="191" spans="2:13" s="267" customFormat="1" hidden="1" outlineLevel="1" x14ac:dyDescent="0.25">
      <c r="B191" s="268"/>
      <c r="C191" s="271"/>
      <c r="E191" s="272">
        <f t="shared" si="13"/>
        <v>23</v>
      </c>
      <c r="F191" s="267" t="s">
        <v>455</v>
      </c>
      <c r="G191" s="267" t="s">
        <v>456</v>
      </c>
      <c r="H191" s="486">
        <v>1.2236874910140521</v>
      </c>
      <c r="I191" s="486"/>
      <c r="J191" s="486"/>
      <c r="K191" s="486"/>
      <c r="L191" s="486"/>
      <c r="M191" s="485"/>
    </row>
    <row r="192" spans="2:13" s="267" customFormat="1" hidden="1" outlineLevel="1" x14ac:dyDescent="0.25">
      <c r="B192" s="268"/>
      <c r="C192" s="271"/>
      <c r="E192" s="272">
        <f t="shared" si="13"/>
        <v>24</v>
      </c>
      <c r="F192" s="267" t="s">
        <v>455</v>
      </c>
      <c r="G192" s="267" t="s">
        <v>456</v>
      </c>
      <c r="H192" s="486">
        <v>1.2088015616123771</v>
      </c>
      <c r="I192" s="486"/>
      <c r="J192" s="486"/>
      <c r="K192" s="486"/>
      <c r="L192" s="486"/>
      <c r="M192" s="485"/>
    </row>
    <row r="193" spans="2:13" s="267" customFormat="1" hidden="1" outlineLevel="1" x14ac:dyDescent="0.25">
      <c r="B193" s="268"/>
      <c r="C193" s="271"/>
      <c r="E193" s="272">
        <f t="shared" si="13"/>
        <v>25</v>
      </c>
      <c r="F193" s="267" t="s">
        <v>455</v>
      </c>
      <c r="G193" s="267" t="s">
        <v>456</v>
      </c>
      <c r="H193" s="486">
        <v>1.1942734485347068</v>
      </c>
      <c r="I193" s="486"/>
      <c r="J193" s="486"/>
      <c r="K193" s="486"/>
      <c r="L193" s="486"/>
      <c r="M193" s="485"/>
    </row>
    <row r="194" spans="2:13" s="267" customFormat="1" hidden="1" outlineLevel="1" x14ac:dyDescent="0.25">
      <c r="B194" s="268"/>
      <c r="C194" s="271"/>
      <c r="E194" s="272">
        <f t="shared" si="13"/>
        <v>26</v>
      </c>
      <c r="F194" s="267" t="s">
        <v>455</v>
      </c>
      <c r="G194" s="267" t="s">
        <v>456</v>
      </c>
      <c r="H194" s="486">
        <v>1.1825600894033441</v>
      </c>
      <c r="I194" s="486"/>
      <c r="J194" s="486"/>
      <c r="K194" s="486"/>
      <c r="L194" s="486"/>
      <c r="M194" s="485"/>
    </row>
    <row r="195" spans="2:13" s="267" customFormat="1" hidden="1" outlineLevel="1" x14ac:dyDescent="0.25">
      <c r="B195" s="268"/>
      <c r="C195" s="271"/>
      <c r="E195" s="272">
        <f t="shared" si="13"/>
        <v>27</v>
      </c>
      <c r="F195" s="267" t="s">
        <v>455</v>
      </c>
      <c r="G195" s="267" t="s">
        <v>456</v>
      </c>
      <c r="H195" s="486">
        <v>1.1710742663963702</v>
      </c>
      <c r="I195" s="486"/>
      <c r="J195" s="486"/>
      <c r="K195" s="486"/>
      <c r="L195" s="486"/>
      <c r="M195" s="485"/>
    </row>
    <row r="196" spans="2:13" s="267" customFormat="1" hidden="1" outlineLevel="1" x14ac:dyDescent="0.25">
      <c r="B196" s="268"/>
      <c r="C196" s="271"/>
      <c r="E196" s="272">
        <f t="shared" si="13"/>
        <v>28</v>
      </c>
      <c r="F196" s="267" t="s">
        <v>455</v>
      </c>
      <c r="G196" s="267" t="s">
        <v>456</v>
      </c>
      <c r="H196" s="486">
        <v>1.1598094133349846</v>
      </c>
      <c r="I196" s="486"/>
      <c r="J196" s="486"/>
      <c r="K196" s="486"/>
      <c r="L196" s="486"/>
      <c r="M196" s="485"/>
    </row>
    <row r="197" spans="2:13" s="267" customFormat="1" hidden="1" outlineLevel="1" x14ac:dyDescent="0.25">
      <c r="B197" s="268"/>
      <c r="C197" s="271"/>
      <c r="E197" s="272">
        <f t="shared" si="13"/>
        <v>29</v>
      </c>
      <c r="F197" s="267" t="s">
        <v>455</v>
      </c>
      <c r="G197" s="267" t="s">
        <v>456</v>
      </c>
      <c r="H197" s="486">
        <v>1.1487592142800616</v>
      </c>
      <c r="I197" s="486"/>
      <c r="J197" s="486"/>
      <c r="K197" s="486"/>
      <c r="L197" s="486"/>
      <c r="M197" s="485"/>
    </row>
    <row r="198" spans="2:13" s="267" customFormat="1" hidden="1" outlineLevel="1" x14ac:dyDescent="0.25">
      <c r="B198" s="268"/>
      <c r="C198" s="271"/>
      <c r="E198" s="272">
        <f t="shared" si="13"/>
        <v>30</v>
      </c>
      <c r="F198" s="267" t="s">
        <v>455</v>
      </c>
      <c r="G198" s="267" t="s">
        <v>456</v>
      </c>
      <c r="H198" s="486">
        <v>1.1379175917237405</v>
      </c>
      <c r="I198" s="486"/>
      <c r="J198" s="486"/>
      <c r="K198" s="486"/>
      <c r="L198" s="486"/>
      <c r="M198" s="485"/>
    </row>
    <row r="199" spans="2:13" s="267" customFormat="1" hidden="1" outlineLevel="1" x14ac:dyDescent="0.25">
      <c r="B199" s="268"/>
      <c r="C199" s="271"/>
      <c r="E199" s="272">
        <f t="shared" si="13"/>
        <v>31</v>
      </c>
      <c r="F199" s="267" t="s">
        <v>455</v>
      </c>
      <c r="G199" s="267" t="s">
        <v>456</v>
      </c>
      <c r="H199" s="486">
        <v>1.1287184597404878</v>
      </c>
      <c r="I199" s="486"/>
      <c r="J199" s="486"/>
      <c r="K199" s="486"/>
      <c r="L199" s="486"/>
      <c r="M199" s="485"/>
    </row>
    <row r="200" spans="2:13" s="267" customFormat="1" hidden="1" outlineLevel="1" x14ac:dyDescent="0.25">
      <c r="B200" s="268"/>
      <c r="C200" s="271"/>
      <c r="E200" s="272">
        <f t="shared" si="13"/>
        <v>32</v>
      </c>
      <c r="F200" s="267" t="s">
        <v>455</v>
      </c>
      <c r="G200" s="267" t="s">
        <v>456</v>
      </c>
      <c r="H200" s="486">
        <v>1.1196668698991923</v>
      </c>
      <c r="I200" s="486"/>
      <c r="J200" s="486"/>
      <c r="K200" s="486"/>
      <c r="L200" s="486"/>
      <c r="M200" s="485"/>
    </row>
    <row r="201" spans="2:13" s="267" customFormat="1" hidden="1" outlineLevel="1" x14ac:dyDescent="0.25">
      <c r="B201" s="268"/>
      <c r="C201" s="271"/>
      <c r="E201" s="272">
        <f t="shared" si="13"/>
        <v>33</v>
      </c>
      <c r="F201" s="267" t="s">
        <v>455</v>
      </c>
      <c r="G201" s="267" t="s">
        <v>456</v>
      </c>
      <c r="H201" s="486">
        <v>1.1107593008618986</v>
      </c>
      <c r="I201" s="486"/>
      <c r="J201" s="486"/>
      <c r="K201" s="486"/>
      <c r="L201" s="486"/>
      <c r="M201" s="485"/>
    </row>
    <row r="202" spans="2:13" s="267" customFormat="1" hidden="1" outlineLevel="1" x14ac:dyDescent="0.25">
      <c r="B202" s="268"/>
      <c r="C202" s="271"/>
      <c r="E202" s="272">
        <f t="shared" si="13"/>
        <v>34</v>
      </c>
      <c r="F202" s="267" t="s">
        <v>455</v>
      </c>
      <c r="G202" s="267" t="s">
        <v>456</v>
      </c>
      <c r="H202" s="486">
        <v>1.1019923424629763</v>
      </c>
      <c r="I202" s="486"/>
      <c r="J202" s="486"/>
      <c r="K202" s="486"/>
      <c r="L202" s="486"/>
      <c r="M202" s="485"/>
    </row>
    <row r="203" spans="2:13" s="267" customFormat="1" hidden="1" outlineLevel="1" x14ac:dyDescent="0.25">
      <c r="B203" s="268"/>
      <c r="C203" s="271"/>
      <c r="E203" s="272">
        <f t="shared" si="13"/>
        <v>35</v>
      </c>
      <c r="F203" s="267" t="s">
        <v>455</v>
      </c>
      <c r="G203" s="267" t="s">
        <v>456</v>
      </c>
      <c r="H203" s="486">
        <v>1.0933626913561922</v>
      </c>
      <c r="I203" s="486"/>
      <c r="J203" s="486"/>
      <c r="K203" s="486"/>
      <c r="L203" s="486"/>
      <c r="M203" s="485"/>
    </row>
    <row r="204" spans="2:13" s="267" customFormat="1" hidden="1" outlineLevel="1" x14ac:dyDescent="0.25">
      <c r="B204" s="268"/>
      <c r="C204" s="271"/>
      <c r="E204" s="272">
        <f t="shared" si="13"/>
        <v>36</v>
      </c>
      <c r="F204" s="267" t="s">
        <v>455</v>
      </c>
      <c r="G204" s="267" t="s">
        <v>456</v>
      </c>
      <c r="H204" s="486">
        <v>1.0851945214082315</v>
      </c>
      <c r="I204" s="486"/>
      <c r="J204" s="486"/>
      <c r="K204" s="486"/>
      <c r="L204" s="486"/>
      <c r="M204" s="485"/>
    </row>
    <row r="205" spans="2:13" s="267" customFormat="1" hidden="1" outlineLevel="1" x14ac:dyDescent="0.25">
      <c r="B205" s="268"/>
      <c r="C205" s="271"/>
      <c r="E205" s="272">
        <f t="shared" si="13"/>
        <v>37</v>
      </c>
      <c r="F205" s="267" t="s">
        <v>455</v>
      </c>
      <c r="G205" s="267" t="s">
        <v>456</v>
      </c>
      <c r="H205" s="486">
        <v>1.07714749014579</v>
      </c>
      <c r="I205" s="486"/>
      <c r="J205" s="486"/>
      <c r="K205" s="486"/>
      <c r="L205" s="486"/>
      <c r="M205" s="485"/>
    </row>
    <row r="206" spans="2:13" s="267" customFormat="1" hidden="1" outlineLevel="1" x14ac:dyDescent="0.25">
      <c r="B206" s="268"/>
      <c r="C206" s="271"/>
      <c r="E206" s="272">
        <f t="shared" si="13"/>
        <v>38</v>
      </c>
      <c r="F206" s="267" t="s">
        <v>455</v>
      </c>
      <c r="G206" s="267" t="s">
        <v>456</v>
      </c>
      <c r="H206" s="486">
        <v>1.0692189225695861</v>
      </c>
      <c r="I206" s="486"/>
      <c r="J206" s="486"/>
      <c r="K206" s="486"/>
      <c r="L206" s="486"/>
      <c r="M206" s="485"/>
    </row>
    <row r="207" spans="2:13" s="267" customFormat="1" hidden="1" outlineLevel="1" x14ac:dyDescent="0.25">
      <c r="B207" s="268"/>
      <c r="C207" s="271"/>
      <c r="E207" s="272">
        <f t="shared" si="13"/>
        <v>39</v>
      </c>
      <c r="F207" s="267" t="s">
        <v>455</v>
      </c>
      <c r="G207" s="267" t="s">
        <v>456</v>
      </c>
      <c r="H207" s="486">
        <v>1.0614062218643967</v>
      </c>
      <c r="I207" s="486"/>
      <c r="J207" s="486"/>
      <c r="K207" s="486"/>
      <c r="L207" s="486"/>
      <c r="M207" s="485"/>
    </row>
    <row r="208" spans="2:13" s="267" customFormat="1" hidden="1" outlineLevel="1" x14ac:dyDescent="0.25">
      <c r="B208" s="268"/>
      <c r="C208" s="271"/>
      <c r="E208" s="272">
        <f t="shared" si="13"/>
        <v>40</v>
      </c>
      <c r="F208" s="267" t="s">
        <v>455</v>
      </c>
      <c r="G208" s="267" t="s">
        <v>456</v>
      </c>
      <c r="H208" s="486">
        <v>1.0537068665633531</v>
      </c>
      <c r="I208" s="486"/>
      <c r="J208" s="486"/>
      <c r="K208" s="486"/>
      <c r="L208" s="486"/>
      <c r="M208" s="485"/>
    </row>
    <row r="209" spans="2:13" s="267" customFormat="1" hidden="1" outlineLevel="1" x14ac:dyDescent="0.25">
      <c r="B209" s="268"/>
      <c r="C209" s="271"/>
      <c r="E209" s="272">
        <f t="shared" si="13"/>
        <v>41</v>
      </c>
      <c r="F209" s="267" t="s">
        <v>455</v>
      </c>
      <c r="G209" s="267" t="s">
        <v>456</v>
      </c>
      <c r="H209" s="486">
        <v>1.0489555383846256</v>
      </c>
      <c r="I209" s="486"/>
      <c r="J209" s="486"/>
      <c r="K209" s="486"/>
      <c r="L209" s="486"/>
      <c r="M209" s="485"/>
    </row>
    <row r="210" spans="2:13" s="267" customFormat="1" hidden="1" outlineLevel="1" x14ac:dyDescent="0.25">
      <c r="B210" s="268"/>
      <c r="C210" s="271"/>
      <c r="E210" s="272">
        <f t="shared" si="13"/>
        <v>42</v>
      </c>
      <c r="F210" s="267" t="s">
        <v>455</v>
      </c>
      <c r="G210" s="267" t="s">
        <v>456</v>
      </c>
      <c r="H210" s="486">
        <v>1.0442468668163796</v>
      </c>
      <c r="I210" s="486"/>
      <c r="J210" s="486"/>
      <c r="K210" s="486"/>
      <c r="L210" s="486"/>
      <c r="M210" s="485"/>
    </row>
    <row r="211" spans="2:13" s="267" customFormat="1" hidden="1" outlineLevel="1" x14ac:dyDescent="0.25">
      <c r="B211" s="268"/>
      <c r="C211" s="271"/>
      <c r="E211" s="272">
        <f t="shared" si="13"/>
        <v>43</v>
      </c>
      <c r="F211" s="267" t="s">
        <v>455</v>
      </c>
      <c r="G211" s="267" t="s">
        <v>456</v>
      </c>
      <c r="H211" s="486">
        <v>1.0395802799801157</v>
      </c>
      <c r="I211" s="486"/>
      <c r="J211" s="486"/>
      <c r="K211" s="486"/>
      <c r="L211" s="486"/>
      <c r="M211" s="485"/>
    </row>
    <row r="212" spans="2:13" s="267" customFormat="1" hidden="1" outlineLevel="1" x14ac:dyDescent="0.25">
      <c r="B212" s="268"/>
      <c r="C212" s="271"/>
      <c r="E212" s="272">
        <f t="shared" si="13"/>
        <v>44</v>
      </c>
      <c r="F212" s="267" t="s">
        <v>455</v>
      </c>
      <c r="G212" s="267" t="s">
        <v>456</v>
      </c>
      <c r="H212" s="486">
        <v>1.0349552161744213</v>
      </c>
      <c r="I212" s="486"/>
      <c r="J212" s="486"/>
      <c r="K212" s="486"/>
      <c r="L212" s="486"/>
      <c r="M212" s="485"/>
    </row>
    <row r="213" spans="2:13" s="267" customFormat="1" hidden="1" outlineLevel="1" x14ac:dyDescent="0.25">
      <c r="B213" s="268"/>
      <c r="C213" s="271"/>
      <c r="E213" s="272">
        <f t="shared" si="13"/>
        <v>45</v>
      </c>
      <c r="F213" s="267" t="s">
        <v>455</v>
      </c>
      <c r="G213" s="267" t="s">
        <v>456</v>
      </c>
      <c r="H213" s="486">
        <v>1.0303711236495852</v>
      </c>
      <c r="I213" s="486"/>
      <c r="J213" s="486"/>
      <c r="K213" s="486"/>
      <c r="L213" s="486"/>
      <c r="M213" s="485"/>
    </row>
    <row r="214" spans="2:13" s="267" customFormat="1" hidden="1" outlineLevel="1" x14ac:dyDescent="0.25">
      <c r="B214" s="268"/>
      <c r="C214" s="271"/>
      <c r="E214" s="272">
        <f t="shared" si="13"/>
        <v>46</v>
      </c>
      <c r="F214" s="267" t="s">
        <v>455</v>
      </c>
      <c r="G214" s="267" t="s">
        <v>456</v>
      </c>
      <c r="H214" s="486">
        <v>1.0279358917075732</v>
      </c>
      <c r="I214" s="486"/>
      <c r="J214" s="486"/>
      <c r="K214" s="486"/>
      <c r="L214" s="486"/>
      <c r="M214" s="485"/>
    </row>
    <row r="215" spans="2:13" s="267" customFormat="1" hidden="1" outlineLevel="1" x14ac:dyDescent="0.25">
      <c r="B215" s="268"/>
      <c r="C215" s="271"/>
      <c r="E215" s="272">
        <f t="shared" si="13"/>
        <v>47</v>
      </c>
      <c r="F215" s="267" t="s">
        <v>455</v>
      </c>
      <c r="G215" s="267" t="s">
        <v>456</v>
      </c>
      <c r="H215" s="486">
        <v>1.0255121437278341</v>
      </c>
      <c r="I215" s="486"/>
      <c r="J215" s="486"/>
      <c r="K215" s="486"/>
      <c r="L215" s="486"/>
      <c r="M215" s="485"/>
    </row>
    <row r="216" spans="2:13" s="267" customFormat="1" hidden="1" outlineLevel="1" x14ac:dyDescent="0.25">
      <c r="B216" s="268"/>
      <c r="C216" s="271"/>
      <c r="E216" s="272">
        <f t="shared" si="13"/>
        <v>48</v>
      </c>
      <c r="F216" s="267" t="s">
        <v>455</v>
      </c>
      <c r="G216" s="267" t="s">
        <v>456</v>
      </c>
      <c r="H216" s="486">
        <v>1.023099798668091</v>
      </c>
      <c r="I216" s="486"/>
      <c r="J216" s="486"/>
      <c r="K216" s="486"/>
      <c r="L216" s="486"/>
      <c r="M216" s="485"/>
    </row>
    <row r="217" spans="2:13" s="267" customFormat="1" hidden="1" outlineLevel="1" x14ac:dyDescent="0.25">
      <c r="B217" s="268"/>
      <c r="C217" s="271"/>
      <c r="E217" s="272">
        <f t="shared" si="13"/>
        <v>49</v>
      </c>
      <c r="F217" s="267" t="s">
        <v>455</v>
      </c>
      <c r="G217" s="267" t="s">
        <v>456</v>
      </c>
      <c r="H217" s="486">
        <v>1.0206987762468311</v>
      </c>
      <c r="I217" s="486"/>
      <c r="J217" s="486"/>
      <c r="K217" s="486"/>
      <c r="L217" s="486"/>
      <c r="M217" s="485"/>
    </row>
    <row r="218" spans="2:13" s="267" customFormat="1" hidden="1" outlineLevel="1" x14ac:dyDescent="0.25">
      <c r="B218" s="268"/>
      <c r="C218" s="271"/>
      <c r="E218" s="272">
        <f t="shared" si="13"/>
        <v>50</v>
      </c>
      <c r="F218" s="267" t="s">
        <v>455</v>
      </c>
      <c r="G218" s="267" t="s">
        <v>456</v>
      </c>
      <c r="H218" s="486">
        <v>1.0183089969343997</v>
      </c>
      <c r="I218" s="486"/>
      <c r="J218" s="486"/>
      <c r="K218" s="486"/>
      <c r="L218" s="486"/>
      <c r="M218" s="485"/>
    </row>
    <row r="219" spans="2:13" s="267" customFormat="1" hidden="1" outlineLevel="1" x14ac:dyDescent="0.25">
      <c r="B219" s="268"/>
      <c r="C219" s="271"/>
      <c r="E219" s="272">
        <f t="shared" si="13"/>
        <v>51</v>
      </c>
      <c r="F219" s="267" t="s">
        <v>455</v>
      </c>
      <c r="G219" s="267" t="s">
        <v>456</v>
      </c>
      <c r="H219" s="486">
        <v>1.0183089969343997</v>
      </c>
      <c r="I219" s="486"/>
      <c r="J219" s="486"/>
      <c r="K219" s="486"/>
      <c r="L219" s="486"/>
      <c r="M219" s="485"/>
    </row>
    <row r="220" spans="2:13" s="267" customFormat="1" hidden="1" outlineLevel="1" x14ac:dyDescent="0.25">
      <c r="B220" s="268"/>
      <c r="C220" s="271"/>
      <c r="E220" s="272">
        <f t="shared" si="13"/>
        <v>52</v>
      </c>
      <c r="F220" s="267" t="s">
        <v>455</v>
      </c>
      <c r="G220" s="267" t="s">
        <v>456</v>
      </c>
      <c r="H220" s="486">
        <v>1.0183089969343997</v>
      </c>
      <c r="I220" s="486"/>
      <c r="J220" s="486"/>
      <c r="K220" s="486"/>
      <c r="L220" s="486"/>
      <c r="M220" s="485"/>
    </row>
    <row r="221" spans="2:13" s="267" customFormat="1" hidden="1" outlineLevel="1" x14ac:dyDescent="0.25">
      <c r="B221" s="268"/>
      <c r="C221" s="271"/>
      <c r="E221" s="272">
        <f t="shared" si="13"/>
        <v>53</v>
      </c>
      <c r="F221" s="267" t="s">
        <v>455</v>
      </c>
      <c r="G221" s="267" t="s">
        <v>456</v>
      </c>
      <c r="H221" s="486">
        <v>1.0183089969343997</v>
      </c>
      <c r="I221" s="486"/>
      <c r="J221" s="486"/>
      <c r="K221" s="486"/>
      <c r="L221" s="486"/>
      <c r="M221" s="485"/>
    </row>
    <row r="222" spans="2:13" s="267" customFormat="1" hidden="1" outlineLevel="1" x14ac:dyDescent="0.25">
      <c r="B222" s="268"/>
      <c r="C222" s="271"/>
      <c r="E222" s="272">
        <f t="shared" si="13"/>
        <v>54</v>
      </c>
      <c r="F222" s="267" t="s">
        <v>455</v>
      </c>
      <c r="G222" s="267" t="s">
        <v>456</v>
      </c>
      <c r="H222" s="486">
        <v>1.0183089969343997</v>
      </c>
      <c r="I222" s="486"/>
      <c r="J222" s="486"/>
      <c r="K222" s="486"/>
      <c r="L222" s="486"/>
      <c r="M222" s="485"/>
    </row>
    <row r="223" spans="2:13" s="267" customFormat="1" hidden="1" outlineLevel="1" x14ac:dyDescent="0.25">
      <c r="B223" s="268"/>
      <c r="C223" s="271"/>
      <c r="E223" s="272">
        <f t="shared" si="13"/>
        <v>55</v>
      </c>
      <c r="F223" s="267" t="s">
        <v>455</v>
      </c>
      <c r="G223" s="267" t="s">
        <v>456</v>
      </c>
      <c r="H223" s="486">
        <v>1</v>
      </c>
      <c r="I223" s="486"/>
      <c r="J223" s="486"/>
      <c r="K223" s="486"/>
      <c r="L223" s="486"/>
      <c r="M223" s="485"/>
    </row>
    <row r="224" spans="2:13" s="267" customFormat="1" hidden="1" outlineLevel="1" x14ac:dyDescent="0.25">
      <c r="B224" s="268"/>
      <c r="C224" s="271"/>
      <c r="E224" s="272">
        <f t="shared" si="13"/>
        <v>56</v>
      </c>
      <c r="F224" s="267" t="s">
        <v>455</v>
      </c>
      <c r="G224" s="267" t="s">
        <v>456</v>
      </c>
      <c r="H224" s="486">
        <v>0.99650221555625684</v>
      </c>
      <c r="I224" s="486"/>
      <c r="J224" s="486"/>
      <c r="K224" s="486"/>
      <c r="L224" s="486"/>
      <c r="M224" s="485"/>
    </row>
    <row r="225" spans="1:13" s="267" customFormat="1" hidden="1" outlineLevel="1" x14ac:dyDescent="0.25">
      <c r="B225" s="268"/>
      <c r="C225" s="271"/>
      <c r="E225" s="272">
        <f t="shared" si="13"/>
        <v>57</v>
      </c>
      <c r="F225" s="267" t="s">
        <v>455</v>
      </c>
      <c r="G225" s="267" t="s">
        <v>456</v>
      </c>
      <c r="H225" s="486">
        <v>0.99302881481560612</v>
      </c>
      <c r="I225" s="486"/>
      <c r="J225" s="486"/>
      <c r="K225" s="486"/>
      <c r="L225" s="486"/>
      <c r="M225" s="485"/>
    </row>
    <row r="226" spans="1:13" s="267" customFormat="1" hidden="1" outlineLevel="1" x14ac:dyDescent="0.25">
      <c r="B226" s="268"/>
      <c r="C226" s="271"/>
      <c r="E226" s="272">
        <f t="shared" si="13"/>
        <v>58</v>
      </c>
      <c r="F226" s="267" t="s">
        <v>455</v>
      </c>
      <c r="G226" s="267" t="s">
        <v>456</v>
      </c>
      <c r="H226" s="486">
        <v>0.98957954368873513</v>
      </c>
      <c r="I226" s="486"/>
      <c r="J226" s="486"/>
      <c r="K226" s="486"/>
      <c r="L226" s="486"/>
      <c r="M226" s="485"/>
    </row>
    <row r="227" spans="1:13" s="267" customFormat="1" hidden="1" outlineLevel="1" x14ac:dyDescent="0.25">
      <c r="B227" s="268"/>
      <c r="C227" s="271"/>
      <c r="E227" s="272">
        <f t="shared" si="13"/>
        <v>59</v>
      </c>
      <c r="F227" s="267" t="s">
        <v>455</v>
      </c>
      <c r="G227" s="267" t="s">
        <v>456</v>
      </c>
      <c r="H227" s="486">
        <v>0.986154151604413</v>
      </c>
      <c r="I227" s="486"/>
      <c r="J227" s="486"/>
      <c r="K227" s="486"/>
      <c r="L227" s="486"/>
      <c r="M227" s="485"/>
    </row>
    <row r="228" spans="1:13" s="267" customFormat="1" hidden="1" outlineLevel="1" x14ac:dyDescent="0.25">
      <c r="B228" s="268"/>
      <c r="C228" s="271"/>
      <c r="E228" s="272">
        <f t="shared" si="13"/>
        <v>60</v>
      </c>
      <c r="F228" s="267" t="s">
        <v>455</v>
      </c>
      <c r="G228" s="267" t="s">
        <v>456</v>
      </c>
      <c r="H228" s="486">
        <v>0.98275239144881321</v>
      </c>
      <c r="I228" s="486"/>
      <c r="J228" s="486"/>
      <c r="K228" s="486"/>
      <c r="L228" s="486"/>
      <c r="M228" s="485"/>
    </row>
    <row r="229" spans="1:13" s="267" customFormat="1" hidden="1" outlineLevel="1" x14ac:dyDescent="0.25">
      <c r="B229" s="268"/>
      <c r="C229" s="271"/>
      <c r="E229" s="272">
        <f t="shared" si="13"/>
        <v>61</v>
      </c>
      <c r="F229" s="267" t="s">
        <v>455</v>
      </c>
      <c r="G229" s="267" t="s">
        <v>456</v>
      </c>
      <c r="H229" s="486">
        <v>0.98222226488593734</v>
      </c>
      <c r="I229" s="486"/>
      <c r="J229" s="486"/>
      <c r="K229" s="486"/>
      <c r="L229" s="486"/>
      <c r="M229" s="485"/>
    </row>
    <row r="230" spans="1:13" s="267" customFormat="1" hidden="1" outlineLevel="1" x14ac:dyDescent="0.25">
      <c r="B230" s="268"/>
      <c r="C230" s="271"/>
      <c r="E230" s="272">
        <f t="shared" si="13"/>
        <v>62</v>
      </c>
      <c r="F230" s="267" t="s">
        <v>455</v>
      </c>
      <c r="G230" s="267" t="s">
        <v>456</v>
      </c>
      <c r="H230" s="486">
        <v>0.98169270994752844</v>
      </c>
      <c r="I230" s="486"/>
      <c r="J230" s="486"/>
      <c r="K230" s="486"/>
      <c r="L230" s="486"/>
      <c r="M230" s="485"/>
    </row>
    <row r="231" spans="1:13" s="267" customFormat="1" hidden="1" outlineLevel="1" x14ac:dyDescent="0.25">
      <c r="B231" s="268"/>
      <c r="C231" s="271"/>
      <c r="E231" s="272">
        <f t="shared" si="13"/>
        <v>63</v>
      </c>
      <c r="F231" s="267" t="s">
        <v>455</v>
      </c>
      <c r="G231" s="267" t="s">
        <v>456</v>
      </c>
      <c r="H231" s="486">
        <v>0.9811637257095287</v>
      </c>
      <c r="I231" s="486"/>
      <c r="J231" s="486"/>
      <c r="K231" s="486"/>
      <c r="L231" s="486"/>
      <c r="M231" s="485"/>
    </row>
    <row r="232" spans="1:13" s="267" customFormat="1" hidden="1" outlineLevel="1" x14ac:dyDescent="0.25">
      <c r="B232" s="268"/>
      <c r="C232" s="271"/>
      <c r="E232" s="272">
        <f t="shared" si="13"/>
        <v>64</v>
      </c>
      <c r="F232" s="267" t="s">
        <v>455</v>
      </c>
      <c r="G232" s="267" t="s">
        <v>456</v>
      </c>
      <c r="H232" s="486">
        <v>0.98063531124987058</v>
      </c>
      <c r="I232" s="486"/>
      <c r="J232" s="486"/>
      <c r="K232" s="486"/>
      <c r="L232" s="486"/>
      <c r="M232" s="485"/>
    </row>
    <row r="233" spans="1:13" s="267" customFormat="1" hidden="1" outlineLevel="1" x14ac:dyDescent="0.25">
      <c r="B233" s="268"/>
      <c r="C233" s="271"/>
      <c r="E233" s="272">
        <f t="shared" si="13"/>
        <v>65</v>
      </c>
      <c r="F233" s="267" t="s">
        <v>455</v>
      </c>
      <c r="G233" s="267" t="s">
        <v>456</v>
      </c>
      <c r="H233" s="486">
        <v>0.98010746564847251</v>
      </c>
      <c r="I233" s="486"/>
      <c r="J233" s="486"/>
      <c r="K233" s="486"/>
      <c r="L233" s="486"/>
      <c r="M233" s="485"/>
    </row>
    <row r="234" spans="1:13" s="267" customFormat="1" hidden="1" outlineLevel="1" x14ac:dyDescent="0.25">
      <c r="B234" s="268"/>
      <c r="C234" s="271"/>
      <c r="E234" s="272">
        <f t="shared" si="13"/>
        <v>66</v>
      </c>
      <c r="F234" s="267" t="s">
        <v>455</v>
      </c>
      <c r="G234" s="267" t="s">
        <v>456</v>
      </c>
      <c r="H234" s="486">
        <v>0.97903598239237843</v>
      </c>
      <c r="I234" s="486"/>
      <c r="J234" s="486"/>
      <c r="K234" s="486"/>
      <c r="L234" s="486"/>
      <c r="M234" s="485"/>
    </row>
    <row r="235" spans="1:13" s="267" customFormat="1" hidden="1" outlineLevel="1" x14ac:dyDescent="0.25">
      <c r="B235" s="268"/>
      <c r="C235" s="271"/>
      <c r="E235" s="272">
        <f t="shared" si="13"/>
        <v>67</v>
      </c>
      <c r="F235" s="267" t="s">
        <v>455</v>
      </c>
      <c r="G235" s="267" t="s">
        <v>456</v>
      </c>
      <c r="H235" s="486">
        <v>0.97796683933400119</v>
      </c>
      <c r="I235" s="486"/>
      <c r="J235" s="486"/>
      <c r="K235" s="486"/>
      <c r="L235" s="486"/>
      <c r="M235" s="485"/>
    </row>
    <row r="236" spans="1:13" s="267" customFormat="1" hidden="1" outlineLevel="1" x14ac:dyDescent="0.25">
      <c r="B236" s="268"/>
      <c r="C236" s="271"/>
      <c r="E236" s="272">
        <f t="shared" si="13"/>
        <v>68</v>
      </c>
      <c r="F236" s="267" t="s">
        <v>455</v>
      </c>
      <c r="G236" s="267" t="s">
        <v>456</v>
      </c>
      <c r="H236" s="486">
        <v>0.97690002881496008</v>
      </c>
      <c r="I236" s="486"/>
      <c r="J236" s="486"/>
      <c r="K236" s="486"/>
      <c r="L236" s="486"/>
      <c r="M236" s="485"/>
    </row>
    <row r="237" spans="1:13" s="267" customFormat="1" hidden="1" outlineLevel="1" x14ac:dyDescent="0.25">
      <c r="B237" s="268"/>
      <c r="C237" s="271"/>
      <c r="E237" s="272">
        <f t="shared" si="13"/>
        <v>69</v>
      </c>
      <c r="F237" s="267" t="s">
        <v>455</v>
      </c>
      <c r="G237" s="267" t="s">
        <v>456</v>
      </c>
      <c r="H237" s="486">
        <v>0.97583554321025401</v>
      </c>
      <c r="I237" s="486"/>
      <c r="J237" s="486"/>
      <c r="K237" s="486"/>
      <c r="L237" s="486"/>
      <c r="M237" s="485"/>
    </row>
    <row r="238" spans="1:13" s="267" customFormat="1" hidden="1" outlineLevel="1" x14ac:dyDescent="0.25">
      <c r="B238" s="268"/>
      <c r="C238" s="271"/>
      <c r="E238" s="272">
        <f t="shared" si="13"/>
        <v>70</v>
      </c>
      <c r="F238" s="267" t="s">
        <v>455</v>
      </c>
      <c r="G238" s="267" t="s">
        <v>456</v>
      </c>
      <c r="H238" s="486">
        <v>0.97477337492808003</v>
      </c>
      <c r="I238" s="486"/>
      <c r="J238" s="486"/>
      <c r="K238" s="486"/>
      <c r="L238" s="486"/>
      <c r="M238" s="485"/>
    </row>
    <row r="239" spans="1:13" ht="5.0999999999999996" customHeight="1" collapsed="1" x14ac:dyDescent="0.25">
      <c r="A239" s="259"/>
      <c r="B239" s="257"/>
      <c r="C239" s="258"/>
      <c r="D239" s="259"/>
      <c r="E239" s="259"/>
      <c r="F239" s="259"/>
      <c r="G239" s="259"/>
      <c r="H239" s="259"/>
      <c r="I239" s="259"/>
      <c r="J239" s="259"/>
    </row>
    <row r="240" spans="1:13" x14ac:dyDescent="0.25">
      <c r="A240" s="170" t="s">
        <v>458</v>
      </c>
      <c r="B240" s="226"/>
      <c r="H240"/>
    </row>
    <row r="241" spans="1:12" ht="5.0999999999999996" customHeight="1" x14ac:dyDescent="0.25">
      <c r="H241"/>
    </row>
    <row r="242" spans="1:12" ht="15" customHeight="1" x14ac:dyDescent="0.3">
      <c r="B242" s="171" t="s">
        <v>459</v>
      </c>
      <c r="F242" s="273"/>
      <c r="H242"/>
    </row>
    <row r="243" spans="1:12" ht="5.0999999999999996" customHeight="1" x14ac:dyDescent="0.25">
      <c r="H243"/>
    </row>
    <row r="244" spans="1:12" ht="15" customHeight="1" x14ac:dyDescent="0.25">
      <c r="A244" s="170"/>
      <c r="E244" t="s">
        <v>460</v>
      </c>
      <c r="F244" t="s">
        <v>461</v>
      </c>
      <c r="G244" t="s">
        <v>378</v>
      </c>
      <c r="H244" s="254">
        <v>2050</v>
      </c>
      <c r="I244" s="480"/>
      <c r="J244" s="480"/>
      <c r="K244" s="480"/>
      <c r="L244" s="480"/>
    </row>
    <row r="245" spans="1:12" ht="5.0999999999999996" customHeight="1" x14ac:dyDescent="0.25">
      <c r="A245" s="170"/>
      <c r="H245"/>
    </row>
    <row r="246" spans="1:12" x14ac:dyDescent="0.25">
      <c r="A246" s="170"/>
      <c r="E246" t="s">
        <v>462</v>
      </c>
      <c r="F246" t="s">
        <v>461</v>
      </c>
      <c r="G246" t="s">
        <v>463</v>
      </c>
      <c r="H246" s="274">
        <v>0.03</v>
      </c>
      <c r="I246" s="484"/>
      <c r="J246" s="484"/>
      <c r="K246" s="484"/>
      <c r="L246" s="484"/>
    </row>
    <row r="247" spans="1:12" ht="5.0999999999999996" customHeight="1" x14ac:dyDescent="0.25">
      <c r="A247" s="170"/>
      <c r="H247"/>
    </row>
    <row r="248" spans="1:12" ht="15" customHeight="1" x14ac:dyDescent="0.25">
      <c r="A248" s="170"/>
      <c r="E248" t="s">
        <v>464</v>
      </c>
      <c r="G248" t="s">
        <v>441</v>
      </c>
      <c r="H248" s="274">
        <v>0</v>
      </c>
      <c r="I248" s="484"/>
      <c r="J248" s="484"/>
      <c r="K248" s="484"/>
      <c r="L248" s="484"/>
    </row>
    <row r="249" spans="1:12" ht="5.0999999999999996" customHeight="1" x14ac:dyDescent="0.25">
      <c r="H249"/>
    </row>
    <row r="250" spans="1:12" x14ac:dyDescent="0.25">
      <c r="E250" t="s">
        <v>465</v>
      </c>
      <c r="F250" s="162" t="s">
        <v>466</v>
      </c>
      <c r="G250" t="s">
        <v>467</v>
      </c>
      <c r="H250" s="276">
        <v>8887</v>
      </c>
      <c r="I250" s="197"/>
      <c r="J250" s="197"/>
      <c r="K250" s="197"/>
      <c r="L250" s="197"/>
    </row>
    <row r="251" spans="1:12" ht="5.0999999999999996" customHeight="1" x14ac:dyDescent="0.25">
      <c r="H251"/>
    </row>
    <row r="252" spans="1:12" x14ac:dyDescent="0.25">
      <c r="E252" t="s">
        <v>468</v>
      </c>
      <c r="F252" s="162" t="s">
        <v>466</v>
      </c>
      <c r="G252" t="s">
        <v>467</v>
      </c>
      <c r="H252" s="276">
        <v>10180</v>
      </c>
      <c r="I252" s="197"/>
      <c r="J252" s="197"/>
      <c r="K252" s="197"/>
      <c r="L252" s="197"/>
    </row>
    <row r="253" spans="1:12" ht="5.0999999999999996" customHeight="1" x14ac:dyDescent="0.25">
      <c r="H253"/>
    </row>
    <row r="254" spans="1:12" x14ac:dyDescent="0.25">
      <c r="B254" s="171" t="s">
        <v>469</v>
      </c>
      <c r="C254" s="277"/>
      <c r="H254"/>
    </row>
    <row r="255" spans="1:12" ht="5.0999999999999996" customHeight="1" x14ac:dyDescent="0.25">
      <c r="C255" s="277"/>
      <c r="H255"/>
    </row>
    <row r="256" spans="1:12" ht="15" customHeight="1" x14ac:dyDescent="0.25">
      <c r="A256" s="170"/>
      <c r="E256" t="s">
        <v>460</v>
      </c>
      <c r="F256" t="s">
        <v>461</v>
      </c>
      <c r="G256" t="s">
        <v>378</v>
      </c>
      <c r="H256" s="254">
        <v>2050</v>
      </c>
      <c r="I256" s="480"/>
      <c r="J256" s="480"/>
      <c r="K256" s="480"/>
      <c r="L256" s="480"/>
    </row>
    <row r="257" spans="1:12" ht="5.0999999999999996" customHeight="1" x14ac:dyDescent="0.25">
      <c r="C257" s="277"/>
      <c r="H257"/>
    </row>
    <row r="258" spans="1:12" ht="15" customHeight="1" x14ac:dyDescent="0.25">
      <c r="A258" s="170"/>
      <c r="E258" t="s">
        <v>470</v>
      </c>
      <c r="G258" t="s">
        <v>441</v>
      </c>
      <c r="H258" s="274">
        <v>0</v>
      </c>
      <c r="I258" s="484"/>
      <c r="J258" s="484"/>
      <c r="K258" s="484"/>
      <c r="L258" s="484"/>
    </row>
    <row r="259" spans="1:12" ht="5.0999999999999996" customHeight="1" x14ac:dyDescent="0.25">
      <c r="E259" s="172"/>
      <c r="F259" s="172"/>
      <c r="H259"/>
    </row>
    <row r="260" spans="1:12" ht="15" customHeight="1" x14ac:dyDescent="0.25">
      <c r="B260" s="171" t="s">
        <v>471</v>
      </c>
      <c r="H260"/>
    </row>
    <row r="261" spans="1:12" ht="5.0999999999999996" customHeight="1" x14ac:dyDescent="0.25">
      <c r="H261"/>
    </row>
    <row r="262" spans="1:12" ht="15" customHeight="1" x14ac:dyDescent="0.25">
      <c r="A262" s="170"/>
      <c r="E262" t="s">
        <v>472</v>
      </c>
      <c r="F262" t="s">
        <v>473</v>
      </c>
      <c r="G262" t="s">
        <v>474</v>
      </c>
      <c r="H262" s="278">
        <v>0.122</v>
      </c>
      <c r="I262" s="326"/>
      <c r="J262" s="326"/>
      <c r="K262" s="326"/>
      <c r="L262" s="326"/>
    </row>
    <row r="263" spans="1:12" ht="15" customHeight="1" x14ac:dyDescent="0.25">
      <c r="A263" s="170"/>
      <c r="E263" t="s">
        <v>475</v>
      </c>
      <c r="F263" t="s">
        <v>473</v>
      </c>
      <c r="G263" t="s">
        <v>474</v>
      </c>
      <c r="H263" s="278">
        <v>0.28199999999999997</v>
      </c>
      <c r="I263" s="326"/>
      <c r="J263" s="326"/>
      <c r="K263" s="326"/>
      <c r="L263" s="326"/>
    </row>
    <row r="264" spans="1:12" ht="5.0999999999999996" customHeight="1" x14ac:dyDescent="0.25">
      <c r="H264"/>
    </row>
    <row r="265" spans="1:12" x14ac:dyDescent="0.25">
      <c r="A265" s="19" t="s">
        <v>476</v>
      </c>
      <c r="H265"/>
    </row>
    <row r="266" spans="1:12" ht="5.0999999999999996" customHeight="1" x14ac:dyDescent="0.25">
      <c r="H266"/>
    </row>
    <row r="267" spans="1:12" x14ac:dyDescent="0.25">
      <c r="E267" t="s">
        <v>477</v>
      </c>
      <c r="F267" t="s">
        <v>461</v>
      </c>
      <c r="G267" t="s">
        <v>478</v>
      </c>
      <c r="H267" s="279">
        <v>0.45</v>
      </c>
      <c r="I267" s="223"/>
      <c r="J267" s="223"/>
      <c r="K267" s="223"/>
      <c r="L267" s="223"/>
    </row>
    <row r="268" spans="1:12" x14ac:dyDescent="0.25">
      <c r="E268" t="s">
        <v>479</v>
      </c>
      <c r="F268" t="s">
        <v>461</v>
      </c>
      <c r="G268" t="str">
        <f>$G$267</f>
        <v>2020$ / VMT</v>
      </c>
      <c r="H268" s="279">
        <v>0.94</v>
      </c>
      <c r="I268" s="223"/>
      <c r="J268" s="223"/>
      <c r="K268" s="223"/>
      <c r="L268" s="223"/>
    </row>
    <row r="269" spans="1:12" x14ac:dyDescent="0.25">
      <c r="H269"/>
    </row>
    <row r="270" spans="1:12" x14ac:dyDescent="0.25">
      <c r="A270" s="19" t="s">
        <v>480</v>
      </c>
      <c r="F270" s="280"/>
      <c r="H270"/>
    </row>
    <row r="271" spans="1:12" ht="5.0999999999999996" customHeight="1" x14ac:dyDescent="0.25">
      <c r="H271"/>
    </row>
    <row r="272" spans="1:12" ht="15" customHeight="1" x14ac:dyDescent="0.25">
      <c r="B272" s="171" t="s">
        <v>481</v>
      </c>
      <c r="H272"/>
    </row>
    <row r="273" spans="2:13" ht="5.0999999999999996" customHeight="1" x14ac:dyDescent="0.25">
      <c r="H273"/>
    </row>
    <row r="274" spans="2:13" x14ac:dyDescent="0.25">
      <c r="E274" t="s">
        <v>482</v>
      </c>
      <c r="F274" t="s">
        <v>461</v>
      </c>
      <c r="G274" t="str">
        <f t="shared" ref="G274:G282" si="14">$G$267</f>
        <v>2020$ / VMT</v>
      </c>
      <c r="H274" s="279">
        <v>0.124</v>
      </c>
      <c r="I274" s="223"/>
      <c r="J274" s="223"/>
      <c r="K274" s="223"/>
      <c r="L274" s="223"/>
      <c r="M274" s="164"/>
    </row>
    <row r="275" spans="2:13" x14ac:dyDescent="0.25">
      <c r="E275" t="s">
        <v>483</v>
      </c>
      <c r="F275" t="s">
        <v>461</v>
      </c>
      <c r="G275" t="str">
        <f t="shared" si="14"/>
        <v>2020$ / VMT</v>
      </c>
      <c r="H275" s="279">
        <v>2.5999999999999999E-2</v>
      </c>
      <c r="I275" s="223"/>
      <c r="J275" s="223"/>
      <c r="K275" s="223"/>
      <c r="L275" s="223"/>
    </row>
    <row r="276" spans="2:13" x14ac:dyDescent="0.25">
      <c r="E276" s="281" t="s">
        <v>484</v>
      </c>
      <c r="F276" t="s">
        <v>461</v>
      </c>
      <c r="G276" t="str">
        <f t="shared" si="14"/>
        <v>2020$ / VMT</v>
      </c>
      <c r="H276" s="279">
        <v>0.104</v>
      </c>
      <c r="I276" s="223"/>
      <c r="J276" s="223"/>
      <c r="K276" s="223"/>
      <c r="L276" s="223"/>
    </row>
    <row r="277" spans="2:13" x14ac:dyDescent="0.25">
      <c r="E277" t="s">
        <v>485</v>
      </c>
      <c r="F277" t="s">
        <v>461</v>
      </c>
      <c r="G277" t="str">
        <f t="shared" si="14"/>
        <v>2020$ / VMT</v>
      </c>
      <c r="H277" s="279">
        <v>0.31</v>
      </c>
      <c r="I277" s="223"/>
      <c r="J277" s="223"/>
      <c r="K277" s="223"/>
      <c r="L277" s="223"/>
    </row>
    <row r="278" spans="2:13" x14ac:dyDescent="0.25">
      <c r="E278" t="s">
        <v>486</v>
      </c>
      <c r="F278" t="s">
        <v>461</v>
      </c>
      <c r="G278" t="str">
        <f t="shared" si="14"/>
        <v>2020$ / VMT</v>
      </c>
      <c r="H278" s="279">
        <v>6.7000000000000004E-2</v>
      </c>
      <c r="I278" s="223"/>
      <c r="J278" s="223"/>
      <c r="K278" s="223"/>
      <c r="L278" s="223"/>
    </row>
    <row r="279" spans="2:13" x14ac:dyDescent="0.25">
      <c r="E279" s="281" t="s">
        <v>487</v>
      </c>
      <c r="F279" t="s">
        <v>461</v>
      </c>
      <c r="G279" t="str">
        <f t="shared" si="14"/>
        <v>2020$ / VMT</v>
      </c>
      <c r="H279" s="279">
        <v>0.21199999999999999</v>
      </c>
      <c r="I279" s="223"/>
      <c r="J279" s="223"/>
      <c r="K279" s="223"/>
      <c r="L279" s="223"/>
    </row>
    <row r="280" spans="2:13" x14ac:dyDescent="0.25">
      <c r="E280" t="s">
        <v>488</v>
      </c>
      <c r="F280" t="s">
        <v>461</v>
      </c>
      <c r="G280" t="str">
        <f t="shared" si="14"/>
        <v>2020$ / VMT</v>
      </c>
      <c r="H280" s="279">
        <v>0.13800000000000001</v>
      </c>
      <c r="I280" s="223"/>
      <c r="J280" s="223"/>
      <c r="K280" s="223"/>
      <c r="L280" s="223"/>
    </row>
    <row r="281" spans="2:13" x14ac:dyDescent="0.25">
      <c r="E281" t="s">
        <v>489</v>
      </c>
      <c r="F281" t="s">
        <v>461</v>
      </c>
      <c r="G281" t="str">
        <f t="shared" si="14"/>
        <v>2020$ / VMT</v>
      </c>
      <c r="H281" s="279">
        <v>3.3000000000000002E-2</v>
      </c>
      <c r="I281" s="223"/>
      <c r="J281" s="223"/>
      <c r="K281" s="223"/>
      <c r="L281" s="223"/>
    </row>
    <row r="282" spans="2:13" x14ac:dyDescent="0.25">
      <c r="E282" t="s">
        <v>490</v>
      </c>
      <c r="F282" t="s">
        <v>461</v>
      </c>
      <c r="G282" t="str">
        <f t="shared" si="14"/>
        <v>2020$ / VMT</v>
      </c>
      <c r="H282" s="279">
        <v>0.115</v>
      </c>
      <c r="I282" s="223"/>
      <c r="J282" s="223"/>
      <c r="K282" s="223"/>
      <c r="L282" s="223"/>
    </row>
    <row r="283" spans="2:13" ht="5.0999999999999996" customHeight="1" x14ac:dyDescent="0.25">
      <c r="H283"/>
    </row>
    <row r="284" spans="2:13" ht="5.0999999999999996" customHeight="1" x14ac:dyDescent="0.25">
      <c r="H284"/>
    </row>
    <row r="285" spans="2:13" ht="15" customHeight="1" x14ac:dyDescent="0.25">
      <c r="E285" t="s">
        <v>491</v>
      </c>
      <c r="F285" s="224" t="s">
        <v>420</v>
      </c>
      <c r="G285" t="str">
        <f>$G$267</f>
        <v>2020$ / VMT</v>
      </c>
      <c r="H285" s="223">
        <f>('Project Inputs'!H$16*StockValueC!H275)+('Project Inputs'!H$17*StockValueC!H274)</f>
        <v>2.5999999999999999E-2</v>
      </c>
      <c r="I285" s="223"/>
      <c r="J285" s="223"/>
      <c r="K285" s="223"/>
      <c r="L285" s="223"/>
    </row>
    <row r="286" spans="2:13" ht="15" customHeight="1" x14ac:dyDescent="0.25">
      <c r="E286" t="s">
        <v>492</v>
      </c>
      <c r="F286" s="224" t="s">
        <v>420</v>
      </c>
      <c r="G286" t="str">
        <f>$G$267</f>
        <v>2020$ / VMT</v>
      </c>
      <c r="H286" s="223">
        <f>('Project Inputs'!H$16*StockValueC!H278)+('Project Inputs'!H$17*StockValueC!H277)</f>
        <v>6.7000000000000004E-2</v>
      </c>
      <c r="I286" s="223"/>
      <c r="J286" s="223"/>
      <c r="K286" s="223"/>
      <c r="L286" s="223"/>
    </row>
    <row r="287" spans="2:13" ht="5.0999999999999996" customHeight="1" x14ac:dyDescent="0.25">
      <c r="H287"/>
    </row>
    <row r="288" spans="2:13" ht="15" customHeight="1" x14ac:dyDescent="0.25">
      <c r="B288" s="171" t="s">
        <v>493</v>
      </c>
      <c r="H288"/>
    </row>
    <row r="289" spans="1:13" ht="5.0999999999999996" customHeight="1" x14ac:dyDescent="0.25">
      <c r="H289"/>
    </row>
    <row r="290" spans="1:13" x14ac:dyDescent="0.25">
      <c r="E290" t="s">
        <v>482</v>
      </c>
      <c r="F290" t="s">
        <v>461</v>
      </c>
      <c r="G290" t="str">
        <f t="shared" ref="G290:G298" si="15">$G$267</f>
        <v>2020$ / VMT</v>
      </c>
      <c r="H290" s="279">
        <v>1.6999999999999999E-3</v>
      </c>
      <c r="I290" s="223"/>
      <c r="J290" s="223"/>
      <c r="K290" s="223"/>
      <c r="L290" s="223"/>
      <c r="M290" s="164"/>
    </row>
    <row r="291" spans="1:13" x14ac:dyDescent="0.25">
      <c r="E291" t="s">
        <v>483</v>
      </c>
      <c r="F291" t="s">
        <v>461</v>
      </c>
      <c r="G291" t="str">
        <f t="shared" si="15"/>
        <v>2020$ / VMT</v>
      </c>
      <c r="H291" s="279">
        <v>2.0000000000000001E-4</v>
      </c>
      <c r="I291" s="223"/>
      <c r="J291" s="223"/>
      <c r="K291" s="223"/>
      <c r="L291" s="223"/>
    </row>
    <row r="292" spans="1:13" x14ac:dyDescent="0.25">
      <c r="E292" s="281" t="s">
        <v>484</v>
      </c>
      <c r="F292" t="s">
        <v>461</v>
      </c>
      <c r="G292" t="str">
        <f t="shared" si="15"/>
        <v>2020$ / VMT</v>
      </c>
      <c r="H292" s="279">
        <v>1E-3</v>
      </c>
      <c r="I292" s="223"/>
      <c r="J292" s="223"/>
      <c r="K292" s="223"/>
      <c r="L292" s="223"/>
    </row>
    <row r="293" spans="1:13" x14ac:dyDescent="0.25">
      <c r="E293" t="s">
        <v>485</v>
      </c>
      <c r="F293" t="s">
        <v>461</v>
      </c>
      <c r="G293" t="str">
        <f t="shared" si="15"/>
        <v>2020$ / VMT</v>
      </c>
      <c r="H293" s="279">
        <v>3.9300000000000002E-2</v>
      </c>
      <c r="I293" s="223"/>
      <c r="J293" s="223"/>
      <c r="K293" s="223"/>
      <c r="L293" s="223"/>
    </row>
    <row r="294" spans="1:13" x14ac:dyDescent="0.25">
      <c r="E294" t="s">
        <v>486</v>
      </c>
      <c r="F294" t="s">
        <v>461</v>
      </c>
      <c r="G294" t="str">
        <f t="shared" si="15"/>
        <v>2020$ / VMT</v>
      </c>
      <c r="H294" s="279">
        <v>3.3E-3</v>
      </c>
      <c r="I294" s="223"/>
      <c r="J294" s="223"/>
      <c r="K294" s="223"/>
      <c r="L294" s="223"/>
    </row>
    <row r="295" spans="1:13" x14ac:dyDescent="0.25">
      <c r="E295" s="281" t="s">
        <v>487</v>
      </c>
      <c r="F295" t="s">
        <v>461</v>
      </c>
      <c r="G295" t="str">
        <f t="shared" si="15"/>
        <v>2020$ / VMT</v>
      </c>
      <c r="H295" s="279">
        <v>1.9699999999999999E-2</v>
      </c>
      <c r="I295" s="223"/>
      <c r="J295" s="223"/>
      <c r="K295" s="223"/>
      <c r="L295" s="223"/>
    </row>
    <row r="296" spans="1:13" x14ac:dyDescent="0.25">
      <c r="E296" t="s">
        <v>488</v>
      </c>
      <c r="F296" t="s">
        <v>461</v>
      </c>
      <c r="G296" t="str">
        <f t="shared" si="15"/>
        <v>2020$ / VMT</v>
      </c>
      <c r="H296" s="279">
        <v>4.5999999999999999E-3</v>
      </c>
      <c r="I296" s="223"/>
      <c r="J296" s="223"/>
      <c r="K296" s="223"/>
      <c r="L296" s="223"/>
    </row>
    <row r="297" spans="1:13" x14ac:dyDescent="0.25">
      <c r="E297" t="s">
        <v>489</v>
      </c>
      <c r="F297" t="s">
        <v>461</v>
      </c>
      <c r="G297" t="str">
        <f t="shared" si="15"/>
        <v>2020$ / VMT</v>
      </c>
      <c r="H297" s="279">
        <v>5.9999999999999995E-4</v>
      </c>
      <c r="I297" s="223"/>
      <c r="J297" s="223"/>
      <c r="K297" s="223"/>
      <c r="L297" s="223"/>
    </row>
    <row r="298" spans="1:13" x14ac:dyDescent="0.25">
      <c r="E298" t="s">
        <v>490</v>
      </c>
      <c r="F298" t="s">
        <v>461</v>
      </c>
      <c r="G298" t="str">
        <f t="shared" si="15"/>
        <v>2020$ / VMT</v>
      </c>
      <c r="H298" s="279">
        <v>2.8E-3</v>
      </c>
      <c r="I298" s="223"/>
      <c r="J298" s="223"/>
      <c r="K298" s="223"/>
      <c r="L298" s="223"/>
    </row>
    <row r="299" spans="1:13" ht="5.0999999999999996" customHeight="1" x14ac:dyDescent="0.25">
      <c r="H299"/>
    </row>
    <row r="300" spans="1:13" ht="5.0999999999999996" customHeight="1" x14ac:dyDescent="0.25">
      <c r="H300"/>
    </row>
    <row r="301" spans="1:13" ht="15" customHeight="1" x14ac:dyDescent="0.25">
      <c r="E301" t="s">
        <v>494</v>
      </c>
      <c r="F301" s="224" t="s">
        <v>420</v>
      </c>
      <c r="G301" t="str">
        <f>$G$267</f>
        <v>2020$ / VMT</v>
      </c>
      <c r="H301" s="223">
        <f>('Project Inputs'!H$16*StockValueC!H291)+('Project Inputs'!H$17*StockValueC!H290)</f>
        <v>2.0000000000000001E-4</v>
      </c>
      <c r="I301" s="223"/>
      <c r="J301" s="223"/>
      <c r="K301" s="223"/>
      <c r="L301" s="223"/>
    </row>
    <row r="302" spans="1:13" ht="15" customHeight="1" x14ac:dyDescent="0.25">
      <c r="E302" t="s">
        <v>495</v>
      </c>
      <c r="F302" s="224" t="s">
        <v>420</v>
      </c>
      <c r="G302" t="str">
        <f>$G$267</f>
        <v>2020$ / VMT</v>
      </c>
      <c r="H302" s="223">
        <f>('Project Inputs'!H$16*StockValueC!H294)+('Project Inputs'!H$17*StockValueC!H293)</f>
        <v>3.3E-3</v>
      </c>
      <c r="I302" s="223"/>
      <c r="J302" s="223"/>
      <c r="K302" s="223"/>
      <c r="L302" s="223"/>
    </row>
    <row r="303" spans="1:13" ht="5.0999999999999996" customHeight="1" x14ac:dyDescent="0.25">
      <c r="H303"/>
    </row>
    <row r="304" spans="1:13" x14ac:dyDescent="0.25">
      <c r="A304" s="19" t="s">
        <v>496</v>
      </c>
      <c r="H304"/>
    </row>
    <row r="305" spans="1:14" ht="5.0999999999999996" customHeight="1" x14ac:dyDescent="0.25">
      <c r="H305"/>
    </row>
    <row r="306" spans="1:14" x14ac:dyDescent="0.25">
      <c r="E306" t="s">
        <v>497</v>
      </c>
      <c r="F306" t="s">
        <v>498</v>
      </c>
      <c r="G306" t="str">
        <f t="shared" ref="G306:G313" si="16">$G$267</f>
        <v>2020$ / VMT</v>
      </c>
      <c r="H306" s="279">
        <v>1.9955662766746448E-4</v>
      </c>
      <c r="I306" s="223"/>
      <c r="J306" s="223"/>
      <c r="K306" s="223"/>
      <c r="L306" s="223"/>
      <c r="N306" s="164"/>
    </row>
    <row r="307" spans="1:14" x14ac:dyDescent="0.25">
      <c r="E307" t="s">
        <v>499</v>
      </c>
      <c r="F307" t="s">
        <v>498</v>
      </c>
      <c r="G307" t="str">
        <f t="shared" si="16"/>
        <v>2020$ / VMT</v>
      </c>
      <c r="H307" s="279">
        <v>1.7960096490071888E-3</v>
      </c>
      <c r="I307" s="223"/>
      <c r="J307" s="223"/>
      <c r="K307" s="223"/>
      <c r="L307" s="223"/>
    </row>
    <row r="308" spans="1:14" x14ac:dyDescent="0.25">
      <c r="E308" t="s">
        <v>500</v>
      </c>
      <c r="F308" t="s">
        <v>498</v>
      </c>
      <c r="G308" t="str">
        <f t="shared" si="16"/>
        <v>2020$ / VMT</v>
      </c>
      <c r="H308" s="279">
        <v>1.430950548034942E-2</v>
      </c>
      <c r="I308" s="223"/>
      <c r="J308" s="223"/>
      <c r="K308" s="223"/>
      <c r="L308" s="223"/>
    </row>
    <row r="309" spans="1:14" x14ac:dyDescent="0.25">
      <c r="E309" t="s">
        <v>501</v>
      </c>
      <c r="F309" t="s">
        <v>498</v>
      </c>
      <c r="G309" t="str">
        <f t="shared" si="16"/>
        <v>2020$ / VMT</v>
      </c>
      <c r="H309" s="279">
        <v>4.4359466989083204E-2</v>
      </c>
      <c r="I309" s="223"/>
      <c r="J309" s="223"/>
      <c r="K309" s="223"/>
      <c r="L309" s="223"/>
    </row>
    <row r="310" spans="1:14" x14ac:dyDescent="0.25">
      <c r="E310" t="s">
        <v>502</v>
      </c>
      <c r="F310" t="s">
        <v>498</v>
      </c>
      <c r="G310" t="str">
        <f t="shared" si="16"/>
        <v>2020$ / VMT</v>
      </c>
      <c r="H310" s="279">
        <v>8.013323068995673E-2</v>
      </c>
      <c r="I310" s="223"/>
      <c r="J310" s="223"/>
      <c r="K310" s="223"/>
      <c r="L310" s="223"/>
    </row>
    <row r="311" spans="1:14" x14ac:dyDescent="0.25">
      <c r="E311" t="s">
        <v>503</v>
      </c>
      <c r="F311" t="s">
        <v>498</v>
      </c>
      <c r="G311" t="str">
        <f t="shared" si="16"/>
        <v>2020$ / VMT</v>
      </c>
      <c r="H311" s="279">
        <v>0.25900204919432451</v>
      </c>
      <c r="I311" s="223"/>
      <c r="J311" s="223"/>
      <c r="K311" s="223"/>
      <c r="L311" s="223"/>
    </row>
    <row r="312" spans="1:14" x14ac:dyDescent="0.25">
      <c r="E312" t="s">
        <v>504</v>
      </c>
      <c r="F312" t="s">
        <v>498</v>
      </c>
      <c r="G312" t="str">
        <f t="shared" si="16"/>
        <v>2020$ / VMT</v>
      </c>
      <c r="H312" s="279">
        <v>4.7221368085153079E-2</v>
      </c>
      <c r="I312" s="223"/>
      <c r="J312" s="223"/>
      <c r="K312" s="223"/>
      <c r="L312" s="223"/>
    </row>
    <row r="313" spans="1:14" x14ac:dyDescent="0.25">
      <c r="E313" t="s">
        <v>505</v>
      </c>
      <c r="F313" t="s">
        <v>498</v>
      </c>
      <c r="G313" t="str">
        <f t="shared" si="16"/>
        <v>2020$ / VMT</v>
      </c>
      <c r="H313" s="279">
        <v>0.1502498075436689</v>
      </c>
      <c r="I313" s="223"/>
      <c r="J313" s="223"/>
      <c r="K313" s="223"/>
      <c r="L313" s="223"/>
    </row>
    <row r="314" spans="1:14" ht="5.0999999999999996" customHeight="1" x14ac:dyDescent="0.25">
      <c r="H314" s="223">
        <v>0</v>
      </c>
      <c r="I314" s="223"/>
      <c r="J314" s="223"/>
      <c r="K314" s="223"/>
      <c r="L314" s="223"/>
    </row>
    <row r="315" spans="1:14" ht="15" customHeight="1" x14ac:dyDescent="0.25">
      <c r="E315" t="s">
        <v>506</v>
      </c>
      <c r="F315" s="224" t="s">
        <v>420</v>
      </c>
      <c r="G315" t="str">
        <f>$G$267</f>
        <v>2020$ / VMT</v>
      </c>
      <c r="H315" s="223">
        <f>('Project Inputs'!H$16*StockValueC!H306)+('Project Inputs'!H$17*StockValueC!H307)</f>
        <v>1.9955662766746448E-4</v>
      </c>
      <c r="I315" s="223"/>
      <c r="J315" s="223"/>
      <c r="K315" s="223"/>
      <c r="L315" s="223"/>
    </row>
    <row r="316" spans="1:14" ht="15" customHeight="1" x14ac:dyDescent="0.25">
      <c r="E316" t="s">
        <v>507</v>
      </c>
      <c r="F316" s="224" t="s">
        <v>420</v>
      </c>
      <c r="G316" t="str">
        <f>$G$267</f>
        <v>2020$ / VMT</v>
      </c>
      <c r="H316" s="223">
        <f>(AVERAGE(H308,H310,H312)*'Project Inputs'!H$16)+(AVERAGE(StockValueC!H309,StockValueC!H311,StockValueC!H313)*'Project Inputs'!H$17)</f>
        <v>4.7221368085153072E-2</v>
      </c>
      <c r="I316" s="223"/>
      <c r="J316" s="223"/>
      <c r="K316" s="223"/>
      <c r="L316" s="223"/>
    </row>
    <row r="317" spans="1:14" ht="5.0999999999999996" customHeight="1" x14ac:dyDescent="0.25">
      <c r="H317" s="223"/>
      <c r="I317" s="223"/>
      <c r="J317" s="223"/>
      <c r="K317" s="223"/>
      <c r="L317" s="223"/>
    </row>
    <row r="318" spans="1:14" x14ac:dyDescent="0.25">
      <c r="A318" s="19" t="s">
        <v>508</v>
      </c>
      <c r="F318" s="280"/>
      <c r="H318" s="223"/>
      <c r="I318" s="223"/>
      <c r="J318" s="223"/>
      <c r="K318" s="223"/>
      <c r="L318" s="223"/>
    </row>
    <row r="319" spans="1:14" ht="5.0999999999999996" customHeight="1" x14ac:dyDescent="0.25">
      <c r="H319"/>
    </row>
    <row r="320" spans="1:14" x14ac:dyDescent="0.25">
      <c r="E320" t="s">
        <v>509</v>
      </c>
      <c r="F320" t="s">
        <v>461</v>
      </c>
      <c r="G320" t="s">
        <v>510</v>
      </c>
      <c r="H320" s="177">
        <v>7.08</v>
      </c>
      <c r="I320" s="178"/>
      <c r="J320" s="178"/>
      <c r="K320" s="178"/>
      <c r="L320" s="178"/>
      <c r="M320" s="164"/>
    </row>
    <row r="321" spans="1:12" x14ac:dyDescent="0.25">
      <c r="E321" t="s">
        <v>511</v>
      </c>
      <c r="F321" t="s">
        <v>461</v>
      </c>
      <c r="G321" t="str">
        <f>$G$320</f>
        <v>2020$ / induced-trip</v>
      </c>
      <c r="H321" s="177">
        <v>6.31</v>
      </c>
      <c r="I321" s="178"/>
      <c r="J321" s="178"/>
      <c r="K321" s="178"/>
      <c r="L321" s="178"/>
    </row>
    <row r="322" spans="1:12" ht="5.0999999999999996" customHeight="1" x14ac:dyDescent="0.25">
      <c r="H322"/>
    </row>
    <row r="323" spans="1:12" ht="18.75" x14ac:dyDescent="0.3">
      <c r="A323" s="19" t="s">
        <v>512</v>
      </c>
      <c r="F323" s="273"/>
      <c r="H323" s="223"/>
      <c r="I323" s="223"/>
      <c r="J323" s="223"/>
      <c r="K323" s="223"/>
      <c r="L323" s="223"/>
    </row>
    <row r="324" spans="1:12" ht="5.0999999999999996" customHeight="1" x14ac:dyDescent="0.25">
      <c r="H324"/>
    </row>
    <row r="325" spans="1:12" x14ac:dyDescent="0.25">
      <c r="B325" s="171" t="s">
        <v>513</v>
      </c>
      <c r="F325" s="280"/>
      <c r="H325"/>
    </row>
    <row r="326" spans="1:12" ht="5.0999999999999996" customHeight="1" x14ac:dyDescent="0.25">
      <c r="H326"/>
    </row>
    <row r="327" spans="1:12" x14ac:dyDescent="0.25">
      <c r="C327" s="224" t="s">
        <v>514</v>
      </c>
      <c r="H327"/>
    </row>
    <row r="328" spans="1:12" x14ac:dyDescent="0.25">
      <c r="E328" t="s">
        <v>515</v>
      </c>
      <c r="F328" t="s">
        <v>390</v>
      </c>
      <c r="G328" t="s">
        <v>516</v>
      </c>
      <c r="H328" s="177">
        <v>0.03</v>
      </c>
      <c r="I328" s="178"/>
      <c r="J328" s="178"/>
      <c r="K328" s="178"/>
      <c r="L328" s="178"/>
    </row>
    <row r="329" spans="1:12" x14ac:dyDescent="0.25">
      <c r="E329" t="s">
        <v>517</v>
      </c>
      <c r="F329" t="s">
        <v>390</v>
      </c>
      <c r="G329" t="s">
        <v>516</v>
      </c>
      <c r="H329" s="177">
        <v>0.28999999999999998</v>
      </c>
      <c r="I329" s="178"/>
      <c r="J329" s="178"/>
      <c r="K329" s="178"/>
      <c r="L329" s="178"/>
    </row>
    <row r="330" spans="1:12" x14ac:dyDescent="0.25">
      <c r="E330" t="s">
        <v>518</v>
      </c>
      <c r="F330" t="s">
        <v>390</v>
      </c>
      <c r="G330" t="s">
        <v>516</v>
      </c>
      <c r="H330" s="177">
        <v>0.22</v>
      </c>
      <c r="I330" s="178"/>
      <c r="J330" s="178"/>
      <c r="K330" s="178"/>
      <c r="L330" s="178"/>
    </row>
    <row r="331" spans="1:12" x14ac:dyDescent="0.25">
      <c r="E331" t="s">
        <v>267</v>
      </c>
      <c r="F331" t="s">
        <v>390</v>
      </c>
      <c r="G331" t="s">
        <v>516</v>
      </c>
      <c r="H331" s="177">
        <v>0.28999999999999998</v>
      </c>
      <c r="I331" s="178"/>
      <c r="J331" s="178"/>
      <c r="K331" s="178"/>
      <c r="L331" s="178"/>
    </row>
    <row r="332" spans="1:12" x14ac:dyDescent="0.25">
      <c r="E332" t="s">
        <v>268</v>
      </c>
      <c r="F332" t="s">
        <v>390</v>
      </c>
      <c r="G332" t="s">
        <v>516</v>
      </c>
      <c r="H332" s="177">
        <v>0.18</v>
      </c>
      <c r="I332" s="178"/>
      <c r="J332" s="178"/>
      <c r="K332" s="178"/>
      <c r="L332" s="178"/>
    </row>
    <row r="333" spans="1:12" x14ac:dyDescent="0.25">
      <c r="E333" t="s">
        <v>270</v>
      </c>
      <c r="F333" t="s">
        <v>390</v>
      </c>
      <c r="G333" t="s">
        <v>516</v>
      </c>
      <c r="H333" s="177">
        <v>0.24</v>
      </c>
      <c r="I333" s="178"/>
      <c r="J333" s="178"/>
      <c r="K333" s="178"/>
      <c r="L333" s="178"/>
    </row>
    <row r="334" spans="1:12" x14ac:dyDescent="0.25">
      <c r="E334" t="s">
        <v>273</v>
      </c>
      <c r="F334" t="s">
        <v>390</v>
      </c>
      <c r="G334" t="s">
        <v>516</v>
      </c>
      <c r="H334" s="177">
        <v>0.14000000000000001</v>
      </c>
      <c r="I334" s="178"/>
      <c r="J334" s="178"/>
      <c r="K334" s="178"/>
      <c r="L334" s="178"/>
    </row>
    <row r="335" spans="1:12" x14ac:dyDescent="0.25">
      <c r="E335" t="s">
        <v>274</v>
      </c>
      <c r="F335" t="s">
        <v>390</v>
      </c>
      <c r="G335" t="s">
        <v>516</v>
      </c>
      <c r="H335" s="177">
        <v>0.1</v>
      </c>
      <c r="I335" s="178"/>
      <c r="J335" s="178"/>
      <c r="K335" s="178"/>
      <c r="L335" s="178"/>
    </row>
    <row r="336" spans="1:12" x14ac:dyDescent="0.25">
      <c r="E336" t="s">
        <v>275</v>
      </c>
      <c r="F336" t="s">
        <v>390</v>
      </c>
      <c r="G336" t="s">
        <v>516</v>
      </c>
      <c r="H336" s="177">
        <v>7.0000000000000007E-2</v>
      </c>
      <c r="I336" s="178"/>
      <c r="J336" s="178"/>
      <c r="K336" s="178"/>
      <c r="L336" s="178"/>
    </row>
    <row r="337" spans="3:12" x14ac:dyDescent="0.25">
      <c r="E337" t="s">
        <v>519</v>
      </c>
      <c r="F337" t="s">
        <v>390</v>
      </c>
      <c r="G337" t="s">
        <v>516</v>
      </c>
      <c r="H337" s="177">
        <v>0.3</v>
      </c>
      <c r="I337" s="178"/>
      <c r="J337" s="178"/>
      <c r="K337" s="178"/>
      <c r="L337" s="178"/>
    </row>
    <row r="338" spans="3:12" x14ac:dyDescent="0.25">
      <c r="E338" t="s">
        <v>520</v>
      </c>
      <c r="F338" t="s">
        <v>390</v>
      </c>
      <c r="G338" t="s">
        <v>516</v>
      </c>
      <c r="H338" s="177">
        <v>0.39</v>
      </c>
      <c r="I338" s="178"/>
      <c r="J338" s="178"/>
      <c r="K338" s="178"/>
      <c r="L338" s="178"/>
    </row>
    <row r="339" spans="3:12" x14ac:dyDescent="0.25">
      <c r="E339" t="s">
        <v>278</v>
      </c>
      <c r="F339" t="s">
        <v>390</v>
      </c>
      <c r="G339" t="s">
        <v>516</v>
      </c>
      <c r="H339" s="177">
        <v>0.28999999999999998</v>
      </c>
      <c r="I339" s="178"/>
      <c r="J339" s="178"/>
      <c r="K339" s="178"/>
      <c r="L339" s="178"/>
    </row>
    <row r="340" spans="3:12" x14ac:dyDescent="0.25">
      <c r="E340" t="s">
        <v>271</v>
      </c>
      <c r="F340" t="s">
        <v>390</v>
      </c>
      <c r="G340" t="s">
        <v>516</v>
      </c>
      <c r="H340" s="177">
        <v>0.59</v>
      </c>
      <c r="I340" s="178"/>
      <c r="J340" s="178"/>
      <c r="K340" s="178"/>
      <c r="L340" s="178"/>
    </row>
    <row r="341" spans="3:12" x14ac:dyDescent="0.25">
      <c r="E341" t="s">
        <v>521</v>
      </c>
      <c r="F341" t="s">
        <v>390</v>
      </c>
      <c r="G341" t="s">
        <v>516</v>
      </c>
      <c r="H341" s="177">
        <v>0.1</v>
      </c>
      <c r="I341" s="178"/>
      <c r="J341" s="178"/>
      <c r="K341" s="178"/>
      <c r="L341" s="178"/>
    </row>
    <row r="342" spans="3:12" x14ac:dyDescent="0.25">
      <c r="E342" t="s">
        <v>522</v>
      </c>
      <c r="F342" t="s">
        <v>390</v>
      </c>
      <c r="G342" t="s">
        <v>516</v>
      </c>
      <c r="H342" s="177">
        <v>0.22</v>
      </c>
      <c r="I342" s="178"/>
      <c r="J342" s="178"/>
      <c r="K342" s="178"/>
      <c r="L342" s="178"/>
    </row>
    <row r="343" spans="3:12" x14ac:dyDescent="0.25">
      <c r="E343" t="s">
        <v>523</v>
      </c>
      <c r="F343" t="s">
        <v>390</v>
      </c>
      <c r="G343" t="s">
        <v>516</v>
      </c>
      <c r="H343" s="177">
        <v>0.09</v>
      </c>
      <c r="I343" s="178"/>
      <c r="J343" s="178"/>
      <c r="K343" s="178"/>
      <c r="L343" s="178"/>
    </row>
    <row r="344" spans="3:12" x14ac:dyDescent="0.25">
      <c r="E344" t="s">
        <v>524</v>
      </c>
      <c r="F344" t="s">
        <v>390</v>
      </c>
      <c r="G344" t="s">
        <v>516</v>
      </c>
      <c r="H344" s="177">
        <v>0.11</v>
      </c>
      <c r="I344" s="178"/>
      <c r="J344" s="178"/>
      <c r="K344" s="178"/>
      <c r="L344" s="178"/>
    </row>
    <row r="345" spans="3:12" x14ac:dyDescent="0.25">
      <c r="E345" t="s">
        <v>525</v>
      </c>
      <c r="F345" t="s">
        <v>390</v>
      </c>
      <c r="G345" t="s">
        <v>516</v>
      </c>
      <c r="H345" s="177">
        <v>7.0000000000000007E-2</v>
      </c>
      <c r="I345" s="178"/>
      <c r="J345" s="178"/>
      <c r="K345" s="178"/>
      <c r="L345" s="178"/>
    </row>
    <row r="346" spans="3:12" x14ac:dyDescent="0.25">
      <c r="E346" t="s">
        <v>526</v>
      </c>
      <c r="F346" t="s">
        <v>390</v>
      </c>
      <c r="G346" t="s">
        <v>516</v>
      </c>
      <c r="H346" s="177">
        <v>0.04</v>
      </c>
      <c r="I346" s="178"/>
      <c r="J346" s="178"/>
      <c r="K346" s="178"/>
      <c r="L346" s="178"/>
    </row>
    <row r="347" spans="3:12" x14ac:dyDescent="0.25">
      <c r="E347" t="s">
        <v>527</v>
      </c>
      <c r="F347" t="s">
        <v>390</v>
      </c>
      <c r="G347" t="s">
        <v>516</v>
      </c>
      <c r="H347" s="177">
        <v>0.09</v>
      </c>
      <c r="I347" s="178"/>
      <c r="J347" s="178"/>
      <c r="K347" s="178"/>
      <c r="L347" s="178"/>
    </row>
    <row r="348" spans="3:12" x14ac:dyDescent="0.25">
      <c r="E348" t="s">
        <v>528</v>
      </c>
      <c r="F348" t="s">
        <v>390</v>
      </c>
      <c r="G348" t="s">
        <v>516</v>
      </c>
      <c r="H348" s="177">
        <v>0.05</v>
      </c>
      <c r="I348" s="178"/>
      <c r="J348" s="178"/>
      <c r="K348" s="178"/>
      <c r="L348" s="178"/>
    </row>
    <row r="349" spans="3:12" x14ac:dyDescent="0.25">
      <c r="E349" t="s">
        <v>272</v>
      </c>
      <c r="F349" t="s">
        <v>390</v>
      </c>
      <c r="G349" t="s">
        <v>516</v>
      </c>
      <c r="H349" s="177">
        <v>0.19</v>
      </c>
      <c r="I349" s="178"/>
      <c r="J349" s="178"/>
      <c r="K349" s="178"/>
      <c r="L349" s="178"/>
    </row>
    <row r="350" spans="3:12" ht="5.0999999999999996" customHeight="1" x14ac:dyDescent="0.25">
      <c r="H350"/>
    </row>
    <row r="351" spans="3:12" x14ac:dyDescent="0.25">
      <c r="C351" s="224" t="s">
        <v>529</v>
      </c>
      <c r="H351"/>
    </row>
    <row r="352" spans="3:12" x14ac:dyDescent="0.25">
      <c r="E352" t="s">
        <v>515</v>
      </c>
      <c r="F352" t="s">
        <v>390</v>
      </c>
      <c r="G352" t="s">
        <v>516</v>
      </c>
      <c r="H352" s="177">
        <v>0.03</v>
      </c>
      <c r="I352" s="178"/>
      <c r="J352" s="178"/>
      <c r="K352" s="178"/>
      <c r="L352" s="178"/>
    </row>
    <row r="353" spans="5:12" x14ac:dyDescent="0.25">
      <c r="E353" t="s">
        <v>517</v>
      </c>
      <c r="F353" t="s">
        <v>390</v>
      </c>
      <c r="G353" t="s">
        <v>516</v>
      </c>
      <c r="H353" s="177">
        <v>0.14000000000000001</v>
      </c>
      <c r="I353" s="178"/>
      <c r="J353" s="178"/>
      <c r="K353" s="178"/>
      <c r="L353" s="178"/>
    </row>
    <row r="354" spans="5:12" x14ac:dyDescent="0.25">
      <c r="E354" t="s">
        <v>518</v>
      </c>
      <c r="F354" t="s">
        <v>390</v>
      </c>
      <c r="G354" t="s">
        <v>516</v>
      </c>
      <c r="H354" s="177">
        <v>0.22</v>
      </c>
      <c r="I354" s="178"/>
      <c r="J354" s="178"/>
      <c r="K354" s="178"/>
      <c r="L354" s="178"/>
    </row>
    <row r="355" spans="5:12" x14ac:dyDescent="0.25">
      <c r="E355" t="s">
        <v>267</v>
      </c>
      <c r="F355" t="s">
        <v>390</v>
      </c>
      <c r="G355" t="s">
        <v>516</v>
      </c>
      <c r="H355" s="177">
        <v>0.05</v>
      </c>
      <c r="I355" s="178"/>
      <c r="J355" s="178"/>
      <c r="K355" s="178"/>
      <c r="L355" s="178"/>
    </row>
    <row r="356" spans="5:12" x14ac:dyDescent="0.25">
      <c r="E356" t="s">
        <v>268</v>
      </c>
      <c r="F356" t="s">
        <v>390</v>
      </c>
      <c r="G356" t="s">
        <v>516</v>
      </c>
      <c r="H356" s="177">
        <v>0.13</v>
      </c>
      <c r="I356" s="178"/>
      <c r="J356" s="178"/>
      <c r="K356" s="178"/>
      <c r="L356" s="178"/>
    </row>
    <row r="357" spans="5:12" x14ac:dyDescent="0.25">
      <c r="E357" t="s">
        <v>270</v>
      </c>
      <c r="F357" t="s">
        <v>390</v>
      </c>
      <c r="G357" t="s">
        <v>516</v>
      </c>
      <c r="H357" s="177">
        <v>0.15</v>
      </c>
      <c r="I357" s="178"/>
      <c r="J357" s="178"/>
      <c r="K357" s="178"/>
      <c r="L357" s="178"/>
    </row>
    <row r="358" spans="5:12" x14ac:dyDescent="0.25">
      <c r="E358" t="s">
        <v>273</v>
      </c>
      <c r="F358" t="s">
        <v>390</v>
      </c>
      <c r="G358" t="s">
        <v>516</v>
      </c>
      <c r="H358" s="177">
        <v>0.14000000000000001</v>
      </c>
      <c r="I358" s="178"/>
      <c r="J358" s="178"/>
      <c r="K358" s="178"/>
      <c r="L358" s="178"/>
    </row>
    <row r="359" spans="5:12" x14ac:dyDescent="0.25">
      <c r="E359" t="s">
        <v>274</v>
      </c>
      <c r="F359" t="s">
        <v>390</v>
      </c>
      <c r="G359" t="s">
        <v>516</v>
      </c>
      <c r="H359" s="177">
        <v>0.1</v>
      </c>
      <c r="I359" s="178"/>
      <c r="J359" s="178"/>
      <c r="K359" s="178"/>
      <c r="L359" s="178"/>
    </row>
    <row r="360" spans="5:12" x14ac:dyDescent="0.25">
      <c r="E360" t="s">
        <v>275</v>
      </c>
      <c r="F360" t="s">
        <v>390</v>
      </c>
      <c r="G360" t="s">
        <v>516</v>
      </c>
      <c r="H360" s="177">
        <v>0.03</v>
      </c>
      <c r="I360" s="178"/>
      <c r="J360" s="178"/>
      <c r="K360" s="178"/>
      <c r="L360" s="178"/>
    </row>
    <row r="361" spans="5:12" x14ac:dyDescent="0.25">
      <c r="E361" t="s">
        <v>519</v>
      </c>
      <c r="F361" t="s">
        <v>390</v>
      </c>
      <c r="G361" t="s">
        <v>516</v>
      </c>
      <c r="H361" s="177">
        <v>0.3</v>
      </c>
      <c r="I361" s="178"/>
      <c r="J361" s="178"/>
      <c r="K361" s="178"/>
      <c r="L361" s="178"/>
    </row>
    <row r="362" spans="5:12" x14ac:dyDescent="0.25">
      <c r="E362" t="s">
        <v>520</v>
      </c>
      <c r="F362" t="s">
        <v>390</v>
      </c>
      <c r="G362" t="s">
        <v>516</v>
      </c>
      <c r="H362" s="177">
        <v>7.0000000000000007E-2</v>
      </c>
      <c r="I362" s="178"/>
      <c r="J362" s="178"/>
      <c r="K362" s="178"/>
      <c r="L362" s="178"/>
    </row>
    <row r="363" spans="5:12" x14ac:dyDescent="0.25">
      <c r="E363" t="s">
        <v>278</v>
      </c>
      <c r="F363" t="s">
        <v>390</v>
      </c>
      <c r="G363" t="s">
        <v>516</v>
      </c>
      <c r="H363" s="177">
        <v>0.28999999999999998</v>
      </c>
      <c r="I363" s="178"/>
      <c r="J363" s="178"/>
      <c r="K363" s="178"/>
      <c r="L363" s="178"/>
    </row>
    <row r="364" spans="5:12" x14ac:dyDescent="0.25">
      <c r="E364" t="s">
        <v>271</v>
      </c>
      <c r="F364" t="s">
        <v>390</v>
      </c>
      <c r="G364" t="s">
        <v>516</v>
      </c>
      <c r="H364" s="177">
        <v>0.59</v>
      </c>
      <c r="I364" s="178"/>
      <c r="J364" s="178"/>
      <c r="K364" s="178"/>
      <c r="L364" s="178"/>
    </row>
    <row r="365" spans="5:12" x14ac:dyDescent="0.25">
      <c r="E365" t="s">
        <v>521</v>
      </c>
      <c r="F365" t="s">
        <v>390</v>
      </c>
      <c r="G365" t="s">
        <v>516</v>
      </c>
      <c r="H365" s="177">
        <v>0.1</v>
      </c>
      <c r="I365" s="178"/>
      <c r="J365" s="178"/>
      <c r="K365" s="178"/>
      <c r="L365" s="178"/>
    </row>
    <row r="366" spans="5:12" x14ac:dyDescent="0.25">
      <c r="E366" t="s">
        <v>522</v>
      </c>
      <c r="F366" t="s">
        <v>390</v>
      </c>
      <c r="G366" t="s">
        <v>516</v>
      </c>
      <c r="H366" s="177">
        <v>0.09</v>
      </c>
      <c r="I366" s="178"/>
      <c r="J366" s="178"/>
      <c r="K366" s="178"/>
      <c r="L366" s="178"/>
    </row>
    <row r="367" spans="5:12" x14ac:dyDescent="0.25">
      <c r="E367" t="s">
        <v>523</v>
      </c>
      <c r="F367" t="s">
        <v>390</v>
      </c>
      <c r="G367" t="s">
        <v>516</v>
      </c>
      <c r="H367" s="177">
        <v>0.09</v>
      </c>
      <c r="I367" s="178"/>
      <c r="J367" s="178"/>
      <c r="K367" s="178"/>
      <c r="L367" s="178"/>
    </row>
    <row r="368" spans="5:12" x14ac:dyDescent="0.25">
      <c r="E368" t="s">
        <v>524</v>
      </c>
      <c r="F368" t="s">
        <v>390</v>
      </c>
      <c r="G368" t="s">
        <v>516</v>
      </c>
      <c r="H368" s="177">
        <v>0.11</v>
      </c>
      <c r="I368" s="178"/>
      <c r="J368" s="178"/>
      <c r="K368" s="178"/>
      <c r="L368" s="178"/>
    </row>
    <row r="369" spans="3:12" x14ac:dyDescent="0.25">
      <c r="E369" t="s">
        <v>525</v>
      </c>
      <c r="F369" t="s">
        <v>390</v>
      </c>
      <c r="G369" t="s">
        <v>516</v>
      </c>
      <c r="H369" s="177">
        <v>7.0000000000000007E-2</v>
      </c>
      <c r="I369" s="178"/>
      <c r="J369" s="178"/>
      <c r="K369" s="178"/>
      <c r="L369" s="178"/>
    </row>
    <row r="370" spans="3:12" x14ac:dyDescent="0.25">
      <c r="E370" t="s">
        <v>526</v>
      </c>
      <c r="F370" t="s">
        <v>390</v>
      </c>
      <c r="G370" t="s">
        <v>516</v>
      </c>
      <c r="H370" s="177">
        <v>0.04</v>
      </c>
      <c r="I370" s="178"/>
      <c r="J370" s="178"/>
      <c r="K370" s="178"/>
      <c r="L370" s="178"/>
    </row>
    <row r="371" spans="3:12" x14ac:dyDescent="0.25">
      <c r="E371" t="s">
        <v>527</v>
      </c>
      <c r="F371" t="s">
        <v>390</v>
      </c>
      <c r="G371" t="s">
        <v>516</v>
      </c>
      <c r="H371" s="177">
        <v>0.09</v>
      </c>
      <c r="I371" s="178"/>
      <c r="J371" s="178"/>
      <c r="K371" s="178"/>
      <c r="L371" s="178"/>
    </row>
    <row r="372" spans="3:12" x14ac:dyDescent="0.25">
      <c r="E372" t="s">
        <v>528</v>
      </c>
      <c r="F372" t="s">
        <v>390</v>
      </c>
      <c r="G372" t="s">
        <v>516</v>
      </c>
      <c r="H372" s="177">
        <v>0.05</v>
      </c>
      <c r="I372" s="178"/>
      <c r="J372" s="178"/>
      <c r="K372" s="178"/>
      <c r="L372" s="178"/>
    </row>
    <row r="373" spans="3:12" x14ac:dyDescent="0.25">
      <c r="E373" t="s">
        <v>272</v>
      </c>
      <c r="F373" t="s">
        <v>390</v>
      </c>
      <c r="G373" t="s">
        <v>516</v>
      </c>
      <c r="H373" s="177">
        <v>0.19</v>
      </c>
      <c r="I373" s="178"/>
      <c r="J373" s="178"/>
      <c r="K373" s="178"/>
      <c r="L373" s="178"/>
    </row>
    <row r="374" spans="3:12" ht="5.0999999999999996" customHeight="1" x14ac:dyDescent="0.25">
      <c r="H374"/>
    </row>
    <row r="375" spans="3:12" x14ac:dyDescent="0.25">
      <c r="C375" s="224" t="s">
        <v>530</v>
      </c>
      <c r="H375"/>
    </row>
    <row r="376" spans="3:12" x14ac:dyDescent="0.25">
      <c r="E376" t="s">
        <v>515</v>
      </c>
      <c r="F376" t="s">
        <v>390</v>
      </c>
      <c r="G376" t="s">
        <v>516</v>
      </c>
      <c r="H376" s="177">
        <v>0.06</v>
      </c>
      <c r="I376" s="178"/>
      <c r="J376" s="178"/>
      <c r="K376" s="178"/>
      <c r="L376" s="178"/>
    </row>
    <row r="377" spans="3:12" x14ac:dyDescent="0.25">
      <c r="E377" t="s">
        <v>517</v>
      </c>
      <c r="F377" t="s">
        <v>390</v>
      </c>
      <c r="G377" t="s">
        <v>516</v>
      </c>
      <c r="H377" s="177">
        <v>0.82</v>
      </c>
      <c r="I377" s="178"/>
      <c r="J377" s="178"/>
      <c r="K377" s="178"/>
      <c r="L377" s="178"/>
    </row>
    <row r="378" spans="3:12" x14ac:dyDescent="0.25">
      <c r="E378" t="s">
        <v>518</v>
      </c>
      <c r="F378" t="s">
        <v>390</v>
      </c>
      <c r="G378" t="s">
        <v>516</v>
      </c>
      <c r="H378" s="177">
        <v>0.1</v>
      </c>
      <c r="I378" s="178"/>
      <c r="J378" s="178"/>
      <c r="K378" s="178"/>
      <c r="L378" s="178"/>
    </row>
    <row r="379" spans="3:12" x14ac:dyDescent="0.25">
      <c r="E379" t="s">
        <v>267</v>
      </c>
      <c r="F379" t="s">
        <v>390</v>
      </c>
      <c r="G379" t="s">
        <v>516</v>
      </c>
      <c r="H379" s="177">
        <v>0.09</v>
      </c>
      <c r="I379" s="178"/>
      <c r="J379" s="178"/>
      <c r="K379" s="178"/>
      <c r="L379" s="178"/>
    </row>
    <row r="380" spans="3:12" x14ac:dyDescent="0.25">
      <c r="E380" t="s">
        <v>268</v>
      </c>
      <c r="F380" t="s">
        <v>390</v>
      </c>
      <c r="G380" t="s">
        <v>516</v>
      </c>
      <c r="H380" s="177">
        <v>0.12</v>
      </c>
      <c r="I380" s="178"/>
      <c r="J380" s="178"/>
      <c r="K380" s="178"/>
      <c r="L380" s="178"/>
    </row>
    <row r="381" spans="3:12" x14ac:dyDescent="0.25">
      <c r="E381" t="s">
        <v>270</v>
      </c>
      <c r="F381" t="s">
        <v>390</v>
      </c>
      <c r="G381" t="s">
        <v>516</v>
      </c>
      <c r="H381" s="177">
        <v>0.12</v>
      </c>
      <c r="I381" s="178"/>
      <c r="J381" s="178"/>
      <c r="K381" s="178"/>
      <c r="L381" s="178"/>
    </row>
    <row r="382" spans="3:12" x14ac:dyDescent="0.25">
      <c r="E382" t="s">
        <v>273</v>
      </c>
      <c r="F382" t="s">
        <v>390</v>
      </c>
      <c r="G382" t="s">
        <v>516</v>
      </c>
      <c r="H382" s="177">
        <v>0.1</v>
      </c>
      <c r="I382" s="178"/>
      <c r="J382" s="178"/>
      <c r="K382" s="178"/>
      <c r="L382" s="178"/>
    </row>
    <row r="383" spans="3:12" x14ac:dyDescent="0.25">
      <c r="E383" t="s">
        <v>274</v>
      </c>
      <c r="F383" t="s">
        <v>390</v>
      </c>
      <c r="G383" t="s">
        <v>516</v>
      </c>
      <c r="H383" s="177">
        <v>0.06</v>
      </c>
      <c r="I383" s="178"/>
      <c r="J383" s="178"/>
      <c r="K383" s="178"/>
      <c r="L383" s="178"/>
    </row>
    <row r="384" spans="3:12" x14ac:dyDescent="0.25">
      <c r="E384" t="s">
        <v>275</v>
      </c>
      <c r="F384" t="s">
        <v>390</v>
      </c>
      <c r="G384" t="s">
        <v>516</v>
      </c>
      <c r="H384" s="177">
        <v>0.17</v>
      </c>
      <c r="I384" s="178"/>
      <c r="J384" s="178"/>
      <c r="K384" s="178"/>
      <c r="L384" s="178"/>
    </row>
    <row r="385" spans="2:12" x14ac:dyDescent="0.25">
      <c r="E385" t="s">
        <v>519</v>
      </c>
      <c r="F385" t="s">
        <v>390</v>
      </c>
      <c r="G385" t="s">
        <v>516</v>
      </c>
      <c r="H385" s="177">
        <v>0.19</v>
      </c>
      <c r="I385" s="178"/>
      <c r="J385" s="178"/>
      <c r="K385" s="178"/>
      <c r="L385" s="178"/>
    </row>
    <row r="386" spans="2:12" x14ac:dyDescent="0.25">
      <c r="E386" t="s">
        <v>520</v>
      </c>
      <c r="F386" t="s">
        <v>390</v>
      </c>
      <c r="G386" t="s">
        <v>516</v>
      </c>
      <c r="H386" s="177">
        <v>7.0000000000000007E-2</v>
      </c>
      <c r="I386" s="178"/>
      <c r="J386" s="178"/>
      <c r="K386" s="178"/>
      <c r="L386" s="178"/>
    </row>
    <row r="387" spans="2:12" x14ac:dyDescent="0.25">
      <c r="E387" t="s">
        <v>278</v>
      </c>
      <c r="F387" t="s">
        <v>390</v>
      </c>
      <c r="G387" t="s">
        <v>516</v>
      </c>
      <c r="H387" s="177">
        <v>0.3</v>
      </c>
      <c r="I387" s="178"/>
      <c r="J387" s="178"/>
      <c r="K387" s="178"/>
      <c r="L387" s="178"/>
    </row>
    <row r="388" spans="2:12" x14ac:dyDescent="0.25">
      <c r="E388" t="s">
        <v>271</v>
      </c>
      <c r="F388" t="s">
        <v>390</v>
      </c>
      <c r="G388" t="s">
        <v>516</v>
      </c>
      <c r="H388" s="177">
        <v>0.59</v>
      </c>
      <c r="I388" s="178"/>
      <c r="J388" s="178"/>
      <c r="K388" s="178"/>
      <c r="L388" s="178"/>
    </row>
    <row r="389" spans="2:12" x14ac:dyDescent="0.25">
      <c r="E389" t="s">
        <v>521</v>
      </c>
      <c r="F389" t="s">
        <v>390</v>
      </c>
      <c r="G389" t="s">
        <v>516</v>
      </c>
      <c r="H389" s="177">
        <v>0.06</v>
      </c>
      <c r="I389" s="178"/>
      <c r="J389" s="178"/>
      <c r="K389" s="178"/>
      <c r="L389" s="178"/>
    </row>
    <row r="390" spans="2:12" x14ac:dyDescent="0.25">
      <c r="E390" t="s">
        <v>522</v>
      </c>
      <c r="F390" t="s">
        <v>390</v>
      </c>
      <c r="G390" t="s">
        <v>516</v>
      </c>
      <c r="H390" s="177">
        <v>0.45</v>
      </c>
      <c r="I390" s="178"/>
      <c r="J390" s="178"/>
      <c r="K390" s="178"/>
      <c r="L390" s="178"/>
    </row>
    <row r="391" spans="2:12" x14ac:dyDescent="0.25">
      <c r="E391" t="s">
        <v>523</v>
      </c>
      <c r="F391" t="s">
        <v>390</v>
      </c>
      <c r="G391" t="s">
        <v>516</v>
      </c>
      <c r="H391" s="177">
        <v>0.09</v>
      </c>
      <c r="I391" s="178"/>
      <c r="J391" s="178"/>
      <c r="K391" s="178"/>
      <c r="L391" s="178"/>
    </row>
    <row r="392" spans="2:12" x14ac:dyDescent="0.25">
      <c r="E392" t="s">
        <v>524</v>
      </c>
      <c r="F392" t="s">
        <v>390</v>
      </c>
      <c r="G392" t="s">
        <v>516</v>
      </c>
      <c r="H392" s="177">
        <v>0.11</v>
      </c>
      <c r="I392" s="178"/>
      <c r="J392" s="178"/>
      <c r="K392" s="178"/>
      <c r="L392" s="178"/>
    </row>
    <row r="393" spans="2:12" x14ac:dyDescent="0.25">
      <c r="E393" t="s">
        <v>525</v>
      </c>
      <c r="F393" t="s">
        <v>390</v>
      </c>
      <c r="G393" t="s">
        <v>516</v>
      </c>
      <c r="H393" s="177">
        <v>7.0000000000000007E-2</v>
      </c>
      <c r="I393" s="178"/>
      <c r="J393" s="178"/>
      <c r="K393" s="178"/>
      <c r="L393" s="178"/>
    </row>
    <row r="394" spans="2:12" x14ac:dyDescent="0.25">
      <c r="E394" t="s">
        <v>526</v>
      </c>
      <c r="F394" t="s">
        <v>390</v>
      </c>
      <c r="G394" t="s">
        <v>516</v>
      </c>
      <c r="H394" s="177">
        <v>0.04</v>
      </c>
      <c r="I394" s="178"/>
      <c r="J394" s="178"/>
      <c r="K394" s="178"/>
      <c r="L394" s="178"/>
    </row>
    <row r="395" spans="2:12" x14ac:dyDescent="0.25">
      <c r="E395" t="s">
        <v>527</v>
      </c>
      <c r="F395" t="s">
        <v>390</v>
      </c>
      <c r="G395" t="s">
        <v>516</v>
      </c>
      <c r="H395" s="177">
        <v>0.09</v>
      </c>
      <c r="I395" s="178"/>
      <c r="J395" s="178"/>
      <c r="K395" s="178"/>
      <c r="L395" s="178"/>
    </row>
    <row r="396" spans="2:12" x14ac:dyDescent="0.25">
      <c r="E396" t="s">
        <v>528</v>
      </c>
      <c r="F396" t="s">
        <v>390</v>
      </c>
      <c r="G396" t="s">
        <v>516</v>
      </c>
      <c r="H396" s="177">
        <v>0.05</v>
      </c>
      <c r="I396" s="178"/>
      <c r="J396" s="178"/>
      <c r="K396" s="178"/>
      <c r="L396" s="178"/>
    </row>
    <row r="397" spans="2:12" x14ac:dyDescent="0.25">
      <c r="E397" t="s">
        <v>272</v>
      </c>
      <c r="F397" t="s">
        <v>390</v>
      </c>
      <c r="G397" t="s">
        <v>516</v>
      </c>
      <c r="H397" s="177">
        <v>0.19</v>
      </c>
      <c r="I397" s="178"/>
      <c r="J397" s="178"/>
      <c r="K397" s="178"/>
      <c r="L397" s="178"/>
    </row>
    <row r="398" spans="2:12" ht="5.0999999999999996" customHeight="1" x14ac:dyDescent="0.25">
      <c r="H398"/>
    </row>
    <row r="399" spans="2:12" x14ac:dyDescent="0.25">
      <c r="B399" s="171" t="s">
        <v>531</v>
      </c>
      <c r="F399" s="280"/>
      <c r="H399"/>
    </row>
    <row r="400" spans="2:12" ht="5.0999999999999996" customHeight="1" x14ac:dyDescent="0.25">
      <c r="H400"/>
    </row>
    <row r="401" spans="3:13" ht="5.0999999999999996" customHeight="1" x14ac:dyDescent="0.25">
      <c r="H401"/>
    </row>
    <row r="402" spans="3:13" x14ac:dyDescent="0.25">
      <c r="C402" s="224" t="s">
        <v>532</v>
      </c>
      <c r="H402"/>
    </row>
    <row r="403" spans="3:13" x14ac:dyDescent="0.25">
      <c r="E403" s="281" t="s">
        <v>265</v>
      </c>
      <c r="F403" t="s">
        <v>390</v>
      </c>
      <c r="G403" t="s">
        <v>516</v>
      </c>
      <c r="H403" s="177">
        <v>0.2</v>
      </c>
      <c r="I403" s="178"/>
      <c r="J403" s="178"/>
      <c r="K403" s="178"/>
      <c r="L403" s="178"/>
    </row>
    <row r="404" spans="3:13" x14ac:dyDescent="0.25">
      <c r="E404" t="s">
        <v>533</v>
      </c>
      <c r="F404" t="s">
        <v>390</v>
      </c>
      <c r="G404" t="str">
        <f t="shared" ref="G404:G409" si="17">$G$403</f>
        <v>2020$ / trip</v>
      </c>
      <c r="H404" s="177">
        <v>0.12</v>
      </c>
      <c r="I404" s="178"/>
      <c r="J404" s="178"/>
      <c r="K404" s="178"/>
      <c r="L404" s="178"/>
      <c r="M404" s="162"/>
    </row>
    <row r="405" spans="3:13" x14ac:dyDescent="0.25">
      <c r="E405" t="s">
        <v>534</v>
      </c>
      <c r="F405" t="s">
        <v>390</v>
      </c>
      <c r="G405" t="str">
        <f t="shared" si="17"/>
        <v>2020$ / trip</v>
      </c>
      <c r="H405" s="177">
        <v>0.08</v>
      </c>
      <c r="I405" s="178"/>
      <c r="J405" s="178"/>
      <c r="K405" s="178"/>
      <c r="L405" s="178"/>
      <c r="M405" s="162"/>
    </row>
    <row r="406" spans="3:13" x14ac:dyDescent="0.25">
      <c r="E406" t="s">
        <v>267</v>
      </c>
      <c r="F406" t="s">
        <v>390</v>
      </c>
      <c r="G406" t="str">
        <f t="shared" si="17"/>
        <v>2020$ / trip</v>
      </c>
      <c r="H406" s="177">
        <v>0.36</v>
      </c>
      <c r="I406" s="178"/>
      <c r="J406" s="178"/>
      <c r="K406" s="178"/>
      <c r="L406" s="178"/>
      <c r="M406" s="162"/>
    </row>
    <row r="407" spans="3:13" x14ac:dyDescent="0.25">
      <c r="E407" t="s">
        <v>278</v>
      </c>
      <c r="F407" t="s">
        <v>390</v>
      </c>
      <c r="G407" t="str">
        <f t="shared" si="17"/>
        <v>2020$ / trip</v>
      </c>
      <c r="H407" s="177">
        <v>0.21</v>
      </c>
      <c r="I407" s="178"/>
      <c r="J407" s="178"/>
      <c r="K407" s="178"/>
      <c r="L407" s="178"/>
      <c r="M407" s="162"/>
    </row>
    <row r="408" spans="3:13" x14ac:dyDescent="0.25">
      <c r="E408" t="s">
        <v>535</v>
      </c>
      <c r="F408" t="s">
        <v>390</v>
      </c>
      <c r="G408" t="str">
        <f t="shared" si="17"/>
        <v>2020$ / trip</v>
      </c>
      <c r="H408" s="177">
        <v>0.3</v>
      </c>
      <c r="I408" s="178"/>
      <c r="J408" s="178"/>
      <c r="K408" s="178"/>
      <c r="L408" s="178"/>
      <c r="M408" s="162"/>
    </row>
    <row r="409" spans="3:13" x14ac:dyDescent="0.25">
      <c r="E409" t="s">
        <v>536</v>
      </c>
      <c r="F409" t="s">
        <v>390</v>
      </c>
      <c r="G409" t="str">
        <f t="shared" si="17"/>
        <v>2020$ / trip</v>
      </c>
      <c r="H409" s="177">
        <v>0.04</v>
      </c>
      <c r="I409" s="178"/>
      <c r="J409" s="178"/>
      <c r="K409" s="178"/>
      <c r="L409" s="178"/>
      <c r="M409" s="162"/>
    </row>
    <row r="410" spans="3:13" ht="5.0999999999999996" customHeight="1" x14ac:dyDescent="0.25">
      <c r="G410" s="244"/>
      <c r="H410" s="244"/>
      <c r="I410" s="248"/>
      <c r="J410" s="248"/>
      <c r="K410" s="248"/>
      <c r="L410" s="248"/>
    </row>
    <row r="411" spans="3:13" x14ac:dyDescent="0.25">
      <c r="C411" s="224" t="s">
        <v>537</v>
      </c>
      <c r="H411"/>
    </row>
    <row r="412" spans="3:13" x14ac:dyDescent="0.25">
      <c r="E412" s="281" t="s">
        <v>265</v>
      </c>
      <c r="F412" t="s">
        <v>390</v>
      </c>
      <c r="G412" t="str">
        <f t="shared" ref="G412:G418" si="18">$G$403</f>
        <v>2020$ / trip</v>
      </c>
      <c r="H412" s="177">
        <v>0.2</v>
      </c>
      <c r="I412" s="178"/>
      <c r="J412" s="178"/>
      <c r="K412" s="178"/>
      <c r="L412" s="178"/>
    </row>
    <row r="413" spans="3:13" x14ac:dyDescent="0.25">
      <c r="E413" t="s">
        <v>533</v>
      </c>
      <c r="F413" t="s">
        <v>390</v>
      </c>
      <c r="G413" t="str">
        <f t="shared" si="18"/>
        <v>2020$ / trip</v>
      </c>
      <c r="H413" s="177">
        <v>0.12</v>
      </c>
      <c r="I413" s="178"/>
      <c r="J413" s="178"/>
      <c r="K413" s="178"/>
      <c r="L413" s="178"/>
      <c r="M413" s="162"/>
    </row>
    <row r="414" spans="3:13" x14ac:dyDescent="0.25">
      <c r="E414" t="s">
        <v>534</v>
      </c>
      <c r="F414" t="s">
        <v>390</v>
      </c>
      <c r="G414" t="str">
        <f t="shared" si="18"/>
        <v>2020$ / trip</v>
      </c>
      <c r="H414" s="177">
        <v>0.08</v>
      </c>
      <c r="I414" s="178"/>
      <c r="J414" s="178"/>
      <c r="K414" s="178"/>
      <c r="L414" s="178"/>
      <c r="M414" s="162"/>
    </row>
    <row r="415" spans="3:13" x14ac:dyDescent="0.25">
      <c r="E415" t="s">
        <v>267</v>
      </c>
      <c r="F415" t="s">
        <v>390</v>
      </c>
      <c r="G415" t="str">
        <f t="shared" si="18"/>
        <v>2020$ / trip</v>
      </c>
      <c r="H415" s="177">
        <v>0.36</v>
      </c>
      <c r="I415" s="178"/>
      <c r="J415" s="178"/>
      <c r="K415" s="178"/>
      <c r="L415" s="178"/>
      <c r="M415" s="162"/>
    </row>
    <row r="416" spans="3:13" x14ac:dyDescent="0.25">
      <c r="E416" t="s">
        <v>278</v>
      </c>
      <c r="F416" t="s">
        <v>390</v>
      </c>
      <c r="G416" t="str">
        <f t="shared" si="18"/>
        <v>2020$ / trip</v>
      </c>
      <c r="H416" s="177">
        <v>0.21</v>
      </c>
      <c r="I416" s="178"/>
      <c r="J416" s="178"/>
      <c r="K416" s="178"/>
      <c r="L416" s="178"/>
      <c r="M416" s="162"/>
    </row>
    <row r="417" spans="2:17" x14ac:dyDescent="0.25">
      <c r="E417" t="s">
        <v>535</v>
      </c>
      <c r="F417" t="s">
        <v>390</v>
      </c>
      <c r="G417" t="str">
        <f t="shared" si="18"/>
        <v>2020$ / trip</v>
      </c>
      <c r="H417" s="177">
        <v>0.12</v>
      </c>
      <c r="I417" s="178"/>
      <c r="J417" s="178"/>
      <c r="K417" s="178"/>
      <c r="L417" s="178"/>
      <c r="M417" s="162"/>
    </row>
    <row r="418" spans="2:17" x14ac:dyDescent="0.25">
      <c r="E418" t="s">
        <v>536</v>
      </c>
      <c r="F418" t="s">
        <v>390</v>
      </c>
      <c r="G418" t="str">
        <f t="shared" si="18"/>
        <v>2020$ / trip</v>
      </c>
      <c r="H418" s="177">
        <v>0.04</v>
      </c>
      <c r="I418" s="178"/>
      <c r="J418" s="178"/>
      <c r="K418" s="178"/>
      <c r="L418" s="178"/>
      <c r="M418" s="162"/>
    </row>
    <row r="419" spans="2:17" ht="5.0999999999999996" customHeight="1" x14ac:dyDescent="0.25">
      <c r="G419" s="244"/>
      <c r="H419" s="244"/>
      <c r="I419" s="248"/>
      <c r="J419" s="248"/>
      <c r="K419" s="248"/>
      <c r="L419" s="248"/>
    </row>
    <row r="420" spans="2:17" x14ac:dyDescent="0.25">
      <c r="C420" s="224" t="s">
        <v>538</v>
      </c>
      <c r="H420"/>
    </row>
    <row r="421" spans="2:17" x14ac:dyDescent="0.25">
      <c r="E421" s="281" t="s">
        <v>265</v>
      </c>
      <c r="F421" t="s">
        <v>390</v>
      </c>
      <c r="G421" t="str">
        <f>$G$403</f>
        <v>2020$ / trip</v>
      </c>
      <c r="H421" s="177">
        <v>0.21</v>
      </c>
      <c r="I421" s="178"/>
      <c r="J421" s="178"/>
      <c r="K421" s="178"/>
      <c r="L421" s="178"/>
    </row>
    <row r="422" spans="2:17" x14ac:dyDescent="0.25">
      <c r="E422" t="s">
        <v>533</v>
      </c>
      <c r="F422" t="s">
        <v>390</v>
      </c>
      <c r="G422" t="str">
        <f>$G$403</f>
        <v>2020$ / trip</v>
      </c>
      <c r="H422" s="177">
        <v>0.28999999999999998</v>
      </c>
      <c r="I422" s="178"/>
      <c r="J422" s="178"/>
      <c r="K422" s="178"/>
      <c r="L422" s="178"/>
      <c r="M422" s="162"/>
    </row>
    <row r="423" spans="2:17" x14ac:dyDescent="0.25">
      <c r="E423" t="s">
        <v>534</v>
      </c>
      <c r="F423" t="s">
        <v>390</v>
      </c>
      <c r="G423" t="str">
        <f t="shared" ref="G423:G429" si="19">$G$403</f>
        <v>2020$ / trip</v>
      </c>
      <c r="H423" s="177">
        <v>0.08</v>
      </c>
      <c r="I423" s="178"/>
      <c r="J423" s="178"/>
      <c r="K423" s="178"/>
      <c r="L423" s="178"/>
      <c r="M423" s="162"/>
    </row>
    <row r="424" spans="2:17" x14ac:dyDescent="0.25">
      <c r="E424" t="s">
        <v>267</v>
      </c>
      <c r="F424" t="s">
        <v>390</v>
      </c>
      <c r="G424" t="str">
        <f t="shared" si="19"/>
        <v>2020$ / trip</v>
      </c>
      <c r="H424" s="177">
        <v>0.37</v>
      </c>
      <c r="I424" s="178"/>
      <c r="J424" s="178"/>
      <c r="K424" s="178"/>
      <c r="L424" s="178"/>
      <c r="M424" s="162"/>
    </row>
    <row r="425" spans="2:17" x14ac:dyDescent="0.25">
      <c r="E425" t="s">
        <v>278</v>
      </c>
      <c r="F425" t="s">
        <v>390</v>
      </c>
      <c r="G425" t="str">
        <f t="shared" si="19"/>
        <v>2020$ / trip</v>
      </c>
      <c r="H425" s="177">
        <v>0.59</v>
      </c>
      <c r="I425" s="178"/>
      <c r="J425" s="178"/>
      <c r="K425" s="178"/>
      <c r="L425" s="178"/>
      <c r="M425" s="162"/>
    </row>
    <row r="426" spans="2:17" x14ac:dyDescent="0.25">
      <c r="E426" t="s">
        <v>535</v>
      </c>
      <c r="F426" t="s">
        <v>390</v>
      </c>
      <c r="G426" t="str">
        <f t="shared" si="19"/>
        <v>2020$ / trip</v>
      </c>
      <c r="H426" s="177">
        <v>0.45</v>
      </c>
      <c r="I426" s="178"/>
      <c r="J426" s="178"/>
      <c r="K426" s="178"/>
      <c r="L426" s="178"/>
      <c r="M426" s="162"/>
    </row>
    <row r="427" spans="2:17" x14ac:dyDescent="0.25">
      <c r="E427" t="s">
        <v>536</v>
      </c>
      <c r="F427" t="s">
        <v>390</v>
      </c>
      <c r="G427" t="str">
        <f t="shared" si="19"/>
        <v>2020$ / trip</v>
      </c>
      <c r="H427" s="177">
        <v>0.04</v>
      </c>
      <c r="I427" s="178"/>
      <c r="J427" s="178"/>
      <c r="K427" s="178"/>
      <c r="L427" s="178"/>
      <c r="M427" s="162"/>
    </row>
    <row r="428" spans="2:17" x14ac:dyDescent="0.25">
      <c r="E428" s="281" t="s">
        <v>539</v>
      </c>
      <c r="F428" t="s">
        <v>390</v>
      </c>
      <c r="G428" t="str">
        <f t="shared" si="19"/>
        <v>2020$ / trip</v>
      </c>
      <c r="H428" s="177">
        <v>0.03</v>
      </c>
      <c r="I428" s="178"/>
      <c r="J428" s="178"/>
      <c r="K428" s="178"/>
      <c r="L428" s="178"/>
      <c r="M428" s="162"/>
    </row>
    <row r="429" spans="2:17" x14ac:dyDescent="0.25">
      <c r="E429" s="281" t="s">
        <v>273</v>
      </c>
      <c r="F429" t="s">
        <v>390</v>
      </c>
      <c r="G429" t="str">
        <f t="shared" si="19"/>
        <v>2020$ / trip</v>
      </c>
      <c r="H429" s="177">
        <v>0.18</v>
      </c>
      <c r="I429" s="178"/>
      <c r="J429" s="178"/>
      <c r="K429" s="178"/>
      <c r="L429" s="178"/>
      <c r="M429" s="247"/>
      <c r="N429" s="247"/>
      <c r="O429" s="247"/>
      <c r="P429" s="190"/>
      <c r="Q429" s="190"/>
    </row>
    <row r="430" spans="2:17" ht="5.0999999999999996" customHeight="1" x14ac:dyDescent="0.25">
      <c r="G430" s="244"/>
      <c r="H430" s="244"/>
      <c r="I430" s="248"/>
      <c r="J430" s="248"/>
    </row>
    <row r="431" spans="2:17" x14ac:dyDescent="0.25">
      <c r="B431" s="171" t="s">
        <v>540</v>
      </c>
      <c r="F431" s="280"/>
      <c r="H431"/>
    </row>
    <row r="432" spans="2:17" ht="5.0999999999999996" customHeight="1" x14ac:dyDescent="0.25">
      <c r="H432"/>
    </row>
    <row r="433" spans="3:13" x14ac:dyDescent="0.25">
      <c r="C433" s="224" t="s">
        <v>511</v>
      </c>
      <c r="H433"/>
    </row>
    <row r="434" spans="3:13" ht="5.0999999999999996" customHeight="1" x14ac:dyDescent="0.25">
      <c r="H434"/>
    </row>
    <row r="435" spans="3:13" x14ac:dyDescent="0.25">
      <c r="E435" t="s">
        <v>541</v>
      </c>
      <c r="F435" t="s">
        <v>461</v>
      </c>
      <c r="G435" t="s">
        <v>542</v>
      </c>
      <c r="H435" s="177">
        <v>2.38</v>
      </c>
      <c r="I435" s="178"/>
      <c r="J435" s="178"/>
      <c r="K435" s="178"/>
      <c r="L435" s="178"/>
    </row>
    <row r="436" spans="3:13" x14ac:dyDescent="0.25">
      <c r="E436" s="472" t="s">
        <v>543</v>
      </c>
      <c r="H436"/>
    </row>
    <row r="437" spans="3:13" x14ac:dyDescent="0.25">
      <c r="E437" t="s">
        <v>544</v>
      </c>
      <c r="F437" t="s">
        <v>461</v>
      </c>
      <c r="G437" t="s">
        <v>545</v>
      </c>
      <c r="H437" s="177">
        <v>1.42</v>
      </c>
      <c r="I437" s="178"/>
      <c r="J437" s="178"/>
      <c r="K437" s="178"/>
      <c r="L437" s="178"/>
      <c r="M437" s="164"/>
    </row>
    <row r="438" spans="3:13" x14ac:dyDescent="0.25">
      <c r="E438" t="s">
        <v>546</v>
      </c>
      <c r="F438" t="s">
        <v>461</v>
      </c>
      <c r="G438" t="str">
        <f>$G$437</f>
        <v>2020$ / cycle-mile</v>
      </c>
      <c r="H438" s="177">
        <v>1.78</v>
      </c>
      <c r="I438" s="178"/>
      <c r="J438" s="178"/>
      <c r="K438" s="178"/>
      <c r="L438" s="178"/>
      <c r="M438" s="164"/>
    </row>
    <row r="439" spans="3:13" x14ac:dyDescent="0.25">
      <c r="E439" t="s">
        <v>259</v>
      </c>
      <c r="F439" t="s">
        <v>461</v>
      </c>
      <c r="G439" t="str">
        <f>$G$437</f>
        <v>2020$ / cycle-mile</v>
      </c>
      <c r="H439" s="177">
        <v>1.69</v>
      </c>
      <c r="I439" s="178"/>
      <c r="J439" s="178"/>
      <c r="K439" s="178"/>
      <c r="L439" s="178"/>
      <c r="M439" s="164"/>
    </row>
    <row r="440" spans="3:13" x14ac:dyDescent="0.25">
      <c r="E440" s="281" t="s">
        <v>260</v>
      </c>
      <c r="F440" t="s">
        <v>461</v>
      </c>
      <c r="G440" t="str">
        <f>$G$437</f>
        <v>2020$ / cycle-mile</v>
      </c>
      <c r="H440" s="177">
        <v>0.26</v>
      </c>
      <c r="I440" s="178"/>
      <c r="J440" s="178"/>
      <c r="K440" s="178"/>
      <c r="L440" s="178"/>
      <c r="M440" s="164"/>
    </row>
    <row r="441" spans="3:13" x14ac:dyDescent="0.25">
      <c r="E441" t="s">
        <v>261</v>
      </c>
      <c r="F441" t="s">
        <v>461</v>
      </c>
      <c r="G441" t="str">
        <f>$G$437</f>
        <v>2020$ / cycle-mile</v>
      </c>
      <c r="H441" s="177">
        <v>1.69</v>
      </c>
      <c r="I441" s="178"/>
      <c r="J441" s="178"/>
      <c r="K441" s="178"/>
      <c r="L441" s="178"/>
    </row>
    <row r="442" spans="3:13" ht="5.0999999999999996" customHeight="1" x14ac:dyDescent="0.25">
      <c r="H442"/>
    </row>
    <row r="443" spans="3:13" x14ac:dyDescent="0.25">
      <c r="C443" s="224" t="s">
        <v>547</v>
      </c>
      <c r="H443"/>
    </row>
    <row r="444" spans="3:13" x14ac:dyDescent="0.25">
      <c r="E444" t="s">
        <v>548</v>
      </c>
      <c r="F444" t="s">
        <v>461</v>
      </c>
      <c r="G444" t="s">
        <v>542</v>
      </c>
      <c r="H444" s="177">
        <v>0.86</v>
      </c>
      <c r="I444" s="178"/>
      <c r="J444" s="178"/>
      <c r="K444" s="178"/>
      <c r="L444" s="178"/>
    </row>
    <row r="445" spans="3:13" x14ac:dyDescent="0.25">
      <c r="E445" t="s">
        <v>549</v>
      </c>
      <c r="F445" t="s">
        <v>461</v>
      </c>
      <c r="G445" t="s">
        <v>550</v>
      </c>
      <c r="H445" s="177">
        <v>31</v>
      </c>
      <c r="I445" s="178"/>
      <c r="J445" s="178"/>
      <c r="K445" s="178"/>
      <c r="L445" s="178"/>
    </row>
    <row r="446" spans="3:13" x14ac:dyDescent="0.25">
      <c r="H446"/>
    </row>
    <row r="447" spans="3:13" x14ac:dyDescent="0.25">
      <c r="E447" s="281" t="s">
        <v>254</v>
      </c>
      <c r="F447" t="s">
        <v>461</v>
      </c>
      <c r="G447" t="s">
        <v>551</v>
      </c>
      <c r="H447" s="476">
        <v>0.1</v>
      </c>
      <c r="I447" s="178"/>
      <c r="J447" s="178"/>
      <c r="K447" s="178"/>
      <c r="L447" s="178"/>
      <c r="M447" s="164"/>
    </row>
    <row r="448" spans="3:13" x14ac:dyDescent="0.25">
      <c r="E448" s="281" t="s">
        <v>552</v>
      </c>
      <c r="F448" t="s">
        <v>461</v>
      </c>
      <c r="G448" t="s">
        <v>553</v>
      </c>
      <c r="H448" s="476">
        <v>0.18</v>
      </c>
      <c r="I448" s="178"/>
      <c r="J448" s="178"/>
      <c r="K448" s="178"/>
      <c r="L448" s="178"/>
      <c r="M448" s="164"/>
    </row>
    <row r="449" spans="1:16" x14ac:dyDescent="0.25">
      <c r="E449" s="281" t="s">
        <v>554</v>
      </c>
      <c r="F449" t="s">
        <v>461</v>
      </c>
      <c r="G449" t="str">
        <f>$G$448</f>
        <v>2020$ / Use</v>
      </c>
      <c r="H449" s="476">
        <v>0.46</v>
      </c>
      <c r="I449" s="178"/>
      <c r="J449" s="178"/>
      <c r="K449" s="178"/>
      <c r="L449" s="178"/>
      <c r="M449" s="164"/>
    </row>
    <row r="450" spans="1:16" ht="5.0999999999999996" customHeight="1" x14ac:dyDescent="0.25">
      <c r="K450" s="202"/>
      <c r="L450" s="202"/>
    </row>
    <row r="451" spans="1:16" ht="15" customHeight="1" x14ac:dyDescent="0.25">
      <c r="A451" s="19" t="s">
        <v>555</v>
      </c>
    </row>
    <row r="452" spans="1:16" ht="5.0999999999999996" customHeight="1" x14ac:dyDescent="0.25">
      <c r="A452" s="19"/>
      <c r="K452" s="202"/>
      <c r="L452" s="202"/>
    </row>
    <row r="453" spans="1:16" ht="15" customHeight="1" x14ac:dyDescent="0.25">
      <c r="B453" s="171" t="s">
        <v>556</v>
      </c>
      <c r="C453" s="277"/>
      <c r="K453" s="202"/>
      <c r="L453" s="202"/>
    </row>
    <row r="454" spans="1:16" ht="15" customHeight="1" x14ac:dyDescent="0.25">
      <c r="J454" t="s">
        <v>318</v>
      </c>
      <c r="K454" t="s">
        <v>319</v>
      </c>
      <c r="M454" t="s">
        <v>557</v>
      </c>
    </row>
    <row r="455" spans="1:16" ht="15" customHeight="1" x14ac:dyDescent="0.25">
      <c r="E455" t="s">
        <v>558</v>
      </c>
      <c r="F455" t="s">
        <v>559</v>
      </c>
      <c r="G455" t="s">
        <v>560</v>
      </c>
      <c r="H455" s="487">
        <f t="shared" ref="H455:H461" si="20">IF($H$8=$J$454, $J455,IF($H$8=$K$454,$K455,$I455))</f>
        <v>3900</v>
      </c>
      <c r="I455" s="251">
        <v>3900</v>
      </c>
      <c r="J455" s="288">
        <f t="shared" ref="J455:J458" si="21">I455*(1-$M$455)</f>
        <v>2340</v>
      </c>
      <c r="K455" s="288">
        <f t="shared" ref="K455:K458" si="22">I455*(1+$M$455)</f>
        <v>5460</v>
      </c>
      <c r="L455" s="288"/>
      <c r="M455" s="287">
        <v>0.4</v>
      </c>
      <c r="N455" t="s">
        <v>561</v>
      </c>
      <c r="O455" s="162" t="s">
        <v>562</v>
      </c>
    </row>
    <row r="456" spans="1:16" ht="15" customHeight="1" x14ac:dyDescent="0.25">
      <c r="E456" t="s">
        <v>563</v>
      </c>
      <c r="F456" t="s">
        <v>559</v>
      </c>
      <c r="G456" t="s">
        <v>560</v>
      </c>
      <c r="H456" s="487">
        <f t="shared" si="20"/>
        <v>77200</v>
      </c>
      <c r="I456" s="251">
        <v>77200</v>
      </c>
      <c r="J456" s="288">
        <f t="shared" si="21"/>
        <v>46320</v>
      </c>
      <c r="K456" s="288">
        <f t="shared" si="22"/>
        <v>108080</v>
      </c>
      <c r="L456" s="288"/>
      <c r="O456">
        <v>0.59299999999999997</v>
      </c>
      <c r="P456" s="288" t="e">
        <f>#REF!*O456</f>
        <v>#REF!</v>
      </c>
    </row>
    <row r="457" spans="1:16" ht="15" customHeight="1" x14ac:dyDescent="0.25">
      <c r="E457" t="s">
        <v>564</v>
      </c>
      <c r="F457" t="s">
        <v>559</v>
      </c>
      <c r="G457" t="s">
        <v>560</v>
      </c>
      <c r="H457" s="487">
        <f t="shared" si="20"/>
        <v>151000</v>
      </c>
      <c r="I457" s="251">
        <v>151000</v>
      </c>
      <c r="J457" s="288">
        <f t="shared" si="21"/>
        <v>90600</v>
      </c>
      <c r="K457" s="288">
        <f t="shared" si="22"/>
        <v>211400</v>
      </c>
      <c r="L457" s="288"/>
      <c r="O457">
        <v>0.26600000000000001</v>
      </c>
      <c r="P457" s="288" t="e">
        <f>#REF!*O457</f>
        <v>#REF!</v>
      </c>
    </row>
    <row r="458" spans="1:16" ht="15" customHeight="1" x14ac:dyDescent="0.25">
      <c r="E458" t="s">
        <v>565</v>
      </c>
      <c r="F458" t="s">
        <v>559</v>
      </c>
      <c r="G458" t="s">
        <v>560</v>
      </c>
      <c r="H458" s="487">
        <f t="shared" si="20"/>
        <v>554800</v>
      </c>
      <c r="I458" s="251">
        <v>554800</v>
      </c>
      <c r="J458" s="288">
        <f t="shared" si="21"/>
        <v>332880</v>
      </c>
      <c r="K458" s="288">
        <f t="shared" si="22"/>
        <v>776720</v>
      </c>
      <c r="L458" s="288"/>
      <c r="O458">
        <v>0.105</v>
      </c>
      <c r="P458" s="288" t="e">
        <f>#REF!*O458</f>
        <v>#REF!</v>
      </c>
    </row>
    <row r="459" spans="1:16" ht="15" customHeight="1" x14ac:dyDescent="0.25">
      <c r="E459" t="s">
        <v>566</v>
      </c>
      <c r="F459" t="s">
        <v>559</v>
      </c>
      <c r="G459" t="s">
        <v>560</v>
      </c>
      <c r="H459" s="487">
        <f t="shared" si="20"/>
        <v>11600000</v>
      </c>
      <c r="I459" s="251">
        <v>11600000</v>
      </c>
      <c r="J459" s="288">
        <f>I459*(1-$M$455)</f>
        <v>6960000</v>
      </c>
      <c r="K459" s="288">
        <f>I459*(1+$M$455)</f>
        <v>16239999.999999998</v>
      </c>
      <c r="L459" s="288"/>
      <c r="O459">
        <v>4.7E-2</v>
      </c>
      <c r="P459" s="288" t="e">
        <f>#REF!*O459</f>
        <v>#REF!</v>
      </c>
    </row>
    <row r="460" spans="1:16" ht="15" customHeight="1" x14ac:dyDescent="0.25">
      <c r="E460" t="s">
        <v>567</v>
      </c>
      <c r="F460" t="s">
        <v>559</v>
      </c>
      <c r="G460" t="s">
        <v>560</v>
      </c>
      <c r="H460" s="487">
        <f t="shared" si="20"/>
        <v>210300</v>
      </c>
      <c r="I460" s="251">
        <v>210300</v>
      </c>
      <c r="J460" s="288">
        <f t="shared" ref="J460:J461" si="23">I460*(1-$M$455)</f>
        <v>126180</v>
      </c>
      <c r="K460" s="288">
        <f t="shared" ref="K460:K461" si="24">I460*(1+$M$455)</f>
        <v>294420</v>
      </c>
      <c r="L460" s="288"/>
      <c r="O460">
        <v>3.0000000000000001E-3</v>
      </c>
      <c r="P460" s="288" t="e">
        <f>#REF!*O460</f>
        <v>#REF!</v>
      </c>
    </row>
    <row r="461" spans="1:16" ht="15" customHeight="1" x14ac:dyDescent="0.25">
      <c r="E461" t="s">
        <v>568</v>
      </c>
      <c r="F461" t="s">
        <v>559</v>
      </c>
      <c r="G461" t="s">
        <v>569</v>
      </c>
      <c r="H461" s="487">
        <f t="shared" si="20"/>
        <v>159800</v>
      </c>
      <c r="I461" s="251">
        <v>159800</v>
      </c>
      <c r="J461" s="288">
        <f t="shared" si="23"/>
        <v>95880</v>
      </c>
      <c r="K461" s="288">
        <f t="shared" si="24"/>
        <v>223720</v>
      </c>
      <c r="L461" s="288"/>
    </row>
    <row r="462" spans="1:16" ht="15" customHeight="1" x14ac:dyDescent="0.25">
      <c r="K462" s="202"/>
      <c r="L462" s="202"/>
    </row>
    <row r="463" spans="1:16" ht="15" customHeight="1" x14ac:dyDescent="0.25">
      <c r="B463" s="171" t="s">
        <v>570</v>
      </c>
      <c r="C463" s="277"/>
      <c r="K463" s="202"/>
      <c r="L463" s="202"/>
    </row>
    <row r="464" spans="1:16" ht="15" customHeight="1" x14ac:dyDescent="0.25">
      <c r="K464" s="202"/>
      <c r="L464" s="202"/>
    </row>
    <row r="465" spans="1:14" ht="15" customHeight="1" x14ac:dyDescent="0.25">
      <c r="E465" t="s">
        <v>573</v>
      </c>
      <c r="F465" t="s">
        <v>559</v>
      </c>
      <c r="G465" t="str">
        <f>$G$466</f>
        <v>2020$ / crash</v>
      </c>
      <c r="H465" s="487">
        <f>IF($H$8=$J$454, $J465,IF($H$8=$K$454,$K465,$I465))</f>
        <v>12837400</v>
      </c>
      <c r="I465" s="251">
        <v>12837400</v>
      </c>
      <c r="J465" s="288">
        <f>I465*(1-$M$455)</f>
        <v>7702440</v>
      </c>
      <c r="K465" s="288">
        <f>I465*(1+$M$455)</f>
        <v>17972360</v>
      </c>
      <c r="L465" s="288"/>
    </row>
    <row r="466" spans="1:14" ht="15" customHeight="1" x14ac:dyDescent="0.25">
      <c r="E466" t="s">
        <v>571</v>
      </c>
      <c r="F466" t="s">
        <v>559</v>
      </c>
      <c r="G466" t="s">
        <v>572</v>
      </c>
      <c r="H466" s="487">
        <f>IF($H$8=$J$454, $J466,IF($H$8=$K$454,$K466,$I466))</f>
        <v>302600</v>
      </c>
      <c r="I466" s="251">
        <v>302600</v>
      </c>
      <c r="J466" s="288">
        <f t="shared" ref="J466" si="25">I466*(1-$M$455)</f>
        <v>181560</v>
      </c>
      <c r="K466" s="288">
        <f t="shared" ref="K466" si="26">I466*(1+$M$455)</f>
        <v>423640</v>
      </c>
      <c r="L466" s="288"/>
    </row>
    <row r="467" spans="1:14" ht="15" customHeight="1" x14ac:dyDescent="0.25">
      <c r="E467" t="s">
        <v>1135</v>
      </c>
      <c r="F467" t="s">
        <v>559</v>
      </c>
      <c r="G467" t="s">
        <v>574</v>
      </c>
      <c r="H467" s="487">
        <f>IF($H$8=$J$454, $J467,IF($H$8=$K$454,$K467,$I467))</f>
        <v>4600</v>
      </c>
      <c r="I467" s="477">
        <v>4600</v>
      </c>
      <c r="J467" s="288">
        <f>I467*(1-$M$455)</f>
        <v>2760</v>
      </c>
      <c r="K467" s="288">
        <f>I467*(1+$M$455)</f>
        <v>6440</v>
      </c>
      <c r="L467" s="288"/>
    </row>
    <row r="468" spans="1:14" ht="15" customHeight="1" x14ac:dyDescent="0.25">
      <c r="G468" s="275"/>
      <c r="H468"/>
      <c r="K468" s="202"/>
      <c r="L468" s="202"/>
    </row>
    <row r="469" spans="1:14" ht="15" customHeight="1" x14ac:dyDescent="0.25">
      <c r="A469" s="19"/>
      <c r="K469" s="202"/>
      <c r="L469" s="202"/>
    </row>
    <row r="470" spans="1:14" ht="15" customHeight="1" x14ac:dyDescent="0.25">
      <c r="A470" s="19"/>
      <c r="B470" s="289"/>
      <c r="C470" s="284"/>
      <c r="D470" s="285"/>
      <c r="E470" s="285"/>
      <c r="F470" s="285"/>
      <c r="G470" s="285"/>
      <c r="H470" s="286"/>
      <c r="I470" s="285"/>
      <c r="J470" s="285"/>
      <c r="K470" s="285"/>
      <c r="L470" s="285"/>
    </row>
    <row r="471" spans="1:14" ht="15" customHeight="1" x14ac:dyDescent="0.3">
      <c r="E471" s="19" t="s">
        <v>575</v>
      </c>
      <c r="F471" s="167" t="s">
        <v>387</v>
      </c>
      <c r="H471" s="229" t="s">
        <v>388</v>
      </c>
      <c r="I471" s="290" t="s">
        <v>576</v>
      </c>
      <c r="N471" s="291"/>
    </row>
    <row r="472" spans="1:14" ht="15" customHeight="1" x14ac:dyDescent="0.25">
      <c r="E472" s="19"/>
      <c r="F472" s="162" t="s">
        <v>577</v>
      </c>
      <c r="K472" s="202"/>
      <c r="L472" s="202"/>
    </row>
    <row r="473" spans="1:14" ht="15" customHeight="1" x14ac:dyDescent="0.25">
      <c r="E473" t="s">
        <v>578</v>
      </c>
      <c r="F473" s="164">
        <v>31.31</v>
      </c>
      <c r="H473" s="164">
        <v>32.25</v>
      </c>
      <c r="K473" s="202"/>
      <c r="L473" s="202"/>
    </row>
    <row r="474" spans="1:14" ht="15" customHeight="1" x14ac:dyDescent="0.25">
      <c r="E474" t="s">
        <v>579</v>
      </c>
      <c r="F474" s="164">
        <v>15.13</v>
      </c>
      <c r="H474" s="164">
        <v>14.98</v>
      </c>
      <c r="K474" s="202"/>
      <c r="L474" s="202"/>
    </row>
    <row r="475" spans="1:14" ht="15" customHeight="1" x14ac:dyDescent="0.25">
      <c r="E475" t="s">
        <v>580</v>
      </c>
      <c r="F475" s="164">
        <v>19</v>
      </c>
      <c r="H475" s="164">
        <v>27</v>
      </c>
      <c r="K475" s="202"/>
      <c r="L475" s="202"/>
    </row>
    <row r="476" spans="1:14" ht="15" customHeight="1" x14ac:dyDescent="0.25">
      <c r="E476" t="s">
        <v>581</v>
      </c>
      <c r="F476" s="164">
        <v>24.8</v>
      </c>
      <c r="H476" s="164">
        <v>28.8</v>
      </c>
      <c r="K476" s="202"/>
      <c r="L476" s="202"/>
    </row>
    <row r="477" spans="1:14" ht="15" customHeight="1" x14ac:dyDescent="0.25">
      <c r="E477" t="s">
        <v>582</v>
      </c>
      <c r="F477" s="292">
        <v>68.150000000000006</v>
      </c>
      <c r="G477" s="172"/>
      <c r="H477" s="292">
        <v>99.91</v>
      </c>
      <c r="K477" s="202"/>
      <c r="L477" s="202"/>
    </row>
    <row r="478" spans="1:14" ht="15" customHeight="1" x14ac:dyDescent="0.25">
      <c r="E478" t="s">
        <v>583</v>
      </c>
      <c r="F478" s="164">
        <v>22</v>
      </c>
      <c r="H478" s="164">
        <v>20.5</v>
      </c>
      <c r="K478" s="202"/>
      <c r="L478" s="202"/>
    </row>
    <row r="479" spans="1:14" ht="15" customHeight="1" x14ac:dyDescent="0.25">
      <c r="E479" t="s">
        <v>584</v>
      </c>
      <c r="F479" s="164">
        <v>35.75</v>
      </c>
      <c r="H479" s="164">
        <v>40.1</v>
      </c>
      <c r="K479" s="202"/>
      <c r="L479" s="202"/>
    </row>
    <row r="480" spans="1:14" ht="15" customHeight="1" x14ac:dyDescent="0.25">
      <c r="E480" t="s">
        <v>585</v>
      </c>
      <c r="F480" s="164">
        <v>23</v>
      </c>
      <c r="H480" s="164">
        <v>22</v>
      </c>
      <c r="K480" s="202"/>
      <c r="L480" s="202"/>
    </row>
    <row r="481" spans="5:12" ht="15" customHeight="1" x14ac:dyDescent="0.25">
      <c r="E481" t="s">
        <v>586</v>
      </c>
      <c r="F481" s="164">
        <v>33.799999999999997</v>
      </c>
      <c r="H481" s="164">
        <v>33.799999999999997</v>
      </c>
      <c r="K481" s="202"/>
      <c r="L481" s="202"/>
    </row>
    <row r="482" spans="5:12" ht="15" customHeight="1" x14ac:dyDescent="0.25">
      <c r="E482" t="s">
        <v>587</v>
      </c>
      <c r="F482" s="164">
        <v>43.55</v>
      </c>
      <c r="H482" s="164">
        <v>36.369999999999997</v>
      </c>
      <c r="K482" s="202"/>
      <c r="L482" s="202"/>
    </row>
    <row r="483" spans="5:12" ht="15" customHeight="1" x14ac:dyDescent="0.25">
      <c r="E483" t="s">
        <v>588</v>
      </c>
      <c r="F483" s="164">
        <v>37.549999999999997</v>
      </c>
      <c r="H483" s="164">
        <v>41.39</v>
      </c>
      <c r="K483" s="202"/>
      <c r="L483" s="202"/>
    </row>
    <row r="484" spans="5:12" ht="15" customHeight="1" x14ac:dyDescent="0.25">
      <c r="E484" t="s">
        <v>589</v>
      </c>
      <c r="F484" s="164">
        <v>51.69</v>
      </c>
      <c r="H484" s="164">
        <v>52.41</v>
      </c>
      <c r="K484" s="202"/>
      <c r="L484" s="202"/>
    </row>
    <row r="485" spans="5:12" ht="15" customHeight="1" x14ac:dyDescent="0.25">
      <c r="E485" t="s">
        <v>590</v>
      </c>
      <c r="F485" s="164">
        <v>33</v>
      </c>
      <c r="H485" s="164">
        <v>33</v>
      </c>
      <c r="K485" s="202"/>
      <c r="L485" s="202"/>
    </row>
    <row r="486" spans="5:12" ht="15" customHeight="1" x14ac:dyDescent="0.25">
      <c r="E486" t="s">
        <v>591</v>
      </c>
      <c r="F486" s="164">
        <v>59.6</v>
      </c>
      <c r="H486" s="164">
        <v>67.02</v>
      </c>
      <c r="K486" s="202"/>
      <c r="L486" s="202"/>
    </row>
    <row r="487" spans="5:12" ht="15" customHeight="1" x14ac:dyDescent="0.25">
      <c r="E487" t="s">
        <v>592</v>
      </c>
      <c r="F487" s="164">
        <v>49.79</v>
      </c>
      <c r="H487" s="164">
        <v>54</v>
      </c>
      <c r="K487" s="202"/>
      <c r="L487" s="202"/>
    </row>
    <row r="488" spans="5:12" ht="15" customHeight="1" x14ac:dyDescent="0.25">
      <c r="E488" t="s">
        <v>593</v>
      </c>
      <c r="F488" s="164">
        <v>30</v>
      </c>
      <c r="H488" s="164">
        <v>32.5</v>
      </c>
      <c r="K488" s="202"/>
      <c r="L488" s="202"/>
    </row>
    <row r="489" spans="5:12" ht="15" customHeight="1" x14ac:dyDescent="0.25">
      <c r="E489" t="s">
        <v>594</v>
      </c>
      <c r="F489" s="164">
        <v>24.03</v>
      </c>
      <c r="H489" s="164">
        <v>26.03</v>
      </c>
      <c r="K489" s="202"/>
      <c r="L489" s="202"/>
    </row>
    <row r="490" spans="5:12" ht="15" customHeight="1" x14ac:dyDescent="0.25">
      <c r="E490" t="s">
        <v>595</v>
      </c>
      <c r="F490" s="164">
        <v>26</v>
      </c>
      <c r="H490" s="164">
        <v>23</v>
      </c>
      <c r="K490" s="202"/>
      <c r="L490" s="202"/>
    </row>
    <row r="491" spans="5:12" ht="15" customHeight="1" x14ac:dyDescent="0.25">
      <c r="E491" t="s">
        <v>596</v>
      </c>
      <c r="F491" s="164">
        <v>20.010000000000002</v>
      </c>
      <c r="H491" s="164">
        <v>20.010000000000002</v>
      </c>
      <c r="K491" s="202"/>
      <c r="L491" s="202"/>
    </row>
    <row r="492" spans="5:12" ht="15" customHeight="1" x14ac:dyDescent="0.25">
      <c r="E492" t="s">
        <v>597</v>
      </c>
      <c r="F492" s="164">
        <v>30.01</v>
      </c>
      <c r="H492" s="164">
        <v>31.21</v>
      </c>
      <c r="K492" s="202"/>
      <c r="L492" s="202"/>
    </row>
    <row r="493" spans="5:12" ht="15" customHeight="1" x14ac:dyDescent="0.25">
      <c r="E493" t="s">
        <v>598</v>
      </c>
      <c r="F493" s="164">
        <v>36.1</v>
      </c>
      <c r="H493" s="164">
        <v>36.85</v>
      </c>
      <c r="K493" s="202"/>
      <c r="L493" s="202"/>
    </row>
    <row r="494" spans="5:12" ht="15" customHeight="1" x14ac:dyDescent="0.25">
      <c r="E494" t="s">
        <v>599</v>
      </c>
      <c r="F494" s="164">
        <v>26.54</v>
      </c>
      <c r="H494" s="164">
        <v>26.54</v>
      </c>
      <c r="K494" s="202"/>
      <c r="L494" s="202"/>
    </row>
    <row r="495" spans="5:12" ht="15" customHeight="1" x14ac:dyDescent="0.25">
      <c r="E495" t="s">
        <v>600</v>
      </c>
      <c r="F495" s="164">
        <v>45.17</v>
      </c>
      <c r="H495" s="164">
        <v>47.16</v>
      </c>
      <c r="K495" s="202"/>
      <c r="L495" s="202"/>
    </row>
    <row r="496" spans="5:12" ht="15" customHeight="1" x14ac:dyDescent="0.25">
      <c r="E496" t="s">
        <v>601</v>
      </c>
      <c r="F496" s="164">
        <v>30.6</v>
      </c>
      <c r="H496" s="164">
        <v>30.6</v>
      </c>
      <c r="K496" s="202"/>
      <c r="L496" s="202"/>
    </row>
    <row r="497" spans="5:12" ht="15" customHeight="1" x14ac:dyDescent="0.25">
      <c r="E497" t="s">
        <v>602</v>
      </c>
      <c r="F497" s="164">
        <v>18.79</v>
      </c>
      <c r="H497" s="164">
        <v>18.399999999999999</v>
      </c>
      <c r="K497" s="202"/>
      <c r="L497" s="202"/>
    </row>
    <row r="498" spans="5:12" ht="15" customHeight="1" x14ac:dyDescent="0.25">
      <c r="E498" t="s">
        <v>603</v>
      </c>
      <c r="F498" s="164">
        <v>19.920000000000002</v>
      </c>
      <c r="H498" s="164">
        <v>19.920000000000002</v>
      </c>
      <c r="K498" s="202"/>
      <c r="L498" s="202"/>
    </row>
    <row r="499" spans="5:12" ht="15" customHeight="1" x14ac:dyDescent="0.25">
      <c r="E499" t="s">
        <v>604</v>
      </c>
      <c r="F499" s="164">
        <v>33.25</v>
      </c>
      <c r="H499" s="164">
        <v>30.3</v>
      </c>
      <c r="K499" s="202"/>
      <c r="L499" s="202"/>
    </row>
    <row r="500" spans="5:12" ht="15" customHeight="1" x14ac:dyDescent="0.25">
      <c r="E500" t="s">
        <v>605</v>
      </c>
      <c r="F500" s="164">
        <v>25.7</v>
      </c>
      <c r="H500" s="164">
        <v>25.1</v>
      </c>
      <c r="K500" s="202"/>
      <c r="L500" s="202"/>
    </row>
    <row r="501" spans="5:12" ht="15" customHeight="1" x14ac:dyDescent="0.25">
      <c r="E501" t="s">
        <v>606</v>
      </c>
      <c r="F501" s="164">
        <v>50.48</v>
      </c>
      <c r="H501" s="164">
        <v>28.56</v>
      </c>
      <c r="K501" s="202"/>
      <c r="L501" s="202"/>
    </row>
    <row r="502" spans="5:12" ht="15" customHeight="1" x14ac:dyDescent="0.25">
      <c r="E502" t="s">
        <v>607</v>
      </c>
      <c r="F502" s="164">
        <v>23.83</v>
      </c>
      <c r="H502" s="164">
        <v>23.83</v>
      </c>
      <c r="K502" s="202"/>
      <c r="L502" s="202"/>
    </row>
    <row r="503" spans="5:12" ht="15" customHeight="1" x14ac:dyDescent="0.25">
      <c r="E503" t="s">
        <v>608</v>
      </c>
      <c r="F503" s="164">
        <v>50.7</v>
      </c>
      <c r="H503" s="164">
        <v>57.7</v>
      </c>
      <c r="K503" s="202"/>
      <c r="L503" s="202"/>
    </row>
    <row r="504" spans="5:12" ht="15" customHeight="1" x14ac:dyDescent="0.25">
      <c r="E504" t="s">
        <v>609</v>
      </c>
      <c r="F504" s="164">
        <v>18.88</v>
      </c>
      <c r="H504" s="164">
        <v>22.88</v>
      </c>
      <c r="K504" s="202"/>
      <c r="L504" s="202"/>
    </row>
    <row r="505" spans="5:12" ht="15" customHeight="1" x14ac:dyDescent="0.25">
      <c r="E505" t="s">
        <v>610</v>
      </c>
      <c r="F505" s="164">
        <v>48.22</v>
      </c>
      <c r="H505" s="164">
        <v>46.98</v>
      </c>
      <c r="K505" s="202"/>
      <c r="L505" s="202"/>
    </row>
    <row r="506" spans="5:12" ht="15" customHeight="1" x14ac:dyDescent="0.25">
      <c r="E506" t="s">
        <v>611</v>
      </c>
      <c r="F506" s="164">
        <v>38.75</v>
      </c>
      <c r="H506" s="164">
        <v>38.75</v>
      </c>
      <c r="K506" s="202"/>
      <c r="L506" s="202"/>
    </row>
    <row r="507" spans="5:12" ht="15" customHeight="1" x14ac:dyDescent="0.25">
      <c r="E507" t="s">
        <v>612</v>
      </c>
      <c r="F507" s="164">
        <v>23</v>
      </c>
      <c r="H507" s="164">
        <v>23</v>
      </c>
      <c r="K507" s="202"/>
      <c r="L507" s="202"/>
    </row>
    <row r="508" spans="5:12" ht="15" customHeight="1" x14ac:dyDescent="0.25">
      <c r="E508" t="s">
        <v>613</v>
      </c>
      <c r="F508" s="164">
        <v>38.51</v>
      </c>
      <c r="H508" s="164">
        <v>47.01</v>
      </c>
      <c r="K508" s="202"/>
      <c r="L508" s="202"/>
    </row>
    <row r="509" spans="5:12" ht="15" customHeight="1" x14ac:dyDescent="0.25">
      <c r="E509" t="s">
        <v>614</v>
      </c>
      <c r="F509" s="164">
        <v>20</v>
      </c>
      <c r="H509" s="164">
        <v>20</v>
      </c>
      <c r="K509" s="202"/>
      <c r="L509" s="202"/>
    </row>
    <row r="510" spans="5:12" ht="15" customHeight="1" x14ac:dyDescent="0.25">
      <c r="E510" t="s">
        <v>615</v>
      </c>
      <c r="F510" s="164">
        <v>38.83</v>
      </c>
      <c r="H510" s="164">
        <v>38.06</v>
      </c>
      <c r="K510" s="202"/>
      <c r="L510" s="202"/>
    </row>
    <row r="511" spans="5:12" ht="15" customHeight="1" x14ac:dyDescent="0.25">
      <c r="E511" t="s">
        <v>616</v>
      </c>
      <c r="F511" s="164">
        <v>58.7</v>
      </c>
      <c r="H511" s="164">
        <v>75.2</v>
      </c>
      <c r="K511" s="202"/>
      <c r="L511" s="202"/>
    </row>
    <row r="512" spans="5:12" x14ac:dyDescent="0.25">
      <c r="E512" t="s">
        <v>617</v>
      </c>
      <c r="F512" s="164">
        <v>35</v>
      </c>
      <c r="H512" s="164">
        <v>35</v>
      </c>
      <c r="K512" s="202"/>
      <c r="L512" s="202"/>
    </row>
    <row r="513" spans="5:12" x14ac:dyDescent="0.25">
      <c r="E513" t="s">
        <v>618</v>
      </c>
    </row>
    <row r="514" spans="5:12" x14ac:dyDescent="0.25">
      <c r="E514" t="s">
        <v>619</v>
      </c>
    </row>
    <row r="515" spans="5:12" x14ac:dyDescent="0.25">
      <c r="E515" t="s">
        <v>620</v>
      </c>
    </row>
    <row r="516" spans="5:12" x14ac:dyDescent="0.25">
      <c r="E516" t="s">
        <v>621</v>
      </c>
      <c r="F516" s="164">
        <v>20</v>
      </c>
    </row>
    <row r="517" spans="5:12" x14ac:dyDescent="0.25">
      <c r="E517" t="s">
        <v>622</v>
      </c>
    </row>
    <row r="518" spans="5:12" x14ac:dyDescent="0.25">
      <c r="E518" t="s">
        <v>623</v>
      </c>
      <c r="F518" s="164">
        <v>32.14</v>
      </c>
    </row>
    <row r="519" spans="5:12" x14ac:dyDescent="0.25">
      <c r="E519" t="s">
        <v>624</v>
      </c>
    </row>
    <row r="520" spans="5:12" x14ac:dyDescent="0.25">
      <c r="E520" t="s">
        <v>625</v>
      </c>
      <c r="F520" s="164">
        <v>49.4</v>
      </c>
      <c r="H520" s="164">
        <v>49.4</v>
      </c>
      <c r="K520" s="202"/>
      <c r="L520" s="202"/>
    </row>
    <row r="521" spans="5:12" x14ac:dyDescent="0.25">
      <c r="E521" t="s">
        <v>626</v>
      </c>
      <c r="F521" s="164">
        <v>35.700000000000003</v>
      </c>
      <c r="H521" s="164">
        <v>35.700000000000003</v>
      </c>
      <c r="K521" s="202"/>
      <c r="L521" s="202"/>
    </row>
    <row r="522" spans="5:12" x14ac:dyDescent="0.25">
      <c r="E522" t="s">
        <v>627</v>
      </c>
      <c r="F522" s="164">
        <v>32.9</v>
      </c>
      <c r="H522" s="164">
        <v>32.9</v>
      </c>
      <c r="K522" s="202"/>
      <c r="L522" s="202"/>
    </row>
    <row r="523" spans="5:12" x14ac:dyDescent="0.25">
      <c r="E523" t="s">
        <v>628</v>
      </c>
      <c r="F523" s="164">
        <v>24</v>
      </c>
      <c r="H523" s="164">
        <v>24</v>
      </c>
      <c r="K523" s="202"/>
      <c r="L523" s="202"/>
    </row>
    <row r="524" spans="5:12" x14ac:dyDescent="0.25">
      <c r="E524" s="19" t="s">
        <v>629</v>
      </c>
      <c r="F524" s="293">
        <v>38.69</v>
      </c>
      <c r="H524" s="293">
        <v>40.24</v>
      </c>
      <c r="K524" s="202"/>
      <c r="L524" s="202"/>
    </row>
    <row r="525" spans="5:12" x14ac:dyDescent="0.25">
      <c r="F525" s="293"/>
      <c r="H525" s="293"/>
      <c r="K525" s="202"/>
      <c r="L525" s="202"/>
    </row>
    <row r="526" spans="5:12" ht="15" customHeight="1" x14ac:dyDescent="0.25"/>
    <row r="527" spans="5:12" ht="15" customHeight="1" x14ac:dyDescent="0.25"/>
    <row r="528" spans="5:12"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sheetData>
  <hyperlinks>
    <hyperlink ref="F90" r:id="rId1" location="/?id=12-AEO2022&amp;cases=ref2022&amp;sourcekey=0" display="From &quot;Annual Energy Outlook 2022&quot; Table 12: Petroleum and Other Liquids Prices. The last column includes CAGR" xr:uid="{11468D80-9FB7-489C-8734-DAC064122287}"/>
    <hyperlink ref="F94" r:id="rId2" location="/?id=7-AEO2022&amp;cases=ref2022&amp;sourcekey=0" display="CAFÉ Standards, cited from &quot;Annual Energy Outlook 2018&quot; Table 7: Transportation Sector Key Indicators. The last column includes CAGR." xr:uid="{7621F933-0E33-4E0E-AB8A-0068156FFC41}"/>
    <hyperlink ref="F99" r:id="rId3" xr:uid="{4C07FAA3-0E39-47A8-96E5-F43A262B991A}"/>
    <hyperlink ref="F85" r:id="rId4" location="/?id=12-AEO2022&amp;cases=ref2022&amp;sourcekey=0" display="From &quot;Annual Energy Outlook 2022&quot; Table 12: Petroleum and Other Liquids Prices. The last column includes CAGR" xr:uid="{29C2DB4C-2F7B-46A7-9AEC-02F4741471F2}"/>
    <hyperlink ref="F250" r:id="rId5" location=":~:text=Every%20gallon%20of%20gasoline%20burned%20creates%20about%208%2C887%20grams%20of%20CO2." xr:uid="{89793DA0-E8F0-432C-933B-760D27A5EC57}"/>
    <hyperlink ref="F252" r:id="rId6" location=":~:text=Every%20gallon%20of%20gasoline%20burned%20creates%20about%208%2C887%20grams%20of%20CO2." xr:uid="{B3324BC1-D9EE-4CB2-91BB-20D20677213A}"/>
    <hyperlink ref="F472" r:id="rId7" display="https://www.api.org/-/media/Files/Statistics/State-Motor-Fuel-Taxes-Charts-january-2022.pdf?la=en&amp;hash=FE092358BC923411BBE62442732C00215EA6D221" xr:uid="{231DDBA8-3309-48A1-942C-41557A93DEEA}"/>
    <hyperlink ref="M43" r:id="rId8" xr:uid="{D5CF11CC-1E98-44FF-82FB-8DE9B1F86708}"/>
    <hyperlink ref="O455" r:id="rId9" xr:uid="{6A76E720-B037-47E3-8EB7-473D60102302}"/>
  </hyperlinks>
  <pageMargins left="0.7" right="0.7" top="0.75" bottom="0.75" header="0.3" footer="0.3"/>
  <pageSetup orientation="portrait"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2B633-B754-49BD-8EF6-A3AB51DAD4C6}">
  <sheetPr>
    <tabColor rgb="FF92D050"/>
  </sheetPr>
  <dimension ref="A1:CB915"/>
  <sheetViews>
    <sheetView showGridLines="0" zoomScaleNormal="100" workbookViewId="0">
      <pane xSplit="8" ySplit="5" topLeftCell="I32" activePane="bottomRight" state="frozen"/>
      <selection pane="topRight" activeCell="A55" sqref="A55:XFD1048576"/>
      <selection pane="bottomLeft" activeCell="A55" sqref="A55:XFD1048576"/>
      <selection pane="bottomRight" activeCell="I61" sqref="I61"/>
    </sheetView>
  </sheetViews>
  <sheetFormatPr defaultColWidth="0" defaultRowHeight="15" zeroHeight="1" x14ac:dyDescent="0.25"/>
  <cols>
    <col min="1" max="3" width="1.5703125" customWidth="1"/>
    <col min="4" max="4" width="15.28515625" bestFit="1" customWidth="1"/>
    <col min="5" max="5" width="53.85546875" customWidth="1"/>
    <col min="6" max="6" width="28.140625" customWidth="1"/>
    <col min="7" max="7" width="24.5703125" bestFit="1" customWidth="1"/>
    <col min="8" max="8" width="8.85546875" customWidth="1"/>
    <col min="9" max="11" width="9.140625" customWidth="1"/>
    <col min="12" max="12" width="12.85546875" customWidth="1"/>
    <col min="13" max="52" width="9.140625" customWidth="1"/>
    <col min="53" max="53" width="5.5703125" customWidth="1"/>
    <col min="54" max="80" width="5.5703125" hidden="1" customWidth="1"/>
  </cols>
  <sheetData>
    <row r="1" spans="1:52" ht="5.0999999999999996" customHeight="1" x14ac:dyDescent="0.25">
      <c r="A1" s="19"/>
    </row>
    <row r="2" spans="1:52" s="19" customFormat="1" x14ac:dyDescent="0.25">
      <c r="F2" s="167"/>
      <c r="G2" s="167" t="s">
        <v>339</v>
      </c>
      <c r="H2" s="167"/>
      <c r="I2" s="168">
        <v>2020</v>
      </c>
      <c r="J2" s="168">
        <v>2021</v>
      </c>
      <c r="K2" s="168">
        <v>2022</v>
      </c>
      <c r="L2" s="168">
        <v>2023</v>
      </c>
      <c r="M2" s="168">
        <v>2024</v>
      </c>
      <c r="N2" s="168">
        <v>2025</v>
      </c>
      <c r="O2" s="168">
        <v>2026</v>
      </c>
      <c r="P2" s="168">
        <v>2027</v>
      </c>
      <c r="Q2" s="168">
        <v>2028</v>
      </c>
      <c r="R2" s="168">
        <v>2029</v>
      </c>
      <c r="S2" s="168">
        <v>2030</v>
      </c>
      <c r="T2" s="168">
        <v>2031</v>
      </c>
      <c r="U2" s="168">
        <v>2032</v>
      </c>
      <c r="V2" s="168">
        <v>2033</v>
      </c>
      <c r="W2" s="168">
        <v>2034</v>
      </c>
      <c r="X2" s="168">
        <v>2035</v>
      </c>
      <c r="Y2" s="168">
        <v>2036</v>
      </c>
      <c r="Z2" s="168">
        <v>2037</v>
      </c>
      <c r="AA2" s="168">
        <v>2038</v>
      </c>
      <c r="AB2" s="168">
        <v>2039</v>
      </c>
      <c r="AC2" s="168">
        <v>2040</v>
      </c>
      <c r="AD2" s="168">
        <v>2041</v>
      </c>
      <c r="AE2" s="168">
        <v>2042</v>
      </c>
      <c r="AF2" s="168">
        <v>2043</v>
      </c>
      <c r="AG2" s="168">
        <v>2044</v>
      </c>
      <c r="AH2" s="168">
        <v>2045</v>
      </c>
      <c r="AI2" s="168">
        <v>2046</v>
      </c>
      <c r="AJ2" s="168">
        <v>2047</v>
      </c>
      <c r="AK2" s="168">
        <v>2048</v>
      </c>
      <c r="AL2" s="168">
        <v>2049</v>
      </c>
      <c r="AM2" s="168">
        <v>2050</v>
      </c>
      <c r="AN2" s="168">
        <v>2051</v>
      </c>
      <c r="AO2" s="168">
        <v>2052</v>
      </c>
      <c r="AP2" s="168">
        <v>2053</v>
      </c>
      <c r="AQ2" s="168">
        <v>2054</v>
      </c>
      <c r="AR2" s="168">
        <v>2055</v>
      </c>
      <c r="AS2" s="168">
        <v>2056</v>
      </c>
      <c r="AT2" s="168">
        <v>2057</v>
      </c>
      <c r="AU2" s="168">
        <v>2058</v>
      </c>
      <c r="AV2" s="168">
        <v>2059</v>
      </c>
      <c r="AW2" s="168">
        <v>2060</v>
      </c>
      <c r="AX2" s="168">
        <v>2061</v>
      </c>
      <c r="AY2" s="168">
        <v>2062</v>
      </c>
      <c r="AZ2" s="168">
        <v>2063</v>
      </c>
    </row>
    <row r="3" spans="1:52" ht="5.0999999999999996" customHeight="1" x14ac:dyDescent="0.25"/>
    <row r="4" spans="1:52" s="19" customFormat="1" x14ac:dyDescent="0.25">
      <c r="E4" s="19" t="s">
        <v>367</v>
      </c>
      <c r="F4" s="19" t="s">
        <v>368</v>
      </c>
      <c r="G4" s="19" t="s">
        <v>369</v>
      </c>
      <c r="H4" s="19" t="s">
        <v>630</v>
      </c>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row>
    <row r="5" spans="1:52" ht="5.0999999999999996" customHeight="1" x14ac:dyDescent="0.25"/>
    <row r="6" spans="1:52" x14ac:dyDescent="0.25">
      <c r="A6" s="19" t="s">
        <v>434</v>
      </c>
    </row>
    <row r="7" spans="1:52" ht="5.0999999999999996" customHeight="1" x14ac:dyDescent="0.25">
      <c r="A7" s="19"/>
    </row>
    <row r="8" spans="1:52" x14ac:dyDescent="0.25">
      <c r="A8" s="170"/>
      <c r="B8" s="171" t="s">
        <v>631</v>
      </c>
      <c r="C8" s="171"/>
    </row>
    <row r="9" spans="1:52" ht="5.0999999999999996" customHeight="1" x14ac:dyDescent="0.25">
      <c r="A9" s="170"/>
      <c r="B9" s="171"/>
      <c r="C9" s="171"/>
    </row>
    <row r="10" spans="1:52" s="172" customFormat="1" x14ac:dyDescent="0.25">
      <c r="E10" s="172" t="s">
        <v>632</v>
      </c>
      <c r="F10" s="172" t="s">
        <v>437</v>
      </c>
      <c r="G10" s="172" t="s">
        <v>633</v>
      </c>
      <c r="I10" s="184">
        <f>J10</f>
        <v>24.164490000000001</v>
      </c>
      <c r="J10" s="173">
        <v>24.164490000000001</v>
      </c>
      <c r="K10" s="173">
        <v>24.595210999999999</v>
      </c>
      <c r="L10" s="173">
        <v>25.01634</v>
      </c>
      <c r="M10" s="173">
        <v>25.443415000000002</v>
      </c>
      <c r="N10" s="173">
        <v>25.867370999999999</v>
      </c>
      <c r="O10" s="173">
        <v>26.284424000000001</v>
      </c>
      <c r="P10" s="173">
        <v>26.679763999999999</v>
      </c>
      <c r="Q10" s="173">
        <v>27.055800999999999</v>
      </c>
      <c r="R10" s="173">
        <v>27.408939</v>
      </c>
      <c r="S10" s="173">
        <v>27.732095999999999</v>
      </c>
      <c r="T10" s="173">
        <v>28.028441999999998</v>
      </c>
      <c r="U10" s="173">
        <v>28.301689</v>
      </c>
      <c r="V10" s="173">
        <v>28.537845999999998</v>
      </c>
      <c r="W10" s="173">
        <v>28.746084</v>
      </c>
      <c r="X10" s="173">
        <v>28.950821000000001</v>
      </c>
      <c r="Y10" s="173">
        <v>29.139206000000001</v>
      </c>
      <c r="Z10" s="173">
        <v>29.308374000000001</v>
      </c>
      <c r="AA10" s="173">
        <v>29.463369</v>
      </c>
      <c r="AB10" s="173">
        <v>29.611654000000001</v>
      </c>
      <c r="AC10" s="173">
        <v>29.742331</v>
      </c>
      <c r="AD10" s="173">
        <v>29.860365000000002</v>
      </c>
      <c r="AE10" s="173">
        <v>29.975709999999999</v>
      </c>
      <c r="AF10" s="173">
        <v>30.077759</v>
      </c>
      <c r="AG10" s="173">
        <v>30.16226</v>
      </c>
      <c r="AH10" s="173">
        <v>30.233269</v>
      </c>
      <c r="AI10" s="173">
        <v>30.294257999999999</v>
      </c>
      <c r="AJ10" s="173">
        <v>30.349163000000001</v>
      </c>
      <c r="AK10" s="173">
        <v>30.398422</v>
      </c>
      <c r="AL10" s="173">
        <v>30.442173</v>
      </c>
      <c r="AM10" s="173">
        <v>30.481501000000002</v>
      </c>
      <c r="AN10" s="173"/>
      <c r="AO10" s="173"/>
      <c r="AP10" s="173"/>
      <c r="AQ10" s="173"/>
      <c r="AR10" s="173"/>
      <c r="AS10" s="173"/>
      <c r="AT10" s="173"/>
      <c r="AU10" s="173"/>
      <c r="AV10" s="173"/>
      <c r="AW10" s="173"/>
      <c r="AX10" s="173"/>
      <c r="AY10" s="173"/>
      <c r="AZ10" s="173"/>
    </row>
    <row r="11" spans="1:52" s="172" customFormat="1" x14ac:dyDescent="0.25">
      <c r="E11" s="172" t="s">
        <v>634</v>
      </c>
      <c r="F11" s="172" t="s">
        <v>437</v>
      </c>
      <c r="G11" s="172" t="s">
        <v>633</v>
      </c>
      <c r="I11" s="184">
        <f t="shared" ref="I11:I13" si="0">J11</f>
        <v>7.3318919999999999</v>
      </c>
      <c r="J11" s="174">
        <v>7.3318919999999999</v>
      </c>
      <c r="K11" s="174">
        <v>7.4103120000000002</v>
      </c>
      <c r="L11" s="174">
        <v>7.4979230000000001</v>
      </c>
      <c r="M11" s="174">
        <v>7.5963000000000003</v>
      </c>
      <c r="N11" s="174">
        <v>7.7078199999999999</v>
      </c>
      <c r="O11" s="174">
        <v>7.8329129999999996</v>
      </c>
      <c r="P11" s="174">
        <v>7.9705199999999996</v>
      </c>
      <c r="Q11" s="174">
        <v>8.1095889999999997</v>
      </c>
      <c r="R11" s="174">
        <v>8.2548340000000007</v>
      </c>
      <c r="S11" s="174">
        <v>8.4030609999999992</v>
      </c>
      <c r="T11" s="174">
        <v>8.5515559999999997</v>
      </c>
      <c r="U11" s="174">
        <v>8.6958099999999998</v>
      </c>
      <c r="V11" s="174">
        <v>8.8307520000000004</v>
      </c>
      <c r="W11" s="174">
        <v>8.9557470000000006</v>
      </c>
      <c r="X11" s="174">
        <v>9.070722</v>
      </c>
      <c r="Y11" s="174">
        <v>9.1772019999999994</v>
      </c>
      <c r="Z11" s="174">
        <v>9.2750280000000007</v>
      </c>
      <c r="AA11" s="174">
        <v>9.3638530000000006</v>
      </c>
      <c r="AB11" s="174">
        <v>9.4448039999999995</v>
      </c>
      <c r="AC11" s="174">
        <v>9.5191499999999998</v>
      </c>
      <c r="AD11" s="173">
        <v>9.5881900000000009</v>
      </c>
      <c r="AE11" s="173">
        <v>9.6490120000000008</v>
      </c>
      <c r="AF11" s="173">
        <v>9.7042540000000006</v>
      </c>
      <c r="AG11" s="173">
        <v>9.7545149999999996</v>
      </c>
      <c r="AH11" s="173">
        <v>9.801952</v>
      </c>
      <c r="AI11" s="173">
        <v>9.8482450000000004</v>
      </c>
      <c r="AJ11" s="173">
        <v>9.8940520000000003</v>
      </c>
      <c r="AK11" s="173">
        <v>9.9400309999999994</v>
      </c>
      <c r="AL11" s="173">
        <v>9.9859729999999995</v>
      </c>
      <c r="AM11" s="173">
        <v>10.031261000000001</v>
      </c>
      <c r="AN11" s="173"/>
      <c r="AO11" s="173"/>
      <c r="AP11" s="173"/>
      <c r="AQ11" s="173"/>
      <c r="AR11" s="173"/>
      <c r="AS11" s="173"/>
      <c r="AT11" s="173"/>
      <c r="AU11" s="173"/>
      <c r="AV11" s="173"/>
      <c r="AW11" s="173"/>
      <c r="AX11" s="173"/>
      <c r="AY11" s="173"/>
      <c r="AZ11" s="173"/>
    </row>
    <row r="12" spans="1:52" x14ac:dyDescent="0.25">
      <c r="E12" t="s">
        <v>635</v>
      </c>
      <c r="F12" s="172" t="s">
        <v>437</v>
      </c>
      <c r="G12" t="s">
        <v>636</v>
      </c>
      <c r="I12" s="184">
        <f t="shared" si="0"/>
        <v>73.643883000000002</v>
      </c>
      <c r="J12" s="175">
        <v>73.643883000000002</v>
      </c>
      <c r="K12" s="175">
        <v>74.164283999999995</v>
      </c>
      <c r="L12" s="175">
        <v>74.683516999999995</v>
      </c>
      <c r="M12" s="175">
        <v>75.120307999999994</v>
      </c>
      <c r="N12" s="175">
        <v>75.583763000000005</v>
      </c>
      <c r="O12" s="175">
        <v>75.871498000000003</v>
      </c>
      <c r="P12" s="175">
        <v>76.308502000000004</v>
      </c>
      <c r="Q12" s="175">
        <v>76.801475999999994</v>
      </c>
      <c r="R12" s="175">
        <v>77.308173999999994</v>
      </c>
      <c r="S12" s="175">
        <v>77.856262000000001</v>
      </c>
      <c r="T12" s="175">
        <v>78.434464000000006</v>
      </c>
      <c r="U12" s="175">
        <v>79.126998999999998</v>
      </c>
      <c r="V12" s="175">
        <v>79.792548999999994</v>
      </c>
      <c r="W12" s="175">
        <v>80.511718999999999</v>
      </c>
      <c r="X12" s="175">
        <v>81.242912000000004</v>
      </c>
      <c r="Y12" s="175">
        <v>81.987067999999994</v>
      </c>
      <c r="Z12" s="175">
        <v>82.759788999999998</v>
      </c>
      <c r="AA12" s="175">
        <v>83.544899000000001</v>
      </c>
      <c r="AB12" s="175">
        <v>84.319892999999993</v>
      </c>
      <c r="AC12" s="175">
        <v>85.114547999999999</v>
      </c>
      <c r="AD12" s="173">
        <v>85.926818999999995</v>
      </c>
      <c r="AE12" s="173">
        <v>86.774330000000006</v>
      </c>
      <c r="AF12" s="173">
        <v>87.609406000000007</v>
      </c>
      <c r="AG12" s="173">
        <v>88.41713</v>
      </c>
      <c r="AH12" s="173">
        <v>89.23912</v>
      </c>
      <c r="AI12" s="173">
        <v>90.056197999999995</v>
      </c>
      <c r="AJ12" s="173">
        <v>90.860878</v>
      </c>
      <c r="AK12" s="173">
        <v>91.651961999999997</v>
      </c>
      <c r="AL12" s="173">
        <v>92.421599999999998</v>
      </c>
      <c r="AM12" s="173">
        <v>93.179382000000004</v>
      </c>
      <c r="AN12" s="176"/>
      <c r="AO12" s="176"/>
      <c r="AP12" s="176"/>
      <c r="AQ12" s="176"/>
      <c r="AR12" s="176"/>
      <c r="AS12" s="176"/>
      <c r="AT12" s="176"/>
      <c r="AU12" s="176"/>
      <c r="AV12" s="176"/>
      <c r="AW12" s="176"/>
      <c r="AX12" s="176"/>
      <c r="AY12" s="176"/>
      <c r="AZ12" s="176"/>
    </row>
    <row r="13" spans="1:52" x14ac:dyDescent="0.25">
      <c r="E13" t="s">
        <v>637</v>
      </c>
      <c r="F13" s="172" t="s">
        <v>437</v>
      </c>
      <c r="G13" t="s">
        <v>638</v>
      </c>
      <c r="I13" s="184">
        <f t="shared" si="0"/>
        <v>3.512003</v>
      </c>
      <c r="J13" s="177">
        <v>3.512003</v>
      </c>
      <c r="K13" s="177">
        <v>3.5347819999999999</v>
      </c>
      <c r="L13" s="177">
        <v>3.5577100000000002</v>
      </c>
      <c r="M13" s="177">
        <v>3.5807850000000001</v>
      </c>
      <c r="N13" s="177">
        <v>3.6040100000000002</v>
      </c>
      <c r="O13" s="177">
        <v>3.627386</v>
      </c>
      <c r="P13" s="177">
        <v>3.6509140000000002</v>
      </c>
      <c r="Q13" s="177">
        <v>3.6745939999999999</v>
      </c>
      <c r="R13" s="177">
        <v>3.6984279999999998</v>
      </c>
      <c r="S13" s="177">
        <v>3.7224159999999999</v>
      </c>
      <c r="T13" s="177">
        <v>3.7465600000000001</v>
      </c>
      <c r="U13" s="177">
        <v>3.7708599999999999</v>
      </c>
      <c r="V13" s="177">
        <v>3.795318</v>
      </c>
      <c r="W13" s="177">
        <v>3.8199350000000001</v>
      </c>
      <c r="X13" s="177">
        <v>3.8447119999999999</v>
      </c>
      <c r="Y13" s="177">
        <v>3.8696489999999999</v>
      </c>
      <c r="Z13" s="177">
        <v>3.8947479999999999</v>
      </c>
      <c r="AA13" s="177">
        <v>3.9200089999999999</v>
      </c>
      <c r="AB13" s="177">
        <v>3.9454349999999998</v>
      </c>
      <c r="AC13" s="177">
        <v>3.971025</v>
      </c>
      <c r="AD13" s="173">
        <v>3.9967820000000001</v>
      </c>
      <c r="AE13" s="173">
        <v>4.0227050000000002</v>
      </c>
      <c r="AF13" s="173">
        <v>4.0487970000000004</v>
      </c>
      <c r="AG13" s="173">
        <v>4.0750580000000003</v>
      </c>
      <c r="AH13" s="173">
        <v>4.1014889999999999</v>
      </c>
      <c r="AI13" s="173">
        <v>4.1280910000000004</v>
      </c>
      <c r="AJ13" s="173">
        <v>4.1548660000000002</v>
      </c>
      <c r="AK13" s="173">
        <v>4.1818150000000003</v>
      </c>
      <c r="AL13" s="173">
        <v>4.208939</v>
      </c>
      <c r="AM13" s="173">
        <v>4.2362380000000002</v>
      </c>
      <c r="AN13" s="176"/>
      <c r="AO13" s="176"/>
      <c r="AP13" s="176"/>
      <c r="AQ13" s="176"/>
      <c r="AR13" s="176"/>
      <c r="AS13" s="176"/>
      <c r="AT13" s="176"/>
      <c r="AU13" s="176"/>
      <c r="AV13" s="176"/>
      <c r="AW13" s="176"/>
      <c r="AX13" s="176"/>
      <c r="AY13" s="176"/>
      <c r="AZ13" s="176"/>
    </row>
    <row r="14" spans="1:52" x14ac:dyDescent="0.25">
      <c r="I14" s="178"/>
      <c r="J14" s="178"/>
      <c r="K14" s="178"/>
      <c r="L14" s="178"/>
      <c r="M14" s="178"/>
      <c r="N14" s="178"/>
      <c r="O14" s="178"/>
      <c r="P14" s="178"/>
      <c r="Q14" s="178"/>
      <c r="R14" s="178"/>
      <c r="S14" s="178"/>
      <c r="T14" s="178"/>
      <c r="U14" s="178"/>
      <c r="V14" s="178"/>
      <c r="W14" s="178"/>
      <c r="X14" s="178"/>
      <c r="Y14" s="178"/>
      <c r="Z14" s="178"/>
      <c r="AA14" s="178"/>
      <c r="AB14" s="178"/>
      <c r="AC14" s="178"/>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row>
    <row r="15" spans="1:52" s="180" customFormat="1" x14ac:dyDescent="0.25">
      <c r="E15" s="180" t="str">
        <f>StockValueC!E89</f>
        <v>EIA IEA Forecast End Year</v>
      </c>
      <c r="F15" s="180" t="str">
        <f>StockValueC!F89</f>
        <v>US EIA Annual Energy Outlook 2022</v>
      </c>
      <c r="G15" s="180" t="str">
        <f>StockValueC!G89</f>
        <v>year</v>
      </c>
      <c r="H15" s="180">
        <f>StockValueC!H89</f>
        <v>2050</v>
      </c>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row>
    <row r="16" spans="1:52" x14ac:dyDescent="0.25">
      <c r="I16" s="181"/>
      <c r="J16" s="178"/>
      <c r="K16" s="178"/>
      <c r="L16" s="178"/>
      <c r="M16" s="178"/>
      <c r="N16" s="178"/>
      <c r="O16" s="178"/>
      <c r="P16" s="178"/>
      <c r="Q16" s="178"/>
      <c r="R16" s="178"/>
      <c r="S16" s="178"/>
      <c r="T16" s="178"/>
      <c r="U16" s="178"/>
      <c r="V16" s="178"/>
      <c r="W16" s="178"/>
      <c r="X16" s="178"/>
      <c r="Y16" s="178"/>
      <c r="Z16" s="178"/>
      <c r="AA16" s="178"/>
      <c r="AB16" s="178"/>
      <c r="AC16" s="178"/>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row>
    <row r="17" spans="2:52" s="172" customFormat="1" x14ac:dyDescent="0.25">
      <c r="E17" s="182" t="str">
        <f>StockValueC!E95</f>
        <v>Auto fuel efficiency growth (after 2050)</v>
      </c>
      <c r="F17" s="182" t="str">
        <f>StockValueC!F95</f>
        <v>CAGR from 2020-2050 EIA Forecast</v>
      </c>
      <c r="G17" s="182" t="str">
        <f>StockValueC!G95</f>
        <v>Percent Annual Growth</v>
      </c>
      <c r="H17" s="183">
        <f>StockValueC!H95</f>
        <v>8.0000000000000002E-3</v>
      </c>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row>
    <row r="18" spans="2:52" s="172" customFormat="1" x14ac:dyDescent="0.25">
      <c r="E18" s="182" t="str">
        <f>StockValueC!E96</f>
        <v>Truck fuel efficiency growth (after 2050)</v>
      </c>
      <c r="F18" s="182" t="str">
        <f>StockValueC!F96</f>
        <v>CAGR from 2020-2050 EIA Forecast</v>
      </c>
      <c r="G18" s="182" t="str">
        <f>StockValueC!G96</f>
        <v>Percent Annual Growth</v>
      </c>
      <c r="H18" s="183">
        <f>StockValueC!H96</f>
        <v>1.0999999999999999E-2</v>
      </c>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row>
    <row r="19" spans="2:52" x14ac:dyDescent="0.25">
      <c r="E19" s="180" t="str">
        <f>StockValueC!E97</f>
        <v>Aircraft fuel efficiency growth (after 2050)</v>
      </c>
      <c r="F19" s="180" t="str">
        <f>StockValueC!F97</f>
        <v>CAGR from 2020-2050 EIA Forecast</v>
      </c>
      <c r="G19" s="180" t="str">
        <f>StockValueC!G97</f>
        <v>Percent Annual Growth</v>
      </c>
      <c r="H19" s="185">
        <f>StockValueC!H97</f>
        <v>8.0000000000000002E-3</v>
      </c>
      <c r="I19" s="178"/>
      <c r="J19" s="178"/>
      <c r="K19" s="178"/>
      <c r="L19" s="178"/>
      <c r="M19" s="178"/>
      <c r="N19" s="178"/>
      <c r="O19" s="178"/>
      <c r="P19" s="178"/>
      <c r="Q19" s="178"/>
      <c r="R19" s="178"/>
      <c r="S19" s="178"/>
      <c r="T19" s="178"/>
      <c r="U19" s="178"/>
      <c r="V19" s="178"/>
      <c r="W19" s="178"/>
      <c r="X19" s="178"/>
      <c r="Y19" s="178"/>
      <c r="Z19" s="178"/>
      <c r="AA19" s="178"/>
      <c r="AB19" s="178"/>
      <c r="AC19" s="178"/>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row>
    <row r="20" spans="2:52" x14ac:dyDescent="0.25">
      <c r="E20" s="180" t="str">
        <f>StockValueC!E98</f>
        <v>Rail fuel efficiency growth (after 2050)</v>
      </c>
      <c r="F20" s="180" t="str">
        <f>StockValueC!F98</f>
        <v>CAGR from 2020-2050 EIA Forecast</v>
      </c>
      <c r="G20" s="180" t="str">
        <f>StockValueC!G98</f>
        <v>Percent Annual Growth</v>
      </c>
      <c r="H20" s="185">
        <f>StockValueC!H98</f>
        <v>6.0000000000000001E-3</v>
      </c>
      <c r="I20" s="178"/>
      <c r="J20" s="178"/>
      <c r="K20" s="178"/>
      <c r="L20" s="178"/>
      <c r="M20" s="178"/>
      <c r="N20" s="178"/>
      <c r="O20" s="178"/>
      <c r="P20" s="178"/>
      <c r="Q20" s="178"/>
      <c r="R20" s="178"/>
      <c r="S20" s="178"/>
      <c r="T20" s="178"/>
      <c r="U20" s="178"/>
      <c r="V20" s="178"/>
      <c r="W20" s="178"/>
      <c r="X20" s="178"/>
      <c r="Y20" s="178"/>
      <c r="Z20" s="178"/>
      <c r="AA20" s="178"/>
      <c r="AB20" s="178"/>
      <c r="AC20" s="178"/>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row>
    <row r="21" spans="2:52" x14ac:dyDescent="0.25">
      <c r="I21" s="178"/>
      <c r="J21" s="178"/>
      <c r="K21" s="178"/>
      <c r="L21" s="178"/>
      <c r="M21" s="178"/>
      <c r="N21" s="178"/>
      <c r="O21" s="178"/>
      <c r="P21" s="178"/>
      <c r="Q21" s="178"/>
      <c r="R21" s="178"/>
      <c r="S21" s="178"/>
      <c r="T21" s="178"/>
      <c r="U21" s="178"/>
      <c r="V21" s="178"/>
      <c r="W21" s="178"/>
      <c r="X21" s="178"/>
      <c r="Y21" s="178"/>
      <c r="Z21" s="178"/>
      <c r="AA21" s="178"/>
      <c r="AB21" s="178"/>
      <c r="AC21" s="178"/>
      <c r="AD21" s="179"/>
      <c r="AE21" s="179"/>
      <c r="AF21" s="179"/>
      <c r="AG21" s="179"/>
      <c r="AH21" s="179"/>
      <c r="AI21" s="179"/>
      <c r="AJ21" s="179"/>
      <c r="AK21" s="179"/>
      <c r="AL21" s="179"/>
      <c r="AM21" s="179"/>
      <c r="AN21" s="179"/>
      <c r="AO21" s="179"/>
      <c r="AP21" s="179"/>
      <c r="AQ21" s="179"/>
      <c r="AR21" s="179"/>
      <c r="AS21" s="179"/>
      <c r="AT21" s="179"/>
      <c r="AU21" s="179"/>
      <c r="AV21" s="179"/>
      <c r="AW21" s="179"/>
      <c r="AX21" s="179"/>
      <c r="AY21" s="179"/>
      <c r="AZ21" s="179"/>
    </row>
    <row r="22" spans="2:52" x14ac:dyDescent="0.25">
      <c r="E22" t="s">
        <v>632</v>
      </c>
      <c r="F22" t="s">
        <v>639</v>
      </c>
      <c r="G22" t="s">
        <v>633</v>
      </c>
      <c r="I22" s="178">
        <f t="shared" ref="I22:AZ25" si="1">IF(I$2&gt;$H$15,H22*(1+$H17),I10)</f>
        <v>24.164490000000001</v>
      </c>
      <c r="J22" s="178">
        <f t="shared" si="1"/>
        <v>24.164490000000001</v>
      </c>
      <c r="K22" s="178">
        <f t="shared" si="1"/>
        <v>24.595210999999999</v>
      </c>
      <c r="L22" s="178">
        <f t="shared" si="1"/>
        <v>25.01634</v>
      </c>
      <c r="M22" s="178">
        <f t="shared" si="1"/>
        <v>25.443415000000002</v>
      </c>
      <c r="N22" s="178">
        <f t="shared" si="1"/>
        <v>25.867370999999999</v>
      </c>
      <c r="O22" s="178">
        <f t="shared" si="1"/>
        <v>26.284424000000001</v>
      </c>
      <c r="P22" s="178">
        <f t="shared" si="1"/>
        <v>26.679763999999999</v>
      </c>
      <c r="Q22" s="178">
        <f t="shared" si="1"/>
        <v>27.055800999999999</v>
      </c>
      <c r="R22" s="178">
        <f t="shared" si="1"/>
        <v>27.408939</v>
      </c>
      <c r="S22" s="178">
        <f t="shared" si="1"/>
        <v>27.732095999999999</v>
      </c>
      <c r="T22" s="178">
        <f t="shared" si="1"/>
        <v>28.028441999999998</v>
      </c>
      <c r="U22" s="178">
        <f t="shared" si="1"/>
        <v>28.301689</v>
      </c>
      <c r="V22" s="178">
        <f t="shared" si="1"/>
        <v>28.537845999999998</v>
      </c>
      <c r="W22" s="178">
        <f t="shared" si="1"/>
        <v>28.746084</v>
      </c>
      <c r="X22" s="178">
        <f t="shared" si="1"/>
        <v>28.950821000000001</v>
      </c>
      <c r="Y22" s="178">
        <f t="shared" si="1"/>
        <v>29.139206000000001</v>
      </c>
      <c r="Z22" s="178">
        <f t="shared" si="1"/>
        <v>29.308374000000001</v>
      </c>
      <c r="AA22" s="178">
        <f t="shared" si="1"/>
        <v>29.463369</v>
      </c>
      <c r="AB22" s="178">
        <f t="shared" si="1"/>
        <v>29.611654000000001</v>
      </c>
      <c r="AC22" s="178">
        <f t="shared" si="1"/>
        <v>29.742331</v>
      </c>
      <c r="AD22" s="178">
        <f t="shared" si="1"/>
        <v>29.860365000000002</v>
      </c>
      <c r="AE22" s="178">
        <f t="shared" si="1"/>
        <v>29.975709999999999</v>
      </c>
      <c r="AF22" s="178">
        <f t="shared" si="1"/>
        <v>30.077759</v>
      </c>
      <c r="AG22" s="178">
        <f t="shared" si="1"/>
        <v>30.16226</v>
      </c>
      <c r="AH22" s="178">
        <f t="shared" si="1"/>
        <v>30.233269</v>
      </c>
      <c r="AI22" s="178">
        <f t="shared" si="1"/>
        <v>30.294257999999999</v>
      </c>
      <c r="AJ22" s="178">
        <f t="shared" si="1"/>
        <v>30.349163000000001</v>
      </c>
      <c r="AK22" s="178">
        <f t="shared" si="1"/>
        <v>30.398422</v>
      </c>
      <c r="AL22" s="178">
        <f t="shared" si="1"/>
        <v>30.442173</v>
      </c>
      <c r="AM22" s="178">
        <f t="shared" si="1"/>
        <v>30.481501000000002</v>
      </c>
      <c r="AN22" s="178">
        <f t="shared" si="1"/>
        <v>30.725353008000003</v>
      </c>
      <c r="AO22" s="178">
        <f t="shared" si="1"/>
        <v>30.971155832064003</v>
      </c>
      <c r="AP22" s="178">
        <f t="shared" si="1"/>
        <v>31.218925078720517</v>
      </c>
      <c r="AQ22" s="178">
        <f t="shared" si="1"/>
        <v>31.468676479350282</v>
      </c>
      <c r="AR22" s="178">
        <f t="shared" si="1"/>
        <v>31.720425891185084</v>
      </c>
      <c r="AS22" s="178">
        <f t="shared" si="1"/>
        <v>31.974189298314563</v>
      </c>
      <c r="AT22" s="178">
        <f t="shared" si="1"/>
        <v>32.229982812701081</v>
      </c>
      <c r="AU22" s="178">
        <f t="shared" si="1"/>
        <v>32.487822675202693</v>
      </c>
      <c r="AV22" s="178">
        <f t="shared" si="1"/>
        <v>32.747725256604312</v>
      </c>
      <c r="AW22" s="178">
        <f t="shared" si="1"/>
        <v>33.009707058657149</v>
      </c>
      <c r="AX22" s="178">
        <f t="shared" si="1"/>
        <v>33.273784715126403</v>
      </c>
      <c r="AY22" s="178">
        <f t="shared" si="1"/>
        <v>33.539974992847412</v>
      </c>
      <c r="AZ22" s="178">
        <f t="shared" si="1"/>
        <v>33.808294792790193</v>
      </c>
    </row>
    <row r="23" spans="2:52" x14ac:dyDescent="0.25">
      <c r="E23" t="s">
        <v>634</v>
      </c>
      <c r="F23" t="s">
        <v>639</v>
      </c>
      <c r="G23" t="s">
        <v>633</v>
      </c>
      <c r="I23" s="178">
        <f t="shared" si="1"/>
        <v>7.3318919999999999</v>
      </c>
      <c r="J23" s="178">
        <f t="shared" si="1"/>
        <v>7.3318919999999999</v>
      </c>
      <c r="K23" s="178">
        <f t="shared" si="1"/>
        <v>7.4103120000000002</v>
      </c>
      <c r="L23" s="178">
        <f t="shared" si="1"/>
        <v>7.4979230000000001</v>
      </c>
      <c r="M23" s="178">
        <f t="shared" si="1"/>
        <v>7.5963000000000003</v>
      </c>
      <c r="N23" s="178">
        <f t="shared" si="1"/>
        <v>7.7078199999999999</v>
      </c>
      <c r="O23" s="178">
        <f t="shared" si="1"/>
        <v>7.8329129999999996</v>
      </c>
      <c r="P23" s="178">
        <f t="shared" si="1"/>
        <v>7.9705199999999996</v>
      </c>
      <c r="Q23" s="178">
        <f t="shared" si="1"/>
        <v>8.1095889999999997</v>
      </c>
      <c r="R23" s="178">
        <f t="shared" si="1"/>
        <v>8.2548340000000007</v>
      </c>
      <c r="S23" s="178">
        <f t="shared" si="1"/>
        <v>8.4030609999999992</v>
      </c>
      <c r="T23" s="178">
        <f t="shared" si="1"/>
        <v>8.5515559999999997</v>
      </c>
      <c r="U23" s="178">
        <f t="shared" si="1"/>
        <v>8.6958099999999998</v>
      </c>
      <c r="V23" s="178">
        <f t="shared" si="1"/>
        <v>8.8307520000000004</v>
      </c>
      <c r="W23" s="178">
        <f t="shared" si="1"/>
        <v>8.9557470000000006</v>
      </c>
      <c r="X23" s="178">
        <f t="shared" si="1"/>
        <v>9.070722</v>
      </c>
      <c r="Y23" s="178">
        <f t="shared" si="1"/>
        <v>9.1772019999999994</v>
      </c>
      <c r="Z23" s="178">
        <f t="shared" si="1"/>
        <v>9.2750280000000007</v>
      </c>
      <c r="AA23" s="178">
        <f t="shared" si="1"/>
        <v>9.3638530000000006</v>
      </c>
      <c r="AB23" s="178">
        <f t="shared" si="1"/>
        <v>9.4448039999999995</v>
      </c>
      <c r="AC23" s="178">
        <f t="shared" si="1"/>
        <v>9.5191499999999998</v>
      </c>
      <c r="AD23" s="178">
        <f t="shared" si="1"/>
        <v>9.5881900000000009</v>
      </c>
      <c r="AE23" s="178">
        <f t="shared" si="1"/>
        <v>9.6490120000000008</v>
      </c>
      <c r="AF23" s="178">
        <f t="shared" si="1"/>
        <v>9.7042540000000006</v>
      </c>
      <c r="AG23" s="178">
        <f t="shared" si="1"/>
        <v>9.7545149999999996</v>
      </c>
      <c r="AH23" s="178">
        <f t="shared" si="1"/>
        <v>9.801952</v>
      </c>
      <c r="AI23" s="178">
        <f t="shared" si="1"/>
        <v>9.8482450000000004</v>
      </c>
      <c r="AJ23" s="178">
        <f t="shared" si="1"/>
        <v>9.8940520000000003</v>
      </c>
      <c r="AK23" s="178">
        <f t="shared" si="1"/>
        <v>9.9400309999999994</v>
      </c>
      <c r="AL23" s="178">
        <f t="shared" si="1"/>
        <v>9.9859729999999995</v>
      </c>
      <c r="AM23" s="178">
        <f t="shared" si="1"/>
        <v>10.031261000000001</v>
      </c>
      <c r="AN23" s="178">
        <f t="shared" si="1"/>
        <v>10.141604871</v>
      </c>
      <c r="AO23" s="178">
        <f t="shared" si="1"/>
        <v>10.253162524580999</v>
      </c>
      <c r="AP23" s="178">
        <f t="shared" si="1"/>
        <v>10.365947312351389</v>
      </c>
      <c r="AQ23" s="178">
        <f t="shared" si="1"/>
        <v>10.479972732787253</v>
      </c>
      <c r="AR23" s="178">
        <f t="shared" si="1"/>
        <v>10.595252432847913</v>
      </c>
      <c r="AS23" s="178">
        <f t="shared" si="1"/>
        <v>10.711800209609239</v>
      </c>
      <c r="AT23" s="178">
        <f t="shared" si="1"/>
        <v>10.82963001191494</v>
      </c>
      <c r="AU23" s="178">
        <f t="shared" si="1"/>
        <v>10.948755942046004</v>
      </c>
      <c r="AV23" s="178">
        <f t="shared" si="1"/>
        <v>11.06919225740851</v>
      </c>
      <c r="AW23" s="178">
        <f t="shared" si="1"/>
        <v>11.190953372240003</v>
      </c>
      <c r="AX23" s="178">
        <f t="shared" si="1"/>
        <v>11.314053859334642</v>
      </c>
      <c r="AY23" s="178">
        <f t="shared" si="1"/>
        <v>11.438508451787323</v>
      </c>
      <c r="AZ23" s="178">
        <f t="shared" si="1"/>
        <v>11.564332044756982</v>
      </c>
    </row>
    <row r="24" spans="2:52" x14ac:dyDescent="0.25">
      <c r="E24" t="s">
        <v>635</v>
      </c>
      <c r="F24" t="s">
        <v>639</v>
      </c>
      <c r="G24" t="s">
        <v>636</v>
      </c>
      <c r="I24" s="178">
        <f t="shared" si="1"/>
        <v>73.643883000000002</v>
      </c>
      <c r="J24" s="178">
        <f t="shared" si="1"/>
        <v>73.643883000000002</v>
      </c>
      <c r="K24" s="178">
        <f t="shared" si="1"/>
        <v>74.164283999999995</v>
      </c>
      <c r="L24" s="178">
        <f t="shared" si="1"/>
        <v>74.683516999999995</v>
      </c>
      <c r="M24" s="178">
        <f t="shared" si="1"/>
        <v>75.120307999999994</v>
      </c>
      <c r="N24" s="178">
        <f t="shared" si="1"/>
        <v>75.583763000000005</v>
      </c>
      <c r="O24" s="178">
        <f t="shared" si="1"/>
        <v>75.871498000000003</v>
      </c>
      <c r="P24" s="178">
        <f t="shared" si="1"/>
        <v>76.308502000000004</v>
      </c>
      <c r="Q24" s="178">
        <f t="shared" si="1"/>
        <v>76.801475999999994</v>
      </c>
      <c r="R24" s="178">
        <f t="shared" si="1"/>
        <v>77.308173999999994</v>
      </c>
      <c r="S24" s="178">
        <f t="shared" si="1"/>
        <v>77.856262000000001</v>
      </c>
      <c r="T24" s="178">
        <f t="shared" si="1"/>
        <v>78.434464000000006</v>
      </c>
      <c r="U24" s="178">
        <f t="shared" si="1"/>
        <v>79.126998999999998</v>
      </c>
      <c r="V24" s="178">
        <f t="shared" si="1"/>
        <v>79.792548999999994</v>
      </c>
      <c r="W24" s="178">
        <f t="shared" si="1"/>
        <v>80.511718999999999</v>
      </c>
      <c r="X24" s="178">
        <f t="shared" si="1"/>
        <v>81.242912000000004</v>
      </c>
      <c r="Y24" s="178">
        <f t="shared" si="1"/>
        <v>81.987067999999994</v>
      </c>
      <c r="Z24" s="178">
        <f t="shared" si="1"/>
        <v>82.759788999999998</v>
      </c>
      <c r="AA24" s="178">
        <f t="shared" si="1"/>
        <v>83.544899000000001</v>
      </c>
      <c r="AB24" s="178">
        <f t="shared" si="1"/>
        <v>84.319892999999993</v>
      </c>
      <c r="AC24" s="178">
        <f t="shared" si="1"/>
        <v>85.114547999999999</v>
      </c>
      <c r="AD24" s="178">
        <f t="shared" si="1"/>
        <v>85.926818999999995</v>
      </c>
      <c r="AE24" s="178">
        <f t="shared" si="1"/>
        <v>86.774330000000006</v>
      </c>
      <c r="AF24" s="178">
        <f t="shared" si="1"/>
        <v>87.609406000000007</v>
      </c>
      <c r="AG24" s="178">
        <f t="shared" si="1"/>
        <v>88.41713</v>
      </c>
      <c r="AH24" s="178">
        <f t="shared" si="1"/>
        <v>89.23912</v>
      </c>
      <c r="AI24" s="178">
        <f t="shared" si="1"/>
        <v>90.056197999999995</v>
      </c>
      <c r="AJ24" s="178">
        <f t="shared" si="1"/>
        <v>90.860878</v>
      </c>
      <c r="AK24" s="178">
        <f t="shared" si="1"/>
        <v>91.651961999999997</v>
      </c>
      <c r="AL24" s="178">
        <f t="shared" si="1"/>
        <v>92.421599999999998</v>
      </c>
      <c r="AM24" s="178">
        <f t="shared" si="1"/>
        <v>93.179382000000004</v>
      </c>
      <c r="AN24" s="178">
        <f t="shared" si="1"/>
        <v>93.924817056000009</v>
      </c>
      <c r="AO24" s="178">
        <f t="shared" si="1"/>
        <v>94.676215592448017</v>
      </c>
      <c r="AP24" s="178">
        <f t="shared" si="1"/>
        <v>95.433625317187605</v>
      </c>
      <c r="AQ24" s="178">
        <f t="shared" si="1"/>
        <v>96.19709431972511</v>
      </c>
      <c r="AR24" s="178">
        <f t="shared" si="1"/>
        <v>96.966671074282914</v>
      </c>
      <c r="AS24" s="178">
        <f t="shared" si="1"/>
        <v>97.742404442877174</v>
      </c>
      <c r="AT24" s="178">
        <f t="shared" si="1"/>
        <v>98.524343678420195</v>
      </c>
      <c r="AU24" s="178">
        <f t="shared" si="1"/>
        <v>99.312538427847556</v>
      </c>
      <c r="AV24" s="178">
        <f t="shared" si="1"/>
        <v>100.10703873527034</v>
      </c>
      <c r="AW24" s="178">
        <f t="shared" si="1"/>
        <v>100.9078950451525</v>
      </c>
      <c r="AX24" s="178">
        <f t="shared" si="1"/>
        <v>101.71515820551372</v>
      </c>
      <c r="AY24" s="178">
        <f t="shared" si="1"/>
        <v>102.52887947115782</v>
      </c>
      <c r="AZ24" s="178">
        <f t="shared" si="1"/>
        <v>103.34911050692709</v>
      </c>
    </row>
    <row r="25" spans="2:52" x14ac:dyDescent="0.25">
      <c r="E25" t="s">
        <v>637</v>
      </c>
      <c r="F25" t="s">
        <v>639</v>
      </c>
      <c r="G25" t="s">
        <v>638</v>
      </c>
      <c r="I25" s="178">
        <f>IF(I$2&gt;$H$15,H25*(1+$H20),I13)</f>
        <v>3.512003</v>
      </c>
      <c r="J25" s="178">
        <f t="shared" si="1"/>
        <v>3.512003</v>
      </c>
      <c r="K25" s="178">
        <f t="shared" si="1"/>
        <v>3.5347819999999999</v>
      </c>
      <c r="L25" s="178">
        <f t="shared" si="1"/>
        <v>3.5577100000000002</v>
      </c>
      <c r="M25" s="178">
        <f t="shared" si="1"/>
        <v>3.5807850000000001</v>
      </c>
      <c r="N25" s="178">
        <f t="shared" si="1"/>
        <v>3.6040100000000002</v>
      </c>
      <c r="O25" s="178">
        <f t="shared" si="1"/>
        <v>3.627386</v>
      </c>
      <c r="P25" s="178">
        <f t="shared" si="1"/>
        <v>3.6509140000000002</v>
      </c>
      <c r="Q25" s="178">
        <f t="shared" si="1"/>
        <v>3.6745939999999999</v>
      </c>
      <c r="R25" s="178">
        <f t="shared" si="1"/>
        <v>3.6984279999999998</v>
      </c>
      <c r="S25" s="178">
        <f t="shared" si="1"/>
        <v>3.7224159999999999</v>
      </c>
      <c r="T25" s="178">
        <f t="shared" si="1"/>
        <v>3.7465600000000001</v>
      </c>
      <c r="U25" s="178">
        <f t="shared" si="1"/>
        <v>3.7708599999999999</v>
      </c>
      <c r="V25" s="178">
        <f t="shared" si="1"/>
        <v>3.795318</v>
      </c>
      <c r="W25" s="178">
        <f t="shared" si="1"/>
        <v>3.8199350000000001</v>
      </c>
      <c r="X25" s="178">
        <f t="shared" si="1"/>
        <v>3.8447119999999999</v>
      </c>
      <c r="Y25" s="178">
        <f t="shared" si="1"/>
        <v>3.8696489999999999</v>
      </c>
      <c r="Z25" s="178">
        <f t="shared" si="1"/>
        <v>3.8947479999999999</v>
      </c>
      <c r="AA25" s="178">
        <f t="shared" si="1"/>
        <v>3.9200089999999999</v>
      </c>
      <c r="AB25" s="178">
        <f t="shared" si="1"/>
        <v>3.9454349999999998</v>
      </c>
      <c r="AC25" s="178">
        <f t="shared" si="1"/>
        <v>3.971025</v>
      </c>
      <c r="AD25" s="178">
        <f t="shared" si="1"/>
        <v>3.9967820000000001</v>
      </c>
      <c r="AE25" s="178">
        <f t="shared" si="1"/>
        <v>4.0227050000000002</v>
      </c>
      <c r="AF25" s="178">
        <f t="shared" si="1"/>
        <v>4.0487970000000004</v>
      </c>
      <c r="AG25" s="178">
        <f t="shared" si="1"/>
        <v>4.0750580000000003</v>
      </c>
      <c r="AH25" s="178">
        <f t="shared" si="1"/>
        <v>4.1014889999999999</v>
      </c>
      <c r="AI25" s="178">
        <f t="shared" si="1"/>
        <v>4.1280910000000004</v>
      </c>
      <c r="AJ25" s="178">
        <f t="shared" si="1"/>
        <v>4.1548660000000002</v>
      </c>
      <c r="AK25" s="178">
        <f t="shared" si="1"/>
        <v>4.1818150000000003</v>
      </c>
      <c r="AL25" s="178">
        <f t="shared" si="1"/>
        <v>4.208939</v>
      </c>
      <c r="AM25" s="178">
        <f t="shared" si="1"/>
        <v>4.2362380000000002</v>
      </c>
      <c r="AN25" s="178">
        <f t="shared" si="1"/>
        <v>4.2616554280000001</v>
      </c>
      <c r="AO25" s="178">
        <f t="shared" si="1"/>
        <v>4.2872253605679997</v>
      </c>
      <c r="AP25" s="178">
        <f t="shared" si="1"/>
        <v>4.3129487127314077</v>
      </c>
      <c r="AQ25" s="178">
        <f t="shared" si="1"/>
        <v>4.3388264050077963</v>
      </c>
      <c r="AR25" s="178">
        <f t="shared" si="1"/>
        <v>4.3648593634378434</v>
      </c>
      <c r="AS25" s="178">
        <f t="shared" si="1"/>
        <v>4.3910485196184705</v>
      </c>
      <c r="AT25" s="178">
        <f t="shared" si="1"/>
        <v>4.4173948107361811</v>
      </c>
      <c r="AU25" s="178">
        <f t="shared" si="1"/>
        <v>4.4438991796005984</v>
      </c>
      <c r="AV25" s="178">
        <f t="shared" si="1"/>
        <v>4.4705625746782021</v>
      </c>
      <c r="AW25" s="178">
        <f t="shared" si="1"/>
        <v>4.4973859501262714</v>
      </c>
      <c r="AX25" s="178">
        <f t="shared" si="1"/>
        <v>4.5243702658270291</v>
      </c>
      <c r="AY25" s="178">
        <f t="shared" si="1"/>
        <v>4.5515164874219911</v>
      </c>
      <c r="AZ25" s="178">
        <f t="shared" si="1"/>
        <v>4.5788255863465235</v>
      </c>
    </row>
    <row r="26" spans="2:52" ht="5.0999999999999996" customHeight="1" x14ac:dyDescent="0.25">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row>
    <row r="27" spans="2:52" x14ac:dyDescent="0.25">
      <c r="B27" s="171" t="s">
        <v>640</v>
      </c>
      <c r="C27" s="171"/>
      <c r="F27" s="186"/>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row>
    <row r="28" spans="2:52" ht="5.0999999999999996" customHeight="1" x14ac:dyDescent="0.25">
      <c r="B28" s="171"/>
      <c r="C28" s="171"/>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row>
    <row r="29" spans="2:52" s="180" customFormat="1" x14ac:dyDescent="0.25">
      <c r="B29" s="188"/>
      <c r="C29" s="188"/>
      <c r="E29" s="180" t="str">
        <f>StockValueC!E$87</f>
        <v>Dollar Year of EIA IEA Forecast</v>
      </c>
      <c r="F29" s="180" t="str">
        <f>StockValueC!F$87</f>
        <v>US EIA Annual Energy Outlook 2022</v>
      </c>
      <c r="G29" s="180" t="str">
        <f>StockValueC!G$87</f>
        <v>year</v>
      </c>
      <c r="H29" s="180">
        <f>StockValueC!H$87</f>
        <v>2021</v>
      </c>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f>(AM33/I33)^(1/(2050-2020))-1</f>
        <v>9.5242163014006564E-3</v>
      </c>
      <c r="AN29" s="189"/>
      <c r="AO29" s="189"/>
      <c r="AP29" s="189"/>
      <c r="AQ29" s="189"/>
      <c r="AR29" s="189"/>
    </row>
    <row r="30" spans="2:52" ht="5.0999999999999996" customHeight="1" x14ac:dyDescent="0.25">
      <c r="B30" s="171"/>
      <c r="C30" s="171"/>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row>
    <row r="31" spans="2:52" x14ac:dyDescent="0.25">
      <c r="E31" t="s">
        <v>641</v>
      </c>
      <c r="F31" s="172" t="s">
        <v>642</v>
      </c>
      <c r="G31" t="s">
        <v>643</v>
      </c>
      <c r="I31" s="178">
        <f>J31</f>
        <v>3.1092520000000001</v>
      </c>
      <c r="J31" s="177">
        <v>3.1092520000000001</v>
      </c>
      <c r="K31" s="177">
        <v>2.9813019999999999</v>
      </c>
      <c r="L31" s="177">
        <v>2.6675990000000001</v>
      </c>
      <c r="M31" s="177">
        <v>2.6499229999999998</v>
      </c>
      <c r="N31" s="177">
        <v>2.6225969999999998</v>
      </c>
      <c r="O31" s="177">
        <v>2.6497000000000002</v>
      </c>
      <c r="P31" s="177">
        <v>2.6807840000000001</v>
      </c>
      <c r="Q31" s="177">
        <v>2.7091720000000001</v>
      </c>
      <c r="R31" s="177">
        <v>2.7289089999999998</v>
      </c>
      <c r="S31" s="177">
        <v>2.7957380000000001</v>
      </c>
      <c r="T31" s="177">
        <v>2.884652</v>
      </c>
      <c r="U31" s="177">
        <v>2.9133019999999998</v>
      </c>
      <c r="V31" s="177">
        <v>2.9367969999999999</v>
      </c>
      <c r="W31" s="177">
        <v>2.9589189999999999</v>
      </c>
      <c r="X31" s="177">
        <v>2.9694120000000002</v>
      </c>
      <c r="Y31" s="177">
        <v>2.9900139999999999</v>
      </c>
      <c r="Z31" s="177">
        <v>3.0082429999999998</v>
      </c>
      <c r="AA31" s="177">
        <v>3.040721</v>
      </c>
      <c r="AB31" s="177">
        <v>3.041817</v>
      </c>
      <c r="AC31" s="177">
        <v>3.0651860000000002</v>
      </c>
      <c r="AD31" s="173">
        <v>3.084158</v>
      </c>
      <c r="AE31" s="173">
        <v>3.0886239999999998</v>
      </c>
      <c r="AF31" s="173">
        <v>3.118824</v>
      </c>
      <c r="AG31" s="173">
        <v>3.1478609999999998</v>
      </c>
      <c r="AH31" s="173">
        <v>3.1574930000000001</v>
      </c>
      <c r="AI31" s="173">
        <v>3.1823169999999998</v>
      </c>
      <c r="AJ31" s="173">
        <v>3.1916579999999999</v>
      </c>
      <c r="AK31" s="173">
        <v>3.1826210000000001</v>
      </c>
      <c r="AL31" s="173">
        <v>3.184043</v>
      </c>
      <c r="AM31" s="173">
        <v>3.1829610000000002</v>
      </c>
      <c r="AN31" s="177"/>
      <c r="AO31" s="177"/>
      <c r="AP31" s="177"/>
      <c r="AQ31" s="177"/>
      <c r="AR31" s="177"/>
      <c r="AS31" s="177"/>
      <c r="AT31" s="177"/>
      <c r="AU31" s="177"/>
      <c r="AV31" s="177"/>
      <c r="AW31" s="177"/>
      <c r="AX31" s="177"/>
      <c r="AY31" s="177"/>
      <c r="AZ31" s="177"/>
    </row>
    <row r="32" spans="2:52" x14ac:dyDescent="0.25">
      <c r="E32" t="s">
        <v>644</v>
      </c>
      <c r="F32" s="172" t="s">
        <v>642</v>
      </c>
      <c r="G32" t="s">
        <v>643</v>
      </c>
      <c r="I32" s="178">
        <f t="shared" ref="I32:I33" si="2">J32</f>
        <v>3.2566489999999999</v>
      </c>
      <c r="J32" s="177">
        <v>3.2566489999999999</v>
      </c>
      <c r="K32" s="177">
        <v>3.1308029999999998</v>
      </c>
      <c r="L32" s="177">
        <v>3.0200170000000002</v>
      </c>
      <c r="M32" s="177">
        <v>3.12771</v>
      </c>
      <c r="N32" s="177">
        <v>3.1251099999999998</v>
      </c>
      <c r="O32" s="177">
        <v>3.1213280000000001</v>
      </c>
      <c r="P32" s="177">
        <v>3.1301559999999999</v>
      </c>
      <c r="Q32" s="177">
        <v>3.1547420000000002</v>
      </c>
      <c r="R32" s="177">
        <v>3.173117</v>
      </c>
      <c r="S32" s="177">
        <v>3.1683599999999998</v>
      </c>
      <c r="T32" s="177">
        <v>3.2525050000000002</v>
      </c>
      <c r="U32" s="177">
        <v>3.265755</v>
      </c>
      <c r="V32" s="177">
        <v>3.2837559999999999</v>
      </c>
      <c r="W32" s="177">
        <v>3.2891729999999999</v>
      </c>
      <c r="X32" s="177">
        <v>3.3027030000000002</v>
      </c>
      <c r="Y32" s="177">
        <v>3.3277329999999998</v>
      </c>
      <c r="Z32" s="177">
        <v>3.3552279999999999</v>
      </c>
      <c r="AA32" s="177">
        <v>3.3733409999999999</v>
      </c>
      <c r="AB32" s="177">
        <v>3.385497</v>
      </c>
      <c r="AC32" s="177">
        <v>3.4135330000000002</v>
      </c>
      <c r="AD32" s="173">
        <v>3.4289960000000002</v>
      </c>
      <c r="AE32" s="173">
        <v>3.4306299999999998</v>
      </c>
      <c r="AF32" s="173">
        <v>3.4663840000000001</v>
      </c>
      <c r="AG32" s="173">
        <v>3.5058639999999999</v>
      </c>
      <c r="AH32" s="173">
        <v>3.5199579999999999</v>
      </c>
      <c r="AI32" s="173">
        <v>3.544848</v>
      </c>
      <c r="AJ32" s="173">
        <v>3.5529850000000001</v>
      </c>
      <c r="AK32" s="173">
        <v>3.5459320000000001</v>
      </c>
      <c r="AL32" s="173">
        <v>3.5427369999999998</v>
      </c>
      <c r="AM32" s="173">
        <v>3.534176</v>
      </c>
      <c r="AN32" s="177"/>
      <c r="AO32" s="177"/>
      <c r="AP32" s="177"/>
      <c r="AQ32" s="177"/>
      <c r="AR32" s="177"/>
      <c r="AS32" s="177"/>
      <c r="AT32" s="177"/>
      <c r="AU32" s="177"/>
      <c r="AV32" s="177"/>
      <c r="AW32" s="177"/>
      <c r="AX32" s="177"/>
      <c r="AY32" s="177"/>
      <c r="AZ32" s="177"/>
    </row>
    <row r="33" spans="1:52" x14ac:dyDescent="0.25">
      <c r="E33" t="s">
        <v>645</v>
      </c>
      <c r="F33" s="172" t="s">
        <v>642</v>
      </c>
      <c r="G33" t="s">
        <v>643</v>
      </c>
      <c r="I33" s="178">
        <f t="shared" si="2"/>
        <v>1.9841310000000001</v>
      </c>
      <c r="J33" s="177">
        <v>1.9841310000000001</v>
      </c>
      <c r="K33" s="177">
        <v>2.074087</v>
      </c>
      <c r="L33" s="177">
        <v>1.9361250000000001</v>
      </c>
      <c r="M33" s="177">
        <v>2.0944099999999999</v>
      </c>
      <c r="N33" s="177">
        <v>2.102668</v>
      </c>
      <c r="O33" s="177">
        <v>2.122528</v>
      </c>
      <c r="P33" s="177">
        <v>2.1605829999999999</v>
      </c>
      <c r="Q33" s="177">
        <v>2.1980770000000001</v>
      </c>
      <c r="R33" s="177">
        <v>2.2209110000000001</v>
      </c>
      <c r="S33" s="177">
        <v>2.2132079999999998</v>
      </c>
      <c r="T33" s="177">
        <v>2.278734</v>
      </c>
      <c r="U33" s="177">
        <v>2.3035899999999998</v>
      </c>
      <c r="V33" s="177">
        <v>2.3185989999999999</v>
      </c>
      <c r="W33" s="177">
        <v>2.3414109999999999</v>
      </c>
      <c r="X33" s="177">
        <v>2.3565649999999998</v>
      </c>
      <c r="Y33" s="177">
        <v>2.3831630000000001</v>
      </c>
      <c r="Z33" s="177">
        <v>2.4178419999999998</v>
      </c>
      <c r="AA33" s="177">
        <v>2.4420540000000002</v>
      </c>
      <c r="AB33" s="177">
        <v>2.4560870000000001</v>
      </c>
      <c r="AC33" s="177">
        <v>2.4813749999999999</v>
      </c>
      <c r="AD33" s="173">
        <v>2.500569</v>
      </c>
      <c r="AE33" s="173">
        <v>2.5060980000000002</v>
      </c>
      <c r="AF33" s="173">
        <v>2.5454699999999999</v>
      </c>
      <c r="AG33" s="173">
        <v>2.5874899999999998</v>
      </c>
      <c r="AH33" s="173">
        <v>2.6021800000000002</v>
      </c>
      <c r="AI33" s="173">
        <v>2.630452</v>
      </c>
      <c r="AJ33" s="173">
        <v>2.6427960000000001</v>
      </c>
      <c r="AK33" s="173">
        <v>2.639014</v>
      </c>
      <c r="AL33" s="173">
        <v>2.644622</v>
      </c>
      <c r="AM33" s="173">
        <v>2.6367720000000001</v>
      </c>
      <c r="AN33" s="177"/>
      <c r="AO33" s="177"/>
      <c r="AP33" s="177"/>
      <c r="AQ33" s="177"/>
      <c r="AR33" s="177"/>
      <c r="AS33" s="177"/>
      <c r="AT33" s="177"/>
      <c r="AU33" s="177"/>
      <c r="AV33" s="177"/>
      <c r="AW33" s="177"/>
      <c r="AX33" s="177"/>
      <c r="AY33" s="177"/>
      <c r="AZ33" s="177"/>
    </row>
    <row r="34" spans="1:52" x14ac:dyDescent="0.25">
      <c r="B34" s="171"/>
      <c r="C34" s="171"/>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c r="AG34" s="187"/>
      <c r="AH34" s="187"/>
      <c r="AI34" s="187"/>
      <c r="AJ34" s="187"/>
      <c r="AK34" s="187"/>
      <c r="AL34" s="187"/>
      <c r="AM34" s="187"/>
      <c r="AN34" s="187"/>
      <c r="AO34" s="187"/>
      <c r="AP34" s="187"/>
      <c r="AQ34" s="187"/>
      <c r="AR34" s="187"/>
    </row>
    <row r="35" spans="1:52" ht="15" customHeight="1" x14ac:dyDescent="0.25">
      <c r="B35" s="171"/>
      <c r="C35" s="171"/>
      <c r="E35" s="180" t="str">
        <f>StockValueC!E89</f>
        <v>EIA IEA Forecast End Year</v>
      </c>
      <c r="G35" s="180" t="str">
        <f>StockValueC!G89</f>
        <v>year</v>
      </c>
      <c r="H35" s="180">
        <f>StockValueC!H89</f>
        <v>2050</v>
      </c>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row>
    <row r="36" spans="1:52" x14ac:dyDescent="0.25">
      <c r="B36" s="171"/>
      <c r="C36" s="171"/>
      <c r="E36" s="180"/>
      <c r="F36" s="191"/>
      <c r="G36" s="180"/>
      <c r="H36" s="18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row>
    <row r="37" spans="1:52" ht="15" customHeight="1" x14ac:dyDescent="0.25">
      <c r="B37" s="171"/>
      <c r="C37" s="171"/>
      <c r="E37" s="180" t="str">
        <f>StockValueC!E91</f>
        <v>Motor gasoline price growth (after 2050)</v>
      </c>
      <c r="G37" s="180" t="str">
        <f>StockValueC!G91</f>
        <v>Percent Annual Growth</v>
      </c>
      <c r="H37" s="192">
        <f>StockValueC!H91</f>
        <v>1E-3</v>
      </c>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row>
    <row r="38" spans="1:52" ht="15" customHeight="1" x14ac:dyDescent="0.25">
      <c r="B38" s="171"/>
      <c r="C38" s="171"/>
      <c r="E38" s="180" t="str">
        <f>StockValueC!E92</f>
        <v>Diesel price growth (after 2050)</v>
      </c>
      <c r="G38" s="180" t="str">
        <f>StockValueC!G92</f>
        <v>Percent Annual Growth</v>
      </c>
      <c r="H38" s="192">
        <f>StockValueC!H92</f>
        <v>3.0000000000000001E-3</v>
      </c>
      <c r="I38" s="187"/>
      <c r="J38" s="187"/>
      <c r="K38" s="187"/>
      <c r="L38" s="187"/>
      <c r="M38" s="187"/>
      <c r="N38" s="187"/>
      <c r="O38" s="187"/>
      <c r="P38" s="187"/>
      <c r="Q38" s="187"/>
      <c r="R38" s="187"/>
      <c r="S38" s="187"/>
      <c r="T38" s="187"/>
      <c r="U38" s="187"/>
      <c r="V38" s="187"/>
      <c r="W38" s="187"/>
      <c r="X38" s="187"/>
      <c r="Y38" s="187"/>
      <c r="Z38" s="187"/>
      <c r="AA38" s="187"/>
      <c r="AB38" s="187"/>
      <c r="AC38" s="187"/>
      <c r="AD38" s="187"/>
      <c r="AE38" s="187"/>
      <c r="AF38" s="187"/>
      <c r="AG38" s="187"/>
      <c r="AH38" s="187"/>
      <c r="AI38" s="187"/>
      <c r="AJ38" s="187"/>
      <c r="AK38" s="187"/>
      <c r="AL38" s="187"/>
      <c r="AM38" s="187"/>
      <c r="AN38" s="187"/>
      <c r="AO38" s="187"/>
      <c r="AP38" s="187"/>
      <c r="AQ38" s="187"/>
      <c r="AR38" s="187"/>
    </row>
    <row r="39" spans="1:52" ht="15" customHeight="1" x14ac:dyDescent="0.25">
      <c r="B39" s="171"/>
      <c r="C39" s="171"/>
      <c r="E39" s="180" t="str">
        <f>StockValueC!E93</f>
        <v>Jet fuel price growth (after 2050)</v>
      </c>
      <c r="G39" s="180" t="str">
        <f>StockValueC!G93</f>
        <v>Percent Annual Growth</v>
      </c>
      <c r="H39" s="192">
        <f>StockValueC!H93</f>
        <v>0.01</v>
      </c>
      <c r="I39" s="187"/>
      <c r="J39" s="187"/>
      <c r="K39" s="187"/>
      <c r="L39" s="187"/>
      <c r="M39" s="187"/>
      <c r="N39" s="187"/>
      <c r="O39" s="187"/>
      <c r="P39" s="187"/>
      <c r="Q39" s="187"/>
      <c r="R39" s="187"/>
      <c r="S39" s="187"/>
      <c r="T39" s="187"/>
      <c r="U39" s="187"/>
      <c r="V39" s="187"/>
      <c r="W39" s="187"/>
      <c r="X39" s="187"/>
      <c r="Y39" s="187"/>
      <c r="Z39" s="187"/>
      <c r="AA39" s="187"/>
      <c r="AB39" s="187"/>
      <c r="AC39" s="187"/>
      <c r="AD39" s="187"/>
      <c r="AE39" s="187"/>
      <c r="AF39" s="187"/>
      <c r="AG39" s="187"/>
      <c r="AH39" s="187"/>
      <c r="AI39" s="187"/>
      <c r="AJ39" s="187"/>
      <c r="AK39" s="187"/>
      <c r="AL39" s="187"/>
      <c r="AM39" s="187"/>
      <c r="AN39" s="187"/>
      <c r="AO39" s="187"/>
      <c r="AP39" s="187"/>
      <c r="AQ39" s="187"/>
      <c r="AR39" s="187"/>
    </row>
    <row r="40" spans="1:52" ht="15" customHeight="1" x14ac:dyDescent="0.25">
      <c r="B40" s="171"/>
      <c r="C40" s="171"/>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c r="AF40" s="187"/>
      <c r="AG40" s="187"/>
      <c r="AH40" s="187"/>
      <c r="AI40" s="187"/>
      <c r="AJ40" s="187"/>
      <c r="AK40" s="187"/>
      <c r="AL40" s="187"/>
      <c r="AM40" s="187"/>
      <c r="AN40" s="187"/>
      <c r="AO40" s="187"/>
      <c r="AP40" s="187"/>
      <c r="AQ40" s="187"/>
      <c r="AR40" s="187"/>
    </row>
    <row r="41" spans="1:52" ht="15" customHeight="1" x14ac:dyDescent="0.25">
      <c r="B41" s="171"/>
      <c r="C41" s="171"/>
      <c r="E41" s="180" t="str">
        <f>"Inflation Adjustment Factor - "&amp;$H$29&amp;"$ to "&amp;StockValueC!$H$12&amp;"$"</f>
        <v>Inflation Adjustment Factor - 2021$ to 2020$</v>
      </c>
      <c r="G41" s="180" t="s">
        <v>399</v>
      </c>
      <c r="H41" s="193">
        <f>VLOOKUP(StockValueC!$H$12,'Inflation Adjustment Chart'!$B$3:$D$24,3,FALSE)/VLOOKUP($H$29,'Inflation Adjustment Chart'!$B$3:$D$24,3,FALSE)</f>
        <v>0.96010002449924392</v>
      </c>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c r="AF41" s="187"/>
      <c r="AG41" s="187"/>
      <c r="AH41" s="187"/>
      <c r="AI41" s="187"/>
      <c r="AJ41" s="187"/>
      <c r="AK41" s="187"/>
      <c r="AL41" s="187"/>
      <c r="AM41" s="187"/>
      <c r="AN41" s="187"/>
      <c r="AO41" s="187"/>
      <c r="AP41" s="187"/>
      <c r="AQ41" s="187"/>
      <c r="AR41" s="187"/>
    </row>
    <row r="42" spans="1:52" ht="5.0999999999999996" customHeight="1" x14ac:dyDescent="0.25">
      <c r="B42" s="171"/>
      <c r="C42" s="171"/>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7"/>
      <c r="AG42" s="187"/>
      <c r="AH42" s="187"/>
      <c r="AI42" s="187"/>
      <c r="AJ42" s="187"/>
      <c r="AK42" s="187"/>
      <c r="AL42" s="187"/>
      <c r="AM42" s="187"/>
      <c r="AN42" s="187"/>
      <c r="AO42" s="187"/>
      <c r="AP42" s="187"/>
      <c r="AQ42" s="187"/>
      <c r="AR42" s="187"/>
    </row>
    <row r="43" spans="1:52" ht="15" customHeight="1" x14ac:dyDescent="0.25">
      <c r="E43" t="s">
        <v>641</v>
      </c>
      <c r="F43" t="s">
        <v>639</v>
      </c>
      <c r="G43" t="s">
        <v>646</v>
      </c>
      <c r="I43" s="178">
        <f t="shared" ref="I43:J43" si="3">IF(I$2&gt;$H$35,H43*(1+$H37),I31)*$H$41</f>
        <v>2.9851929213743231</v>
      </c>
      <c r="J43" s="178">
        <f t="shared" si="3"/>
        <v>2.9851929213743231</v>
      </c>
      <c r="K43" s="178">
        <f>IF(K$2&gt;$H$35,J43*(1+$H37),K31)*$H$41</f>
        <v>2.8623481232396446</v>
      </c>
      <c r="L43" s="178">
        <f t="shared" ref="L43:AZ43" si="4">IF(L$2&gt;$H$35,K43*(1+$H37),L31)*$H$41</f>
        <v>2.5611618652541588</v>
      </c>
      <c r="M43" s="178">
        <f t="shared" si="4"/>
        <v>2.5441911372211097</v>
      </c>
      <c r="N43" s="178">
        <f t="shared" si="4"/>
        <v>2.5179554439516436</v>
      </c>
      <c r="O43" s="178">
        <f t="shared" si="4"/>
        <v>2.5439770349156468</v>
      </c>
      <c r="P43" s="178">
        <f t="shared" si="4"/>
        <v>2.573820784077181</v>
      </c>
      <c r="Q43" s="178">
        <f t="shared" si="4"/>
        <v>2.6010761035726659</v>
      </c>
      <c r="R43" s="178">
        <f t="shared" si="4"/>
        <v>2.6200255977562072</v>
      </c>
      <c r="S43" s="178">
        <f t="shared" si="4"/>
        <v>2.6841881222934671</v>
      </c>
      <c r="T43" s="178">
        <f t="shared" si="4"/>
        <v>2.7695544558717931</v>
      </c>
      <c r="U43" s="178">
        <f t="shared" si="4"/>
        <v>2.7970613215736964</v>
      </c>
      <c r="V43" s="178">
        <f t="shared" si="4"/>
        <v>2.8196188716493058</v>
      </c>
      <c r="W43" s="178">
        <f t="shared" si="4"/>
        <v>2.840858204391278</v>
      </c>
      <c r="X43" s="178">
        <f t="shared" si="4"/>
        <v>2.8509325339483489</v>
      </c>
      <c r="Y43" s="178">
        <f t="shared" si="4"/>
        <v>2.8707125146530821</v>
      </c>
      <c r="Z43" s="178">
        <f t="shared" si="4"/>
        <v>2.8882141779996786</v>
      </c>
      <c r="AA43" s="178">
        <f t="shared" si="4"/>
        <v>2.9193963065953654</v>
      </c>
      <c r="AB43" s="178">
        <f t="shared" si="4"/>
        <v>2.9204485762222165</v>
      </c>
      <c r="AC43" s="178">
        <f t="shared" si="4"/>
        <v>2.9428851536947396</v>
      </c>
      <c r="AD43" s="178">
        <f t="shared" si="4"/>
        <v>2.9611001713595391</v>
      </c>
      <c r="AE43" s="178">
        <f t="shared" si="4"/>
        <v>2.9653879780689527</v>
      </c>
      <c r="AF43" s="178">
        <f t="shared" si="4"/>
        <v>2.9943829988088297</v>
      </c>
      <c r="AG43" s="178">
        <f t="shared" si="4"/>
        <v>3.0222614232202143</v>
      </c>
      <c r="AH43" s="178">
        <f t="shared" si="4"/>
        <v>3.0315091066561912</v>
      </c>
      <c r="AI43" s="178">
        <f t="shared" si="4"/>
        <v>3.0553426296643602</v>
      </c>
      <c r="AJ43" s="178">
        <f t="shared" si="4"/>
        <v>3.0643109239932076</v>
      </c>
      <c r="AK43" s="178">
        <f t="shared" si="4"/>
        <v>3.0556345000718084</v>
      </c>
      <c r="AL43" s="178">
        <f t="shared" si="4"/>
        <v>3.0569997623066461</v>
      </c>
      <c r="AM43" s="178">
        <f t="shared" si="4"/>
        <v>3.0559609340801379</v>
      </c>
      <c r="AN43" s="178">
        <f t="shared" si="4"/>
        <v>2.9369621958467516</v>
      </c>
      <c r="AO43" s="178">
        <f t="shared" si="4"/>
        <v>2.8225972536620052</v>
      </c>
      <c r="AP43" s="178">
        <f t="shared" si="4"/>
        <v>2.7126856680847817</v>
      </c>
      <c r="AQ43" s="178">
        <f t="shared" si="4"/>
        <v>2.6070540259633335</v>
      </c>
      <c r="AR43" s="178">
        <f t="shared" si="4"/>
        <v>2.5055356668324471</v>
      </c>
      <c r="AS43" s="178">
        <f t="shared" si="4"/>
        <v>2.4079704199646712</v>
      </c>
      <c r="AT43" s="178">
        <f t="shared" si="4"/>
        <v>2.3142043516607367</v>
      </c>
      <c r="AU43" s="178">
        <f t="shared" si="4"/>
        <v>2.224089522380456</v>
      </c>
      <c r="AV43" s="178">
        <f t="shared" si="4"/>
        <v>2.1374837533309132</v>
      </c>
      <c r="AW43" s="178">
        <f t="shared" si="4"/>
        <v>2.0542504021436852</v>
      </c>
      <c r="AX43" s="178">
        <f t="shared" si="4"/>
        <v>1.9742581472871592</v>
      </c>
      <c r="AY43" s="178">
        <f t="shared" si="4"/>
        <v>1.8973807808738115</v>
      </c>
      <c r="AZ43" s="178">
        <f t="shared" si="4"/>
        <v>1.8234970095355421</v>
      </c>
    </row>
    <row r="44" spans="1:52" x14ac:dyDescent="0.25">
      <c r="E44" t="s">
        <v>644</v>
      </c>
      <c r="F44" t="s">
        <v>639</v>
      </c>
      <c r="G44" t="s">
        <v>646</v>
      </c>
      <c r="I44" s="178">
        <f t="shared" ref="I44:AZ44" si="5">IF(I$2&gt;$H$35,H44*(1+$H38),I32)*$H$41</f>
        <v>3.1267087846854382</v>
      </c>
      <c r="J44" s="178">
        <f t="shared" si="5"/>
        <v>3.1267087846854382</v>
      </c>
      <c r="K44" s="178">
        <f t="shared" si="5"/>
        <v>3.0058840370023061</v>
      </c>
      <c r="L44" s="178">
        <f t="shared" si="5"/>
        <v>2.8995183956881334</v>
      </c>
      <c r="M44" s="178">
        <f t="shared" si="5"/>
        <v>3.0029144476265301</v>
      </c>
      <c r="N44" s="178">
        <f t="shared" si="5"/>
        <v>3.0004181875628322</v>
      </c>
      <c r="O44" s="178">
        <f t="shared" si="5"/>
        <v>2.996787089270176</v>
      </c>
      <c r="P44" s="178">
        <f t="shared" si="5"/>
        <v>3.0052628522864553</v>
      </c>
      <c r="Q44" s="178">
        <f t="shared" si="5"/>
        <v>3.028867871488794</v>
      </c>
      <c r="R44" s="178">
        <f t="shared" si="5"/>
        <v>3.0465097094389675</v>
      </c>
      <c r="S44" s="178">
        <f t="shared" si="5"/>
        <v>3.0419425136224243</v>
      </c>
      <c r="T44" s="178">
        <f t="shared" si="5"/>
        <v>3.1227301301839137</v>
      </c>
      <c r="U44" s="178">
        <f t="shared" si="5"/>
        <v>3.1354514555085284</v>
      </c>
      <c r="V44" s="178">
        <f t="shared" si="5"/>
        <v>3.1527342160495393</v>
      </c>
      <c r="W44" s="178">
        <f t="shared" si="5"/>
        <v>3.1579350778822515</v>
      </c>
      <c r="X44" s="178">
        <f t="shared" si="5"/>
        <v>3.1709252312137264</v>
      </c>
      <c r="Y44" s="178">
        <f t="shared" si="5"/>
        <v>3.1949565348269422</v>
      </c>
      <c r="Z44" s="178">
        <f t="shared" si="5"/>
        <v>3.2213544850005489</v>
      </c>
      <c r="AA44" s="178">
        <f t="shared" si="5"/>
        <v>3.2387447767443041</v>
      </c>
      <c r="AB44" s="178">
        <f t="shared" si="5"/>
        <v>3.2504157526421169</v>
      </c>
      <c r="AC44" s="178">
        <f t="shared" si="5"/>
        <v>3.2773331169289777</v>
      </c>
      <c r="AD44" s="178">
        <f t="shared" si="5"/>
        <v>3.2921791436078096</v>
      </c>
      <c r="AE44" s="178">
        <f t="shared" si="5"/>
        <v>3.2937479470478412</v>
      </c>
      <c r="AF44" s="178">
        <f t="shared" si="5"/>
        <v>3.3280753633237872</v>
      </c>
      <c r="AG44" s="178">
        <f t="shared" si="5"/>
        <v>3.3659801122910173</v>
      </c>
      <c r="AH44" s="178">
        <f t="shared" si="5"/>
        <v>3.3795117620363095</v>
      </c>
      <c r="AI44" s="178">
        <f t="shared" si="5"/>
        <v>3.403408651646096</v>
      </c>
      <c r="AJ44" s="178">
        <f t="shared" si="5"/>
        <v>3.4112209855454463</v>
      </c>
      <c r="AK44" s="178">
        <f t="shared" si="5"/>
        <v>3.4044494000726533</v>
      </c>
      <c r="AL44" s="178">
        <f t="shared" si="5"/>
        <v>3.4013818804943776</v>
      </c>
      <c r="AM44" s="178">
        <f t="shared" si="5"/>
        <v>3.3931624641846398</v>
      </c>
      <c r="AN44" s="178">
        <f t="shared" si="5"/>
        <v>3.2675486910885678</v>
      </c>
      <c r="AO44" s="178">
        <f t="shared" si="5"/>
        <v>3.1465850991017059</v>
      </c>
      <c r="AP44" s="178">
        <f t="shared" si="5"/>
        <v>3.0300995400287127</v>
      </c>
      <c r="AQ44" s="178">
        <f t="shared" si="5"/>
        <v>2.9179262385445646</v>
      </c>
      <c r="AR44" s="178">
        <f t="shared" si="5"/>
        <v>2.8099055562729638</v>
      </c>
      <c r="AS44" s="178">
        <f t="shared" si="5"/>
        <v>2.7058837645984886</v>
      </c>
      <c r="AT44" s="178">
        <f t="shared" si="5"/>
        <v>2.6057128258891642</v>
      </c>
      <c r="AU44" s="178">
        <f t="shared" si="5"/>
        <v>2.5092501828181031</v>
      </c>
      <c r="AV44" s="178">
        <f t="shared" si="5"/>
        <v>2.416358555484388</v>
      </c>
      <c r="AW44" s="178">
        <f t="shared" si="5"/>
        <v>2.3269057460444769</v>
      </c>
      <c r="AX44" s="178">
        <f t="shared" si="5"/>
        <v>2.240764450576088</v>
      </c>
      <c r="AY44" s="178">
        <f t="shared" si="5"/>
        <v>2.1578120779068222</v>
      </c>
      <c r="AZ44" s="178">
        <f t="shared" si="5"/>
        <v>2.0779305751496935</v>
      </c>
    </row>
    <row r="45" spans="1:52" x14ac:dyDescent="0.25">
      <c r="E45" t="s">
        <v>645</v>
      </c>
      <c r="F45" t="s">
        <v>639</v>
      </c>
      <c r="G45" t="s">
        <v>646</v>
      </c>
      <c r="I45" s="178">
        <f t="shared" ref="I45:AZ45" si="6">IF(I$2&gt;$H$35,H45*(1+$H39),I33)*$H$41</f>
        <v>1.9049642217097094</v>
      </c>
      <c r="J45" s="178">
        <f t="shared" si="6"/>
        <v>1.9049642217097094</v>
      </c>
      <c r="K45" s="178">
        <f t="shared" si="6"/>
        <v>1.9913309795135634</v>
      </c>
      <c r="L45" s="178">
        <f t="shared" si="6"/>
        <v>1.8588736599335987</v>
      </c>
      <c r="M45" s="178">
        <f t="shared" si="6"/>
        <v>2.0108430923114615</v>
      </c>
      <c r="N45" s="178">
        <f t="shared" si="6"/>
        <v>2.0187715983137764</v>
      </c>
      <c r="O45" s="178">
        <f t="shared" si="6"/>
        <v>2.037839184800331</v>
      </c>
      <c r="P45" s="178">
        <f t="shared" si="6"/>
        <v>2.0743757912326499</v>
      </c>
      <c r="Q45" s="178">
        <f t="shared" si="6"/>
        <v>2.1103737815512247</v>
      </c>
      <c r="R45" s="178">
        <f t="shared" si="6"/>
        <v>2.1322967055106403</v>
      </c>
      <c r="S45" s="178">
        <f t="shared" si="6"/>
        <v>2.1249010550219225</v>
      </c>
      <c r="T45" s="178">
        <f t="shared" si="6"/>
        <v>2.1878125692272601</v>
      </c>
      <c r="U45" s="178">
        <f t="shared" si="6"/>
        <v>2.211676815436213</v>
      </c>
      <c r="V45" s="178">
        <f t="shared" si="6"/>
        <v>2.2260869567039223</v>
      </c>
      <c r="W45" s="178">
        <f t="shared" si="6"/>
        <v>2.2479887584627991</v>
      </c>
      <c r="X45" s="178">
        <f t="shared" si="6"/>
        <v>2.2625381142340606</v>
      </c>
      <c r="Y45" s="178">
        <f t="shared" si="6"/>
        <v>2.2880748546856919</v>
      </c>
      <c r="Z45" s="178">
        <f t="shared" si="6"/>
        <v>2.3213701634353008</v>
      </c>
      <c r="AA45" s="178">
        <f t="shared" si="6"/>
        <v>2.3446161052284769</v>
      </c>
      <c r="AB45" s="178">
        <f t="shared" si="6"/>
        <v>2.3580891888722748</v>
      </c>
      <c r="AC45" s="178">
        <f t="shared" si="6"/>
        <v>2.3823681982918115</v>
      </c>
      <c r="AD45" s="178">
        <f t="shared" si="6"/>
        <v>2.4007963581620499</v>
      </c>
      <c r="AE45" s="178">
        <f t="shared" si="6"/>
        <v>2.4061047511975064</v>
      </c>
      <c r="AF45" s="178">
        <f t="shared" si="6"/>
        <v>2.4439058093620902</v>
      </c>
      <c r="AG45" s="178">
        <f t="shared" si="6"/>
        <v>2.4842492123915485</v>
      </c>
      <c r="AH45" s="178">
        <f t="shared" si="6"/>
        <v>2.4983530817514428</v>
      </c>
      <c r="AI45" s="178">
        <f t="shared" si="6"/>
        <v>2.5254970296440851</v>
      </c>
      <c r="AJ45" s="178">
        <f t="shared" si="6"/>
        <v>2.5373485043465038</v>
      </c>
      <c r="AK45" s="178">
        <f t="shared" si="6"/>
        <v>2.5337174060538477</v>
      </c>
      <c r="AL45" s="178">
        <f t="shared" si="6"/>
        <v>2.5391016469912393</v>
      </c>
      <c r="AM45" s="178">
        <f t="shared" si="6"/>
        <v>2.5315648617989206</v>
      </c>
      <c r="AN45" s="178">
        <f t="shared" si="6"/>
        <v>2.4548610406929141</v>
      </c>
      <c r="AO45" s="178">
        <f t="shared" si="6"/>
        <v>2.3804812667646216</v>
      </c>
      <c r="AP45" s="178">
        <f t="shared" si="6"/>
        <v>2.3083551237661113</v>
      </c>
      <c r="AQ45" s="178">
        <f t="shared" si="6"/>
        <v>2.2384143289896068</v>
      </c>
      <c r="AR45" s="178">
        <f t="shared" si="6"/>
        <v>2.1705926686234038</v>
      </c>
      <c r="AS45" s="178">
        <f t="shared" si="6"/>
        <v>2.1048259350664416</v>
      </c>
      <c r="AT45" s="178">
        <f t="shared" si="6"/>
        <v>2.0410518661421739</v>
      </c>
      <c r="AU45" s="178">
        <f t="shared" si="6"/>
        <v>1.9792100861542021</v>
      </c>
      <c r="AV45" s="178">
        <f t="shared" si="6"/>
        <v>1.9192420487278581</v>
      </c>
      <c r="AW45" s="178">
        <f t="shared" si="6"/>
        <v>1.8610909813836316</v>
      </c>
      <c r="AX45" s="178">
        <f t="shared" si="6"/>
        <v>1.8047018317899641</v>
      </c>
      <c r="AY45" s="178">
        <f t="shared" si="6"/>
        <v>1.7500212156445287</v>
      </c>
      <c r="AZ45" s="178">
        <f t="shared" si="6"/>
        <v>1.6969973661346538</v>
      </c>
    </row>
    <row r="46" spans="1:52" ht="5.0999999999999996" customHeight="1" x14ac:dyDescent="0.25">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row>
    <row r="47" spans="1:52" ht="5.0999999999999996" customHeight="1" x14ac:dyDescent="0.25">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row>
    <row r="48" spans="1:52" x14ac:dyDescent="0.25">
      <c r="A48" s="19" t="s">
        <v>647</v>
      </c>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row>
    <row r="49" spans="1:52" ht="5.0999999999999996" customHeight="1" x14ac:dyDescent="0.25">
      <c r="A49" s="19"/>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row>
    <row r="50" spans="1:52" ht="15.75" x14ac:dyDescent="0.25">
      <c r="B50" s="171" t="s">
        <v>648</v>
      </c>
      <c r="C50" s="171"/>
      <c r="F50" s="194"/>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c r="AG50" s="187"/>
      <c r="AH50" s="187"/>
      <c r="AI50" s="187"/>
      <c r="AJ50" s="187"/>
      <c r="AK50" s="187"/>
      <c r="AL50" s="187"/>
      <c r="AM50" s="187"/>
      <c r="AN50" s="187"/>
      <c r="AO50" s="187"/>
      <c r="AP50" s="187"/>
      <c r="AQ50" s="187"/>
      <c r="AR50" s="187"/>
    </row>
    <row r="51" spans="1:52" ht="5.0999999999999996" customHeight="1" x14ac:dyDescent="0.25">
      <c r="B51" s="171"/>
      <c r="C51" s="171"/>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row>
    <row r="52" spans="1:52" x14ac:dyDescent="0.25">
      <c r="E52" s="172" t="s">
        <v>649</v>
      </c>
      <c r="F52" t="s">
        <v>1136</v>
      </c>
      <c r="G52" t="s">
        <v>652</v>
      </c>
      <c r="I52" s="196">
        <f>J52</f>
        <v>52</v>
      </c>
      <c r="J52" s="195">
        <v>52</v>
      </c>
      <c r="K52" s="195">
        <v>53</v>
      </c>
      <c r="L52" s="195">
        <v>54</v>
      </c>
      <c r="M52" s="195">
        <v>55</v>
      </c>
      <c r="N52" s="195">
        <v>56</v>
      </c>
      <c r="O52" s="195">
        <v>57</v>
      </c>
      <c r="P52" s="195">
        <v>58</v>
      </c>
      <c r="Q52" s="195">
        <v>60</v>
      </c>
      <c r="R52" s="195">
        <v>61</v>
      </c>
      <c r="S52" s="195">
        <v>62</v>
      </c>
      <c r="T52" s="195">
        <v>63</v>
      </c>
      <c r="U52" s="195">
        <v>64</v>
      </c>
      <c r="V52" s="195">
        <v>65</v>
      </c>
      <c r="W52" s="195">
        <v>66</v>
      </c>
      <c r="X52" s="195">
        <v>67</v>
      </c>
      <c r="Y52" s="195">
        <v>69</v>
      </c>
      <c r="Z52" s="195">
        <v>70</v>
      </c>
      <c r="AA52" s="195">
        <v>71</v>
      </c>
      <c r="AB52" s="195">
        <v>72</v>
      </c>
      <c r="AC52" s="195">
        <v>73</v>
      </c>
      <c r="AD52" s="195">
        <v>74</v>
      </c>
      <c r="AE52" s="195">
        <v>75</v>
      </c>
      <c r="AF52" s="195">
        <v>77</v>
      </c>
      <c r="AG52" s="195">
        <v>78</v>
      </c>
      <c r="AH52" s="195">
        <v>79</v>
      </c>
      <c r="AI52" s="195">
        <v>80</v>
      </c>
      <c r="AJ52" s="195">
        <v>81</v>
      </c>
      <c r="AK52" s="195">
        <v>82</v>
      </c>
      <c r="AL52" s="195">
        <v>83</v>
      </c>
      <c r="AM52" s="195">
        <v>85</v>
      </c>
      <c r="AN52" s="178"/>
      <c r="AO52" s="178"/>
      <c r="AP52" s="178"/>
      <c r="AQ52" s="178"/>
      <c r="AR52" s="178"/>
    </row>
    <row r="53" spans="1:52" x14ac:dyDescent="0.25">
      <c r="E53" s="172" t="s">
        <v>651</v>
      </c>
      <c r="F53" t="s">
        <v>461</v>
      </c>
      <c r="G53" t="s">
        <v>652</v>
      </c>
      <c r="I53" s="196">
        <f t="shared" ref="I53:I55" si="7">J53</f>
        <v>15600</v>
      </c>
      <c r="J53" s="195">
        <v>15600</v>
      </c>
      <c r="K53" s="195">
        <v>15800</v>
      </c>
      <c r="L53" s="195">
        <v>16000</v>
      </c>
      <c r="M53" s="195">
        <v>16200</v>
      </c>
      <c r="N53" s="195">
        <v>16500</v>
      </c>
      <c r="O53" s="195">
        <v>16800</v>
      </c>
      <c r="P53" s="195">
        <v>17100</v>
      </c>
      <c r="Q53" s="195">
        <v>17400</v>
      </c>
      <c r="R53" s="195">
        <v>17700</v>
      </c>
      <c r="S53" s="195">
        <v>18100</v>
      </c>
      <c r="T53" s="195">
        <v>18100</v>
      </c>
      <c r="U53" s="195">
        <v>18100</v>
      </c>
      <c r="V53" s="195">
        <v>18100</v>
      </c>
      <c r="W53" s="195">
        <v>18100</v>
      </c>
      <c r="X53" s="195">
        <v>18100</v>
      </c>
      <c r="Y53" s="195">
        <v>18100</v>
      </c>
      <c r="Z53" s="195">
        <v>18100</v>
      </c>
      <c r="AA53" s="195">
        <v>18100</v>
      </c>
      <c r="AB53" s="195">
        <v>18100</v>
      </c>
      <c r="AC53" s="195">
        <v>18100</v>
      </c>
      <c r="AD53" s="195">
        <v>18100</v>
      </c>
      <c r="AE53" s="195">
        <v>18100</v>
      </c>
      <c r="AF53" s="195">
        <v>18100</v>
      </c>
      <c r="AG53" s="195">
        <v>18100</v>
      </c>
      <c r="AH53" s="195">
        <v>18100</v>
      </c>
      <c r="AI53" s="195">
        <v>18100</v>
      </c>
      <c r="AJ53" s="195">
        <v>18100</v>
      </c>
      <c r="AK53" s="195">
        <v>18100</v>
      </c>
      <c r="AL53" s="195">
        <v>18100</v>
      </c>
      <c r="AM53" s="195">
        <v>18100</v>
      </c>
      <c r="AN53" s="178"/>
      <c r="AO53" s="178"/>
      <c r="AP53" s="178"/>
      <c r="AQ53" s="178"/>
      <c r="AR53" s="178"/>
    </row>
    <row r="54" spans="1:52" x14ac:dyDescent="0.25">
      <c r="E54" s="172" t="s">
        <v>653</v>
      </c>
      <c r="F54" t="s">
        <v>461</v>
      </c>
      <c r="G54" t="s">
        <v>652</v>
      </c>
      <c r="I54" s="196">
        <f t="shared" si="7"/>
        <v>748600</v>
      </c>
      <c r="J54" s="195">
        <v>748600</v>
      </c>
      <c r="K54" s="195">
        <v>761600</v>
      </c>
      <c r="L54" s="195">
        <v>774700</v>
      </c>
      <c r="M54" s="195">
        <v>788100</v>
      </c>
      <c r="N54" s="195">
        <v>801700</v>
      </c>
      <c r="O54" s="195">
        <v>814500</v>
      </c>
      <c r="P54" s="195">
        <v>827400</v>
      </c>
      <c r="Q54" s="195">
        <v>840600</v>
      </c>
      <c r="R54" s="195">
        <v>854000</v>
      </c>
      <c r="S54" s="195">
        <v>867600</v>
      </c>
      <c r="T54" s="195">
        <v>867600</v>
      </c>
      <c r="U54" s="195">
        <v>867600</v>
      </c>
      <c r="V54" s="195">
        <v>867600</v>
      </c>
      <c r="W54" s="195">
        <v>867600</v>
      </c>
      <c r="X54" s="195">
        <v>867600</v>
      </c>
      <c r="Y54" s="195">
        <v>867600</v>
      </c>
      <c r="Z54" s="195">
        <v>867600</v>
      </c>
      <c r="AA54" s="195">
        <v>867600</v>
      </c>
      <c r="AB54" s="195">
        <v>867600</v>
      </c>
      <c r="AC54" s="195">
        <v>867600</v>
      </c>
      <c r="AD54" s="195">
        <v>867600</v>
      </c>
      <c r="AE54" s="195">
        <v>867600</v>
      </c>
      <c r="AF54" s="195">
        <v>867600</v>
      </c>
      <c r="AG54" s="195">
        <v>867600</v>
      </c>
      <c r="AH54" s="195">
        <v>867600</v>
      </c>
      <c r="AI54" s="195">
        <v>867600</v>
      </c>
      <c r="AJ54" s="195">
        <v>867600</v>
      </c>
      <c r="AK54" s="195">
        <v>867600</v>
      </c>
      <c r="AL54" s="195">
        <v>867600</v>
      </c>
      <c r="AM54" s="195">
        <v>867600</v>
      </c>
      <c r="AN54" s="178"/>
      <c r="AO54" s="178"/>
      <c r="AP54" s="178"/>
      <c r="AQ54" s="178"/>
      <c r="AR54" s="178"/>
    </row>
    <row r="55" spans="1:52" x14ac:dyDescent="0.25">
      <c r="E55" s="172" t="s">
        <v>654</v>
      </c>
      <c r="F55" t="s">
        <v>461</v>
      </c>
      <c r="G55" t="s">
        <v>652</v>
      </c>
      <c r="I55" s="196">
        <f t="shared" si="7"/>
        <v>41500</v>
      </c>
      <c r="J55" s="195">
        <v>41500</v>
      </c>
      <c r="K55" s="195">
        <v>42300</v>
      </c>
      <c r="L55" s="195">
        <v>43100</v>
      </c>
      <c r="M55" s="195">
        <v>44000</v>
      </c>
      <c r="N55" s="195">
        <v>44900</v>
      </c>
      <c r="O55" s="195">
        <v>45700</v>
      </c>
      <c r="P55" s="195">
        <v>46500</v>
      </c>
      <c r="Q55" s="195">
        <v>47300</v>
      </c>
      <c r="R55" s="195">
        <v>48200</v>
      </c>
      <c r="S55" s="195">
        <v>49100</v>
      </c>
      <c r="T55" s="195">
        <v>49100</v>
      </c>
      <c r="U55" s="195">
        <v>49100</v>
      </c>
      <c r="V55" s="195">
        <v>49100</v>
      </c>
      <c r="W55" s="195">
        <v>49100</v>
      </c>
      <c r="X55" s="195">
        <v>49100</v>
      </c>
      <c r="Y55" s="195">
        <v>49100</v>
      </c>
      <c r="Z55" s="195">
        <v>49100</v>
      </c>
      <c r="AA55" s="195">
        <v>49100</v>
      </c>
      <c r="AB55" s="195">
        <v>49100</v>
      </c>
      <c r="AC55" s="195">
        <v>49100</v>
      </c>
      <c r="AD55" s="195">
        <v>49100</v>
      </c>
      <c r="AE55" s="195">
        <v>49100</v>
      </c>
      <c r="AF55" s="195">
        <v>49100</v>
      </c>
      <c r="AG55" s="195">
        <v>49100</v>
      </c>
      <c r="AH55" s="195">
        <v>49100</v>
      </c>
      <c r="AI55" s="195">
        <v>49100</v>
      </c>
      <c r="AJ55" s="195">
        <v>49100</v>
      </c>
      <c r="AK55" s="195">
        <v>49100</v>
      </c>
      <c r="AL55" s="195">
        <v>49100</v>
      </c>
      <c r="AM55" s="195">
        <v>49100</v>
      </c>
      <c r="AN55" s="178"/>
      <c r="AO55" s="178"/>
      <c r="AP55" s="178"/>
      <c r="AQ55" s="178"/>
      <c r="AR55" s="178"/>
    </row>
    <row r="56" spans="1:52" ht="5.0999999999999996" customHeight="1" x14ac:dyDescent="0.25">
      <c r="B56" s="171"/>
      <c r="C56" s="171"/>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c r="AM56" s="187"/>
      <c r="AN56" s="187"/>
      <c r="AO56" s="187"/>
      <c r="AP56" s="187"/>
      <c r="AQ56" s="187"/>
      <c r="AR56" s="187"/>
    </row>
    <row r="57" spans="1:52" ht="15" customHeight="1" x14ac:dyDescent="0.25">
      <c r="B57" s="171"/>
      <c r="C57" s="171"/>
      <c r="E57" s="180" t="str">
        <f>StockValueC!E244</f>
        <v>Forecast End Date</v>
      </c>
      <c r="G57" s="180" t="str">
        <f>StockValueC!G244</f>
        <v>year</v>
      </c>
      <c r="H57" s="180">
        <f>StockValueC!H244</f>
        <v>2050</v>
      </c>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c r="AG57" s="187"/>
      <c r="AH57" s="187"/>
      <c r="AI57" s="187"/>
      <c r="AJ57" s="187"/>
      <c r="AK57" s="187"/>
      <c r="AL57" s="187"/>
      <c r="AM57" s="187"/>
      <c r="AN57" s="187"/>
      <c r="AO57" s="187"/>
      <c r="AP57" s="187"/>
      <c r="AQ57" s="187"/>
      <c r="AR57" s="187"/>
    </row>
    <row r="58" spans="1:52" ht="15" customHeight="1" x14ac:dyDescent="0.25">
      <c r="B58" s="171"/>
      <c r="C58" s="171"/>
      <c r="E58" s="180" t="str">
        <f>StockValueC!E248</f>
        <v>CO2 Emissions Costs After Forecast Period</v>
      </c>
      <c r="G58" s="180" t="str">
        <f>StockValueC!G248</f>
        <v>Percent Annual Growth</v>
      </c>
      <c r="H58" s="192">
        <f>StockValueC!H248</f>
        <v>0</v>
      </c>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c r="AK58" s="187"/>
      <c r="AL58" s="187"/>
      <c r="AM58" s="187"/>
      <c r="AN58" s="187"/>
      <c r="AO58" s="187"/>
      <c r="AP58" s="187"/>
      <c r="AQ58" s="187"/>
      <c r="AR58" s="187"/>
    </row>
    <row r="59" spans="1:52" ht="5.0999999999999996" customHeight="1" x14ac:dyDescent="0.25">
      <c r="B59" s="171"/>
      <c r="C59" s="171"/>
      <c r="E59" s="180"/>
      <c r="F59" s="180"/>
      <c r="G59" s="180"/>
      <c r="H59" s="180"/>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c r="AM59" s="187"/>
      <c r="AN59" s="187"/>
      <c r="AO59" s="187"/>
      <c r="AP59" s="187"/>
      <c r="AQ59" s="187"/>
      <c r="AR59" s="187"/>
    </row>
    <row r="60" spans="1:52" x14ac:dyDescent="0.25">
      <c r="E60" s="172" t="s">
        <v>649</v>
      </c>
      <c r="F60" t="s">
        <v>650</v>
      </c>
      <c r="G60" t="s">
        <v>652</v>
      </c>
      <c r="I60" s="178">
        <f t="shared" ref="I60:AZ60" si="8">IF(I$2&gt;$H$57,H60*(1+$H58),I52)</f>
        <v>52</v>
      </c>
      <c r="J60" s="178">
        <f t="shared" si="8"/>
        <v>52</v>
      </c>
      <c r="K60" s="178">
        <f t="shared" si="8"/>
        <v>53</v>
      </c>
      <c r="L60" s="178">
        <f t="shared" si="8"/>
        <v>54</v>
      </c>
      <c r="M60" s="178">
        <f t="shared" si="8"/>
        <v>55</v>
      </c>
      <c r="N60" s="178">
        <f t="shared" si="8"/>
        <v>56</v>
      </c>
      <c r="O60" s="178">
        <f t="shared" si="8"/>
        <v>57</v>
      </c>
      <c r="P60" s="178">
        <f t="shared" si="8"/>
        <v>58</v>
      </c>
      <c r="Q60" s="178">
        <f t="shared" si="8"/>
        <v>60</v>
      </c>
      <c r="R60" s="178">
        <f t="shared" si="8"/>
        <v>61</v>
      </c>
      <c r="S60" s="178">
        <f t="shared" si="8"/>
        <v>62</v>
      </c>
      <c r="T60" s="178">
        <f t="shared" si="8"/>
        <v>63</v>
      </c>
      <c r="U60" s="178">
        <f t="shared" si="8"/>
        <v>64</v>
      </c>
      <c r="V60" s="178">
        <f t="shared" si="8"/>
        <v>65</v>
      </c>
      <c r="W60" s="178">
        <f t="shared" si="8"/>
        <v>66</v>
      </c>
      <c r="X60" s="178">
        <f t="shared" si="8"/>
        <v>67</v>
      </c>
      <c r="Y60" s="178">
        <f t="shared" si="8"/>
        <v>69</v>
      </c>
      <c r="Z60" s="178">
        <f t="shared" si="8"/>
        <v>70</v>
      </c>
      <c r="AA60" s="178">
        <f t="shared" si="8"/>
        <v>71</v>
      </c>
      <c r="AB60" s="178">
        <f t="shared" si="8"/>
        <v>72</v>
      </c>
      <c r="AC60" s="178">
        <f t="shared" si="8"/>
        <v>73</v>
      </c>
      <c r="AD60" s="178">
        <f t="shared" si="8"/>
        <v>74</v>
      </c>
      <c r="AE60" s="178">
        <f t="shared" si="8"/>
        <v>75</v>
      </c>
      <c r="AF60" s="178">
        <f t="shared" si="8"/>
        <v>77</v>
      </c>
      <c r="AG60" s="178">
        <f t="shared" si="8"/>
        <v>78</v>
      </c>
      <c r="AH60" s="178">
        <f t="shared" si="8"/>
        <v>79</v>
      </c>
      <c r="AI60" s="178">
        <f t="shared" si="8"/>
        <v>80</v>
      </c>
      <c r="AJ60" s="178">
        <f t="shared" si="8"/>
        <v>81</v>
      </c>
      <c r="AK60" s="178">
        <f t="shared" si="8"/>
        <v>82</v>
      </c>
      <c r="AL60" s="178">
        <f t="shared" si="8"/>
        <v>83</v>
      </c>
      <c r="AM60" s="178">
        <f t="shared" si="8"/>
        <v>85</v>
      </c>
      <c r="AN60" s="178">
        <f t="shared" si="8"/>
        <v>85</v>
      </c>
      <c r="AO60" s="178">
        <f t="shared" si="8"/>
        <v>85</v>
      </c>
      <c r="AP60" s="178">
        <f t="shared" si="8"/>
        <v>85</v>
      </c>
      <c r="AQ60" s="178">
        <f t="shared" si="8"/>
        <v>85</v>
      </c>
      <c r="AR60" s="178">
        <f t="shared" si="8"/>
        <v>85</v>
      </c>
      <c r="AS60" s="178">
        <f t="shared" si="8"/>
        <v>85</v>
      </c>
      <c r="AT60" s="178">
        <f t="shared" si="8"/>
        <v>85</v>
      </c>
      <c r="AU60" s="178">
        <f t="shared" si="8"/>
        <v>85</v>
      </c>
      <c r="AV60" s="178">
        <f t="shared" si="8"/>
        <v>85</v>
      </c>
      <c r="AW60" s="178">
        <f t="shared" si="8"/>
        <v>85</v>
      </c>
      <c r="AX60" s="178">
        <f t="shared" si="8"/>
        <v>85</v>
      </c>
      <c r="AY60" s="178">
        <f t="shared" si="8"/>
        <v>85</v>
      </c>
      <c r="AZ60" s="178">
        <f t="shared" si="8"/>
        <v>85</v>
      </c>
    </row>
    <row r="61" spans="1:52" x14ac:dyDescent="0.25">
      <c r="E61" s="172" t="s">
        <v>651</v>
      </c>
      <c r="F61" t="s">
        <v>650</v>
      </c>
      <c r="G61" t="s">
        <v>652</v>
      </c>
      <c r="I61" s="197">
        <f t="shared" ref="I61:AZ63" si="9">IF(I$2&gt;$H$57,H61*(1+$H$58),I53)</f>
        <v>15600</v>
      </c>
      <c r="J61" s="197">
        <f t="shared" si="9"/>
        <v>15600</v>
      </c>
      <c r="K61" s="197">
        <f t="shared" si="9"/>
        <v>15800</v>
      </c>
      <c r="L61" s="197">
        <f t="shared" si="9"/>
        <v>16000</v>
      </c>
      <c r="M61" s="197">
        <f t="shared" si="9"/>
        <v>16200</v>
      </c>
      <c r="N61" s="197">
        <f t="shared" si="9"/>
        <v>16500</v>
      </c>
      <c r="O61" s="197">
        <f t="shared" si="9"/>
        <v>16800</v>
      </c>
      <c r="P61" s="197">
        <f t="shared" si="9"/>
        <v>17100</v>
      </c>
      <c r="Q61" s="197">
        <f t="shared" si="9"/>
        <v>17400</v>
      </c>
      <c r="R61" s="197">
        <f t="shared" si="9"/>
        <v>17700</v>
      </c>
      <c r="S61" s="197">
        <f t="shared" si="9"/>
        <v>18100</v>
      </c>
      <c r="T61" s="197">
        <f t="shared" si="9"/>
        <v>18100</v>
      </c>
      <c r="U61" s="197">
        <f t="shared" si="9"/>
        <v>18100</v>
      </c>
      <c r="V61" s="197">
        <f t="shared" si="9"/>
        <v>18100</v>
      </c>
      <c r="W61" s="197">
        <f t="shared" si="9"/>
        <v>18100</v>
      </c>
      <c r="X61" s="197">
        <f t="shared" si="9"/>
        <v>18100</v>
      </c>
      <c r="Y61" s="197">
        <f t="shared" si="9"/>
        <v>18100</v>
      </c>
      <c r="Z61" s="197">
        <f t="shared" si="9"/>
        <v>18100</v>
      </c>
      <c r="AA61" s="197">
        <f t="shared" si="9"/>
        <v>18100</v>
      </c>
      <c r="AB61" s="197">
        <f t="shared" si="9"/>
        <v>18100</v>
      </c>
      <c r="AC61" s="197">
        <f t="shared" si="9"/>
        <v>18100</v>
      </c>
      <c r="AD61" s="197">
        <f t="shared" si="9"/>
        <v>18100</v>
      </c>
      <c r="AE61" s="197">
        <f t="shared" si="9"/>
        <v>18100</v>
      </c>
      <c r="AF61" s="197">
        <f t="shared" si="9"/>
        <v>18100</v>
      </c>
      <c r="AG61" s="197">
        <f t="shared" si="9"/>
        <v>18100</v>
      </c>
      <c r="AH61" s="197">
        <f t="shared" si="9"/>
        <v>18100</v>
      </c>
      <c r="AI61" s="197">
        <f t="shared" si="9"/>
        <v>18100</v>
      </c>
      <c r="AJ61" s="197">
        <f t="shared" si="9"/>
        <v>18100</v>
      </c>
      <c r="AK61" s="197">
        <f t="shared" si="9"/>
        <v>18100</v>
      </c>
      <c r="AL61" s="197">
        <f t="shared" si="9"/>
        <v>18100</v>
      </c>
      <c r="AM61" s="197">
        <f t="shared" si="9"/>
        <v>18100</v>
      </c>
      <c r="AN61" s="197">
        <f t="shared" si="9"/>
        <v>18100</v>
      </c>
      <c r="AO61" s="197">
        <f t="shared" si="9"/>
        <v>18100</v>
      </c>
      <c r="AP61" s="197">
        <f t="shared" si="9"/>
        <v>18100</v>
      </c>
      <c r="AQ61" s="197">
        <f t="shared" si="9"/>
        <v>18100</v>
      </c>
      <c r="AR61" s="197">
        <f t="shared" si="9"/>
        <v>18100</v>
      </c>
      <c r="AS61" s="197">
        <f t="shared" si="9"/>
        <v>18100</v>
      </c>
      <c r="AT61" s="197">
        <f t="shared" si="9"/>
        <v>18100</v>
      </c>
      <c r="AU61" s="197">
        <f t="shared" si="9"/>
        <v>18100</v>
      </c>
      <c r="AV61" s="197">
        <f t="shared" si="9"/>
        <v>18100</v>
      </c>
      <c r="AW61" s="197">
        <f t="shared" si="9"/>
        <v>18100</v>
      </c>
      <c r="AX61" s="197">
        <f t="shared" si="9"/>
        <v>18100</v>
      </c>
      <c r="AY61" s="197">
        <f t="shared" si="9"/>
        <v>18100</v>
      </c>
      <c r="AZ61" s="197">
        <f t="shared" si="9"/>
        <v>18100</v>
      </c>
    </row>
    <row r="62" spans="1:52" x14ac:dyDescent="0.25">
      <c r="E62" s="172" t="s">
        <v>653</v>
      </c>
      <c r="F62" t="s">
        <v>650</v>
      </c>
      <c r="G62" t="s">
        <v>652</v>
      </c>
      <c r="I62" s="197">
        <f t="shared" si="9"/>
        <v>748600</v>
      </c>
      <c r="J62" s="197">
        <f t="shared" si="9"/>
        <v>748600</v>
      </c>
      <c r="K62" s="197">
        <f t="shared" si="9"/>
        <v>761600</v>
      </c>
      <c r="L62" s="197">
        <f t="shared" si="9"/>
        <v>774700</v>
      </c>
      <c r="M62" s="197">
        <f t="shared" si="9"/>
        <v>788100</v>
      </c>
      <c r="N62" s="197">
        <f t="shared" si="9"/>
        <v>801700</v>
      </c>
      <c r="O62" s="197">
        <f t="shared" si="9"/>
        <v>814500</v>
      </c>
      <c r="P62" s="197">
        <f t="shared" si="9"/>
        <v>827400</v>
      </c>
      <c r="Q62" s="197">
        <f t="shared" si="9"/>
        <v>840600</v>
      </c>
      <c r="R62" s="197">
        <f t="shared" si="9"/>
        <v>854000</v>
      </c>
      <c r="S62" s="197">
        <f t="shared" si="9"/>
        <v>867600</v>
      </c>
      <c r="T62" s="197">
        <f t="shared" si="9"/>
        <v>867600</v>
      </c>
      <c r="U62" s="197">
        <f t="shared" si="9"/>
        <v>867600</v>
      </c>
      <c r="V62" s="197">
        <f t="shared" si="9"/>
        <v>867600</v>
      </c>
      <c r="W62" s="197">
        <f t="shared" si="9"/>
        <v>867600</v>
      </c>
      <c r="X62" s="197">
        <f t="shared" si="9"/>
        <v>867600</v>
      </c>
      <c r="Y62" s="197">
        <f t="shared" si="9"/>
        <v>867600</v>
      </c>
      <c r="Z62" s="197">
        <f t="shared" si="9"/>
        <v>867600</v>
      </c>
      <c r="AA62" s="197">
        <f t="shared" si="9"/>
        <v>867600</v>
      </c>
      <c r="AB62" s="197">
        <f t="shared" si="9"/>
        <v>867600</v>
      </c>
      <c r="AC62" s="197">
        <f t="shared" si="9"/>
        <v>867600</v>
      </c>
      <c r="AD62" s="197">
        <f t="shared" si="9"/>
        <v>867600</v>
      </c>
      <c r="AE62" s="197">
        <f t="shared" si="9"/>
        <v>867600</v>
      </c>
      <c r="AF62" s="197">
        <f t="shared" si="9"/>
        <v>867600</v>
      </c>
      <c r="AG62" s="197">
        <f t="shared" si="9"/>
        <v>867600</v>
      </c>
      <c r="AH62" s="197">
        <f t="shared" si="9"/>
        <v>867600</v>
      </c>
      <c r="AI62" s="197">
        <f t="shared" si="9"/>
        <v>867600</v>
      </c>
      <c r="AJ62" s="197">
        <f t="shared" si="9"/>
        <v>867600</v>
      </c>
      <c r="AK62" s="197">
        <f t="shared" si="9"/>
        <v>867600</v>
      </c>
      <c r="AL62" s="197">
        <f t="shared" si="9"/>
        <v>867600</v>
      </c>
      <c r="AM62" s="197">
        <f t="shared" si="9"/>
        <v>867600</v>
      </c>
      <c r="AN62" s="197">
        <f t="shared" si="9"/>
        <v>867600</v>
      </c>
      <c r="AO62" s="197">
        <f t="shared" si="9"/>
        <v>867600</v>
      </c>
      <c r="AP62" s="197">
        <f t="shared" si="9"/>
        <v>867600</v>
      </c>
      <c r="AQ62" s="197">
        <f t="shared" si="9"/>
        <v>867600</v>
      </c>
      <c r="AR62" s="197">
        <f t="shared" si="9"/>
        <v>867600</v>
      </c>
      <c r="AS62" s="197">
        <f t="shared" si="9"/>
        <v>867600</v>
      </c>
      <c r="AT62" s="197">
        <f t="shared" si="9"/>
        <v>867600</v>
      </c>
      <c r="AU62" s="197">
        <f t="shared" si="9"/>
        <v>867600</v>
      </c>
      <c r="AV62" s="197">
        <f t="shared" si="9"/>
        <v>867600</v>
      </c>
      <c r="AW62" s="197">
        <f t="shared" si="9"/>
        <v>867600</v>
      </c>
      <c r="AX62" s="197">
        <f t="shared" si="9"/>
        <v>867600</v>
      </c>
      <c r="AY62" s="197">
        <f t="shared" si="9"/>
        <v>867600</v>
      </c>
      <c r="AZ62" s="197">
        <f t="shared" si="9"/>
        <v>867600</v>
      </c>
    </row>
    <row r="63" spans="1:52" x14ac:dyDescent="0.25">
      <c r="E63" s="172" t="s">
        <v>654</v>
      </c>
      <c r="F63" t="s">
        <v>650</v>
      </c>
      <c r="G63" t="s">
        <v>652</v>
      </c>
      <c r="I63" s="197">
        <f t="shared" si="9"/>
        <v>41500</v>
      </c>
      <c r="J63" s="197">
        <f t="shared" si="9"/>
        <v>41500</v>
      </c>
      <c r="K63" s="197">
        <f t="shared" si="9"/>
        <v>42300</v>
      </c>
      <c r="L63" s="197">
        <f t="shared" si="9"/>
        <v>43100</v>
      </c>
      <c r="M63" s="197">
        <f t="shared" si="9"/>
        <v>44000</v>
      </c>
      <c r="N63" s="197">
        <f t="shared" si="9"/>
        <v>44900</v>
      </c>
      <c r="O63" s="197">
        <f t="shared" si="9"/>
        <v>45700</v>
      </c>
      <c r="P63" s="197">
        <f t="shared" si="9"/>
        <v>46500</v>
      </c>
      <c r="Q63" s="197">
        <f t="shared" si="9"/>
        <v>47300</v>
      </c>
      <c r="R63" s="197">
        <f t="shared" si="9"/>
        <v>48200</v>
      </c>
      <c r="S63" s="197">
        <f t="shared" si="9"/>
        <v>49100</v>
      </c>
      <c r="T63" s="197">
        <f t="shared" si="9"/>
        <v>49100</v>
      </c>
      <c r="U63" s="197">
        <f t="shared" si="9"/>
        <v>49100</v>
      </c>
      <c r="V63" s="197">
        <f t="shared" si="9"/>
        <v>49100</v>
      </c>
      <c r="W63" s="197">
        <f t="shared" si="9"/>
        <v>49100</v>
      </c>
      <c r="X63" s="197">
        <f t="shared" si="9"/>
        <v>49100</v>
      </c>
      <c r="Y63" s="197">
        <f t="shared" si="9"/>
        <v>49100</v>
      </c>
      <c r="Z63" s="197">
        <f t="shared" si="9"/>
        <v>49100</v>
      </c>
      <c r="AA63" s="197">
        <f t="shared" si="9"/>
        <v>49100</v>
      </c>
      <c r="AB63" s="197">
        <f t="shared" si="9"/>
        <v>49100</v>
      </c>
      <c r="AC63" s="197">
        <f t="shared" si="9"/>
        <v>49100</v>
      </c>
      <c r="AD63" s="197">
        <f t="shared" si="9"/>
        <v>49100</v>
      </c>
      <c r="AE63" s="197">
        <f t="shared" si="9"/>
        <v>49100</v>
      </c>
      <c r="AF63" s="197">
        <f t="shared" si="9"/>
        <v>49100</v>
      </c>
      <c r="AG63" s="197">
        <f t="shared" si="9"/>
        <v>49100</v>
      </c>
      <c r="AH63" s="197">
        <f t="shared" si="9"/>
        <v>49100</v>
      </c>
      <c r="AI63" s="197">
        <f t="shared" si="9"/>
        <v>49100</v>
      </c>
      <c r="AJ63" s="197">
        <f t="shared" si="9"/>
        <v>49100</v>
      </c>
      <c r="AK63" s="197">
        <f t="shared" si="9"/>
        <v>49100</v>
      </c>
      <c r="AL63" s="197">
        <f t="shared" si="9"/>
        <v>49100</v>
      </c>
      <c r="AM63" s="197">
        <f t="shared" si="9"/>
        <v>49100</v>
      </c>
      <c r="AN63" s="197">
        <f t="shared" si="9"/>
        <v>49100</v>
      </c>
      <c r="AO63" s="197">
        <f t="shared" si="9"/>
        <v>49100</v>
      </c>
      <c r="AP63" s="197">
        <f t="shared" si="9"/>
        <v>49100</v>
      </c>
      <c r="AQ63" s="197">
        <f t="shared" si="9"/>
        <v>49100</v>
      </c>
      <c r="AR63" s="197">
        <f t="shared" si="9"/>
        <v>49100</v>
      </c>
      <c r="AS63" s="197">
        <f t="shared" si="9"/>
        <v>49100</v>
      </c>
      <c r="AT63" s="197">
        <f t="shared" si="9"/>
        <v>49100</v>
      </c>
      <c r="AU63" s="197">
        <f t="shared" si="9"/>
        <v>49100</v>
      </c>
      <c r="AV63" s="197">
        <f t="shared" si="9"/>
        <v>49100</v>
      </c>
      <c r="AW63" s="197">
        <f t="shared" si="9"/>
        <v>49100</v>
      </c>
      <c r="AX63" s="197">
        <f t="shared" si="9"/>
        <v>49100</v>
      </c>
      <c r="AY63" s="197">
        <f t="shared" si="9"/>
        <v>49100</v>
      </c>
      <c r="AZ63" s="197">
        <f t="shared" si="9"/>
        <v>49100</v>
      </c>
    </row>
    <row r="64" spans="1:52" ht="5.0999999999999996" customHeight="1" x14ac:dyDescent="0.25">
      <c r="E64" s="172"/>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1"/>
      <c r="AM64" s="181"/>
      <c r="AN64" s="178"/>
      <c r="AO64" s="178"/>
      <c r="AP64" s="178"/>
      <c r="AQ64" s="178"/>
      <c r="AR64" s="178"/>
      <c r="AS64" s="178"/>
      <c r="AT64" s="178"/>
      <c r="AU64" s="178"/>
      <c r="AV64" s="178"/>
      <c r="AW64" s="178"/>
      <c r="AX64" s="178"/>
      <c r="AY64" s="178"/>
      <c r="AZ64" s="178"/>
    </row>
    <row r="65" spans="2:52" ht="15" customHeight="1" x14ac:dyDescent="0.25">
      <c r="B65" s="171" t="s">
        <v>655</v>
      </c>
      <c r="E65" s="172"/>
      <c r="F65" s="19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row>
    <row r="66" spans="2:52" ht="5.0999999999999996" customHeight="1" x14ac:dyDescent="0.25">
      <c r="B66" s="171"/>
      <c r="E66" s="172"/>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7"/>
      <c r="AK66" s="187"/>
      <c r="AL66" s="187"/>
      <c r="AM66" s="187"/>
      <c r="AN66" s="187"/>
      <c r="AO66" s="187"/>
      <c r="AP66" s="187"/>
      <c r="AQ66" s="187"/>
      <c r="AR66" s="187"/>
    </row>
    <row r="67" spans="2:52" ht="32.1" customHeight="1" x14ac:dyDescent="0.25">
      <c r="B67" s="171"/>
      <c r="E67" s="199" t="s">
        <v>656</v>
      </c>
      <c r="F67" s="200" t="s">
        <v>657</v>
      </c>
      <c r="G67" s="199"/>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7"/>
      <c r="AF67" s="187"/>
      <c r="AG67" s="187"/>
      <c r="AH67" s="187"/>
      <c r="AI67" s="187"/>
      <c r="AJ67" s="187"/>
      <c r="AK67" s="187"/>
      <c r="AL67" s="187"/>
      <c r="AM67" s="187"/>
      <c r="AN67" s="187"/>
      <c r="AO67" s="187"/>
      <c r="AP67" s="187"/>
      <c r="AQ67" s="187"/>
      <c r="AR67" s="187"/>
    </row>
    <row r="68" spans="2:52" ht="5.0999999999999996" customHeight="1" x14ac:dyDescent="0.25">
      <c r="B68" s="171"/>
      <c r="E68" s="172"/>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7"/>
      <c r="AK68" s="187"/>
      <c r="AL68" s="187"/>
      <c r="AM68" s="187"/>
      <c r="AN68" s="187"/>
      <c r="AO68" s="187"/>
      <c r="AP68" s="187"/>
      <c r="AQ68" s="187"/>
      <c r="AR68" s="187"/>
    </row>
    <row r="69" spans="2:52" s="202" customFormat="1" ht="15" customHeight="1" x14ac:dyDescent="0.25">
      <c r="B69" s="201"/>
      <c r="D69" s="203" t="s">
        <v>658</v>
      </c>
      <c r="E69" s="204" t="str">
        <f>EmissionRates!$J$8</f>
        <v>NOx</v>
      </c>
      <c r="F69" s="204" t="str">
        <f>'Project Inputs'!H$178</f>
        <v>Gasoline</v>
      </c>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row>
    <row r="70" spans="2:52" s="202" customFormat="1" ht="5.0999999999999996" customHeight="1" x14ac:dyDescent="0.25">
      <c r="B70" s="201"/>
      <c r="D70" s="206"/>
      <c r="E70" s="207"/>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row>
    <row r="71" spans="2:52" s="202" customFormat="1" x14ac:dyDescent="0.25">
      <c r="B71" s="201"/>
      <c r="D71" s="208">
        <f t="shared" ref="D71:D134" si="10">LEFT(E71,FIND("M", E71)-1)*1</f>
        <v>5</v>
      </c>
      <c r="E71" s="202" t="s">
        <v>659</v>
      </c>
      <c r="F71" s="202" t="s">
        <v>660</v>
      </c>
      <c r="G71" t="s">
        <v>661</v>
      </c>
      <c r="I71"/>
      <c r="J71"/>
      <c r="K71" s="209" cm="1">
        <f t="array" ref="K71">SUMPRODUCT((EmissionRates!$J$10:$S$39)*(EmissionRates!$E$10:$E$39=$D71)*(EmissionRates!$J$8:$S$8=$E$69)*(EmissionRates!$B$10:$B$39=K$2)*(EmissionRates!$F$10:$F$39=$F$69))</f>
        <v>9.702224115527E-2</v>
      </c>
      <c r="L71" s="210">
        <f t="shared" ref="L71:AL71" si="11">K71*($AM$71/$K$71)^(1/(COUNT(K$2:AM$2)))</f>
        <v>9.3676089917991048E-2</v>
      </c>
      <c r="M71" s="210">
        <f t="shared" si="11"/>
        <v>9.0445342406387991E-2</v>
      </c>
      <c r="N71" s="210">
        <f t="shared" si="11"/>
        <v>8.732601851945658E-2</v>
      </c>
      <c r="O71" s="210">
        <f t="shared" si="11"/>
        <v>8.4314275423892637E-2</v>
      </c>
      <c r="P71" s="210">
        <f t="shared" si="11"/>
        <v>8.1406402819935456E-2</v>
      </c>
      <c r="Q71" s="210">
        <f t="shared" si="11"/>
        <v>7.859881837048513E-2</v>
      </c>
      <c r="R71" s="210">
        <f t="shared" si="11"/>
        <v>7.5888063287862753E-2</v>
      </c>
      <c r="S71" s="210">
        <f t="shared" si="11"/>
        <v>7.327079807277663E-2</v>
      </c>
      <c r="T71" s="210">
        <f t="shared" si="11"/>
        <v>7.0743798400245153E-2</v>
      </c>
      <c r="U71" s="210">
        <f t="shared" si="11"/>
        <v>6.8303951147407962E-2</v>
      </c>
      <c r="V71" s="210">
        <f t="shared" si="11"/>
        <v>6.5948250558331992E-2</v>
      </c>
      <c r="W71" s="210">
        <f t="shared" si="11"/>
        <v>6.3673794541087556E-2</v>
      </c>
      <c r="X71" s="210">
        <f t="shared" si="11"/>
        <v>6.1477781092532692E-2</v>
      </c>
      <c r="Y71" s="210">
        <f t="shared" si="11"/>
        <v>5.9357504846401378E-2</v>
      </c>
      <c r="Z71" s="210">
        <f t="shared" si="11"/>
        <v>5.7238561725093215E-2</v>
      </c>
      <c r="AA71" s="210">
        <f t="shared" si="11"/>
        <v>5.5120999916811415E-2</v>
      </c>
      <c r="AB71" s="210">
        <f t="shared" si="11"/>
        <v>5.300487128319617E-2</v>
      </c>
      <c r="AC71" s="210">
        <f t="shared" si="11"/>
        <v>5.0890231800388985E-2</v>
      </c>
      <c r="AD71" s="210">
        <f t="shared" si="11"/>
        <v>4.8777142074267296E-2</v>
      </c>
      <c r="AE71" s="210">
        <f t="shared" si="11"/>
        <v>4.6665667946247054E-2</v>
      </c>
      <c r="AF71" s="210">
        <f t="shared" si="11"/>
        <v>4.4555881210633787E-2</v>
      </c>
      <c r="AG71" s="210">
        <f t="shared" si="11"/>
        <v>4.2447860470662263E-2</v>
      </c>
      <c r="AH71" s="210">
        <f t="shared" si="11"/>
        <v>4.0341692168757361E-2</v>
      </c>
      <c r="AI71" s="210">
        <f t="shared" si="11"/>
        <v>3.8237471838154541E-2</v>
      </c>
      <c r="AJ71" s="210">
        <f t="shared" si="11"/>
        <v>3.6135305639333648E-2</v>
      </c>
      <c r="AK71" s="210">
        <f t="shared" si="11"/>
        <v>3.4035312268076198E-2</v>
      </c>
      <c r="AL71" s="210">
        <f t="shared" si="11"/>
        <v>3.1937625356076006E-2</v>
      </c>
      <c r="AM71" s="209" cm="1">
        <f t="array" ref="AM71">SUMPRODUCT((EmissionRates!$J$10:$S$39)*(EmissionRates!$E$10:$E$39=$D71)*(EmissionRates!$J$8:$S$8=$E$69)*(EmissionRates!$B$10:$B$39=AM$2)*(EmissionRates!$F$10:$F$39=$F$69))</f>
        <v>3.50620595792384E-2</v>
      </c>
      <c r="AN71" s="210">
        <f t="shared" ref="AN71:AZ86" si="12">$AM71</f>
        <v>3.50620595792384E-2</v>
      </c>
      <c r="AO71" s="210">
        <f t="shared" si="12"/>
        <v>3.50620595792384E-2</v>
      </c>
      <c r="AP71" s="210">
        <f t="shared" si="12"/>
        <v>3.50620595792384E-2</v>
      </c>
      <c r="AQ71" s="210">
        <f t="shared" si="12"/>
        <v>3.50620595792384E-2</v>
      </c>
      <c r="AR71" s="210">
        <f t="shared" si="12"/>
        <v>3.50620595792384E-2</v>
      </c>
      <c r="AS71" s="210">
        <f t="shared" si="12"/>
        <v>3.50620595792384E-2</v>
      </c>
      <c r="AT71" s="210">
        <f t="shared" si="12"/>
        <v>3.50620595792384E-2</v>
      </c>
      <c r="AU71" s="210">
        <f t="shared" si="12"/>
        <v>3.50620595792384E-2</v>
      </c>
      <c r="AV71" s="210">
        <f t="shared" si="12"/>
        <v>3.50620595792384E-2</v>
      </c>
      <c r="AW71" s="210">
        <f t="shared" si="12"/>
        <v>3.50620595792384E-2</v>
      </c>
      <c r="AX71" s="210">
        <f t="shared" si="12"/>
        <v>3.50620595792384E-2</v>
      </c>
      <c r="AY71" s="210">
        <f t="shared" si="12"/>
        <v>3.50620595792384E-2</v>
      </c>
      <c r="AZ71" s="210">
        <f t="shared" si="12"/>
        <v>3.50620595792384E-2</v>
      </c>
    </row>
    <row r="72" spans="2:52" s="202" customFormat="1" x14ac:dyDescent="0.25">
      <c r="B72" s="201"/>
      <c r="D72" s="208">
        <f t="shared" si="10"/>
        <v>6</v>
      </c>
      <c r="E72" s="202" t="s">
        <v>662</v>
      </c>
      <c r="G72"/>
      <c r="I72"/>
      <c r="J72"/>
      <c r="K72" s="211">
        <f t="shared" ref="K72:AM75" si="13">K71*($K$76/$K$71)^(1/(COUNT($D71:$D76)))</f>
        <v>9.4210485848685979E-2</v>
      </c>
      <c r="L72" s="211">
        <f t="shared" si="13"/>
        <v>9.0961307824827184E-2</v>
      </c>
      <c r="M72" s="211">
        <f t="shared" si="13"/>
        <v>8.7824189066299879E-2</v>
      </c>
      <c r="N72" s="211">
        <f t="shared" si="13"/>
        <v>8.4795264817509139E-2</v>
      </c>
      <c r="O72" s="211">
        <f t="shared" si="13"/>
        <v>8.1870803612470358E-2</v>
      </c>
      <c r="P72" s="211">
        <f t="shared" si="13"/>
        <v>7.9047202677850953E-2</v>
      </c>
      <c r="Q72" s="211">
        <f t="shared" si="13"/>
        <v>7.6320983494554309E-2</v>
      </c>
      <c r="R72" s="211">
        <f t="shared" si="13"/>
        <v>7.3688787512377923E-2</v>
      </c>
      <c r="S72" s="211">
        <f t="shared" si="13"/>
        <v>7.1147372012466695E-2</v>
      </c>
      <c r="T72" s="211">
        <f t="shared" si="13"/>
        <v>6.8693606112463779E-2</v>
      </c>
      <c r="U72" s="211">
        <f t="shared" si="13"/>
        <v>6.6324466909437982E-2</v>
      </c>
      <c r="V72" s="211">
        <f t="shared" si="13"/>
        <v>6.403703575583565E-2</v>
      </c>
      <c r="W72" s="211">
        <f t="shared" si="13"/>
        <v>6.1828494663869471E-2</v>
      </c>
      <c r="X72" s="211">
        <f t="shared" si="13"/>
        <v>5.9696122833914428E-2</v>
      </c>
      <c r="Y72" s="211">
        <f t="shared" si="13"/>
        <v>5.7637293302634229E-2</v>
      </c>
      <c r="Z72" s="211">
        <f t="shared" si="13"/>
        <v>5.5579758261522366E-2</v>
      </c>
      <c r="AA72" s="211">
        <f t="shared" si="13"/>
        <v>5.3523564502262727E-2</v>
      </c>
      <c r="AB72" s="211">
        <f t="shared" si="13"/>
        <v>5.1468762383518024E-2</v>
      </c>
      <c r="AC72" s="211">
        <f t="shared" si="13"/>
        <v>4.9415406259211904E-2</v>
      </c>
      <c r="AD72" s="211">
        <f t="shared" si="13"/>
        <v>4.7363554978831768E-2</v>
      </c>
      <c r="AE72" s="211">
        <f t="shared" si="13"/>
        <v>4.5313272475674883E-2</v>
      </c>
      <c r="AF72" s="211">
        <f t="shared" si="13"/>
        <v>4.3264628463410254E-2</v>
      </c>
      <c r="AG72" s="211">
        <f t="shared" si="13"/>
        <v>4.1217699267309768E-2</v>
      </c>
      <c r="AH72" s="211">
        <f t="shared" si="13"/>
        <v>3.9172568824651623E-2</v>
      </c>
      <c r="AI72" s="211">
        <f t="shared" si="13"/>
        <v>3.7129329900068134E-2</v>
      </c>
      <c r="AJ72" s="211">
        <f t="shared" si="13"/>
        <v>3.5088085577452889E-2</v>
      </c>
      <c r="AK72" s="211">
        <f t="shared" si="13"/>
        <v>3.3048951112721568E-2</v>
      </c>
      <c r="AL72" s="211">
        <f t="shared" si="13"/>
        <v>3.1012056264851595E-2</v>
      </c>
      <c r="AM72" s="211">
        <f t="shared" si="13"/>
        <v>3.4045942749655826E-2</v>
      </c>
      <c r="AN72" s="210">
        <f t="shared" si="12"/>
        <v>3.4045942749655826E-2</v>
      </c>
      <c r="AO72" s="210">
        <f t="shared" si="12"/>
        <v>3.4045942749655826E-2</v>
      </c>
      <c r="AP72" s="210">
        <f t="shared" si="12"/>
        <v>3.4045942749655826E-2</v>
      </c>
      <c r="AQ72" s="210">
        <f t="shared" si="12"/>
        <v>3.4045942749655826E-2</v>
      </c>
      <c r="AR72" s="210">
        <f t="shared" si="12"/>
        <v>3.4045942749655826E-2</v>
      </c>
      <c r="AS72" s="210">
        <f t="shared" si="12"/>
        <v>3.4045942749655826E-2</v>
      </c>
      <c r="AT72" s="210">
        <f t="shared" si="12"/>
        <v>3.4045942749655826E-2</v>
      </c>
      <c r="AU72" s="210">
        <f t="shared" si="12"/>
        <v>3.4045942749655826E-2</v>
      </c>
      <c r="AV72" s="210">
        <f t="shared" si="12"/>
        <v>3.4045942749655826E-2</v>
      </c>
      <c r="AW72" s="210">
        <f t="shared" si="12"/>
        <v>3.4045942749655826E-2</v>
      </c>
      <c r="AX72" s="210">
        <f t="shared" si="12"/>
        <v>3.4045942749655826E-2</v>
      </c>
      <c r="AY72" s="210">
        <f t="shared" si="12"/>
        <v>3.4045942749655826E-2</v>
      </c>
      <c r="AZ72" s="210">
        <f t="shared" si="12"/>
        <v>3.4045942749655826E-2</v>
      </c>
    </row>
    <row r="73" spans="2:52" s="202" customFormat="1" x14ac:dyDescent="0.25">
      <c r="B73" s="201"/>
      <c r="D73" s="208">
        <f t="shared" si="10"/>
        <v>7</v>
      </c>
      <c r="E73" s="202" t="s">
        <v>663</v>
      </c>
      <c r="G73"/>
      <c r="I73"/>
      <c r="J73"/>
      <c r="K73" s="211">
        <f t="shared" si="13"/>
        <v>9.1480216681877391E-2</v>
      </c>
      <c r="L73" s="211">
        <f t="shared" si="13"/>
        <v>8.8325201536981576E-2</v>
      </c>
      <c r="M73" s="211">
        <f t="shared" si="13"/>
        <v>8.5278998121283311E-2</v>
      </c>
      <c r="N73" s="211">
        <f t="shared" si="13"/>
        <v>8.2337853681826695E-2</v>
      </c>
      <c r="O73" s="211">
        <f t="shared" si="13"/>
        <v>7.9498144892463485E-2</v>
      </c>
      <c r="P73" s="211">
        <f t="shared" si="13"/>
        <v>7.6756373390117094E-2</v>
      </c>
      <c r="Q73" s="211">
        <f t="shared" si="13"/>
        <v>7.4109161464994147E-2</v>
      </c>
      <c r="R73" s="211">
        <f t="shared" si="13"/>
        <v>7.1553247899434069E-2</v>
      </c>
      <c r="S73" s="211">
        <f t="shared" si="13"/>
        <v>6.9085483950270615E-2</v>
      </c>
      <c r="T73" s="211">
        <f t="shared" si="13"/>
        <v>6.6702829469755587E-2</v>
      </c>
      <c r="U73" s="211">
        <f t="shared" si="13"/>
        <v>6.4402349160266215E-2</v>
      </c>
      <c r="V73" s="211">
        <f t="shared" si="13"/>
        <v>6.2181208958181827E-2</v>
      </c>
      <c r="W73" s="211">
        <f t="shared" si="13"/>
        <v>6.0036672542475467E-2</v>
      </c>
      <c r="X73" s="211">
        <f t="shared" si="13"/>
        <v>5.7966097963718641E-2</v>
      </c>
      <c r="Y73" s="211">
        <f t="shared" si="13"/>
        <v>5.5966934389346863E-2</v>
      </c>
      <c r="Z73" s="211">
        <f t="shared" si="13"/>
        <v>5.3969027790141129E-2</v>
      </c>
      <c r="AA73" s="211">
        <f t="shared" si="13"/>
        <v>5.197242360173783E-2</v>
      </c>
      <c r="AB73" s="211">
        <f t="shared" si="13"/>
        <v>4.9977170723379302E-2</v>
      </c>
      <c r="AC73" s="211">
        <f t="shared" si="13"/>
        <v>4.7983321933784039E-2</v>
      </c>
      <c r="AD73" s="211">
        <f t="shared" si="13"/>
        <v>4.5990934376950524E-2</v>
      </c>
      <c r="AE73" s="211">
        <f t="shared" si="13"/>
        <v>4.4000070133355607E-2</v>
      </c>
      <c r="AF73" s="211">
        <f t="shared" si="13"/>
        <v>4.2010796896329701E-2</v>
      </c>
      <c r="AG73" s="211">
        <f t="shared" si="13"/>
        <v>4.0023188779198381E-2</v>
      </c>
      <c r="AH73" s="211">
        <f t="shared" si="13"/>
        <v>3.8037327286693609E-2</v>
      </c>
      <c r="AI73" s="211">
        <f t="shared" si="13"/>
        <v>3.6053302495080132E-2</v>
      </c>
      <c r="AJ73" s="211">
        <f t="shared" si="13"/>
        <v>3.4071214500826369E-2</v>
      </c>
      <c r="AK73" s="211">
        <f t="shared" si="13"/>
        <v>3.2091175219671267E-2</v>
      </c>
      <c r="AL73" s="211">
        <f t="shared" si="13"/>
        <v>3.0113310650109193E-2</v>
      </c>
      <c r="AM73" s="211">
        <f t="shared" si="13"/>
        <v>3.3059273517383608E-2</v>
      </c>
      <c r="AN73" s="210">
        <f t="shared" si="12"/>
        <v>3.3059273517383608E-2</v>
      </c>
      <c r="AO73" s="210">
        <f t="shared" si="12"/>
        <v>3.3059273517383608E-2</v>
      </c>
      <c r="AP73" s="210">
        <f t="shared" si="12"/>
        <v>3.3059273517383608E-2</v>
      </c>
      <c r="AQ73" s="210">
        <f t="shared" si="12"/>
        <v>3.3059273517383608E-2</v>
      </c>
      <c r="AR73" s="210">
        <f t="shared" si="12"/>
        <v>3.3059273517383608E-2</v>
      </c>
      <c r="AS73" s="210">
        <f t="shared" si="12"/>
        <v>3.3059273517383608E-2</v>
      </c>
      <c r="AT73" s="210">
        <f t="shared" si="12"/>
        <v>3.3059273517383608E-2</v>
      </c>
      <c r="AU73" s="210">
        <f t="shared" si="12"/>
        <v>3.3059273517383608E-2</v>
      </c>
      <c r="AV73" s="210">
        <f t="shared" si="12"/>
        <v>3.3059273517383608E-2</v>
      </c>
      <c r="AW73" s="210">
        <f t="shared" si="12"/>
        <v>3.3059273517383608E-2</v>
      </c>
      <c r="AX73" s="210">
        <f t="shared" si="12"/>
        <v>3.3059273517383608E-2</v>
      </c>
      <c r="AY73" s="210">
        <f t="shared" si="12"/>
        <v>3.3059273517383608E-2</v>
      </c>
      <c r="AZ73" s="210">
        <f t="shared" si="12"/>
        <v>3.3059273517383608E-2</v>
      </c>
    </row>
    <row r="74" spans="2:52" s="202" customFormat="1" x14ac:dyDescent="0.25">
      <c r="B74" s="201"/>
      <c r="D74" s="208">
        <f t="shared" si="10"/>
        <v>8</v>
      </c>
      <c r="E74" s="202" t="s">
        <v>664</v>
      </c>
      <c r="G74"/>
      <c r="I74"/>
      <c r="J74"/>
      <c r="K74" s="211">
        <f t="shared" si="13"/>
        <v>8.8829072143883456E-2</v>
      </c>
      <c r="L74" s="211">
        <f t="shared" si="13"/>
        <v>8.5765490988456275E-2</v>
      </c>
      <c r="M74" s="211">
        <f t="shared" si="13"/>
        <v>8.2807568141388829E-2</v>
      </c>
      <c r="N74" s="211">
        <f t="shared" si="13"/>
        <v>7.9951659606469161E-2</v>
      </c>
      <c r="O74" s="211">
        <f t="shared" si="13"/>
        <v>7.7194247063436389E-2</v>
      </c>
      <c r="P74" s="211">
        <f t="shared" si="13"/>
        <v>7.4531933533606071E-2</v>
      </c>
      <c r="Q74" s="211">
        <f t="shared" si="13"/>
        <v>7.1961439194981727E-2</v>
      </c>
      <c r="R74" s="211">
        <f t="shared" si="13"/>
        <v>6.9479597341696703E-2</v>
      </c>
      <c r="S74" s="211">
        <f t="shared" si="13"/>
        <v>6.7083350482808987E-2</v>
      </c>
      <c r="T74" s="211">
        <f t="shared" si="13"/>
        <v>6.4769746575642634E-2</v>
      </c>
      <c r="U74" s="211">
        <f t="shared" si="13"/>
        <v>6.2535935389035582E-2</v>
      </c>
      <c r="V74" s="211">
        <f t="shared" si="13"/>
        <v>6.0379164992013554E-2</v>
      </c>
      <c r="W74" s="211">
        <f t="shared" si="13"/>
        <v>5.8296778363564478E-2</v>
      </c>
      <c r="X74" s="211">
        <f t="shared" si="13"/>
        <v>5.6286210119336454E-2</v>
      </c>
      <c r="Y74" s="211">
        <f t="shared" si="13"/>
        <v>5.4344983351227207E-2</v>
      </c>
      <c r="Z74" s="211">
        <f t="shared" si="13"/>
        <v>5.24049771304861E-2</v>
      </c>
      <c r="AA74" s="211">
        <f t="shared" si="13"/>
        <v>5.0466235576001002E-2</v>
      </c>
      <c r="AB74" s="211">
        <f t="shared" si="13"/>
        <v>4.8528806169888625E-2</v>
      </c>
      <c r="AC74" s="211">
        <f t="shared" si="13"/>
        <v>4.6592740161312603E-2</v>
      </c>
      <c r="AD74" s="211">
        <f t="shared" si="13"/>
        <v>4.4658093038208432E-2</v>
      </c>
      <c r="AE74" s="211">
        <f t="shared" si="13"/>
        <v>4.2724925081928274E-2</v>
      </c>
      <c r="AF74" s="211">
        <f t="shared" si="13"/>
        <v>4.0793302024014412E-2</v>
      </c>
      <c r="AG74" s="211">
        <f t="shared" si="13"/>
        <v>3.8863295829949469E-2</v>
      </c>
      <c r="AH74" s="211">
        <f t="shared" si="13"/>
        <v>3.6934985642415638E-2</v>
      </c>
      <c r="AI74" s="211">
        <f t="shared" si="13"/>
        <v>3.500845892722039E-2</v>
      </c>
      <c r="AJ74" s="211">
        <f t="shared" si="13"/>
        <v>3.3083812879984124E-2</v>
      </c>
      <c r="AK74" s="211">
        <f t="shared" si="13"/>
        <v>3.1161156173069117E-2</v>
      </c>
      <c r="AL74" s="211">
        <f t="shared" si="13"/>
        <v>2.9240611153467454E-2</v>
      </c>
      <c r="AM74" s="211">
        <f t="shared" si="13"/>
        <v>3.2101198475645958E-2</v>
      </c>
      <c r="AN74" s="210">
        <f t="shared" si="12"/>
        <v>3.2101198475645958E-2</v>
      </c>
      <c r="AO74" s="210">
        <f t="shared" si="12"/>
        <v>3.2101198475645958E-2</v>
      </c>
      <c r="AP74" s="210">
        <f t="shared" si="12"/>
        <v>3.2101198475645958E-2</v>
      </c>
      <c r="AQ74" s="210">
        <f t="shared" si="12"/>
        <v>3.2101198475645958E-2</v>
      </c>
      <c r="AR74" s="210">
        <f t="shared" si="12"/>
        <v>3.2101198475645958E-2</v>
      </c>
      <c r="AS74" s="210">
        <f t="shared" si="12"/>
        <v>3.2101198475645958E-2</v>
      </c>
      <c r="AT74" s="210">
        <f t="shared" si="12"/>
        <v>3.2101198475645958E-2</v>
      </c>
      <c r="AU74" s="210">
        <f t="shared" si="12"/>
        <v>3.2101198475645958E-2</v>
      </c>
      <c r="AV74" s="210">
        <f t="shared" si="12"/>
        <v>3.2101198475645958E-2</v>
      </c>
      <c r="AW74" s="210">
        <f t="shared" si="12"/>
        <v>3.2101198475645958E-2</v>
      </c>
      <c r="AX74" s="210">
        <f t="shared" si="12"/>
        <v>3.2101198475645958E-2</v>
      </c>
      <c r="AY74" s="210">
        <f t="shared" si="12"/>
        <v>3.2101198475645958E-2</v>
      </c>
      <c r="AZ74" s="210">
        <f t="shared" si="12"/>
        <v>3.2101198475645958E-2</v>
      </c>
    </row>
    <row r="75" spans="2:52" s="202" customFormat="1" x14ac:dyDescent="0.25">
      <c r="B75" s="201"/>
      <c r="D75" s="208">
        <f t="shared" si="10"/>
        <v>9</v>
      </c>
      <c r="E75" s="202" t="s">
        <v>665</v>
      </c>
      <c r="G75"/>
      <c r="I75"/>
      <c r="J75"/>
      <c r="K75" s="211">
        <f t="shared" si="13"/>
        <v>8.6254759161566497E-2</v>
      </c>
      <c r="L75" s="211">
        <f t="shared" si="13"/>
        <v>8.3279962190758769E-2</v>
      </c>
      <c r="M75" s="211">
        <f t="shared" si="13"/>
        <v>8.0407761495258592E-2</v>
      </c>
      <c r="N75" s="211">
        <f t="shared" si="13"/>
        <v>7.7634618683770598E-2</v>
      </c>
      <c r="O75" s="211">
        <f t="shared" si="13"/>
        <v>7.4957117398795722E-2</v>
      </c>
      <c r="P75" s="211">
        <f t="shared" si="13"/>
        <v>7.2371959107868936E-2</v>
      </c>
      <c r="Q75" s="211">
        <f t="shared" si="13"/>
        <v>6.9875959039951085E-2</v>
      </c>
      <c r="R75" s="211">
        <f t="shared" si="13"/>
        <v>6.7466042261968215E-2</v>
      </c>
      <c r="S75" s="211">
        <f t="shared" si="13"/>
        <v>6.5139239890665362E-2</v>
      </c>
      <c r="T75" s="211">
        <f t="shared" si="13"/>
        <v>6.2892685435107717E-2</v>
      </c>
      <c r="U75" s="211">
        <f t="shared" si="13"/>
        <v>6.0723611265323406E-2</v>
      </c>
      <c r="V75" s="211">
        <f t="shared" si="13"/>
        <v>5.8629345202737486E-2</v>
      </c>
      <c r="W75" s="211">
        <f t="shared" si="13"/>
        <v>5.660730722819686E-2</v>
      </c>
      <c r="X75" s="211">
        <f t="shared" si="13"/>
        <v>5.4655006303530235E-2</v>
      </c>
      <c r="Y75" s="211">
        <f t="shared" si="13"/>
        <v>5.277003730272796E-2</v>
      </c>
      <c r="Z75" s="211">
        <f t="shared" si="13"/>
        <v>5.0886253477192563E-2</v>
      </c>
      <c r="AA75" s="211">
        <f t="shared" si="13"/>
        <v>4.9003697667223449E-2</v>
      </c>
      <c r="AB75" s="211">
        <f t="shared" si="13"/>
        <v>4.7122415978880755E-2</v>
      </c>
      <c r="AC75" s="211">
        <f t="shared" si="13"/>
        <v>4.5242458176100543E-2</v>
      </c>
      <c r="AD75" s="211">
        <f t="shared" si="13"/>
        <v>4.336387813874891E-2</v>
      </c>
      <c r="AE75" s="211">
        <f t="shared" si="13"/>
        <v>4.1486734401192889E-2</v>
      </c>
      <c r="AF75" s="211">
        <f t="shared" si="13"/>
        <v>3.9611090790040285E-2</v>
      </c>
      <c r="AG75" s="211">
        <f t="shared" si="13"/>
        <v>3.7737017185176386E-2</v>
      </c>
      <c r="AH75" s="211">
        <f t="shared" si="13"/>
        <v>3.5864590435687044E-2</v>
      </c>
      <c r="AI75" s="211">
        <f t="shared" si="13"/>
        <v>3.3993895472574878E-2</v>
      </c>
      <c r="AJ75" s="211">
        <f t="shared" si="13"/>
        <v>3.2125026674680361E-2</v>
      </c>
      <c r="AK75" s="211">
        <f t="shared" si="13"/>
        <v>3.025808956498385E-2</v>
      </c>
      <c r="AL75" s="211">
        <f t="shared" si="13"/>
        <v>2.8393202944797601E-2</v>
      </c>
      <c r="AM75" s="211">
        <f t="shared" si="13"/>
        <v>3.1170888949841918E-2</v>
      </c>
      <c r="AN75" s="210">
        <f t="shared" si="12"/>
        <v>3.1170888949841918E-2</v>
      </c>
      <c r="AO75" s="210">
        <f t="shared" si="12"/>
        <v>3.1170888949841918E-2</v>
      </c>
      <c r="AP75" s="210">
        <f t="shared" si="12"/>
        <v>3.1170888949841918E-2</v>
      </c>
      <c r="AQ75" s="210">
        <f t="shared" si="12"/>
        <v>3.1170888949841918E-2</v>
      </c>
      <c r="AR75" s="210">
        <f t="shared" si="12"/>
        <v>3.1170888949841918E-2</v>
      </c>
      <c r="AS75" s="210">
        <f t="shared" si="12"/>
        <v>3.1170888949841918E-2</v>
      </c>
      <c r="AT75" s="210">
        <f t="shared" si="12"/>
        <v>3.1170888949841918E-2</v>
      </c>
      <c r="AU75" s="210">
        <f t="shared" si="12"/>
        <v>3.1170888949841918E-2</v>
      </c>
      <c r="AV75" s="210">
        <f t="shared" si="12"/>
        <v>3.1170888949841918E-2</v>
      </c>
      <c r="AW75" s="210">
        <f t="shared" si="12"/>
        <v>3.1170888949841918E-2</v>
      </c>
      <c r="AX75" s="210">
        <f t="shared" si="12"/>
        <v>3.1170888949841918E-2</v>
      </c>
      <c r="AY75" s="210">
        <f t="shared" si="12"/>
        <v>3.1170888949841918E-2</v>
      </c>
      <c r="AZ75" s="210">
        <f t="shared" si="12"/>
        <v>3.1170888949841918E-2</v>
      </c>
    </row>
    <row r="76" spans="2:52" s="202" customFormat="1" x14ac:dyDescent="0.25">
      <c r="B76" s="201"/>
      <c r="D76" s="208">
        <f t="shared" si="10"/>
        <v>10</v>
      </c>
      <c r="E76" s="202" t="s">
        <v>666</v>
      </c>
      <c r="G76"/>
      <c r="I76"/>
      <c r="J76"/>
      <c r="K76" s="209" cm="1">
        <f t="array" ref="K76">SUMPRODUCT((EmissionRates!$J$10:$S$39)*(EmissionRates!$E$10:$E$39=$D76)*(EmissionRates!$J$8:$S$8=$E$69)*(EmissionRates!$B$10:$B$39=K$2)*(EmissionRates!$F$10:$F$39=$F$69))</f>
        <v>8.1327785917823595E-2</v>
      </c>
      <c r="L76" s="210">
        <f t="shared" ref="L76:AL76" si="14">K76*($AM$71/$K$71)^(1/(COUNT(K$2:AM$2)))</f>
        <v>7.8522912847136944E-2</v>
      </c>
      <c r="M76" s="210">
        <f t="shared" si="14"/>
        <v>7.581477563190088E-2</v>
      </c>
      <c r="N76" s="210">
        <f t="shared" si="14"/>
        <v>7.3200037997890544E-2</v>
      </c>
      <c r="O76" s="210">
        <f t="shared" si="14"/>
        <v>7.0675478733963432E-2</v>
      </c>
      <c r="P76" s="210">
        <f t="shared" si="14"/>
        <v>6.8237987723706678E-2</v>
      </c>
      <c r="Q76" s="210">
        <f t="shared" si="14"/>
        <v>6.5884562113946846E-2</v>
      </c>
      <c r="R76" s="210">
        <f t="shared" si="14"/>
        <v>6.3612302615402058E-2</v>
      </c>
      <c r="S76" s="210">
        <f t="shared" si="14"/>
        <v>6.1418409930919071E-2</v>
      </c>
      <c r="T76" s="210">
        <f t="shared" si="14"/>
        <v>5.9300181306895086E-2</v>
      </c>
      <c r="U76" s="210">
        <f t="shared" si="14"/>
        <v>5.725500720363582E-2</v>
      </c>
      <c r="V76" s="210">
        <f t="shared" si="14"/>
        <v>5.5280368080547961E-2</v>
      </c>
      <c r="W76" s="210">
        <f t="shared" si="14"/>
        <v>5.3373831292205444E-2</v>
      </c>
      <c r="X76" s="210">
        <f t="shared" si="14"/>
        <v>5.1533048091465805E-2</v>
      </c>
      <c r="Y76" s="210">
        <f t="shared" si="14"/>
        <v>4.9755750735944473E-2</v>
      </c>
      <c r="Z76" s="210">
        <f t="shared" si="14"/>
        <v>4.7979570857085485E-2</v>
      </c>
      <c r="AA76" s="210">
        <f t="shared" si="14"/>
        <v>4.6204548848099998E-2</v>
      </c>
      <c r="AB76" s="210">
        <f t="shared" si="14"/>
        <v>4.4430728181415788E-2</v>
      </c>
      <c r="AC76" s="210">
        <f t="shared" si="14"/>
        <v>4.265815577839438E-2</v>
      </c>
      <c r="AD76" s="210">
        <f t="shared" si="14"/>
        <v>4.0886882441220566E-2</v>
      </c>
      <c r="AE76" s="210">
        <f t="shared" si="14"/>
        <v>3.911696336070955E-2</v>
      </c>
      <c r="AF76" s="210">
        <f t="shared" si="14"/>
        <v>3.7348458717618237E-2</v>
      </c>
      <c r="AG76" s="210">
        <f t="shared" si="14"/>
        <v>3.5581434400210742E-2</v>
      </c>
      <c r="AH76" s="210">
        <f t="shared" si="14"/>
        <v>3.381596286786278E-2</v>
      </c>
      <c r="AI76" s="210">
        <f t="shared" si="14"/>
        <v>3.2052124200218246E-2</v>
      </c>
      <c r="AJ76" s="210">
        <f t="shared" si="14"/>
        <v>3.0290007385087307E-2</v>
      </c>
      <c r="AK76" s="210">
        <f t="shared" si="14"/>
        <v>2.8529711917853629E-2</v>
      </c>
      <c r="AL76" s="210">
        <f t="shared" si="14"/>
        <v>2.6771349813758845E-2</v>
      </c>
      <c r="AM76" s="209" cm="1">
        <f t="array" ref="AM76">SUMPRODUCT((EmissionRates!$J$10:$S$39)*(EmissionRates!$E$10:$E$39=$D76)*(EmissionRates!$J$8:$S$8=$E$69)*(EmissionRates!$B$10:$B$39=AM$2)*(EmissionRates!$F$10:$F$39=$F$69))</f>
        <v>3.0074782570587599E-2</v>
      </c>
      <c r="AN76" s="210">
        <f t="shared" si="12"/>
        <v>3.0074782570587599E-2</v>
      </c>
      <c r="AO76" s="210">
        <f t="shared" si="12"/>
        <v>3.0074782570587599E-2</v>
      </c>
      <c r="AP76" s="210">
        <f t="shared" si="12"/>
        <v>3.0074782570587599E-2</v>
      </c>
      <c r="AQ76" s="210">
        <f t="shared" si="12"/>
        <v>3.0074782570587599E-2</v>
      </c>
      <c r="AR76" s="210">
        <f t="shared" si="12"/>
        <v>3.0074782570587599E-2</v>
      </c>
      <c r="AS76" s="210">
        <f t="shared" si="12"/>
        <v>3.0074782570587599E-2</v>
      </c>
      <c r="AT76" s="210">
        <f t="shared" si="12"/>
        <v>3.0074782570587599E-2</v>
      </c>
      <c r="AU76" s="210">
        <f t="shared" si="12"/>
        <v>3.0074782570587599E-2</v>
      </c>
      <c r="AV76" s="210">
        <f t="shared" si="12"/>
        <v>3.0074782570587599E-2</v>
      </c>
      <c r="AW76" s="210">
        <f t="shared" si="12"/>
        <v>3.0074782570587599E-2</v>
      </c>
      <c r="AX76" s="210">
        <f t="shared" si="12"/>
        <v>3.0074782570587599E-2</v>
      </c>
      <c r="AY76" s="210">
        <f t="shared" si="12"/>
        <v>3.0074782570587599E-2</v>
      </c>
      <c r="AZ76" s="210">
        <f t="shared" si="12"/>
        <v>3.0074782570587599E-2</v>
      </c>
    </row>
    <row r="77" spans="2:52" s="202" customFormat="1" x14ac:dyDescent="0.25">
      <c r="B77" s="201"/>
      <c r="D77" s="208">
        <f t="shared" si="10"/>
        <v>11</v>
      </c>
      <c r="E77" s="207" t="s">
        <v>667</v>
      </c>
      <c r="G77"/>
      <c r="I77"/>
      <c r="J77"/>
      <c r="K77" s="211">
        <f t="shared" ref="K77:AL80" si="15">K76*($K$76/$K$71)^(1/(COUNT($D76:$D81)))</f>
        <v>7.8970864134691315E-2</v>
      </c>
      <c r="L77" s="211">
        <f t="shared" si="15"/>
        <v>7.6247277752983289E-2</v>
      </c>
      <c r="M77" s="211">
        <f t="shared" si="15"/>
        <v>7.3617623771026819E-2</v>
      </c>
      <c r="N77" s="211">
        <f t="shared" si="15"/>
        <v>7.1078662601569462E-2</v>
      </c>
      <c r="O77" s="211">
        <f t="shared" si="15"/>
        <v>6.8627266385852842E-2</v>
      </c>
      <c r="P77" s="211">
        <f t="shared" si="15"/>
        <v>6.6260415140264803E-2</v>
      </c>
      <c r="Q77" s="211">
        <f t="shared" si="15"/>
        <v>6.3975193035887862E-2</v>
      </c>
      <c r="R77" s="211">
        <f t="shared" si="15"/>
        <v>6.1768784806360291E-2</v>
      </c>
      <c r="S77" s="211">
        <f t="shared" si="15"/>
        <v>5.9638472279624835E-2</v>
      </c>
      <c r="T77" s="211">
        <f t="shared" si="15"/>
        <v>5.7581631029292063E-2</v>
      </c>
      <c r="U77" s="211">
        <f t="shared" si="15"/>
        <v>5.5595727141493238E-2</v>
      </c>
      <c r="V77" s="211">
        <f t="shared" si="15"/>
        <v>5.3678314093239553E-2</v>
      </c>
      <c r="W77" s="211">
        <f t="shared" si="15"/>
        <v>5.1827029738442047E-2</v>
      </c>
      <c r="X77" s="211">
        <f t="shared" si="15"/>
        <v>5.0039593397879209E-2</v>
      </c>
      <c r="Y77" s="211">
        <f t="shared" si="15"/>
        <v>4.8313803049527169E-2</v>
      </c>
      <c r="Z77" s="211">
        <f t="shared" si="15"/>
        <v>4.6589097792779179E-2</v>
      </c>
      <c r="AA77" s="211">
        <f t="shared" si="15"/>
        <v>4.4865516850230006E-2</v>
      </c>
      <c r="AB77" s="211">
        <f t="shared" si="15"/>
        <v>4.3143102434453726E-2</v>
      </c>
      <c r="AC77" s="211">
        <f t="shared" si="15"/>
        <v>4.1421900107006263E-2</v>
      </c>
      <c r="AD77" s="211">
        <f t="shared" si="15"/>
        <v>3.9701959197798516E-2</v>
      </c>
      <c r="AE77" s="211">
        <f t="shared" si="15"/>
        <v>3.798333329818699E-2</v>
      </c>
      <c r="AF77" s="211">
        <f t="shared" si="15"/>
        <v>3.6266080844858772E-2</v>
      </c>
      <c r="AG77" s="211">
        <f t="shared" si="15"/>
        <v>3.4550265816601609E-2</v>
      </c>
      <c r="AH77" s="211">
        <f t="shared" si="15"/>
        <v>3.2835958572880602E-2</v>
      </c>
      <c r="AI77" s="211">
        <f t="shared" si="15"/>
        <v>3.1123236872589673E-2</v>
      </c>
      <c r="AJ77" s="211">
        <f t="shared" si="15"/>
        <v>2.9412187124625695E-2</v>
      </c>
      <c r="AK77" s="211">
        <f t="shared" si="15"/>
        <v>2.7702905940944066E-2</v>
      </c>
      <c r="AL77" s="211">
        <f t="shared" si="15"/>
        <v>2.5995502090526111E-2</v>
      </c>
      <c r="AM77" s="211">
        <f>AM76*($K$76/$K$71)^(1/(COUNT($D76:$D81)))</f>
        <v>2.9203199637846646E-2</v>
      </c>
      <c r="AN77" s="210">
        <f t="shared" si="12"/>
        <v>2.9203199637846646E-2</v>
      </c>
      <c r="AO77" s="210">
        <f t="shared" si="12"/>
        <v>2.9203199637846646E-2</v>
      </c>
      <c r="AP77" s="210">
        <f t="shared" si="12"/>
        <v>2.9203199637846646E-2</v>
      </c>
      <c r="AQ77" s="210">
        <f t="shared" si="12"/>
        <v>2.9203199637846646E-2</v>
      </c>
      <c r="AR77" s="210">
        <f t="shared" si="12"/>
        <v>2.9203199637846646E-2</v>
      </c>
      <c r="AS77" s="210">
        <f t="shared" si="12"/>
        <v>2.9203199637846646E-2</v>
      </c>
      <c r="AT77" s="210">
        <f t="shared" si="12"/>
        <v>2.9203199637846646E-2</v>
      </c>
      <c r="AU77" s="210">
        <f t="shared" si="12"/>
        <v>2.9203199637846646E-2</v>
      </c>
      <c r="AV77" s="210">
        <f t="shared" si="12"/>
        <v>2.9203199637846646E-2</v>
      </c>
      <c r="AW77" s="210">
        <f t="shared" si="12"/>
        <v>2.9203199637846646E-2</v>
      </c>
      <c r="AX77" s="210">
        <f t="shared" si="12"/>
        <v>2.9203199637846646E-2</v>
      </c>
      <c r="AY77" s="210">
        <f t="shared" si="12"/>
        <v>2.9203199637846646E-2</v>
      </c>
      <c r="AZ77" s="210">
        <f t="shared" si="12"/>
        <v>2.9203199637846646E-2</v>
      </c>
    </row>
    <row r="78" spans="2:52" s="202" customFormat="1" x14ac:dyDescent="0.25">
      <c r="B78" s="201"/>
      <c r="D78" s="208">
        <f t="shared" si="10"/>
        <v>12</v>
      </c>
      <c r="E78" s="207" t="s">
        <v>668</v>
      </c>
      <c r="G78"/>
      <c r="I78"/>
      <c r="J78"/>
      <c r="K78" s="211">
        <f t="shared" si="15"/>
        <v>7.6682247177875293E-2</v>
      </c>
      <c r="L78" s="211">
        <f t="shared" si="15"/>
        <v>7.4037591754373563E-2</v>
      </c>
      <c r="M78" s="211">
        <f t="shared" si="15"/>
        <v>7.1484146520537153E-2</v>
      </c>
      <c r="N78" s="211">
        <f t="shared" si="15"/>
        <v>6.9018765774047017E-2</v>
      </c>
      <c r="O78" s="211">
        <f t="shared" si="15"/>
        <v>6.6638412303127961E-2</v>
      </c>
      <c r="P78" s="211">
        <f t="shared" si="15"/>
        <v>6.4340153644872833E-2</v>
      </c>
      <c r="Q78" s="211">
        <f t="shared" si="15"/>
        <v>6.2121158472611605E-2</v>
      </c>
      <c r="R78" s="211">
        <f t="shared" si="15"/>
        <v>5.9978693107874556E-2</v>
      </c>
      <c r="S78" s="211">
        <f t="shared" si="15"/>
        <v>5.7910118152652679E-2</v>
      </c>
      <c r="T78" s="211">
        <f t="shared" si="15"/>
        <v>5.5912885237806284E-2</v>
      </c>
      <c r="U78" s="211">
        <f t="shared" si="15"/>
        <v>5.3984533883616202E-2</v>
      </c>
      <c r="V78" s="211">
        <f t="shared" si="15"/>
        <v>5.2122688468609756E-2</v>
      </c>
      <c r="W78" s="211">
        <f t="shared" si="15"/>
        <v>5.0325055302927406E-2</v>
      </c>
      <c r="X78" s="211">
        <f t="shared" si="15"/>
        <v>4.8589419802624642E-2</v>
      </c>
      <c r="Y78" s="211">
        <f t="shared" si="15"/>
        <v>4.6913643761427849E-2</v>
      </c>
      <c r="Z78" s="211">
        <f t="shared" si="15"/>
        <v>4.5238921365312754E-2</v>
      </c>
      <c r="AA78" s="211">
        <f t="shared" si="15"/>
        <v>4.3565290700182793E-2</v>
      </c>
      <c r="AB78" s="211">
        <f t="shared" si="15"/>
        <v>4.1892792755269574E-2</v>
      </c>
      <c r="AC78" s="211">
        <f t="shared" si="15"/>
        <v>4.0221471771731285E-2</v>
      </c>
      <c r="AD78" s="211">
        <f t="shared" si="15"/>
        <v>3.855137564987221E-2</v>
      </c>
      <c r="AE78" s="211">
        <f t="shared" si="15"/>
        <v>3.6882556427943303E-2</v>
      </c>
      <c r="AF78" s="211">
        <f t="shared" si="15"/>
        <v>3.5215070849105877E-2</v>
      </c>
      <c r="AG78" s="211">
        <f t="shared" si="15"/>
        <v>3.3548981038008949E-2</v>
      </c>
      <c r="AH78" s="211">
        <f t="shared" si="15"/>
        <v>3.1884355315063513E-2</v>
      </c>
      <c r="AI78" s="211">
        <f t="shared" si="15"/>
        <v>3.0221269185670065E-2</v>
      </c>
      <c r="AJ78" s="211">
        <f t="shared" si="15"/>
        <v>2.8559806554550433E-2</v>
      </c>
      <c r="AK78" s="211">
        <f t="shared" si="15"/>
        <v>2.6900061233795014E-2</v>
      </c>
      <c r="AL78" s="211">
        <f t="shared" si="15"/>
        <v>2.5242138840203147E-2</v>
      </c>
      <c r="AM78" s="211">
        <f t="shared" ref="AL78:AM80" si="16">AM77*($K$76/$K$71)^(1/(COUNT($D77:$D82)))</f>
        <v>2.8356875634471593E-2</v>
      </c>
      <c r="AN78" s="210">
        <f t="shared" si="12"/>
        <v>2.8356875634471593E-2</v>
      </c>
      <c r="AO78" s="210">
        <f t="shared" si="12"/>
        <v>2.8356875634471593E-2</v>
      </c>
      <c r="AP78" s="210">
        <f t="shared" si="12"/>
        <v>2.8356875634471593E-2</v>
      </c>
      <c r="AQ78" s="210">
        <f t="shared" si="12"/>
        <v>2.8356875634471593E-2</v>
      </c>
      <c r="AR78" s="210">
        <f t="shared" si="12"/>
        <v>2.8356875634471593E-2</v>
      </c>
      <c r="AS78" s="210">
        <f t="shared" si="12"/>
        <v>2.8356875634471593E-2</v>
      </c>
      <c r="AT78" s="210">
        <f t="shared" si="12"/>
        <v>2.8356875634471593E-2</v>
      </c>
      <c r="AU78" s="210">
        <f t="shared" si="12"/>
        <v>2.8356875634471593E-2</v>
      </c>
      <c r="AV78" s="210">
        <f t="shared" si="12"/>
        <v>2.8356875634471593E-2</v>
      </c>
      <c r="AW78" s="210">
        <f t="shared" si="12"/>
        <v>2.8356875634471593E-2</v>
      </c>
      <c r="AX78" s="210">
        <f t="shared" si="12"/>
        <v>2.8356875634471593E-2</v>
      </c>
      <c r="AY78" s="210">
        <f t="shared" si="12"/>
        <v>2.8356875634471593E-2</v>
      </c>
      <c r="AZ78" s="210">
        <f t="shared" si="12"/>
        <v>2.8356875634471593E-2</v>
      </c>
    </row>
    <row r="79" spans="2:52" s="202" customFormat="1" x14ac:dyDescent="0.25">
      <c r="B79" s="201"/>
      <c r="D79" s="208">
        <f t="shared" si="10"/>
        <v>13</v>
      </c>
      <c r="E79" s="207" t="s">
        <v>669</v>
      </c>
      <c r="G79"/>
      <c r="I79"/>
      <c r="J79"/>
      <c r="K79" s="211">
        <f t="shared" si="15"/>
        <v>7.4459955537774722E-2</v>
      </c>
      <c r="L79" s="211">
        <f t="shared" si="15"/>
        <v>7.1891943612017145E-2</v>
      </c>
      <c r="M79" s="211">
        <f t="shared" si="15"/>
        <v>6.9412498556911117E-2</v>
      </c>
      <c r="N79" s="211">
        <f t="shared" si="15"/>
        <v>6.701856583423646E-2</v>
      </c>
      <c r="O79" s="211">
        <f t="shared" si="15"/>
        <v>6.4707196252204197E-2</v>
      </c>
      <c r="P79" s="211">
        <f t="shared" si="15"/>
        <v>6.2475542332216347E-2</v>
      </c>
      <c r="Q79" s="211">
        <f t="shared" si="15"/>
        <v>6.0320854800931016E-2</v>
      </c>
      <c r="R79" s="211">
        <f t="shared" si="15"/>
        <v>5.8240479203310672E-2</v>
      </c>
      <c r="S79" s="211">
        <f t="shared" si="15"/>
        <v>5.6231852632481441E-2</v>
      </c>
      <c r="T79" s="211">
        <f t="shared" si="15"/>
        <v>5.4292500572374489E-2</v>
      </c>
      <c r="U79" s="211">
        <f t="shared" si="15"/>
        <v>5.2420033849260132E-2</v>
      </c>
      <c r="V79" s="211">
        <f t="shared" si="15"/>
        <v>5.0612145688418798E-2</v>
      </c>
      <c r="W79" s="211">
        <f t="shared" si="15"/>
        <v>4.8866608872323032E-2</v>
      </c>
      <c r="X79" s="211">
        <f t="shared" si="15"/>
        <v>4.7181272996829615E-2</v>
      </c>
      <c r="Y79" s="211">
        <f t="shared" si="15"/>
        <v>4.5554061822001356E-2</v>
      </c>
      <c r="Z79" s="211">
        <f t="shared" si="15"/>
        <v>4.3927873757069108E-2</v>
      </c>
      <c r="AA79" s="211">
        <f t="shared" si="15"/>
        <v>4.2302745784186892E-2</v>
      </c>
      <c r="AB79" s="211">
        <f t="shared" si="15"/>
        <v>4.067871770469695E-2</v>
      </c>
      <c r="AC79" s="211">
        <f t="shared" si="15"/>
        <v>3.9055832477625556E-2</v>
      </c>
      <c r="AD79" s="211">
        <f t="shared" si="15"/>
        <v>3.7434136615101116E-2</v>
      </c>
      <c r="AE79" s="211">
        <f t="shared" si="15"/>
        <v>3.5813680647278849E-2</v>
      </c>
      <c r="AF79" s="211">
        <f t="shared" si="15"/>
        <v>3.4194519672873569E-2</v>
      </c>
      <c r="AG79" s="211">
        <f t="shared" si="15"/>
        <v>3.2576714016129459E-2</v>
      </c>
      <c r="AH79" s="211">
        <f t="shared" si="15"/>
        <v>3.0960330017496259E-2</v>
      </c>
      <c r="AI79" s="211">
        <f t="shared" si="15"/>
        <v>2.9345440994188465E-2</v>
      </c>
      <c r="AJ79" s="211">
        <f t="shared" si="15"/>
        <v>2.7732128419325163E-2</v>
      </c>
      <c r="AK79" s="211">
        <f t="shared" si="15"/>
        <v>2.6120483386273298E-2</v>
      </c>
      <c r="AL79" s="211">
        <f t="shared" si="16"/>
        <v>2.4510608451002107E-2</v>
      </c>
      <c r="AM79" s="211">
        <f t="shared" si="16"/>
        <v>2.7535078543475023E-2</v>
      </c>
      <c r="AN79" s="210">
        <f t="shared" si="12"/>
        <v>2.7535078543475023E-2</v>
      </c>
      <c r="AO79" s="210">
        <f t="shared" si="12"/>
        <v>2.7535078543475023E-2</v>
      </c>
      <c r="AP79" s="210">
        <f t="shared" si="12"/>
        <v>2.7535078543475023E-2</v>
      </c>
      <c r="AQ79" s="210">
        <f t="shared" si="12"/>
        <v>2.7535078543475023E-2</v>
      </c>
      <c r="AR79" s="210">
        <f t="shared" si="12"/>
        <v>2.7535078543475023E-2</v>
      </c>
      <c r="AS79" s="210">
        <f t="shared" si="12"/>
        <v>2.7535078543475023E-2</v>
      </c>
      <c r="AT79" s="210">
        <f t="shared" si="12"/>
        <v>2.7535078543475023E-2</v>
      </c>
      <c r="AU79" s="210">
        <f t="shared" si="12"/>
        <v>2.7535078543475023E-2</v>
      </c>
      <c r="AV79" s="210">
        <f t="shared" si="12"/>
        <v>2.7535078543475023E-2</v>
      </c>
      <c r="AW79" s="210">
        <f t="shared" si="12"/>
        <v>2.7535078543475023E-2</v>
      </c>
      <c r="AX79" s="210">
        <f t="shared" si="12"/>
        <v>2.7535078543475023E-2</v>
      </c>
      <c r="AY79" s="210">
        <f t="shared" si="12"/>
        <v>2.7535078543475023E-2</v>
      </c>
      <c r="AZ79" s="210">
        <f t="shared" si="12"/>
        <v>2.7535078543475023E-2</v>
      </c>
    </row>
    <row r="80" spans="2:52" s="202" customFormat="1" x14ac:dyDescent="0.25">
      <c r="B80" s="201"/>
      <c r="D80" s="208">
        <f t="shared" si="10"/>
        <v>14</v>
      </c>
      <c r="E80" s="202" t="s">
        <v>670</v>
      </c>
      <c r="G80"/>
      <c r="I80"/>
      <c r="J80"/>
      <c r="K80" s="211">
        <f t="shared" si="15"/>
        <v>7.2302067072012602E-2</v>
      </c>
      <c r="L80" s="211">
        <f t="shared" si="15"/>
        <v>6.9808477475337943E-2</v>
      </c>
      <c r="M80" s="211">
        <f t="shared" si="15"/>
        <v>6.740088803506894E-2</v>
      </c>
      <c r="N80" s="211">
        <f t="shared" si="15"/>
        <v>6.5076332735101036E-2</v>
      </c>
      <c r="O80" s="211">
        <f t="shared" si="15"/>
        <v>6.283194785276619E-2</v>
      </c>
      <c r="P80" s="211">
        <f t="shared" si="15"/>
        <v>6.0664968430885868E-2</v>
      </c>
      <c r="Q80" s="211">
        <f t="shared" si="15"/>
        <v>5.8572724871497929E-2</v>
      </c>
      <c r="R80" s="211">
        <f t="shared" si="15"/>
        <v>5.6552639647060532E-2</v>
      </c>
      <c r="S80" s="211">
        <f t="shared" si="15"/>
        <v>5.4602224125081804E-2</v>
      </c>
      <c r="T80" s="211">
        <f t="shared" si="15"/>
        <v>5.2719075502263152E-2</v>
      </c>
      <c r="U80" s="211">
        <f t="shared" si="15"/>
        <v>5.0900873844379489E-2</v>
      </c>
      <c r="V80" s="211">
        <f t="shared" si="15"/>
        <v>4.9145379228249422E-2</v>
      </c>
      <c r="W80" s="211">
        <f t="shared" si="15"/>
        <v>4.7450428982274626E-2</v>
      </c>
      <c r="X80" s="211">
        <f t="shared" si="15"/>
        <v>4.5813935022148963E-2</v>
      </c>
      <c r="Y80" s="211">
        <f t="shared" si="15"/>
        <v>4.4233881278454804E-2</v>
      </c>
      <c r="Z80" s="211">
        <f t="shared" si="15"/>
        <v>4.2654820994396631E-2</v>
      </c>
      <c r="AA80" s="211">
        <f t="shared" si="15"/>
        <v>4.1076790080366278E-2</v>
      </c>
      <c r="AB80" s="211">
        <f t="shared" si="15"/>
        <v>3.9499827184242275E-2</v>
      </c>
      <c r="AC80" s="211">
        <f t="shared" si="15"/>
        <v>3.7923974020075843E-2</v>
      </c>
      <c r="AD80" s="211">
        <f t="shared" si="15"/>
        <v>3.6349275752049569E-2</v>
      </c>
      <c r="AE80" s="211">
        <f t="shared" si="15"/>
        <v>3.4775781445928335E-2</v>
      </c>
      <c r="AF80" s="211">
        <f t="shared" si="15"/>
        <v>3.3203544603637378E-2</v>
      </c>
      <c r="AG80" s="211">
        <f t="shared" si="15"/>
        <v>3.1632623801192729E-2</v>
      </c>
      <c r="AH80" s="211">
        <f t="shared" si="15"/>
        <v>3.0063083456463184E-2</v>
      </c>
      <c r="AI80" s="211">
        <f t="shared" si="15"/>
        <v>2.8494994761892007E-2</v>
      </c>
      <c r="AJ80" s="211">
        <f t="shared" si="15"/>
        <v>2.6928436829464671E-2</v>
      </c>
      <c r="AK80" s="211">
        <f t="shared" si="15"/>
        <v>2.536349811261469E-2</v>
      </c>
      <c r="AL80" s="211">
        <f t="shared" si="16"/>
        <v>2.3800278195185657E-2</v>
      </c>
      <c r="AM80" s="211">
        <f t="shared" si="16"/>
        <v>2.673709756210477E-2</v>
      </c>
      <c r="AN80" s="210">
        <f t="shared" si="12"/>
        <v>2.673709756210477E-2</v>
      </c>
      <c r="AO80" s="210">
        <f t="shared" si="12"/>
        <v>2.673709756210477E-2</v>
      </c>
      <c r="AP80" s="210">
        <f t="shared" si="12"/>
        <v>2.673709756210477E-2</v>
      </c>
      <c r="AQ80" s="210">
        <f t="shared" si="12"/>
        <v>2.673709756210477E-2</v>
      </c>
      <c r="AR80" s="210">
        <f t="shared" si="12"/>
        <v>2.673709756210477E-2</v>
      </c>
      <c r="AS80" s="210">
        <f t="shared" si="12"/>
        <v>2.673709756210477E-2</v>
      </c>
      <c r="AT80" s="210">
        <f t="shared" si="12"/>
        <v>2.673709756210477E-2</v>
      </c>
      <c r="AU80" s="210">
        <f t="shared" si="12"/>
        <v>2.673709756210477E-2</v>
      </c>
      <c r="AV80" s="210">
        <f t="shared" si="12"/>
        <v>2.673709756210477E-2</v>
      </c>
      <c r="AW80" s="210">
        <f t="shared" si="12"/>
        <v>2.673709756210477E-2</v>
      </c>
      <c r="AX80" s="210">
        <f t="shared" si="12"/>
        <v>2.673709756210477E-2</v>
      </c>
      <c r="AY80" s="210">
        <f t="shared" si="12"/>
        <v>2.673709756210477E-2</v>
      </c>
      <c r="AZ80" s="210">
        <f t="shared" si="12"/>
        <v>2.673709756210477E-2</v>
      </c>
    </row>
    <row r="81" spans="2:52" s="202" customFormat="1" x14ac:dyDescent="0.25">
      <c r="B81" s="201"/>
      <c r="D81" s="208">
        <f t="shared" si="10"/>
        <v>15</v>
      </c>
      <c r="E81" s="202" t="s">
        <v>671</v>
      </c>
      <c r="G81"/>
      <c r="I81"/>
      <c r="J81"/>
      <c r="K81" s="209" cm="1">
        <f t="array" ref="K81">SUMPRODUCT((EmissionRates!$J$10:$S$39)*(EmissionRates!$E$10:$E$39=$D81)*(EmissionRates!$J$8:$S$8=$E$69)*(EmissionRates!$B$10:$B$39=K$2)*(EmissionRates!$F$10:$F$39=$F$69))</f>
        <v>7.2758973736774896E-2</v>
      </c>
      <c r="L81" s="210">
        <f t="shared" ref="L81:AL81" si="17">K81*($AM$71/$K$71)^(1/(COUNT(K$2:AM$2)))</f>
        <v>7.02496261161316E-2</v>
      </c>
      <c r="M81" s="210">
        <f t="shared" si="17"/>
        <v>6.7826822122450517E-2</v>
      </c>
      <c r="N81" s="210">
        <f t="shared" si="17"/>
        <v>6.5487576996144659E-2</v>
      </c>
      <c r="O81" s="210">
        <f t="shared" si="17"/>
        <v>6.3229008917498011E-2</v>
      </c>
      <c r="P81" s="210">
        <f t="shared" si="17"/>
        <v>6.1048335456424123E-2</v>
      </c>
      <c r="Q81" s="210">
        <f t="shared" si="17"/>
        <v>5.8942870144667217E-2</v>
      </c>
      <c r="R81" s="210">
        <f t="shared" si="17"/>
        <v>5.6910019166222903E-2</v>
      </c>
      <c r="S81" s="210">
        <f t="shared" si="17"/>
        <v>5.4947278161901314E-2</v>
      </c>
      <c r="T81" s="210">
        <f t="shared" si="17"/>
        <v>5.3052229144096082E-2</v>
      </c>
      <c r="U81" s="210">
        <f t="shared" si="17"/>
        <v>5.1222537517958244E-2</v>
      </c>
      <c r="V81" s="210">
        <f t="shared" si="17"/>
        <v>4.9455949205305424E-2</v>
      </c>
      <c r="W81" s="210">
        <f t="shared" si="17"/>
        <v>4.7750287867723049E-2</v>
      </c>
      <c r="X81" s="210">
        <f t="shared" si="17"/>
        <v>4.6103452225436624E-2</v>
      </c>
      <c r="Y81" s="210">
        <f t="shared" si="17"/>
        <v>4.4513413468652077E-2</v>
      </c>
      <c r="Z81" s="210">
        <f t="shared" si="17"/>
        <v>4.2924374449585814E-2</v>
      </c>
      <c r="AA81" s="210">
        <f t="shared" si="17"/>
        <v>4.1336371305562336E-2</v>
      </c>
      <c r="AB81" s="210">
        <f t="shared" si="17"/>
        <v>3.9749442928692064E-2</v>
      </c>
      <c r="AC81" s="210">
        <f t="shared" si="17"/>
        <v>3.8163631296634568E-2</v>
      </c>
      <c r="AD81" s="210">
        <f t="shared" si="17"/>
        <v>3.6578981858983582E-2</v>
      </c>
      <c r="AE81" s="210">
        <f t="shared" si="17"/>
        <v>3.499554399157085E-2</v>
      </c>
      <c r="AF81" s="210">
        <f t="shared" si="17"/>
        <v>3.3413371534422413E-2</v>
      </c>
      <c r="AG81" s="210">
        <f t="shared" si="17"/>
        <v>3.1832523433720367E-2</v>
      </c>
      <c r="AH81" s="210">
        <f t="shared" si="17"/>
        <v>3.0253064514416658E-2</v>
      </c>
      <c r="AI81" s="210">
        <f t="shared" si="17"/>
        <v>2.8675066418849041E-2</v>
      </c>
      <c r="AJ81" s="210">
        <f t="shared" si="17"/>
        <v>2.7098608758944355E-2</v>
      </c>
      <c r="AK81" s="210">
        <f t="shared" si="17"/>
        <v>2.552378054710993E-2</v>
      </c>
      <c r="AL81" s="210">
        <f t="shared" si="17"/>
        <v>2.3950681996500866E-2</v>
      </c>
      <c r="AM81" s="209" cm="1">
        <f t="array" ref="AM81">SUMPRODUCT((EmissionRates!$J$10:$S$39)*(EmissionRates!$E$10:$E$39=$D81)*(EmissionRates!$J$8:$S$8=$E$69)*(EmissionRates!$B$10:$B$39=AM$2)*(EmissionRates!$F$10:$F$39=$F$69))</f>
        <v>2.6581156908936698E-2</v>
      </c>
      <c r="AN81" s="210">
        <f t="shared" si="12"/>
        <v>2.6581156908936698E-2</v>
      </c>
      <c r="AO81" s="210">
        <f t="shared" si="12"/>
        <v>2.6581156908936698E-2</v>
      </c>
      <c r="AP81" s="210">
        <f t="shared" si="12"/>
        <v>2.6581156908936698E-2</v>
      </c>
      <c r="AQ81" s="210">
        <f t="shared" si="12"/>
        <v>2.6581156908936698E-2</v>
      </c>
      <c r="AR81" s="210">
        <f t="shared" si="12"/>
        <v>2.6581156908936698E-2</v>
      </c>
      <c r="AS81" s="210">
        <f t="shared" si="12"/>
        <v>2.6581156908936698E-2</v>
      </c>
      <c r="AT81" s="210">
        <f t="shared" si="12"/>
        <v>2.6581156908936698E-2</v>
      </c>
      <c r="AU81" s="210">
        <f t="shared" si="12"/>
        <v>2.6581156908936698E-2</v>
      </c>
      <c r="AV81" s="210">
        <f t="shared" si="12"/>
        <v>2.6581156908936698E-2</v>
      </c>
      <c r="AW81" s="210">
        <f t="shared" si="12"/>
        <v>2.6581156908936698E-2</v>
      </c>
      <c r="AX81" s="210">
        <f t="shared" si="12"/>
        <v>2.6581156908936698E-2</v>
      </c>
      <c r="AY81" s="210">
        <f t="shared" si="12"/>
        <v>2.6581156908936698E-2</v>
      </c>
      <c r="AZ81" s="210">
        <f t="shared" si="12"/>
        <v>2.6581156908936698E-2</v>
      </c>
    </row>
    <row r="82" spans="2:52" s="202" customFormat="1" x14ac:dyDescent="0.25">
      <c r="B82" s="201"/>
      <c r="D82" s="208">
        <f t="shared" si="10"/>
        <v>16</v>
      </c>
      <c r="E82" s="202" t="s">
        <v>672</v>
      </c>
      <c r="G82"/>
      <c r="I82"/>
      <c r="J82"/>
      <c r="K82" s="211">
        <f t="shared" ref="K82:AL85" si="18">K81*($K$76/$K$71)^(1/(COUNT($D81:$D86)))</f>
        <v>7.0650380613486982E-2</v>
      </c>
      <c r="L82" s="211">
        <f t="shared" si="18"/>
        <v>6.8213755199673723E-2</v>
      </c>
      <c r="M82" s="211">
        <f t="shared" si="18"/>
        <v>6.5861165333237381E-2</v>
      </c>
      <c r="N82" s="211">
        <f t="shared" si="18"/>
        <v>6.3589712754485286E-2</v>
      </c>
      <c r="O82" s="211">
        <f t="shared" si="18"/>
        <v>6.1396599160344442E-2</v>
      </c>
      <c r="P82" s="211">
        <f t="shared" si="18"/>
        <v>5.9279122757007953E-2</v>
      </c>
      <c r="Q82" s="211">
        <f t="shared" si="18"/>
        <v>5.7234674931475542E-2</v>
      </c>
      <c r="R82" s="211">
        <f t="shared" si="18"/>
        <v>5.5260737037887593E-2</v>
      </c>
      <c r="S82" s="211">
        <f t="shared" si="18"/>
        <v>5.3354877294693744E-2</v>
      </c>
      <c r="T82" s="211">
        <f t="shared" si="18"/>
        <v>5.1514747788833436E-2</v>
      </c>
      <c r="U82" s="211">
        <f t="shared" si="18"/>
        <v>4.9738081583237809E-2</v>
      </c>
      <c r="V82" s="211">
        <f t="shared" si="18"/>
        <v>4.802268992408943E-2</v>
      </c>
      <c r="W82" s="211">
        <f t="shared" si="18"/>
        <v>4.6366459544399559E-2</v>
      </c>
      <c r="X82" s="211">
        <f t="shared" si="18"/>
        <v>4.4767350060580857E-2</v>
      </c>
      <c r="Y82" s="211">
        <f t="shared" si="18"/>
        <v>4.3223391458808484E-2</v>
      </c>
      <c r="Z82" s="211">
        <f t="shared" si="18"/>
        <v>4.1680403621832299E-2</v>
      </c>
      <c r="AA82" s="211">
        <f t="shared" si="18"/>
        <v>4.0138421639698232E-2</v>
      </c>
      <c r="AB82" s="211">
        <f t="shared" si="18"/>
        <v>3.8597483277402998E-2</v>
      </c>
      <c r="AC82" s="211">
        <f t="shared" si="18"/>
        <v>3.7057629296071634E-2</v>
      </c>
      <c r="AD82" s="211">
        <f t="shared" si="18"/>
        <v>3.551890382814487E-2</v>
      </c>
      <c r="AE82" s="211">
        <f t="shared" si="18"/>
        <v>3.3981354818517009E-2</v>
      </c>
      <c r="AF82" s="211">
        <f t="shared" si="18"/>
        <v>3.2445034546901973E-2</v>
      </c>
      <c r="AG82" s="211">
        <f t="shared" si="18"/>
        <v>3.0910000251190669E-2</v>
      </c>
      <c r="AH82" s="211">
        <f t="shared" si="18"/>
        <v>2.9376314877674021E-2</v>
      </c>
      <c r="AI82" s="211">
        <f t="shared" si="18"/>
        <v>2.7844047992457346E-2</v>
      </c>
      <c r="AJ82" s="211">
        <f t="shared" si="18"/>
        <v>2.6313276900272204E-2</v>
      </c>
      <c r="AK82" s="211">
        <f t="shared" si="18"/>
        <v>2.4784088033899785E-2</v>
      </c>
      <c r="AL82" s="211">
        <f t="shared" si="18"/>
        <v>2.3256578702265534E-2</v>
      </c>
      <c r="AM82" s="211">
        <f>AM81*($K$76/$K$71)^(1/(COUNT($D81:$D86)))</f>
        <v>2.5810821075586538E-2</v>
      </c>
      <c r="AN82" s="210">
        <f t="shared" si="12"/>
        <v>2.5810821075586538E-2</v>
      </c>
      <c r="AO82" s="210">
        <f t="shared" si="12"/>
        <v>2.5810821075586538E-2</v>
      </c>
      <c r="AP82" s="210">
        <f t="shared" si="12"/>
        <v>2.5810821075586538E-2</v>
      </c>
      <c r="AQ82" s="210">
        <f t="shared" si="12"/>
        <v>2.5810821075586538E-2</v>
      </c>
      <c r="AR82" s="210">
        <f t="shared" si="12"/>
        <v>2.5810821075586538E-2</v>
      </c>
      <c r="AS82" s="210">
        <f t="shared" si="12"/>
        <v>2.5810821075586538E-2</v>
      </c>
      <c r="AT82" s="210">
        <f t="shared" si="12"/>
        <v>2.5810821075586538E-2</v>
      </c>
      <c r="AU82" s="210">
        <f t="shared" si="12"/>
        <v>2.5810821075586538E-2</v>
      </c>
      <c r="AV82" s="210">
        <f t="shared" si="12"/>
        <v>2.5810821075586538E-2</v>
      </c>
      <c r="AW82" s="210">
        <f t="shared" si="12"/>
        <v>2.5810821075586538E-2</v>
      </c>
      <c r="AX82" s="210">
        <f t="shared" si="12"/>
        <v>2.5810821075586538E-2</v>
      </c>
      <c r="AY82" s="210">
        <f t="shared" si="12"/>
        <v>2.5810821075586538E-2</v>
      </c>
      <c r="AZ82" s="210">
        <f t="shared" si="12"/>
        <v>2.5810821075586538E-2</v>
      </c>
    </row>
    <row r="83" spans="2:52" s="202" customFormat="1" x14ac:dyDescent="0.25">
      <c r="B83" s="201"/>
      <c r="D83" s="208">
        <f t="shared" si="10"/>
        <v>17</v>
      </c>
      <c r="E83" s="202" t="s">
        <v>673</v>
      </c>
      <c r="G83"/>
      <c r="I83"/>
      <c r="J83"/>
      <c r="K83" s="211">
        <f t="shared" si="18"/>
        <v>6.8602895622038071E-2</v>
      </c>
      <c r="L83" s="211">
        <f t="shared" si="18"/>
        <v>6.6236884887455758E-2</v>
      </c>
      <c r="M83" s="211">
        <f t="shared" si="18"/>
        <v>6.3952474306123552E-2</v>
      </c>
      <c r="N83" s="211">
        <f t="shared" si="18"/>
        <v>6.174684961143094E-2</v>
      </c>
      <c r="O83" s="211">
        <f t="shared" si="18"/>
        <v>5.9617293596591923E-2</v>
      </c>
      <c r="P83" s="211">
        <f t="shared" si="18"/>
        <v>5.7561182767197593E-2</v>
      </c>
      <c r="Q83" s="211">
        <f t="shared" si="18"/>
        <v>5.5575984109217144E-2</v>
      </c>
      <c r="R83" s="211">
        <f t="shared" si="18"/>
        <v>5.3659251968465604E-2</v>
      </c>
      <c r="S83" s="211">
        <f t="shared" si="18"/>
        <v>5.1808625037694157E-2</v>
      </c>
      <c r="T83" s="211">
        <f t="shared" si="18"/>
        <v>5.0021823447591068E-2</v>
      </c>
      <c r="U83" s="211">
        <f t="shared" si="18"/>
        <v>4.8296645958109688E-2</v>
      </c>
      <c r="V83" s="211">
        <f t="shared" si="18"/>
        <v>4.6630967246663289E-2</v>
      </c>
      <c r="W83" s="211">
        <f t="shared" si="18"/>
        <v>4.5022735289846023E-2</v>
      </c>
      <c r="X83" s="211">
        <f t="shared" si="18"/>
        <v>4.3469968835454363E-2</v>
      </c>
      <c r="Y83" s="211">
        <f t="shared" si="18"/>
        <v>4.197075496169473E-2</v>
      </c>
      <c r="Z83" s="211">
        <f t="shared" si="18"/>
        <v>4.0472483719459634E-2</v>
      </c>
      <c r="AA83" s="211">
        <f t="shared" si="18"/>
        <v>3.8975189181867112E-2</v>
      </c>
      <c r="AB83" s="211">
        <f t="shared" si="18"/>
        <v>3.7478908019464519E-2</v>
      </c>
      <c r="AC83" s="211">
        <f t="shared" si="18"/>
        <v>3.598367981209815E-2</v>
      </c>
      <c r="AD83" s="211">
        <f t="shared" si="18"/>
        <v>3.4489547413227538E-2</v>
      </c>
      <c r="AE83" s="211">
        <f t="shared" si="18"/>
        <v>3.2996557378278848E-2</v>
      </c>
      <c r="AF83" s="211">
        <f t="shared" si="18"/>
        <v>3.1504760471872548E-2</v>
      </c>
      <c r="AG83" s="211">
        <f t="shared" si="18"/>
        <v>3.0014212273115522E-2</v>
      </c>
      <c r="AH83" s="211">
        <f t="shared" si="18"/>
        <v>2.8524973904082252E-2</v>
      </c>
      <c r="AI83" s="211">
        <f t="shared" si="18"/>
        <v>2.703711291481593E-2</v>
      </c>
      <c r="AJ83" s="211">
        <f t="shared" si="18"/>
        <v>2.5550704369716553E-2</v>
      </c>
      <c r="AK83" s="211">
        <f t="shared" si="18"/>
        <v>2.4065832196698091E-2</v>
      </c>
      <c r="AL83" s="211">
        <f t="shared" si="18"/>
        <v>2.2582590884622424E-2</v>
      </c>
      <c r="AM83" s="211">
        <f t="shared" ref="AL83:AM85" si="19">AM82*($K$76/$K$71)^(1/(COUNT($D82:$D87)))</f>
        <v>2.5062809977693765E-2</v>
      </c>
      <c r="AN83" s="210">
        <f t="shared" si="12"/>
        <v>2.5062809977693765E-2</v>
      </c>
      <c r="AO83" s="210">
        <f t="shared" si="12"/>
        <v>2.5062809977693765E-2</v>
      </c>
      <c r="AP83" s="210">
        <f t="shared" si="12"/>
        <v>2.5062809977693765E-2</v>
      </c>
      <c r="AQ83" s="210">
        <f t="shared" si="12"/>
        <v>2.5062809977693765E-2</v>
      </c>
      <c r="AR83" s="210">
        <f t="shared" si="12"/>
        <v>2.5062809977693765E-2</v>
      </c>
      <c r="AS83" s="210">
        <f t="shared" si="12"/>
        <v>2.5062809977693765E-2</v>
      </c>
      <c r="AT83" s="210">
        <f t="shared" si="12"/>
        <v>2.5062809977693765E-2</v>
      </c>
      <c r="AU83" s="210">
        <f t="shared" si="12"/>
        <v>2.5062809977693765E-2</v>
      </c>
      <c r="AV83" s="210">
        <f t="shared" si="12"/>
        <v>2.5062809977693765E-2</v>
      </c>
      <c r="AW83" s="210">
        <f t="shared" si="12"/>
        <v>2.5062809977693765E-2</v>
      </c>
      <c r="AX83" s="210">
        <f t="shared" si="12"/>
        <v>2.5062809977693765E-2</v>
      </c>
      <c r="AY83" s="210">
        <f t="shared" si="12"/>
        <v>2.5062809977693765E-2</v>
      </c>
      <c r="AZ83" s="210">
        <f t="shared" si="12"/>
        <v>2.5062809977693765E-2</v>
      </c>
    </row>
    <row r="84" spans="2:52" s="202" customFormat="1" x14ac:dyDescent="0.25">
      <c r="B84" s="201"/>
      <c r="D84" s="208">
        <f t="shared" si="10"/>
        <v>18</v>
      </c>
      <c r="E84" s="202" t="s">
        <v>674</v>
      </c>
      <c r="G84"/>
      <c r="I84"/>
      <c r="J84"/>
      <c r="K84" s="211">
        <f t="shared" si="18"/>
        <v>6.6614747816798284E-2</v>
      </c>
      <c r="L84" s="211">
        <f t="shared" si="18"/>
        <v>6.431730531110022E-2</v>
      </c>
      <c r="M84" s="211">
        <f t="shared" si="18"/>
        <v>6.2099098143521339E-2</v>
      </c>
      <c r="N84" s="211">
        <f t="shared" si="18"/>
        <v>5.995739360636982E-2</v>
      </c>
      <c r="O84" s="211">
        <f t="shared" si="18"/>
        <v>5.7889553238933841E-2</v>
      </c>
      <c r="P84" s="211">
        <f t="shared" si="18"/>
        <v>5.5893029577044971E-2</v>
      </c>
      <c r="Q84" s="211">
        <f t="shared" si="18"/>
        <v>5.3965363014744187E-2</v>
      </c>
      <c r="R84" s="211">
        <f t="shared" si="18"/>
        <v>5.2104178774184245E-2</v>
      </c>
      <c r="S84" s="211">
        <f t="shared" si="18"/>
        <v>5.0307183980035745E-2</v>
      </c>
      <c r="T84" s="211">
        <f t="shared" si="18"/>
        <v>4.8572164834792333E-2</v>
      </c>
      <c r="U84" s="211">
        <f t="shared" si="18"/>
        <v>4.6896983891495506E-2</v>
      </c>
      <c r="V84" s="211">
        <f t="shared" si="18"/>
        <v>4.5279577420518982E-2</v>
      </c>
      <c r="W84" s="211">
        <f t="shared" si="18"/>
        <v>4.3717952867168744E-2</v>
      </c>
      <c r="X84" s="211">
        <f t="shared" si="18"/>
        <v>4.221018639696663E-2</v>
      </c>
      <c r="Y84" s="211">
        <f t="shared" si="18"/>
        <v>4.0754420525593402E-2</v>
      </c>
      <c r="Z84" s="211">
        <f t="shared" si="18"/>
        <v>3.929956996778998E-2</v>
      </c>
      <c r="AA84" s="211">
        <f t="shared" si="18"/>
        <v>3.7845667809217616E-2</v>
      </c>
      <c r="AB84" s="211">
        <f t="shared" si="18"/>
        <v>3.6392749657692028E-2</v>
      </c>
      <c r="AC84" s="211">
        <f t="shared" si="18"/>
        <v>3.4940853946014851E-2</v>
      </c>
      <c r="AD84" s="211">
        <f t="shared" si="18"/>
        <v>3.3490022285729941E-2</v>
      </c>
      <c r="AE84" s="211">
        <f t="shared" si="18"/>
        <v>3.2040299883062867E-2</v>
      </c>
      <c r="AF84" s="211">
        <f t="shared" si="18"/>
        <v>3.0591736031448824E-2</v>
      </c>
      <c r="AG84" s="211">
        <f t="shared" si="18"/>
        <v>2.9144384699283109E-2</v>
      </c>
      <c r="AH84" s="211">
        <f t="shared" si="18"/>
        <v>2.769830523729051E-2</v>
      </c>
      <c r="AI84" s="211">
        <f t="shared" si="18"/>
        <v>2.6253563237878627E-2</v>
      </c>
      <c r="AJ84" s="211">
        <f t="shared" si="18"/>
        <v>2.4810231590041872E-2</v>
      </c>
      <c r="AK84" s="211">
        <f t="shared" si="18"/>
        <v>2.3368391789419362E-2</v>
      </c>
      <c r="AL84" s="211">
        <f t="shared" si="19"/>
        <v>2.1928135586536331E-2</v>
      </c>
      <c r="AM84" s="211">
        <f t="shared" si="19"/>
        <v>2.433647663274547E-2</v>
      </c>
      <c r="AN84" s="210">
        <f t="shared" si="12"/>
        <v>2.433647663274547E-2</v>
      </c>
      <c r="AO84" s="210">
        <f t="shared" si="12"/>
        <v>2.433647663274547E-2</v>
      </c>
      <c r="AP84" s="210">
        <f t="shared" si="12"/>
        <v>2.433647663274547E-2</v>
      </c>
      <c r="AQ84" s="210">
        <f t="shared" si="12"/>
        <v>2.433647663274547E-2</v>
      </c>
      <c r="AR84" s="210">
        <f t="shared" si="12"/>
        <v>2.433647663274547E-2</v>
      </c>
      <c r="AS84" s="210">
        <f t="shared" si="12"/>
        <v>2.433647663274547E-2</v>
      </c>
      <c r="AT84" s="210">
        <f t="shared" si="12"/>
        <v>2.433647663274547E-2</v>
      </c>
      <c r="AU84" s="210">
        <f t="shared" si="12"/>
        <v>2.433647663274547E-2</v>
      </c>
      <c r="AV84" s="210">
        <f t="shared" si="12"/>
        <v>2.433647663274547E-2</v>
      </c>
      <c r="AW84" s="210">
        <f t="shared" si="12"/>
        <v>2.433647663274547E-2</v>
      </c>
      <c r="AX84" s="210">
        <f t="shared" si="12"/>
        <v>2.433647663274547E-2</v>
      </c>
      <c r="AY84" s="210">
        <f t="shared" si="12"/>
        <v>2.433647663274547E-2</v>
      </c>
      <c r="AZ84" s="210">
        <f t="shared" si="12"/>
        <v>2.433647663274547E-2</v>
      </c>
    </row>
    <row r="85" spans="2:52" s="202" customFormat="1" x14ac:dyDescent="0.25">
      <c r="B85" s="201"/>
      <c r="D85" s="208">
        <f t="shared" si="10"/>
        <v>19</v>
      </c>
      <c r="E85" s="202" t="s">
        <v>675</v>
      </c>
      <c r="G85"/>
      <c r="I85"/>
      <c r="J85"/>
      <c r="K85" s="211">
        <f t="shared" si="18"/>
        <v>6.4684217575068606E-2</v>
      </c>
      <c r="L85" s="211">
        <f t="shared" si="18"/>
        <v>6.2453356155109739E-2</v>
      </c>
      <c r="M85" s="211">
        <f t="shared" si="18"/>
        <v>6.0299433791718808E-2</v>
      </c>
      <c r="N85" s="211">
        <f t="shared" si="18"/>
        <v>5.8219796972502534E-2</v>
      </c>
      <c r="O85" s="211">
        <f t="shared" si="18"/>
        <v>5.621188370072086E-2</v>
      </c>
      <c r="P85" s="211">
        <f t="shared" si="18"/>
        <v>5.4273220339049674E-2</v>
      </c>
      <c r="Q85" s="211">
        <f t="shared" si="18"/>
        <v>5.2401418562197412E-2</v>
      </c>
      <c r="R85" s="211">
        <f t="shared" si="18"/>
        <v>5.0594172414621226E-2</v>
      </c>
      <c r="S85" s="211">
        <f t="shared" si="18"/>
        <v>4.8849255469718286E-2</v>
      </c>
      <c r="T85" s="211">
        <f t="shared" si="18"/>
        <v>4.7164518086992152E-2</v>
      </c>
      <c r="U85" s="211">
        <f t="shared" si="18"/>
        <v>4.5537884763815387E-2</v>
      </c>
      <c r="V85" s="211">
        <f t="shared" si="18"/>
        <v>4.3967351578525937E-2</v>
      </c>
      <c r="W85" s="211">
        <f t="shared" si="18"/>
        <v>4.2450983721707247E-2</v>
      </c>
      <c r="X85" s="211">
        <f t="shared" si="18"/>
        <v>4.0986913112610789E-2</v>
      </c>
      <c r="Y85" s="211">
        <f t="shared" si="18"/>
        <v>3.9573336097784656E-2</v>
      </c>
      <c r="Z85" s="211">
        <f t="shared" si="18"/>
        <v>3.8160647870262229E-2</v>
      </c>
      <c r="AA85" s="211">
        <f t="shared" si="18"/>
        <v>3.6748880556864975E-2</v>
      </c>
      <c r="AB85" s="211">
        <f t="shared" si="18"/>
        <v>3.5338068733475496E-2</v>
      </c>
      <c r="AC85" s="211">
        <f t="shared" si="18"/>
        <v>3.3928249719092723E-2</v>
      </c>
      <c r="AD85" s="211">
        <f t="shared" si="18"/>
        <v>3.2519463919336203E-2</v>
      </c>
      <c r="AE85" s="211">
        <f t="shared" si="18"/>
        <v>3.1111755230331436E-2</v>
      </c>
      <c r="AF85" s="211">
        <f t="shared" si="18"/>
        <v>2.9705171516964078E-2</v>
      </c>
      <c r="AG85" s="211">
        <f t="shared" si="18"/>
        <v>2.82997651835971E-2</v>
      </c>
      <c r="AH85" s="211">
        <f t="shared" si="18"/>
        <v>2.6895593860940231E-2</v>
      </c>
      <c r="AI85" s="211">
        <f t="shared" si="18"/>
        <v>2.5492721240498784E-2</v>
      </c>
      <c r="AJ85" s="211">
        <f t="shared" si="18"/>
        <v>2.4091218098905985E-2</v>
      </c>
      <c r="AK85" s="211">
        <f t="shared" si="18"/>
        <v>2.2691163570014689E-2</v>
      </c>
      <c r="AL85" s="211">
        <f t="shared" si="19"/>
        <v>2.1292646745371912E-2</v>
      </c>
      <c r="AM85" s="211">
        <f t="shared" si="19"/>
        <v>2.3631192808120448E-2</v>
      </c>
      <c r="AN85" s="210">
        <f t="shared" si="12"/>
        <v>2.3631192808120448E-2</v>
      </c>
      <c r="AO85" s="210">
        <f t="shared" si="12"/>
        <v>2.3631192808120448E-2</v>
      </c>
      <c r="AP85" s="210">
        <f t="shared" si="12"/>
        <v>2.3631192808120448E-2</v>
      </c>
      <c r="AQ85" s="210">
        <f t="shared" si="12"/>
        <v>2.3631192808120448E-2</v>
      </c>
      <c r="AR85" s="210">
        <f t="shared" si="12"/>
        <v>2.3631192808120448E-2</v>
      </c>
      <c r="AS85" s="210">
        <f t="shared" si="12"/>
        <v>2.3631192808120448E-2</v>
      </c>
      <c r="AT85" s="210">
        <f t="shared" si="12"/>
        <v>2.3631192808120448E-2</v>
      </c>
      <c r="AU85" s="210">
        <f t="shared" si="12"/>
        <v>2.3631192808120448E-2</v>
      </c>
      <c r="AV85" s="210">
        <f t="shared" si="12"/>
        <v>2.3631192808120448E-2</v>
      </c>
      <c r="AW85" s="210">
        <f t="shared" si="12"/>
        <v>2.3631192808120448E-2</v>
      </c>
      <c r="AX85" s="210">
        <f t="shared" si="12"/>
        <v>2.3631192808120448E-2</v>
      </c>
      <c r="AY85" s="210">
        <f t="shared" si="12"/>
        <v>2.3631192808120448E-2</v>
      </c>
      <c r="AZ85" s="210">
        <f t="shared" si="12"/>
        <v>2.3631192808120448E-2</v>
      </c>
    </row>
    <row r="86" spans="2:52" s="202" customFormat="1" x14ac:dyDescent="0.25">
      <c r="B86" s="201"/>
      <c r="D86" s="208">
        <f t="shared" si="10"/>
        <v>20</v>
      </c>
      <c r="E86" s="202" t="s">
        <v>676</v>
      </c>
      <c r="G86"/>
      <c r="I86"/>
      <c r="J86"/>
      <c r="K86" s="209" cm="1">
        <f t="array" ref="K86">SUMPRODUCT((EmissionRates!$J$10:$S$39)*(EmissionRates!$E$10:$E$39=$D86)*(EmissionRates!$J$8:$S$8=$E$69)*(EmissionRates!$B$10:$B$39=K$2)*(EmissionRates!$F$10:$F$39=$F$69))</f>
        <v>6.5607465966296005E-2</v>
      </c>
      <c r="L86" s="210">
        <f t="shared" ref="L86:AL86" si="20">K86*($AM$71/$K$71)^(1/(COUNT(K$2:AM$2)))</f>
        <v>6.334476309730612E-2</v>
      </c>
      <c r="M86" s="210">
        <f t="shared" si="20"/>
        <v>6.116009744859182E-2</v>
      </c>
      <c r="N86" s="210">
        <f t="shared" si="20"/>
        <v>5.9050777633744493E-2</v>
      </c>
      <c r="O86" s="210">
        <f t="shared" si="20"/>
        <v>5.7014205088226605E-2</v>
      </c>
      <c r="P86" s="210">
        <f t="shared" si="20"/>
        <v>5.5047870868084929E-2</v>
      </c>
      <c r="Q86" s="210">
        <f t="shared" si="20"/>
        <v>5.3149352559071314E-2</v>
      </c>
      <c r="R86" s="210">
        <f t="shared" si="20"/>
        <v>5.1316311292363248E-2</v>
      </c>
      <c r="S86" s="210">
        <f t="shared" si="20"/>
        <v>4.954648886320772E-2</v>
      </c>
      <c r="T86" s="210">
        <f t="shared" si="20"/>
        <v>4.7837704948938749E-2</v>
      </c>
      <c r="U86" s="210">
        <f t="shared" si="20"/>
        <v>4.6187854422941266E-2</v>
      </c>
      <c r="V86" s="210">
        <f t="shared" si="20"/>
        <v>4.4594904761252378E-2</v>
      </c>
      <c r="W86" s="210">
        <f t="shared" si="20"/>
        <v>4.3056893538605041E-2</v>
      </c>
      <c r="X86" s="210">
        <f t="shared" si="20"/>
        <v>4.1571926010829423E-2</v>
      </c>
      <c r="Y86" s="210">
        <f t="shared" si="20"/>
        <v>4.0138172780633606E-2</v>
      </c>
      <c r="Z86" s="210">
        <f t="shared" si="20"/>
        <v>3.8705321023547685E-2</v>
      </c>
      <c r="AA86" s="210">
        <f t="shared" si="20"/>
        <v>3.7273403324944512E-2</v>
      </c>
      <c r="AB86" s="210">
        <f t="shared" si="20"/>
        <v>3.5842454754213882E-2</v>
      </c>
      <c r="AC86" s="210">
        <f t="shared" si="20"/>
        <v>3.4412513163014899E-2</v>
      </c>
      <c r="AD86" s="210">
        <f t="shared" si="20"/>
        <v>3.2983619533683103E-2</v>
      </c>
      <c r="AE86" s="210">
        <f t="shared" si="20"/>
        <v>3.1555818388880566E-2</v>
      </c>
      <c r="AF86" s="210">
        <f t="shared" si="20"/>
        <v>3.0129158276676265E-2</v>
      </c>
      <c r="AG86" s="210">
        <f t="shared" si="20"/>
        <v>2.8703692349409178E-2</v>
      </c>
      <c r="AH86" s="210">
        <f t="shared" si="20"/>
        <v>2.7279479060361569E-2</v>
      </c>
      <c r="AI86" s="210">
        <f t="shared" si="20"/>
        <v>2.5856583010118003E-2</v>
      </c>
      <c r="AJ86" s="210">
        <f t="shared" si="20"/>
        <v>2.4435075985518126E-2</v>
      </c>
      <c r="AK86" s="210">
        <f t="shared" si="20"/>
        <v>2.3015038249905202E-2</v>
      </c>
      <c r="AL86" s="210">
        <f t="shared" si="20"/>
        <v>2.1596560166444422E-2</v>
      </c>
      <c r="AM86" s="209" cm="1">
        <f t="array" ref="AM86">SUMPRODUCT((EmissionRates!$J$10:$S$39)*(EmissionRates!$E$10:$E$39=$D86)*(EmissionRates!$J$8:$S$8=$E$69)*(EmissionRates!$B$10:$B$39=AM$2)*(EmissionRates!$F$10:$F$39=$F$69))</f>
        <v>2.39650949253159E-2</v>
      </c>
      <c r="AN86" s="210">
        <f t="shared" si="12"/>
        <v>2.39650949253159E-2</v>
      </c>
      <c r="AO86" s="210">
        <f t="shared" si="12"/>
        <v>2.39650949253159E-2</v>
      </c>
      <c r="AP86" s="210">
        <f t="shared" si="12"/>
        <v>2.39650949253159E-2</v>
      </c>
      <c r="AQ86" s="210">
        <f t="shared" si="12"/>
        <v>2.39650949253159E-2</v>
      </c>
      <c r="AR86" s="210">
        <f t="shared" si="12"/>
        <v>2.39650949253159E-2</v>
      </c>
      <c r="AS86" s="210">
        <f t="shared" si="12"/>
        <v>2.39650949253159E-2</v>
      </c>
      <c r="AT86" s="210">
        <f t="shared" si="12"/>
        <v>2.39650949253159E-2</v>
      </c>
      <c r="AU86" s="210">
        <f t="shared" si="12"/>
        <v>2.39650949253159E-2</v>
      </c>
      <c r="AV86" s="210">
        <f t="shared" si="12"/>
        <v>2.39650949253159E-2</v>
      </c>
      <c r="AW86" s="210">
        <f t="shared" si="12"/>
        <v>2.39650949253159E-2</v>
      </c>
      <c r="AX86" s="210">
        <f t="shared" si="12"/>
        <v>2.39650949253159E-2</v>
      </c>
      <c r="AY86" s="210">
        <f t="shared" si="12"/>
        <v>2.39650949253159E-2</v>
      </c>
      <c r="AZ86" s="210">
        <f t="shared" si="12"/>
        <v>2.39650949253159E-2</v>
      </c>
    </row>
    <row r="87" spans="2:52" s="202" customFormat="1" x14ac:dyDescent="0.25">
      <c r="B87" s="201"/>
      <c r="D87" s="208">
        <f t="shared" si="10"/>
        <v>21</v>
      </c>
      <c r="E87" s="207" t="s">
        <v>677</v>
      </c>
      <c r="G87"/>
      <c r="I87"/>
      <c r="J87"/>
      <c r="K87" s="211">
        <f t="shared" ref="K87:AL90" si="21">K86*($K$76/$K$71)^(1/(COUNT($D86:$D91)))</f>
        <v>6.3706127279560848E-2</v>
      </c>
      <c r="L87" s="211">
        <f t="shared" si="21"/>
        <v>6.1508998723464055E-2</v>
      </c>
      <c r="M87" s="211">
        <f t="shared" si="21"/>
        <v>5.9387645828173519E-2</v>
      </c>
      <c r="N87" s="211">
        <f t="shared" si="21"/>
        <v>5.7339455205066753E-2</v>
      </c>
      <c r="O87" s="211">
        <f t="shared" si="21"/>
        <v>5.5361903597365987E-2</v>
      </c>
      <c r="P87" s="211">
        <f t="shared" si="21"/>
        <v>5.3452554771626339E-2</v>
      </c>
      <c r="Q87" s="211">
        <f t="shared" si="21"/>
        <v>5.1609056516431856E-2</v>
      </c>
      <c r="R87" s="211">
        <f t="shared" si="21"/>
        <v>4.9829137744602112E-2</v>
      </c>
      <c r="S87" s="211">
        <f t="shared" si="21"/>
        <v>4.8110605695339224E-2</v>
      </c>
      <c r="T87" s="211">
        <f t="shared" si="21"/>
        <v>4.645134323286873E-2</v>
      </c>
      <c r="U87" s="211">
        <f t="shared" si="21"/>
        <v>4.4849306238246185E-2</v>
      </c>
      <c r="V87" s="211">
        <f t="shared" si="21"/>
        <v>4.3302521091116458E-2</v>
      </c>
      <c r="W87" s="211">
        <f t="shared" si="21"/>
        <v>4.1809082238323407E-2</v>
      </c>
      <c r="X87" s="211">
        <f t="shared" si="21"/>
        <v>4.0367149846374489E-2</v>
      </c>
      <c r="Y87" s="211">
        <f t="shared" si="21"/>
        <v>3.8974947534868375E-2</v>
      </c>
      <c r="Z87" s="211">
        <f t="shared" si="21"/>
        <v>3.7583620571309817E-2</v>
      </c>
      <c r="AA87" s="211">
        <f t="shared" si="21"/>
        <v>3.6193200596730514E-2</v>
      </c>
      <c r="AB87" s="211">
        <f t="shared" si="21"/>
        <v>3.4803721664191004E-2</v>
      </c>
      <c r="AC87" s="211">
        <f t="shared" si="21"/>
        <v>3.3415220528389508E-2</v>
      </c>
      <c r="AD87" s="211">
        <f t="shared" si="21"/>
        <v>3.2027736983972037E-2</v>
      </c>
      <c r="AE87" s="211">
        <f t="shared" si="21"/>
        <v>3.0641314263310623E-2</v>
      </c>
      <c r="AF87" s="211">
        <f t="shared" si="21"/>
        <v>2.9255999507525807E-2</v>
      </c>
      <c r="AG87" s="211">
        <f t="shared" si="21"/>
        <v>2.7871844328573984E-2</v>
      </c>
      <c r="AH87" s="211">
        <f t="shared" si="21"/>
        <v>2.6488905485730709E-2</v>
      </c>
      <c r="AI87" s="211">
        <f t="shared" si="21"/>
        <v>2.5107245707421812E-2</v>
      </c>
      <c r="AJ87" s="211">
        <f t="shared" si="21"/>
        <v>2.372693470006677E-2</v>
      </c>
      <c r="AK87" s="211">
        <f t="shared" si="21"/>
        <v>2.2348050400935172E-2</v>
      </c>
      <c r="AL87" s="211">
        <f t="shared" si="21"/>
        <v>2.0970680554420404E-2</v>
      </c>
      <c r="AM87" s="211">
        <f>AM86*($K$76/$K$71)^(1/(COUNT($D86:$D91)))</f>
        <v>2.3270573936863277E-2</v>
      </c>
      <c r="AN87" s="210">
        <f t="shared" ref="AN87:AZ102" si="22">$AM87</f>
        <v>2.3270573936863277E-2</v>
      </c>
      <c r="AO87" s="210">
        <f t="shared" si="22"/>
        <v>2.3270573936863277E-2</v>
      </c>
      <c r="AP87" s="210">
        <f t="shared" si="22"/>
        <v>2.3270573936863277E-2</v>
      </c>
      <c r="AQ87" s="210">
        <f t="shared" si="22"/>
        <v>2.3270573936863277E-2</v>
      </c>
      <c r="AR87" s="210">
        <f t="shared" si="22"/>
        <v>2.3270573936863277E-2</v>
      </c>
      <c r="AS87" s="210">
        <f t="shared" si="22"/>
        <v>2.3270573936863277E-2</v>
      </c>
      <c r="AT87" s="210">
        <f t="shared" si="22"/>
        <v>2.3270573936863277E-2</v>
      </c>
      <c r="AU87" s="210">
        <f t="shared" si="22"/>
        <v>2.3270573936863277E-2</v>
      </c>
      <c r="AV87" s="210">
        <f t="shared" si="22"/>
        <v>2.3270573936863277E-2</v>
      </c>
      <c r="AW87" s="210">
        <f t="shared" si="22"/>
        <v>2.3270573936863277E-2</v>
      </c>
      <c r="AX87" s="210">
        <f t="shared" si="22"/>
        <v>2.3270573936863277E-2</v>
      </c>
      <c r="AY87" s="210">
        <f t="shared" si="22"/>
        <v>2.3270573936863277E-2</v>
      </c>
      <c r="AZ87" s="210">
        <f t="shared" si="22"/>
        <v>2.3270573936863277E-2</v>
      </c>
    </row>
    <row r="88" spans="2:52" s="202" customFormat="1" x14ac:dyDescent="0.25">
      <c r="B88" s="201"/>
      <c r="D88" s="208">
        <f t="shared" si="10"/>
        <v>22</v>
      </c>
      <c r="E88" s="207" t="s">
        <v>678</v>
      </c>
      <c r="G88"/>
      <c r="I88"/>
      <c r="J88"/>
      <c r="K88" s="211">
        <f t="shared" si="21"/>
        <v>6.1859890382666691E-2</v>
      </c>
      <c r="L88" s="211">
        <f t="shared" si="21"/>
        <v>5.972643576156967E-2</v>
      </c>
      <c r="M88" s="211">
        <f t="shared" si="21"/>
        <v>5.7666560782986133E-2</v>
      </c>
      <c r="N88" s="211">
        <f t="shared" si="21"/>
        <v>5.5677727795663101E-2</v>
      </c>
      <c r="O88" s="211">
        <f t="shared" si="21"/>
        <v>5.3757486668124278E-2</v>
      </c>
      <c r="P88" s="211">
        <f t="shared" si="21"/>
        <v>5.1903471770244548E-2</v>
      </c>
      <c r="Q88" s="211">
        <f t="shared" si="21"/>
        <v>5.0113399058925374E-2</v>
      </c>
      <c r="R88" s="211">
        <f t="shared" si="21"/>
        <v>4.838506326428095E-2</v>
      </c>
      <c r="S88" s="211">
        <f t="shared" si="21"/>
        <v>4.6716335172868474E-2</v>
      </c>
      <c r="T88" s="211">
        <f t="shared" si="21"/>
        <v>4.5105159004615827E-2</v>
      </c>
      <c r="U88" s="211">
        <f t="shared" si="21"/>
        <v>4.3549549880214963E-2</v>
      </c>
      <c r="V88" s="211">
        <f t="shared" si="21"/>
        <v>4.2047591375861171E-2</v>
      </c>
      <c r="W88" s="211">
        <f t="shared" si="21"/>
        <v>4.0597433162325662E-2</v>
      </c>
      <c r="X88" s="211">
        <f t="shared" si="21"/>
        <v>3.9197288725453035E-2</v>
      </c>
      <c r="Y88" s="211">
        <f t="shared" si="21"/>
        <v>3.7845433165275326E-2</v>
      </c>
      <c r="Z88" s="211">
        <f t="shared" si="21"/>
        <v>3.6494427585003701E-2</v>
      </c>
      <c r="AA88" s="211">
        <f t="shared" si="21"/>
        <v>3.5144302708696215E-2</v>
      </c>
      <c r="AB88" s="211">
        <f t="shared" si="21"/>
        <v>3.3795091602537901E-2</v>
      </c>
      <c r="AC88" s="211">
        <f t="shared" si="21"/>
        <v>3.2446829956056591E-2</v>
      </c>
      <c r="AD88" s="211">
        <f t="shared" si="21"/>
        <v>3.1099556410628632E-2</v>
      </c>
      <c r="AE88" s="211">
        <f t="shared" si="21"/>
        <v>2.9753312945729304E-2</v>
      </c>
      <c r="AF88" s="211">
        <f t="shared" si="21"/>
        <v>2.840814533630481E-2</v>
      </c>
      <c r="AG88" s="211">
        <f t="shared" si="21"/>
        <v>2.7064103698570048E-2</v>
      </c>
      <c r="AH88" s="211">
        <f t="shared" si="21"/>
        <v>2.5721243146887073E-2</v>
      </c>
      <c r="AI88" s="211">
        <f t="shared" si="21"/>
        <v>2.4379624591779118E-2</v>
      </c>
      <c r="AJ88" s="211">
        <f t="shared" si="21"/>
        <v>2.3039315719537153E-2</v>
      </c>
      <c r="AK88" s="211">
        <f t="shared" si="21"/>
        <v>2.1700392208767929E-2</v>
      </c>
      <c r="AL88" s="211">
        <f t="shared" si="21"/>
        <v>2.0362939260986399E-2</v>
      </c>
      <c r="AM88" s="211">
        <f t="shared" ref="AL88:AM90" si="23">AM87*($K$76/$K$71)^(1/(COUNT($D87:$D92)))</f>
        <v>2.2596180529999815E-2</v>
      </c>
      <c r="AN88" s="210">
        <f t="shared" si="22"/>
        <v>2.2596180529999815E-2</v>
      </c>
      <c r="AO88" s="210">
        <f t="shared" si="22"/>
        <v>2.2596180529999815E-2</v>
      </c>
      <c r="AP88" s="210">
        <f t="shared" si="22"/>
        <v>2.2596180529999815E-2</v>
      </c>
      <c r="AQ88" s="210">
        <f t="shared" si="22"/>
        <v>2.2596180529999815E-2</v>
      </c>
      <c r="AR88" s="210">
        <f t="shared" si="22"/>
        <v>2.2596180529999815E-2</v>
      </c>
      <c r="AS88" s="210">
        <f t="shared" si="22"/>
        <v>2.2596180529999815E-2</v>
      </c>
      <c r="AT88" s="210">
        <f t="shared" si="22"/>
        <v>2.2596180529999815E-2</v>
      </c>
      <c r="AU88" s="210">
        <f t="shared" si="22"/>
        <v>2.2596180529999815E-2</v>
      </c>
      <c r="AV88" s="210">
        <f t="shared" si="22"/>
        <v>2.2596180529999815E-2</v>
      </c>
      <c r="AW88" s="210">
        <f t="shared" si="22"/>
        <v>2.2596180529999815E-2</v>
      </c>
      <c r="AX88" s="210">
        <f t="shared" si="22"/>
        <v>2.2596180529999815E-2</v>
      </c>
      <c r="AY88" s="210">
        <f t="shared" si="22"/>
        <v>2.2596180529999815E-2</v>
      </c>
      <c r="AZ88" s="210">
        <f t="shared" si="22"/>
        <v>2.2596180529999815E-2</v>
      </c>
    </row>
    <row r="89" spans="2:52" s="202" customFormat="1" x14ac:dyDescent="0.25">
      <c r="B89" s="201"/>
      <c r="D89" s="208">
        <f t="shared" si="10"/>
        <v>23</v>
      </c>
      <c r="E89" s="207" t="s">
        <v>679</v>
      </c>
      <c r="G89"/>
      <c r="I89"/>
      <c r="J89"/>
      <c r="K89" s="211">
        <f t="shared" si="21"/>
        <v>6.0067158396917036E-2</v>
      </c>
      <c r="L89" s="211">
        <f t="shared" si="21"/>
        <v>5.7995532406872004E-2</v>
      </c>
      <c r="M89" s="211">
        <f t="shared" si="21"/>
        <v>5.599535368280667E-2</v>
      </c>
      <c r="N89" s="211">
        <f t="shared" si="21"/>
        <v>5.4064158115928976E-2</v>
      </c>
      <c r="O89" s="211">
        <f t="shared" si="21"/>
        <v>5.2199566580854596E-2</v>
      </c>
      <c r="P89" s="211">
        <f t="shared" si="21"/>
        <v>5.0399282004657056E-2</v>
      </c>
      <c r="Q89" s="211">
        <f t="shared" si="21"/>
        <v>4.8661086537001713E-2</v>
      </c>
      <c r="R89" s="211">
        <f t="shared" si="21"/>
        <v>4.6982838817877758E-2</v>
      </c>
      <c r="S89" s="211">
        <f t="shared" si="21"/>
        <v>4.536247133956188E-2</v>
      </c>
      <c r="T89" s="211">
        <f t="shared" si="21"/>
        <v>4.3797987899563948E-2</v>
      </c>
      <c r="U89" s="211">
        <f t="shared" si="21"/>
        <v>4.2287461141416655E-2</v>
      </c>
      <c r="V89" s="211">
        <f t="shared" si="21"/>
        <v>4.0829030180279759E-2</v>
      </c>
      <c r="W89" s="211">
        <f t="shared" si="21"/>
        <v>3.9420898310433522E-2</v>
      </c>
      <c r="X89" s="211">
        <f t="shared" si="21"/>
        <v>3.8061330791837399E-2</v>
      </c>
      <c r="Y89" s="211">
        <f t="shared" si="21"/>
        <v>3.6748652713026894E-2</v>
      </c>
      <c r="Z89" s="211">
        <f t="shared" si="21"/>
        <v>3.543679998126012E-2</v>
      </c>
      <c r="AA89" s="211">
        <f t="shared" si="21"/>
        <v>3.4125802430195855E-2</v>
      </c>
      <c r="AB89" s="211">
        <f t="shared" si="21"/>
        <v>3.2815692167743792E-2</v>
      </c>
      <c r="AC89" s="211">
        <f t="shared" si="21"/>
        <v>3.1506503849130583E-2</v>
      </c>
      <c r="AD89" s="211">
        <f t="shared" si="21"/>
        <v>3.0198274995885264E-2</v>
      </c>
      <c r="AE89" s="211">
        <f t="shared" si="21"/>
        <v>2.889104637089596E-2</v>
      </c>
      <c r="AF89" s="211">
        <f t="shared" si="21"/>
        <v>2.7584862422526987E-2</v>
      </c>
      <c r="AG89" s="211">
        <f t="shared" si="21"/>
        <v>2.6279771814599121E-2</v>
      </c>
      <c r="AH89" s="211">
        <f t="shared" si="21"/>
        <v>2.4975828064231365E-2</v>
      </c>
      <c r="AI89" s="211">
        <f t="shared" si="21"/>
        <v>2.3673090316728127E-2</v>
      </c>
      <c r="AJ89" s="211">
        <f t="shared" si="21"/>
        <v>2.237162429679625E-2</v>
      </c>
      <c r="AK89" s="211">
        <f t="shared" si="21"/>
        <v>2.1071503489836874E-2</v>
      </c>
      <c r="AL89" s="211">
        <f t="shared" si="23"/>
        <v>1.9772810628180471E-2</v>
      </c>
      <c r="AM89" s="211">
        <f t="shared" si="23"/>
        <v>2.1941331396881161E-2</v>
      </c>
      <c r="AN89" s="210">
        <f t="shared" si="22"/>
        <v>2.1941331396881161E-2</v>
      </c>
      <c r="AO89" s="210">
        <f t="shared" si="22"/>
        <v>2.1941331396881161E-2</v>
      </c>
      <c r="AP89" s="210">
        <f t="shared" si="22"/>
        <v>2.1941331396881161E-2</v>
      </c>
      <c r="AQ89" s="210">
        <f t="shared" si="22"/>
        <v>2.1941331396881161E-2</v>
      </c>
      <c r="AR89" s="210">
        <f t="shared" si="22"/>
        <v>2.1941331396881161E-2</v>
      </c>
      <c r="AS89" s="210">
        <f t="shared" si="22"/>
        <v>2.1941331396881161E-2</v>
      </c>
      <c r="AT89" s="210">
        <f t="shared" si="22"/>
        <v>2.1941331396881161E-2</v>
      </c>
      <c r="AU89" s="210">
        <f t="shared" si="22"/>
        <v>2.1941331396881161E-2</v>
      </c>
      <c r="AV89" s="210">
        <f t="shared" si="22"/>
        <v>2.1941331396881161E-2</v>
      </c>
      <c r="AW89" s="210">
        <f t="shared" si="22"/>
        <v>2.1941331396881161E-2</v>
      </c>
      <c r="AX89" s="210">
        <f t="shared" si="22"/>
        <v>2.1941331396881161E-2</v>
      </c>
      <c r="AY89" s="210">
        <f t="shared" si="22"/>
        <v>2.1941331396881161E-2</v>
      </c>
      <c r="AZ89" s="210">
        <f t="shared" si="22"/>
        <v>2.1941331396881161E-2</v>
      </c>
    </row>
    <row r="90" spans="2:52" s="202" customFormat="1" x14ac:dyDescent="0.25">
      <c r="B90" s="201"/>
      <c r="D90" s="208">
        <f t="shared" si="10"/>
        <v>24</v>
      </c>
      <c r="E90" s="202" t="s">
        <v>680</v>
      </c>
      <c r="G90"/>
      <c r="I90"/>
      <c r="J90"/>
      <c r="K90" s="211">
        <f t="shared" si="21"/>
        <v>5.8326380721995433E-2</v>
      </c>
      <c r="L90" s="211">
        <f t="shared" si="21"/>
        <v>5.6314791536928387E-2</v>
      </c>
      <c r="M90" s="211">
        <f t="shared" si="21"/>
        <v>5.4372579038694788E-2</v>
      </c>
      <c r="N90" s="211">
        <f t="shared" si="21"/>
        <v>5.2497350529664477E-2</v>
      </c>
      <c r="O90" s="211">
        <f t="shared" si="21"/>
        <v>5.068679583275143E-2</v>
      </c>
      <c r="P90" s="211">
        <f t="shared" si="21"/>
        <v>4.8938684445404307E-2</v>
      </c>
      <c r="Q90" s="211">
        <f t="shared" si="21"/>
        <v>4.7250862791751454E-2</v>
      </c>
      <c r="R90" s="211">
        <f t="shared" si="21"/>
        <v>4.5621251569515436E-2</v>
      </c>
      <c r="S90" s="211">
        <f t="shared" si="21"/>
        <v>4.4047843188428408E-2</v>
      </c>
      <c r="T90" s="211">
        <f t="shared" si="21"/>
        <v>4.2528699296992718E-2</v>
      </c>
      <c r="U90" s="211">
        <f t="shared" si="21"/>
        <v>4.1061948394539798E-2</v>
      </c>
      <c r="V90" s="211">
        <f t="shared" si="21"/>
        <v>3.9645783525645614E-2</v>
      </c>
      <c r="W90" s="211">
        <f t="shared" si="21"/>
        <v>3.8278460054062137E-2</v>
      </c>
      <c r="X90" s="211">
        <f t="shared" si="21"/>
        <v>3.6958293513422752E-2</v>
      </c>
      <c r="Y90" s="211">
        <f t="shared" si="21"/>
        <v>3.5683657532073441E-2</v>
      </c>
      <c r="Z90" s="211">
        <f t="shared" si="21"/>
        <v>3.4409822978778738E-2</v>
      </c>
      <c r="AA90" s="211">
        <f t="shared" si="21"/>
        <v>3.3136818822602401E-2</v>
      </c>
      <c r="AB90" s="211">
        <f t="shared" si="21"/>
        <v>3.1864676240950088E-2</v>
      </c>
      <c r="AC90" s="211">
        <f t="shared" si="21"/>
        <v>3.0593428884721861E-2</v>
      </c>
      <c r="AD90" s="211">
        <f t="shared" si="21"/>
        <v>2.9323113188053206E-2</v>
      </c>
      <c r="AE90" s="211">
        <f t="shared" si="21"/>
        <v>2.8053768732502433E-2</v>
      </c>
      <c r="AF90" s="211">
        <f t="shared" si="21"/>
        <v>2.6785438678297004E-2</v>
      </c>
      <c r="AG90" s="211">
        <f t="shared" si="21"/>
        <v>2.551817027895471E-2</v>
      </c>
      <c r="AH90" s="211">
        <f t="shared" si="21"/>
        <v>2.4252015500640444E-2</v>
      </c>
      <c r="AI90" s="211">
        <f t="shared" si="21"/>
        <v>2.2987031774596753E-2</v>
      </c>
      <c r="AJ90" s="211">
        <f t="shared" si="21"/>
        <v>2.1723282920794094E-2</v>
      </c>
      <c r="AK90" s="211">
        <f t="shared" si="21"/>
        <v>2.0460840294988233E-2</v>
      </c>
      <c r="AL90" s="211">
        <f t="shared" si="23"/>
        <v>1.9199784231883427E-2</v>
      </c>
      <c r="AM90" s="211">
        <f t="shared" si="23"/>
        <v>2.1305460134229463E-2</v>
      </c>
      <c r="AN90" s="210">
        <f t="shared" si="22"/>
        <v>2.1305460134229463E-2</v>
      </c>
      <c r="AO90" s="210">
        <f t="shared" si="22"/>
        <v>2.1305460134229463E-2</v>
      </c>
      <c r="AP90" s="210">
        <f t="shared" si="22"/>
        <v>2.1305460134229463E-2</v>
      </c>
      <c r="AQ90" s="210">
        <f t="shared" si="22"/>
        <v>2.1305460134229463E-2</v>
      </c>
      <c r="AR90" s="210">
        <f t="shared" si="22"/>
        <v>2.1305460134229463E-2</v>
      </c>
      <c r="AS90" s="210">
        <f t="shared" si="22"/>
        <v>2.1305460134229463E-2</v>
      </c>
      <c r="AT90" s="210">
        <f t="shared" si="22"/>
        <v>2.1305460134229463E-2</v>
      </c>
      <c r="AU90" s="210">
        <f t="shared" si="22"/>
        <v>2.1305460134229463E-2</v>
      </c>
      <c r="AV90" s="210">
        <f t="shared" si="22"/>
        <v>2.1305460134229463E-2</v>
      </c>
      <c r="AW90" s="210">
        <f t="shared" si="22"/>
        <v>2.1305460134229463E-2</v>
      </c>
      <c r="AX90" s="210">
        <f t="shared" si="22"/>
        <v>2.1305460134229463E-2</v>
      </c>
      <c r="AY90" s="210">
        <f t="shared" si="22"/>
        <v>2.1305460134229463E-2</v>
      </c>
      <c r="AZ90" s="210">
        <f t="shared" si="22"/>
        <v>2.1305460134229463E-2</v>
      </c>
    </row>
    <row r="91" spans="2:52" s="202" customFormat="1" x14ac:dyDescent="0.25">
      <c r="B91" s="201"/>
      <c r="D91" s="208">
        <f t="shared" si="10"/>
        <v>25</v>
      </c>
      <c r="E91" s="202" t="s">
        <v>681</v>
      </c>
      <c r="G91"/>
      <c r="I91"/>
      <c r="J91"/>
      <c r="K91" s="209" cm="1">
        <f t="array" ref="K91">SUMPRODUCT((EmissionRates!$J$10:$S$39)*(EmissionRates!$E$10:$E$39=$D91)*(EmissionRates!$J$8:$S$8=$E$69)*(EmissionRates!$B$10:$B$39=K$2)*(EmissionRates!$F$10:$F$39=$F$69))</f>
        <v>6.0438730079441103E-2</v>
      </c>
      <c r="L91" s="210">
        <f t="shared" ref="L91:AL91" si="24">K91*($AM$71/$K$71)^(1/(COUNT(K$2:AM$2)))</f>
        <v>5.8354289140674913E-2</v>
      </c>
      <c r="M91" s="210">
        <f t="shared" si="24"/>
        <v>5.6341737436204242E-2</v>
      </c>
      <c r="N91" s="210">
        <f t="shared" si="24"/>
        <v>5.4398595614414236E-2</v>
      </c>
      <c r="O91" s="210">
        <f t="shared" si="24"/>
        <v>5.2522469832799859E-2</v>
      </c>
      <c r="P91" s="210">
        <f t="shared" si="24"/>
        <v>5.0711048808885245E-2</v>
      </c>
      <c r="Q91" s="210">
        <f t="shared" si="24"/>
        <v>4.8962100972852418E-2</v>
      </c>
      <c r="R91" s="210">
        <f t="shared" si="24"/>
        <v>4.7273471718371547E-2</v>
      </c>
      <c r="S91" s="210">
        <f t="shared" si="24"/>
        <v>4.5643080748245947E-2</v>
      </c>
      <c r="T91" s="210">
        <f t="shared" si="24"/>
        <v>4.4068919511601801E-2</v>
      </c>
      <c r="U91" s="210">
        <f t="shared" si="24"/>
        <v>4.2549048729465334E-2</v>
      </c>
      <c r="V91" s="210">
        <f t="shared" si="24"/>
        <v>4.1081596005679129E-2</v>
      </c>
      <c r="W91" s="210">
        <f t="shared" si="24"/>
        <v>3.9664753520214334E-2</v>
      </c>
      <c r="X91" s="210">
        <f t="shared" si="24"/>
        <v>3.8296775802037074E-2</v>
      </c>
      <c r="Y91" s="210">
        <f t="shared" si="24"/>
        <v>3.6975977578785346E-2</v>
      </c>
      <c r="Z91" s="210">
        <f t="shared" si="24"/>
        <v>3.5656009808122523E-2</v>
      </c>
      <c r="AA91" s="210">
        <f t="shared" si="24"/>
        <v>3.4336902508256516E-2</v>
      </c>
      <c r="AB91" s="210">
        <f t="shared" si="24"/>
        <v>3.3018687985714522E-2</v>
      </c>
      <c r="AC91" s="210">
        <f t="shared" si="24"/>
        <v>3.1701401110098268E-2</v>
      </c>
      <c r="AD91" s="210">
        <f t="shared" si="24"/>
        <v>3.0385079635042628E-2</v>
      </c>
      <c r="AE91" s="210">
        <f t="shared" si="24"/>
        <v>2.9069764575592398E-2</v>
      </c>
      <c r="AF91" s="210">
        <f t="shared" si="24"/>
        <v>2.7755500655066694E-2</v>
      </c>
      <c r="AG91" s="210">
        <f t="shared" si="24"/>
        <v>2.6442336838317631E-2</v>
      </c>
      <c r="AH91" s="210">
        <f t="shared" si="24"/>
        <v>2.5130326973517771E-2</v>
      </c>
      <c r="AI91" s="210">
        <f t="shared" si="24"/>
        <v>2.3819530571840671E-2</v>
      </c>
      <c r="AJ91" s="210">
        <f t="shared" si="24"/>
        <v>2.25100137645621E-2</v>
      </c>
      <c r="AK91" s="210">
        <f t="shared" si="24"/>
        <v>2.1201850491659281E-2</v>
      </c>
      <c r="AL91" s="210">
        <f t="shared" si="24"/>
        <v>1.9895123997239712E-2</v>
      </c>
      <c r="AM91" s="209" cm="1">
        <f t="array" ref="AM91">SUMPRODUCT((EmissionRates!$J$10:$S$39)*(EmissionRates!$E$10:$E$39=$D91)*(EmissionRates!$J$8:$S$8=$E$69)*(EmissionRates!$B$10:$B$39=AM$2)*(EmissionRates!$F$10:$F$39=$F$69))</f>
        <v>2.1787995461841899E-2</v>
      </c>
      <c r="AN91" s="210">
        <f>$AM91</f>
        <v>2.1787995461841899E-2</v>
      </c>
      <c r="AO91" s="210">
        <f>$AM91</f>
        <v>2.1787995461841899E-2</v>
      </c>
      <c r="AP91" s="210">
        <f t="shared" si="22"/>
        <v>2.1787995461841899E-2</v>
      </c>
      <c r="AQ91" s="210">
        <f t="shared" si="22"/>
        <v>2.1787995461841899E-2</v>
      </c>
      <c r="AR91" s="210">
        <f t="shared" si="22"/>
        <v>2.1787995461841899E-2</v>
      </c>
      <c r="AS91" s="210">
        <f t="shared" si="22"/>
        <v>2.1787995461841899E-2</v>
      </c>
      <c r="AT91" s="210">
        <f t="shared" si="22"/>
        <v>2.1787995461841899E-2</v>
      </c>
      <c r="AU91" s="210">
        <f t="shared" si="22"/>
        <v>2.1787995461841899E-2</v>
      </c>
      <c r="AV91" s="210">
        <f t="shared" si="22"/>
        <v>2.1787995461841899E-2</v>
      </c>
      <c r="AW91" s="210">
        <f t="shared" si="22"/>
        <v>2.1787995461841899E-2</v>
      </c>
      <c r="AX91" s="210">
        <f t="shared" si="22"/>
        <v>2.1787995461841899E-2</v>
      </c>
      <c r="AY91" s="210">
        <f t="shared" si="22"/>
        <v>2.1787995461841899E-2</v>
      </c>
      <c r="AZ91" s="210">
        <f t="shared" si="22"/>
        <v>2.1787995461841899E-2</v>
      </c>
    </row>
    <row r="92" spans="2:52" s="202" customFormat="1" x14ac:dyDescent="0.25">
      <c r="B92" s="201"/>
      <c r="D92" s="208">
        <f t="shared" si="10"/>
        <v>26</v>
      </c>
      <c r="E92" s="202" t="s">
        <v>682</v>
      </c>
      <c r="G92"/>
      <c r="I92"/>
      <c r="J92"/>
      <c r="K92" s="211">
        <f t="shared" ref="K92:AL95" si="25">K91*($K$76/$K$71)^(1/(COUNT($D91:$D96)))</f>
        <v>5.8687184062769474E-2</v>
      </c>
      <c r="L92" s="211">
        <f t="shared" si="25"/>
        <v>5.6663151312899444E-2</v>
      </c>
      <c r="M92" s="211">
        <f t="shared" si="25"/>
        <v>5.4708924409705671E-2</v>
      </c>
      <c r="N92" s="211">
        <f t="shared" si="25"/>
        <v>5.2822095854480181E-2</v>
      </c>
      <c r="O92" s="211">
        <f t="shared" si="25"/>
        <v>5.1000341179526086E-2</v>
      </c>
      <c r="P92" s="211">
        <f t="shared" si="25"/>
        <v>4.9241416084542848E-2</v>
      </c>
      <c r="Q92" s="211">
        <f t="shared" si="25"/>
        <v>4.7543153671773274E-2</v>
      </c>
      <c r="R92" s="211">
        <f t="shared" si="25"/>
        <v>4.5903461776506164E-2</v>
      </c>
      <c r="S92" s="211">
        <f t="shared" si="25"/>
        <v>4.4320320389645916E-2</v>
      </c>
      <c r="T92" s="211">
        <f t="shared" si="25"/>
        <v>4.2791779169173837E-2</v>
      </c>
      <c r="U92" s="211">
        <f t="shared" si="25"/>
        <v>4.1315955037435341E-2</v>
      </c>
      <c r="V92" s="211">
        <f t="shared" si="25"/>
        <v>3.9891029861293226E-2</v>
      </c>
      <c r="W92" s="211">
        <f t="shared" si="25"/>
        <v>3.8515248212288841E-2</v>
      </c>
      <c r="X92" s="211">
        <f t="shared" si="25"/>
        <v>3.718691520405204E-2</v>
      </c>
      <c r="Y92" s="211">
        <f t="shared" si="25"/>
        <v>3.590439440429552E-2</v>
      </c>
      <c r="Z92" s="211">
        <f t="shared" si="25"/>
        <v>3.462267999017743E-2</v>
      </c>
      <c r="AA92" s="211">
        <f t="shared" si="25"/>
        <v>3.3341801109962294E-2</v>
      </c>
      <c r="AB92" s="211">
        <f t="shared" si="25"/>
        <v>3.2061789133917259E-2</v>
      </c>
      <c r="AC92" s="211">
        <f t="shared" si="25"/>
        <v>3.0782677921104756E-2</v>
      </c>
      <c r="AD92" s="211">
        <f t="shared" si="25"/>
        <v>2.9504504131039562E-2</v>
      </c>
      <c r="AE92" s="211">
        <f t="shared" si="25"/>
        <v>2.8227307590129015E-2</v>
      </c>
      <c r="AF92" s="211">
        <f t="shared" si="25"/>
        <v>2.6951131725587055E-2</v>
      </c>
      <c r="AG92" s="211">
        <f t="shared" si="25"/>
        <v>2.5676024083238758E-2</v>
      </c>
      <c r="AH92" s="211">
        <f t="shared" si="25"/>
        <v>2.4402036950708479E-2</v>
      </c>
      <c r="AI92" s="211">
        <f t="shared" si="25"/>
        <v>2.3129228114504831E-2</v>
      </c>
      <c r="AJ92" s="211">
        <f t="shared" si="25"/>
        <v>2.1857661789384614E-2</v>
      </c>
      <c r="AK92" s="211">
        <f t="shared" si="25"/>
        <v>2.0587409772505828E-2</v>
      </c>
      <c r="AL92" s="211">
        <f t="shared" si="25"/>
        <v>1.9318552895518183E-2</v>
      </c>
      <c r="AM92" s="211">
        <f>AM91*($K$76/$K$71)^(1/(COUNT($D91:$D96)))</f>
        <v>2.1156567954806468E-2</v>
      </c>
      <c r="AN92" s="210">
        <f t="shared" ref="AN92:AZ121" si="26">$AM92</f>
        <v>2.1156567954806468E-2</v>
      </c>
      <c r="AO92" s="210">
        <f t="shared" si="22"/>
        <v>2.1156567954806468E-2</v>
      </c>
      <c r="AP92" s="210">
        <f t="shared" si="22"/>
        <v>2.1156567954806468E-2</v>
      </c>
      <c r="AQ92" s="210">
        <f t="shared" si="22"/>
        <v>2.1156567954806468E-2</v>
      </c>
      <c r="AR92" s="210">
        <f t="shared" si="22"/>
        <v>2.1156567954806468E-2</v>
      </c>
      <c r="AS92" s="210">
        <f t="shared" si="22"/>
        <v>2.1156567954806468E-2</v>
      </c>
      <c r="AT92" s="210">
        <f t="shared" si="22"/>
        <v>2.1156567954806468E-2</v>
      </c>
      <c r="AU92" s="210">
        <f t="shared" si="22"/>
        <v>2.1156567954806468E-2</v>
      </c>
      <c r="AV92" s="210">
        <f t="shared" si="22"/>
        <v>2.1156567954806468E-2</v>
      </c>
      <c r="AW92" s="210">
        <f t="shared" si="22"/>
        <v>2.1156567954806468E-2</v>
      </c>
      <c r="AX92" s="210">
        <f t="shared" si="22"/>
        <v>2.1156567954806468E-2</v>
      </c>
      <c r="AY92" s="210">
        <f t="shared" si="22"/>
        <v>2.1156567954806468E-2</v>
      </c>
      <c r="AZ92" s="210">
        <f t="shared" si="22"/>
        <v>2.1156567954806468E-2</v>
      </c>
    </row>
    <row r="93" spans="2:52" s="202" customFormat="1" x14ac:dyDescent="0.25">
      <c r="B93" s="201"/>
      <c r="D93" s="208">
        <f t="shared" si="10"/>
        <v>27</v>
      </c>
      <c r="E93" s="202" t="s">
        <v>683</v>
      </c>
      <c r="G93"/>
      <c r="I93"/>
      <c r="J93"/>
      <c r="K93" s="211">
        <f t="shared" si="25"/>
        <v>5.6986398765995261E-2</v>
      </c>
      <c r="L93" s="211">
        <f t="shared" si="25"/>
        <v>5.5021023544104194E-2</v>
      </c>
      <c r="M93" s="211">
        <f t="shared" si="25"/>
        <v>5.3123431158933261E-2</v>
      </c>
      <c r="N93" s="211">
        <f t="shared" si="25"/>
        <v>5.1291283882346543E-2</v>
      </c>
      <c r="O93" s="211">
        <f t="shared" si="25"/>
        <v>4.9522324610937071E-2</v>
      </c>
      <c r="P93" s="211">
        <f t="shared" si="25"/>
        <v>4.7814374085401144E-2</v>
      </c>
      <c r="Q93" s="211">
        <f t="shared" si="25"/>
        <v>4.6165328205812192E-2</v>
      </c>
      <c r="R93" s="211">
        <f t="shared" si="25"/>
        <v>4.4573155439486888E-2</v>
      </c>
      <c r="S93" s="211">
        <f t="shared" si="25"/>
        <v>4.3035894318250001E-2</v>
      </c>
      <c r="T93" s="211">
        <f t="shared" si="25"/>
        <v>4.1551651022014864E-2</v>
      </c>
      <c r="U93" s="211">
        <f t="shared" si="25"/>
        <v>4.0118597045702482E-2</v>
      </c>
      <c r="V93" s="211">
        <f t="shared" si="25"/>
        <v>3.8734966946625128E-2</v>
      </c>
      <c r="W93" s="211">
        <f t="shared" si="25"/>
        <v>3.7399056169559249E-2</v>
      </c>
      <c r="X93" s="211">
        <f t="shared" si="25"/>
        <v>3.6109218946828406E-2</v>
      </c>
      <c r="Y93" s="211">
        <f t="shared" si="25"/>
        <v>3.4863866270809091E-2</v>
      </c>
      <c r="Z93" s="211">
        <f t="shared" si="25"/>
        <v>3.3619296610950533E-2</v>
      </c>
      <c r="AA93" s="211">
        <f t="shared" si="25"/>
        <v>3.2375538270785306E-2</v>
      </c>
      <c r="AB93" s="211">
        <f t="shared" si="25"/>
        <v>3.1132621711453808E-2</v>
      </c>
      <c r="AC93" s="211">
        <f t="shared" si="25"/>
        <v>2.9890579810765119E-2</v>
      </c>
      <c r="AD93" s="211">
        <f t="shared" si="25"/>
        <v>2.86494481658221E-2</v>
      </c>
      <c r="AE93" s="211">
        <f t="shared" si="25"/>
        <v>2.7409265448841976E-2</v>
      </c>
      <c r="AF93" s="211">
        <f t="shared" si="25"/>
        <v>2.6170073828495302E-2</v>
      </c>
      <c r="AG93" s="211">
        <f t="shared" si="25"/>
        <v>2.4931919472704268E-2</v>
      </c>
      <c r="AH93" s="211">
        <f t="shared" si="25"/>
        <v>2.3694853153770522E-2</v>
      </c>
      <c r="AI93" s="211">
        <f t="shared" si="25"/>
        <v>2.2458930983519431E-2</v>
      </c>
      <c r="AJ93" s="211">
        <f t="shared" si="25"/>
        <v>2.122421531573054E-2</v>
      </c>
      <c r="AK93" s="211">
        <f t="shared" si="25"/>
        <v>1.9990775866842656E-2</v>
      </c>
      <c r="AL93" s="211">
        <f t="shared" si="25"/>
        <v>1.8758691125961988E-2</v>
      </c>
      <c r="AM93" s="211">
        <f t="shared" ref="AL93:AM95" si="27">AM92*($K$76/$K$71)^(1/(COUNT($D92:$D97)))</f>
        <v>2.0543439547260903E-2</v>
      </c>
      <c r="AN93" s="210">
        <f t="shared" si="26"/>
        <v>2.0543439547260903E-2</v>
      </c>
      <c r="AO93" s="210">
        <f t="shared" si="22"/>
        <v>2.0543439547260903E-2</v>
      </c>
      <c r="AP93" s="210">
        <f t="shared" si="22"/>
        <v>2.0543439547260903E-2</v>
      </c>
      <c r="AQ93" s="210">
        <f t="shared" si="22"/>
        <v>2.0543439547260903E-2</v>
      </c>
      <c r="AR93" s="210">
        <f t="shared" si="22"/>
        <v>2.0543439547260903E-2</v>
      </c>
      <c r="AS93" s="210">
        <f t="shared" si="22"/>
        <v>2.0543439547260903E-2</v>
      </c>
      <c r="AT93" s="210">
        <f t="shared" si="22"/>
        <v>2.0543439547260903E-2</v>
      </c>
      <c r="AU93" s="210">
        <f t="shared" si="22"/>
        <v>2.0543439547260903E-2</v>
      </c>
      <c r="AV93" s="210">
        <f t="shared" si="22"/>
        <v>2.0543439547260903E-2</v>
      </c>
      <c r="AW93" s="210">
        <f t="shared" si="22"/>
        <v>2.0543439547260903E-2</v>
      </c>
      <c r="AX93" s="210">
        <f t="shared" si="22"/>
        <v>2.0543439547260903E-2</v>
      </c>
      <c r="AY93" s="210">
        <f t="shared" si="22"/>
        <v>2.0543439547260903E-2</v>
      </c>
      <c r="AZ93" s="210">
        <f t="shared" si="22"/>
        <v>2.0543439547260903E-2</v>
      </c>
    </row>
    <row r="94" spans="2:52" s="202" customFormat="1" x14ac:dyDescent="0.25">
      <c r="B94" s="201"/>
      <c r="D94" s="208">
        <f t="shared" si="10"/>
        <v>28</v>
      </c>
      <c r="E94" s="202" t="s">
        <v>684</v>
      </c>
      <c r="G94"/>
      <c r="I94"/>
      <c r="J94"/>
      <c r="K94" s="211">
        <f t="shared" si="25"/>
        <v>5.5334903116899994E-2</v>
      </c>
      <c r="L94" s="211">
        <f t="shared" si="25"/>
        <v>5.3426485497139936E-2</v>
      </c>
      <c r="M94" s="211">
        <f t="shared" si="25"/>
        <v>5.1583886332030773E-2</v>
      </c>
      <c r="N94" s="211">
        <f t="shared" si="25"/>
        <v>4.9804835642020963E-2</v>
      </c>
      <c r="O94" s="211">
        <f t="shared" si="25"/>
        <v>4.8087141735741086E-2</v>
      </c>
      <c r="P94" s="211">
        <f t="shared" si="25"/>
        <v>4.6428688509962159E-2</v>
      </c>
      <c r="Q94" s="211">
        <f t="shared" si="25"/>
        <v>4.4827432842674264E-2</v>
      </c>
      <c r="R94" s="211">
        <f t="shared" si="25"/>
        <v>4.3281402076074046E-2</v>
      </c>
      <c r="S94" s="211">
        <f t="shared" si="25"/>
        <v>4.1788691586360151E-2</v>
      </c>
      <c r="T94" s="211">
        <f t="shared" si="25"/>
        <v>4.0347462437342788E-2</v>
      </c>
      <c r="U94" s="211">
        <f t="shared" si="25"/>
        <v>3.8955939114976745E-2</v>
      </c>
      <c r="V94" s="211">
        <f t="shared" si="25"/>
        <v>3.7612407340026986E-2</v>
      </c>
      <c r="W94" s="211">
        <f t="shared" si="25"/>
        <v>3.63152119561721E-2</v>
      </c>
      <c r="X94" s="211">
        <f t="shared" si="25"/>
        <v>3.5062754890943897E-2</v>
      </c>
      <c r="Y94" s="211">
        <f t="shared" si="25"/>
        <v>3.3853493186991102E-2</v>
      </c>
      <c r="Z94" s="211">
        <f t="shared" si="25"/>
        <v>3.2644991806981077E-2</v>
      </c>
      <c r="AA94" s="211">
        <f t="shared" si="25"/>
        <v>3.1437278234195232E-2</v>
      </c>
      <c r="AB94" s="211">
        <f t="shared" si="25"/>
        <v>3.0230382046994169E-2</v>
      </c>
      <c r="AC94" s="211">
        <f t="shared" si="25"/>
        <v>2.9024335170370858E-2</v>
      </c>
      <c r="AD94" s="211">
        <f t="shared" si="25"/>
        <v>2.7819172169805506E-2</v>
      </c>
      <c r="AE94" s="211">
        <f t="shared" si="25"/>
        <v>2.6614930596774243E-2</v>
      </c>
      <c r="AF94" s="211">
        <f t="shared" si="25"/>
        <v>2.5411651397877492E-2</v>
      </c>
      <c r="AG94" s="211">
        <f t="shared" si="25"/>
        <v>2.4209379403066906E-2</v>
      </c>
      <c r="AH94" s="211">
        <f t="shared" si="25"/>
        <v>2.3008163913236273E-2</v>
      </c>
      <c r="AI94" s="211">
        <f t="shared" si="25"/>
        <v>2.1808059414060898E-2</v>
      </c>
      <c r="AJ94" s="211">
        <f t="shared" si="25"/>
        <v>2.0609126452275178E-2</v>
      </c>
      <c r="AK94" s="211">
        <f t="shared" si="25"/>
        <v>1.9411432723899051E-2</v>
      </c>
      <c r="AL94" s="211">
        <f t="shared" si="27"/>
        <v>1.8215054443383366E-2</v>
      </c>
      <c r="AM94" s="211">
        <f t="shared" si="27"/>
        <v>1.9948079921728677E-2</v>
      </c>
      <c r="AN94" s="210">
        <f t="shared" si="26"/>
        <v>1.9948079921728677E-2</v>
      </c>
      <c r="AO94" s="210">
        <f t="shared" si="22"/>
        <v>1.9948079921728677E-2</v>
      </c>
      <c r="AP94" s="210">
        <f t="shared" si="22"/>
        <v>1.9948079921728677E-2</v>
      </c>
      <c r="AQ94" s="210">
        <f t="shared" si="22"/>
        <v>1.9948079921728677E-2</v>
      </c>
      <c r="AR94" s="210">
        <f t="shared" si="22"/>
        <v>1.9948079921728677E-2</v>
      </c>
      <c r="AS94" s="210">
        <f t="shared" si="22"/>
        <v>1.9948079921728677E-2</v>
      </c>
      <c r="AT94" s="210">
        <f t="shared" si="22"/>
        <v>1.9948079921728677E-2</v>
      </c>
      <c r="AU94" s="210">
        <f t="shared" si="22"/>
        <v>1.9948079921728677E-2</v>
      </c>
      <c r="AV94" s="210">
        <f t="shared" si="22"/>
        <v>1.9948079921728677E-2</v>
      </c>
      <c r="AW94" s="210">
        <f t="shared" si="22"/>
        <v>1.9948079921728677E-2</v>
      </c>
      <c r="AX94" s="210">
        <f t="shared" si="22"/>
        <v>1.9948079921728677E-2</v>
      </c>
      <c r="AY94" s="210">
        <f t="shared" si="22"/>
        <v>1.9948079921728677E-2</v>
      </c>
      <c r="AZ94" s="210">
        <f t="shared" si="22"/>
        <v>1.9948079921728677E-2</v>
      </c>
    </row>
    <row r="95" spans="2:52" s="202" customFormat="1" x14ac:dyDescent="0.25">
      <c r="B95" s="201"/>
      <c r="D95" s="208">
        <f t="shared" si="10"/>
        <v>29</v>
      </c>
      <c r="E95" s="202" t="s">
        <v>685</v>
      </c>
      <c r="G95"/>
      <c r="I95"/>
      <c r="J95"/>
      <c r="K95" s="211">
        <f t="shared" si="25"/>
        <v>5.373126867570769E-2</v>
      </c>
      <c r="L95" s="211">
        <f t="shared" si="25"/>
        <v>5.1878157996971097E-2</v>
      </c>
      <c r="M95" s="211">
        <f t="shared" si="25"/>
        <v>5.0088958319636202E-2</v>
      </c>
      <c r="N95" s="211">
        <f t="shared" si="25"/>
        <v>4.8361465449346427E-2</v>
      </c>
      <c r="O95" s="211">
        <f t="shared" si="25"/>
        <v>4.6693551211094836E-2</v>
      </c>
      <c r="P95" s="211">
        <f t="shared" si="25"/>
        <v>4.5083160827431072E-2</v>
      </c>
      <c r="Q95" s="211">
        <f t="shared" si="25"/>
        <v>4.3528310387089951E-2</v>
      </c>
      <c r="R95" s="211">
        <f t="shared" si="25"/>
        <v>4.2027084400923252E-2</v>
      </c>
      <c r="S95" s="211">
        <f t="shared" si="25"/>
        <v>4.0577633442123819E-2</v>
      </c>
      <c r="T95" s="211">
        <f t="shared" si="25"/>
        <v>3.9178171867834684E-2</v>
      </c>
      <c r="U95" s="211">
        <f t="shared" si="25"/>
        <v>3.7826975619336546E-2</v>
      </c>
      <c r="V95" s="211">
        <f t="shared" si="25"/>
        <v>3.6522380098103435E-2</v>
      </c>
      <c r="W95" s="211">
        <f t="shared" si="25"/>
        <v>3.5262778115110041E-2</v>
      </c>
      <c r="X95" s="211">
        <f t="shared" si="25"/>
        <v>3.4046617910864344E-2</v>
      </c>
      <c r="Y95" s="211">
        <f t="shared" si="25"/>
        <v>3.2872401243726319E-2</v>
      </c>
      <c r="Z95" s="211">
        <f t="shared" si="25"/>
        <v>3.1698922865945438E-2</v>
      </c>
      <c r="AA95" s="211">
        <f t="shared" si="25"/>
        <v>3.0526209464323228E-2</v>
      </c>
      <c r="AB95" s="211">
        <f t="shared" si="25"/>
        <v>2.9354289760023935E-2</v>
      </c>
      <c r="AC95" s="211">
        <f t="shared" si="25"/>
        <v>2.8183194752837527E-2</v>
      </c>
      <c r="AD95" s="211">
        <f t="shared" si="25"/>
        <v>2.7012958006518512E-2</v>
      </c>
      <c r="AE95" s="211">
        <f t="shared" si="25"/>
        <v>2.5843615984281594E-2</v>
      </c>
      <c r="AF95" s="211">
        <f t="shared" si="25"/>
        <v>2.46752084460733E-2</v>
      </c>
      <c r="AG95" s="211">
        <f t="shared" si="25"/>
        <v>2.3507778922649825E-2</v>
      </c>
      <c r="AH95" s="211">
        <f t="shared" si="25"/>
        <v>2.2341375286139269E-2</v>
      </c>
      <c r="AI95" s="211">
        <f t="shared" si="25"/>
        <v>2.1176050443193557E-2</v>
      </c>
      <c r="AJ95" s="211">
        <f t="shared" si="25"/>
        <v>2.0011863185871049E-2</v>
      </c>
      <c r="AK95" s="211">
        <f t="shared" si="25"/>
        <v>1.8848879248325609E-2</v>
      </c>
      <c r="AL95" s="211">
        <f t="shared" si="27"/>
        <v>1.7687172636273431E-2</v>
      </c>
      <c r="AM95" s="211">
        <f t="shared" si="27"/>
        <v>1.9369974129611174E-2</v>
      </c>
      <c r="AN95" s="210">
        <f t="shared" si="26"/>
        <v>1.9369974129611174E-2</v>
      </c>
      <c r="AO95" s="210">
        <f t="shared" si="22"/>
        <v>1.9369974129611174E-2</v>
      </c>
      <c r="AP95" s="210">
        <f t="shared" si="22"/>
        <v>1.9369974129611174E-2</v>
      </c>
      <c r="AQ95" s="210">
        <f t="shared" si="22"/>
        <v>1.9369974129611174E-2</v>
      </c>
      <c r="AR95" s="210">
        <f t="shared" si="22"/>
        <v>1.9369974129611174E-2</v>
      </c>
      <c r="AS95" s="210">
        <f t="shared" si="22"/>
        <v>1.9369974129611174E-2</v>
      </c>
      <c r="AT95" s="210">
        <f t="shared" si="22"/>
        <v>1.9369974129611174E-2</v>
      </c>
      <c r="AU95" s="210">
        <f t="shared" si="22"/>
        <v>1.9369974129611174E-2</v>
      </c>
      <c r="AV95" s="210">
        <f t="shared" si="22"/>
        <v>1.9369974129611174E-2</v>
      </c>
      <c r="AW95" s="210">
        <f t="shared" si="22"/>
        <v>1.9369974129611174E-2</v>
      </c>
      <c r="AX95" s="210">
        <f t="shared" si="22"/>
        <v>1.9369974129611174E-2</v>
      </c>
      <c r="AY95" s="210">
        <f t="shared" si="22"/>
        <v>1.9369974129611174E-2</v>
      </c>
      <c r="AZ95" s="210">
        <f t="shared" si="22"/>
        <v>1.9369974129611174E-2</v>
      </c>
    </row>
    <row r="96" spans="2:52" s="202" customFormat="1" x14ac:dyDescent="0.25">
      <c r="B96" s="201"/>
      <c r="D96" s="208">
        <f t="shared" si="10"/>
        <v>30</v>
      </c>
      <c r="E96" s="202" t="s">
        <v>686</v>
      </c>
      <c r="G96"/>
      <c r="I96"/>
      <c r="J96"/>
      <c r="K96" s="209" cm="1">
        <f t="array" ref="K96">SUMPRODUCT((EmissionRates!$J$10:$S$39)*(EmissionRates!$E$10:$E$39=$D96)*(EmissionRates!$J$8:$S$8=$E$69)*(EmissionRates!$B$10:$B$39=K$2)*(EmissionRates!$F$10:$F$39=$F$69))</f>
        <v>5.6111853757807202E-2</v>
      </c>
      <c r="L96" s="210">
        <f t="shared" ref="L96:AL96" si="28">K96*($AM$71/$K$71)^(1/(COUNT(K$2:AM$2)))</f>
        <v>5.4176640278485261E-2</v>
      </c>
      <c r="M96" s="210">
        <f t="shared" si="28"/>
        <v>5.2308169402726444E-2</v>
      </c>
      <c r="N96" s="210">
        <f t="shared" si="28"/>
        <v>5.0504139278472582E-2</v>
      </c>
      <c r="O96" s="210">
        <f t="shared" si="28"/>
        <v>4.8762327441082449E-2</v>
      </c>
      <c r="P96" s="210">
        <f t="shared" si="28"/>
        <v>4.7080588075379119E-2</v>
      </c>
      <c r="Q96" s="210">
        <f t="shared" si="28"/>
        <v>4.5456849372125165E-2</v>
      </c>
      <c r="R96" s="210">
        <f t="shared" si="28"/>
        <v>4.3889110975669068E-2</v>
      </c>
      <c r="S96" s="210">
        <f t="shared" si="28"/>
        <v>4.2375441519618459E-2</v>
      </c>
      <c r="T96" s="210">
        <f t="shared" si="28"/>
        <v>4.0913976247504293E-2</v>
      </c>
      <c r="U96" s="210">
        <f t="shared" si="28"/>
        <v>3.9502914715504711E-2</v>
      </c>
      <c r="V96" s="210">
        <f t="shared" si="28"/>
        <v>3.8140518574398555E-2</v>
      </c>
      <c r="W96" s="210">
        <f t="shared" si="28"/>
        <v>3.6825109428015909E-2</v>
      </c>
      <c r="X96" s="210">
        <f t="shared" si="28"/>
        <v>3.5555066765547531E-2</v>
      </c>
      <c r="Y96" s="210">
        <f t="shared" si="28"/>
        <v>3.4328825965165746E-2</v>
      </c>
      <c r="Z96" s="210">
        <f t="shared" si="28"/>
        <v>3.3103356164342693E-2</v>
      </c>
      <c r="AA96" s="210">
        <f t="shared" si="28"/>
        <v>3.1878685232249175E-2</v>
      </c>
      <c r="AB96" s="210">
        <f t="shared" si="28"/>
        <v>3.0654843162551973E-2</v>
      </c>
      <c r="AC96" s="210">
        <f t="shared" si="28"/>
        <v>2.9431862328498992E-2</v>
      </c>
      <c r="AD96" s="210">
        <f t="shared" si="28"/>
        <v>2.8209777780900138E-2</v>
      </c>
      <c r="AE96" s="210">
        <f t="shared" si="28"/>
        <v>2.6988627598487247E-2</v>
      </c>
      <c r="AF96" s="210">
        <f t="shared" si="28"/>
        <v>2.576845330278698E-2</v>
      </c>
      <c r="AG96" s="210">
        <f t="shared" si="28"/>
        <v>2.4549300353202887E-2</v>
      </c>
      <c r="AH96" s="210">
        <f t="shared" si="28"/>
        <v>2.33312187428566E-2</v>
      </c>
      <c r="AI96" s="210">
        <f t="shared" si="28"/>
        <v>2.2114263722450161E-2</v>
      </c>
      <c r="AJ96" s="210">
        <f t="shared" si="28"/>
        <v>2.0898496688847308E-2</v>
      </c>
      <c r="AK96" s="210">
        <f t="shared" si="28"/>
        <v>1.9683986288579543E-2</v>
      </c>
      <c r="AL96" s="210">
        <f t="shared" si="28"/>
        <v>1.8470809806215557E-2</v>
      </c>
      <c r="AM96" s="209" cm="1">
        <f t="array" ref="AM96">SUMPRODUCT((EmissionRates!$J$10:$S$39)*(EmissionRates!$E$10:$E$39=$D96)*(EmissionRates!$J$8:$S$8=$E$69)*(EmissionRates!$B$10:$B$39=AM$2)*(EmissionRates!$F$10:$F$39=$F$69))</f>
        <v>2.0313754466523299E-2</v>
      </c>
      <c r="AN96" s="210">
        <f t="shared" si="26"/>
        <v>2.0313754466523299E-2</v>
      </c>
      <c r="AO96" s="210">
        <f t="shared" si="22"/>
        <v>2.0313754466523299E-2</v>
      </c>
      <c r="AP96" s="210">
        <f t="shared" si="22"/>
        <v>2.0313754466523299E-2</v>
      </c>
      <c r="AQ96" s="210">
        <f t="shared" si="22"/>
        <v>2.0313754466523299E-2</v>
      </c>
      <c r="AR96" s="210">
        <f t="shared" si="22"/>
        <v>2.0313754466523299E-2</v>
      </c>
      <c r="AS96" s="210">
        <f t="shared" si="22"/>
        <v>2.0313754466523299E-2</v>
      </c>
      <c r="AT96" s="210">
        <f t="shared" si="22"/>
        <v>2.0313754466523299E-2</v>
      </c>
      <c r="AU96" s="210">
        <f t="shared" si="22"/>
        <v>2.0313754466523299E-2</v>
      </c>
      <c r="AV96" s="210">
        <f t="shared" si="22"/>
        <v>2.0313754466523299E-2</v>
      </c>
      <c r="AW96" s="210">
        <f t="shared" si="22"/>
        <v>2.0313754466523299E-2</v>
      </c>
      <c r="AX96" s="210">
        <f t="shared" si="22"/>
        <v>2.0313754466523299E-2</v>
      </c>
      <c r="AY96" s="210">
        <f t="shared" si="22"/>
        <v>2.0313754466523299E-2</v>
      </c>
      <c r="AZ96" s="210">
        <f t="shared" si="22"/>
        <v>2.0313754466523299E-2</v>
      </c>
    </row>
    <row r="97" spans="2:52" s="202" customFormat="1" x14ac:dyDescent="0.25">
      <c r="B97" s="201"/>
      <c r="D97" s="208">
        <f t="shared" si="10"/>
        <v>31</v>
      </c>
      <c r="E97" s="207" t="s">
        <v>687</v>
      </c>
      <c r="G97"/>
      <c r="I97"/>
      <c r="J97"/>
      <c r="K97" s="211">
        <f t="shared" ref="K97:AL100" si="29">K96*($K$76/$K$71)^(1/(COUNT($D96:$D101)))</f>
        <v>5.4485702880573923E-2</v>
      </c>
      <c r="L97" s="211">
        <f t="shared" si="29"/>
        <v>5.2606572900304002E-2</v>
      </c>
      <c r="M97" s="211">
        <f t="shared" si="29"/>
        <v>5.0792251288029062E-2</v>
      </c>
      <c r="N97" s="211">
        <f t="shared" si="29"/>
        <v>4.9040502900567801E-2</v>
      </c>
      <c r="O97" s="211">
        <f t="shared" si="29"/>
        <v>4.7349169681467004E-2</v>
      </c>
      <c r="P97" s="211">
        <f t="shared" si="29"/>
        <v>4.5716168002396161E-2</v>
      </c>
      <c r="Q97" s="211">
        <f t="shared" si="29"/>
        <v>4.4139486096233443E-2</v>
      </c>
      <c r="R97" s="211">
        <f t="shared" si="29"/>
        <v>4.26171815786806E-2</v>
      </c>
      <c r="S97" s="211">
        <f t="shared" si="29"/>
        <v>4.1147379055353726E-2</v>
      </c>
      <c r="T97" s="211">
        <f t="shared" si="29"/>
        <v>3.9728267811401811E-2</v>
      </c>
      <c r="U97" s="211">
        <f t="shared" si="29"/>
        <v>3.8358099580806874E-2</v>
      </c>
      <c r="V97" s="211">
        <f t="shared" si="29"/>
        <v>3.703518639261761E-2</v>
      </c>
      <c r="W97" s="211">
        <f t="shared" si="29"/>
        <v>3.5757898491463172E-2</v>
      </c>
      <c r="X97" s="211">
        <f t="shared" si="29"/>
        <v>3.4524662329785356E-2</v>
      </c>
      <c r="Y97" s="211">
        <f t="shared" si="29"/>
        <v>3.3333958629315597E-2</v>
      </c>
      <c r="Z97" s="211">
        <f t="shared" si="29"/>
        <v>3.2144003584434006E-2</v>
      </c>
      <c r="AA97" s="211">
        <f t="shared" si="29"/>
        <v>3.0954824256648226E-2</v>
      </c>
      <c r="AB97" s="211">
        <f t="shared" si="29"/>
        <v>2.9766449770392896E-2</v>
      </c>
      <c r="AC97" s="211">
        <f t="shared" si="29"/>
        <v>2.8578911560722255E-2</v>
      </c>
      <c r="AD97" s="211">
        <f t="shared" si="29"/>
        <v>2.7392243662655399E-2</v>
      </c>
      <c r="AE97" s="211">
        <f t="shared" si="29"/>
        <v>2.6206483051382602E-2</v>
      </c>
      <c r="AF97" s="211">
        <f t="shared" si="29"/>
        <v>2.5021670045114949E-2</v>
      </c>
      <c r="AG97" s="211">
        <f t="shared" si="29"/>
        <v>2.3837848785818704E-2</v>
      </c>
      <c r="AH97" s="211">
        <f t="shared" si="29"/>
        <v>2.2655067817788671E-2</v>
      </c>
      <c r="AI97" s="211">
        <f t="shared" si="29"/>
        <v>2.1473380790532647E-2</v>
      </c>
      <c r="AJ97" s="211">
        <f t="shared" si="29"/>
        <v>2.0292847321601134E-2</v>
      </c>
      <c r="AK97" s="211">
        <f t="shared" si="29"/>
        <v>1.9113534068113242E-2</v>
      </c>
      <c r="AL97" s="211">
        <f t="shared" si="29"/>
        <v>1.7935516074890433E-2</v>
      </c>
      <c r="AM97" s="211">
        <f>AM96*($K$76/$K$71)^(1/(COUNT($D96:$D101)))</f>
        <v>1.9725051234792301E-2</v>
      </c>
      <c r="AN97" s="210">
        <f t="shared" si="26"/>
        <v>1.9725051234792301E-2</v>
      </c>
      <c r="AO97" s="210">
        <f t="shared" si="22"/>
        <v>1.9725051234792301E-2</v>
      </c>
      <c r="AP97" s="210">
        <f t="shared" si="22"/>
        <v>1.9725051234792301E-2</v>
      </c>
      <c r="AQ97" s="210">
        <f t="shared" si="22"/>
        <v>1.9725051234792301E-2</v>
      </c>
      <c r="AR97" s="210">
        <f t="shared" si="22"/>
        <v>1.9725051234792301E-2</v>
      </c>
      <c r="AS97" s="210">
        <f t="shared" si="22"/>
        <v>1.9725051234792301E-2</v>
      </c>
      <c r="AT97" s="210">
        <f t="shared" si="22"/>
        <v>1.9725051234792301E-2</v>
      </c>
      <c r="AU97" s="210">
        <f t="shared" si="22"/>
        <v>1.9725051234792301E-2</v>
      </c>
      <c r="AV97" s="210">
        <f t="shared" si="22"/>
        <v>1.9725051234792301E-2</v>
      </c>
      <c r="AW97" s="210">
        <f t="shared" si="22"/>
        <v>1.9725051234792301E-2</v>
      </c>
      <c r="AX97" s="210">
        <f t="shared" si="22"/>
        <v>1.9725051234792301E-2</v>
      </c>
      <c r="AY97" s="210">
        <f t="shared" si="22"/>
        <v>1.9725051234792301E-2</v>
      </c>
      <c r="AZ97" s="210">
        <f t="shared" si="22"/>
        <v>1.9725051234792301E-2</v>
      </c>
    </row>
    <row r="98" spans="2:52" s="202" customFormat="1" x14ac:dyDescent="0.25">
      <c r="B98" s="201"/>
      <c r="D98" s="208">
        <f t="shared" si="10"/>
        <v>32</v>
      </c>
      <c r="E98" s="207" t="s">
        <v>688</v>
      </c>
      <c r="G98"/>
      <c r="I98"/>
      <c r="J98"/>
      <c r="K98" s="211">
        <f t="shared" si="29"/>
        <v>5.2906678706495749E-2</v>
      </c>
      <c r="L98" s="211">
        <f t="shared" si="29"/>
        <v>5.1082006896134818E-2</v>
      </c>
      <c r="M98" s="211">
        <f t="shared" si="29"/>
        <v>4.93202652733594E-2</v>
      </c>
      <c r="N98" s="211">
        <f t="shared" si="29"/>
        <v>4.7619283470606913E-2</v>
      </c>
      <c r="O98" s="211">
        <f t="shared" si="29"/>
        <v>4.5976965973029166E-2</v>
      </c>
      <c r="P98" s="211">
        <f t="shared" si="29"/>
        <v>4.4391289536934719E-2</v>
      </c>
      <c r="Q98" s="211">
        <f t="shared" si="29"/>
        <v>4.2860300697265423E-2</v>
      </c>
      <c r="R98" s="211">
        <f t="shared" si="29"/>
        <v>4.1382113361036144E-2</v>
      </c>
      <c r="S98" s="211">
        <f t="shared" si="29"/>
        <v>3.9954906483773367E-2</v>
      </c>
      <c r="T98" s="211">
        <f t="shared" si="29"/>
        <v>3.8576921826089738E-2</v>
      </c>
      <c r="U98" s="211">
        <f t="shared" si="29"/>
        <v>3.7246461787631101E-2</v>
      </c>
      <c r="V98" s="211">
        <f t="shared" si="29"/>
        <v>3.59618873157274E-2</v>
      </c>
      <c r="W98" s="211">
        <f t="shared" si="29"/>
        <v>3.4721615886171044E-2</v>
      </c>
      <c r="X98" s="211">
        <f t="shared" si="29"/>
        <v>3.3524119553635288E-2</v>
      </c>
      <c r="Y98" s="211">
        <f t="shared" si="29"/>
        <v>3.2367923069330604E-2</v>
      </c>
      <c r="Z98" s="211">
        <f t="shared" si="29"/>
        <v>3.1212453544183481E-2</v>
      </c>
      <c r="AA98" s="211">
        <f t="shared" si="29"/>
        <v>3.0057737255444906E-2</v>
      </c>
      <c r="AB98" s="211">
        <f t="shared" si="29"/>
        <v>2.8903802483508174E-2</v>
      </c>
      <c r="AC98" s="211">
        <f t="shared" si="29"/>
        <v>2.77506797524232E-2</v>
      </c>
      <c r="AD98" s="211">
        <f t="shared" si="29"/>
        <v>2.6598402110856425E-2</v>
      </c>
      <c r="AE98" s="211">
        <f t="shared" si="29"/>
        <v>2.5447005462437763E-2</v>
      </c>
      <c r="AF98" s="211">
        <f t="shared" si="29"/>
        <v>2.4296528956935449E-2</v>
      </c>
      <c r="AG98" s="211">
        <f t="shared" si="29"/>
        <v>2.3147015457058471E-2</v>
      </c>
      <c r="AH98" s="211">
        <f t="shared" si="29"/>
        <v>2.1998512100262577E-2</v>
      </c>
      <c r="AI98" s="211">
        <f t="shared" si="29"/>
        <v>2.0851070981264756E-2</v>
      </c>
      <c r="AJ98" s="211">
        <f t="shared" si="29"/>
        <v>1.9704749989867709E-2</v>
      </c>
      <c r="AK98" s="211">
        <f t="shared" si="29"/>
        <v>1.8559613851432361E-2</v>
      </c>
      <c r="AL98" s="211">
        <f t="shared" si="29"/>
        <v>1.7415735435941989E-2</v>
      </c>
      <c r="AM98" s="211">
        <f t="shared" ref="AL98:AM100" si="30">AM97*($K$76/$K$71)^(1/(COUNT($D97:$D102)))</f>
        <v>1.9153408930701325E-2</v>
      </c>
      <c r="AN98" s="210">
        <f t="shared" si="26"/>
        <v>1.9153408930701325E-2</v>
      </c>
      <c r="AO98" s="210">
        <f t="shared" si="22"/>
        <v>1.9153408930701325E-2</v>
      </c>
      <c r="AP98" s="210">
        <f t="shared" si="22"/>
        <v>1.9153408930701325E-2</v>
      </c>
      <c r="AQ98" s="210">
        <f t="shared" si="22"/>
        <v>1.9153408930701325E-2</v>
      </c>
      <c r="AR98" s="210">
        <f t="shared" si="22"/>
        <v>1.9153408930701325E-2</v>
      </c>
      <c r="AS98" s="210">
        <f t="shared" si="22"/>
        <v>1.9153408930701325E-2</v>
      </c>
      <c r="AT98" s="210">
        <f t="shared" si="22"/>
        <v>1.9153408930701325E-2</v>
      </c>
      <c r="AU98" s="210">
        <f t="shared" si="22"/>
        <v>1.9153408930701325E-2</v>
      </c>
      <c r="AV98" s="210">
        <f t="shared" si="22"/>
        <v>1.9153408930701325E-2</v>
      </c>
      <c r="AW98" s="210">
        <f t="shared" si="22"/>
        <v>1.9153408930701325E-2</v>
      </c>
      <c r="AX98" s="210">
        <f t="shared" si="22"/>
        <v>1.9153408930701325E-2</v>
      </c>
      <c r="AY98" s="210">
        <f t="shared" si="22"/>
        <v>1.9153408930701325E-2</v>
      </c>
      <c r="AZ98" s="210">
        <f t="shared" si="22"/>
        <v>1.9153408930701325E-2</v>
      </c>
    </row>
    <row r="99" spans="2:52" s="202" customFormat="1" x14ac:dyDescent="0.25">
      <c r="B99" s="201"/>
      <c r="D99" s="208">
        <f t="shared" si="10"/>
        <v>33</v>
      </c>
      <c r="E99" s="207" t="s">
        <v>689</v>
      </c>
      <c r="G99"/>
      <c r="I99"/>
      <c r="J99"/>
      <c r="K99" s="211">
        <f t="shared" si="29"/>
        <v>5.1373415479060554E-2</v>
      </c>
      <c r="L99" s="211">
        <f t="shared" si="29"/>
        <v>4.9601623612354456E-2</v>
      </c>
      <c r="M99" s="211">
        <f t="shared" si="29"/>
        <v>4.7890938183475257E-2</v>
      </c>
      <c r="N99" s="211">
        <f t="shared" si="29"/>
        <v>4.6239251723247769E-2</v>
      </c>
      <c r="O99" s="211">
        <f t="shared" si="29"/>
        <v>4.4644529445940391E-2</v>
      </c>
      <c r="P99" s="211">
        <f t="shared" si="29"/>
        <v>4.3104806742522338E-2</v>
      </c>
      <c r="Q99" s="211">
        <f t="shared" si="29"/>
        <v>4.1618186760374813E-2</v>
      </c>
      <c r="R99" s="211">
        <f t="shared" si="29"/>
        <v>4.0182838066474116E-2</v>
      </c>
      <c r="S99" s="211">
        <f t="shared" si="29"/>
        <v>3.8796992391168267E-2</v>
      </c>
      <c r="T99" s="211">
        <f t="shared" si="29"/>
        <v>3.7458942449767191E-2</v>
      </c>
      <c r="U99" s="211">
        <f t="shared" si="29"/>
        <v>3.6167039839263108E-2</v>
      </c>
      <c r="V99" s="211">
        <f t="shared" si="29"/>
        <v>3.4919693007589833E-2</v>
      </c>
      <c r="W99" s="211">
        <f t="shared" si="29"/>
        <v>3.3715365292919207E-2</v>
      </c>
      <c r="X99" s="211">
        <f t="shared" si="29"/>
        <v>3.2552573030579415E-2</v>
      </c>
      <c r="Y99" s="211">
        <f t="shared" si="29"/>
        <v>3.1429883725262633E-2</v>
      </c>
      <c r="Z99" s="211">
        <f t="shared" si="29"/>
        <v>3.0307900311446721E-2</v>
      </c>
      <c r="AA99" s="211">
        <f t="shared" si="29"/>
        <v>2.9186648304854172E-2</v>
      </c>
      <c r="AB99" s="211">
        <f t="shared" si="29"/>
        <v>2.806615516629769E-2</v>
      </c>
      <c r="AC99" s="211">
        <f t="shared" si="29"/>
        <v>2.6946450535224261E-2</v>
      </c>
      <c r="AD99" s="211">
        <f t="shared" si="29"/>
        <v>2.5827566502532675E-2</v>
      </c>
      <c r="AE99" s="211">
        <f t="shared" si="29"/>
        <v>2.4709537931346875E-2</v>
      </c>
      <c r="AF99" s="211">
        <f t="shared" si="29"/>
        <v>2.3592402836854324E-2</v>
      </c>
      <c r="AG99" s="211">
        <f t="shared" si="29"/>
        <v>2.2476202839580284E-2</v>
      </c>
      <c r="AH99" s="211">
        <f t="shared" si="29"/>
        <v>2.1360983710912378E-2</v>
      </c>
      <c r="AI99" s="211">
        <f t="shared" si="29"/>
        <v>2.0246796035835436E-2</v>
      </c>
      <c r="AJ99" s="211">
        <f t="shared" si="29"/>
        <v>1.9133696026475393E-2</v>
      </c>
      <c r="AK99" s="211">
        <f t="shared" si="29"/>
        <v>1.8021746532418358E-2</v>
      </c>
      <c r="AL99" s="211">
        <f t="shared" si="30"/>
        <v>1.6911018311837365E-2</v>
      </c>
      <c r="AM99" s="211">
        <f t="shared" si="30"/>
        <v>1.8598333119641812E-2</v>
      </c>
      <c r="AN99" s="210">
        <f t="shared" si="26"/>
        <v>1.8598333119641812E-2</v>
      </c>
      <c r="AO99" s="210">
        <f t="shared" si="22"/>
        <v>1.8598333119641812E-2</v>
      </c>
      <c r="AP99" s="210">
        <f t="shared" si="22"/>
        <v>1.8598333119641812E-2</v>
      </c>
      <c r="AQ99" s="210">
        <f t="shared" si="22"/>
        <v>1.8598333119641812E-2</v>
      </c>
      <c r="AR99" s="210">
        <f t="shared" si="22"/>
        <v>1.8598333119641812E-2</v>
      </c>
      <c r="AS99" s="210">
        <f t="shared" si="22"/>
        <v>1.8598333119641812E-2</v>
      </c>
      <c r="AT99" s="210">
        <f t="shared" si="22"/>
        <v>1.8598333119641812E-2</v>
      </c>
      <c r="AU99" s="210">
        <f t="shared" si="22"/>
        <v>1.8598333119641812E-2</v>
      </c>
      <c r="AV99" s="210">
        <f t="shared" si="22"/>
        <v>1.8598333119641812E-2</v>
      </c>
      <c r="AW99" s="210">
        <f t="shared" si="22"/>
        <v>1.8598333119641812E-2</v>
      </c>
      <c r="AX99" s="210">
        <f t="shared" si="22"/>
        <v>1.8598333119641812E-2</v>
      </c>
      <c r="AY99" s="210">
        <f t="shared" si="22"/>
        <v>1.8598333119641812E-2</v>
      </c>
      <c r="AZ99" s="210">
        <f t="shared" si="22"/>
        <v>1.8598333119641812E-2</v>
      </c>
    </row>
    <row r="100" spans="2:52" s="202" customFormat="1" x14ac:dyDescent="0.25">
      <c r="B100" s="201"/>
      <c r="D100" s="208">
        <f t="shared" si="10"/>
        <v>34</v>
      </c>
      <c r="E100" s="202" t="s">
        <v>690</v>
      </c>
      <c r="G100"/>
      <c r="I100"/>
      <c r="J100"/>
      <c r="K100" s="211">
        <f t="shared" si="29"/>
        <v>4.9884587022094445E-2</v>
      </c>
      <c r="L100" s="211">
        <f t="shared" si="29"/>
        <v>4.8164142610611534E-2</v>
      </c>
      <c r="M100" s="211">
        <f t="shared" si="29"/>
        <v>4.650303374041901E-2</v>
      </c>
      <c r="N100" s="211">
        <f t="shared" si="29"/>
        <v>4.4899214017900924E-2</v>
      </c>
      <c r="O100" s="211">
        <f t="shared" si="29"/>
        <v>4.3350707626480689E-2</v>
      </c>
      <c r="P100" s="211">
        <f t="shared" si="29"/>
        <v>4.185560689252503E-2</v>
      </c>
      <c r="Q100" s="211">
        <f t="shared" si="29"/>
        <v>4.0412069935196401E-2</v>
      </c>
      <c r="R100" s="211">
        <f t="shared" si="29"/>
        <v>3.9018318397358247E-2</v>
      </c>
      <c r="S100" s="211">
        <f t="shared" si="29"/>
        <v>3.7672635254738199E-2</v>
      </c>
      <c r="T100" s="211">
        <f t="shared" si="29"/>
        <v>3.6373362700649663E-2</v>
      </c>
      <c r="U100" s="211">
        <f t="shared" si="29"/>
        <v>3.511890010366641E-2</v>
      </c>
      <c r="V100" s="211">
        <f t="shared" si="29"/>
        <v>3.3907702035733761E-2</v>
      </c>
      <c r="W100" s="211">
        <f t="shared" si="29"/>
        <v>3.2738276368287259E-2</v>
      </c>
      <c r="X100" s="211">
        <f t="shared" si="29"/>
        <v>3.1609182434033462E-2</v>
      </c>
      <c r="Y100" s="211">
        <f t="shared" si="29"/>
        <v>3.0519029252127988E-2</v>
      </c>
      <c r="Z100" s="211">
        <f t="shared" si="29"/>
        <v>2.9429561504618399E-2</v>
      </c>
      <c r="AA100" s="211">
        <f t="shared" si="29"/>
        <v>2.8340803967768197E-2</v>
      </c>
      <c r="AB100" s="211">
        <f t="shared" si="29"/>
        <v>2.7252783306561366E-2</v>
      </c>
      <c r="AC100" s="211">
        <f t="shared" si="29"/>
        <v>2.6165528301478218E-2</v>
      </c>
      <c r="AD100" s="211">
        <f t="shared" si="29"/>
        <v>2.5079070113406508E-2</v>
      </c>
      <c r="AE100" s="211">
        <f t="shared" si="29"/>
        <v>2.39934425951186E-2</v>
      </c>
      <c r="AF100" s="211">
        <f t="shared" si="29"/>
        <v>2.2908682660101945E-2</v>
      </c>
      <c r="AG100" s="211">
        <f t="shared" si="29"/>
        <v>2.1824830722697208E-2</v>
      </c>
      <c r="AH100" s="211">
        <f t="shared" si="29"/>
        <v>2.0741931227813246E-2</v>
      </c>
      <c r="AI100" s="211">
        <f t="shared" si="29"/>
        <v>1.9660033294455571E-2</v>
      </c>
      <c r="AJ100" s="211">
        <f t="shared" si="29"/>
        <v>1.8579191505693298E-2</v>
      </c>
      <c r="AK100" s="211">
        <f t="shared" si="29"/>
        <v>1.7499466889698653E-2</v>
      </c>
      <c r="AL100" s="211">
        <f t="shared" si="30"/>
        <v>1.6420928154035796E-2</v>
      </c>
      <c r="AM100" s="211">
        <f t="shared" si="30"/>
        <v>1.8059343695978825E-2</v>
      </c>
      <c r="AN100" s="210">
        <f t="shared" si="26"/>
        <v>1.8059343695978825E-2</v>
      </c>
      <c r="AO100" s="210">
        <f t="shared" si="22"/>
        <v>1.8059343695978825E-2</v>
      </c>
      <c r="AP100" s="210">
        <f t="shared" si="22"/>
        <v>1.8059343695978825E-2</v>
      </c>
      <c r="AQ100" s="210">
        <f t="shared" si="22"/>
        <v>1.8059343695978825E-2</v>
      </c>
      <c r="AR100" s="210">
        <f t="shared" si="22"/>
        <v>1.8059343695978825E-2</v>
      </c>
      <c r="AS100" s="210">
        <f t="shared" si="22"/>
        <v>1.8059343695978825E-2</v>
      </c>
      <c r="AT100" s="210">
        <f t="shared" si="22"/>
        <v>1.8059343695978825E-2</v>
      </c>
      <c r="AU100" s="210">
        <f t="shared" si="22"/>
        <v>1.8059343695978825E-2</v>
      </c>
      <c r="AV100" s="210">
        <f t="shared" si="22"/>
        <v>1.8059343695978825E-2</v>
      </c>
      <c r="AW100" s="210">
        <f t="shared" si="22"/>
        <v>1.8059343695978825E-2</v>
      </c>
      <c r="AX100" s="210">
        <f t="shared" si="22"/>
        <v>1.8059343695978825E-2</v>
      </c>
      <c r="AY100" s="210">
        <f t="shared" si="22"/>
        <v>1.8059343695978825E-2</v>
      </c>
      <c r="AZ100" s="210">
        <f t="shared" si="22"/>
        <v>1.8059343695978825E-2</v>
      </c>
    </row>
    <row r="101" spans="2:52" s="202" customFormat="1" x14ac:dyDescent="0.25">
      <c r="B101" s="201"/>
      <c r="D101" s="208">
        <f t="shared" si="10"/>
        <v>35</v>
      </c>
      <c r="E101" s="202" t="s">
        <v>691</v>
      </c>
      <c r="G101"/>
      <c r="I101"/>
      <c r="J101"/>
      <c r="K101" s="209" cm="1">
        <f t="array" ref="K101">SUMPRODUCT((EmissionRates!$J$10:$S$39)*(EmissionRates!$E$10:$E$39=$D101)*(EmissionRates!$J$8:$S$8=$E$69)*(EmissionRates!$B$10:$B$39=K$2)*(EmissionRates!$F$10:$F$39=$F$69))</f>
        <v>5.2983797743912403E-2</v>
      </c>
      <c r="L101" s="210">
        <f t="shared" ref="L101:AL101" si="31">K101*($AM$71/$K$71)^(1/(COUNT(K$2:AM$2)))</f>
        <v>5.11564662138893E-2</v>
      </c>
      <c r="M101" s="210">
        <f t="shared" si="31"/>
        <v>4.939215660118431E-2</v>
      </c>
      <c r="N101" s="210">
        <f t="shared" si="31"/>
        <v>4.7688695374614287E-2</v>
      </c>
      <c r="O101" s="210">
        <f t="shared" si="31"/>
        <v>4.6043983964818978E-2</v>
      </c>
      <c r="P101" s="210">
        <f t="shared" si="31"/>
        <v>4.4455996178940436E-2</v>
      </c>
      <c r="Q101" s="210">
        <f t="shared" si="31"/>
        <v>4.2922775704466273E-2</v>
      </c>
      <c r="R101" s="210">
        <f t="shared" si="31"/>
        <v>4.144243369916159E-2</v>
      </c>
      <c r="S101" s="210">
        <f t="shared" si="31"/>
        <v>4.0013146464120554E-2</v>
      </c>
      <c r="T101" s="210">
        <f t="shared" si="31"/>
        <v>3.8633153197070898E-2</v>
      </c>
      <c r="U101" s="210">
        <f t="shared" si="31"/>
        <v>3.7300753823163585E-2</v>
      </c>
      <c r="V101" s="210">
        <f t="shared" si="31"/>
        <v>3.6014306900575291E-2</v>
      </c>
      <c r="W101" s="210">
        <f t="shared" si="31"/>
        <v>3.4772227598343482E-2</v>
      </c>
      <c r="X101" s="210">
        <f t="shared" si="31"/>
        <v>3.3572985743942942E-2</v>
      </c>
      <c r="Y101" s="210">
        <f t="shared" si="31"/>
        <v>3.2415103938198429E-2</v>
      </c>
      <c r="Z101" s="210">
        <f t="shared" si="31"/>
        <v>3.1257950151258228E-2</v>
      </c>
      <c r="AA101" s="210">
        <f t="shared" si="31"/>
        <v>3.0101550698676195E-2</v>
      </c>
      <c r="AB101" s="210">
        <f t="shared" si="31"/>
        <v>2.8945933902068299E-2</v>
      </c>
      <c r="AC101" s="210">
        <f t="shared" si="31"/>
        <v>2.779113032997764E-2</v>
      </c>
      <c r="AD101" s="210">
        <f t="shared" si="31"/>
        <v>2.6637173079243803E-2</v>
      </c>
      <c r="AE101" s="210">
        <f t="shared" si="31"/>
        <v>2.5484098105831361E-2</v>
      </c>
      <c r="AF101" s="210">
        <f t="shared" si="31"/>
        <v>2.4331944616574938E-2</v>
      </c>
      <c r="AG101" s="210">
        <f t="shared" si="31"/>
        <v>2.3180755536662028E-2</v>
      </c>
      <c r="AH101" s="210">
        <f t="shared" si="31"/>
        <v>2.2030578072257955E-2</v>
      </c>
      <c r="AI101" s="210">
        <f t="shared" si="31"/>
        <v>2.0881464394015198E-2</v>
      </c>
      <c r="AJ101" s="210">
        <f t="shared" si="31"/>
        <v>1.9733472476119108E-2</v>
      </c>
      <c r="AK101" s="210">
        <f t="shared" si="31"/>
        <v>1.8586667138277065E-2</v>
      </c>
      <c r="AL101" s="210">
        <f t="shared" si="31"/>
        <v>1.7441121356690743E-2</v>
      </c>
      <c r="AM101" s="209" cm="1">
        <f t="array" ref="AM101">SUMPRODUCT((EmissionRates!$J$10:$S$39)*(EmissionRates!$E$10:$E$39=$D101)*(EmissionRates!$J$8:$S$8=$E$69)*(EmissionRates!$B$10:$B$39=AM$2)*(EmissionRates!$F$10:$F$39=$F$69))</f>
        <v>1.9143753969530101E-2</v>
      </c>
      <c r="AN101" s="210">
        <f t="shared" si="26"/>
        <v>1.9143753969530101E-2</v>
      </c>
      <c r="AO101" s="210">
        <f t="shared" si="22"/>
        <v>1.9143753969530101E-2</v>
      </c>
      <c r="AP101" s="210">
        <f t="shared" si="22"/>
        <v>1.9143753969530101E-2</v>
      </c>
      <c r="AQ101" s="210">
        <f t="shared" si="22"/>
        <v>1.9143753969530101E-2</v>
      </c>
      <c r="AR101" s="210">
        <f t="shared" si="22"/>
        <v>1.9143753969530101E-2</v>
      </c>
      <c r="AS101" s="210">
        <f t="shared" si="22"/>
        <v>1.9143753969530101E-2</v>
      </c>
      <c r="AT101" s="210">
        <f t="shared" si="22"/>
        <v>1.9143753969530101E-2</v>
      </c>
      <c r="AU101" s="210">
        <f t="shared" si="22"/>
        <v>1.9143753969530101E-2</v>
      </c>
      <c r="AV101" s="210">
        <f t="shared" si="22"/>
        <v>1.9143753969530101E-2</v>
      </c>
      <c r="AW101" s="210">
        <f t="shared" si="22"/>
        <v>1.9143753969530101E-2</v>
      </c>
      <c r="AX101" s="210">
        <f t="shared" si="22"/>
        <v>1.9143753969530101E-2</v>
      </c>
      <c r="AY101" s="210">
        <f t="shared" si="22"/>
        <v>1.9143753969530101E-2</v>
      </c>
      <c r="AZ101" s="210">
        <f t="shared" si="22"/>
        <v>1.9143753969530101E-2</v>
      </c>
    </row>
    <row r="102" spans="2:52" s="202" customFormat="1" x14ac:dyDescent="0.25">
      <c r="B102" s="201"/>
      <c r="D102" s="208">
        <f t="shared" si="10"/>
        <v>36</v>
      </c>
      <c r="E102" s="202" t="s">
        <v>692</v>
      </c>
      <c r="G102"/>
      <c r="I102"/>
      <c r="J102"/>
      <c r="K102" s="211">
        <f t="shared" ref="K102:AL105" si="32">K101*($K$76/$K$71)^(1/(COUNT($D101:$D106)))</f>
        <v>5.1448299566427477E-2</v>
      </c>
      <c r="L102" s="211">
        <f t="shared" si="32"/>
        <v>4.9673925060126474E-2</v>
      </c>
      <c r="M102" s="211">
        <f t="shared" si="32"/>
        <v>4.7960746063009319E-2</v>
      </c>
      <c r="N102" s="211">
        <f t="shared" si="32"/>
        <v>4.6306652033963655E-2</v>
      </c>
      <c r="O102" s="211">
        <f t="shared" si="32"/>
        <v>4.4709605221267178E-2</v>
      </c>
      <c r="P102" s="211">
        <f t="shared" si="32"/>
        <v>4.3167638152190969E-2</v>
      </c>
      <c r="Q102" s="211">
        <f t="shared" si="32"/>
        <v>4.1678851209182716E-2</v>
      </c>
      <c r="R102" s="211">
        <f t="shared" si="32"/>
        <v>4.0241410289643655E-2</v>
      </c>
      <c r="S102" s="211">
        <f t="shared" si="32"/>
        <v>3.8853544546416312E-2</v>
      </c>
      <c r="T102" s="211">
        <f t="shared" si="32"/>
        <v>3.7513544206199456E-2</v>
      </c>
      <c r="U102" s="211">
        <f t="shared" si="32"/>
        <v>3.6219758463202585E-2</v>
      </c>
      <c r="V102" s="211">
        <f t="shared" si="32"/>
        <v>3.4970593445445133E-2</v>
      </c>
      <c r="W102" s="211">
        <f t="shared" si="32"/>
        <v>3.3764510251194993E-2</v>
      </c>
      <c r="X102" s="211">
        <f t="shared" si="32"/>
        <v>3.2600023053127244E-2</v>
      </c>
      <c r="Y102" s="211">
        <f t="shared" si="32"/>
        <v>3.1475697267867649E-2</v>
      </c>
      <c r="Z102" s="211">
        <f t="shared" si="32"/>
        <v>3.0352078403046556E-2</v>
      </c>
      <c r="AA102" s="211">
        <f t="shared" si="32"/>
        <v>2.9229192011579291E-2</v>
      </c>
      <c r="AB102" s="211">
        <f t="shared" si="32"/>
        <v>2.810706559430658E-2</v>
      </c>
      <c r="AC102" s="211">
        <f t="shared" si="32"/>
        <v>2.6985728833879154E-2</v>
      </c>
      <c r="AD102" s="211">
        <f t="shared" si="32"/>
        <v>2.5865213867972869E-2</v>
      </c>
      <c r="AE102" s="211">
        <f t="shared" si="32"/>
        <v>2.4745555610529633E-2</v>
      </c>
      <c r="AF102" s="211">
        <f t="shared" si="32"/>
        <v>2.3626792132149497E-2</v>
      </c>
      <c r="AG102" s="211">
        <f t="shared" si="32"/>
        <v>2.2508965114025559E-2</v>
      </c>
      <c r="AH102" s="211">
        <f t="shared" si="32"/>
        <v>2.1392120394263778E-2</v>
      </c>
      <c r="AI102" s="211">
        <f t="shared" si="32"/>
        <v>2.027630863158383E-2</v>
      </c>
      <c r="AJ102" s="211">
        <f t="shared" si="32"/>
        <v>1.9161586120048847E-2</v>
      </c>
      <c r="AK102" s="211">
        <f t="shared" si="32"/>
        <v>1.8048015800857173E-2</v>
      </c>
      <c r="AL102" s="211">
        <f t="shared" si="32"/>
        <v>1.6935668535321989E-2</v>
      </c>
      <c r="AM102" s="211">
        <f>AM101*($K$76/$K$71)^(1/(COUNT($D101:$D106)))</f>
        <v>1.8588957964296396E-2</v>
      </c>
      <c r="AN102" s="210">
        <f t="shared" si="26"/>
        <v>1.8588957964296396E-2</v>
      </c>
      <c r="AO102" s="210">
        <f t="shared" si="22"/>
        <v>1.8588957964296396E-2</v>
      </c>
      <c r="AP102" s="210">
        <f t="shared" si="22"/>
        <v>1.8588957964296396E-2</v>
      </c>
      <c r="AQ102" s="210">
        <f t="shared" si="22"/>
        <v>1.8588957964296396E-2</v>
      </c>
      <c r="AR102" s="210">
        <f t="shared" si="22"/>
        <v>1.8588957964296396E-2</v>
      </c>
      <c r="AS102" s="210">
        <f t="shared" si="22"/>
        <v>1.8588957964296396E-2</v>
      </c>
      <c r="AT102" s="210">
        <f t="shared" si="22"/>
        <v>1.8588957964296396E-2</v>
      </c>
      <c r="AU102" s="210">
        <f t="shared" si="22"/>
        <v>1.8588957964296396E-2</v>
      </c>
      <c r="AV102" s="210">
        <f t="shared" si="22"/>
        <v>1.8588957964296396E-2</v>
      </c>
      <c r="AW102" s="210">
        <f t="shared" si="22"/>
        <v>1.8588957964296396E-2</v>
      </c>
      <c r="AX102" s="210">
        <f t="shared" si="22"/>
        <v>1.8588957964296396E-2</v>
      </c>
      <c r="AY102" s="210">
        <f t="shared" si="22"/>
        <v>1.8588957964296396E-2</v>
      </c>
      <c r="AZ102" s="210">
        <f t="shared" si="22"/>
        <v>1.8588957964296396E-2</v>
      </c>
    </row>
    <row r="103" spans="2:52" s="202" customFormat="1" x14ac:dyDescent="0.25">
      <c r="B103" s="201"/>
      <c r="D103" s="208">
        <f t="shared" si="10"/>
        <v>37</v>
      </c>
      <c r="E103" s="202" t="s">
        <v>693</v>
      </c>
      <c r="G103"/>
      <c r="I103"/>
      <c r="J103"/>
      <c r="K103" s="211">
        <f t="shared" si="32"/>
        <v>4.9957300929433311E-2</v>
      </c>
      <c r="L103" s="211">
        <f t="shared" si="32"/>
        <v>4.8234348724602083E-2</v>
      </c>
      <c r="M103" s="211">
        <f t="shared" si="32"/>
        <v>4.6570818551083665E-2</v>
      </c>
      <c r="N103" s="211">
        <f t="shared" si="32"/>
        <v>4.4964661032351291E-2</v>
      </c>
      <c r="O103" s="211">
        <f t="shared" si="32"/>
        <v>4.3413897471793632E-2</v>
      </c>
      <c r="P103" s="211">
        <f t="shared" si="32"/>
        <v>4.1916617415070752E-2</v>
      </c>
      <c r="Q103" s="211">
        <f t="shared" si="32"/>
        <v>4.0470976296540791E-2</v>
      </c>
      <c r="R103" s="211">
        <f t="shared" si="32"/>
        <v>3.9075193166857841E-2</v>
      </c>
      <c r="S103" s="211">
        <f t="shared" si="32"/>
        <v>3.7727548498941471E-2</v>
      </c>
      <c r="T103" s="211">
        <f t="shared" si="32"/>
        <v>3.642638206961521E-2</v>
      </c>
      <c r="U103" s="211">
        <f t="shared" si="32"/>
        <v>3.5170090914303981E-2</v>
      </c>
      <c r="V103" s="211">
        <f t="shared" si="32"/>
        <v>3.3957127352271077E-2</v>
      </c>
      <c r="W103" s="211">
        <f t="shared" si="32"/>
        <v>3.2785997079961667E-2</v>
      </c>
      <c r="X103" s="211">
        <f t="shared" si="32"/>
        <v>3.1655257330104027E-2</v>
      </c>
      <c r="Y103" s="211">
        <f t="shared" si="32"/>
        <v>3.0563515094300615E-2</v>
      </c>
      <c r="Z103" s="211">
        <f t="shared" si="32"/>
        <v>2.9472459292011574E-2</v>
      </c>
      <c r="AA103" s="211">
        <f t="shared" si="32"/>
        <v>2.8382114735615364E-2</v>
      </c>
      <c r="AB103" s="211">
        <f t="shared" si="32"/>
        <v>2.7292508128963965E-2</v>
      </c>
      <c r="AC103" s="211">
        <f t="shared" si="32"/>
        <v>2.6203668294489359E-2</v>
      </c>
      <c r="AD103" s="211">
        <f t="shared" si="32"/>
        <v>2.5115626438500745E-2</v>
      </c>
      <c r="AE103" s="211">
        <f t="shared" si="32"/>
        <v>2.4028416463115727E-2</v>
      </c>
      <c r="AF103" s="211">
        <f t="shared" si="32"/>
        <v>2.2942075335628451E-2</v>
      </c>
      <c r="AG103" s="211">
        <f t="shared" si="32"/>
        <v>2.1856643529289229E-2</v>
      </c>
      <c r="AH103" s="211">
        <f t="shared" si="32"/>
        <v>2.0772165553791737E-2</v>
      </c>
      <c r="AI103" s="211">
        <f t="shared" si="32"/>
        <v>1.9688690599739444E-2</v>
      </c>
      <c r="AJ103" s="211">
        <f t="shared" si="32"/>
        <v>1.8606273329764087E-2</v>
      </c>
      <c r="AK103" s="211">
        <f t="shared" si="32"/>
        <v>1.7524974860995149E-2</v>
      </c>
      <c r="AL103" s="211">
        <f t="shared" si="32"/>
        <v>1.6444864001147887E-2</v>
      </c>
      <c r="AM103" s="211">
        <f t="shared" ref="AL103:AM105" si="33">AM102*($K$76/$K$71)^(1/(COUNT($D102:$D107)))</f>
        <v>1.8050240237540004E-2</v>
      </c>
      <c r="AN103" s="210">
        <f t="shared" si="26"/>
        <v>1.8050240237540004E-2</v>
      </c>
      <c r="AO103" s="210">
        <f t="shared" si="26"/>
        <v>1.8050240237540004E-2</v>
      </c>
      <c r="AP103" s="210">
        <f t="shared" si="26"/>
        <v>1.8050240237540004E-2</v>
      </c>
      <c r="AQ103" s="210">
        <f t="shared" si="26"/>
        <v>1.8050240237540004E-2</v>
      </c>
      <c r="AR103" s="210">
        <f t="shared" si="26"/>
        <v>1.8050240237540004E-2</v>
      </c>
      <c r="AS103" s="210">
        <f t="shared" si="26"/>
        <v>1.8050240237540004E-2</v>
      </c>
      <c r="AT103" s="210">
        <f t="shared" si="26"/>
        <v>1.8050240237540004E-2</v>
      </c>
      <c r="AU103" s="210">
        <f t="shared" si="26"/>
        <v>1.8050240237540004E-2</v>
      </c>
      <c r="AV103" s="210">
        <f t="shared" si="26"/>
        <v>1.8050240237540004E-2</v>
      </c>
      <c r="AW103" s="210">
        <f t="shared" si="26"/>
        <v>1.8050240237540004E-2</v>
      </c>
      <c r="AX103" s="210">
        <f t="shared" si="26"/>
        <v>1.8050240237540004E-2</v>
      </c>
      <c r="AY103" s="210">
        <f t="shared" si="26"/>
        <v>1.8050240237540004E-2</v>
      </c>
      <c r="AZ103" s="210">
        <f t="shared" si="26"/>
        <v>1.8050240237540004E-2</v>
      </c>
    </row>
    <row r="104" spans="2:52" s="202" customFormat="1" x14ac:dyDescent="0.25">
      <c r="B104" s="201"/>
      <c r="D104" s="208">
        <f t="shared" si="10"/>
        <v>38</v>
      </c>
      <c r="E104" s="202" t="s">
        <v>694</v>
      </c>
      <c r="G104"/>
      <c r="I104"/>
      <c r="J104"/>
      <c r="K104" s="211">
        <f t="shared" si="32"/>
        <v>4.8509512212966219E-2</v>
      </c>
      <c r="L104" s="211">
        <f t="shared" si="32"/>
        <v>4.683649206440621E-2</v>
      </c>
      <c r="M104" s="211">
        <f t="shared" si="32"/>
        <v>4.5221171865604495E-2</v>
      </c>
      <c r="N104" s="211">
        <f t="shared" si="32"/>
        <v>4.3661561632038187E-2</v>
      </c>
      <c r="O104" s="211">
        <f t="shared" si="32"/>
        <v>4.2155740010758939E-2</v>
      </c>
      <c r="P104" s="211">
        <f t="shared" si="32"/>
        <v>4.0701851913393039E-2</v>
      </c>
      <c r="Q104" s="211">
        <f t="shared" si="32"/>
        <v>3.9298106230775939E-2</v>
      </c>
      <c r="R104" s="211">
        <f t="shared" si="32"/>
        <v>3.7942773626405489E-2</v>
      </c>
      <c r="S104" s="211">
        <f t="shared" si="32"/>
        <v>3.6634184405995626E-2</v>
      </c>
      <c r="T104" s="211">
        <f t="shared" si="32"/>
        <v>3.5370726460506097E-2</v>
      </c>
      <c r="U104" s="211">
        <f t="shared" si="32"/>
        <v>3.4150843280113814E-2</v>
      </c>
      <c r="V104" s="211">
        <f t="shared" si="32"/>
        <v>3.2973032036679499E-2</v>
      </c>
      <c r="W104" s="211">
        <f t="shared" si="32"/>
        <v>3.1835841732347096E-2</v>
      </c>
      <c r="X104" s="211">
        <f t="shared" si="32"/>
        <v>3.0737871411995209E-2</v>
      </c>
      <c r="Y104" s="211">
        <f t="shared" si="32"/>
        <v>2.9677768437338419E-2</v>
      </c>
      <c r="Z104" s="211">
        <f t="shared" si="32"/>
        <v>2.861833200299364E-2</v>
      </c>
      <c r="AA104" s="211">
        <f t="shared" si="32"/>
        <v>2.7559586202263623E-2</v>
      </c>
      <c r="AB104" s="211">
        <f t="shared" si="32"/>
        <v>2.6501556965108752E-2</v>
      </c>
      <c r="AC104" s="211">
        <f t="shared" si="32"/>
        <v>2.5444272278671846E-2</v>
      </c>
      <c r="AD104" s="211">
        <f t="shared" si="32"/>
        <v>2.438776244488694E-2</v>
      </c>
      <c r="AE104" s="211">
        <f t="shared" si="32"/>
        <v>2.3332060383370535E-2</v>
      </c>
      <c r="AF104" s="211">
        <f t="shared" si="32"/>
        <v>2.227720199008525E-2</v>
      </c>
      <c r="AG104" s="211">
        <f t="shared" si="32"/>
        <v>2.1223226565345431E-2</v>
      </c>
      <c r="AH104" s="211">
        <f t="shared" si="32"/>
        <v>2.0170177328930543E-2</v>
      </c>
      <c r="AI104" s="211">
        <f t="shared" si="32"/>
        <v>1.9118102045874635E-2</v>
      </c>
      <c r="AJ104" s="211">
        <f t="shared" si="32"/>
        <v>1.8067053794657777E-2</v>
      </c>
      <c r="AK104" s="211">
        <f t="shared" si="32"/>
        <v>1.701709192120307E-2</v>
      </c>
      <c r="AL104" s="211">
        <f t="shared" si="33"/>
        <v>1.5968283239142182E-2</v>
      </c>
      <c r="AM104" s="211">
        <f t="shared" si="33"/>
        <v>1.752713483233918E-2</v>
      </c>
      <c r="AN104" s="210">
        <f t="shared" si="26"/>
        <v>1.752713483233918E-2</v>
      </c>
      <c r="AO104" s="210">
        <f t="shared" si="26"/>
        <v>1.752713483233918E-2</v>
      </c>
      <c r="AP104" s="210">
        <f t="shared" si="26"/>
        <v>1.752713483233918E-2</v>
      </c>
      <c r="AQ104" s="210">
        <f t="shared" si="26"/>
        <v>1.752713483233918E-2</v>
      </c>
      <c r="AR104" s="210">
        <f t="shared" si="26"/>
        <v>1.752713483233918E-2</v>
      </c>
      <c r="AS104" s="210">
        <f t="shared" si="26"/>
        <v>1.752713483233918E-2</v>
      </c>
      <c r="AT104" s="210">
        <f t="shared" si="26"/>
        <v>1.752713483233918E-2</v>
      </c>
      <c r="AU104" s="210">
        <f t="shared" si="26"/>
        <v>1.752713483233918E-2</v>
      </c>
      <c r="AV104" s="210">
        <f t="shared" si="26"/>
        <v>1.752713483233918E-2</v>
      </c>
      <c r="AW104" s="210">
        <f t="shared" si="26"/>
        <v>1.752713483233918E-2</v>
      </c>
      <c r="AX104" s="210">
        <f t="shared" si="26"/>
        <v>1.752713483233918E-2</v>
      </c>
      <c r="AY104" s="210">
        <f t="shared" si="26"/>
        <v>1.752713483233918E-2</v>
      </c>
      <c r="AZ104" s="210">
        <f t="shared" si="26"/>
        <v>1.752713483233918E-2</v>
      </c>
    </row>
    <row r="105" spans="2:52" s="202" customFormat="1" x14ac:dyDescent="0.25">
      <c r="B105" s="201"/>
      <c r="D105" s="208">
        <f t="shared" si="10"/>
        <v>39</v>
      </c>
      <c r="E105" s="202" t="s">
        <v>695</v>
      </c>
      <c r="G105"/>
      <c r="I105"/>
      <c r="J105"/>
      <c r="K105" s="211">
        <f t="shared" si="32"/>
        <v>4.7103681170923742E-2</v>
      </c>
      <c r="L105" s="211">
        <f t="shared" si="32"/>
        <v>4.5479146021521887E-2</v>
      </c>
      <c r="M105" s="211">
        <f t="shared" si="32"/>
        <v>4.3910638647148177E-2</v>
      </c>
      <c r="N105" s="211">
        <f t="shared" si="32"/>
        <v>4.2396226734072263E-2</v>
      </c>
      <c r="O105" s="211">
        <f t="shared" si="32"/>
        <v>4.0934044611159431E-2</v>
      </c>
      <c r="P105" s="211">
        <f t="shared" si="32"/>
        <v>3.9522290951467524E-2</v>
      </c>
      <c r="Q105" s="211">
        <f t="shared" si="32"/>
        <v>3.8159226553112623E-2</v>
      </c>
      <c r="R105" s="211">
        <f t="shared" si="32"/>
        <v>3.6843172196669119E-2</v>
      </c>
      <c r="S105" s="211">
        <f t="shared" si="32"/>
        <v>3.557250657646488E-2</v>
      </c>
      <c r="T105" s="211">
        <f t="shared" si="32"/>
        <v>3.4345664303223021E-2</v>
      </c>
      <c r="U105" s="211">
        <f t="shared" si="32"/>
        <v>3.3161133975589431E-2</v>
      </c>
      <c r="V105" s="211">
        <f t="shared" si="32"/>
        <v>3.2017456318170524E-2</v>
      </c>
      <c r="W105" s="211">
        <f t="shared" si="32"/>
        <v>3.0913222383787204E-2</v>
      </c>
      <c r="X105" s="211">
        <f t="shared" si="32"/>
        <v>2.9847071817730424E-2</v>
      </c>
      <c r="Y105" s="211">
        <f t="shared" si="32"/>
        <v>2.8817691181879913E-2</v>
      </c>
      <c r="Z105" s="211">
        <f t="shared" si="32"/>
        <v>2.7788957769654465E-2</v>
      </c>
      <c r="AA105" s="211">
        <f t="shared" si="32"/>
        <v>2.6760894976120313E-2</v>
      </c>
      <c r="AB105" s="211">
        <f t="shared" si="32"/>
        <v>2.5733527979774025E-2</v>
      </c>
      <c r="AC105" s="211">
        <f t="shared" si="32"/>
        <v>2.4706883956676379E-2</v>
      </c>
      <c r="AD105" s="211">
        <f t="shared" si="32"/>
        <v>2.3680992330595507E-2</v>
      </c>
      <c r="AE105" s="211">
        <f t="shared" si="32"/>
        <v>2.2655885067120202E-2</v>
      </c>
      <c r="AF105" s="211">
        <f t="shared" si="32"/>
        <v>2.1631597021929308E-2</v>
      </c>
      <c r="AG105" s="211">
        <f t="shared" si="32"/>
        <v>2.0608166356393502E-2</v>
      </c>
      <c r="AH105" s="211">
        <f t="shared" si="32"/>
        <v>1.9585635037760427E-2</v>
      </c>
      <c r="AI105" s="211">
        <f t="shared" si="32"/>
        <v>1.8564049446808457E-2</v>
      </c>
      <c r="AJ105" s="211">
        <f t="shared" si="32"/>
        <v>1.7543461123775545E-2</v>
      </c>
      <c r="AK105" s="211">
        <f t="shared" si="32"/>
        <v>1.6523927694708888E-2</v>
      </c>
      <c r="AL105" s="211">
        <f t="shared" si="33"/>
        <v>1.5505514036946156E-2</v>
      </c>
      <c r="AM105" s="211">
        <f t="shared" si="33"/>
        <v>1.7019189295447545E-2</v>
      </c>
      <c r="AN105" s="210">
        <f t="shared" si="26"/>
        <v>1.7019189295447545E-2</v>
      </c>
      <c r="AO105" s="210">
        <f t="shared" si="26"/>
        <v>1.7019189295447545E-2</v>
      </c>
      <c r="AP105" s="210">
        <f t="shared" si="26"/>
        <v>1.7019189295447545E-2</v>
      </c>
      <c r="AQ105" s="210">
        <f t="shared" si="26"/>
        <v>1.7019189295447545E-2</v>
      </c>
      <c r="AR105" s="210">
        <f t="shared" si="26"/>
        <v>1.7019189295447545E-2</v>
      </c>
      <c r="AS105" s="210">
        <f t="shared" si="26"/>
        <v>1.7019189295447545E-2</v>
      </c>
      <c r="AT105" s="210">
        <f t="shared" si="26"/>
        <v>1.7019189295447545E-2</v>
      </c>
      <c r="AU105" s="210">
        <f t="shared" si="26"/>
        <v>1.7019189295447545E-2</v>
      </c>
      <c r="AV105" s="210">
        <f t="shared" si="26"/>
        <v>1.7019189295447545E-2</v>
      </c>
      <c r="AW105" s="210">
        <f t="shared" si="26"/>
        <v>1.7019189295447545E-2</v>
      </c>
      <c r="AX105" s="210">
        <f t="shared" si="26"/>
        <v>1.7019189295447545E-2</v>
      </c>
      <c r="AY105" s="210">
        <f t="shared" si="26"/>
        <v>1.7019189295447545E-2</v>
      </c>
      <c r="AZ105" s="210">
        <f t="shared" si="26"/>
        <v>1.7019189295447545E-2</v>
      </c>
    </row>
    <row r="106" spans="2:52" s="202" customFormat="1" x14ac:dyDescent="0.25">
      <c r="B106" s="201"/>
      <c r="D106" s="208">
        <f t="shared" si="10"/>
        <v>40</v>
      </c>
      <c r="E106" s="202" t="s">
        <v>696</v>
      </c>
      <c r="G106"/>
      <c r="I106"/>
      <c r="J106"/>
      <c r="K106" s="209" cm="1">
        <f t="array" ref="K106">SUMPRODUCT((EmissionRates!$J$10:$S$39)*(EmissionRates!$E$10:$E$39=$D106)*(EmissionRates!$J$8:$S$8=$E$69)*(EmissionRates!$B$10:$B$39=K$2)*(EmissionRates!$F$10:$F$39=$F$69))</f>
        <v>5.0884234583765502E-2</v>
      </c>
      <c r="L106" s="210">
        <f t="shared" ref="L106:AL106" si="34">K106*($AM$71/$K$71)^(1/(COUNT(K$2:AM$2)))</f>
        <v>4.9129313830719064E-2</v>
      </c>
      <c r="M106" s="210">
        <f t="shared" si="34"/>
        <v>4.7434917656152889E-2</v>
      </c>
      <c r="N106" s="210">
        <f t="shared" si="34"/>
        <v>4.579895865834592E-2</v>
      </c>
      <c r="O106" s="210">
        <f t="shared" si="34"/>
        <v>4.4219421426924345E-2</v>
      </c>
      <c r="P106" s="210">
        <f t="shared" si="34"/>
        <v>4.2694360059988223E-2</v>
      </c>
      <c r="Q106" s="210">
        <f t="shared" si="34"/>
        <v>4.1221895766868737E-2</v>
      </c>
      <c r="R106" s="210">
        <f t="shared" si="34"/>
        <v>3.9800214553562731E-2</v>
      </c>
      <c r="S106" s="210">
        <f t="shared" si="34"/>
        <v>3.8427564987993115E-2</v>
      </c>
      <c r="T106" s="210">
        <f t="shared" si="34"/>
        <v>3.7102256042342088E-2</v>
      </c>
      <c r="U106" s="210">
        <f t="shared" si="34"/>
        <v>3.5822655009799045E-2</v>
      </c>
      <c r="V106" s="210">
        <f t="shared" si="34"/>
        <v>3.4587185493156723E-2</v>
      </c>
      <c r="W106" s="210">
        <f t="shared" si="34"/>
        <v>3.3394325462777631E-2</v>
      </c>
      <c r="X106" s="210">
        <f t="shared" si="34"/>
        <v>3.2242605381538302E-2</v>
      </c>
      <c r="Y106" s="210">
        <f t="shared" si="34"/>
        <v>3.1130606394441401E-2</v>
      </c>
      <c r="Z106" s="210">
        <f t="shared" si="34"/>
        <v>3.0019306577302059E-2</v>
      </c>
      <c r="AA106" s="210">
        <f t="shared" si="34"/>
        <v>2.890873120288049E-2</v>
      </c>
      <c r="AB106" s="210">
        <f t="shared" si="34"/>
        <v>2.7798907470505778E-2</v>
      </c>
      <c r="AC106" s="210">
        <f t="shared" si="34"/>
        <v>2.6689864737396242E-2</v>
      </c>
      <c r="AD106" s="210">
        <f t="shared" si="34"/>
        <v>2.5581634788879117E-2</v>
      </c>
      <c r="AE106" s="210">
        <f t="shared" si="34"/>
        <v>2.4474252156109478E-2</v>
      </c>
      <c r="AF106" s="210">
        <f t="shared" si="34"/>
        <v>2.3367754492291792E-2</v>
      </c>
      <c r="AG106" s="210">
        <f t="shared" si="34"/>
        <v>2.226218302163805E-2</v>
      </c>
      <c r="AH106" s="210">
        <f t="shared" si="34"/>
        <v>2.1157583079697843E-2</v>
      </c>
      <c r="AI106" s="210">
        <f t="shared" si="34"/>
        <v>2.0054004769782596E-2</v>
      </c>
      <c r="AJ106" s="210">
        <f t="shared" si="34"/>
        <v>1.8951503768762843E-2</v>
      </c>
      <c r="AK106" s="210">
        <f t="shared" si="34"/>
        <v>1.7850142327766976E-2</v>
      </c>
      <c r="AL106" s="210">
        <f t="shared" si="34"/>
        <v>1.674999053120425E-2</v>
      </c>
      <c r="AM106" s="209" cm="1">
        <f t="array" ref="AM106">SUMPRODUCT((EmissionRates!$J$10:$S$39)*(EmissionRates!$E$10:$E$39=$D106)*(EmissionRates!$J$8:$S$8=$E$69)*(EmissionRates!$B$10:$B$39=AM$2)*(EmissionRates!$F$10:$F$39=$F$69))</f>
        <v>1.8474628831782101E-2</v>
      </c>
      <c r="AN106" s="210">
        <f t="shared" si="26"/>
        <v>1.8474628831782101E-2</v>
      </c>
      <c r="AO106" s="210">
        <f t="shared" si="26"/>
        <v>1.8474628831782101E-2</v>
      </c>
      <c r="AP106" s="210">
        <f t="shared" si="26"/>
        <v>1.8474628831782101E-2</v>
      </c>
      <c r="AQ106" s="210">
        <f t="shared" si="26"/>
        <v>1.8474628831782101E-2</v>
      </c>
      <c r="AR106" s="210">
        <f t="shared" si="26"/>
        <v>1.8474628831782101E-2</v>
      </c>
      <c r="AS106" s="210">
        <f t="shared" si="26"/>
        <v>1.8474628831782101E-2</v>
      </c>
      <c r="AT106" s="210">
        <f t="shared" si="26"/>
        <v>1.8474628831782101E-2</v>
      </c>
      <c r="AU106" s="210">
        <f t="shared" si="26"/>
        <v>1.8474628831782101E-2</v>
      </c>
      <c r="AV106" s="210">
        <f t="shared" si="26"/>
        <v>1.8474628831782101E-2</v>
      </c>
      <c r="AW106" s="210">
        <f t="shared" si="26"/>
        <v>1.8474628831782101E-2</v>
      </c>
      <c r="AX106" s="210">
        <f t="shared" si="26"/>
        <v>1.8474628831782101E-2</v>
      </c>
      <c r="AY106" s="210">
        <f t="shared" si="26"/>
        <v>1.8474628831782101E-2</v>
      </c>
      <c r="AZ106" s="210">
        <f t="shared" si="26"/>
        <v>1.8474628831782101E-2</v>
      </c>
    </row>
    <row r="107" spans="2:52" s="202" customFormat="1" x14ac:dyDescent="0.25">
      <c r="B107" s="201"/>
      <c r="D107" s="208">
        <f t="shared" si="10"/>
        <v>41</v>
      </c>
      <c r="E107" s="202" t="s">
        <v>697</v>
      </c>
      <c r="G107"/>
      <c r="I107"/>
      <c r="J107"/>
      <c r="K107" s="211">
        <f t="shared" ref="K107:AL110" si="35">K106*($K$76/$K$71)^(1/(COUNT($D106:$D111)))</f>
        <v>4.9409582845063658E-2</v>
      </c>
      <c r="L107" s="211">
        <f t="shared" si="35"/>
        <v>4.7705520613540296E-2</v>
      </c>
      <c r="M107" s="211">
        <f t="shared" si="35"/>
        <v>4.6060228926548964E-2</v>
      </c>
      <c r="N107" s="211">
        <f t="shared" si="35"/>
        <v>4.447168087636251E-2</v>
      </c>
      <c r="O107" s="211">
        <f t="shared" si="35"/>
        <v>4.2937919460254138E-2</v>
      </c>
      <c r="P107" s="211">
        <f t="shared" si="35"/>
        <v>4.1457055169578975E-2</v>
      </c>
      <c r="Q107" s="211">
        <f t="shared" si="35"/>
        <v>4.0027263662004701E-2</v>
      </c>
      <c r="R107" s="211">
        <f t="shared" si="35"/>
        <v>3.8646783514023363E-2</v>
      </c>
      <c r="S107" s="211">
        <f t="shared" si="35"/>
        <v>3.7313914050975741E-2</v>
      </c>
      <c r="T107" s="211">
        <f t="shared" si="35"/>
        <v>3.6027013251914874E-2</v>
      </c>
      <c r="U107" s="211">
        <f t="shared" si="35"/>
        <v>3.4784495726727691E-2</v>
      </c>
      <c r="V107" s="211">
        <f t="shared" si="35"/>
        <v>3.3584830763022697E-2</v>
      </c>
      <c r="W107" s="211">
        <f t="shared" si="35"/>
        <v>3.2426540440377551E-2</v>
      </c>
      <c r="X107" s="211">
        <f t="shared" si="35"/>
        <v>3.1308197809623434E-2</v>
      </c>
      <c r="Y107" s="211">
        <f t="shared" si="35"/>
        <v>3.0228425134923111E-2</v>
      </c>
      <c r="Z107" s="211">
        <f t="shared" si="35"/>
        <v>2.9149331367869197E-2</v>
      </c>
      <c r="AA107" s="211">
        <f t="shared" si="35"/>
        <v>2.8070941048804102E-2</v>
      </c>
      <c r="AB107" s="211">
        <f t="shared" si="35"/>
        <v>2.6993280588806116E-2</v>
      </c>
      <c r="AC107" s="211">
        <f t="shared" si="35"/>
        <v>2.5916378494306017E-2</v>
      </c>
      <c r="AD107" s="211">
        <f t="shared" si="35"/>
        <v>2.4840265629475628E-2</v>
      </c>
      <c r="AE107" s="211">
        <f t="shared" si="35"/>
        <v>2.3764975524739083E-2</v>
      </c>
      <c r="AF107" s="211">
        <f t="shared" si="35"/>
        <v>2.2690544742091281E-2</v>
      </c>
      <c r="AG107" s="211">
        <f t="shared" si="35"/>
        <v>2.1617013311044993E-2</v>
      </c>
      <c r="AH107" s="211">
        <f t="shared" si="35"/>
        <v>2.0544425253301857E-2</v>
      </c>
      <c r="AI107" s="211">
        <f t="shared" si="35"/>
        <v>1.9472829220153122E-2</v>
      </c>
      <c r="AJ107" s="211">
        <f t="shared" si="35"/>
        <v>1.840227927492449E-2</v>
      </c>
      <c r="AK107" s="211">
        <f t="shared" si="35"/>
        <v>1.733283586467408E-2</v>
      </c>
      <c r="AL107" s="211">
        <f t="shared" si="35"/>
        <v>1.6264567042728304E-2</v>
      </c>
      <c r="AM107" s="211">
        <f>AM106*($K$76/$K$71)^(1/(COUNT($D106:$D111)))</f>
        <v>1.7939224423098105E-2</v>
      </c>
      <c r="AN107" s="210">
        <f t="shared" si="26"/>
        <v>1.7939224423098105E-2</v>
      </c>
      <c r="AO107" s="210">
        <f t="shared" si="26"/>
        <v>1.7939224423098105E-2</v>
      </c>
      <c r="AP107" s="210">
        <f t="shared" si="26"/>
        <v>1.7939224423098105E-2</v>
      </c>
      <c r="AQ107" s="210">
        <f t="shared" si="26"/>
        <v>1.7939224423098105E-2</v>
      </c>
      <c r="AR107" s="210">
        <f t="shared" si="26"/>
        <v>1.7939224423098105E-2</v>
      </c>
      <c r="AS107" s="210">
        <f t="shared" si="26"/>
        <v>1.7939224423098105E-2</v>
      </c>
      <c r="AT107" s="210">
        <f t="shared" si="26"/>
        <v>1.7939224423098105E-2</v>
      </c>
      <c r="AU107" s="210">
        <f t="shared" si="26"/>
        <v>1.7939224423098105E-2</v>
      </c>
      <c r="AV107" s="210">
        <f t="shared" si="26"/>
        <v>1.7939224423098105E-2</v>
      </c>
      <c r="AW107" s="210">
        <f t="shared" si="26"/>
        <v>1.7939224423098105E-2</v>
      </c>
      <c r="AX107" s="210">
        <f t="shared" si="26"/>
        <v>1.7939224423098105E-2</v>
      </c>
      <c r="AY107" s="210">
        <f t="shared" si="26"/>
        <v>1.7939224423098105E-2</v>
      </c>
      <c r="AZ107" s="210">
        <f t="shared" si="26"/>
        <v>1.7939224423098105E-2</v>
      </c>
    </row>
    <row r="108" spans="2:52" s="202" customFormat="1" x14ac:dyDescent="0.25">
      <c r="B108" s="201"/>
      <c r="D108" s="208">
        <f t="shared" si="10"/>
        <v>42</v>
      </c>
      <c r="E108" s="202" t="s">
        <v>698</v>
      </c>
      <c r="G108"/>
      <c r="I108"/>
      <c r="J108"/>
      <c r="K108" s="211">
        <f t="shared" si="35"/>
        <v>4.7977667285224374E-2</v>
      </c>
      <c r="L108" s="211">
        <f t="shared" si="35"/>
        <v>4.6322989668663342E-2</v>
      </c>
      <c r="M108" s="211">
        <f t="shared" si="35"/>
        <v>4.4725379395507553E-2</v>
      </c>
      <c r="N108" s="211">
        <f t="shared" si="35"/>
        <v>4.3182868298876187E-2</v>
      </c>
      <c r="O108" s="211">
        <f t="shared" si="35"/>
        <v>4.1693556091005279E-2</v>
      </c>
      <c r="P108" s="211">
        <f t="shared" si="35"/>
        <v>4.0255608022199012E-2</v>
      </c>
      <c r="Q108" s="211">
        <f t="shared" si="35"/>
        <v>3.8867252620520258E-2</v>
      </c>
      <c r="R108" s="211">
        <f t="shared" si="35"/>
        <v>3.7526779509435837E-2</v>
      </c>
      <c r="S108" s="211">
        <f t="shared" si="35"/>
        <v>3.6232537300727868E-2</v>
      </c>
      <c r="T108" s="211">
        <f t="shared" si="35"/>
        <v>3.4982931560075474E-2</v>
      </c>
      <c r="U108" s="211">
        <f t="shared" si="35"/>
        <v>3.3776422842800469E-2</v>
      </c>
      <c r="V108" s="211">
        <f t="shared" si="35"/>
        <v>3.2611524797357259E-2</v>
      </c>
      <c r="W108" s="211">
        <f t="shared" si="35"/>
        <v>3.1486802334230533E-2</v>
      </c>
      <c r="X108" s="211">
        <f t="shared" si="35"/>
        <v>3.0400869857984902E-2</v>
      </c>
      <c r="Y108" s="211">
        <f t="shared" si="35"/>
        <v>2.9352389560288468E-2</v>
      </c>
      <c r="Z108" s="211">
        <f t="shared" si="35"/>
        <v>2.8304568495139678E-2</v>
      </c>
      <c r="AA108" s="211">
        <f t="shared" si="35"/>
        <v>2.7257430491688973E-2</v>
      </c>
      <c r="AB108" s="211">
        <f t="shared" si="35"/>
        <v>2.6211001195607785E-2</v>
      </c>
      <c r="AC108" s="211">
        <f t="shared" si="35"/>
        <v>2.5165308287195605E-2</v>
      </c>
      <c r="AD108" s="211">
        <f t="shared" si="35"/>
        <v>2.4120381736164421E-2</v>
      </c>
      <c r="AE108" s="211">
        <f t="shared" si="35"/>
        <v>2.3076254101209125E-2</v>
      </c>
      <c r="AF108" s="211">
        <f t="shared" si="35"/>
        <v>2.203296088473888E-2</v>
      </c>
      <c r="AG108" s="211">
        <f t="shared" si="35"/>
        <v>2.0990540956190237E-2</v>
      </c>
      <c r="AH108" s="211">
        <f t="shared" si="35"/>
        <v>1.9949037061492886E-2</v>
      </c>
      <c r="AI108" s="211">
        <f t="shared" si="35"/>
        <v>1.8908496441998206E-2</v>
      </c>
      <c r="AJ108" s="211">
        <f t="shared" si="35"/>
        <v>1.7868971594248433E-2</v>
      </c>
      <c r="AK108" s="211">
        <f t="shared" si="35"/>
        <v>1.6830521213514325E-2</v>
      </c>
      <c r="AL108" s="211">
        <f t="shared" si="35"/>
        <v>1.5793211380901288E-2</v>
      </c>
      <c r="AM108" s="211">
        <f t="shared" ref="AL108:AM110" si="36">AM107*($K$76/$K$71)^(1/(COUNT($D107:$D112)))</f>
        <v>1.7419336314278555E-2</v>
      </c>
      <c r="AN108" s="210">
        <f t="shared" si="26"/>
        <v>1.7419336314278555E-2</v>
      </c>
      <c r="AO108" s="210">
        <f t="shared" si="26"/>
        <v>1.7419336314278555E-2</v>
      </c>
      <c r="AP108" s="210">
        <f t="shared" si="26"/>
        <v>1.7419336314278555E-2</v>
      </c>
      <c r="AQ108" s="210">
        <f t="shared" si="26"/>
        <v>1.7419336314278555E-2</v>
      </c>
      <c r="AR108" s="210">
        <f t="shared" si="26"/>
        <v>1.7419336314278555E-2</v>
      </c>
      <c r="AS108" s="210">
        <f t="shared" si="26"/>
        <v>1.7419336314278555E-2</v>
      </c>
      <c r="AT108" s="210">
        <f t="shared" si="26"/>
        <v>1.7419336314278555E-2</v>
      </c>
      <c r="AU108" s="210">
        <f t="shared" si="26"/>
        <v>1.7419336314278555E-2</v>
      </c>
      <c r="AV108" s="210">
        <f t="shared" si="26"/>
        <v>1.7419336314278555E-2</v>
      </c>
      <c r="AW108" s="210">
        <f t="shared" si="26"/>
        <v>1.7419336314278555E-2</v>
      </c>
      <c r="AX108" s="210">
        <f t="shared" si="26"/>
        <v>1.7419336314278555E-2</v>
      </c>
      <c r="AY108" s="210">
        <f t="shared" si="26"/>
        <v>1.7419336314278555E-2</v>
      </c>
      <c r="AZ108" s="210">
        <f t="shared" si="26"/>
        <v>1.7419336314278555E-2</v>
      </c>
    </row>
    <row r="109" spans="2:52" s="202" customFormat="1" x14ac:dyDescent="0.25">
      <c r="B109" s="201"/>
      <c r="D109" s="208">
        <f t="shared" si="10"/>
        <v>43</v>
      </c>
      <c r="E109" s="202" t="s">
        <v>699</v>
      </c>
      <c r="G109"/>
      <c r="I109"/>
      <c r="J109"/>
      <c r="K109" s="211">
        <f t="shared" si="35"/>
        <v>4.6587249387426463E-2</v>
      </c>
      <c r="L109" s="211">
        <f t="shared" si="35"/>
        <v>4.4980525193850228E-2</v>
      </c>
      <c r="M109" s="211">
        <f t="shared" si="35"/>
        <v>4.3429214502212148E-2</v>
      </c>
      <c r="N109" s="211">
        <f t="shared" si="35"/>
        <v>4.1931406184137265E-2</v>
      </c>
      <c r="O109" s="211">
        <f t="shared" si="35"/>
        <v>4.0485255023195173E-2</v>
      </c>
      <c r="P109" s="211">
        <f t="shared" si="35"/>
        <v>3.9088979441696092E-2</v>
      </c>
      <c r="Q109" s="211">
        <f t="shared" si="35"/>
        <v>3.7740859305886408E-2</v>
      </c>
      <c r="R109" s="211">
        <f t="shared" si="35"/>
        <v>3.6439233806839652E-2</v>
      </c>
      <c r="S109" s="211">
        <f t="shared" si="35"/>
        <v>3.5182499414432439E-2</v>
      </c>
      <c r="T109" s="211">
        <f t="shared" si="35"/>
        <v>3.3969107901884656E-2</v>
      </c>
      <c r="U109" s="211">
        <f t="shared" si="35"/>
        <v>3.2797564438430252E-2</v>
      </c>
      <c r="V109" s="211">
        <f t="shared" si="35"/>
        <v>3.1666425747769032E-2</v>
      </c>
      <c r="W109" s="211">
        <f t="shared" si="35"/>
        <v>3.0574298330030607E-2</v>
      </c>
      <c r="X109" s="211">
        <f t="shared" si="35"/>
        <v>2.9519836745060195E-2</v>
      </c>
      <c r="Y109" s="211">
        <f t="shared" si="35"/>
        <v>2.8501741954911237E-2</v>
      </c>
      <c r="Z109" s="211">
        <f t="shared" si="35"/>
        <v>2.7484287292405814E-2</v>
      </c>
      <c r="AA109" s="211">
        <f t="shared" si="35"/>
        <v>2.6467495896113115E-2</v>
      </c>
      <c r="AB109" s="211">
        <f t="shared" si="35"/>
        <v>2.5451392668479598E-2</v>
      </c>
      <c r="AC109" s="211">
        <f t="shared" si="35"/>
        <v>2.4436004487615196E-2</v>
      </c>
      <c r="AD109" s="211">
        <f t="shared" si="35"/>
        <v>2.3421360454693965E-2</v>
      </c>
      <c r="AE109" s="211">
        <f t="shared" si="35"/>
        <v>2.2407492184842781E-2</v>
      </c>
      <c r="AF109" s="211">
        <f t="shared" si="35"/>
        <v>2.139443415159242E-2</v>
      </c>
      <c r="AG109" s="211">
        <f t="shared" si="35"/>
        <v>2.0382224097922823E-2</v>
      </c>
      <c r="AH109" s="211">
        <f t="shared" si="35"/>
        <v>1.9370903530964281E-2</v>
      </c>
      <c r="AI109" s="211">
        <f t="shared" si="35"/>
        <v>1.8360518322989093E-2</v>
      </c>
      <c r="AJ109" s="211">
        <f t="shared" si="35"/>
        <v>1.7351119449162233E-2</v>
      </c>
      <c r="AK109" s="211">
        <f t="shared" si="35"/>
        <v>1.6342763903734812E-2</v>
      </c>
      <c r="AL109" s="211">
        <f t="shared" si="36"/>
        <v>1.5335515852747223E-2</v>
      </c>
      <c r="AM109" s="211">
        <f t="shared" si="36"/>
        <v>1.6914514834835911E-2</v>
      </c>
      <c r="AN109" s="210">
        <f t="shared" si="26"/>
        <v>1.6914514834835911E-2</v>
      </c>
      <c r="AO109" s="210">
        <f t="shared" si="26"/>
        <v>1.6914514834835911E-2</v>
      </c>
      <c r="AP109" s="210">
        <f t="shared" si="26"/>
        <v>1.6914514834835911E-2</v>
      </c>
      <c r="AQ109" s="210">
        <f t="shared" si="26"/>
        <v>1.6914514834835911E-2</v>
      </c>
      <c r="AR109" s="210">
        <f t="shared" si="26"/>
        <v>1.6914514834835911E-2</v>
      </c>
      <c r="AS109" s="210">
        <f t="shared" si="26"/>
        <v>1.6914514834835911E-2</v>
      </c>
      <c r="AT109" s="210">
        <f t="shared" si="26"/>
        <v>1.6914514834835911E-2</v>
      </c>
      <c r="AU109" s="210">
        <f t="shared" si="26"/>
        <v>1.6914514834835911E-2</v>
      </c>
      <c r="AV109" s="210">
        <f t="shared" si="26"/>
        <v>1.6914514834835911E-2</v>
      </c>
      <c r="AW109" s="210">
        <f t="shared" si="26"/>
        <v>1.6914514834835911E-2</v>
      </c>
      <c r="AX109" s="210">
        <f t="shared" si="26"/>
        <v>1.6914514834835911E-2</v>
      </c>
      <c r="AY109" s="210">
        <f t="shared" si="26"/>
        <v>1.6914514834835911E-2</v>
      </c>
      <c r="AZ109" s="210">
        <f t="shared" si="26"/>
        <v>1.6914514834835911E-2</v>
      </c>
    </row>
    <row r="110" spans="2:52" s="202" customFormat="1" x14ac:dyDescent="0.25">
      <c r="B110" s="201"/>
      <c r="D110" s="208">
        <f t="shared" si="10"/>
        <v>44</v>
      </c>
      <c r="E110" s="202" t="s">
        <v>700</v>
      </c>
      <c r="G110"/>
      <c r="I110"/>
      <c r="J110"/>
      <c r="K110" s="211">
        <f t="shared" si="35"/>
        <v>4.5237126527714167E-2</v>
      </c>
      <c r="L110" s="211">
        <f t="shared" si="35"/>
        <v>4.3676966041837434E-2</v>
      </c>
      <c r="M110" s="211">
        <f t="shared" si="35"/>
        <v>4.2170613145622711E-2</v>
      </c>
      <c r="N110" s="211">
        <f t="shared" si="35"/>
        <v>4.0716212096195158E-2</v>
      </c>
      <c r="O110" s="211">
        <f t="shared" si="35"/>
        <v>3.9311971152461857E-2</v>
      </c>
      <c r="P110" s="211">
        <f t="shared" si="35"/>
        <v>3.7956160367786533E-2</v>
      </c>
      <c r="Q110" s="211">
        <f t="shared" si="35"/>
        <v>3.6647109458791655E-2</v>
      </c>
      <c r="R110" s="211">
        <f t="shared" si="35"/>
        <v>3.5383205747662294E-2</v>
      </c>
      <c r="S110" s="211">
        <f t="shared" si="35"/>
        <v>3.4162892175416952E-2</v>
      </c>
      <c r="T110" s="211">
        <f t="shared" si="35"/>
        <v>3.2984665383697563E-2</v>
      </c>
      <c r="U110" s="211">
        <f t="shared" si="35"/>
        <v>3.1847073862715708E-2</v>
      </c>
      <c r="V110" s="211">
        <f t="shared" si="35"/>
        <v>3.0748716163073439E-2</v>
      </c>
      <c r="W110" s="211">
        <f t="shared" si="35"/>
        <v>2.9688239169255625E-2</v>
      </c>
      <c r="X110" s="211">
        <f t="shared" si="35"/>
        <v>2.8664336432667047E-2</v>
      </c>
      <c r="Y110" s="211">
        <f t="shared" si="35"/>
        <v>2.7675746562160437E-2</v>
      </c>
      <c r="Z110" s="211">
        <f t="shared" si="35"/>
        <v>2.6687778268063365E-2</v>
      </c>
      <c r="AA110" s="211">
        <f t="shared" si="35"/>
        <v>2.5700454018377183E-2</v>
      </c>
      <c r="AB110" s="211">
        <f t="shared" si="35"/>
        <v>2.4713797993862415E-2</v>
      </c>
      <c r="AC110" s="211">
        <f t="shared" si="35"/>
        <v>2.3727836293687313E-2</v>
      </c>
      <c r="AD110" s="211">
        <f t="shared" si="35"/>
        <v>2.2742597175658685E-2</v>
      </c>
      <c r="AE110" s="211">
        <f t="shared" si="35"/>
        <v>2.1758111338680483E-2</v>
      </c>
      <c r="AF110" s="211">
        <f t="shared" si="35"/>
        <v>2.0774412257222534E-2</v>
      </c>
      <c r="AG110" s="211">
        <f t="shared" si="35"/>
        <v>1.9791536580453472E-2</v>
      </c>
      <c r="AH110" s="211">
        <f t="shared" si="35"/>
        <v>1.8809524612605235E-2</v>
      </c>
      <c r="AI110" s="211">
        <f t="shared" si="35"/>
        <v>1.7828420896547677E-2</v>
      </c>
      <c r="AJ110" s="211">
        <f t="shared" si="35"/>
        <v>1.6848274930158818E-2</v>
      </c>
      <c r="AK110" s="211">
        <f t="shared" si="35"/>
        <v>1.5869142055966557E-2</v>
      </c>
      <c r="AL110" s="211">
        <f t="shared" si="36"/>
        <v>1.4891084580445869E-2</v>
      </c>
      <c r="AM110" s="211">
        <f t="shared" si="36"/>
        <v>1.6424323345968612E-2</v>
      </c>
      <c r="AN110" s="210">
        <f t="shared" si="26"/>
        <v>1.6424323345968612E-2</v>
      </c>
      <c r="AO110" s="210">
        <f t="shared" si="26"/>
        <v>1.6424323345968612E-2</v>
      </c>
      <c r="AP110" s="210">
        <f t="shared" si="26"/>
        <v>1.6424323345968612E-2</v>
      </c>
      <c r="AQ110" s="210">
        <f t="shared" si="26"/>
        <v>1.6424323345968612E-2</v>
      </c>
      <c r="AR110" s="210">
        <f t="shared" si="26"/>
        <v>1.6424323345968612E-2</v>
      </c>
      <c r="AS110" s="210">
        <f t="shared" si="26"/>
        <v>1.6424323345968612E-2</v>
      </c>
      <c r="AT110" s="210">
        <f t="shared" si="26"/>
        <v>1.6424323345968612E-2</v>
      </c>
      <c r="AU110" s="210">
        <f t="shared" si="26"/>
        <v>1.6424323345968612E-2</v>
      </c>
      <c r="AV110" s="210">
        <f t="shared" si="26"/>
        <v>1.6424323345968612E-2</v>
      </c>
      <c r="AW110" s="210">
        <f t="shared" si="26"/>
        <v>1.6424323345968612E-2</v>
      </c>
      <c r="AX110" s="210">
        <f t="shared" si="26"/>
        <v>1.6424323345968612E-2</v>
      </c>
      <c r="AY110" s="210">
        <f t="shared" si="26"/>
        <v>1.6424323345968612E-2</v>
      </c>
      <c r="AZ110" s="210">
        <f t="shared" si="26"/>
        <v>1.6424323345968612E-2</v>
      </c>
    </row>
    <row r="111" spans="2:52" s="202" customFormat="1" x14ac:dyDescent="0.25">
      <c r="B111" s="201"/>
      <c r="D111" s="208">
        <f t="shared" si="10"/>
        <v>45</v>
      </c>
      <c r="E111" s="202" t="s">
        <v>701</v>
      </c>
      <c r="G111"/>
      <c r="I111"/>
      <c r="J111"/>
      <c r="K111" s="209" cm="1">
        <f t="array" ref="K111">SUMPRODUCT((EmissionRates!$J$10:$S$39)*(EmissionRates!$E$10:$E$39=$D111)*(EmissionRates!$J$8:$S$8=$E$69)*(EmissionRates!$B$10:$B$39=K$2)*(EmissionRates!$F$10:$F$39=$F$69))</f>
        <v>5.0047250511969101E-2</v>
      </c>
      <c r="L111" s="210">
        <f t="shared" ref="L111:AL111" si="37">K111*($AM$71/$K$71)^(1/(COUNT(K$2:AM$2)))</f>
        <v>4.8321196081263562E-2</v>
      </c>
      <c r="M111" s="210">
        <f t="shared" si="37"/>
        <v>4.6654670672977461E-2</v>
      </c>
      <c r="N111" s="210">
        <f t="shared" si="37"/>
        <v>4.5045621220621598E-2</v>
      </c>
      <c r="O111" s="210">
        <f t="shared" si="37"/>
        <v>4.3492065464883475E-2</v>
      </c>
      <c r="P111" s="210">
        <f t="shared" si="37"/>
        <v>4.1992089511594208E-2</v>
      </c>
      <c r="Q111" s="210">
        <f t="shared" si="37"/>
        <v>4.0543845473917518E-2</v>
      </c>
      <c r="R111" s="210">
        <f t="shared" si="37"/>
        <v>3.9145549195856055E-2</v>
      </c>
      <c r="S111" s="210">
        <f t="shared" si="37"/>
        <v>3.7795478054270568E-2</v>
      </c>
      <c r="T111" s="210">
        <f t="shared" si="37"/>
        <v>3.6491968836704143E-2</v>
      </c>
      <c r="U111" s="210">
        <f t="shared" si="37"/>
        <v>3.5233415692397088E-2</v>
      </c>
      <c r="V111" s="210">
        <f t="shared" si="37"/>
        <v>3.4018268153968224E-2</v>
      </c>
      <c r="W111" s="210">
        <f t="shared" si="37"/>
        <v>3.284502922732542E-2</v>
      </c>
      <c r="X111" s="210">
        <f t="shared" si="37"/>
        <v>3.1712253547452267E-2</v>
      </c>
      <c r="Y111" s="210">
        <f t="shared" si="37"/>
        <v>3.0618545597798835E-2</v>
      </c>
      <c r="Z111" s="210">
        <f t="shared" si="37"/>
        <v>2.9525525317603388E-2</v>
      </c>
      <c r="AA111" s="210">
        <f t="shared" si="37"/>
        <v>2.8433217563919828E-2</v>
      </c>
      <c r="AB111" s="210">
        <f t="shared" si="37"/>
        <v>2.7341649088681197E-2</v>
      </c>
      <c r="AC111" s="210">
        <f t="shared" si="37"/>
        <v>2.6250848766215102E-2</v>
      </c>
      <c r="AD111" s="210">
        <f t="shared" si="37"/>
        <v>2.5160847859018617E-2</v>
      </c>
      <c r="AE111" s="210">
        <f t="shared" si="37"/>
        <v>2.4071680330251109E-2</v>
      </c>
      <c r="AF111" s="210">
        <f t="shared" si="37"/>
        <v>2.2983383213767406E-2</v>
      </c>
      <c r="AG111" s="210">
        <f t="shared" si="37"/>
        <v>2.1895997055691105E-2</v>
      </c>
      <c r="AH111" s="210">
        <f t="shared" si="37"/>
        <v>2.0809566445856881E-2</v>
      </c>
      <c r="AI111" s="210">
        <f t="shared" si="37"/>
        <v>1.9724140663437327E-2</v>
      </c>
      <c r="AJ111" s="210">
        <f t="shared" si="37"/>
        <v>1.8639774469485844E-2</v>
      </c>
      <c r="AK111" s="210">
        <f t="shared" si="37"/>
        <v>1.7556529091175103E-2</v>
      </c>
      <c r="AL111" s="210">
        <f t="shared" si="37"/>
        <v>1.6474473460110658E-2</v>
      </c>
      <c r="AM111" s="209" cm="1">
        <f t="array" ref="AM111">SUMPRODUCT((EmissionRates!$J$10:$S$39)*(EmissionRates!$E$10:$E$39=$D111)*(EmissionRates!$J$8:$S$8=$E$69)*(EmissionRates!$B$10:$B$39=AM$2)*(EmissionRates!$F$10:$F$39=$F$69))</f>
        <v>1.79335080084226E-2</v>
      </c>
      <c r="AN111" s="210">
        <f t="shared" si="26"/>
        <v>1.79335080084226E-2</v>
      </c>
      <c r="AO111" s="210">
        <f t="shared" si="26"/>
        <v>1.79335080084226E-2</v>
      </c>
      <c r="AP111" s="210">
        <f t="shared" si="26"/>
        <v>1.79335080084226E-2</v>
      </c>
      <c r="AQ111" s="210">
        <f t="shared" si="26"/>
        <v>1.79335080084226E-2</v>
      </c>
      <c r="AR111" s="210">
        <f t="shared" si="26"/>
        <v>1.79335080084226E-2</v>
      </c>
      <c r="AS111" s="210">
        <f t="shared" si="26"/>
        <v>1.79335080084226E-2</v>
      </c>
      <c r="AT111" s="210">
        <f t="shared" si="26"/>
        <v>1.79335080084226E-2</v>
      </c>
      <c r="AU111" s="210">
        <f t="shared" si="26"/>
        <v>1.79335080084226E-2</v>
      </c>
      <c r="AV111" s="210">
        <f t="shared" si="26"/>
        <v>1.79335080084226E-2</v>
      </c>
      <c r="AW111" s="210">
        <f t="shared" si="26"/>
        <v>1.79335080084226E-2</v>
      </c>
      <c r="AX111" s="210">
        <f t="shared" si="26"/>
        <v>1.79335080084226E-2</v>
      </c>
      <c r="AY111" s="210">
        <f t="shared" si="26"/>
        <v>1.79335080084226E-2</v>
      </c>
      <c r="AZ111" s="210">
        <f t="shared" si="26"/>
        <v>1.79335080084226E-2</v>
      </c>
    </row>
    <row r="112" spans="2:52" s="202" customFormat="1" x14ac:dyDescent="0.25">
      <c r="B112" s="201"/>
      <c r="D112" s="208">
        <f t="shared" si="10"/>
        <v>46</v>
      </c>
      <c r="E112" s="202" t="s">
        <v>702</v>
      </c>
      <c r="G112"/>
      <c r="I112"/>
      <c r="J112"/>
      <c r="K112" s="211">
        <f t="shared" ref="K112:AL115" si="38">K111*($K$76/$K$71)^(1/(COUNT($D111:$D116)))</f>
        <v>4.8596855009542334E-2</v>
      </c>
      <c r="L112" s="211">
        <f t="shared" si="38"/>
        <v>4.6920822539236802E-2</v>
      </c>
      <c r="M112" s="211">
        <f t="shared" si="38"/>
        <v>4.5302593909137948E-2</v>
      </c>
      <c r="N112" s="211">
        <f t="shared" si="38"/>
        <v>4.3740175551697499E-2</v>
      </c>
      <c r="O112" s="211">
        <f t="shared" si="38"/>
        <v>4.2231642654514873E-2</v>
      </c>
      <c r="P112" s="211">
        <f t="shared" si="38"/>
        <v>4.0775136789075461E-2</v>
      </c>
      <c r="Q112" s="211">
        <f t="shared" si="38"/>
        <v>3.9368863621270241E-2</v>
      </c>
      <c r="R112" s="211">
        <f t="shared" si="38"/>
        <v>3.8011090700876056E-2</v>
      </c>
      <c r="S112" s="211">
        <f t="shared" si="38"/>
        <v>3.6700145327273434E-2</v>
      </c>
      <c r="T112" s="211">
        <f t="shared" si="38"/>
        <v>3.543441248877259E-2</v>
      </c>
      <c r="U112" s="211">
        <f t="shared" si="38"/>
        <v>3.4212332873008955E-2</v>
      </c>
      <c r="V112" s="211">
        <f t="shared" si="38"/>
        <v>3.3032400945957198E-2</v>
      </c>
      <c r="W112" s="211">
        <f t="shared" si="38"/>
        <v>3.1893163097197141E-2</v>
      </c>
      <c r="X112" s="211">
        <f t="shared" si="38"/>
        <v>3.0793215849146703E-2</v>
      </c>
      <c r="Y112" s="211">
        <f t="shared" si="38"/>
        <v>2.9731204128055643E-2</v>
      </c>
      <c r="Z112" s="211">
        <f t="shared" si="38"/>
        <v>2.8669860147401919E-2</v>
      </c>
      <c r="AA112" s="211">
        <f t="shared" si="38"/>
        <v>2.7609208043869002E-2</v>
      </c>
      <c r="AB112" s="211">
        <f t="shared" si="38"/>
        <v>2.6549273794104922E-2</v>
      </c>
      <c r="AC112" s="211">
        <f t="shared" si="38"/>
        <v>2.5490085435644166E-2</v>
      </c>
      <c r="AD112" s="211">
        <f t="shared" si="38"/>
        <v>2.4431673324980283E-2</v>
      </c>
      <c r="AE112" s="211">
        <f t="shared" si="38"/>
        <v>2.3374070441002523E-2</v>
      </c>
      <c r="AF112" s="211">
        <f t="shared" si="38"/>
        <v>2.2317312744305217E-2</v>
      </c>
      <c r="AG112" s="211">
        <f t="shared" si="38"/>
        <v>2.1261439605964091E-2</v>
      </c>
      <c r="AH112" s="211">
        <f t="shared" si="38"/>
        <v>2.0206494323577084E-2</v>
      </c>
      <c r="AI112" s="211">
        <f t="shared" si="38"/>
        <v>1.9152524748180591E-2</v>
      </c>
      <c r="AJ112" s="211">
        <f t="shared" si="38"/>
        <v>1.809958405382403E-2</v>
      </c>
      <c r="AK112" s="211">
        <f t="shared" si="38"/>
        <v>1.7047731693284579E-2</v>
      </c>
      <c r="AL112" s="211">
        <f t="shared" si="38"/>
        <v>1.5997034600493801E-2</v>
      </c>
      <c r="AM112" s="211">
        <f>AM111*($K$76/$K$71)^(1/(COUNT($D111:$D116)))</f>
        <v>1.7413785564290931E-2</v>
      </c>
      <c r="AN112" s="210">
        <f t="shared" si="26"/>
        <v>1.7413785564290931E-2</v>
      </c>
      <c r="AO112" s="210">
        <f t="shared" si="26"/>
        <v>1.7413785564290931E-2</v>
      </c>
      <c r="AP112" s="210">
        <f t="shared" si="26"/>
        <v>1.7413785564290931E-2</v>
      </c>
      <c r="AQ112" s="210">
        <f t="shared" si="26"/>
        <v>1.7413785564290931E-2</v>
      </c>
      <c r="AR112" s="210">
        <f t="shared" si="26"/>
        <v>1.7413785564290931E-2</v>
      </c>
      <c r="AS112" s="210">
        <f t="shared" si="26"/>
        <v>1.7413785564290931E-2</v>
      </c>
      <c r="AT112" s="210">
        <f t="shared" si="26"/>
        <v>1.7413785564290931E-2</v>
      </c>
      <c r="AU112" s="210">
        <f t="shared" si="26"/>
        <v>1.7413785564290931E-2</v>
      </c>
      <c r="AV112" s="210">
        <f t="shared" si="26"/>
        <v>1.7413785564290931E-2</v>
      </c>
      <c r="AW112" s="210">
        <f t="shared" si="26"/>
        <v>1.7413785564290931E-2</v>
      </c>
      <c r="AX112" s="210">
        <f t="shared" si="26"/>
        <v>1.7413785564290931E-2</v>
      </c>
      <c r="AY112" s="210">
        <f t="shared" si="26"/>
        <v>1.7413785564290931E-2</v>
      </c>
      <c r="AZ112" s="210">
        <f t="shared" si="26"/>
        <v>1.7413785564290931E-2</v>
      </c>
    </row>
    <row r="113" spans="2:52" s="202" customFormat="1" x14ac:dyDescent="0.25">
      <c r="B113" s="201"/>
      <c r="D113" s="208">
        <f t="shared" si="10"/>
        <v>47</v>
      </c>
      <c r="E113" s="202" t="s">
        <v>703</v>
      </c>
      <c r="G113"/>
      <c r="I113"/>
      <c r="J113"/>
      <c r="K113" s="211">
        <f t="shared" si="38"/>
        <v>4.7188492727561045E-2</v>
      </c>
      <c r="L113" s="211">
        <f t="shared" si="38"/>
        <v>4.5561032555073773E-2</v>
      </c>
      <c r="M113" s="211">
        <f t="shared" si="38"/>
        <v>4.3989701037263483E-2</v>
      </c>
      <c r="N113" s="211">
        <f t="shared" si="38"/>
        <v>4.24725623812124E-2</v>
      </c>
      <c r="O113" s="211">
        <f t="shared" si="38"/>
        <v>4.1007747556590285E-2</v>
      </c>
      <c r="P113" s="211">
        <f t="shared" si="38"/>
        <v>3.9593451993113142E-2</v>
      </c>
      <c r="Q113" s="211">
        <f t="shared" si="38"/>
        <v>3.8227933357413146E-2</v>
      </c>
      <c r="R113" s="211">
        <f t="shared" si="38"/>
        <v>3.6909509406580943E-2</v>
      </c>
      <c r="S113" s="211">
        <f t="shared" si="38"/>
        <v>3.5636555915736112E-2</v>
      </c>
      <c r="T113" s="211">
        <f t="shared" si="38"/>
        <v>3.4407504677072535E-2</v>
      </c>
      <c r="U113" s="211">
        <f t="shared" si="38"/>
        <v>3.3220841567913738E-2</v>
      </c>
      <c r="V113" s="211">
        <f t="shared" si="38"/>
        <v>3.2075104685398065E-2</v>
      </c>
      <c r="W113" s="211">
        <f t="shared" si="38"/>
        <v>3.0968882545495797E-2</v>
      </c>
      <c r="X113" s="211">
        <f t="shared" si="38"/>
        <v>2.9900812344139414E-2</v>
      </c>
      <c r="Y113" s="211">
        <f t="shared" si="38"/>
        <v>2.8869578278324873E-2</v>
      </c>
      <c r="Z113" s="211">
        <f t="shared" si="38"/>
        <v>2.7838992601480463E-2</v>
      </c>
      <c r="AA113" s="211">
        <f t="shared" si="38"/>
        <v>2.6809078750795936E-2</v>
      </c>
      <c r="AB113" s="211">
        <f t="shared" si="38"/>
        <v>2.5779861950102474E-2</v>
      </c>
      <c r="AC113" s="211">
        <f t="shared" si="38"/>
        <v>2.4751369424392149E-2</v>
      </c>
      <c r="AD113" s="211">
        <f t="shared" si="38"/>
        <v>2.3723630650411442E-2</v>
      </c>
      <c r="AE113" s="211">
        <f t="shared" si="38"/>
        <v>2.2696677651304141E-2</v>
      </c>
      <c r="AF113" s="211">
        <f t="shared" si="38"/>
        <v>2.1670545345507743E-2</v>
      </c>
      <c r="AG113" s="211">
        <f t="shared" si="38"/>
        <v>2.0645271963103597E-2</v>
      </c>
      <c r="AH113" s="211">
        <f t="shared" si="38"/>
        <v>1.9620899546902604E-2</v>
      </c>
      <c r="AI113" s="211">
        <f t="shared" si="38"/>
        <v>1.8597474561193095E-2</v>
      </c>
      <c r="AJ113" s="211">
        <f t="shared" si="38"/>
        <v>1.7575048639012714E-2</v>
      </c>
      <c r="AK113" s="211">
        <f t="shared" si="38"/>
        <v>1.655367951016605E-2</v>
      </c>
      <c r="AL113" s="211">
        <f t="shared" si="38"/>
        <v>1.5533432168804318E-2</v>
      </c>
      <c r="AM113" s="211">
        <f t="shared" ref="AL113:AM115" si="39">AM112*($K$76/$K$71)^(1/(COUNT($D112:$D117)))</f>
        <v>1.6909124948486842E-2</v>
      </c>
      <c r="AN113" s="210">
        <f t="shared" si="26"/>
        <v>1.6909124948486842E-2</v>
      </c>
      <c r="AO113" s="210">
        <f t="shared" si="26"/>
        <v>1.6909124948486842E-2</v>
      </c>
      <c r="AP113" s="210">
        <f t="shared" si="26"/>
        <v>1.6909124948486842E-2</v>
      </c>
      <c r="AQ113" s="210">
        <f t="shared" si="26"/>
        <v>1.6909124948486842E-2</v>
      </c>
      <c r="AR113" s="210">
        <f t="shared" si="26"/>
        <v>1.6909124948486842E-2</v>
      </c>
      <c r="AS113" s="210">
        <f t="shared" si="26"/>
        <v>1.6909124948486842E-2</v>
      </c>
      <c r="AT113" s="210">
        <f t="shared" si="26"/>
        <v>1.6909124948486842E-2</v>
      </c>
      <c r="AU113" s="210">
        <f t="shared" si="26"/>
        <v>1.6909124948486842E-2</v>
      </c>
      <c r="AV113" s="210">
        <f t="shared" si="26"/>
        <v>1.6909124948486842E-2</v>
      </c>
      <c r="AW113" s="210">
        <f t="shared" si="26"/>
        <v>1.6909124948486842E-2</v>
      </c>
      <c r="AX113" s="210">
        <f t="shared" si="26"/>
        <v>1.6909124948486842E-2</v>
      </c>
      <c r="AY113" s="210">
        <f t="shared" si="26"/>
        <v>1.6909124948486842E-2</v>
      </c>
      <c r="AZ113" s="210">
        <f t="shared" si="26"/>
        <v>1.6909124948486842E-2</v>
      </c>
    </row>
    <row r="114" spans="2:52" s="202" customFormat="1" x14ac:dyDescent="0.25">
      <c r="B114" s="201"/>
      <c r="D114" s="208">
        <f t="shared" si="10"/>
        <v>48</v>
      </c>
      <c r="E114" s="202" t="s">
        <v>704</v>
      </c>
      <c r="G114"/>
      <c r="I114"/>
      <c r="J114"/>
      <c r="K114" s="211">
        <f t="shared" si="38"/>
        <v>4.5820945521306736E-2</v>
      </c>
      <c r="L114" s="211">
        <f t="shared" si="38"/>
        <v>4.4240649996035997E-2</v>
      </c>
      <c r="M114" s="211">
        <f t="shared" si="38"/>
        <v>4.271485648766557E-2</v>
      </c>
      <c r="N114" s="211">
        <f t="shared" si="38"/>
        <v>4.1241685303569177E-2</v>
      </c>
      <c r="O114" s="211">
        <f t="shared" si="38"/>
        <v>3.9819321578893341E-2</v>
      </c>
      <c r="P114" s="211">
        <f t="shared" si="38"/>
        <v>3.8446013040744964E-2</v>
      </c>
      <c r="Q114" s="211">
        <f t="shared" si="38"/>
        <v>3.712006784948875E-2</v>
      </c>
      <c r="R114" s="211">
        <f t="shared" si="38"/>
        <v>3.5839852514494917E-2</v>
      </c>
      <c r="S114" s="211">
        <f t="shared" si="38"/>
        <v>3.460378988176982E-2</v>
      </c>
      <c r="T114" s="211">
        <f t="shared" si="38"/>
        <v>3.3410357190989975E-2</v>
      </c>
      <c r="U114" s="211">
        <f t="shared" si="38"/>
        <v>3.2258084199546198E-2</v>
      </c>
      <c r="V114" s="211">
        <f t="shared" si="38"/>
        <v>3.1145551371286571E-2</v>
      </c>
      <c r="W114" s="211">
        <f t="shared" si="38"/>
        <v>3.0071388127726979E-2</v>
      </c>
      <c r="X114" s="211">
        <f t="shared" si="38"/>
        <v>2.9034271159574743E-2</v>
      </c>
      <c r="Y114" s="211">
        <f t="shared" si="38"/>
        <v>2.8032922796485248E-2</v>
      </c>
      <c r="Z114" s="211">
        <f t="shared" si="38"/>
        <v>2.7032204031714323E-2</v>
      </c>
      <c r="AA114" s="211">
        <f t="shared" si="38"/>
        <v>2.6032137623229694E-2</v>
      </c>
      <c r="AB114" s="211">
        <f t="shared" si="38"/>
        <v>2.5032748063862721E-2</v>
      </c>
      <c r="AC114" s="211">
        <f t="shared" si="38"/>
        <v>2.4034061789610969E-2</v>
      </c>
      <c r="AD114" s="211">
        <f t="shared" si="38"/>
        <v>2.3036107422969378E-2</v>
      </c>
      <c r="AE114" s="211">
        <f t="shared" si="38"/>
        <v>2.2038916059034276E-2</v>
      </c>
      <c r="AF114" s="211">
        <f t="shared" si="38"/>
        <v>2.1042521604288576E-2</v>
      </c>
      <c r="AG114" s="211">
        <f t="shared" si="38"/>
        <v>2.0046961180885867E-2</v>
      </c>
      <c r="AH114" s="211">
        <f t="shared" si="38"/>
        <v>1.9052275613214396E-2</v>
      </c>
      <c r="AI114" s="211">
        <f t="shared" si="38"/>
        <v>1.8058510019003115E-2</v>
      </c>
      <c r="AJ114" s="211">
        <f t="shared" si="38"/>
        <v>1.7065714534937215E-2</v>
      </c>
      <c r="AK114" s="211">
        <f t="shared" si="38"/>
        <v>1.6073945217781358E-2</v>
      </c>
      <c r="AL114" s="211">
        <f t="shared" si="39"/>
        <v>1.5083265178122243E-2</v>
      </c>
      <c r="AM114" s="211">
        <f t="shared" si="39"/>
        <v>1.6419089661345698E-2</v>
      </c>
      <c r="AN114" s="210">
        <f t="shared" si="26"/>
        <v>1.6419089661345698E-2</v>
      </c>
      <c r="AO114" s="210">
        <f t="shared" si="26"/>
        <v>1.6419089661345698E-2</v>
      </c>
      <c r="AP114" s="210">
        <f t="shared" si="26"/>
        <v>1.6419089661345698E-2</v>
      </c>
      <c r="AQ114" s="210">
        <f t="shared" si="26"/>
        <v>1.6419089661345698E-2</v>
      </c>
      <c r="AR114" s="210">
        <f t="shared" si="26"/>
        <v>1.6419089661345698E-2</v>
      </c>
      <c r="AS114" s="210">
        <f t="shared" si="26"/>
        <v>1.6419089661345698E-2</v>
      </c>
      <c r="AT114" s="210">
        <f t="shared" si="26"/>
        <v>1.6419089661345698E-2</v>
      </c>
      <c r="AU114" s="210">
        <f t="shared" si="26"/>
        <v>1.6419089661345698E-2</v>
      </c>
      <c r="AV114" s="210">
        <f t="shared" si="26"/>
        <v>1.6419089661345698E-2</v>
      </c>
      <c r="AW114" s="210">
        <f t="shared" si="26"/>
        <v>1.6419089661345698E-2</v>
      </c>
      <c r="AX114" s="210">
        <f t="shared" si="26"/>
        <v>1.6419089661345698E-2</v>
      </c>
      <c r="AY114" s="210">
        <f t="shared" si="26"/>
        <v>1.6419089661345698E-2</v>
      </c>
      <c r="AZ114" s="210">
        <f t="shared" si="26"/>
        <v>1.6419089661345698E-2</v>
      </c>
    </row>
    <row r="115" spans="2:52" s="202" customFormat="1" x14ac:dyDescent="0.25">
      <c r="B115" s="201"/>
      <c r="D115" s="208">
        <f t="shared" si="10"/>
        <v>49</v>
      </c>
      <c r="E115" s="202" t="s">
        <v>705</v>
      </c>
      <c r="G115"/>
      <c r="I115"/>
      <c r="J115"/>
      <c r="K115" s="211">
        <f t="shared" si="38"/>
        <v>4.4493030548532132E-2</v>
      </c>
      <c r="L115" s="211">
        <f t="shared" si="38"/>
        <v>4.2958532814327051E-2</v>
      </c>
      <c r="M115" s="211">
        <f t="shared" si="38"/>
        <v>4.1476957600059379E-2</v>
      </c>
      <c r="N115" s="211">
        <f t="shared" si="38"/>
        <v>4.0046479687578518E-2</v>
      </c>
      <c r="O115" s="211">
        <f t="shared" si="38"/>
        <v>3.8665336807763906E-2</v>
      </c>
      <c r="P115" s="211">
        <f t="shared" si="38"/>
        <v>3.7331827469507611E-2</v>
      </c>
      <c r="Q115" s="211">
        <f t="shared" si="38"/>
        <v>3.6044308863572051E-2</v>
      </c>
      <c r="R115" s="211">
        <f t="shared" si="38"/>
        <v>3.4801194838740473E-2</v>
      </c>
      <c r="S115" s="211">
        <f t="shared" si="38"/>
        <v>3.3600953947767076E-2</v>
      </c>
      <c r="T115" s="211">
        <f t="shared" si="38"/>
        <v>3.2442107560719184E-2</v>
      </c>
      <c r="U115" s="211">
        <f t="shared" si="38"/>
        <v>3.1323228043387601E-2</v>
      </c>
      <c r="V115" s="211">
        <f t="shared" si="38"/>
        <v>3.0242936998520729E-2</v>
      </c>
      <c r="W115" s="211">
        <f t="shared" si="38"/>
        <v>2.9199903567715953E-2</v>
      </c>
      <c r="X115" s="211">
        <f t="shared" si="38"/>
        <v>2.8192842791876196E-2</v>
      </c>
      <c r="Y115" s="211">
        <f t="shared" si="38"/>
        <v>2.7220514028211851E-2</v>
      </c>
      <c r="Z115" s="211">
        <f t="shared" si="38"/>
        <v>2.6248796616777422E-2</v>
      </c>
      <c r="AA115" s="211">
        <f t="shared" si="38"/>
        <v>2.5277712656002829E-2</v>
      </c>
      <c r="AB115" s="211">
        <f t="shared" si="38"/>
        <v>2.4307285928904365E-2</v>
      </c>
      <c r="AC115" s="211">
        <f t="shared" si="38"/>
        <v>2.3337542105350551E-2</v>
      </c>
      <c r="AD115" s="211">
        <f t="shared" si="38"/>
        <v>2.2368508978341455E-2</v>
      </c>
      <c r="AE115" s="211">
        <f t="shared" si="38"/>
        <v>2.140021674182124E-2</v>
      </c>
      <c r="AF115" s="211">
        <f t="shared" si="38"/>
        <v>2.0432698319645212E-2</v>
      </c>
      <c r="AG115" s="211">
        <f t="shared" si="38"/>
        <v>1.9465989758147527E-2</v>
      </c>
      <c r="AH115" s="211">
        <f t="shared" si="38"/>
        <v>1.8500130698604299E-2</v>
      </c>
      <c r="AI115" s="211">
        <f t="shared" si="38"/>
        <v>1.7535164951209093E-2</v>
      </c>
      <c r="AJ115" s="211">
        <f t="shared" si="38"/>
        <v>1.6571141199659738E-2</v>
      </c>
      <c r="AK115" s="211">
        <f t="shared" si="38"/>
        <v>1.5608113876166523E-2</v>
      </c>
      <c r="AL115" s="211">
        <f t="shared" si="39"/>
        <v>1.4646144262338331E-2</v>
      </c>
      <c r="AM115" s="211">
        <f t="shared" si="39"/>
        <v>1.5943255853191497E-2</v>
      </c>
      <c r="AN115" s="210">
        <f t="shared" si="26"/>
        <v>1.5943255853191497E-2</v>
      </c>
      <c r="AO115" s="210">
        <f t="shared" si="26"/>
        <v>1.5943255853191497E-2</v>
      </c>
      <c r="AP115" s="210">
        <f t="shared" si="26"/>
        <v>1.5943255853191497E-2</v>
      </c>
      <c r="AQ115" s="210">
        <f t="shared" si="26"/>
        <v>1.5943255853191497E-2</v>
      </c>
      <c r="AR115" s="210">
        <f t="shared" si="26"/>
        <v>1.5943255853191497E-2</v>
      </c>
      <c r="AS115" s="210">
        <f t="shared" si="26"/>
        <v>1.5943255853191497E-2</v>
      </c>
      <c r="AT115" s="210">
        <f t="shared" si="26"/>
        <v>1.5943255853191497E-2</v>
      </c>
      <c r="AU115" s="210">
        <f t="shared" si="26"/>
        <v>1.5943255853191497E-2</v>
      </c>
      <c r="AV115" s="210">
        <f t="shared" si="26"/>
        <v>1.5943255853191497E-2</v>
      </c>
      <c r="AW115" s="210">
        <f t="shared" si="26"/>
        <v>1.5943255853191497E-2</v>
      </c>
      <c r="AX115" s="210">
        <f t="shared" si="26"/>
        <v>1.5943255853191497E-2</v>
      </c>
      <c r="AY115" s="210">
        <f t="shared" si="26"/>
        <v>1.5943255853191497E-2</v>
      </c>
      <c r="AZ115" s="210">
        <f t="shared" si="26"/>
        <v>1.5943255853191497E-2</v>
      </c>
    </row>
    <row r="116" spans="2:52" s="202" customFormat="1" x14ac:dyDescent="0.25">
      <c r="B116" s="201"/>
      <c r="D116" s="208">
        <f t="shared" si="10"/>
        <v>50</v>
      </c>
      <c r="E116" s="202" t="s">
        <v>706</v>
      </c>
      <c r="G116"/>
      <c r="I116"/>
      <c r="J116"/>
      <c r="K116" s="209" cm="1">
        <f t="array" ref="K116">SUMPRODUCT((EmissionRates!$J$10:$S$39)*(EmissionRates!$E$10:$E$39=$D116)*(EmissionRates!$J$8:$S$8=$E$69)*(EmissionRates!$B$10:$B$39=K$2)*(EmissionRates!$F$10:$F$39=$F$69))</f>
        <v>4.9409627153934203E-2</v>
      </c>
      <c r="L116" s="210">
        <f t="shared" ref="L116:AL116" si="40">K116*($AM$71/$K$71)^(1/(COUNT(K$2:AM$2)))</f>
        <v>4.7705563394264516E-2</v>
      </c>
      <c r="M116" s="210">
        <f t="shared" si="40"/>
        <v>4.6060270231830319E-2</v>
      </c>
      <c r="N116" s="210">
        <f t="shared" si="40"/>
        <v>4.4471720757086816E-2</v>
      </c>
      <c r="O116" s="210">
        <f t="shared" si="40"/>
        <v>4.2937957965552213E-2</v>
      </c>
      <c r="P116" s="210">
        <f t="shared" si="40"/>
        <v>4.1457092346887207E-2</v>
      </c>
      <c r="Q116" s="210">
        <f t="shared" si="40"/>
        <v>4.0027299557123461E-2</v>
      </c>
      <c r="R116" s="210">
        <f t="shared" si="40"/>
        <v>3.8646818171173443E-2</v>
      </c>
      <c r="S116" s="210">
        <f t="shared" si="40"/>
        <v>3.7313947512852823E-2</v>
      </c>
      <c r="T116" s="210">
        <f t="shared" si="40"/>
        <v>3.6027045559742121E-2</v>
      </c>
      <c r="U116" s="210">
        <f t="shared" si="40"/>
        <v>3.4784526920306549E-2</v>
      </c>
      <c r="V116" s="210">
        <f t="shared" si="40"/>
        <v>3.3584860880781914E-2</v>
      </c>
      <c r="W116" s="210">
        <f t="shared" si="40"/>
        <v>3.242656951942053E-2</v>
      </c>
      <c r="X116" s="210">
        <f t="shared" si="40"/>
        <v>3.1308225885773935E-2</v>
      </c>
      <c r="Y116" s="210">
        <f t="shared" si="40"/>
        <v>3.0228452242769391E-2</v>
      </c>
      <c r="Z116" s="210">
        <f t="shared" si="40"/>
        <v>2.9149357508020078E-2</v>
      </c>
      <c r="AA116" s="210">
        <f t="shared" si="40"/>
        <v>2.8070966221890408E-2</v>
      </c>
      <c r="AB116" s="210">
        <f t="shared" si="40"/>
        <v>2.6993304795482367E-2</v>
      </c>
      <c r="AC116" s="210">
        <f t="shared" si="40"/>
        <v>2.5916401735252285E-2</v>
      </c>
      <c r="AD116" s="210">
        <f t="shared" si="40"/>
        <v>2.4840287905399671E-2</v>
      </c>
      <c r="AE116" s="210">
        <f t="shared" si="40"/>
        <v>2.3764996836378723E-2</v>
      </c>
      <c r="AF116" s="210">
        <f t="shared" si="40"/>
        <v>2.2690565090217135E-2</v>
      </c>
      <c r="AG116" s="210">
        <f t="shared" si="40"/>
        <v>2.1617032696463562E-2</v>
      </c>
      <c r="AH116" s="210">
        <f t="shared" si="40"/>
        <v>2.0544443676859127E-2</v>
      </c>
      <c r="AI116" s="210">
        <f t="shared" si="40"/>
        <v>1.9472846682738711E-2</v>
      </c>
      <c r="AJ116" s="210">
        <f t="shared" si="40"/>
        <v>1.8402295777476495E-2</v>
      </c>
      <c r="AK116" s="210">
        <f t="shared" si="40"/>
        <v>1.7332851408184805E-2</v>
      </c>
      <c r="AL116" s="210">
        <f t="shared" si="40"/>
        <v>1.626458162825108E-2</v>
      </c>
      <c r="AM116" s="209" cm="1">
        <f t="array" ref="AM116">SUMPRODUCT((EmissionRates!$J$10:$S$39)*(EmissionRates!$E$10:$E$39=$D116)*(EmissionRates!$J$8:$S$8=$E$69)*(EmissionRates!$B$10:$B$39=AM$2)*(EmissionRates!$F$10:$F$39=$F$69))</f>
        <v>1.77262200882085E-2</v>
      </c>
      <c r="AN116" s="210">
        <f t="shared" si="26"/>
        <v>1.77262200882085E-2</v>
      </c>
      <c r="AO116" s="210">
        <f t="shared" si="26"/>
        <v>1.77262200882085E-2</v>
      </c>
      <c r="AP116" s="210">
        <f t="shared" si="26"/>
        <v>1.77262200882085E-2</v>
      </c>
      <c r="AQ116" s="210">
        <f t="shared" si="26"/>
        <v>1.77262200882085E-2</v>
      </c>
      <c r="AR116" s="210">
        <f t="shared" si="26"/>
        <v>1.77262200882085E-2</v>
      </c>
      <c r="AS116" s="210">
        <f t="shared" si="26"/>
        <v>1.77262200882085E-2</v>
      </c>
      <c r="AT116" s="210">
        <f t="shared" si="26"/>
        <v>1.77262200882085E-2</v>
      </c>
      <c r="AU116" s="210">
        <f t="shared" si="26"/>
        <v>1.77262200882085E-2</v>
      </c>
      <c r="AV116" s="210">
        <f t="shared" si="26"/>
        <v>1.77262200882085E-2</v>
      </c>
      <c r="AW116" s="210">
        <f t="shared" si="26"/>
        <v>1.77262200882085E-2</v>
      </c>
      <c r="AX116" s="210">
        <f t="shared" si="26"/>
        <v>1.77262200882085E-2</v>
      </c>
      <c r="AY116" s="210">
        <f t="shared" si="26"/>
        <v>1.77262200882085E-2</v>
      </c>
      <c r="AZ116" s="210">
        <f t="shared" si="26"/>
        <v>1.77262200882085E-2</v>
      </c>
    </row>
    <row r="117" spans="2:52" s="202" customFormat="1" x14ac:dyDescent="0.25">
      <c r="B117" s="201"/>
      <c r="D117" s="208">
        <f t="shared" si="10"/>
        <v>51</v>
      </c>
      <c r="E117" s="202" t="s">
        <v>707</v>
      </c>
      <c r="G117"/>
      <c r="I117"/>
      <c r="J117"/>
      <c r="K117" s="211">
        <f t="shared" ref="K117:AL120" si="41">K116*($K$76/$K$71)^(1/(COUNT($D116:$D121)))</f>
        <v>4.7977710310000671E-2</v>
      </c>
      <c r="L117" s="211">
        <f t="shared" si="41"/>
        <v>4.6323031209579792E-2</v>
      </c>
      <c r="M117" s="211">
        <f t="shared" si="41"/>
        <v>4.4725419503740246E-2</v>
      </c>
      <c r="N117" s="211">
        <f t="shared" si="41"/>
        <v>4.3182907023836238E-2</v>
      </c>
      <c r="O117" s="211">
        <f t="shared" si="41"/>
        <v>4.1693593480399672E-2</v>
      </c>
      <c r="P117" s="211">
        <f t="shared" si="41"/>
        <v>4.0255644122089401E-2</v>
      </c>
      <c r="Q117" s="211">
        <f t="shared" si="41"/>
        <v>3.8867287475379701E-2</v>
      </c>
      <c r="R117" s="211">
        <f t="shared" si="41"/>
        <v>3.7526813162203576E-2</v>
      </c>
      <c r="S117" s="211">
        <f t="shared" si="41"/>
        <v>3.6232569792862247E-2</v>
      </c>
      <c r="T117" s="211">
        <f t="shared" si="41"/>
        <v>3.4982962931604987E-2</v>
      </c>
      <c r="U117" s="211">
        <f t="shared" si="41"/>
        <v>3.377645313237309E-2</v>
      </c>
      <c r="V117" s="211">
        <f t="shared" si="41"/>
        <v>3.2611554042288056E-2</v>
      </c>
      <c r="W117" s="211">
        <f t="shared" si="41"/>
        <v>3.148683057054763E-2</v>
      </c>
      <c r="X117" s="211">
        <f t="shared" si="41"/>
        <v>3.0400897120473874E-2</v>
      </c>
      <c r="Y117" s="211">
        <f t="shared" si="41"/>
        <v>2.935241588253518E-2</v>
      </c>
      <c r="Z117" s="211">
        <f t="shared" si="41"/>
        <v>2.8304593877735311E-2</v>
      </c>
      <c r="AA117" s="211">
        <f t="shared" si="41"/>
        <v>2.7257454935246068E-2</v>
      </c>
      <c r="AB117" s="211">
        <f t="shared" si="41"/>
        <v>2.6211024700761892E-2</v>
      </c>
      <c r="AC117" s="211">
        <f t="shared" si="41"/>
        <v>2.5165330854607093E-2</v>
      </c>
      <c r="AD117" s="211">
        <f t="shared" si="41"/>
        <v>2.4120403366520531E-2</v>
      </c>
      <c r="AE117" s="211">
        <f t="shared" si="41"/>
        <v>2.3076274795226299E-2</v>
      </c>
      <c r="AF117" s="211">
        <f t="shared" si="41"/>
        <v>2.2032980643165404E-2</v>
      </c>
      <c r="AG117" s="211">
        <f t="shared" si="41"/>
        <v>2.0990559779809233E-2</v>
      </c>
      <c r="AH117" s="211">
        <f t="shared" si="41"/>
        <v>1.9949054951125828E-2</v>
      </c>
      <c r="AI117" s="211">
        <f t="shared" si="41"/>
        <v>1.8908513398508929E-2</v>
      </c>
      <c r="AJ117" s="211">
        <f t="shared" si="41"/>
        <v>1.7868987618547848E-2</v>
      </c>
      <c r="AK117" s="211">
        <f t="shared" si="41"/>
        <v>1.6830536306565978E-2</v>
      </c>
      <c r="AL117" s="211">
        <f t="shared" si="41"/>
        <v>1.579322554372798E-2</v>
      </c>
      <c r="AM117" s="211">
        <f>AM116*($K$76/$K$71)^(1/(COUNT($D116:$D121)))</f>
        <v>1.7212504956448847E-2</v>
      </c>
      <c r="AN117" s="210">
        <f t="shared" si="26"/>
        <v>1.7212504956448847E-2</v>
      </c>
      <c r="AO117" s="210">
        <f t="shared" si="26"/>
        <v>1.7212504956448847E-2</v>
      </c>
      <c r="AP117" s="210">
        <f t="shared" si="26"/>
        <v>1.7212504956448847E-2</v>
      </c>
      <c r="AQ117" s="210">
        <f t="shared" si="26"/>
        <v>1.7212504956448847E-2</v>
      </c>
      <c r="AR117" s="210">
        <f t="shared" si="26"/>
        <v>1.7212504956448847E-2</v>
      </c>
      <c r="AS117" s="210">
        <f t="shared" si="26"/>
        <v>1.7212504956448847E-2</v>
      </c>
      <c r="AT117" s="210">
        <f t="shared" si="26"/>
        <v>1.7212504956448847E-2</v>
      </c>
      <c r="AU117" s="210">
        <f t="shared" si="26"/>
        <v>1.7212504956448847E-2</v>
      </c>
      <c r="AV117" s="210">
        <f t="shared" si="26"/>
        <v>1.7212504956448847E-2</v>
      </c>
      <c r="AW117" s="210">
        <f t="shared" si="26"/>
        <v>1.7212504956448847E-2</v>
      </c>
      <c r="AX117" s="210">
        <f t="shared" si="26"/>
        <v>1.7212504956448847E-2</v>
      </c>
      <c r="AY117" s="210">
        <f t="shared" si="26"/>
        <v>1.7212504956448847E-2</v>
      </c>
      <c r="AZ117" s="210">
        <f t="shared" si="26"/>
        <v>1.7212504956448847E-2</v>
      </c>
    </row>
    <row r="118" spans="2:52" s="202" customFormat="1" x14ac:dyDescent="0.25">
      <c r="B118" s="201"/>
      <c r="D118" s="208">
        <f t="shared" si="10"/>
        <v>52</v>
      </c>
      <c r="E118" s="202" t="s">
        <v>708</v>
      </c>
      <c r="G118"/>
      <c r="I118"/>
      <c r="J118"/>
      <c r="K118" s="211">
        <f t="shared" si="41"/>
        <v>4.6587291165322238E-2</v>
      </c>
      <c r="L118" s="211">
        <f t="shared" si="41"/>
        <v>4.4980565530889187E-2</v>
      </c>
      <c r="M118" s="211">
        <f t="shared" si="41"/>
        <v>4.342925344808727E-2</v>
      </c>
      <c r="N118" s="211">
        <f t="shared" si="41"/>
        <v>4.1931443786827713E-2</v>
      </c>
      <c r="O118" s="211">
        <f t="shared" si="41"/>
        <v>4.0485291329025355E-2</v>
      </c>
      <c r="P118" s="211">
        <f t="shared" si="41"/>
        <v>3.9089014495392774E-2</v>
      </c>
      <c r="Q118" s="211">
        <f t="shared" si="41"/>
        <v>3.7740893150633788E-2</v>
      </c>
      <c r="R118" s="211">
        <f t="shared" si="41"/>
        <v>3.6439266484332579E-2</v>
      </c>
      <c r="S118" s="211">
        <f t="shared" si="41"/>
        <v>3.5182530964927766E-2</v>
      </c>
      <c r="T118" s="211">
        <f t="shared" si="41"/>
        <v>3.3969138364250827E-2</v>
      </c>
      <c r="U118" s="211">
        <f t="shared" si="41"/>
        <v>3.2797593850195213E-2</v>
      </c>
      <c r="V118" s="211">
        <f t="shared" si="41"/>
        <v>3.1666454145166431E-2</v>
      </c>
      <c r="W118" s="211">
        <f t="shared" si="41"/>
        <v>3.0574325748044463E-2</v>
      </c>
      <c r="X118" s="211">
        <f t="shared" si="41"/>
        <v>2.9519863217467975E-2</v>
      </c>
      <c r="Y118" s="211">
        <f t="shared" si="41"/>
        <v>2.8501767514325472E-2</v>
      </c>
      <c r="Z118" s="211">
        <f t="shared" si="41"/>
        <v>2.7484311939400548E-2</v>
      </c>
      <c r="AA118" s="211">
        <f t="shared" si="41"/>
        <v>2.6467519631283139E-2</v>
      </c>
      <c r="AB118" s="211">
        <f t="shared" si="41"/>
        <v>2.5451415492442044E-2</v>
      </c>
      <c r="AC118" s="211">
        <f t="shared" si="41"/>
        <v>2.4436026401011293E-2</v>
      </c>
      <c r="AD118" s="211">
        <f t="shared" si="41"/>
        <v>2.3421381458191039E-2</v>
      </c>
      <c r="AE118" s="211">
        <f t="shared" si="41"/>
        <v>2.240751227913651E-2</v>
      </c>
      <c r="AF118" s="211">
        <f t="shared" si="41"/>
        <v>2.1394453337409407E-2</v>
      </c>
      <c r="AG118" s="211">
        <f t="shared" si="41"/>
        <v>2.0382242376023495E-2</v>
      </c>
      <c r="AH118" s="211">
        <f t="shared" si="41"/>
        <v>1.9370920902146302E-2</v>
      </c>
      <c r="AI118" s="211">
        <f t="shared" si="41"/>
        <v>1.8360534788091264E-2</v>
      </c>
      <c r="AJ118" s="211">
        <f t="shared" si="41"/>
        <v>1.7351135009069069E-2</v>
      </c>
      <c r="AK118" s="211">
        <f t="shared" si="41"/>
        <v>1.6342778559381928E-2</v>
      </c>
      <c r="AL118" s="211">
        <f t="shared" si="41"/>
        <v>1.5335529605127789E-2</v>
      </c>
      <c r="AM118" s="211">
        <f t="shared" ref="AL118:AM120" si="42">AM117*($K$76/$K$71)^(1/(COUNT($D117:$D122)))</f>
        <v>1.6713677557961465E-2</v>
      </c>
      <c r="AN118" s="210">
        <f t="shared" si="26"/>
        <v>1.6713677557961465E-2</v>
      </c>
      <c r="AO118" s="210">
        <f t="shared" si="26"/>
        <v>1.6713677557961465E-2</v>
      </c>
      <c r="AP118" s="210">
        <f t="shared" si="26"/>
        <v>1.6713677557961465E-2</v>
      </c>
      <c r="AQ118" s="210">
        <f t="shared" si="26"/>
        <v>1.6713677557961465E-2</v>
      </c>
      <c r="AR118" s="210">
        <f t="shared" si="26"/>
        <v>1.6713677557961465E-2</v>
      </c>
      <c r="AS118" s="210">
        <f t="shared" si="26"/>
        <v>1.6713677557961465E-2</v>
      </c>
      <c r="AT118" s="210">
        <f t="shared" si="26"/>
        <v>1.6713677557961465E-2</v>
      </c>
      <c r="AU118" s="210">
        <f t="shared" si="26"/>
        <v>1.6713677557961465E-2</v>
      </c>
      <c r="AV118" s="210">
        <f t="shared" si="26"/>
        <v>1.6713677557961465E-2</v>
      </c>
      <c r="AW118" s="210">
        <f t="shared" si="26"/>
        <v>1.6713677557961465E-2</v>
      </c>
      <c r="AX118" s="210">
        <f t="shared" si="26"/>
        <v>1.6713677557961465E-2</v>
      </c>
      <c r="AY118" s="210">
        <f t="shared" si="26"/>
        <v>1.6713677557961465E-2</v>
      </c>
      <c r="AZ118" s="210">
        <f t="shared" si="26"/>
        <v>1.6713677557961465E-2</v>
      </c>
    </row>
    <row r="119" spans="2:52" s="202" customFormat="1" x14ac:dyDescent="0.25">
      <c r="B119" s="201"/>
      <c r="D119" s="208">
        <f t="shared" si="10"/>
        <v>53</v>
      </c>
      <c r="E119" s="202" t="s">
        <v>709</v>
      </c>
      <c r="G119"/>
      <c r="I119"/>
      <c r="J119"/>
      <c r="K119" s="211">
        <f t="shared" si="41"/>
        <v>4.5237167094864666E-2</v>
      </c>
      <c r="L119" s="211">
        <f t="shared" si="41"/>
        <v>4.3677005209887904E-2</v>
      </c>
      <c r="M119" s="211">
        <f t="shared" si="41"/>
        <v>4.2170650962825997E-2</v>
      </c>
      <c r="N119" s="211">
        <f t="shared" si="41"/>
        <v>4.0716248609139957E-2</v>
      </c>
      <c r="O119" s="211">
        <f t="shared" si="41"/>
        <v>3.9312006406130091E-2</v>
      </c>
      <c r="P119" s="211">
        <f t="shared" si="41"/>
        <v>3.7956194405608747E-2</v>
      </c>
      <c r="Q119" s="211">
        <f t="shared" si="41"/>
        <v>3.6647142322700547E-2</v>
      </c>
      <c r="R119" s="211">
        <f t="shared" si="41"/>
        <v>3.5383237478144383E-2</v>
      </c>
      <c r="S119" s="211">
        <f t="shared" si="41"/>
        <v>3.416292281156242E-2</v>
      </c>
      <c r="T119" s="211">
        <f t="shared" si="41"/>
        <v>3.2984694963248427E-2</v>
      </c>
      <c r="U119" s="211">
        <f t="shared" si="41"/>
        <v>3.184710242211234E-2</v>
      </c>
      <c r="V119" s="211">
        <f t="shared" si="41"/>
        <v>3.0748743737499407E-2</v>
      </c>
      <c r="W119" s="211">
        <f t="shared" si="41"/>
        <v>2.9688265792681096E-2</v>
      </c>
      <c r="X119" s="211">
        <f t="shared" si="41"/>
        <v>2.8664362137890601E-2</v>
      </c>
      <c r="Y119" s="211">
        <f t="shared" si="41"/>
        <v>2.7675771380849475E-2</v>
      </c>
      <c r="Z119" s="211">
        <f t="shared" si="41"/>
        <v>2.6687802200775299E-2</v>
      </c>
      <c r="AA119" s="211">
        <f t="shared" si="41"/>
        <v>2.5700477065689561E-2</v>
      </c>
      <c r="AB119" s="211">
        <f t="shared" si="41"/>
        <v>2.4713820156374491E-2</v>
      </c>
      <c r="AC119" s="211">
        <f t="shared" si="41"/>
        <v>2.372785757202173E-2</v>
      </c>
      <c r="AD119" s="211">
        <f t="shared" si="41"/>
        <v>2.2742617570463426E-2</v>
      </c>
      <c r="AE119" s="211">
        <f t="shared" si="41"/>
        <v>2.175813085063107E-2</v>
      </c>
      <c r="AF119" s="211">
        <f t="shared" si="41"/>
        <v>2.0774430887024509E-2</v>
      </c>
      <c r="AG119" s="211">
        <f t="shared" si="41"/>
        <v>1.9791554328845225E-2</v>
      </c>
      <c r="AH119" s="211">
        <f t="shared" si="41"/>
        <v>1.8809541480361312E-2</v>
      </c>
      <c r="AI119" s="211">
        <f t="shared" si="41"/>
        <v>1.7828436884482574E-2</v>
      </c>
      <c r="AJ119" s="211">
        <f t="shared" si="41"/>
        <v>1.6848290039131412E-2</v>
      </c>
      <c r="AK119" s="211">
        <f t="shared" si="41"/>
        <v>1.5869156286885355E-2</v>
      </c>
      <c r="AL119" s="211">
        <f t="shared" si="42"/>
        <v>1.4891097934275252E-2</v>
      </c>
      <c r="AM119" s="211">
        <f t="shared" si="42"/>
        <v>1.6229306438447496E-2</v>
      </c>
      <c r="AN119" s="210">
        <f t="shared" si="26"/>
        <v>1.6229306438447496E-2</v>
      </c>
      <c r="AO119" s="210">
        <f t="shared" si="26"/>
        <v>1.6229306438447496E-2</v>
      </c>
      <c r="AP119" s="210">
        <f t="shared" si="26"/>
        <v>1.6229306438447496E-2</v>
      </c>
      <c r="AQ119" s="210">
        <f t="shared" si="26"/>
        <v>1.6229306438447496E-2</v>
      </c>
      <c r="AR119" s="210">
        <f t="shared" si="26"/>
        <v>1.6229306438447496E-2</v>
      </c>
      <c r="AS119" s="210">
        <f t="shared" si="26"/>
        <v>1.6229306438447496E-2</v>
      </c>
      <c r="AT119" s="210">
        <f t="shared" si="26"/>
        <v>1.6229306438447496E-2</v>
      </c>
      <c r="AU119" s="210">
        <f t="shared" si="26"/>
        <v>1.6229306438447496E-2</v>
      </c>
      <c r="AV119" s="210">
        <f t="shared" si="26"/>
        <v>1.6229306438447496E-2</v>
      </c>
      <c r="AW119" s="210">
        <f t="shared" si="26"/>
        <v>1.6229306438447496E-2</v>
      </c>
      <c r="AX119" s="210">
        <f t="shared" si="26"/>
        <v>1.6229306438447496E-2</v>
      </c>
      <c r="AY119" s="210">
        <f t="shared" si="26"/>
        <v>1.6229306438447496E-2</v>
      </c>
      <c r="AZ119" s="210">
        <f t="shared" si="26"/>
        <v>1.6229306438447496E-2</v>
      </c>
    </row>
    <row r="120" spans="2:52" s="202" customFormat="1" x14ac:dyDescent="0.25">
      <c r="B120" s="201"/>
      <c r="D120" s="208">
        <f t="shared" si="10"/>
        <v>54</v>
      </c>
      <c r="E120" s="202" t="s">
        <v>710</v>
      </c>
      <c r="G120"/>
      <c r="I120"/>
      <c r="J120"/>
      <c r="K120" s="211">
        <f t="shared" si="41"/>
        <v>4.3926170326296365E-2</v>
      </c>
      <c r="L120" s="211">
        <f t="shared" si="41"/>
        <v>4.2411222748956479E-2</v>
      </c>
      <c r="M120" s="211">
        <f t="shared" si="41"/>
        <v>4.0948523436034806E-2</v>
      </c>
      <c r="N120" s="211">
        <f t="shared" si="41"/>
        <v>3.9536270423439955E-2</v>
      </c>
      <c r="O120" s="211">
        <f t="shared" si="41"/>
        <v>3.8172723894113032E-2</v>
      </c>
      <c r="P120" s="211">
        <f t="shared" si="41"/>
        <v>3.6856204034669889E-2</v>
      </c>
      <c r="Q120" s="211">
        <f t="shared" si="41"/>
        <v>3.5585088965964663E-2</v>
      </c>
      <c r="R120" s="211">
        <f t="shared" si="41"/>
        <v>3.4357812745024918E-2</v>
      </c>
      <c r="S120" s="211">
        <f t="shared" si="41"/>
        <v>3.3172863435897162E-2</v>
      </c>
      <c r="T120" s="211">
        <f t="shared" si="41"/>
        <v>3.2028781247025934E-2</v>
      </c>
      <c r="U120" s="211">
        <f t="shared" si="41"/>
        <v>3.0924156732871938E-2</v>
      </c>
      <c r="V120" s="211">
        <f t="shared" si="41"/>
        <v>2.9857629057553573E-2</v>
      </c>
      <c r="W120" s="211">
        <f t="shared" si="41"/>
        <v>2.8827884318372989E-2</v>
      </c>
      <c r="X120" s="211">
        <f t="shared" si="41"/>
        <v>2.7833653927161105E-2</v>
      </c>
      <c r="Y120" s="211">
        <f t="shared" si="41"/>
        <v>2.6873713047447612E-2</v>
      </c>
      <c r="Z120" s="211">
        <f t="shared" si="41"/>
        <v>2.5914375731075381E-2</v>
      </c>
      <c r="AA120" s="211">
        <f t="shared" si="41"/>
        <v>2.4955663794930888E-2</v>
      </c>
      <c r="AB120" s="211">
        <f t="shared" si="41"/>
        <v>2.3997600719024639E-2</v>
      </c>
      <c r="AC120" s="211">
        <f t="shared" si="41"/>
        <v>2.3040211846180055E-2</v>
      </c>
      <c r="AD120" s="211">
        <f t="shared" si="41"/>
        <v>2.2083524615302514E-2</v>
      </c>
      <c r="AE120" s="211">
        <f t="shared" si="41"/>
        <v>2.1127568835652422E-2</v>
      </c>
      <c r="AF120" s="211">
        <f t="shared" si="41"/>
        <v>2.0172377011621105E-2</v>
      </c>
      <c r="AG120" s="211">
        <f t="shared" si="41"/>
        <v>1.9217984730297007E-2</v>
      </c>
      <c r="AH120" s="211">
        <f t="shared" si="41"/>
        <v>1.8264431127909458E-2</v>
      </c>
      <c r="AI120" s="211">
        <f t="shared" si="41"/>
        <v>1.7311759456491424E-2</v>
      </c>
      <c r="AJ120" s="211">
        <f t="shared" si="41"/>
        <v>1.636001777948962E-2</v>
      </c>
      <c r="AK120" s="211">
        <f t="shared" si="41"/>
        <v>1.5409259835624732E-2</v>
      </c>
      <c r="AL120" s="211">
        <f t="shared" si="42"/>
        <v>1.4459546125751743E-2</v>
      </c>
      <c r="AM120" s="211">
        <f t="shared" si="42"/>
        <v>1.5758972647379382E-2</v>
      </c>
      <c r="AN120" s="210">
        <f t="shared" si="26"/>
        <v>1.5758972647379382E-2</v>
      </c>
      <c r="AO120" s="210">
        <f t="shared" si="26"/>
        <v>1.5758972647379382E-2</v>
      </c>
      <c r="AP120" s="210">
        <f t="shared" si="26"/>
        <v>1.5758972647379382E-2</v>
      </c>
      <c r="AQ120" s="210">
        <f t="shared" si="26"/>
        <v>1.5758972647379382E-2</v>
      </c>
      <c r="AR120" s="210">
        <f t="shared" si="26"/>
        <v>1.5758972647379382E-2</v>
      </c>
      <c r="AS120" s="210">
        <f t="shared" si="26"/>
        <v>1.5758972647379382E-2</v>
      </c>
      <c r="AT120" s="210">
        <f t="shared" si="26"/>
        <v>1.5758972647379382E-2</v>
      </c>
      <c r="AU120" s="210">
        <f t="shared" si="26"/>
        <v>1.5758972647379382E-2</v>
      </c>
      <c r="AV120" s="210">
        <f t="shared" si="26"/>
        <v>1.5758972647379382E-2</v>
      </c>
      <c r="AW120" s="210">
        <f t="shared" si="26"/>
        <v>1.5758972647379382E-2</v>
      </c>
      <c r="AX120" s="210">
        <f t="shared" si="26"/>
        <v>1.5758972647379382E-2</v>
      </c>
      <c r="AY120" s="210">
        <f t="shared" si="26"/>
        <v>1.5758972647379382E-2</v>
      </c>
      <c r="AZ120" s="210">
        <f t="shared" si="26"/>
        <v>1.5758972647379382E-2</v>
      </c>
    </row>
    <row r="121" spans="2:52" s="202" customFormat="1" x14ac:dyDescent="0.25">
      <c r="B121" s="201"/>
      <c r="D121" s="208">
        <f t="shared" si="10"/>
        <v>55</v>
      </c>
      <c r="E121" s="202" t="s">
        <v>711</v>
      </c>
      <c r="G121"/>
      <c r="I121"/>
      <c r="J121"/>
      <c r="K121" s="209" cm="1">
        <f t="array" ref="K121">SUMPRODUCT((EmissionRates!$J$10:$S$39)*(EmissionRates!$E$10:$E$39=$D121)*(EmissionRates!$J$8:$S$8=$E$69)*(EmissionRates!$B$10:$B$39=K$2)*(EmissionRates!$F$10:$F$39=$F$69))</f>
        <v>5.0357482662705698E-2</v>
      </c>
      <c r="L121" s="210">
        <f t="shared" ref="L121:AL121" si="43">K121*($AM$71/$K$71)^(1/(COUNT(K$2:AM$2)))</f>
        <v>4.8620728791514446E-2</v>
      </c>
      <c r="M121" s="210">
        <f t="shared" si="43"/>
        <v>4.6943872950359788E-2</v>
      </c>
      <c r="N121" s="210">
        <f t="shared" si="43"/>
        <v>4.5324849346234562E-2</v>
      </c>
      <c r="O121" s="210">
        <f t="shared" si="43"/>
        <v>4.3761663432226774E-2</v>
      </c>
      <c r="P121" s="210">
        <f t="shared" si="43"/>
        <v>4.2252389450348891E-2</v>
      </c>
      <c r="Q121" s="210">
        <f t="shared" si="43"/>
        <v>4.0795168059111243E-2</v>
      </c>
      <c r="R121" s="210">
        <f t="shared" si="43"/>
        <v>3.9388204042916868E-2</v>
      </c>
      <c r="S121" s="210">
        <f t="shared" si="43"/>
        <v>3.8029764100455866E-2</v>
      </c>
      <c r="T121" s="210">
        <f t="shared" si="43"/>
        <v>3.6718174709374739E-2</v>
      </c>
      <c r="U121" s="210">
        <f t="shared" si="43"/>
        <v>3.5451820064590023E-2</v>
      </c>
      <c r="V121" s="210">
        <f t="shared" si="43"/>
        <v>3.4229140087706444E-2</v>
      </c>
      <c r="W121" s="210">
        <f t="shared" si="43"/>
        <v>3.3048628505087205E-2</v>
      </c>
      <c r="X121" s="210">
        <f t="shared" si="43"/>
        <v>3.1908830992208752E-2</v>
      </c>
      <c r="Y121" s="210">
        <f t="shared" si="43"/>
        <v>3.0808343382013974E-2</v>
      </c>
      <c r="Z121" s="210">
        <f t="shared" si="43"/>
        <v>2.9708547703992377E-2</v>
      </c>
      <c r="AA121" s="210">
        <f t="shared" si="43"/>
        <v>2.8609468969281387E-2</v>
      </c>
      <c r="AB121" s="210">
        <f t="shared" si="43"/>
        <v>2.7511134095643534E-2</v>
      </c>
      <c r="AC121" s="210">
        <f t="shared" si="43"/>
        <v>2.6413572136392179E-2</v>
      </c>
      <c r="AD121" s="210">
        <f t="shared" si="43"/>
        <v>2.5316814547813895E-2</v>
      </c>
      <c r="AE121" s="210">
        <f t="shared" si="43"/>
        <v>2.4220895503598378E-2</v>
      </c>
      <c r="AF121" s="210">
        <f t="shared" si="43"/>
        <v>2.3125852267165358E-2</v>
      </c>
      <c r="AG121" s="210">
        <f t="shared" si="43"/>
        <v>2.2031725635975146E-2</v>
      </c>
      <c r="AH121" s="210">
        <f t="shared" si="43"/>
        <v>2.0938560476265213E-2</v>
      </c>
      <c r="AI121" s="210">
        <f t="shared" si="43"/>
        <v>1.9846406372679155E-2</v>
      </c>
      <c r="AJ121" s="210">
        <f t="shared" si="43"/>
        <v>1.8755318425722377E-2</v>
      </c>
      <c r="AK121" s="210">
        <f t="shared" si="43"/>
        <v>1.7665358242101636E-2</v>
      </c>
      <c r="AL121" s="210">
        <f t="shared" si="43"/>
        <v>1.6576595180714689E-2</v>
      </c>
      <c r="AM121" s="209" cm="1">
        <f t="array" ref="AM121">SUMPRODUCT((EmissionRates!$J$10:$S$39)*(EmissionRates!$E$10:$E$39=$D121)*(EmissionRates!$J$8:$S$8=$E$69)*(EmissionRates!$B$10:$B$39=AM$2)*(EmissionRates!$F$10:$F$39=$F$69))</f>
        <v>1.7861340321844499E-2</v>
      </c>
      <c r="AN121" s="210">
        <f t="shared" si="26"/>
        <v>1.7861340321844499E-2</v>
      </c>
      <c r="AO121" s="210">
        <f t="shared" si="26"/>
        <v>1.7861340321844499E-2</v>
      </c>
      <c r="AP121" s="210">
        <f t="shared" si="26"/>
        <v>1.7861340321844499E-2</v>
      </c>
      <c r="AQ121" s="210">
        <f t="shared" si="26"/>
        <v>1.7861340321844499E-2</v>
      </c>
      <c r="AR121" s="210">
        <f t="shared" si="26"/>
        <v>1.7861340321844499E-2</v>
      </c>
      <c r="AS121" s="210">
        <f t="shared" si="26"/>
        <v>1.7861340321844499E-2</v>
      </c>
      <c r="AT121" s="210">
        <f t="shared" si="26"/>
        <v>1.7861340321844499E-2</v>
      </c>
      <c r="AU121" s="210">
        <f t="shared" si="26"/>
        <v>1.7861340321844499E-2</v>
      </c>
      <c r="AV121" s="210">
        <f t="shared" si="26"/>
        <v>1.7861340321844499E-2</v>
      </c>
      <c r="AW121" s="210">
        <f t="shared" si="26"/>
        <v>1.7861340321844499E-2</v>
      </c>
      <c r="AX121" s="210">
        <f t="shared" ref="AX121:AZ121" si="44">$AM121</f>
        <v>1.7861340321844499E-2</v>
      </c>
      <c r="AY121" s="210">
        <f t="shared" si="44"/>
        <v>1.7861340321844499E-2</v>
      </c>
      <c r="AZ121" s="210">
        <f t="shared" si="44"/>
        <v>1.7861340321844499E-2</v>
      </c>
    </row>
    <row r="122" spans="2:52" s="202" customFormat="1" x14ac:dyDescent="0.25">
      <c r="B122" s="201"/>
      <c r="D122" s="208">
        <f t="shared" si="10"/>
        <v>56</v>
      </c>
      <c r="E122" s="202" t="s">
        <v>712</v>
      </c>
      <c r="G122"/>
      <c r="I122"/>
      <c r="J122"/>
      <c r="K122" s="211">
        <f t="shared" ref="K122:AL125" si="45">K121*($K$76/$K$71)^(1/(COUNT($D121:$D126)))</f>
        <v>4.8898096470250334E-2</v>
      </c>
      <c r="L122" s="211">
        <f t="shared" si="45"/>
        <v>4.7211674634841862E-2</v>
      </c>
      <c r="M122" s="211">
        <f t="shared" si="45"/>
        <v>4.558341495322342E-2</v>
      </c>
      <c r="N122" s="211">
        <f t="shared" si="45"/>
        <v>4.401131150014994E-2</v>
      </c>
      <c r="O122" s="211">
        <f t="shared" si="45"/>
        <v>4.2493427531722389E-2</v>
      </c>
      <c r="P122" s="211">
        <f t="shared" si="45"/>
        <v>4.1027893099427191E-2</v>
      </c>
      <c r="Q122" s="211">
        <f t="shared" si="45"/>
        <v>3.9612902746463778E-2</v>
      </c>
      <c r="R122" s="211">
        <f t="shared" si="45"/>
        <v>3.8246713283522367E-2</v>
      </c>
      <c r="S122" s="211">
        <f t="shared" si="45"/>
        <v>3.6927641641271804E-2</v>
      </c>
      <c r="T122" s="211">
        <f t="shared" si="45"/>
        <v>3.5654062796911919E-2</v>
      </c>
      <c r="U122" s="211">
        <f t="shared" si="45"/>
        <v>3.4424407772235877E-2</v>
      </c>
      <c r="V122" s="211">
        <f t="shared" si="45"/>
        <v>3.323716170073647E-2</v>
      </c>
      <c r="W122" s="211">
        <f t="shared" si="45"/>
        <v>3.2090861961374922E-2</v>
      </c>
      <c r="X122" s="211">
        <f t="shared" si="45"/>
        <v>3.0984096376713198E-2</v>
      </c>
      <c r="Y122" s="211">
        <f t="shared" si="45"/>
        <v>2.9915501473190113E-2</v>
      </c>
      <c r="Z122" s="211">
        <f t="shared" si="45"/>
        <v>2.8847578449283838E-2</v>
      </c>
      <c r="AA122" s="211">
        <f t="shared" si="45"/>
        <v>2.7780351591295955E-2</v>
      </c>
      <c r="AB122" s="211">
        <f t="shared" si="45"/>
        <v>2.6713847036898154E-2</v>
      </c>
      <c r="AC122" s="211">
        <f t="shared" si="45"/>
        <v>2.5648092997423572E-2</v>
      </c>
      <c r="AD122" s="211">
        <f t="shared" si="45"/>
        <v>2.4583120017539147E-2</v>
      </c>
      <c r="AE122" s="211">
        <f t="shared" si="45"/>
        <v>2.3518961280563161E-2</v>
      </c>
      <c r="AF122" s="211">
        <f t="shared" si="45"/>
        <v>2.2455652970001953E-2</v>
      </c>
      <c r="AG122" s="211">
        <f t="shared" si="45"/>
        <v>2.1393234700984087E-2</v>
      </c>
      <c r="AH122" s="211">
        <f t="shared" si="45"/>
        <v>2.03317500395E-2</v>
      </c>
      <c r="AI122" s="211">
        <f t="shared" si="45"/>
        <v>1.927124713320438E-2</v>
      </c>
      <c r="AJ122" s="211">
        <f t="shared" si="45"/>
        <v>1.8211779485761151E-2</v>
      </c>
      <c r="AK122" s="211">
        <f t="shared" si="45"/>
        <v>1.7153406918482484E-2</v>
      </c>
      <c r="AL122" s="211">
        <f t="shared" si="45"/>
        <v>1.6096196780208995E-2</v>
      </c>
      <c r="AM122" s="211">
        <f>AM121*($K$76/$K$71)^(1/(COUNT($D121:$D126)))</f>
        <v>1.7343709335024923E-2</v>
      </c>
      <c r="AN122" s="210">
        <f t="shared" ref="AN122:AZ136" si="46">$AM122</f>
        <v>1.7343709335024923E-2</v>
      </c>
      <c r="AO122" s="210">
        <f t="shared" si="46"/>
        <v>1.7343709335024923E-2</v>
      </c>
      <c r="AP122" s="210">
        <f t="shared" si="46"/>
        <v>1.7343709335024923E-2</v>
      </c>
      <c r="AQ122" s="210">
        <f t="shared" si="46"/>
        <v>1.7343709335024923E-2</v>
      </c>
      <c r="AR122" s="210">
        <f t="shared" si="46"/>
        <v>1.7343709335024923E-2</v>
      </c>
      <c r="AS122" s="210">
        <f t="shared" si="46"/>
        <v>1.7343709335024923E-2</v>
      </c>
      <c r="AT122" s="210">
        <f t="shared" si="46"/>
        <v>1.7343709335024923E-2</v>
      </c>
      <c r="AU122" s="210">
        <f t="shared" si="46"/>
        <v>1.7343709335024923E-2</v>
      </c>
      <c r="AV122" s="210">
        <f t="shared" si="46"/>
        <v>1.7343709335024923E-2</v>
      </c>
      <c r="AW122" s="210">
        <f t="shared" si="46"/>
        <v>1.7343709335024923E-2</v>
      </c>
      <c r="AX122" s="210">
        <f t="shared" si="46"/>
        <v>1.7343709335024923E-2</v>
      </c>
      <c r="AY122" s="210">
        <f t="shared" si="46"/>
        <v>1.7343709335024923E-2</v>
      </c>
      <c r="AZ122" s="210">
        <f t="shared" si="46"/>
        <v>1.7343709335024923E-2</v>
      </c>
    </row>
    <row r="123" spans="2:52" s="202" customFormat="1" x14ac:dyDescent="0.25">
      <c r="B123" s="201"/>
      <c r="D123" s="208">
        <f t="shared" si="10"/>
        <v>57</v>
      </c>
      <c r="E123" s="202" t="s">
        <v>713</v>
      </c>
      <c r="G123"/>
      <c r="I123"/>
      <c r="J123"/>
      <c r="K123" s="211">
        <f t="shared" si="45"/>
        <v>4.7481004053141027E-2</v>
      </c>
      <c r="L123" s="211">
        <f t="shared" si="45"/>
        <v>4.5843455604786768E-2</v>
      </c>
      <c r="M123" s="211">
        <f t="shared" si="45"/>
        <v>4.4262383740577747E-2</v>
      </c>
      <c r="N123" s="211">
        <f t="shared" si="45"/>
        <v>4.2735840668031905E-2</v>
      </c>
      <c r="O123" s="211">
        <f t="shared" si="45"/>
        <v>4.1261945771101628E-2</v>
      </c>
      <c r="P123" s="211">
        <f t="shared" si="45"/>
        <v>3.9838883293359544E-2</v>
      </c>
      <c r="Q123" s="211">
        <f t="shared" si="45"/>
        <v>3.8464900101087697E-2</v>
      </c>
      <c r="R123" s="211">
        <f t="shared" si="45"/>
        <v>3.7138303523514465E-2</v>
      </c>
      <c r="S123" s="211">
        <f t="shared" si="45"/>
        <v>3.585745926753843E-2</v>
      </c>
      <c r="T123" s="211">
        <f t="shared" si="45"/>
        <v>3.46207894043703E-2</v>
      </c>
      <c r="U123" s="211">
        <f t="shared" si="45"/>
        <v>3.3426770425612505E-2</v>
      </c>
      <c r="V123" s="211">
        <f t="shared" si="45"/>
        <v>3.2273931366381729E-2</v>
      </c>
      <c r="W123" s="211">
        <f t="shared" si="45"/>
        <v>3.1160851993162084E-2</v>
      </c>
      <c r="X123" s="211">
        <f t="shared" si="45"/>
        <v>3.0086161054156471E-2</v>
      </c>
      <c r="Y123" s="211">
        <f t="shared" si="45"/>
        <v>2.9048534589980825E-2</v>
      </c>
      <c r="Z123" s="211">
        <f t="shared" si="45"/>
        <v>2.8011560533999197E-2</v>
      </c>
      <c r="AA123" s="211">
        <f t="shared" si="45"/>
        <v>2.6975262468683439E-2</v>
      </c>
      <c r="AB123" s="211">
        <f t="shared" si="45"/>
        <v>2.5939665774221847E-2</v>
      </c>
      <c r="AC123" s="211">
        <f t="shared" si="45"/>
        <v>2.4904797844368359E-2</v>
      </c>
      <c r="AD123" s="211">
        <f t="shared" si="45"/>
        <v>2.3870688338589491E-2</v>
      </c>
      <c r="AE123" s="211">
        <f t="shared" si="45"/>
        <v>2.2837369478533594E-2</v>
      </c>
      <c r="AF123" s="211">
        <f t="shared" si="45"/>
        <v>2.1804876399090071E-2</v>
      </c>
      <c r="AG123" s="211">
        <f t="shared" si="45"/>
        <v>2.0773247567320335E-2</v>
      </c>
      <c r="AH123" s="211">
        <f t="shared" si="45"/>
        <v>1.9742525286649621E-2</v>
      </c>
      <c r="AI123" s="211">
        <f t="shared" si="45"/>
        <v>1.8712756309388401E-2</v>
      </c>
      <c r="AJ123" s="211">
        <f t="shared" si="45"/>
        <v>1.7683992588636423E-2</v>
      </c>
      <c r="AK123" s="211">
        <f t="shared" si="45"/>
        <v>1.6656292212052944E-2</v>
      </c>
      <c r="AL123" s="211">
        <f t="shared" si="45"/>
        <v>1.5629720576673937E-2</v>
      </c>
      <c r="AM123" s="211">
        <f t="shared" ref="AL123:AM125" si="47">AM122*($K$76/$K$71)^(1/(COUNT($D122:$D127)))</f>
        <v>1.6841079565005863E-2</v>
      </c>
      <c r="AN123" s="210">
        <f t="shared" si="46"/>
        <v>1.6841079565005863E-2</v>
      </c>
      <c r="AO123" s="210">
        <f t="shared" si="46"/>
        <v>1.6841079565005863E-2</v>
      </c>
      <c r="AP123" s="210">
        <f t="shared" si="46"/>
        <v>1.6841079565005863E-2</v>
      </c>
      <c r="AQ123" s="210">
        <f t="shared" si="46"/>
        <v>1.6841079565005863E-2</v>
      </c>
      <c r="AR123" s="210">
        <f t="shared" si="46"/>
        <v>1.6841079565005863E-2</v>
      </c>
      <c r="AS123" s="210">
        <f t="shared" si="46"/>
        <v>1.6841079565005863E-2</v>
      </c>
      <c r="AT123" s="210">
        <f t="shared" si="46"/>
        <v>1.6841079565005863E-2</v>
      </c>
      <c r="AU123" s="210">
        <f t="shared" si="46"/>
        <v>1.6841079565005863E-2</v>
      </c>
      <c r="AV123" s="210">
        <f t="shared" si="46"/>
        <v>1.6841079565005863E-2</v>
      </c>
      <c r="AW123" s="210">
        <f t="shared" si="46"/>
        <v>1.6841079565005863E-2</v>
      </c>
      <c r="AX123" s="210">
        <f t="shared" si="46"/>
        <v>1.6841079565005863E-2</v>
      </c>
      <c r="AY123" s="210">
        <f t="shared" si="46"/>
        <v>1.6841079565005863E-2</v>
      </c>
      <c r="AZ123" s="210">
        <f t="shared" si="46"/>
        <v>1.6841079565005863E-2</v>
      </c>
    </row>
    <row r="124" spans="2:52" s="202" customFormat="1" x14ac:dyDescent="0.25">
      <c r="B124" s="201"/>
      <c r="D124" s="208">
        <f t="shared" si="10"/>
        <v>58</v>
      </c>
      <c r="E124" s="202" t="s">
        <v>714</v>
      </c>
      <c r="G124"/>
      <c r="I124"/>
      <c r="J124"/>
      <c r="K124" s="211">
        <f t="shared" si="45"/>
        <v>4.6104979715641946E-2</v>
      </c>
      <c r="L124" s="211">
        <f t="shared" si="45"/>
        <v>4.4514888278016598E-2</v>
      </c>
      <c r="M124" s="211">
        <f t="shared" si="45"/>
        <v>4.2979636703581812E-2</v>
      </c>
      <c r="N124" s="211">
        <f t="shared" si="45"/>
        <v>4.1497333647900668E-2</v>
      </c>
      <c r="O124" s="211">
        <f t="shared" si="45"/>
        <v>4.0066152996162466E-2</v>
      </c>
      <c r="P124" s="211">
        <f t="shared" si="45"/>
        <v>3.8684331613511022E-2</v>
      </c>
      <c r="Q124" s="211">
        <f t="shared" si="45"/>
        <v>3.7350167172960705E-2</v>
      </c>
      <c r="R124" s="211">
        <f t="shared" si="45"/>
        <v>3.6062016058224372E-2</v>
      </c>
      <c r="S124" s="211">
        <f t="shared" si="45"/>
        <v>3.4818291338869684E-2</v>
      </c>
      <c r="T124" s="211">
        <f t="shared" si="45"/>
        <v>3.3617460815309169E-2</v>
      </c>
      <c r="U124" s="211">
        <f t="shared" si="45"/>
        <v>3.2458045131215647E-2</v>
      </c>
      <c r="V124" s="211">
        <f t="shared" si="45"/>
        <v>3.1338615951037679E-2</v>
      </c>
      <c r="W124" s="211">
        <f t="shared" si="45"/>
        <v>3.0257794200369656E-2</v>
      </c>
      <c r="X124" s="211">
        <f t="shared" si="45"/>
        <v>2.9214248367008953E-2</v>
      </c>
      <c r="Y124" s="211">
        <f t="shared" si="45"/>
        <v>2.8206692860607091E-2</v>
      </c>
      <c r="Z124" s="211">
        <f t="shared" si="45"/>
        <v>2.7199770855268469E-2</v>
      </c>
      <c r="AA124" s="211">
        <f t="shared" si="45"/>
        <v>2.6193505250032573E-2</v>
      </c>
      <c r="AB124" s="211">
        <f t="shared" si="45"/>
        <v>2.5187920689556564E-2</v>
      </c>
      <c r="AC124" s="211">
        <f t="shared" si="45"/>
        <v>2.4183043773709053E-2</v>
      </c>
      <c r="AD124" s="211">
        <f t="shared" si="45"/>
        <v>2.3178903302409706E-2</v>
      </c>
      <c r="AE124" s="211">
        <f t="shared" si="45"/>
        <v>2.2175530563506646E-2</v>
      </c>
      <c r="AF124" s="211">
        <f t="shared" si="45"/>
        <v>2.1172959673661802E-2</v>
      </c>
      <c r="AG124" s="211">
        <f t="shared" si="45"/>
        <v>2.0171227985141017E-2</v>
      </c>
      <c r="AH124" s="211">
        <f t="shared" si="45"/>
        <v>1.9170376575394141E-2</v>
      </c>
      <c r="AI124" s="211">
        <f t="shared" si="45"/>
        <v>1.8170450841825218E-2</v>
      </c>
      <c r="AJ124" s="211">
        <f t="shared" si="45"/>
        <v>1.7171501231905997E-2</v>
      </c>
      <c r="AK124" s="211">
        <f t="shared" si="45"/>
        <v>1.6173584149884974E-2</v>
      </c>
      <c r="AL124" s="211">
        <f t="shared" si="47"/>
        <v>1.5176763097557807E-2</v>
      </c>
      <c r="AM124" s="211">
        <f t="shared" si="47"/>
        <v>1.6353016268676444E-2</v>
      </c>
      <c r="AN124" s="210">
        <f t="shared" si="46"/>
        <v>1.6353016268676444E-2</v>
      </c>
      <c r="AO124" s="210">
        <f t="shared" si="46"/>
        <v>1.6353016268676444E-2</v>
      </c>
      <c r="AP124" s="210">
        <f t="shared" si="46"/>
        <v>1.6353016268676444E-2</v>
      </c>
      <c r="AQ124" s="210">
        <f t="shared" si="46"/>
        <v>1.6353016268676444E-2</v>
      </c>
      <c r="AR124" s="210">
        <f t="shared" si="46"/>
        <v>1.6353016268676444E-2</v>
      </c>
      <c r="AS124" s="210">
        <f t="shared" si="46"/>
        <v>1.6353016268676444E-2</v>
      </c>
      <c r="AT124" s="210">
        <f t="shared" si="46"/>
        <v>1.6353016268676444E-2</v>
      </c>
      <c r="AU124" s="210">
        <f t="shared" si="46"/>
        <v>1.6353016268676444E-2</v>
      </c>
      <c r="AV124" s="210">
        <f t="shared" si="46"/>
        <v>1.6353016268676444E-2</v>
      </c>
      <c r="AW124" s="210">
        <f t="shared" si="46"/>
        <v>1.6353016268676444E-2</v>
      </c>
      <c r="AX124" s="210">
        <f t="shared" si="46"/>
        <v>1.6353016268676444E-2</v>
      </c>
      <c r="AY124" s="210">
        <f t="shared" si="46"/>
        <v>1.6353016268676444E-2</v>
      </c>
      <c r="AZ124" s="210">
        <f t="shared" si="46"/>
        <v>1.6353016268676444E-2</v>
      </c>
    </row>
    <row r="125" spans="2:52" s="202" customFormat="1" x14ac:dyDescent="0.25">
      <c r="B125" s="201"/>
      <c r="D125" s="208">
        <f t="shared" si="10"/>
        <v>59</v>
      </c>
      <c r="E125" s="202" t="s">
        <v>715</v>
      </c>
      <c r="G125"/>
      <c r="I125"/>
      <c r="J125"/>
      <c r="K125" s="211">
        <f t="shared" si="45"/>
        <v>4.4768833283320916E-2</v>
      </c>
      <c r="L125" s="211">
        <f t="shared" si="45"/>
        <v>4.3224823527426064E-2</v>
      </c>
      <c r="M125" s="211">
        <f t="shared" si="45"/>
        <v>4.1734064346796634E-2</v>
      </c>
      <c r="N125" s="211">
        <f t="shared" si="45"/>
        <v>4.0294719209146956E-2</v>
      </c>
      <c r="O125" s="211">
        <f t="shared" si="45"/>
        <v>3.8905014921428886E-2</v>
      </c>
      <c r="P125" s="211">
        <f t="shared" si="45"/>
        <v>3.7563239445356778E-2</v>
      </c>
      <c r="Q125" s="211">
        <f t="shared" si="45"/>
        <v>3.6267739788271622E-2</v>
      </c>
      <c r="R125" s="211">
        <f t="shared" si="45"/>
        <v>3.5016919966746149E-2</v>
      </c>
      <c r="S125" s="211">
        <f t="shared" si="45"/>
        <v>3.3809239040422157E-2</v>
      </c>
      <c r="T125" s="211">
        <f t="shared" si="45"/>
        <v>3.2643209213657813E-2</v>
      </c>
      <c r="U125" s="211">
        <f t="shared" si="45"/>
        <v>3.1517394002646228E-2</v>
      </c>
      <c r="V125" s="211">
        <f t="shared" si="45"/>
        <v>3.0430406465747486E-2</v>
      </c>
      <c r="W125" s="211">
        <f t="shared" si="45"/>
        <v>2.9380907494853729E-2</v>
      </c>
      <c r="X125" s="211">
        <f t="shared" si="45"/>
        <v>2.8367604165682552E-2</v>
      </c>
      <c r="Y125" s="211">
        <f t="shared" si="45"/>
        <v>2.7389248144966346E-2</v>
      </c>
      <c r="Z125" s="211">
        <f t="shared" si="45"/>
        <v>2.6411507266121143E-2</v>
      </c>
      <c r="AA125" s="211">
        <f t="shared" si="45"/>
        <v>2.5434403764560291E-2</v>
      </c>
      <c r="AB125" s="211">
        <f t="shared" si="45"/>
        <v>2.445796157072589E-2</v>
      </c>
      <c r="AC125" s="211">
        <f t="shared" si="45"/>
        <v>2.3482206513608442E-2</v>
      </c>
      <c r="AD125" s="211">
        <f t="shared" si="45"/>
        <v>2.2507166558490877E-2</v>
      </c>
      <c r="AE125" s="211">
        <f t="shared" si="45"/>
        <v>2.153287208648311E-2</v>
      </c>
      <c r="AF125" s="211">
        <f t="shared" si="45"/>
        <v>2.0559356225528361E-2</v>
      </c>
      <c r="AG125" s="211">
        <f t="shared" si="45"/>
        <v>1.9586655245404261E-2</v>
      </c>
      <c r="AH125" s="211">
        <f t="shared" si="45"/>
        <v>1.8614809033114681E-2</v>
      </c>
      <c r="AI125" s="211">
        <f t="shared" si="45"/>
        <v>1.7643861670423141E-2</v>
      </c>
      <c r="AJ125" s="211">
        <f t="shared" si="45"/>
        <v>1.6673862142807267E-2</v>
      </c>
      <c r="AK125" s="211">
        <f t="shared" si="45"/>
        <v>1.570486521989093E-2</v>
      </c>
      <c r="AL125" s="211">
        <f t="shared" si="47"/>
        <v>1.4736932563154522E-2</v>
      </c>
      <c r="AM125" s="211">
        <f t="shared" si="47"/>
        <v>1.587909730200858E-2</v>
      </c>
      <c r="AN125" s="210">
        <f t="shared" si="46"/>
        <v>1.587909730200858E-2</v>
      </c>
      <c r="AO125" s="210">
        <f t="shared" si="46"/>
        <v>1.587909730200858E-2</v>
      </c>
      <c r="AP125" s="210">
        <f t="shared" si="46"/>
        <v>1.587909730200858E-2</v>
      </c>
      <c r="AQ125" s="210">
        <f t="shared" si="46"/>
        <v>1.587909730200858E-2</v>
      </c>
      <c r="AR125" s="210">
        <f t="shared" si="46"/>
        <v>1.587909730200858E-2</v>
      </c>
      <c r="AS125" s="210">
        <f t="shared" si="46"/>
        <v>1.587909730200858E-2</v>
      </c>
      <c r="AT125" s="210">
        <f t="shared" si="46"/>
        <v>1.587909730200858E-2</v>
      </c>
      <c r="AU125" s="210">
        <f t="shared" si="46"/>
        <v>1.587909730200858E-2</v>
      </c>
      <c r="AV125" s="210">
        <f t="shared" si="46"/>
        <v>1.587909730200858E-2</v>
      </c>
      <c r="AW125" s="210">
        <f t="shared" si="46"/>
        <v>1.587909730200858E-2</v>
      </c>
      <c r="AX125" s="210">
        <f t="shared" si="46"/>
        <v>1.587909730200858E-2</v>
      </c>
      <c r="AY125" s="210">
        <f t="shared" si="46"/>
        <v>1.587909730200858E-2</v>
      </c>
      <c r="AZ125" s="210">
        <f t="shared" si="46"/>
        <v>1.587909730200858E-2</v>
      </c>
    </row>
    <row r="126" spans="2:52" s="202" customFormat="1" x14ac:dyDescent="0.25">
      <c r="B126" s="201"/>
      <c r="D126" s="208">
        <f t="shared" si="10"/>
        <v>60</v>
      </c>
      <c r="E126" s="202" t="s">
        <v>716</v>
      </c>
      <c r="G126"/>
      <c r="I126"/>
      <c r="J126"/>
      <c r="K126" s="209" cm="1">
        <f t="array" ref="K126">SUMPRODUCT((EmissionRates!$J$10:$S$39)*(EmissionRates!$E$10:$E$39=$D126)*(EmissionRates!$J$8:$S$8=$E$69)*(EmissionRates!$B$10:$B$39=K$2)*(EmissionRates!$F$10:$F$39=$F$69))</f>
        <v>5.1103135219639703E-2</v>
      </c>
      <c r="L126" s="210">
        <f t="shared" ref="L126:AL126" si="48">K126*($AM$71/$K$71)^(1/(COUNT(K$2:AM$2)))</f>
        <v>4.934066491275025E-2</v>
      </c>
      <c r="M126" s="210">
        <f t="shared" si="48"/>
        <v>4.7638979557103341E-2</v>
      </c>
      <c r="N126" s="210">
        <f t="shared" si="48"/>
        <v>4.5995982771112796E-2</v>
      </c>
      <c r="O126" s="210">
        <f t="shared" si="48"/>
        <v>4.4409650474241703E-2</v>
      </c>
      <c r="P126" s="210">
        <f t="shared" si="48"/>
        <v>4.2878028393447933E-2</v>
      </c>
      <c r="Q126" s="210">
        <f t="shared" si="48"/>
        <v>4.1399229655628582E-2</v>
      </c>
      <c r="R126" s="210">
        <f t="shared" si="48"/>
        <v>3.9971432463097409E-2</v>
      </c>
      <c r="S126" s="210">
        <f t="shared" si="48"/>
        <v>3.859287784923153E-2</v>
      </c>
      <c r="T126" s="210">
        <f t="shared" si="48"/>
        <v>3.7261867511522516E-2</v>
      </c>
      <c r="U126" s="210">
        <f t="shared" si="48"/>
        <v>3.5976761719362274E-2</v>
      </c>
      <c r="V126" s="210">
        <f t="shared" si="48"/>
        <v>3.4735977293986267E-2</v>
      </c>
      <c r="W126" s="210">
        <f t="shared" si="48"/>
        <v>3.3537985658085447E-2</v>
      </c>
      <c r="X126" s="210">
        <f t="shared" si="48"/>
        <v>3.2381310952684143E-2</v>
      </c>
      <c r="Y126" s="210">
        <f t="shared" si="48"/>
        <v>3.1264528218963986E-2</v>
      </c>
      <c r="Z126" s="210">
        <f t="shared" si="48"/>
        <v>3.0148447662984634E-2</v>
      </c>
      <c r="AA126" s="210">
        <f t="shared" si="48"/>
        <v>2.9033094666228058E-2</v>
      </c>
      <c r="AB126" s="210">
        <f t="shared" si="48"/>
        <v>2.7918496545033068E-2</v>
      </c>
      <c r="AC126" s="210">
        <f t="shared" si="48"/>
        <v>2.6804682782910809E-2</v>
      </c>
      <c r="AD126" s="210">
        <f t="shared" si="48"/>
        <v>2.5691685301926906E-2</v>
      </c>
      <c r="AE126" s="210">
        <f t="shared" si="48"/>
        <v>2.4579538781787195E-2</v>
      </c>
      <c r="AF126" s="210">
        <f t="shared" si="48"/>
        <v>2.3468281037677757E-2</v>
      </c>
      <c r="AG126" s="210">
        <f t="shared" si="48"/>
        <v>2.2357953471154438E-2</v>
      </c>
      <c r="AH126" s="210">
        <f t="shared" si="48"/>
        <v>2.1248601612797381E-2</v>
      </c>
      <c r="AI126" s="210">
        <f t="shared" si="48"/>
        <v>2.0140275781459174E-2</v>
      </c>
      <c r="AJ126" s="210">
        <f t="shared" si="48"/>
        <v>1.903303189352859E-2</v>
      </c>
      <c r="AK126" s="210">
        <f t="shared" si="48"/>
        <v>1.7926932467934281E-2</v>
      </c>
      <c r="AL126" s="210">
        <f t="shared" si="48"/>
        <v>1.6822047890584033E-2</v>
      </c>
      <c r="AM126" s="209" cm="1">
        <f t="array" ref="AM126">SUMPRODUCT((EmissionRates!$J$10:$S$39)*(EmissionRates!$E$10:$E$39=$D126)*(EmissionRates!$J$8:$S$8=$E$69)*(EmissionRates!$B$10:$B$39=AM$2)*(EmissionRates!$F$10:$F$39=$F$69))</f>
        <v>1.8221754414332301E-2</v>
      </c>
      <c r="AN126" s="210">
        <f t="shared" si="46"/>
        <v>1.8221754414332301E-2</v>
      </c>
      <c r="AO126" s="210">
        <f t="shared" si="46"/>
        <v>1.8221754414332301E-2</v>
      </c>
      <c r="AP126" s="210">
        <f t="shared" si="46"/>
        <v>1.8221754414332301E-2</v>
      </c>
      <c r="AQ126" s="210">
        <f t="shared" si="46"/>
        <v>1.8221754414332301E-2</v>
      </c>
      <c r="AR126" s="210">
        <f t="shared" si="46"/>
        <v>1.8221754414332301E-2</v>
      </c>
      <c r="AS126" s="210">
        <f t="shared" si="46"/>
        <v>1.8221754414332301E-2</v>
      </c>
      <c r="AT126" s="210">
        <f t="shared" si="46"/>
        <v>1.8221754414332301E-2</v>
      </c>
      <c r="AU126" s="210">
        <f t="shared" si="46"/>
        <v>1.8221754414332301E-2</v>
      </c>
      <c r="AV126" s="210">
        <f t="shared" si="46"/>
        <v>1.8221754414332301E-2</v>
      </c>
      <c r="AW126" s="210">
        <f t="shared" si="46"/>
        <v>1.8221754414332301E-2</v>
      </c>
      <c r="AX126" s="210">
        <f t="shared" si="46"/>
        <v>1.8221754414332301E-2</v>
      </c>
      <c r="AY126" s="210">
        <f t="shared" si="46"/>
        <v>1.8221754414332301E-2</v>
      </c>
      <c r="AZ126" s="210">
        <f t="shared" si="46"/>
        <v>1.8221754414332301E-2</v>
      </c>
    </row>
    <row r="127" spans="2:52" s="202" customFormat="1" x14ac:dyDescent="0.25">
      <c r="B127" s="201"/>
      <c r="D127" s="208">
        <f t="shared" si="10"/>
        <v>61</v>
      </c>
      <c r="E127" s="202" t="s">
        <v>717</v>
      </c>
      <c r="G127"/>
      <c r="I127"/>
      <c r="J127"/>
      <c r="K127" s="211">
        <f t="shared" ref="K127:AL130" si="49">K126*($K$76/$K$71)^(1/(COUNT($D126:$D131)))</f>
        <v>4.9622139625990734E-2</v>
      </c>
      <c r="L127" s="211">
        <f t="shared" si="49"/>
        <v>4.7910746630644332E-2</v>
      </c>
      <c r="M127" s="211">
        <f t="shared" si="49"/>
        <v>4.6258377006853375E-2</v>
      </c>
      <c r="N127" s="211">
        <f t="shared" si="49"/>
        <v>4.4662995127266777E-2</v>
      </c>
      <c r="O127" s="211">
        <f t="shared" si="49"/>
        <v>4.3122635570260505E-2</v>
      </c>
      <c r="P127" s="211">
        <f t="shared" si="49"/>
        <v>4.1635400698647573E-2</v>
      </c>
      <c r="Q127" s="211">
        <f t="shared" si="49"/>
        <v>4.0199458321894747E-2</v>
      </c>
      <c r="R127" s="211">
        <f t="shared" si="49"/>
        <v>3.8813039438965809E-2</v>
      </c>
      <c r="S127" s="211">
        <f t="shared" si="49"/>
        <v>3.7474436059010824E-2</v>
      </c>
      <c r="T127" s="211">
        <f t="shared" si="49"/>
        <v>3.6181999097216533E-2</v>
      </c>
      <c r="U127" s="211">
        <f t="shared" si="49"/>
        <v>3.4934136343225709E-2</v>
      </c>
      <c r="V127" s="211">
        <f t="shared" si="49"/>
        <v>3.3729310499622668E-2</v>
      </c>
      <c r="W127" s="211">
        <f t="shared" si="49"/>
        <v>3.256603728806845E-2</v>
      </c>
      <c r="X127" s="211">
        <f t="shared" si="49"/>
        <v>3.1442883620752621E-2</v>
      </c>
      <c r="Y127" s="211">
        <f t="shared" si="49"/>
        <v>3.0358465834908834E-2</v>
      </c>
      <c r="Z127" s="211">
        <f t="shared" si="49"/>
        <v>2.9274729877327575E-2</v>
      </c>
      <c r="AA127" s="211">
        <f t="shared" si="49"/>
        <v>2.819170039392219E-2</v>
      </c>
      <c r="AB127" s="211">
        <f t="shared" si="49"/>
        <v>2.7109403909389696E-2</v>
      </c>
      <c r="AC127" s="211">
        <f t="shared" si="49"/>
        <v>2.602786905279366E-2</v>
      </c>
      <c r="AD127" s="211">
        <f t="shared" si="49"/>
        <v>2.494712682108155E-2</v>
      </c>
      <c r="AE127" s="211">
        <f t="shared" si="49"/>
        <v>2.3867210888923181E-2</v>
      </c>
      <c r="AF127" s="211">
        <f t="shared" si="49"/>
        <v>2.2788157975600756E-2</v>
      </c>
      <c r="AG127" s="211">
        <f t="shared" si="49"/>
        <v>2.1710008282831376E-2</v>
      </c>
      <c r="AH127" s="211">
        <f t="shared" si="49"/>
        <v>2.0632806021695149E-2</v>
      </c>
      <c r="AI127" s="211">
        <f t="shared" si="49"/>
        <v>1.9556600052777994E-2</v>
      </c>
      <c r="AJ127" s="211">
        <f t="shared" si="49"/>
        <v>1.8481444671982483E-2</v>
      </c>
      <c r="AK127" s="211">
        <f t="shared" si="49"/>
        <v>1.7407400586406004E-2</v>
      </c>
      <c r="AL127" s="211">
        <f t="shared" si="49"/>
        <v>1.6334536142135921E-2</v>
      </c>
      <c r="AM127" s="211">
        <f>AM126*($K$76/$K$71)^(1/(COUNT($D126:$D131)))</f>
        <v>1.7693678438559124E-2</v>
      </c>
      <c r="AN127" s="210">
        <f t="shared" si="46"/>
        <v>1.7693678438559124E-2</v>
      </c>
      <c r="AO127" s="210">
        <f t="shared" si="46"/>
        <v>1.7693678438559124E-2</v>
      </c>
      <c r="AP127" s="210">
        <f t="shared" si="46"/>
        <v>1.7693678438559124E-2</v>
      </c>
      <c r="AQ127" s="210">
        <f t="shared" si="46"/>
        <v>1.7693678438559124E-2</v>
      </c>
      <c r="AR127" s="210">
        <f t="shared" si="46"/>
        <v>1.7693678438559124E-2</v>
      </c>
      <c r="AS127" s="210">
        <f t="shared" si="46"/>
        <v>1.7693678438559124E-2</v>
      </c>
      <c r="AT127" s="210">
        <f t="shared" si="46"/>
        <v>1.7693678438559124E-2</v>
      </c>
      <c r="AU127" s="210">
        <f t="shared" si="46"/>
        <v>1.7693678438559124E-2</v>
      </c>
      <c r="AV127" s="210">
        <f t="shared" si="46"/>
        <v>1.7693678438559124E-2</v>
      </c>
      <c r="AW127" s="210">
        <f t="shared" si="46"/>
        <v>1.7693678438559124E-2</v>
      </c>
      <c r="AX127" s="210">
        <f t="shared" si="46"/>
        <v>1.7693678438559124E-2</v>
      </c>
      <c r="AY127" s="210">
        <f t="shared" si="46"/>
        <v>1.7693678438559124E-2</v>
      </c>
      <c r="AZ127" s="210">
        <f t="shared" si="46"/>
        <v>1.7693678438559124E-2</v>
      </c>
    </row>
    <row r="128" spans="2:52" s="202" customFormat="1" x14ac:dyDescent="0.25">
      <c r="B128" s="201"/>
      <c r="D128" s="208">
        <f t="shared" si="10"/>
        <v>62</v>
      </c>
      <c r="E128" s="202" t="s">
        <v>718</v>
      </c>
      <c r="G128"/>
      <c r="I128"/>
      <c r="J128"/>
      <c r="K128" s="211">
        <f t="shared" si="49"/>
        <v>4.8184064059439528E-2</v>
      </c>
      <c r="L128" s="211">
        <f t="shared" si="49"/>
        <v>4.6522268128426192E-2</v>
      </c>
      <c r="M128" s="211">
        <f t="shared" si="49"/>
        <v>4.4917785040782109E-2</v>
      </c>
      <c r="N128" s="211">
        <f t="shared" si="49"/>
        <v>4.3368638162701777E-2</v>
      </c>
      <c r="O128" s="211">
        <f t="shared" si="49"/>
        <v>4.1872919031508062E-2</v>
      </c>
      <c r="P128" s="211">
        <f t="shared" si="49"/>
        <v>4.0428785004532418E-2</v>
      </c>
      <c r="Q128" s="211">
        <f t="shared" si="49"/>
        <v>3.9034456989081784E-2</v>
      </c>
      <c r="R128" s="211">
        <f t="shared" si="49"/>
        <v>3.7688217250695433E-2</v>
      </c>
      <c r="S128" s="211">
        <f t="shared" si="49"/>
        <v>3.6388407296991818E-2</v>
      </c>
      <c r="T128" s="211">
        <f t="shared" si="49"/>
        <v>3.51334258344983E-2</v>
      </c>
      <c r="U128" s="211">
        <f t="shared" si="49"/>
        <v>3.3921726795946773E-2</v>
      </c>
      <c r="V128" s="211">
        <f t="shared" si="49"/>
        <v>3.2751817435604916E-2</v>
      </c>
      <c r="W128" s="211">
        <f t="shared" si="49"/>
        <v>3.1622256490296541E-2</v>
      </c>
      <c r="X128" s="211">
        <f t="shared" si="49"/>
        <v>3.0531652403845685E-2</v>
      </c>
      <c r="Y128" s="211">
        <f t="shared" si="49"/>
        <v>2.9478661612756848E-2</v>
      </c>
      <c r="Z128" s="211">
        <f t="shared" si="49"/>
        <v>2.8426332890190791E-2</v>
      </c>
      <c r="AA128" s="211">
        <f t="shared" si="49"/>
        <v>2.7374690167809392E-2</v>
      </c>
      <c r="AB128" s="211">
        <f t="shared" si="49"/>
        <v>2.6323759201610075E-2</v>
      </c>
      <c r="AC128" s="211">
        <f t="shared" si="49"/>
        <v>2.5273567790971167E-2</v>
      </c>
      <c r="AD128" s="211">
        <f t="shared" si="49"/>
        <v>2.4224146034532379E-2</v>
      </c>
      <c r="AE128" s="211">
        <f t="shared" si="49"/>
        <v>2.3175526631053978E-2</v>
      </c>
      <c r="AF128" s="211">
        <f t="shared" si="49"/>
        <v>2.2127745235674165E-2</v>
      </c>
      <c r="AG128" s="211">
        <f t="shared" si="49"/>
        <v>2.108084088504324E-2</v>
      </c>
      <c r="AH128" s="211">
        <f t="shared" si="49"/>
        <v>2.0034856508981087E-2</v>
      </c>
      <c r="AI128" s="211">
        <f t="shared" si="49"/>
        <v>1.8989839552068278E-2</v>
      </c>
      <c r="AJ128" s="211">
        <f t="shared" si="49"/>
        <v>1.7945842736683721E-2</v>
      </c>
      <c r="AK128" s="211">
        <f t="shared" si="49"/>
        <v>1.690292501060137E-2</v>
      </c>
      <c r="AL128" s="211">
        <f t="shared" si="49"/>
        <v>1.5861152739203219E-2</v>
      </c>
      <c r="AM128" s="211">
        <f t="shared" ref="AL128:AM130" si="50">AM127*($K$76/$K$71)^(1/(COUNT($D127:$D132)))</f>
        <v>1.7180906380830713E-2</v>
      </c>
      <c r="AN128" s="210">
        <f t="shared" si="46"/>
        <v>1.7180906380830713E-2</v>
      </c>
      <c r="AO128" s="210">
        <f t="shared" si="46"/>
        <v>1.7180906380830713E-2</v>
      </c>
      <c r="AP128" s="210">
        <f t="shared" si="46"/>
        <v>1.7180906380830713E-2</v>
      </c>
      <c r="AQ128" s="210">
        <f t="shared" si="46"/>
        <v>1.7180906380830713E-2</v>
      </c>
      <c r="AR128" s="210">
        <f t="shared" si="46"/>
        <v>1.7180906380830713E-2</v>
      </c>
      <c r="AS128" s="210">
        <f t="shared" si="46"/>
        <v>1.7180906380830713E-2</v>
      </c>
      <c r="AT128" s="210">
        <f t="shared" si="46"/>
        <v>1.7180906380830713E-2</v>
      </c>
      <c r="AU128" s="210">
        <f t="shared" si="46"/>
        <v>1.7180906380830713E-2</v>
      </c>
      <c r="AV128" s="210">
        <f t="shared" si="46"/>
        <v>1.7180906380830713E-2</v>
      </c>
      <c r="AW128" s="210">
        <f t="shared" si="46"/>
        <v>1.7180906380830713E-2</v>
      </c>
      <c r="AX128" s="210">
        <f t="shared" si="46"/>
        <v>1.7180906380830713E-2</v>
      </c>
      <c r="AY128" s="210">
        <f t="shared" si="46"/>
        <v>1.7180906380830713E-2</v>
      </c>
      <c r="AZ128" s="210">
        <f t="shared" si="46"/>
        <v>1.7180906380830713E-2</v>
      </c>
    </row>
    <row r="129" spans="2:52" s="202" customFormat="1" x14ac:dyDescent="0.25">
      <c r="B129" s="201"/>
      <c r="D129" s="208">
        <f t="shared" si="10"/>
        <v>63</v>
      </c>
      <c r="E129" s="202" t="s">
        <v>719</v>
      </c>
      <c r="G129"/>
      <c r="I129"/>
      <c r="J129"/>
      <c r="K129" s="211">
        <f t="shared" si="49"/>
        <v>4.6787664675146862E-2</v>
      </c>
      <c r="L129" s="211">
        <f t="shared" si="49"/>
        <v>4.5174028459595145E-2</v>
      </c>
      <c r="M129" s="211">
        <f t="shared" si="49"/>
        <v>4.3616044131228209E-2</v>
      </c>
      <c r="N129" s="211">
        <f t="shared" si="49"/>
        <v>4.2111792340122307E-2</v>
      </c>
      <c r="O129" s="211">
        <f t="shared" si="49"/>
        <v>4.0659419931847129E-2</v>
      </c>
      <c r="P129" s="211">
        <f t="shared" si="49"/>
        <v>3.9257137664482661E-2</v>
      </c>
      <c r="Q129" s="211">
        <f t="shared" si="49"/>
        <v>3.7903218004372817E-2</v>
      </c>
      <c r="R129" s="211">
        <f t="shared" si="49"/>
        <v>3.6595992997900194E-2</v>
      </c>
      <c r="S129" s="211">
        <f t="shared" si="49"/>
        <v>3.5333852216660119E-2</v>
      </c>
      <c r="T129" s="211">
        <f t="shared" si="49"/>
        <v>3.411524077350251E-2</v>
      </c>
      <c r="U129" s="211">
        <f t="shared" si="49"/>
        <v>3.2938657406997536E-2</v>
      </c>
      <c r="V129" s="211">
        <f t="shared" si="49"/>
        <v>3.1802652631965134E-2</v>
      </c>
      <c r="W129" s="211">
        <f t="shared" si="49"/>
        <v>3.0705826953789976E-2</v>
      </c>
      <c r="X129" s="211">
        <f t="shared" si="49"/>
        <v>2.9646829144322075E-2</v>
      </c>
      <c r="Y129" s="211">
        <f t="shared" si="49"/>
        <v>2.8624354577238928E-2</v>
      </c>
      <c r="Z129" s="211">
        <f t="shared" si="49"/>
        <v>2.7602522891586403E-2</v>
      </c>
      <c r="AA129" s="211">
        <f t="shared" si="49"/>
        <v>2.6581357325474297E-2</v>
      </c>
      <c r="AB129" s="211">
        <f t="shared" si="49"/>
        <v>2.5560882888477757E-2</v>
      </c>
      <c r="AC129" s="211">
        <f t="shared" si="49"/>
        <v>2.4541126574334583E-2</v>
      </c>
      <c r="AD129" s="211">
        <f t="shared" si="49"/>
        <v>2.3522117609410156E-2</v>
      </c>
      <c r="AE129" s="211">
        <f t="shared" si="49"/>
        <v>2.250388774483757E-2</v>
      </c>
      <c r="AF129" s="211">
        <f t="shared" si="49"/>
        <v>2.1486471602450465E-2</v>
      </c>
      <c r="AG129" s="211">
        <f t="shared" si="49"/>
        <v>2.0469907087596592E-2</v>
      </c>
      <c r="AH129" s="211">
        <f t="shared" si="49"/>
        <v>1.9454235885967196E-2</v>
      </c>
      <c r="AI129" s="211">
        <f t="shared" si="49"/>
        <v>1.8439504067174081E-2</v>
      </c>
      <c r="AJ129" s="211">
        <f t="shared" si="49"/>
        <v>1.742576282567404E-2</v>
      </c>
      <c r="AK129" s="211">
        <f t="shared" si="49"/>
        <v>1.6413069400903691E-2</v>
      </c>
      <c r="AL129" s="211">
        <f t="shared" si="50"/>
        <v>1.540148823494154E-2</v>
      </c>
      <c r="AM129" s="211">
        <f t="shared" si="50"/>
        <v>1.6682994725595774E-2</v>
      </c>
      <c r="AN129" s="210">
        <f t="shared" si="46"/>
        <v>1.6682994725595774E-2</v>
      </c>
      <c r="AO129" s="210">
        <f t="shared" si="46"/>
        <v>1.6682994725595774E-2</v>
      </c>
      <c r="AP129" s="210">
        <f t="shared" si="46"/>
        <v>1.6682994725595774E-2</v>
      </c>
      <c r="AQ129" s="210">
        <f t="shared" si="46"/>
        <v>1.6682994725595774E-2</v>
      </c>
      <c r="AR129" s="210">
        <f t="shared" si="46"/>
        <v>1.6682994725595774E-2</v>
      </c>
      <c r="AS129" s="210">
        <f t="shared" si="46"/>
        <v>1.6682994725595774E-2</v>
      </c>
      <c r="AT129" s="210">
        <f t="shared" si="46"/>
        <v>1.6682994725595774E-2</v>
      </c>
      <c r="AU129" s="210">
        <f t="shared" si="46"/>
        <v>1.6682994725595774E-2</v>
      </c>
      <c r="AV129" s="210">
        <f t="shared" si="46"/>
        <v>1.6682994725595774E-2</v>
      </c>
      <c r="AW129" s="210">
        <f t="shared" si="46"/>
        <v>1.6682994725595774E-2</v>
      </c>
      <c r="AX129" s="210">
        <f t="shared" si="46"/>
        <v>1.6682994725595774E-2</v>
      </c>
      <c r="AY129" s="210">
        <f t="shared" si="46"/>
        <v>1.6682994725595774E-2</v>
      </c>
      <c r="AZ129" s="210">
        <f t="shared" si="46"/>
        <v>1.6682994725595774E-2</v>
      </c>
    </row>
    <row r="130" spans="2:52" s="202" customFormat="1" x14ac:dyDescent="0.25">
      <c r="B130" s="201"/>
      <c r="D130" s="208">
        <f t="shared" si="10"/>
        <v>64</v>
      </c>
      <c r="E130" s="202" t="s">
        <v>720</v>
      </c>
      <c r="G130"/>
      <c r="I130"/>
      <c r="J130"/>
      <c r="K130" s="211">
        <f t="shared" si="49"/>
        <v>4.5431733675547682E-2</v>
      </c>
      <c r="L130" s="211">
        <f t="shared" si="49"/>
        <v>4.3864861481708393E-2</v>
      </c>
      <c r="M130" s="211">
        <f t="shared" si="49"/>
        <v>4.2352028354248582E-2</v>
      </c>
      <c r="N130" s="211">
        <f t="shared" si="49"/>
        <v>4.0891370567009394E-2</v>
      </c>
      <c r="O130" s="211">
        <f t="shared" si="49"/>
        <v>3.9481088670945422E-2</v>
      </c>
      <c r="P130" s="211">
        <f t="shared" si="49"/>
        <v>3.8119445277303529E-2</v>
      </c>
      <c r="Q130" s="211">
        <f t="shared" si="49"/>
        <v>3.6804762917256768E-2</v>
      </c>
      <c r="R130" s="211">
        <f t="shared" si="49"/>
        <v>3.5535421975356168E-2</v>
      </c>
      <c r="S130" s="211">
        <f t="shared" si="49"/>
        <v>3.4309858694254736E-2</v>
      </c>
      <c r="T130" s="211">
        <f t="shared" si="49"/>
        <v>3.3126563248245436E-2</v>
      </c>
      <c r="U130" s="211">
        <f t="shared" si="49"/>
        <v>3.1984077883240085E-2</v>
      </c>
      <c r="V130" s="211">
        <f t="shared" si="49"/>
        <v>3.0880995120897436E-2</v>
      </c>
      <c r="W130" s="211">
        <f t="shared" si="49"/>
        <v>2.9815956024688273E-2</v>
      </c>
      <c r="X130" s="211">
        <f t="shared" si="49"/>
        <v>2.8787648525761302E-2</v>
      </c>
      <c r="Y130" s="211">
        <f t="shared" si="49"/>
        <v>2.7794805806547369E-2</v>
      </c>
      <c r="Z130" s="211">
        <f t="shared" si="49"/>
        <v>2.6802587337723872E-2</v>
      </c>
      <c r="AA130" s="211">
        <f t="shared" si="49"/>
        <v>2.5811015683948026E-2</v>
      </c>
      <c r="AB130" s="211">
        <f t="shared" si="49"/>
        <v>2.482011513000441E-2</v>
      </c>
      <c r="AC130" s="211">
        <f t="shared" si="49"/>
        <v>2.3829911887338174E-2</v>
      </c>
      <c r="AD130" s="211">
        <f t="shared" si="49"/>
        <v>2.2840434335319348E-2</v>
      </c>
      <c r="AE130" s="211">
        <f t="shared" si="49"/>
        <v>2.1851713304916573E-2</v>
      </c>
      <c r="AF130" s="211">
        <f t="shared" si="49"/>
        <v>2.086378241460464E-2</v>
      </c>
      <c r="AG130" s="211">
        <f t="shared" si="49"/>
        <v>1.9876678471214489E-2</v>
      </c>
      <c r="AH130" s="211">
        <f t="shared" si="49"/>
        <v>1.8890441952364227E-2</v>
      </c>
      <c r="AI130" s="211">
        <f t="shared" si="49"/>
        <v>1.7905117592544206E-2</v>
      </c>
      <c r="AJ130" s="211">
        <f t="shared" si="49"/>
        <v>1.6920755102569077E-2</v>
      </c>
      <c r="AK130" s="211">
        <f t="shared" si="49"/>
        <v>1.593741006304664E-2</v>
      </c>
      <c r="AL130" s="211">
        <f t="shared" si="50"/>
        <v>1.4955145048490255E-2</v>
      </c>
      <c r="AM130" s="211">
        <f t="shared" si="50"/>
        <v>1.6199512810615713E-2</v>
      </c>
      <c r="AN130" s="210">
        <f t="shared" si="46"/>
        <v>1.6199512810615713E-2</v>
      </c>
      <c r="AO130" s="210">
        <f t="shared" si="46"/>
        <v>1.6199512810615713E-2</v>
      </c>
      <c r="AP130" s="210">
        <f t="shared" si="46"/>
        <v>1.6199512810615713E-2</v>
      </c>
      <c r="AQ130" s="210">
        <f t="shared" si="46"/>
        <v>1.6199512810615713E-2</v>
      </c>
      <c r="AR130" s="210">
        <f t="shared" si="46"/>
        <v>1.6199512810615713E-2</v>
      </c>
      <c r="AS130" s="210">
        <f t="shared" si="46"/>
        <v>1.6199512810615713E-2</v>
      </c>
      <c r="AT130" s="210">
        <f t="shared" si="46"/>
        <v>1.6199512810615713E-2</v>
      </c>
      <c r="AU130" s="210">
        <f t="shared" si="46"/>
        <v>1.6199512810615713E-2</v>
      </c>
      <c r="AV130" s="210">
        <f t="shared" si="46"/>
        <v>1.6199512810615713E-2</v>
      </c>
      <c r="AW130" s="210">
        <f t="shared" si="46"/>
        <v>1.6199512810615713E-2</v>
      </c>
      <c r="AX130" s="210">
        <f t="shared" si="46"/>
        <v>1.6199512810615713E-2</v>
      </c>
      <c r="AY130" s="210">
        <f t="shared" si="46"/>
        <v>1.6199512810615713E-2</v>
      </c>
      <c r="AZ130" s="210">
        <f t="shared" si="46"/>
        <v>1.6199512810615713E-2</v>
      </c>
    </row>
    <row r="131" spans="2:52" s="202" customFormat="1" x14ac:dyDescent="0.25">
      <c r="B131" s="201"/>
      <c r="D131" s="208">
        <f t="shared" si="10"/>
        <v>65</v>
      </c>
      <c r="E131" s="202" t="s">
        <v>721</v>
      </c>
      <c r="G131"/>
      <c r="I131"/>
      <c r="J131"/>
      <c r="K131" s="209" cm="1">
        <f t="array" ref="K131">SUMPRODUCT((EmissionRates!$J$10:$S$39)*(EmissionRates!$E$10:$E$39=$D131)*(EmissionRates!$J$8:$S$8=$E$69)*(EmissionRates!$B$10:$B$39=K$2)*(EmissionRates!$F$10:$F$39=$F$69))</f>
        <v>5.46250357071143E-2</v>
      </c>
      <c r="L131" s="210">
        <f t="shared" ref="L131:AL131" si="51">K131*($AM$71/$K$71)^(1/(COUNT(K$2:AM$2)))</f>
        <v>5.2741100347125563E-2</v>
      </c>
      <c r="M131" s="210">
        <f t="shared" si="51"/>
        <v>5.0922139085454052E-2</v>
      </c>
      <c r="N131" s="210">
        <f t="shared" si="51"/>
        <v>4.9165911063128807E-2</v>
      </c>
      <c r="O131" s="210">
        <f t="shared" si="51"/>
        <v>4.7470252705035937E-2</v>
      </c>
      <c r="P131" s="210">
        <f t="shared" si="51"/>
        <v>4.5833075054514588E-2</v>
      </c>
      <c r="Q131" s="210">
        <f t="shared" si="51"/>
        <v>4.4252361199878666E-2</v>
      </c>
      <c r="R131" s="210">
        <f t="shared" si="51"/>
        <v>4.2726163789693961E-2</v>
      </c>
      <c r="S131" s="210">
        <f t="shared" si="51"/>
        <v>4.1252602633749649E-2</v>
      </c>
      <c r="T131" s="210">
        <f t="shared" si="51"/>
        <v>3.9829862386768652E-2</v>
      </c>
      <c r="U131" s="210">
        <f t="shared" si="51"/>
        <v>3.8456190312003383E-2</v>
      </c>
      <c r="V131" s="210">
        <f t="shared" si="51"/>
        <v>3.7129894121961646E-2</v>
      </c>
      <c r="W131" s="210">
        <f t="shared" si="51"/>
        <v>3.5849339893602741E-2</v>
      </c>
      <c r="X131" s="210">
        <f t="shared" si="51"/>
        <v>3.4612950055435243E-2</v>
      </c>
      <c r="Y131" s="210">
        <f t="shared" si="51"/>
        <v>3.3419201444036789E-2</v>
      </c>
      <c r="Z131" s="210">
        <f t="shared" si="51"/>
        <v>3.2226203402715876E-2</v>
      </c>
      <c r="AA131" s="210">
        <f t="shared" si="51"/>
        <v>3.1033983062182833E-2</v>
      </c>
      <c r="AB131" s="210">
        <f t="shared" si="51"/>
        <v>2.9842569621350346E-2</v>
      </c>
      <c r="AC131" s="210">
        <f t="shared" si="51"/>
        <v>2.8651994595659529E-2</v>
      </c>
      <c r="AD131" s="210">
        <f t="shared" si="51"/>
        <v>2.7462292107165075E-2</v>
      </c>
      <c r="AE131" s="210">
        <f t="shared" si="51"/>
        <v>2.6273499225611556E-2</v>
      </c>
      <c r="AF131" s="210">
        <f t="shared" si="51"/>
        <v>2.5085656372313265E-2</v>
      </c>
      <c r="AG131" s="210">
        <f t="shared" si="51"/>
        <v>2.3898807802117901E-2</v>
      </c>
      <c r="AH131" s="210">
        <f t="shared" si="51"/>
        <v>2.2713002183459521E-2</v>
      </c>
      <c r="AI131" s="210">
        <f t="shared" si="51"/>
        <v>2.1528293303040392E-2</v>
      </c>
      <c r="AJ131" s="210">
        <f t="shared" si="51"/>
        <v>2.0344740930867192E-2</v>
      </c>
      <c r="AK131" s="210">
        <f t="shared" si="51"/>
        <v>1.9162411894517048E-2</v>
      </c>
      <c r="AL131" s="210">
        <f t="shared" si="51"/>
        <v>1.7981381430718771E-2</v>
      </c>
      <c r="AM131" s="209" cm="1">
        <f t="array" ref="AM131">SUMPRODUCT((EmissionRates!$J$10:$S$39)*(EmissionRates!$E$10:$E$39=$D131)*(EmissionRates!$J$8:$S$8=$E$69)*(EmissionRates!$B$10:$B$39=AM$2)*(EmissionRates!$F$10:$F$39=$F$69))</f>
        <v>1.9043424966137701E-2</v>
      </c>
      <c r="AN131" s="210">
        <f t="shared" si="46"/>
        <v>1.9043424966137701E-2</v>
      </c>
      <c r="AO131" s="210">
        <f t="shared" si="46"/>
        <v>1.9043424966137701E-2</v>
      </c>
      <c r="AP131" s="210">
        <f t="shared" si="46"/>
        <v>1.9043424966137701E-2</v>
      </c>
      <c r="AQ131" s="210">
        <f t="shared" si="46"/>
        <v>1.9043424966137701E-2</v>
      </c>
      <c r="AR131" s="210">
        <f t="shared" si="46"/>
        <v>1.9043424966137701E-2</v>
      </c>
      <c r="AS131" s="210">
        <f t="shared" si="46"/>
        <v>1.9043424966137701E-2</v>
      </c>
      <c r="AT131" s="210">
        <f t="shared" si="46"/>
        <v>1.9043424966137701E-2</v>
      </c>
      <c r="AU131" s="210">
        <f t="shared" si="46"/>
        <v>1.9043424966137701E-2</v>
      </c>
      <c r="AV131" s="210">
        <f t="shared" si="46"/>
        <v>1.9043424966137701E-2</v>
      </c>
      <c r="AW131" s="210">
        <f t="shared" si="46"/>
        <v>1.9043424966137701E-2</v>
      </c>
      <c r="AX131" s="210">
        <f t="shared" si="46"/>
        <v>1.9043424966137701E-2</v>
      </c>
      <c r="AY131" s="210">
        <f t="shared" si="46"/>
        <v>1.9043424966137701E-2</v>
      </c>
      <c r="AZ131" s="210">
        <f t="shared" si="46"/>
        <v>1.9043424966137701E-2</v>
      </c>
    </row>
    <row r="132" spans="2:52" s="202" customFormat="1" x14ac:dyDescent="0.25">
      <c r="B132" s="201"/>
      <c r="D132" s="208">
        <f t="shared" si="10"/>
        <v>66</v>
      </c>
      <c r="E132" s="202" t="s">
        <v>722</v>
      </c>
      <c r="G132"/>
      <c r="I132"/>
      <c r="J132"/>
      <c r="K132" s="211">
        <f t="shared" ref="K132:AL135" si="52">K131*($K$76/$K$71)^(1/(COUNT($D131:$D136)))</f>
        <v>5.3041973594829983E-2</v>
      </c>
      <c r="L132" s="211">
        <f t="shared" si="52"/>
        <v>5.1212635667168459E-2</v>
      </c>
      <c r="M132" s="211">
        <f t="shared" si="52"/>
        <v>4.9446388854463251E-2</v>
      </c>
      <c r="N132" s="211">
        <f t="shared" si="52"/>
        <v>4.7741057239008691E-2</v>
      </c>
      <c r="O132" s="211">
        <f t="shared" si="52"/>
        <v>4.609453994722959E-2</v>
      </c>
      <c r="P132" s="211">
        <f t="shared" si="52"/>
        <v>4.4504808561521968E-2</v>
      </c>
      <c r="Q132" s="211">
        <f t="shared" si="52"/>
        <v>4.2969904621355554E-2</v>
      </c>
      <c r="R132" s="211">
        <f t="shared" si="52"/>
        <v>4.1487937210559489E-2</v>
      </c>
      <c r="S132" s="211">
        <f t="shared" si="52"/>
        <v>4.0057080627818875E-2</v>
      </c>
      <c r="T132" s="211">
        <f t="shared" si="52"/>
        <v>3.8675572137512493E-2</v>
      </c>
      <c r="U132" s="211">
        <f t="shared" si="52"/>
        <v>3.734170979812064E-2</v>
      </c>
      <c r="V132" s="211">
        <f t="shared" si="52"/>
        <v>3.6053850365527995E-2</v>
      </c>
      <c r="W132" s="211">
        <f t="shared" si="52"/>
        <v>3.4810407268638363E-2</v>
      </c>
      <c r="X132" s="211">
        <f t="shared" si="52"/>
        <v>3.3609848654807463E-2</v>
      </c>
      <c r="Y132" s="211">
        <f t="shared" si="52"/>
        <v>3.2450695502685763E-2</v>
      </c>
      <c r="Z132" s="211">
        <f t="shared" si="52"/>
        <v>3.1292271168728097E-2</v>
      </c>
      <c r="AA132" s="211">
        <f t="shared" si="52"/>
        <v>3.0134601997382608E-2</v>
      </c>
      <c r="AB132" s="211">
        <f t="shared" si="52"/>
        <v>2.8977716341362213E-2</v>
      </c>
      <c r="AC132" s="211">
        <f t="shared" si="52"/>
        <v>2.7821644802774062E-2</v>
      </c>
      <c r="AD132" s="211">
        <f t="shared" si="52"/>
        <v>2.6666420514797846E-2</v>
      </c>
      <c r="AE132" s="211">
        <f t="shared" si="52"/>
        <v>2.5512079472877553E-2</v>
      </c>
      <c r="AF132" s="211">
        <f t="shared" si="52"/>
        <v>2.4358660926896637E-2</v>
      </c>
      <c r="AG132" s="211">
        <f t="shared" si="52"/>
        <v>2.3206207849174158E-2</v>
      </c>
      <c r="AH132" s="211">
        <f t="shared" si="52"/>
        <v>2.2054767497707493E-2</v>
      </c>
      <c r="AI132" s="211">
        <f t="shared" si="52"/>
        <v>2.0904392100432139E-2</v>
      </c>
      <c r="AJ132" s="211">
        <f t="shared" si="52"/>
        <v>1.975513969518871E-2</v>
      </c>
      <c r="AK132" s="211">
        <f t="shared" si="52"/>
        <v>1.8607075172856188E-2</v>
      </c>
      <c r="AL132" s="211">
        <f t="shared" si="52"/>
        <v>1.7460271589763623E-2</v>
      </c>
      <c r="AM132" s="211">
        <f>AM131*($K$76/$K$71)^(1/(COUNT($D131:$D136)))</f>
        <v>1.8491536547910168E-2</v>
      </c>
      <c r="AN132" s="210">
        <f t="shared" si="46"/>
        <v>1.8491536547910168E-2</v>
      </c>
      <c r="AO132" s="210">
        <f t="shared" si="46"/>
        <v>1.8491536547910168E-2</v>
      </c>
      <c r="AP132" s="210">
        <f t="shared" si="46"/>
        <v>1.8491536547910168E-2</v>
      </c>
      <c r="AQ132" s="210">
        <f t="shared" si="46"/>
        <v>1.8491536547910168E-2</v>
      </c>
      <c r="AR132" s="210">
        <f t="shared" si="46"/>
        <v>1.8491536547910168E-2</v>
      </c>
      <c r="AS132" s="210">
        <f t="shared" si="46"/>
        <v>1.8491536547910168E-2</v>
      </c>
      <c r="AT132" s="210">
        <f t="shared" si="46"/>
        <v>1.8491536547910168E-2</v>
      </c>
      <c r="AU132" s="210">
        <f t="shared" si="46"/>
        <v>1.8491536547910168E-2</v>
      </c>
      <c r="AV132" s="210">
        <f t="shared" si="46"/>
        <v>1.8491536547910168E-2</v>
      </c>
      <c r="AW132" s="210">
        <f t="shared" si="46"/>
        <v>1.8491536547910168E-2</v>
      </c>
      <c r="AX132" s="210">
        <f t="shared" si="46"/>
        <v>1.8491536547910168E-2</v>
      </c>
      <c r="AY132" s="210">
        <f t="shared" si="46"/>
        <v>1.8491536547910168E-2</v>
      </c>
      <c r="AZ132" s="210">
        <f t="shared" si="46"/>
        <v>1.8491536547910168E-2</v>
      </c>
    </row>
    <row r="133" spans="2:52" s="202" customFormat="1" x14ac:dyDescent="0.25">
      <c r="B133" s="201"/>
      <c r="D133" s="208">
        <f t="shared" si="10"/>
        <v>67</v>
      </c>
      <c r="E133" s="202" t="s">
        <v>723</v>
      </c>
      <c r="G133"/>
      <c r="I133"/>
      <c r="J133"/>
      <c r="K133" s="211">
        <f t="shared" si="52"/>
        <v>5.1202740290849313E-2</v>
      </c>
      <c r="L133" s="211">
        <f t="shared" si="52"/>
        <v>4.9436834754796946E-2</v>
      </c>
      <c r="M133" s="211">
        <f t="shared" si="52"/>
        <v>4.7731832645876549E-2</v>
      </c>
      <c r="N133" s="211">
        <f t="shared" si="52"/>
        <v>4.6085633496446614E-2</v>
      </c>
      <c r="O133" s="211">
        <f t="shared" si="52"/>
        <v>4.4496209280836821E-2</v>
      </c>
      <c r="P133" s="211">
        <f t="shared" si="52"/>
        <v>4.2961601916933358E-2</v>
      </c>
      <c r="Q133" s="211">
        <f t="shared" si="52"/>
        <v>4.1479920853930777E-2</v>
      </c>
      <c r="R133" s="211">
        <f t="shared" si="52"/>
        <v>4.0049340743278761E-2</v>
      </c>
      <c r="S133" s="211">
        <f t="shared" si="52"/>
        <v>3.8668099189954265E-2</v>
      </c>
      <c r="T133" s="211">
        <f t="shared" si="52"/>
        <v>3.733449458128911E-2</v>
      </c>
      <c r="U133" s="211">
        <f t="shared" si="52"/>
        <v>3.6046883990677847E-2</v>
      </c>
      <c r="V133" s="211">
        <f t="shared" si="52"/>
        <v>3.4803681153583774E-2</v>
      </c>
      <c r="W133" s="211">
        <f t="shared" si="52"/>
        <v>3.3603354513349275E-2</v>
      </c>
      <c r="X133" s="211">
        <f t="shared" si="52"/>
        <v>3.2444425334403393E-2</v>
      </c>
      <c r="Y133" s="211">
        <f t="shared" si="52"/>
        <v>3.1325465880541893E-2</v>
      </c>
      <c r="Z133" s="211">
        <f t="shared" si="52"/>
        <v>3.0207209973035169E-2</v>
      </c>
      <c r="AA133" s="211">
        <f t="shared" si="52"/>
        <v>2.9089683042836188E-2</v>
      </c>
      <c r="AB133" s="211">
        <f t="shared" si="52"/>
        <v>2.7972912459526014E-2</v>
      </c>
      <c r="AC133" s="211">
        <f t="shared" si="52"/>
        <v>2.6856927764082078E-2</v>
      </c>
      <c r="AD133" s="211">
        <f t="shared" si="52"/>
        <v>2.5741760940789272E-2</v>
      </c>
      <c r="AE133" s="211">
        <f t="shared" si="52"/>
        <v>2.4627446736947615E-2</v>
      </c>
      <c r="AF133" s="211">
        <f t="shared" si="52"/>
        <v>2.3514023041448728E-2</v>
      </c>
      <c r="AG133" s="211">
        <f t="shared" si="52"/>
        <v>2.2401531336544187E-2</v>
      </c>
      <c r="AH133" s="211">
        <f t="shared" si="52"/>
        <v>2.1290017241557751E-2</v>
      </c>
      <c r="AI133" s="211">
        <f t="shared" si="52"/>
        <v>2.0179531173418426E-2</v>
      </c>
      <c r="AJ133" s="211">
        <f t="shared" si="52"/>
        <v>1.9070129157501569E-2</v>
      </c>
      <c r="AK133" s="211">
        <f t="shared" si="52"/>
        <v>1.7961873834591417E-2</v>
      </c>
      <c r="AL133" s="211">
        <f t="shared" si="52"/>
        <v>1.6854835727784859E-2</v>
      </c>
      <c r="AM133" s="211">
        <f t="shared" ref="AL133:AM135" si="53">AM132*($K$76/$K$71)^(1/(COUNT($D132:$D137)))</f>
        <v>1.785034151771606E-2</v>
      </c>
      <c r="AN133" s="210">
        <f t="shared" si="46"/>
        <v>1.785034151771606E-2</v>
      </c>
      <c r="AO133" s="210">
        <f t="shared" si="46"/>
        <v>1.785034151771606E-2</v>
      </c>
      <c r="AP133" s="210">
        <f t="shared" si="46"/>
        <v>1.785034151771606E-2</v>
      </c>
      <c r="AQ133" s="210">
        <f t="shared" si="46"/>
        <v>1.785034151771606E-2</v>
      </c>
      <c r="AR133" s="210">
        <f t="shared" si="46"/>
        <v>1.785034151771606E-2</v>
      </c>
      <c r="AS133" s="210">
        <f t="shared" si="46"/>
        <v>1.785034151771606E-2</v>
      </c>
      <c r="AT133" s="210">
        <f t="shared" si="46"/>
        <v>1.785034151771606E-2</v>
      </c>
      <c r="AU133" s="210">
        <f t="shared" si="46"/>
        <v>1.785034151771606E-2</v>
      </c>
      <c r="AV133" s="210">
        <f t="shared" si="46"/>
        <v>1.785034151771606E-2</v>
      </c>
      <c r="AW133" s="210">
        <f t="shared" si="46"/>
        <v>1.785034151771606E-2</v>
      </c>
      <c r="AX133" s="210">
        <f t="shared" si="46"/>
        <v>1.785034151771606E-2</v>
      </c>
      <c r="AY133" s="210">
        <f t="shared" si="46"/>
        <v>1.785034151771606E-2</v>
      </c>
      <c r="AZ133" s="210">
        <f t="shared" si="46"/>
        <v>1.785034151771606E-2</v>
      </c>
    </row>
    <row r="134" spans="2:52" s="202" customFormat="1" x14ac:dyDescent="0.25">
      <c r="B134" s="201"/>
      <c r="D134" s="208">
        <f t="shared" si="10"/>
        <v>68</v>
      </c>
      <c r="E134" s="202" t="s">
        <v>724</v>
      </c>
      <c r="G134"/>
      <c r="I134"/>
      <c r="J134"/>
      <c r="K134" s="211">
        <f t="shared" si="52"/>
        <v>4.8993122121505091E-2</v>
      </c>
      <c r="L134" s="211">
        <f t="shared" si="52"/>
        <v>4.7303422994243387E-2</v>
      </c>
      <c r="M134" s="211">
        <f t="shared" si="52"/>
        <v>4.5671999049640775E-2</v>
      </c>
      <c r="N134" s="211">
        <f t="shared" si="52"/>
        <v>4.4096840464256382E-2</v>
      </c>
      <c r="O134" s="211">
        <f t="shared" si="52"/>
        <v>4.2576006730438334E-2</v>
      </c>
      <c r="P134" s="211">
        <f t="shared" si="52"/>
        <v>4.1107624265726381E-2</v>
      </c>
      <c r="Q134" s="211">
        <f t="shared" si="52"/>
        <v>3.9689884104702616E-2</v>
      </c>
      <c r="R134" s="211">
        <f t="shared" si="52"/>
        <v>3.8321039670446887E-2</v>
      </c>
      <c r="S134" s="211">
        <f t="shared" si="52"/>
        <v>3.6999404622851235E-2</v>
      </c>
      <c r="T134" s="211">
        <f t="shared" si="52"/>
        <v>3.5723350781142874E-2</v>
      </c>
      <c r="U134" s="211">
        <f t="shared" si="52"/>
        <v>3.4491306118056057E-2</v>
      </c>
      <c r="V134" s="211">
        <f t="shared" si="52"/>
        <v>3.3301752823182179E-2</v>
      </c>
      <c r="W134" s="211">
        <f t="shared" si="52"/>
        <v>3.2153225433111721E-2</v>
      </c>
      <c r="X134" s="211">
        <f t="shared" si="52"/>
        <v>3.1044309026065069E-2</v>
      </c>
      <c r="Y134" s="211">
        <f t="shared" si="52"/>
        <v>2.9973637478787622E-2</v>
      </c>
      <c r="Z134" s="211">
        <f t="shared" si="52"/>
        <v>2.8903639116817866E-2</v>
      </c>
      <c r="AA134" s="211">
        <f t="shared" si="52"/>
        <v>2.783433827365393E-2</v>
      </c>
      <c r="AB134" s="211">
        <f t="shared" si="52"/>
        <v>2.6765761137761884E-2</v>
      </c>
      <c r="AC134" s="211">
        <f t="shared" si="52"/>
        <v>2.569793597529911E-2</v>
      </c>
      <c r="AD134" s="211">
        <f t="shared" si="52"/>
        <v>2.4630893390291224E-2</v>
      </c>
      <c r="AE134" s="211">
        <f t="shared" si="52"/>
        <v>2.3564666630543001E-2</v>
      </c>
      <c r="AF134" s="211">
        <f t="shared" si="52"/>
        <v>2.2499291949877653E-2</v>
      </c>
      <c r="AG134" s="211">
        <f t="shared" si="52"/>
        <v>2.1434809040409418E-2</v>
      </c>
      <c r="AH134" s="211">
        <f t="shared" si="52"/>
        <v>2.03712615527923E-2</v>
      </c>
      <c r="AI134" s="211">
        <f t="shared" si="52"/>
        <v>1.930869772824826E-2</v>
      </c>
      <c r="AJ134" s="211">
        <f t="shared" si="52"/>
        <v>1.8247171174417074E-2</v>
      </c>
      <c r="AK134" s="211">
        <f t="shared" si="52"/>
        <v>1.7186741828864083E-2</v>
      </c>
      <c r="AL134" s="211">
        <f t="shared" si="53"/>
        <v>1.6127477171311633E-2</v>
      </c>
      <c r="AM134" s="211">
        <f t="shared" si="53"/>
        <v>1.7080022610515035E-2</v>
      </c>
      <c r="AN134" s="210">
        <f t="shared" si="46"/>
        <v>1.7080022610515035E-2</v>
      </c>
      <c r="AO134" s="210">
        <f t="shared" si="46"/>
        <v>1.7080022610515035E-2</v>
      </c>
      <c r="AP134" s="210">
        <f t="shared" si="46"/>
        <v>1.7080022610515035E-2</v>
      </c>
      <c r="AQ134" s="210">
        <f t="shared" si="46"/>
        <v>1.7080022610515035E-2</v>
      </c>
      <c r="AR134" s="210">
        <f t="shared" si="46"/>
        <v>1.7080022610515035E-2</v>
      </c>
      <c r="AS134" s="210">
        <f t="shared" si="46"/>
        <v>1.7080022610515035E-2</v>
      </c>
      <c r="AT134" s="210">
        <f t="shared" si="46"/>
        <v>1.7080022610515035E-2</v>
      </c>
      <c r="AU134" s="210">
        <f t="shared" si="46"/>
        <v>1.7080022610515035E-2</v>
      </c>
      <c r="AV134" s="210">
        <f t="shared" si="46"/>
        <v>1.7080022610515035E-2</v>
      </c>
      <c r="AW134" s="210">
        <f t="shared" si="46"/>
        <v>1.7080022610515035E-2</v>
      </c>
      <c r="AX134" s="210">
        <f t="shared" si="46"/>
        <v>1.7080022610515035E-2</v>
      </c>
      <c r="AY134" s="210">
        <f t="shared" si="46"/>
        <v>1.7080022610515035E-2</v>
      </c>
      <c r="AZ134" s="210">
        <f t="shared" si="46"/>
        <v>1.7080022610515035E-2</v>
      </c>
    </row>
    <row r="135" spans="2:52" s="202" customFormat="1" x14ac:dyDescent="0.25">
      <c r="B135" s="201"/>
      <c r="D135" s="208">
        <f>LEFT(E135,FIND("M", E135)-1)*1</f>
        <v>69</v>
      </c>
      <c r="E135" s="202" t="s">
        <v>725</v>
      </c>
      <c r="G135"/>
      <c r="I135"/>
      <c r="J135"/>
      <c r="K135" s="211">
        <f t="shared" si="52"/>
        <v>4.6194577389985607E-2</v>
      </c>
      <c r="L135" s="211">
        <f t="shared" si="52"/>
        <v>4.4601395863270443E-2</v>
      </c>
      <c r="M135" s="211">
        <f t="shared" si="52"/>
        <v>4.3063160772273026E-2</v>
      </c>
      <c r="N135" s="211">
        <f t="shared" si="52"/>
        <v>4.1577977097030157E-2</v>
      </c>
      <c r="O135" s="211">
        <f t="shared" si="52"/>
        <v>4.0144015173968282E-2</v>
      </c>
      <c r="P135" s="211">
        <f t="shared" si="52"/>
        <v>3.8759508441859859E-2</v>
      </c>
      <c r="Q135" s="211">
        <f t="shared" si="52"/>
        <v>3.7422751265518243E-2</v>
      </c>
      <c r="R135" s="211">
        <f t="shared" si="52"/>
        <v>3.6132096834550237E-2</v>
      </c>
      <c r="S135" s="211">
        <f t="shared" si="52"/>
        <v>3.4885955134577283E-2</v>
      </c>
      <c r="T135" s="211">
        <f t="shared" si="52"/>
        <v>3.3682790988426428E-2</v>
      </c>
      <c r="U135" s="211">
        <f t="shared" si="52"/>
        <v>3.2521122164877403E-2</v>
      </c>
      <c r="V135" s="211">
        <f t="shared" si="52"/>
        <v>3.1399517552636459E-2</v>
      </c>
      <c r="W135" s="211">
        <f t="shared" si="52"/>
        <v>3.031659539728683E-2</v>
      </c>
      <c r="X135" s="211">
        <f t="shared" si="52"/>
        <v>2.9271021599044319E-2</v>
      </c>
      <c r="Y135" s="211">
        <f t="shared" si="52"/>
        <v>2.8261508069220627E-2</v>
      </c>
      <c r="Z135" s="211">
        <f t="shared" si="52"/>
        <v>2.7252629271568463E-2</v>
      </c>
      <c r="AA135" s="211">
        <f t="shared" si="52"/>
        <v>2.6244408149627932E-2</v>
      </c>
      <c r="AB135" s="211">
        <f t="shared" si="52"/>
        <v>2.5236869395949137E-2</v>
      </c>
      <c r="AC135" s="211">
        <f t="shared" si="52"/>
        <v>2.4230039662093319E-2</v>
      </c>
      <c r="AD135" s="211">
        <f t="shared" si="52"/>
        <v>2.3223947803948174E-2</v>
      </c>
      <c r="AE135" s="211">
        <f t="shared" si="52"/>
        <v>2.221862517016478E-2</v>
      </c>
      <c r="AF135" s="211">
        <f t="shared" si="52"/>
        <v>2.1214105943705354E-2</v>
      </c>
      <c r="AG135" s="211">
        <f t="shared" si="52"/>
        <v>2.0210427549423898E-2</v>
      </c>
      <c r="AH135" s="211">
        <f t="shared" si="52"/>
        <v>1.920763114459775E-2</v>
      </c>
      <c r="AI135" s="211">
        <f t="shared" si="52"/>
        <v>1.8205762214853559E-2</v>
      </c>
      <c r="AJ135" s="211">
        <f t="shared" si="52"/>
        <v>1.7204871305699698E-2</v>
      </c>
      <c r="AK135" s="211">
        <f t="shared" si="52"/>
        <v>1.6205014930997311E-2</v>
      </c>
      <c r="AL135" s="211">
        <f t="shared" si="53"/>
        <v>1.5206256715947674E-2</v>
      </c>
      <c r="AM135" s="211">
        <f t="shared" si="53"/>
        <v>1.6104391639858655E-2</v>
      </c>
      <c r="AN135" s="210">
        <f t="shared" si="46"/>
        <v>1.6104391639858655E-2</v>
      </c>
      <c r="AO135" s="210">
        <f t="shared" si="46"/>
        <v>1.6104391639858655E-2</v>
      </c>
      <c r="AP135" s="210">
        <f t="shared" si="46"/>
        <v>1.6104391639858655E-2</v>
      </c>
      <c r="AQ135" s="210">
        <f t="shared" si="46"/>
        <v>1.6104391639858655E-2</v>
      </c>
      <c r="AR135" s="210">
        <f t="shared" si="46"/>
        <v>1.6104391639858655E-2</v>
      </c>
      <c r="AS135" s="210">
        <f t="shared" si="46"/>
        <v>1.6104391639858655E-2</v>
      </c>
      <c r="AT135" s="210">
        <f t="shared" si="46"/>
        <v>1.6104391639858655E-2</v>
      </c>
      <c r="AU135" s="210">
        <f t="shared" si="46"/>
        <v>1.6104391639858655E-2</v>
      </c>
      <c r="AV135" s="210">
        <f t="shared" si="46"/>
        <v>1.6104391639858655E-2</v>
      </c>
      <c r="AW135" s="210">
        <f t="shared" si="46"/>
        <v>1.6104391639858655E-2</v>
      </c>
      <c r="AX135" s="210">
        <f t="shared" si="46"/>
        <v>1.6104391639858655E-2</v>
      </c>
      <c r="AY135" s="210">
        <f t="shared" si="46"/>
        <v>1.6104391639858655E-2</v>
      </c>
      <c r="AZ135" s="210">
        <f t="shared" si="46"/>
        <v>1.6104391639858655E-2</v>
      </c>
    </row>
    <row r="136" spans="2:52" s="202" customFormat="1" x14ac:dyDescent="0.25">
      <c r="B136" s="201"/>
      <c r="D136" s="208">
        <f>LEFT(E136,FIND("M", E136)-1)*1</f>
        <v>70</v>
      </c>
      <c r="E136" s="202" t="s">
        <v>726</v>
      </c>
      <c r="G136"/>
      <c r="I136"/>
      <c r="J136"/>
      <c r="K136" s="209" cm="1">
        <f t="array" ref="K136">SUMPRODUCT((EmissionRates!$J$10:$S$39)*(EmissionRates!$E$10:$E$39=$D136)*(EmissionRates!$J$8:$S$8=$E$69)*(EmissionRates!$B$10:$B$39=K$2)*(EmissionRates!$F$10:$F$39=$F$69))</f>
        <v>5.3148265315048203E-2</v>
      </c>
      <c r="L136" s="210">
        <f t="shared" ref="L136:AL136" si="54">K136*($AM$71/$K$71)^(1/(COUNT(K$2:AM$2)))</f>
        <v>5.1315261545751965E-2</v>
      </c>
      <c r="M136" s="210">
        <f t="shared" si="54"/>
        <v>4.9545475320778909E-2</v>
      </c>
      <c r="N136" s="210">
        <f t="shared" si="54"/>
        <v>4.7836726362064583E-2</v>
      </c>
      <c r="O136" s="210">
        <f t="shared" si="54"/>
        <v>4.6186909586057215E-2</v>
      </c>
      <c r="P136" s="210">
        <f t="shared" si="54"/>
        <v>4.4593992510372021E-2</v>
      </c>
      <c r="Q136" s="210">
        <f t="shared" si="54"/>
        <v>4.3056012749886095E-2</v>
      </c>
      <c r="R136" s="210">
        <f t="shared" si="54"/>
        <v>4.1571075599189239E-2</v>
      </c>
      <c r="S136" s="210">
        <f t="shared" si="54"/>
        <v>4.0137351698412406E-2</v>
      </c>
      <c r="T136" s="210">
        <f t="shared" si="54"/>
        <v>3.8753074779558236E-2</v>
      </c>
      <c r="U136" s="210">
        <f t="shared" si="54"/>
        <v>3.7416539490557246E-2</v>
      </c>
      <c r="V136" s="210">
        <f t="shared" si="54"/>
        <v>3.6126099294369052E-2</v>
      </c>
      <c r="W136" s="210">
        <f t="shared" si="54"/>
        <v>3.4880164440540443E-2</v>
      </c>
      <c r="X136" s="210">
        <f t="shared" si="54"/>
        <v>3.3677200006721364E-2</v>
      </c>
      <c r="Y136" s="210">
        <f t="shared" si="54"/>
        <v>3.2515724007726052E-2</v>
      </c>
      <c r="Z136" s="210">
        <f t="shared" si="54"/>
        <v>3.1354978287385975E-2</v>
      </c>
      <c r="AA136" s="210">
        <f t="shared" si="54"/>
        <v>3.0194989242941384E-2</v>
      </c>
      <c r="AB136" s="210">
        <f t="shared" si="54"/>
        <v>2.9035785283921683E-2</v>
      </c>
      <c r="AC136" s="210">
        <f t="shared" si="54"/>
        <v>2.7877397073758102E-2</v>
      </c>
      <c r="AD136" s="210">
        <f t="shared" si="54"/>
        <v>2.6719857812026484E-2</v>
      </c>
      <c r="AE136" s="210">
        <f t="shared" si="54"/>
        <v>2.5563203566302699E-2</v>
      </c>
      <c r="AF136" s="210">
        <f t="shared" si="54"/>
        <v>2.4407473665123719E-2</v>
      </c>
      <c r="AG136" s="210">
        <f t="shared" si="54"/>
        <v>2.3252711166921573E-2</v>
      </c>
      <c r="AH136" s="210">
        <f t="shared" si="54"/>
        <v>2.2098963424394744E-2</v>
      </c>
      <c r="AI136" s="210">
        <f t="shared" si="54"/>
        <v>2.0946282770139189E-2</v>
      </c>
      <c r="AJ136" s="210">
        <f t="shared" si="54"/>
        <v>1.9794727358298545E-2</v>
      </c>
      <c r="AK136" s="210">
        <f t="shared" si="54"/>
        <v>1.8644362209787737E-2</v>
      </c>
      <c r="AL136" s="210">
        <f t="shared" si="54"/>
        <v>1.7495260527334647E-2</v>
      </c>
      <c r="AM136" s="209" cm="1">
        <f t="array" ref="AM136">SUMPRODUCT((EmissionRates!$J$10:$S$39)*(EmissionRates!$E$10:$E$39=$D136)*(EmissionRates!$J$8:$S$8=$E$69)*(EmissionRates!$B$10:$B$39=AM$2)*(EmissionRates!$F$10:$F$39=$F$69))</f>
        <v>1.9226052066954699E-2</v>
      </c>
      <c r="AN136" s="210">
        <f t="shared" si="46"/>
        <v>1.9226052066954699E-2</v>
      </c>
      <c r="AO136" s="210">
        <f t="shared" si="46"/>
        <v>1.9226052066954699E-2</v>
      </c>
      <c r="AP136" s="210">
        <f t="shared" si="46"/>
        <v>1.9226052066954699E-2</v>
      </c>
      <c r="AQ136" s="210">
        <f t="shared" si="46"/>
        <v>1.9226052066954699E-2</v>
      </c>
      <c r="AR136" s="210">
        <f t="shared" si="46"/>
        <v>1.9226052066954699E-2</v>
      </c>
      <c r="AS136" s="210">
        <f t="shared" si="46"/>
        <v>1.9226052066954699E-2</v>
      </c>
      <c r="AT136" s="210">
        <f t="shared" si="46"/>
        <v>1.9226052066954699E-2</v>
      </c>
      <c r="AU136" s="210">
        <f t="shared" si="46"/>
        <v>1.9226052066954699E-2</v>
      </c>
      <c r="AV136" s="210">
        <f t="shared" si="46"/>
        <v>1.9226052066954699E-2</v>
      </c>
      <c r="AW136" s="210">
        <f t="shared" si="46"/>
        <v>1.9226052066954699E-2</v>
      </c>
      <c r="AX136" s="210">
        <f t="shared" si="46"/>
        <v>1.9226052066954699E-2</v>
      </c>
      <c r="AY136" s="210">
        <f t="shared" si="46"/>
        <v>1.9226052066954699E-2</v>
      </c>
      <c r="AZ136" s="210">
        <f t="shared" si="46"/>
        <v>1.9226052066954699E-2</v>
      </c>
    </row>
    <row r="137" spans="2:52" s="202" customFormat="1" ht="5.0999999999999996" customHeight="1" x14ac:dyDescent="0.25">
      <c r="B137" s="201"/>
      <c r="D137" s="206"/>
      <c r="E137" s="207"/>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row>
    <row r="138" spans="2:52" s="202" customFormat="1" ht="15" customHeight="1" x14ac:dyDescent="0.25">
      <c r="B138" s="201"/>
      <c r="D138" s="203" t="s">
        <v>727</v>
      </c>
      <c r="E138" s="204" t="str">
        <f>EmissionRates!$K$8</f>
        <v>PM2.5</v>
      </c>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row>
    <row r="139" spans="2:52" s="202" customFormat="1" ht="5.0999999999999996" customHeight="1" x14ac:dyDescent="0.25">
      <c r="B139" s="201"/>
      <c r="D139" s="206"/>
      <c r="E139" s="207"/>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row>
    <row r="140" spans="2:52" s="202" customFormat="1" x14ac:dyDescent="0.25">
      <c r="B140" s="201"/>
      <c r="D140" s="208">
        <f t="shared" ref="D140:D202" si="55">LEFT(E140,FIND("M", E140)-1)*1</f>
        <v>5</v>
      </c>
      <c r="E140" s="202" t="s">
        <v>659</v>
      </c>
      <c r="G140"/>
      <c r="I140"/>
      <c r="J140"/>
      <c r="K140" s="209" cm="1">
        <f t="array" ref="K140">SUMPRODUCT((EmissionRates!$J$10:$S$39)*(EmissionRates!$E$10:$E$39=$D140)*(EmissionRates!$J$8:$S$8=$E$138)*(EmissionRates!$B$10:$B$39=K$2)*(EmissionRates!$F$10:$F$39=$F$69))</f>
        <v>9.0679637943274303E-3</v>
      </c>
      <c r="L140" s="210">
        <f t="shared" ref="L140:AL140" si="56">K140*($AM$71/$K$71)^(1/(COUNT(K$2:AM$2)))</f>
        <v>8.7552233555508174E-3</v>
      </c>
      <c r="M140" s="210">
        <f t="shared" si="56"/>
        <v>8.4532688643435341E-3</v>
      </c>
      <c r="N140" s="210">
        <f t="shared" si="56"/>
        <v>8.161728329589165E-3</v>
      </c>
      <c r="O140" s="210">
        <f t="shared" si="56"/>
        <v>7.8802425895856624E-3</v>
      </c>
      <c r="P140" s="210">
        <f t="shared" si="56"/>
        <v>7.6084648695781288E-3</v>
      </c>
      <c r="Q140" s="210">
        <f t="shared" si="56"/>
        <v>7.3460603545516335E-3</v>
      </c>
      <c r="R140" s="210">
        <f t="shared" si="56"/>
        <v>7.09270577675776E-3</v>
      </c>
      <c r="S140" s="210">
        <f t="shared" si="56"/>
        <v>6.8480890174667441E-3</v>
      </c>
      <c r="T140" s="210">
        <f t="shared" si="56"/>
        <v>6.6119087224545828E-3</v>
      </c>
      <c r="U140" s="210">
        <f t="shared" si="56"/>
        <v>6.3838739307514108E-3</v>
      </c>
      <c r="V140" s="210">
        <f t="shared" si="56"/>
        <v>6.1637037161937931E-3</v>
      </c>
      <c r="W140" s="210">
        <f t="shared" si="56"/>
        <v>5.951126841339336E-3</v>
      </c>
      <c r="X140" s="210">
        <f t="shared" si="56"/>
        <v>5.7458814233172645E-3</v>
      </c>
      <c r="Y140" s="210">
        <f t="shared" si="56"/>
        <v>5.5477146112033098E-3</v>
      </c>
      <c r="Z140" s="210">
        <f t="shared" si="56"/>
        <v>5.3496723965784018E-3</v>
      </c>
      <c r="AA140" s="210">
        <f t="shared" si="56"/>
        <v>5.1517592832436981E-3</v>
      </c>
      <c r="AB140" s="210">
        <f t="shared" si="56"/>
        <v>4.9539801183298158E-3</v>
      </c>
      <c r="AC140" s="210">
        <f t="shared" si="56"/>
        <v>4.7563401335199073E-3</v>
      </c>
      <c r="AD140" s="210">
        <f t="shared" si="56"/>
        <v>4.5588449932048979E-3</v>
      </c>
      <c r="AE140" s="210">
        <f t="shared" si="56"/>
        <v>4.3615008511034489E-3</v>
      </c>
      <c r="AF140" s="210">
        <f t="shared" si="56"/>
        <v>4.1643144173075502E-3</v>
      </c>
      <c r="AG140" s="210">
        <f t="shared" si="56"/>
        <v>3.9672930382903251E-3</v>
      </c>
      <c r="AH140" s="210">
        <f t="shared" si="56"/>
        <v>3.7704447931970263E-3</v>
      </c>
      <c r="AI140" s="210">
        <f t="shared" si="56"/>
        <v>3.5737786108249073E-3</v>
      </c>
      <c r="AJ140" s="210">
        <f t="shared" si="56"/>
        <v>3.3773044132225224E-3</v>
      </c>
      <c r="AK140" s="210">
        <f t="shared" si="56"/>
        <v>3.1810332940219758E-3</v>
      </c>
      <c r="AL140" s="210">
        <f t="shared" si="56"/>
        <v>2.9849777428065521E-3</v>
      </c>
      <c r="AM140" s="209" cm="1">
        <f t="array" ref="AM140">SUMPRODUCT((EmissionRates!$J$10:$S$39)*(EmissionRates!$E$10:$E$39=$D140)*(EmissionRates!$J$8:$S$8=$E$138)*(EmissionRates!$B$10:$B$39=AM$2)*(EmissionRates!$F$10:$F$39=$F$69))</f>
        <v>3.1403123868314702E-3</v>
      </c>
      <c r="AN140" s="210">
        <f t="shared" ref="AN140:AZ155" si="57">$AM140</f>
        <v>3.1403123868314702E-3</v>
      </c>
      <c r="AO140" s="210">
        <f t="shared" si="57"/>
        <v>3.1403123868314702E-3</v>
      </c>
      <c r="AP140" s="210">
        <f t="shared" si="57"/>
        <v>3.1403123868314702E-3</v>
      </c>
      <c r="AQ140" s="210">
        <f t="shared" si="57"/>
        <v>3.1403123868314702E-3</v>
      </c>
      <c r="AR140" s="210">
        <f t="shared" si="57"/>
        <v>3.1403123868314702E-3</v>
      </c>
      <c r="AS140" s="210">
        <f t="shared" si="57"/>
        <v>3.1403123868314702E-3</v>
      </c>
      <c r="AT140" s="210">
        <f t="shared" si="57"/>
        <v>3.1403123868314702E-3</v>
      </c>
      <c r="AU140" s="210">
        <f t="shared" si="57"/>
        <v>3.1403123868314702E-3</v>
      </c>
      <c r="AV140" s="210">
        <f t="shared" si="57"/>
        <v>3.1403123868314702E-3</v>
      </c>
      <c r="AW140" s="210">
        <f t="shared" si="57"/>
        <v>3.1403123868314702E-3</v>
      </c>
      <c r="AX140" s="210">
        <f t="shared" si="57"/>
        <v>3.1403123868314702E-3</v>
      </c>
      <c r="AY140" s="210">
        <f t="shared" si="57"/>
        <v>3.1403123868314702E-3</v>
      </c>
      <c r="AZ140" s="210">
        <f t="shared" si="57"/>
        <v>3.1403123868314702E-3</v>
      </c>
    </row>
    <row r="141" spans="2:52" s="202" customFormat="1" x14ac:dyDescent="0.25">
      <c r="B141" s="201"/>
      <c r="D141" s="208">
        <f t="shared" si="55"/>
        <v>6</v>
      </c>
      <c r="E141" s="202" t="s">
        <v>662</v>
      </c>
      <c r="G141"/>
      <c r="I141"/>
      <c r="J141"/>
      <c r="K141" s="211">
        <f t="shared" ref="K141:AM144" si="58">K140*($K$76/$K$71)^(1/(COUNT($D140:$D145)))</f>
        <v>8.805169459595379E-3</v>
      </c>
      <c r="L141" s="211">
        <f t="shared" si="58"/>
        <v>8.5014924023469884E-3</v>
      </c>
      <c r="M141" s="211">
        <f t="shared" si="58"/>
        <v>8.2082887102646225E-3</v>
      </c>
      <c r="N141" s="211">
        <f t="shared" si="58"/>
        <v>7.9251971727290257E-3</v>
      </c>
      <c r="O141" s="211">
        <f t="shared" si="58"/>
        <v>7.651869036732175E-3</v>
      </c>
      <c r="P141" s="211">
        <f t="shared" si="58"/>
        <v>7.3879675772329876E-3</v>
      </c>
      <c r="Q141" s="211">
        <f t="shared" si="58"/>
        <v>7.1331676823308257E-3</v>
      </c>
      <c r="R141" s="211">
        <f t="shared" si="58"/>
        <v>6.8871554527457435E-3</v>
      </c>
      <c r="S141" s="211">
        <f t="shared" si="58"/>
        <v>6.6496278151120516E-3</v>
      </c>
      <c r="T141" s="211">
        <f t="shared" si="58"/>
        <v>6.4202921486088138E-3</v>
      </c>
      <c r="U141" s="211">
        <f t="shared" si="58"/>
        <v>6.1988659244672905E-3</v>
      </c>
      <c r="V141" s="211">
        <f t="shared" si="58"/>
        <v>5.9850763579112308E-3</v>
      </c>
      <c r="W141" s="211">
        <f t="shared" si="58"/>
        <v>5.7786600721012231E-3</v>
      </c>
      <c r="X141" s="211">
        <f t="shared" si="58"/>
        <v>5.5793627736690924E-3</v>
      </c>
      <c r="Y141" s="211">
        <f t="shared" si="58"/>
        <v>5.3869389394426365E-3</v>
      </c>
      <c r="Z141" s="211">
        <f t="shared" si="58"/>
        <v>5.1946360918048102E-3</v>
      </c>
      <c r="AA141" s="211">
        <f t="shared" si="58"/>
        <v>5.0024586040342579E-3</v>
      </c>
      <c r="AB141" s="211">
        <f t="shared" si="58"/>
        <v>4.8104111827892149E-3</v>
      </c>
      <c r="AC141" s="211">
        <f t="shared" si="58"/>
        <v>4.6184989081359202E-3</v>
      </c>
      <c r="AD141" s="211">
        <f t="shared" si="58"/>
        <v>4.4267272803082854E-3</v>
      </c>
      <c r="AE141" s="211">
        <f t="shared" si="58"/>
        <v>4.2351022746869868E-3</v>
      </c>
      <c r="AF141" s="211">
        <f t="shared" si="58"/>
        <v>4.0436304069020367E-3</v>
      </c>
      <c r="AG141" s="211">
        <f t="shared" si="58"/>
        <v>3.8523188105219252E-3</v>
      </c>
      <c r="AH141" s="211">
        <f t="shared" si="58"/>
        <v>3.6611753305540477E-3</v>
      </c>
      <c r="AI141" s="211">
        <f t="shared" si="58"/>
        <v>3.4702086370344432E-3</v>
      </c>
      <c r="AJ141" s="211">
        <f t="shared" si="58"/>
        <v>3.2794283644655077E-3</v>
      </c>
      <c r="AK141" s="211">
        <f t="shared" si="58"/>
        <v>3.0888452849800832E-3</v>
      </c>
      <c r="AL141" s="211">
        <f t="shared" si="58"/>
        <v>2.8984715262067966E-3</v>
      </c>
      <c r="AM141" s="211">
        <f t="shared" si="58"/>
        <v>3.0493044909834024E-3</v>
      </c>
      <c r="AN141" s="210">
        <f t="shared" si="57"/>
        <v>3.0493044909834024E-3</v>
      </c>
      <c r="AO141" s="210">
        <f t="shared" si="57"/>
        <v>3.0493044909834024E-3</v>
      </c>
      <c r="AP141" s="210">
        <f t="shared" si="57"/>
        <v>3.0493044909834024E-3</v>
      </c>
      <c r="AQ141" s="210">
        <f t="shared" si="57"/>
        <v>3.0493044909834024E-3</v>
      </c>
      <c r="AR141" s="210">
        <f t="shared" si="57"/>
        <v>3.0493044909834024E-3</v>
      </c>
      <c r="AS141" s="210">
        <f t="shared" si="57"/>
        <v>3.0493044909834024E-3</v>
      </c>
      <c r="AT141" s="210">
        <f t="shared" si="57"/>
        <v>3.0493044909834024E-3</v>
      </c>
      <c r="AU141" s="210">
        <f t="shared" si="57"/>
        <v>3.0493044909834024E-3</v>
      </c>
      <c r="AV141" s="210">
        <f t="shared" si="57"/>
        <v>3.0493044909834024E-3</v>
      </c>
      <c r="AW141" s="210">
        <f t="shared" si="57"/>
        <v>3.0493044909834024E-3</v>
      </c>
      <c r="AX141" s="210">
        <f t="shared" si="57"/>
        <v>3.0493044909834024E-3</v>
      </c>
      <c r="AY141" s="210">
        <f t="shared" si="57"/>
        <v>3.0493044909834024E-3</v>
      </c>
      <c r="AZ141" s="210">
        <f t="shared" si="57"/>
        <v>3.0493044909834024E-3</v>
      </c>
    </row>
    <row r="142" spans="2:52" s="202" customFormat="1" x14ac:dyDescent="0.25">
      <c r="B142" s="201"/>
      <c r="D142" s="208">
        <f t="shared" si="55"/>
        <v>7</v>
      </c>
      <c r="E142" s="202" t="s">
        <v>663</v>
      </c>
      <c r="G142"/>
      <c r="I142"/>
      <c r="J142"/>
      <c r="K142" s="211">
        <f t="shared" si="58"/>
        <v>8.5499910421666658E-3</v>
      </c>
      <c r="L142" s="211">
        <f t="shared" si="58"/>
        <v>8.2551147049082351E-3</v>
      </c>
      <c r="M142" s="211">
        <f t="shared" si="58"/>
        <v>7.9704082092141009E-3</v>
      </c>
      <c r="N142" s="211">
        <f t="shared" si="58"/>
        <v>7.6955208125377202E-3</v>
      </c>
      <c r="O142" s="211">
        <f t="shared" si="58"/>
        <v>7.4301138689156975E-3</v>
      </c>
      <c r="P142" s="211">
        <f t="shared" si="58"/>
        <v>7.1738604117748007E-3</v>
      </c>
      <c r="Q142" s="211">
        <f t="shared" si="58"/>
        <v>6.926444751127356E-3</v>
      </c>
      <c r="R142" s="211">
        <f t="shared" si="58"/>
        <v>6.6875620846587698E-3</v>
      </c>
      <c r="S142" s="211">
        <f t="shared" si="58"/>
        <v>6.4569181222280461E-3</v>
      </c>
      <c r="T142" s="211">
        <f t="shared" si="58"/>
        <v>6.2342287233187249E-3</v>
      </c>
      <c r="U142" s="211">
        <f t="shared" si="58"/>
        <v>6.0192195469935929E-3</v>
      </c>
      <c r="V142" s="211">
        <f t="shared" si="58"/>
        <v>5.8116257139219233E-3</v>
      </c>
      <c r="W142" s="211">
        <f t="shared" si="58"/>
        <v>5.6111914800628989E-3</v>
      </c>
      <c r="X142" s="211">
        <f t="shared" si="58"/>
        <v>5.4176699216031896E-3</v>
      </c>
      <c r="Y142" s="211">
        <f t="shared" si="58"/>
        <v>5.2308226307605709E-3</v>
      </c>
      <c r="Z142" s="211">
        <f t="shared" si="58"/>
        <v>5.0440928202519488E-3</v>
      </c>
      <c r="AA142" s="211">
        <f t="shared" si="58"/>
        <v>4.8574847366160637E-3</v>
      </c>
      <c r="AB142" s="211">
        <f t="shared" si="58"/>
        <v>4.6710029501097327E-3</v>
      </c>
      <c r="AC142" s="211">
        <f t="shared" si="58"/>
        <v>4.4846523935762189E-3</v>
      </c>
      <c r="AD142" s="211">
        <f t="shared" si="58"/>
        <v>4.2984384078497773E-3</v>
      </c>
      <c r="AE142" s="211">
        <f t="shared" si="58"/>
        <v>4.112366795141425E-3</v>
      </c>
      <c r="AF142" s="211">
        <f t="shared" si="58"/>
        <v>3.9264438822548091E-3</v>
      </c>
      <c r="AG142" s="211">
        <f t="shared" si="58"/>
        <v>3.7406765960238723E-3</v>
      </c>
      <c r="AH142" s="211">
        <f t="shared" si="58"/>
        <v>3.5550725541035918E-3</v>
      </c>
      <c r="AI142" s="211">
        <f t="shared" si="58"/>
        <v>3.369640175267826E-3</v>
      </c>
      <c r="AJ142" s="211">
        <f t="shared" si="58"/>
        <v>3.1843888148060514E-3</v>
      </c>
      <c r="AK142" s="211">
        <f t="shared" si="58"/>
        <v>2.9993289326690643E-3</v>
      </c>
      <c r="AL142" s="211">
        <f t="shared" si="58"/>
        <v>2.81447230502047E-3</v>
      </c>
      <c r="AM142" s="211">
        <f t="shared" si="58"/>
        <v>2.9609340515684666E-3</v>
      </c>
      <c r="AN142" s="210">
        <f t="shared" si="57"/>
        <v>2.9609340515684666E-3</v>
      </c>
      <c r="AO142" s="210">
        <f t="shared" si="57"/>
        <v>2.9609340515684666E-3</v>
      </c>
      <c r="AP142" s="210">
        <f t="shared" si="57"/>
        <v>2.9609340515684666E-3</v>
      </c>
      <c r="AQ142" s="210">
        <f t="shared" si="57"/>
        <v>2.9609340515684666E-3</v>
      </c>
      <c r="AR142" s="210">
        <f t="shared" si="57"/>
        <v>2.9609340515684666E-3</v>
      </c>
      <c r="AS142" s="210">
        <f t="shared" si="57"/>
        <v>2.9609340515684666E-3</v>
      </c>
      <c r="AT142" s="210">
        <f t="shared" si="57"/>
        <v>2.9609340515684666E-3</v>
      </c>
      <c r="AU142" s="210">
        <f t="shared" si="57"/>
        <v>2.9609340515684666E-3</v>
      </c>
      <c r="AV142" s="210">
        <f t="shared" si="57"/>
        <v>2.9609340515684666E-3</v>
      </c>
      <c r="AW142" s="210">
        <f t="shared" si="57"/>
        <v>2.9609340515684666E-3</v>
      </c>
      <c r="AX142" s="210">
        <f t="shared" si="57"/>
        <v>2.9609340515684666E-3</v>
      </c>
      <c r="AY142" s="210">
        <f t="shared" si="57"/>
        <v>2.9609340515684666E-3</v>
      </c>
      <c r="AZ142" s="210">
        <f t="shared" si="57"/>
        <v>2.9609340515684666E-3</v>
      </c>
    </row>
    <row r="143" spans="2:52" s="202" customFormat="1" x14ac:dyDescent="0.25">
      <c r="B143" s="201"/>
      <c r="D143" s="208">
        <f t="shared" si="55"/>
        <v>8</v>
      </c>
      <c r="E143" s="202" t="s">
        <v>664</v>
      </c>
      <c r="G143"/>
      <c r="I143"/>
      <c r="J143"/>
      <c r="K143" s="211">
        <f t="shared" si="58"/>
        <v>8.3022078287735158E-3</v>
      </c>
      <c r="L143" s="211">
        <f t="shared" si="58"/>
        <v>8.0158771620355753E-3</v>
      </c>
      <c r="M143" s="211">
        <f t="shared" si="58"/>
        <v>7.739421609532969E-3</v>
      </c>
      <c r="N143" s="211">
        <f t="shared" si="58"/>
        <v>7.4725005934216486E-3</v>
      </c>
      <c r="O143" s="211">
        <f t="shared" si="58"/>
        <v>7.2147852818754011E-3</v>
      </c>
      <c r="P143" s="211">
        <f t="shared" si="58"/>
        <v>6.965958183983342E-3</v>
      </c>
      <c r="Q143" s="211">
        <f t="shared" si="58"/>
        <v>6.7257127586187963E-3</v>
      </c>
      <c r="R143" s="211">
        <f t="shared" si="58"/>
        <v>6.4937530367977061E-3</v>
      </c>
      <c r="S143" s="211">
        <f t="shared" si="58"/>
        <v>6.2697932570613228E-3</v>
      </c>
      <c r="T143" s="211">
        <f t="shared" si="58"/>
        <v>6.0535575134340021E-3</v>
      </c>
      <c r="U143" s="211">
        <f t="shared" si="58"/>
        <v>5.8447794155224164E-3</v>
      </c>
      <c r="V143" s="211">
        <f t="shared" si="58"/>
        <v>5.6432017603374159E-3</v>
      </c>
      <c r="W143" s="211">
        <f t="shared" si="58"/>
        <v>5.4485762154342799E-3</v>
      </c>
      <c r="X143" s="211">
        <f t="shared" si="58"/>
        <v>5.2606630129809701E-3</v>
      </c>
      <c r="Y143" s="211">
        <f t="shared" si="58"/>
        <v>5.0792306543775154E-3</v>
      </c>
      <c r="Z143" s="211">
        <f t="shared" si="58"/>
        <v>4.8979123714665172E-3</v>
      </c>
      <c r="AA143" s="211">
        <f t="shared" si="58"/>
        <v>4.7167122877198016E-3</v>
      </c>
      <c r="AB143" s="211">
        <f t="shared" si="58"/>
        <v>4.5356348409457525E-3</v>
      </c>
      <c r="AC143" s="211">
        <f t="shared" si="58"/>
        <v>4.3546848210312536E-3</v>
      </c>
      <c r="AD143" s="211">
        <f t="shared" si="58"/>
        <v>4.1738674140303911E-3</v>
      </c>
      <c r="AE143" s="211">
        <f t="shared" si="58"/>
        <v>3.9931882540030694E-3</v>
      </c>
      <c r="AF143" s="211">
        <f t="shared" si="58"/>
        <v>3.812653484398857E-3</v>
      </c>
      <c r="AG143" s="211">
        <f t="shared" si="58"/>
        <v>3.6322698313084249E-3</v>
      </c>
      <c r="AH143" s="211">
        <f t="shared" si="58"/>
        <v>3.4520446916231238E-3</v>
      </c>
      <c r="AI143" s="211">
        <f t="shared" si="58"/>
        <v>3.2719862401363411E-3</v>
      </c>
      <c r="AJ143" s="211">
        <f t="shared" si="58"/>
        <v>3.0921035610163706E-3</v>
      </c>
      <c r="AK143" s="211">
        <f t="shared" si="58"/>
        <v>2.9124068110791619E-3</v>
      </c>
      <c r="AL143" s="211">
        <f t="shared" si="58"/>
        <v>2.7329074252089381E-3</v>
      </c>
      <c r="AM143" s="211">
        <f t="shared" si="58"/>
        <v>2.8751246337194261E-3</v>
      </c>
      <c r="AN143" s="210">
        <f t="shared" si="57"/>
        <v>2.8751246337194261E-3</v>
      </c>
      <c r="AO143" s="210">
        <f t="shared" si="57"/>
        <v>2.8751246337194261E-3</v>
      </c>
      <c r="AP143" s="210">
        <f t="shared" si="57"/>
        <v>2.8751246337194261E-3</v>
      </c>
      <c r="AQ143" s="210">
        <f t="shared" si="57"/>
        <v>2.8751246337194261E-3</v>
      </c>
      <c r="AR143" s="210">
        <f t="shared" si="57"/>
        <v>2.8751246337194261E-3</v>
      </c>
      <c r="AS143" s="210">
        <f t="shared" si="57"/>
        <v>2.8751246337194261E-3</v>
      </c>
      <c r="AT143" s="210">
        <f t="shared" si="57"/>
        <v>2.8751246337194261E-3</v>
      </c>
      <c r="AU143" s="210">
        <f t="shared" si="57"/>
        <v>2.8751246337194261E-3</v>
      </c>
      <c r="AV143" s="210">
        <f t="shared" si="57"/>
        <v>2.8751246337194261E-3</v>
      </c>
      <c r="AW143" s="210">
        <f t="shared" si="57"/>
        <v>2.8751246337194261E-3</v>
      </c>
      <c r="AX143" s="210">
        <f t="shared" si="57"/>
        <v>2.8751246337194261E-3</v>
      </c>
      <c r="AY143" s="210">
        <f t="shared" si="57"/>
        <v>2.8751246337194261E-3</v>
      </c>
      <c r="AZ143" s="210">
        <f t="shared" si="57"/>
        <v>2.8751246337194261E-3</v>
      </c>
    </row>
    <row r="144" spans="2:52" s="202" customFormat="1" x14ac:dyDescent="0.25">
      <c r="B144" s="201"/>
      <c r="D144" s="208">
        <f t="shared" si="55"/>
        <v>9</v>
      </c>
      <c r="E144" s="202" t="s">
        <v>665</v>
      </c>
      <c r="G144"/>
      <c r="I144"/>
      <c r="J144"/>
      <c r="K144" s="211">
        <f t="shared" si="58"/>
        <v>8.0616055025341232E-3</v>
      </c>
      <c r="L144" s="211">
        <f t="shared" si="58"/>
        <v>7.7835728483142581E-3</v>
      </c>
      <c r="M144" s="211">
        <f t="shared" si="58"/>
        <v>7.5151291223529478E-3</v>
      </c>
      <c r="N144" s="211">
        <f t="shared" si="58"/>
        <v>7.2559436169302403E-3</v>
      </c>
      <c r="O144" s="211">
        <f t="shared" si="58"/>
        <v>7.0056970299382775E-3</v>
      </c>
      <c r="P144" s="211">
        <f t="shared" si="58"/>
        <v>6.7640810715188706E-3</v>
      </c>
      <c r="Q144" s="211">
        <f t="shared" si="58"/>
        <v>6.5307980842675634E-3</v>
      </c>
      <c r="R144" s="211">
        <f t="shared" si="58"/>
        <v>6.3055606765362957E-3</v>
      </c>
      <c r="S144" s="211">
        <f t="shared" si="58"/>
        <v>6.0880913683828905E-3</v>
      </c>
      <c r="T144" s="211">
        <f t="shared" si="58"/>
        <v>5.8781222497312213E-3</v>
      </c>
      <c r="U144" s="211">
        <f t="shared" si="58"/>
        <v>5.6753946503209215E-3</v>
      </c>
      <c r="V144" s="211">
        <f t="shared" si="58"/>
        <v>5.4796588210400269E-3</v>
      </c>
      <c r="W144" s="211">
        <f t="shared" si="58"/>
        <v>5.2906736262479789E-3</v>
      </c>
      <c r="X144" s="211">
        <f t="shared" si="58"/>
        <v>5.1082062467099499E-3</v>
      </c>
      <c r="Y144" s="211">
        <f t="shared" si="58"/>
        <v>4.9320318927765063E-3</v>
      </c>
      <c r="Z144" s="211">
        <f t="shared" si="58"/>
        <v>4.7559683085622723E-3</v>
      </c>
      <c r="AA144" s="211">
        <f t="shared" si="58"/>
        <v>4.5800194980387026E-3</v>
      </c>
      <c r="AB144" s="211">
        <f t="shared" si="58"/>
        <v>4.4041897704041729E-3</v>
      </c>
      <c r="AC144" s="211">
        <f t="shared" si="58"/>
        <v>4.2284837767321403E-3</v>
      </c>
      <c r="AD144" s="211">
        <f t="shared" si="58"/>
        <v>4.0529065527821284E-3</v>
      </c>
      <c r="AE144" s="211">
        <f t="shared" si="58"/>
        <v>3.8774635693360399E-3</v>
      </c>
      <c r="AF144" s="211">
        <f t="shared" si="58"/>
        <v>3.7021607918030601E-3</v>
      </c>
      <c r="AG144" s="211">
        <f t="shared" si="58"/>
        <v>3.527004751348233E-3</v>
      </c>
      <c r="AH144" s="211">
        <f t="shared" si="58"/>
        <v>3.3520026304971291E-3</v>
      </c>
      <c r="AI144" s="211">
        <f t="shared" si="58"/>
        <v>3.1771623671333466E-3</v>
      </c>
      <c r="AJ144" s="211">
        <f t="shared" si="58"/>
        <v>3.0024927821612288E-3</v>
      </c>
      <c r="AK144" s="211">
        <f t="shared" si="58"/>
        <v>2.8280037380468866E-3</v>
      </c>
      <c r="AL144" s="211">
        <f t="shared" si="58"/>
        <v>2.6537063382856157E-3</v>
      </c>
      <c r="AM144" s="211">
        <f t="shared" si="58"/>
        <v>2.7918020176914832E-3</v>
      </c>
      <c r="AN144" s="210">
        <f t="shared" si="57"/>
        <v>2.7918020176914832E-3</v>
      </c>
      <c r="AO144" s="210">
        <f t="shared" si="57"/>
        <v>2.7918020176914832E-3</v>
      </c>
      <c r="AP144" s="210">
        <f t="shared" si="57"/>
        <v>2.7918020176914832E-3</v>
      </c>
      <c r="AQ144" s="210">
        <f t="shared" si="57"/>
        <v>2.7918020176914832E-3</v>
      </c>
      <c r="AR144" s="210">
        <f t="shared" si="57"/>
        <v>2.7918020176914832E-3</v>
      </c>
      <c r="AS144" s="210">
        <f t="shared" si="57"/>
        <v>2.7918020176914832E-3</v>
      </c>
      <c r="AT144" s="210">
        <f t="shared" si="57"/>
        <v>2.7918020176914832E-3</v>
      </c>
      <c r="AU144" s="210">
        <f t="shared" si="57"/>
        <v>2.7918020176914832E-3</v>
      </c>
      <c r="AV144" s="210">
        <f t="shared" si="57"/>
        <v>2.7918020176914832E-3</v>
      </c>
      <c r="AW144" s="210">
        <f t="shared" si="57"/>
        <v>2.7918020176914832E-3</v>
      </c>
      <c r="AX144" s="210">
        <f t="shared" si="57"/>
        <v>2.7918020176914832E-3</v>
      </c>
      <c r="AY144" s="210">
        <f t="shared" si="57"/>
        <v>2.7918020176914832E-3</v>
      </c>
      <c r="AZ144" s="210">
        <f t="shared" si="57"/>
        <v>2.7918020176914832E-3</v>
      </c>
    </row>
    <row r="145" spans="2:52" s="202" customFormat="1" x14ac:dyDescent="0.25">
      <c r="B145" s="201"/>
      <c r="D145" s="208">
        <f t="shared" si="55"/>
        <v>10</v>
      </c>
      <c r="E145" s="202" t="s">
        <v>666</v>
      </c>
      <c r="G145"/>
      <c r="I145"/>
      <c r="J145"/>
      <c r="K145" s="209" cm="1">
        <f t="array" ref="K145">SUMPRODUCT((EmissionRates!$J$10:$S$39)*(EmissionRates!$E$10:$E$39=$D145)*(EmissionRates!$J$8:$S$8=$E$138)*(EmissionRates!$B$10:$B$39=K$2)*(EmissionRates!$F$10:$F$39=$F$69))</f>
        <v>5.7155392261415902E-3</v>
      </c>
      <c r="L145" s="210">
        <f t="shared" ref="L145:AL145" si="59">K145*($AM$71/$K$71)^(1/(COUNT(K$2:AM$2)))</f>
        <v>5.5184188707927259E-3</v>
      </c>
      <c r="M145" s="210">
        <f t="shared" si="59"/>
        <v>5.3280969001553409E-3</v>
      </c>
      <c r="N145" s="210">
        <f t="shared" si="59"/>
        <v>5.1443388481612123E-3</v>
      </c>
      <c r="O145" s="210">
        <f t="shared" si="59"/>
        <v>4.9669183351243231E-3</v>
      </c>
      <c r="P145" s="210">
        <f t="shared" si="59"/>
        <v>4.7956167888536924E-3</v>
      </c>
      <c r="Q145" s="210">
        <f t="shared" si="59"/>
        <v>4.6302231753846132E-3</v>
      </c>
      <c r="R145" s="210">
        <f t="shared" si="59"/>
        <v>4.4705337389965598E-3</v>
      </c>
      <c r="S145" s="210">
        <f t="shared" si="59"/>
        <v>4.3163517511974857E-3</v>
      </c>
      <c r="T145" s="210">
        <f t="shared" si="59"/>
        <v>4.1674872683652815E-3</v>
      </c>
      <c r="U145" s="210">
        <f t="shared" si="59"/>
        <v>4.0237568977478091E-3</v>
      </c>
      <c r="V145" s="210">
        <f t="shared" si="59"/>
        <v>3.8849835715332433E-3</v>
      </c>
      <c r="W145" s="210">
        <f t="shared" si="59"/>
        <v>3.7509963287123919E-3</v>
      </c>
      <c r="X145" s="210">
        <f t="shared" si="59"/>
        <v>3.6216301044642517E-3</v>
      </c>
      <c r="Y145" s="210">
        <f t="shared" si="59"/>
        <v>3.4967255268053433E-3</v>
      </c>
      <c r="Z145" s="210">
        <f t="shared" si="59"/>
        <v>3.3718994829664058E-3</v>
      </c>
      <c r="AA145" s="210">
        <f t="shared" si="59"/>
        <v>3.2471548116941268E-3</v>
      </c>
      <c r="AB145" s="210">
        <f t="shared" si="59"/>
        <v>3.122494568135814E-3</v>
      </c>
      <c r="AC145" s="210">
        <f t="shared" si="59"/>
        <v>2.9979220498223087E-3</v>
      </c>
      <c r="AD145" s="210">
        <f t="shared" si="59"/>
        <v>2.8734408270202389E-3</v>
      </c>
      <c r="AE145" s="210">
        <f t="shared" si="59"/>
        <v>2.7490547784195947E-3</v>
      </c>
      <c r="AF145" s="210">
        <f t="shared" si="59"/>
        <v>2.624768133392576E-3</v>
      </c>
      <c r="AG145" s="210">
        <f t="shared" si="59"/>
        <v>2.5005855224225263E-3</v>
      </c>
      <c r="AH145" s="210">
        <f t="shared" si="59"/>
        <v>2.376512037796165E-3</v>
      </c>
      <c r="AI145" s="210">
        <f t="shared" si="59"/>
        <v>2.252553307336023E-3</v>
      </c>
      <c r="AJ145" s="210">
        <f t="shared" si="59"/>
        <v>2.128715584911105E-3</v>
      </c>
      <c r="AK145" s="210">
        <f t="shared" si="59"/>
        <v>2.0050058628397413E-3</v>
      </c>
      <c r="AL145" s="210">
        <f t="shared" si="59"/>
        <v>1.8814320133085434E-3</v>
      </c>
      <c r="AM145" s="209" cm="1">
        <f t="array" ref="AM145">SUMPRODUCT((EmissionRates!$J$10:$S$39)*(EmissionRates!$E$10:$E$39=$D145)*(EmissionRates!$J$8:$S$8=$E$138)*(EmissionRates!$B$10:$B$39=AM$2)*(EmissionRates!$F$10:$F$39=$F$69))</f>
        <v>1.97677473137919E-3</v>
      </c>
      <c r="AN145" s="210">
        <f t="shared" si="57"/>
        <v>1.97677473137919E-3</v>
      </c>
      <c r="AO145" s="210">
        <f t="shared" si="57"/>
        <v>1.97677473137919E-3</v>
      </c>
      <c r="AP145" s="210">
        <f t="shared" si="57"/>
        <v>1.97677473137919E-3</v>
      </c>
      <c r="AQ145" s="210">
        <f t="shared" si="57"/>
        <v>1.97677473137919E-3</v>
      </c>
      <c r="AR145" s="210">
        <f t="shared" si="57"/>
        <v>1.97677473137919E-3</v>
      </c>
      <c r="AS145" s="210">
        <f t="shared" si="57"/>
        <v>1.97677473137919E-3</v>
      </c>
      <c r="AT145" s="210">
        <f t="shared" si="57"/>
        <v>1.97677473137919E-3</v>
      </c>
      <c r="AU145" s="210">
        <f t="shared" si="57"/>
        <v>1.97677473137919E-3</v>
      </c>
      <c r="AV145" s="210">
        <f t="shared" si="57"/>
        <v>1.97677473137919E-3</v>
      </c>
      <c r="AW145" s="210">
        <f t="shared" si="57"/>
        <v>1.97677473137919E-3</v>
      </c>
      <c r="AX145" s="210">
        <f t="shared" si="57"/>
        <v>1.97677473137919E-3</v>
      </c>
      <c r="AY145" s="210">
        <f t="shared" si="57"/>
        <v>1.97677473137919E-3</v>
      </c>
      <c r="AZ145" s="210">
        <f t="shared" si="57"/>
        <v>1.97677473137919E-3</v>
      </c>
    </row>
    <row r="146" spans="2:52" s="202" customFormat="1" x14ac:dyDescent="0.25">
      <c r="B146" s="201"/>
      <c r="D146" s="208">
        <f t="shared" si="55"/>
        <v>11</v>
      </c>
      <c r="E146" s="207" t="s">
        <v>667</v>
      </c>
      <c r="G146"/>
      <c r="I146"/>
      <c r="J146"/>
      <c r="K146" s="211">
        <f t="shared" ref="K146:AM149" si="60">K145*($K$76/$K$71)^(1/(COUNT($D145:$D150)))</f>
        <v>5.5498999092413147E-3</v>
      </c>
      <c r="L146" s="211">
        <f t="shared" si="60"/>
        <v>5.3584922049154347E-3</v>
      </c>
      <c r="M146" s="211">
        <f t="shared" si="60"/>
        <v>5.1736858645554705E-3</v>
      </c>
      <c r="N146" s="211">
        <f t="shared" si="60"/>
        <v>4.9952532170425175E-3</v>
      </c>
      <c r="O146" s="211">
        <f t="shared" si="60"/>
        <v>4.8229744432922933E-3</v>
      </c>
      <c r="P146" s="211">
        <f t="shared" si="60"/>
        <v>4.6566373054502588E-3</v>
      </c>
      <c r="Q146" s="211">
        <f t="shared" si="60"/>
        <v>4.4960368854264077E-3</v>
      </c>
      <c r="R146" s="211">
        <f t="shared" si="60"/>
        <v>4.3409753324475915E-3</v>
      </c>
      <c r="S146" s="211">
        <f t="shared" si="60"/>
        <v>4.1912616193163846E-3</v>
      </c>
      <c r="T146" s="211">
        <f t="shared" si="60"/>
        <v>4.0467113070762149E-3</v>
      </c>
      <c r="U146" s="211">
        <f t="shared" si="60"/>
        <v>3.9071463177928444E-3</v>
      </c>
      <c r="V146" s="211">
        <f t="shared" si="60"/>
        <v>3.7723947151722709E-3</v>
      </c>
      <c r="W146" s="211">
        <f t="shared" si="60"/>
        <v>3.6422904927447862E-3</v>
      </c>
      <c r="X146" s="211">
        <f t="shared" si="60"/>
        <v>3.5166733693542561E-3</v>
      </c>
      <c r="Y146" s="211">
        <f t="shared" si="60"/>
        <v>3.3953885917006581E-3</v>
      </c>
      <c r="Z146" s="211">
        <f t="shared" si="60"/>
        <v>3.2741800719158424E-3</v>
      </c>
      <c r="AA146" s="211">
        <f t="shared" si="60"/>
        <v>3.1530505664781332E-3</v>
      </c>
      <c r="AB146" s="211">
        <f t="shared" si="60"/>
        <v>3.0320030419950703E-3</v>
      </c>
      <c r="AC146" s="211">
        <f t="shared" si="60"/>
        <v>2.9110407004333265E-3</v>
      </c>
      <c r="AD146" s="211">
        <f t="shared" si="60"/>
        <v>2.7901670085913343E-3</v>
      </c>
      <c r="AE146" s="211">
        <f t="shared" si="60"/>
        <v>2.6693857327526201E-3</v>
      </c>
      <c r="AF146" s="211">
        <f t="shared" si="60"/>
        <v>2.5487009797199632E-3</v>
      </c>
      <c r="AG146" s="211">
        <f t="shared" si="60"/>
        <v>2.4281172457828789E-3</v>
      </c>
      <c r="AH146" s="211">
        <f t="shared" si="60"/>
        <v>2.307639475650952E-3</v>
      </c>
      <c r="AI146" s="211">
        <f t="shared" si="60"/>
        <v>2.1872731340494733E-3</v>
      </c>
      <c r="AJ146" s="211">
        <f t="shared" si="60"/>
        <v>2.0670242936070512E-3</v>
      </c>
      <c r="AK146" s="211">
        <f t="shared" si="60"/>
        <v>1.9468997440009734E-3</v>
      </c>
      <c r="AL146" s="211">
        <f t="shared" si="60"/>
        <v>1.8269071292777647E-3</v>
      </c>
      <c r="AM146" s="211">
        <f t="shared" si="60"/>
        <v>1.9194867654994746E-3</v>
      </c>
      <c r="AN146" s="210">
        <f t="shared" si="57"/>
        <v>1.9194867654994746E-3</v>
      </c>
      <c r="AO146" s="210">
        <f t="shared" si="57"/>
        <v>1.9194867654994746E-3</v>
      </c>
      <c r="AP146" s="210">
        <f t="shared" si="57"/>
        <v>1.9194867654994746E-3</v>
      </c>
      <c r="AQ146" s="210">
        <f t="shared" si="57"/>
        <v>1.9194867654994746E-3</v>
      </c>
      <c r="AR146" s="210">
        <f t="shared" si="57"/>
        <v>1.9194867654994746E-3</v>
      </c>
      <c r="AS146" s="210">
        <f t="shared" si="57"/>
        <v>1.9194867654994746E-3</v>
      </c>
      <c r="AT146" s="210">
        <f t="shared" si="57"/>
        <v>1.9194867654994746E-3</v>
      </c>
      <c r="AU146" s="210">
        <f t="shared" si="57"/>
        <v>1.9194867654994746E-3</v>
      </c>
      <c r="AV146" s="210">
        <f t="shared" si="57"/>
        <v>1.9194867654994746E-3</v>
      </c>
      <c r="AW146" s="210">
        <f t="shared" si="57"/>
        <v>1.9194867654994746E-3</v>
      </c>
      <c r="AX146" s="210">
        <f t="shared" si="57"/>
        <v>1.9194867654994746E-3</v>
      </c>
      <c r="AY146" s="210">
        <f t="shared" si="57"/>
        <v>1.9194867654994746E-3</v>
      </c>
      <c r="AZ146" s="210">
        <f t="shared" si="57"/>
        <v>1.9194867654994746E-3</v>
      </c>
    </row>
    <row r="147" spans="2:52" s="202" customFormat="1" x14ac:dyDescent="0.25">
      <c r="B147" s="201"/>
      <c r="D147" s="208">
        <f t="shared" si="55"/>
        <v>12</v>
      </c>
      <c r="E147" s="207" t="s">
        <v>668</v>
      </c>
      <c r="G147"/>
      <c r="I147"/>
      <c r="J147"/>
      <c r="K147" s="211">
        <f t="shared" si="60"/>
        <v>5.389060906400245E-3</v>
      </c>
      <c r="L147" s="211">
        <f t="shared" si="60"/>
        <v>5.2032002974820874E-3</v>
      </c>
      <c r="M147" s="211">
        <f t="shared" si="60"/>
        <v>5.0237497415485614E-3</v>
      </c>
      <c r="N147" s="211">
        <f t="shared" si="60"/>
        <v>4.8504881655088948E-3</v>
      </c>
      <c r="O147" s="211">
        <f t="shared" si="60"/>
        <v>4.6832021207508694E-3</v>
      </c>
      <c r="P147" s="211">
        <f t="shared" si="60"/>
        <v>4.5216855201840028E-3</v>
      </c>
      <c r="Q147" s="211">
        <f t="shared" si="60"/>
        <v>4.3657393843517427E-3</v>
      </c>
      <c r="R147" s="211">
        <f t="shared" si="60"/>
        <v>4.2151715962998534E-3</v>
      </c>
      <c r="S147" s="211">
        <f t="shared" si="60"/>
        <v>4.069796664899027E-3</v>
      </c>
      <c r="T147" s="211">
        <f t="shared" si="60"/>
        <v>3.9294354963301439E-3</v>
      </c>
      <c r="U147" s="211">
        <f t="shared" si="60"/>
        <v>3.7939151734506637E-3</v>
      </c>
      <c r="V147" s="211">
        <f t="shared" si="60"/>
        <v>3.6630687427703337E-3</v>
      </c>
      <c r="W147" s="211">
        <f t="shared" si="60"/>
        <v>3.5367350087737856E-3</v>
      </c>
      <c r="X147" s="211">
        <f t="shared" si="60"/>
        <v>3.4147583353366416E-3</v>
      </c>
      <c r="Y147" s="211">
        <f t="shared" si="60"/>
        <v>3.2969884539904752E-3</v>
      </c>
      <c r="Z147" s="211">
        <f t="shared" si="60"/>
        <v>3.1792926205201585E-3</v>
      </c>
      <c r="AA147" s="211">
        <f t="shared" si="60"/>
        <v>3.0616735115198321E-3</v>
      </c>
      <c r="AB147" s="211">
        <f t="shared" si="60"/>
        <v>2.9441340076231978E-3</v>
      </c>
      <c r="AC147" s="211">
        <f t="shared" si="60"/>
        <v>2.8266772180022587E-3</v>
      </c>
      <c r="AD147" s="211">
        <f t="shared" si="60"/>
        <v>2.7093065089858147E-3</v>
      </c>
      <c r="AE147" s="211">
        <f t="shared" si="60"/>
        <v>2.5920255377085257E-3</v>
      </c>
      <c r="AF147" s="211">
        <f t="shared" si="60"/>
        <v>2.4748382919558779E-3</v>
      </c>
      <c r="AG147" s="211">
        <f t="shared" si="60"/>
        <v>2.3577491377125641E-3</v>
      </c>
      <c r="AH147" s="211">
        <f t="shared" si="60"/>
        <v>2.2407628763878983E-3</v>
      </c>
      <c r="AI147" s="211">
        <f t="shared" si="60"/>
        <v>2.1238848143365742E-3</v>
      </c>
      <c r="AJ147" s="211">
        <f t="shared" si="60"/>
        <v>2.007120848199245E-3</v>
      </c>
      <c r="AK147" s="211">
        <f t="shared" si="60"/>
        <v>1.8904775708847997E-3</v>
      </c>
      <c r="AL147" s="211">
        <f t="shared" si="60"/>
        <v>1.7739624049112948E-3</v>
      </c>
      <c r="AM147" s="211">
        <f t="shared" si="60"/>
        <v>1.8638590348415769E-3</v>
      </c>
      <c r="AN147" s="210">
        <f t="shared" si="57"/>
        <v>1.8638590348415769E-3</v>
      </c>
      <c r="AO147" s="210">
        <f t="shared" si="57"/>
        <v>1.8638590348415769E-3</v>
      </c>
      <c r="AP147" s="210">
        <f t="shared" si="57"/>
        <v>1.8638590348415769E-3</v>
      </c>
      <c r="AQ147" s="210">
        <f t="shared" si="57"/>
        <v>1.8638590348415769E-3</v>
      </c>
      <c r="AR147" s="210">
        <f t="shared" si="57"/>
        <v>1.8638590348415769E-3</v>
      </c>
      <c r="AS147" s="210">
        <f t="shared" si="57"/>
        <v>1.8638590348415769E-3</v>
      </c>
      <c r="AT147" s="210">
        <f t="shared" si="57"/>
        <v>1.8638590348415769E-3</v>
      </c>
      <c r="AU147" s="210">
        <f t="shared" si="57"/>
        <v>1.8638590348415769E-3</v>
      </c>
      <c r="AV147" s="210">
        <f t="shared" si="57"/>
        <v>1.8638590348415769E-3</v>
      </c>
      <c r="AW147" s="210">
        <f t="shared" si="57"/>
        <v>1.8638590348415769E-3</v>
      </c>
      <c r="AX147" s="210">
        <f t="shared" si="57"/>
        <v>1.8638590348415769E-3</v>
      </c>
      <c r="AY147" s="210">
        <f t="shared" si="57"/>
        <v>1.8638590348415769E-3</v>
      </c>
      <c r="AZ147" s="210">
        <f t="shared" si="57"/>
        <v>1.8638590348415769E-3</v>
      </c>
    </row>
    <row r="148" spans="2:52" s="202" customFormat="1" x14ac:dyDescent="0.25">
      <c r="B148" s="201"/>
      <c r="D148" s="208">
        <f t="shared" si="55"/>
        <v>13</v>
      </c>
      <c r="E148" s="207" t="s">
        <v>669</v>
      </c>
      <c r="G148"/>
      <c r="I148"/>
      <c r="J148"/>
      <c r="K148" s="211">
        <f t="shared" si="60"/>
        <v>5.2328831020056251E-3</v>
      </c>
      <c r="L148" s="211">
        <f t="shared" si="60"/>
        <v>5.0524088307682706E-3</v>
      </c>
      <c r="M148" s="211">
        <f t="shared" si="60"/>
        <v>4.8781588458265863E-3</v>
      </c>
      <c r="N148" s="211">
        <f t="shared" si="60"/>
        <v>4.7099184809036264E-3</v>
      </c>
      <c r="O148" s="211">
        <f t="shared" si="60"/>
        <v>4.5474804732396224E-3</v>
      </c>
      <c r="P148" s="211">
        <f t="shared" si="60"/>
        <v>4.3906447082557899E-3</v>
      </c>
      <c r="Q148" s="211">
        <f t="shared" si="60"/>
        <v>4.2392179730243243E-3</v>
      </c>
      <c r="R148" s="211">
        <f t="shared" si="60"/>
        <v>4.0930137182408326E-3</v>
      </c>
      <c r="S148" s="211">
        <f t="shared" si="60"/>
        <v>3.951851828405975E-3</v>
      </c>
      <c r="T148" s="211">
        <f t="shared" si="60"/>
        <v>3.8155583999332035E-3</v>
      </c>
      <c r="U148" s="211">
        <f t="shared" si="60"/>
        <v>3.6839655269092315E-3</v>
      </c>
      <c r="V148" s="211">
        <f t="shared" si="60"/>
        <v>3.556911094243297E-3</v>
      </c>
      <c r="W148" s="211">
        <f t="shared" si="60"/>
        <v>3.4342385779503981E-3</v>
      </c>
      <c r="X148" s="211">
        <f t="shared" si="60"/>
        <v>3.3157968523224628E-3</v>
      </c>
      <c r="Y148" s="211">
        <f t="shared" si="60"/>
        <v>3.2014400037498943E-3</v>
      </c>
      <c r="Z148" s="211">
        <f t="shared" si="60"/>
        <v>3.0871550571069948E-3</v>
      </c>
      <c r="AA148" s="211">
        <f t="shared" si="60"/>
        <v>2.9729446114188061E-3</v>
      </c>
      <c r="AB148" s="211">
        <f t="shared" si="60"/>
        <v>2.8588114638367587E-3</v>
      </c>
      <c r="AC148" s="211">
        <f t="shared" si="60"/>
        <v>2.7447586334274237E-3</v>
      </c>
      <c r="AD148" s="211">
        <f t="shared" si="60"/>
        <v>2.6307893889616326E-3</v>
      </c>
      <c r="AE148" s="211">
        <f t="shared" si="60"/>
        <v>2.5169072815883682E-3</v>
      </c>
      <c r="AF148" s="211">
        <f t="shared" si="60"/>
        <v>2.403116183525008E-3</v>
      </c>
      <c r="AG148" s="211">
        <f t="shared" si="60"/>
        <v>2.289420334227724E-3</v>
      </c>
      <c r="AH148" s="211">
        <f t="shared" si="60"/>
        <v>2.1758243959584763E-3</v>
      </c>
      <c r="AI148" s="211">
        <f t="shared" si="60"/>
        <v>2.0623335212910238E-3</v>
      </c>
      <c r="AJ148" s="211">
        <f t="shared" si="60"/>
        <v>1.9489534359782884E-3</v>
      </c>
      <c r="AK148" s="211">
        <f t="shared" si="60"/>
        <v>1.8356905418632106E-3</v>
      </c>
      <c r="AL148" s="211">
        <f t="shared" si="60"/>
        <v>1.7225520463553903E-3</v>
      </c>
      <c r="AM148" s="211">
        <f t="shared" si="60"/>
        <v>1.8098434249202047E-3</v>
      </c>
      <c r="AN148" s="210">
        <f t="shared" si="57"/>
        <v>1.8098434249202047E-3</v>
      </c>
      <c r="AO148" s="210">
        <f t="shared" si="57"/>
        <v>1.8098434249202047E-3</v>
      </c>
      <c r="AP148" s="210">
        <f t="shared" si="57"/>
        <v>1.8098434249202047E-3</v>
      </c>
      <c r="AQ148" s="210">
        <f t="shared" si="57"/>
        <v>1.8098434249202047E-3</v>
      </c>
      <c r="AR148" s="210">
        <f t="shared" si="57"/>
        <v>1.8098434249202047E-3</v>
      </c>
      <c r="AS148" s="210">
        <f t="shared" si="57"/>
        <v>1.8098434249202047E-3</v>
      </c>
      <c r="AT148" s="210">
        <f t="shared" si="57"/>
        <v>1.8098434249202047E-3</v>
      </c>
      <c r="AU148" s="210">
        <f t="shared" si="57"/>
        <v>1.8098434249202047E-3</v>
      </c>
      <c r="AV148" s="210">
        <f t="shared" si="57"/>
        <v>1.8098434249202047E-3</v>
      </c>
      <c r="AW148" s="210">
        <f t="shared" si="57"/>
        <v>1.8098434249202047E-3</v>
      </c>
      <c r="AX148" s="210">
        <f t="shared" si="57"/>
        <v>1.8098434249202047E-3</v>
      </c>
      <c r="AY148" s="210">
        <f t="shared" si="57"/>
        <v>1.8098434249202047E-3</v>
      </c>
      <c r="AZ148" s="210">
        <f t="shared" si="57"/>
        <v>1.8098434249202047E-3</v>
      </c>
    </row>
    <row r="149" spans="2:52" s="202" customFormat="1" x14ac:dyDescent="0.25">
      <c r="B149" s="201"/>
      <c r="D149" s="208">
        <f t="shared" si="55"/>
        <v>14</v>
      </c>
      <c r="E149" s="202" t="s">
        <v>670</v>
      </c>
      <c r="G149"/>
      <c r="I149"/>
      <c r="J149"/>
      <c r="K149" s="211">
        <f t="shared" si="60"/>
        <v>5.081231412087937E-3</v>
      </c>
      <c r="L149" s="211">
        <f t="shared" si="60"/>
        <v>4.9059873796474928E-3</v>
      </c>
      <c r="M149" s="211">
        <f t="shared" si="60"/>
        <v>4.7367872504295895E-3</v>
      </c>
      <c r="N149" s="211">
        <f t="shared" si="60"/>
        <v>4.5734225792982905E-3</v>
      </c>
      <c r="O149" s="211">
        <f t="shared" si="60"/>
        <v>4.4156921100770366E-3</v>
      </c>
      <c r="P149" s="211">
        <f t="shared" si="60"/>
        <v>4.2634015276122282E-3</v>
      </c>
      <c r="Q149" s="211">
        <f t="shared" si="60"/>
        <v>4.1163632183877884E-3</v>
      </c>
      <c r="R149" s="211">
        <f t="shared" si="60"/>
        <v>3.9743960393957617E-3</v>
      </c>
      <c r="S149" s="211">
        <f t="shared" si="60"/>
        <v>3.8373250949782067E-3</v>
      </c>
      <c r="T149" s="211">
        <f t="shared" si="60"/>
        <v>3.7049815213654929E-3</v>
      </c>
      <c r="U149" s="211">
        <f t="shared" si="60"/>
        <v>3.5772022786455422E-3</v>
      </c>
      <c r="V149" s="211">
        <f t="shared" si="60"/>
        <v>3.4538299499077343E-3</v>
      </c>
      <c r="W149" s="211">
        <f t="shared" si="60"/>
        <v>3.3347125473140392E-3</v>
      </c>
      <c r="X149" s="211">
        <f t="shared" si="60"/>
        <v>3.2197033248584678E-3</v>
      </c>
      <c r="Y149" s="211">
        <f t="shared" si="60"/>
        <v>3.1086605975841649E-3</v>
      </c>
      <c r="Z149" s="211">
        <f t="shared" si="60"/>
        <v>2.9976876884839935E-3</v>
      </c>
      <c r="AA149" s="211">
        <f t="shared" si="60"/>
        <v>2.8867871212618895E-3</v>
      </c>
      <c r="AB149" s="211">
        <f t="shared" si="60"/>
        <v>2.7759616120063713E-3</v>
      </c>
      <c r="AC149" s="211">
        <f t="shared" si="60"/>
        <v>2.6652140922898823E-3</v>
      </c>
      <c r="AD149" s="211">
        <f t="shared" si="60"/>
        <v>2.5545477361525641E-3</v>
      </c>
      <c r="AE149" s="211">
        <f t="shared" si="60"/>
        <v>2.4439659918292452E-3</v>
      </c>
      <c r="AF149" s="211">
        <f t="shared" si="60"/>
        <v>2.3334726193184174E-3</v>
      </c>
      <c r="AG149" s="211">
        <f t="shared" si="60"/>
        <v>2.2230717352145946E-3</v>
      </c>
      <c r="AH149" s="211">
        <f t="shared" si="60"/>
        <v>2.1127678666649462E-3</v>
      </c>
      <c r="AI149" s="211">
        <f t="shared" si="60"/>
        <v>2.0025660169189483E-3</v>
      </c>
      <c r="AJ149" s="211">
        <f t="shared" si="60"/>
        <v>1.8924717457942078E-3</v>
      </c>
      <c r="AK149" s="211">
        <f t="shared" si="60"/>
        <v>1.7824912696049072E-3</v>
      </c>
      <c r="AL149" s="211">
        <f t="shared" si="60"/>
        <v>1.6726315868861457E-3</v>
      </c>
      <c r="AM149" s="211">
        <f t="shared" si="60"/>
        <v>1.7573932156330204E-3</v>
      </c>
      <c r="AN149" s="210">
        <f t="shared" si="57"/>
        <v>1.7573932156330204E-3</v>
      </c>
      <c r="AO149" s="210">
        <f t="shared" si="57"/>
        <v>1.7573932156330204E-3</v>
      </c>
      <c r="AP149" s="210">
        <f t="shared" si="57"/>
        <v>1.7573932156330204E-3</v>
      </c>
      <c r="AQ149" s="210">
        <f t="shared" si="57"/>
        <v>1.7573932156330204E-3</v>
      </c>
      <c r="AR149" s="210">
        <f t="shared" si="57"/>
        <v>1.7573932156330204E-3</v>
      </c>
      <c r="AS149" s="210">
        <f t="shared" si="57"/>
        <v>1.7573932156330204E-3</v>
      </c>
      <c r="AT149" s="210">
        <f t="shared" si="57"/>
        <v>1.7573932156330204E-3</v>
      </c>
      <c r="AU149" s="210">
        <f t="shared" si="57"/>
        <v>1.7573932156330204E-3</v>
      </c>
      <c r="AV149" s="210">
        <f t="shared" si="57"/>
        <v>1.7573932156330204E-3</v>
      </c>
      <c r="AW149" s="210">
        <f t="shared" si="57"/>
        <v>1.7573932156330204E-3</v>
      </c>
      <c r="AX149" s="210">
        <f t="shared" si="57"/>
        <v>1.7573932156330204E-3</v>
      </c>
      <c r="AY149" s="210">
        <f t="shared" si="57"/>
        <v>1.7573932156330204E-3</v>
      </c>
      <c r="AZ149" s="210">
        <f t="shared" si="57"/>
        <v>1.7573932156330204E-3</v>
      </c>
    </row>
    <row r="150" spans="2:52" s="202" customFormat="1" x14ac:dyDescent="0.25">
      <c r="B150" s="201"/>
      <c r="D150" s="208">
        <f t="shared" si="55"/>
        <v>15</v>
      </c>
      <c r="E150" s="202" t="s">
        <v>671</v>
      </c>
      <c r="G150"/>
      <c r="I150"/>
      <c r="J150"/>
      <c r="K150" s="209" cm="1">
        <f t="array" ref="K150">SUMPRODUCT((EmissionRates!$J$10:$S$39)*(EmissionRates!$E$10:$E$39=$D150)*(EmissionRates!$J$8:$S$8=$E$138)*(EmissionRates!$B$10:$B$39=K$2)*(EmissionRates!$F$10:$F$39=$F$69))</f>
        <v>3.81273619509234E-3</v>
      </c>
      <c r="L150" s="210">
        <f t="shared" ref="L150:AL150" si="61">K150*($AM$71/$K$71)^(1/(COUNT(K$2:AM$2)))</f>
        <v>3.6812406556705163E-3</v>
      </c>
      <c r="M150" s="210">
        <f t="shared" si="61"/>
        <v>3.5542801997171195E-3</v>
      </c>
      <c r="N150" s="210">
        <f t="shared" si="61"/>
        <v>3.4316984190212248E-3</v>
      </c>
      <c r="O150" s="210">
        <f t="shared" si="61"/>
        <v>3.3133442996559626E-3</v>
      </c>
      <c r="P150" s="210">
        <f t="shared" si="61"/>
        <v>3.1990720359377713E-3</v>
      </c>
      <c r="Q150" s="210">
        <f t="shared" si="61"/>
        <v>3.0887408508019163E-3</v>
      </c>
      <c r="R150" s="210">
        <f t="shared" si="61"/>
        <v>2.9822148223729856E-3</v>
      </c>
      <c r="S150" s="210">
        <f t="shared" si="61"/>
        <v>2.8793627165167091E-3</v>
      </c>
      <c r="T150" s="210">
        <f t="shared" si="61"/>
        <v>2.7800578251668154E-3</v>
      </c>
      <c r="U150" s="210">
        <f t="shared" si="61"/>
        <v>2.6841778102277493E-3</v>
      </c>
      <c r="V150" s="210">
        <f t="shared" si="61"/>
        <v>2.5916045528609519E-3</v>
      </c>
      <c r="W150" s="210">
        <f t="shared" si="61"/>
        <v>2.5022240079690303E-3</v>
      </c>
      <c r="X150" s="210">
        <f t="shared" si="61"/>
        <v>2.4159260636985491E-3</v>
      </c>
      <c r="Y150" s="210">
        <f t="shared" si="61"/>
        <v>2.3326044057883589E-3</v>
      </c>
      <c r="Z150" s="210">
        <f t="shared" si="61"/>
        <v>2.2493351364151195E-3</v>
      </c>
      <c r="AA150" s="210">
        <f t="shared" si="61"/>
        <v>2.1661201492570678E-3</v>
      </c>
      <c r="AB150" s="210">
        <f t="shared" si="61"/>
        <v>2.0829614823495071E-3</v>
      </c>
      <c r="AC150" s="210">
        <f t="shared" si="61"/>
        <v>1.9998613354175543E-3</v>
      </c>
      <c r="AD150" s="210">
        <f t="shared" si="61"/>
        <v>1.9168220901235973E-3</v>
      </c>
      <c r="AE150" s="210">
        <f t="shared" si="61"/>
        <v>1.8338463338738507E-3</v>
      </c>
      <c r="AF150" s="210">
        <f t="shared" si="61"/>
        <v>1.7509368880084942E-3</v>
      </c>
      <c r="AG150" s="210">
        <f t="shared" si="61"/>
        <v>1.6680968414419324E-3</v>
      </c>
      <c r="AH150" s="210">
        <f t="shared" si="61"/>
        <v>1.5853295911495203E-3</v>
      </c>
      <c r="AI150" s="210">
        <f t="shared" si="61"/>
        <v>1.5026388913531804E-3</v>
      </c>
      <c r="AJ150" s="210">
        <f t="shared" si="61"/>
        <v>1.4200289138994826E-3</v>
      </c>
      <c r="AK150" s="210">
        <f t="shared" si="61"/>
        <v>1.3375043232416181E-3</v>
      </c>
      <c r="AL150" s="210">
        <f t="shared" si="61"/>
        <v>1.2550703707775116E-3</v>
      </c>
      <c r="AM150" s="209" cm="1">
        <f t="array" ref="AM150">SUMPRODUCT((EmissionRates!$J$10:$S$39)*(EmissionRates!$E$10:$E$39=$D150)*(EmissionRates!$J$8:$S$8=$E$138)*(EmissionRates!$B$10:$B$39=AM$2)*(EmissionRates!$F$10:$F$39=$F$69))</f>
        <v>1.3125027711610099E-3</v>
      </c>
      <c r="AN150" s="210">
        <f t="shared" si="57"/>
        <v>1.3125027711610099E-3</v>
      </c>
      <c r="AO150" s="210">
        <f t="shared" si="57"/>
        <v>1.3125027711610099E-3</v>
      </c>
      <c r="AP150" s="210">
        <f t="shared" si="57"/>
        <v>1.3125027711610099E-3</v>
      </c>
      <c r="AQ150" s="210">
        <f t="shared" si="57"/>
        <v>1.3125027711610099E-3</v>
      </c>
      <c r="AR150" s="210">
        <f t="shared" si="57"/>
        <v>1.3125027711610099E-3</v>
      </c>
      <c r="AS150" s="210">
        <f t="shared" si="57"/>
        <v>1.3125027711610099E-3</v>
      </c>
      <c r="AT150" s="210">
        <f t="shared" si="57"/>
        <v>1.3125027711610099E-3</v>
      </c>
      <c r="AU150" s="210">
        <f t="shared" si="57"/>
        <v>1.3125027711610099E-3</v>
      </c>
      <c r="AV150" s="210">
        <f t="shared" si="57"/>
        <v>1.3125027711610099E-3</v>
      </c>
      <c r="AW150" s="210">
        <f t="shared" si="57"/>
        <v>1.3125027711610099E-3</v>
      </c>
      <c r="AX150" s="210">
        <f t="shared" si="57"/>
        <v>1.3125027711610099E-3</v>
      </c>
      <c r="AY150" s="210">
        <f t="shared" si="57"/>
        <v>1.3125027711610099E-3</v>
      </c>
      <c r="AZ150" s="210">
        <f t="shared" si="57"/>
        <v>1.3125027711610099E-3</v>
      </c>
    </row>
    <row r="151" spans="2:52" s="202" customFormat="1" x14ac:dyDescent="0.25">
      <c r="B151" s="201"/>
      <c r="D151" s="208">
        <f t="shared" si="55"/>
        <v>16</v>
      </c>
      <c r="E151" s="202" t="s">
        <v>672</v>
      </c>
      <c r="G151"/>
      <c r="I151"/>
      <c r="J151"/>
      <c r="K151" s="211">
        <f t="shared" ref="K151:AM154" si="62">K150*($K$76/$K$71)^(1/(COUNT($D150:$D155)))</f>
        <v>3.7022411054973749E-3</v>
      </c>
      <c r="L151" s="211">
        <f t="shared" si="62"/>
        <v>3.5745563756008616E-3</v>
      </c>
      <c r="M151" s="211">
        <f t="shared" si="62"/>
        <v>3.4512753000812972E-3</v>
      </c>
      <c r="N151" s="211">
        <f t="shared" si="62"/>
        <v>3.3322460035195363E-3</v>
      </c>
      <c r="O151" s="211">
        <f t="shared" si="62"/>
        <v>3.217321848451314E-3</v>
      </c>
      <c r="P151" s="211">
        <f t="shared" si="62"/>
        <v>3.1063612547180572E-3</v>
      </c>
      <c r="Q151" s="211">
        <f t="shared" si="62"/>
        <v>2.9992275250480165E-3</v>
      </c>
      <c r="R151" s="211">
        <f t="shared" si="62"/>
        <v>2.8957886766528369E-3</v>
      </c>
      <c r="S151" s="211">
        <f t="shared" si="62"/>
        <v>2.7959172786321167E-3</v>
      </c>
      <c r="T151" s="211">
        <f t="shared" si="62"/>
        <v>2.6994902949856324E-3</v>
      </c>
      <c r="U151" s="211">
        <f t="shared" si="62"/>
        <v>2.6063889330398405E-3</v>
      </c>
      <c r="V151" s="211">
        <f t="shared" si="62"/>
        <v>2.5164984971019185E-3</v>
      </c>
      <c r="W151" s="211">
        <f t="shared" si="62"/>
        <v>2.429708247161059E-3</v>
      </c>
      <c r="X151" s="211">
        <f t="shared" si="62"/>
        <v>2.3459112624629455E-3</v>
      </c>
      <c r="Y151" s="211">
        <f t="shared" si="62"/>
        <v>2.2650043097893354E-3</v>
      </c>
      <c r="Z151" s="211">
        <f t="shared" si="62"/>
        <v>2.1841482274054676E-3</v>
      </c>
      <c r="AA151" s="211">
        <f t="shared" si="62"/>
        <v>2.1033448541097934E-3</v>
      </c>
      <c r="AB151" s="211">
        <f t="shared" si="62"/>
        <v>2.0225961688742863E-3</v>
      </c>
      <c r="AC151" s="211">
        <f t="shared" si="62"/>
        <v>1.941904307674879E-3</v>
      </c>
      <c r="AD151" s="211">
        <f t="shared" si="62"/>
        <v>1.8612715831521373E-3</v>
      </c>
      <c r="AE151" s="211">
        <f t="shared" si="62"/>
        <v>1.7807005077278902E-3</v>
      </c>
      <c r="AF151" s="211">
        <f t="shared" si="62"/>
        <v>1.7001938209784025E-3</v>
      </c>
      <c r="AG151" s="211">
        <f t="shared" si="62"/>
        <v>1.6197545222997238E-3</v>
      </c>
      <c r="AH151" s="211">
        <f t="shared" si="62"/>
        <v>1.5393859102210859E-3</v>
      </c>
      <c r="AI151" s="211">
        <f t="shared" si="62"/>
        <v>1.4590916301650964E-3</v>
      </c>
      <c r="AJ151" s="211">
        <f t="shared" si="62"/>
        <v>1.3788757330760284E-3</v>
      </c>
      <c r="AK151" s="211">
        <f t="shared" si="62"/>
        <v>1.2987427482287798E-3</v>
      </c>
      <c r="AL151" s="211">
        <f t="shared" si="62"/>
        <v>1.218697774833016E-3</v>
      </c>
      <c r="AM151" s="211">
        <f t="shared" si="62"/>
        <v>1.2744657542072149E-3</v>
      </c>
      <c r="AN151" s="210">
        <f t="shared" si="57"/>
        <v>1.2744657542072149E-3</v>
      </c>
      <c r="AO151" s="210">
        <f t="shared" si="57"/>
        <v>1.2744657542072149E-3</v>
      </c>
      <c r="AP151" s="210">
        <f t="shared" si="57"/>
        <v>1.2744657542072149E-3</v>
      </c>
      <c r="AQ151" s="210">
        <f t="shared" si="57"/>
        <v>1.2744657542072149E-3</v>
      </c>
      <c r="AR151" s="210">
        <f t="shared" si="57"/>
        <v>1.2744657542072149E-3</v>
      </c>
      <c r="AS151" s="210">
        <f t="shared" si="57"/>
        <v>1.2744657542072149E-3</v>
      </c>
      <c r="AT151" s="210">
        <f t="shared" si="57"/>
        <v>1.2744657542072149E-3</v>
      </c>
      <c r="AU151" s="210">
        <f t="shared" si="57"/>
        <v>1.2744657542072149E-3</v>
      </c>
      <c r="AV151" s="210">
        <f t="shared" si="57"/>
        <v>1.2744657542072149E-3</v>
      </c>
      <c r="AW151" s="210">
        <f t="shared" si="57"/>
        <v>1.2744657542072149E-3</v>
      </c>
      <c r="AX151" s="210">
        <f t="shared" si="57"/>
        <v>1.2744657542072149E-3</v>
      </c>
      <c r="AY151" s="210">
        <f t="shared" si="57"/>
        <v>1.2744657542072149E-3</v>
      </c>
      <c r="AZ151" s="210">
        <f t="shared" si="57"/>
        <v>1.2744657542072149E-3</v>
      </c>
    </row>
    <row r="152" spans="2:52" s="202" customFormat="1" x14ac:dyDescent="0.25">
      <c r="B152" s="201"/>
      <c r="D152" s="208">
        <f t="shared" si="55"/>
        <v>17</v>
      </c>
      <c r="E152" s="202" t="s">
        <v>673</v>
      </c>
      <c r="G152"/>
      <c r="I152"/>
      <c r="J152"/>
      <c r="K152" s="211">
        <f t="shared" si="62"/>
        <v>3.5949482214051968E-3</v>
      </c>
      <c r="L152" s="211">
        <f t="shared" si="62"/>
        <v>3.4709638617802969E-3</v>
      </c>
      <c r="M152" s="211">
        <f t="shared" si="62"/>
        <v>3.3512555363246978E-3</v>
      </c>
      <c r="N152" s="211">
        <f t="shared" si="62"/>
        <v>3.2356757710483549E-3</v>
      </c>
      <c r="O152" s="211">
        <f t="shared" si="62"/>
        <v>3.1240821781174329E-3</v>
      </c>
      <c r="P152" s="211">
        <f t="shared" si="62"/>
        <v>3.0163372804404226E-3</v>
      </c>
      <c r="Q152" s="211">
        <f t="shared" si="62"/>
        <v>2.9123083423040243E-3</v>
      </c>
      <c r="R152" s="211">
        <f t="shared" si="62"/>
        <v>2.8118672058501369E-3</v>
      </c>
      <c r="S152" s="211">
        <f t="shared" si="62"/>
        <v>2.7148901331925188E-3</v>
      </c>
      <c r="T152" s="211">
        <f t="shared" si="62"/>
        <v>2.6212576539786005E-3</v>
      </c>
      <c r="U152" s="211">
        <f t="shared" si="62"/>
        <v>2.5308544182086651E-3</v>
      </c>
      <c r="V152" s="211">
        <f t="shared" si="62"/>
        <v>2.4435690541310716E-3</v>
      </c>
      <c r="W152" s="211">
        <f t="shared" si="62"/>
        <v>2.3592940310384605E-3</v>
      </c>
      <c r="X152" s="211">
        <f t="shared" si="62"/>
        <v>2.2779255267959117E-3</v>
      </c>
      <c r="Y152" s="211">
        <f t="shared" si="62"/>
        <v>2.1993632999378547E-3</v>
      </c>
      <c r="Z152" s="211">
        <f t="shared" si="62"/>
        <v>2.1208504691219297E-3</v>
      </c>
      <c r="AA152" s="211">
        <f t="shared" si="62"/>
        <v>2.0423888198572476E-3</v>
      </c>
      <c r="AB152" s="211">
        <f t="shared" si="62"/>
        <v>1.9639802737641382E-3</v>
      </c>
      <c r="AC152" s="211">
        <f t="shared" si="62"/>
        <v>1.8856269049168349E-3</v>
      </c>
      <c r="AD152" s="211">
        <f t="shared" si="62"/>
        <v>1.8073309589343696E-3</v>
      </c>
      <c r="AE152" s="211">
        <f t="shared" si="62"/>
        <v>1.7290948754272722E-3</v>
      </c>
      <c r="AF152" s="211">
        <f t="shared" si="62"/>
        <v>1.6509213145774542E-3</v>
      </c>
      <c r="AG152" s="211">
        <f t="shared" si="62"/>
        <v>1.5728131888568988E-3</v>
      </c>
      <c r="AH152" s="211">
        <f t="shared" si="62"/>
        <v>1.4947737012017347E-3</v>
      </c>
      <c r="AI152" s="211">
        <f t="shared" si="62"/>
        <v>1.4168063913883153E-3</v>
      </c>
      <c r="AJ152" s="211">
        <f t="shared" si="62"/>
        <v>1.3389151929624292E-3</v>
      </c>
      <c r="AK152" s="211">
        <f t="shared" si="62"/>
        <v>1.2611045039382187E-3</v>
      </c>
      <c r="AL152" s="211">
        <f t="shared" si="62"/>
        <v>1.183379275747585E-3</v>
      </c>
      <c r="AM152" s="211">
        <f t="shared" si="62"/>
        <v>1.237531069904088E-3</v>
      </c>
      <c r="AN152" s="210">
        <f t="shared" si="57"/>
        <v>1.237531069904088E-3</v>
      </c>
      <c r="AO152" s="210">
        <f t="shared" si="57"/>
        <v>1.237531069904088E-3</v>
      </c>
      <c r="AP152" s="210">
        <f t="shared" si="57"/>
        <v>1.237531069904088E-3</v>
      </c>
      <c r="AQ152" s="210">
        <f t="shared" si="57"/>
        <v>1.237531069904088E-3</v>
      </c>
      <c r="AR152" s="210">
        <f t="shared" si="57"/>
        <v>1.237531069904088E-3</v>
      </c>
      <c r="AS152" s="210">
        <f t="shared" si="57"/>
        <v>1.237531069904088E-3</v>
      </c>
      <c r="AT152" s="210">
        <f t="shared" si="57"/>
        <v>1.237531069904088E-3</v>
      </c>
      <c r="AU152" s="210">
        <f t="shared" si="57"/>
        <v>1.237531069904088E-3</v>
      </c>
      <c r="AV152" s="210">
        <f t="shared" si="57"/>
        <v>1.237531069904088E-3</v>
      </c>
      <c r="AW152" s="210">
        <f t="shared" si="57"/>
        <v>1.237531069904088E-3</v>
      </c>
      <c r="AX152" s="210">
        <f t="shared" si="57"/>
        <v>1.237531069904088E-3</v>
      </c>
      <c r="AY152" s="210">
        <f t="shared" si="57"/>
        <v>1.237531069904088E-3</v>
      </c>
      <c r="AZ152" s="210">
        <f t="shared" si="57"/>
        <v>1.237531069904088E-3</v>
      </c>
    </row>
    <row r="153" spans="2:52" s="202" customFormat="1" x14ac:dyDescent="0.25">
      <c r="B153" s="201"/>
      <c r="D153" s="208">
        <f t="shared" si="55"/>
        <v>18</v>
      </c>
      <c r="E153" s="202" t="s">
        <v>674</v>
      </c>
      <c r="G153"/>
      <c r="I153"/>
      <c r="J153"/>
      <c r="K153" s="211">
        <f t="shared" si="62"/>
        <v>3.4907647412250773E-3</v>
      </c>
      <c r="L153" s="211">
        <f t="shared" si="62"/>
        <v>3.3703735132054433E-3</v>
      </c>
      <c r="M153" s="211">
        <f t="shared" si="62"/>
        <v>3.2541343976478449E-3</v>
      </c>
      <c r="N153" s="211">
        <f t="shared" si="62"/>
        <v>3.1419041944356209E-3</v>
      </c>
      <c r="O153" s="211">
        <f t="shared" si="62"/>
        <v>3.0335446422088521E-3</v>
      </c>
      <c r="P153" s="211">
        <f t="shared" si="62"/>
        <v>2.9289222480340629E-3</v>
      </c>
      <c r="Q153" s="211">
        <f t="shared" si="62"/>
        <v>2.8279081229483673E-3</v>
      </c>
      <c r="R153" s="211">
        <f t="shared" si="62"/>
        <v>2.7303778231754379E-3</v>
      </c>
      <c r="S153" s="211">
        <f t="shared" si="62"/>
        <v>2.6362111968177122E-3</v>
      </c>
      <c r="T153" s="211">
        <f t="shared" si="62"/>
        <v>2.5452922358359382E-3</v>
      </c>
      <c r="U153" s="211">
        <f t="shared" si="62"/>
        <v>2.457508933133738E-3</v>
      </c>
      <c r="V153" s="211">
        <f t="shared" si="62"/>
        <v>2.3727531445710982E-3</v>
      </c>
      <c r="W153" s="211">
        <f t="shared" si="62"/>
        <v>2.2909204557368138E-3</v>
      </c>
      <c r="X153" s="211">
        <f t="shared" si="62"/>
        <v>2.2119100533157499E-3</v>
      </c>
      <c r="Y153" s="211">
        <f t="shared" si="62"/>
        <v>2.1356246008924504E-3</v>
      </c>
      <c r="Z153" s="211">
        <f t="shared" si="62"/>
        <v>2.0593871129881399E-3</v>
      </c>
      <c r="AA153" s="211">
        <f t="shared" si="62"/>
        <v>1.9831993233669415E-3</v>
      </c>
      <c r="AB153" s="211">
        <f t="shared" si="62"/>
        <v>1.9070630979596223E-3</v>
      </c>
      <c r="AC153" s="211">
        <f t="shared" si="62"/>
        <v>1.8309804507326592E-3</v>
      </c>
      <c r="AD153" s="211">
        <f t="shared" si="62"/>
        <v>1.7549535622258701E-3</v>
      </c>
      <c r="AE153" s="211">
        <f t="shared" si="62"/>
        <v>1.678984801348595E-3</v>
      </c>
      <c r="AF153" s="211">
        <f t="shared" si="62"/>
        <v>1.6030767511892824E-3</v>
      </c>
      <c r="AG153" s="211">
        <f t="shared" si="62"/>
        <v>1.5272322398149532E-3</v>
      </c>
      <c r="AH153" s="211">
        <f t="shared" si="62"/>
        <v>1.4514543773389719E-3</v>
      </c>
      <c r="AI153" s="211">
        <f t="shared" si="62"/>
        <v>1.3757466009531212E-3</v>
      </c>
      <c r="AJ153" s="211">
        <f t="shared" si="62"/>
        <v>1.3001127302069749E-3</v>
      </c>
      <c r="AK153" s="211">
        <f t="shared" si="62"/>
        <v>1.2245570356579243E-3</v>
      </c>
      <c r="AL153" s="211">
        <f t="shared" si="62"/>
        <v>1.1490843252427842E-3</v>
      </c>
      <c r="AM153" s="211">
        <f t="shared" si="62"/>
        <v>1.2016667720747196E-3</v>
      </c>
      <c r="AN153" s="210">
        <f t="shared" si="57"/>
        <v>1.2016667720747196E-3</v>
      </c>
      <c r="AO153" s="210">
        <f t="shared" si="57"/>
        <v>1.2016667720747196E-3</v>
      </c>
      <c r="AP153" s="210">
        <f t="shared" si="57"/>
        <v>1.2016667720747196E-3</v>
      </c>
      <c r="AQ153" s="210">
        <f t="shared" si="57"/>
        <v>1.2016667720747196E-3</v>
      </c>
      <c r="AR153" s="210">
        <f t="shared" si="57"/>
        <v>1.2016667720747196E-3</v>
      </c>
      <c r="AS153" s="210">
        <f t="shared" si="57"/>
        <v>1.2016667720747196E-3</v>
      </c>
      <c r="AT153" s="210">
        <f t="shared" si="57"/>
        <v>1.2016667720747196E-3</v>
      </c>
      <c r="AU153" s="210">
        <f t="shared" si="57"/>
        <v>1.2016667720747196E-3</v>
      </c>
      <c r="AV153" s="210">
        <f t="shared" si="57"/>
        <v>1.2016667720747196E-3</v>
      </c>
      <c r="AW153" s="210">
        <f t="shared" si="57"/>
        <v>1.2016667720747196E-3</v>
      </c>
      <c r="AX153" s="210">
        <f t="shared" si="57"/>
        <v>1.2016667720747196E-3</v>
      </c>
      <c r="AY153" s="210">
        <f t="shared" si="57"/>
        <v>1.2016667720747196E-3</v>
      </c>
      <c r="AZ153" s="210">
        <f t="shared" si="57"/>
        <v>1.2016667720747196E-3</v>
      </c>
    </row>
    <row r="154" spans="2:52" s="202" customFormat="1" x14ac:dyDescent="0.25">
      <c r="B154" s="201"/>
      <c r="D154" s="208">
        <f t="shared" si="55"/>
        <v>19</v>
      </c>
      <c r="E154" s="202" t="s">
        <v>675</v>
      </c>
      <c r="G154"/>
      <c r="I154"/>
      <c r="J154"/>
      <c r="K154" s="211">
        <f t="shared" si="62"/>
        <v>3.3896005528049372E-3</v>
      </c>
      <c r="L154" s="211">
        <f t="shared" si="62"/>
        <v>3.272698325556875E-3</v>
      </c>
      <c r="M154" s="211">
        <f t="shared" si="62"/>
        <v>3.1598278803794903E-3</v>
      </c>
      <c r="N154" s="211">
        <f t="shared" si="62"/>
        <v>3.0508501671704189E-3</v>
      </c>
      <c r="O154" s="211">
        <f t="shared" si="62"/>
        <v>2.9456309314562844E-3</v>
      </c>
      <c r="P154" s="211">
        <f t="shared" si="62"/>
        <v>2.8440405489986616E-3</v>
      </c>
      <c r="Q154" s="211">
        <f t="shared" si="62"/>
        <v>2.7459538661042371E-3</v>
      </c>
      <c r="R154" s="211">
        <f t="shared" si="62"/>
        <v>2.6512500454424263E-3</v>
      </c>
      <c r="S154" s="211">
        <f t="shared" si="62"/>
        <v>2.5598124171805157E-3</v>
      </c>
      <c r="T154" s="211">
        <f t="shared" si="62"/>
        <v>2.4715283352529215E-3</v>
      </c>
      <c r="U154" s="211">
        <f t="shared" si="62"/>
        <v>2.3862890385875162E-3</v>
      </c>
      <c r="V154" s="211">
        <f t="shared" si="62"/>
        <v>2.3039895171180404E-3</v>
      </c>
      <c r="W154" s="211">
        <f t="shared" si="62"/>
        <v>2.2245283824175511E-3</v>
      </c>
      <c r="X154" s="211">
        <f t="shared" si="62"/>
        <v>2.147807742793527E-3</v>
      </c>
      <c r="Y154" s="211">
        <f t="shared" si="62"/>
        <v>2.0737330826907543E-3</v>
      </c>
      <c r="Z154" s="211">
        <f t="shared" si="62"/>
        <v>1.9997049970701176E-3</v>
      </c>
      <c r="AA154" s="211">
        <f t="shared" si="62"/>
        <v>1.9257251694503479E-3</v>
      </c>
      <c r="AB154" s="211">
        <f t="shared" si="62"/>
        <v>1.8517954116865634E-3</v>
      </c>
      <c r="AC154" s="211">
        <f t="shared" si="62"/>
        <v>1.7779176793794383E-3</v>
      </c>
      <c r="AD154" s="211">
        <f t="shared" si="62"/>
        <v>1.7040940898756058E-3</v>
      </c>
      <c r="AE154" s="211">
        <f t="shared" si="62"/>
        <v>1.6303269434321745E-3</v>
      </c>
      <c r="AF154" s="211">
        <f t="shared" si="62"/>
        <v>1.5566187482783374E-3</v>
      </c>
      <c r="AG154" s="211">
        <f t="shared" si="62"/>
        <v>1.4829722505222544E-3</v>
      </c>
      <c r="AH154" s="211">
        <f t="shared" si="62"/>
        <v>1.4093904701445773E-3</v>
      </c>
      <c r="AI154" s="211">
        <f t="shared" si="62"/>
        <v>1.3358767447254726E-3</v>
      </c>
      <c r="AJ154" s="211">
        <f t="shared" si="62"/>
        <v>1.2624347831219696E-3</v>
      </c>
      <c r="AK154" s="211">
        <f t="shared" si="62"/>
        <v>1.1890687321284717E-3</v>
      </c>
      <c r="AL154" s="211">
        <f t="shared" si="62"/>
        <v>1.11578326034527E-3</v>
      </c>
      <c r="AM154" s="211">
        <f t="shared" si="62"/>
        <v>1.1668418403591194E-3</v>
      </c>
      <c r="AN154" s="210">
        <f t="shared" si="57"/>
        <v>1.1668418403591194E-3</v>
      </c>
      <c r="AO154" s="210">
        <f t="shared" si="57"/>
        <v>1.1668418403591194E-3</v>
      </c>
      <c r="AP154" s="210">
        <f t="shared" si="57"/>
        <v>1.1668418403591194E-3</v>
      </c>
      <c r="AQ154" s="210">
        <f t="shared" si="57"/>
        <v>1.1668418403591194E-3</v>
      </c>
      <c r="AR154" s="210">
        <f t="shared" si="57"/>
        <v>1.1668418403591194E-3</v>
      </c>
      <c r="AS154" s="210">
        <f t="shared" si="57"/>
        <v>1.1668418403591194E-3</v>
      </c>
      <c r="AT154" s="210">
        <f t="shared" si="57"/>
        <v>1.1668418403591194E-3</v>
      </c>
      <c r="AU154" s="210">
        <f t="shared" si="57"/>
        <v>1.1668418403591194E-3</v>
      </c>
      <c r="AV154" s="210">
        <f t="shared" si="57"/>
        <v>1.1668418403591194E-3</v>
      </c>
      <c r="AW154" s="210">
        <f t="shared" si="57"/>
        <v>1.1668418403591194E-3</v>
      </c>
      <c r="AX154" s="210">
        <f t="shared" si="57"/>
        <v>1.1668418403591194E-3</v>
      </c>
      <c r="AY154" s="210">
        <f t="shared" si="57"/>
        <v>1.1668418403591194E-3</v>
      </c>
      <c r="AZ154" s="210">
        <f t="shared" si="57"/>
        <v>1.1668418403591194E-3</v>
      </c>
    </row>
    <row r="155" spans="2:52" s="202" customFormat="1" x14ac:dyDescent="0.25">
      <c r="B155" s="201"/>
      <c r="D155" s="208">
        <f t="shared" si="55"/>
        <v>20</v>
      </c>
      <c r="E155" s="202" t="s">
        <v>676</v>
      </c>
      <c r="G155"/>
      <c r="I155"/>
      <c r="J155"/>
      <c r="K155" s="209" cm="1">
        <f t="array" ref="K155">SUMPRODUCT((EmissionRates!$J$10:$S$39)*(EmissionRates!$E$10:$E$39=$D155)*(EmissionRates!$J$8:$S$8=$E$138)*(EmissionRates!$B$10:$B$39=K$2)*(EmissionRates!$F$10:$F$39=$F$69))</f>
        <v>2.6743842463337201E-3</v>
      </c>
      <c r="L155" s="210">
        <f t="shared" ref="L155:AL155" si="63">K155*($AM$71/$K$71)^(1/(COUNT(K$2:AM$2)))</f>
        <v>2.5821487542622939E-3</v>
      </c>
      <c r="M155" s="210">
        <f t="shared" si="63"/>
        <v>2.4930943256484921E-3</v>
      </c>
      <c r="N155" s="210">
        <f t="shared" si="63"/>
        <v>2.4071112503959709E-3</v>
      </c>
      <c r="O155" s="210">
        <f t="shared" si="63"/>
        <v>2.3240936021446754E-3</v>
      </c>
      <c r="P155" s="210">
        <f t="shared" si="63"/>
        <v>2.2439391077754625E-3</v>
      </c>
      <c r="Q155" s="210">
        <f t="shared" si="63"/>
        <v>2.1665490214153142E-3</v>
      </c>
      <c r="R155" s="210">
        <f t="shared" si="63"/>
        <v>2.0918280027879209E-3</v>
      </c>
      <c r="S155" s="210">
        <f t="shared" si="63"/>
        <v>2.0196839997597723E-3</v>
      </c>
      <c r="T155" s="210">
        <f t="shared" si="63"/>
        <v>1.9500281349370541E-3</v>
      </c>
      <c r="U155" s="210">
        <f t="shared" si="63"/>
        <v>1.8827745961736489E-3</v>
      </c>
      <c r="V155" s="210">
        <f t="shared" si="63"/>
        <v>1.8178405308553521E-3</v>
      </c>
      <c r="W155" s="210">
        <f t="shared" si="63"/>
        <v>1.7551459438300649E-3</v>
      </c>
      <c r="X155" s="210">
        <f t="shared" si="63"/>
        <v>1.6946135988582223E-3</v>
      </c>
      <c r="Y155" s="210">
        <f t="shared" si="63"/>
        <v>1.6361689234620472E-3</v>
      </c>
      <c r="Z155" s="210">
        <f t="shared" si="63"/>
        <v>1.577760995186769E-3</v>
      </c>
      <c r="AA155" s="210">
        <f t="shared" si="63"/>
        <v>1.5193911423234065E-3</v>
      </c>
      <c r="AB155" s="210">
        <f t="shared" si="63"/>
        <v>1.4610607944199876E-3</v>
      </c>
      <c r="AC155" s="210">
        <f t="shared" si="63"/>
        <v>1.4027714944393344E-3</v>
      </c>
      <c r="AD155" s="210">
        <f t="shared" si="63"/>
        <v>1.3445249129613254E-3</v>
      </c>
      <c r="AE155" s="210">
        <f t="shared" si="63"/>
        <v>1.2863228648816326E-3</v>
      </c>
      <c r="AF155" s="210">
        <f t="shared" si="63"/>
        <v>1.2281673291852538E-3</v>
      </c>
      <c r="AG155" s="210">
        <f t="shared" si="63"/>
        <v>1.1700604725429469E-3</v>
      </c>
      <c r="AH155" s="210">
        <f t="shared" si="63"/>
        <v>1.1120046777100118E-3</v>
      </c>
      <c r="AI155" s="210">
        <f t="shared" si="63"/>
        <v>1.0540025780267719E-3</v>
      </c>
      <c r="AJ155" s="210">
        <f t="shared" si="63"/>
        <v>9.9605709976983655E-4</v>
      </c>
      <c r="AK155" s="210">
        <f t="shared" si="63"/>
        <v>9.3817151474703472E-4</v>
      </c>
      <c r="AL155" s="210">
        <f t="shared" si="63"/>
        <v>8.8034950646940981E-4</v>
      </c>
      <c r="AM155" s="209" cm="1">
        <f t="array" ref="AM155">SUMPRODUCT((EmissionRates!$J$10:$S$39)*(EmissionRates!$E$10:$E$39=$D155)*(EmissionRates!$J$8:$S$8=$E$138)*(EmissionRates!$B$10:$B$39=AM$2)*(EmissionRates!$F$10:$F$39=$F$69))</f>
        <v>9.1921860594417902E-4</v>
      </c>
      <c r="AN155" s="210">
        <f t="shared" si="57"/>
        <v>9.1921860594417902E-4</v>
      </c>
      <c r="AO155" s="210">
        <f t="shared" si="57"/>
        <v>9.1921860594417902E-4</v>
      </c>
      <c r="AP155" s="210">
        <f t="shared" si="57"/>
        <v>9.1921860594417902E-4</v>
      </c>
      <c r="AQ155" s="210">
        <f t="shared" si="57"/>
        <v>9.1921860594417902E-4</v>
      </c>
      <c r="AR155" s="210">
        <f t="shared" si="57"/>
        <v>9.1921860594417902E-4</v>
      </c>
      <c r="AS155" s="210">
        <f t="shared" si="57"/>
        <v>9.1921860594417902E-4</v>
      </c>
      <c r="AT155" s="210">
        <f t="shared" si="57"/>
        <v>9.1921860594417902E-4</v>
      </c>
      <c r="AU155" s="210">
        <f t="shared" si="57"/>
        <v>9.1921860594417902E-4</v>
      </c>
      <c r="AV155" s="210">
        <f t="shared" si="57"/>
        <v>9.1921860594417902E-4</v>
      </c>
      <c r="AW155" s="210">
        <f t="shared" si="57"/>
        <v>9.1921860594417902E-4</v>
      </c>
      <c r="AX155" s="210">
        <f t="shared" si="57"/>
        <v>9.1921860594417902E-4</v>
      </c>
      <c r="AY155" s="210">
        <f t="shared" si="57"/>
        <v>9.1921860594417902E-4</v>
      </c>
      <c r="AZ155" s="210">
        <f t="shared" si="57"/>
        <v>9.1921860594417902E-4</v>
      </c>
    </row>
    <row r="156" spans="2:52" s="202" customFormat="1" x14ac:dyDescent="0.25">
      <c r="B156" s="201"/>
      <c r="D156" s="208">
        <f t="shared" si="55"/>
        <v>21</v>
      </c>
      <c r="E156" s="207" t="s">
        <v>677</v>
      </c>
      <c r="G156"/>
      <c r="I156"/>
      <c r="J156"/>
      <c r="K156" s="211">
        <f t="shared" ref="K156:AM159" si="64">K155*($K$76/$K$71)^(1/(COUNT($D155:$D160)))</f>
        <v>2.5968791917510359E-3</v>
      </c>
      <c r="L156" s="211">
        <f t="shared" si="64"/>
        <v>2.507316732493521E-3</v>
      </c>
      <c r="M156" s="211">
        <f t="shared" si="64"/>
        <v>2.4208431478104312E-3</v>
      </c>
      <c r="N156" s="211">
        <f t="shared" si="64"/>
        <v>2.3373519070614109E-3</v>
      </c>
      <c r="O156" s="211">
        <f t="shared" si="64"/>
        <v>2.2567401536877358E-3</v>
      </c>
      <c r="P156" s="211">
        <f t="shared" si="64"/>
        <v>2.17890857849876E-3</v>
      </c>
      <c r="Q156" s="211">
        <f t="shared" si="64"/>
        <v>2.1037612973285259E-3</v>
      </c>
      <c r="R156" s="211">
        <f t="shared" si="64"/>
        <v>2.0312057329118093E-3</v>
      </c>
      <c r="S156" s="211">
        <f t="shared" si="64"/>
        <v>1.9611525008340859E-3</v>
      </c>
      <c r="T156" s="211">
        <f t="shared" si="64"/>
        <v>1.8935152994149118E-3</v>
      </c>
      <c r="U156" s="211">
        <f t="shared" si="64"/>
        <v>1.8282108033890571E-3</v>
      </c>
      <c r="V156" s="211">
        <f t="shared" si="64"/>
        <v>1.765158561254422E-3</v>
      </c>
      <c r="W156" s="211">
        <f t="shared" si="64"/>
        <v>1.7042808961602654E-3</v>
      </c>
      <c r="X156" s="211">
        <f t="shared" si="64"/>
        <v>1.6455028102136515E-3</v>
      </c>
      <c r="Y156" s="211">
        <f t="shared" si="64"/>
        <v>1.5887518920862224E-3</v>
      </c>
      <c r="Z156" s="211">
        <f t="shared" si="64"/>
        <v>1.5320366561289024E-3</v>
      </c>
      <c r="AA156" s="211">
        <f t="shared" si="64"/>
        <v>1.4753583921381409E-3</v>
      </c>
      <c r="AB156" s="211">
        <f t="shared" si="64"/>
        <v>1.4187184882329168E-3</v>
      </c>
      <c r="AC156" s="211">
        <f t="shared" si="64"/>
        <v>1.3621184426601822E-3</v>
      </c>
      <c r="AD156" s="211">
        <f t="shared" si="64"/>
        <v>1.3055598775855365E-3</v>
      </c>
      <c r="AE156" s="211">
        <f t="shared" si="64"/>
        <v>1.2490445553080258E-3</v>
      </c>
      <c r="AF156" s="211">
        <f t="shared" si="64"/>
        <v>1.1925743974606274E-3</v>
      </c>
      <c r="AG156" s="211">
        <f t="shared" si="64"/>
        <v>1.1361515079228472E-3</v>
      </c>
      <c r="AH156" s="211">
        <f t="shared" si="64"/>
        <v>1.0797782003964898E-3</v>
      </c>
      <c r="AI156" s="211">
        <f t="shared" si="64"/>
        <v>1.0234570319062983E-3</v>
      </c>
      <c r="AJ156" s="211">
        <f t="shared" si="64"/>
        <v>9.6719084392385521E-4</v>
      </c>
      <c r="AK156" s="211">
        <f t="shared" si="64"/>
        <v>9.1098281343828685E-4</v>
      </c>
      <c r="AL156" s="211">
        <f t="shared" si="64"/>
        <v>8.5483651721055952E-4</v>
      </c>
      <c r="AM156" s="211">
        <f t="shared" si="64"/>
        <v>8.9257916984789259E-4</v>
      </c>
      <c r="AN156" s="210">
        <f t="shared" ref="AN156:AZ164" si="65">$AM156</f>
        <v>8.9257916984789259E-4</v>
      </c>
      <c r="AO156" s="210">
        <f t="shared" si="65"/>
        <v>8.9257916984789259E-4</v>
      </c>
      <c r="AP156" s="210">
        <f t="shared" si="65"/>
        <v>8.9257916984789259E-4</v>
      </c>
      <c r="AQ156" s="210">
        <f t="shared" si="65"/>
        <v>8.9257916984789259E-4</v>
      </c>
      <c r="AR156" s="210">
        <f t="shared" si="65"/>
        <v>8.9257916984789259E-4</v>
      </c>
      <c r="AS156" s="210">
        <f t="shared" si="65"/>
        <v>8.9257916984789259E-4</v>
      </c>
      <c r="AT156" s="210">
        <f t="shared" si="65"/>
        <v>8.9257916984789259E-4</v>
      </c>
      <c r="AU156" s="210">
        <f t="shared" si="65"/>
        <v>8.9257916984789259E-4</v>
      </c>
      <c r="AV156" s="210">
        <f t="shared" si="65"/>
        <v>8.9257916984789259E-4</v>
      </c>
      <c r="AW156" s="210">
        <f t="shared" si="65"/>
        <v>8.9257916984789259E-4</v>
      </c>
      <c r="AX156" s="210">
        <f t="shared" si="65"/>
        <v>8.9257916984789259E-4</v>
      </c>
      <c r="AY156" s="210">
        <f t="shared" si="65"/>
        <v>8.9257916984789259E-4</v>
      </c>
      <c r="AZ156" s="210">
        <f t="shared" si="65"/>
        <v>8.9257916984789259E-4</v>
      </c>
    </row>
    <row r="157" spans="2:52" s="202" customFormat="1" x14ac:dyDescent="0.25">
      <c r="B157" s="201"/>
      <c r="D157" s="208">
        <f t="shared" si="55"/>
        <v>22</v>
      </c>
      <c r="E157" s="207" t="s">
        <v>678</v>
      </c>
      <c r="G157"/>
      <c r="I157"/>
      <c r="J157"/>
      <c r="K157" s="211">
        <f t="shared" si="64"/>
        <v>2.5216202741975015E-3</v>
      </c>
      <c r="L157" s="211">
        <f t="shared" si="64"/>
        <v>2.4346533818645336E-3</v>
      </c>
      <c r="M157" s="211">
        <f t="shared" si="64"/>
        <v>2.3506858469048561E-3</v>
      </c>
      <c r="N157" s="211">
        <f t="shared" si="64"/>
        <v>2.2696142259918035E-3</v>
      </c>
      <c r="O157" s="211">
        <f t="shared" si="64"/>
        <v>2.1913386434035337E-3</v>
      </c>
      <c r="P157" s="211">
        <f t="shared" si="64"/>
        <v>2.1157626679816997E-3</v>
      </c>
      <c r="Q157" s="211">
        <f t="shared" si="64"/>
        <v>2.0427931943336358E-3</v>
      </c>
      <c r="R157" s="211">
        <f t="shared" si="64"/>
        <v>1.9723403281316967E-3</v>
      </c>
      <c r="S157" s="211">
        <f t="shared" si="64"/>
        <v>1.9043172753684531E-3</v>
      </c>
      <c r="T157" s="211">
        <f t="shared" si="64"/>
        <v>1.8386402354313098E-3</v>
      </c>
      <c r="U157" s="211">
        <f t="shared" si="64"/>
        <v>1.7752282978648153E-3</v>
      </c>
      <c r="V157" s="211">
        <f t="shared" si="64"/>
        <v>1.7140033426934897E-3</v>
      </c>
      <c r="W157" s="211">
        <f t="shared" si="64"/>
        <v>1.6548899441823633E-3</v>
      </c>
      <c r="X157" s="211">
        <f t="shared" si="64"/>
        <v>1.5978152779166732E-3</v>
      </c>
      <c r="Y157" s="211">
        <f t="shared" si="64"/>
        <v>1.5427090310862403E-3</v>
      </c>
      <c r="Z157" s="211">
        <f t="shared" si="64"/>
        <v>1.4876374323379593E-3</v>
      </c>
      <c r="AA157" s="211">
        <f t="shared" si="64"/>
        <v>1.4326017340893038E-3</v>
      </c>
      <c r="AB157" s="211">
        <f t="shared" si="64"/>
        <v>1.3776032842308385E-3</v>
      </c>
      <c r="AC157" s="211">
        <f t="shared" si="64"/>
        <v>1.322643537589535E-3</v>
      </c>
      <c r="AD157" s="211">
        <f t="shared" si="64"/>
        <v>1.267724069319785E-3</v>
      </c>
      <c r="AE157" s="211">
        <f t="shared" si="64"/>
        <v>1.212846590648286E-3</v>
      </c>
      <c r="AF157" s="211">
        <f t="shared" si="64"/>
        <v>1.1580129675180866E-3</v>
      </c>
      <c r="AG157" s="211">
        <f t="shared" si="64"/>
        <v>1.103225242837164E-3</v>
      </c>
      <c r="AH157" s="211">
        <f t="shared" si="64"/>
        <v>1.0484856632550338E-3</v>
      </c>
      <c r="AI157" s="211">
        <f t="shared" si="64"/>
        <v>9.9379671169252471E-4</v>
      </c>
      <c r="AJ157" s="211">
        <f t="shared" si="64"/>
        <v>9.39161147273886E-4</v>
      </c>
      <c r="AK157" s="211">
        <f t="shared" si="64"/>
        <v>8.8458205491743699E-4</v>
      </c>
      <c r="AL157" s="211">
        <f t="shared" si="64"/>
        <v>8.300629077277401E-4</v>
      </c>
      <c r="AM157" s="211">
        <f t="shared" si="64"/>
        <v>8.6671175854629483E-4</v>
      </c>
      <c r="AN157" s="210">
        <f t="shared" si="65"/>
        <v>8.6671175854629483E-4</v>
      </c>
      <c r="AO157" s="210">
        <f t="shared" si="65"/>
        <v>8.6671175854629483E-4</v>
      </c>
      <c r="AP157" s="210">
        <f t="shared" si="65"/>
        <v>8.6671175854629483E-4</v>
      </c>
      <c r="AQ157" s="210">
        <f t="shared" si="65"/>
        <v>8.6671175854629483E-4</v>
      </c>
      <c r="AR157" s="210">
        <f t="shared" si="65"/>
        <v>8.6671175854629483E-4</v>
      </c>
      <c r="AS157" s="210">
        <f t="shared" si="65"/>
        <v>8.6671175854629483E-4</v>
      </c>
      <c r="AT157" s="210">
        <f t="shared" si="65"/>
        <v>8.6671175854629483E-4</v>
      </c>
      <c r="AU157" s="210">
        <f t="shared" si="65"/>
        <v>8.6671175854629483E-4</v>
      </c>
      <c r="AV157" s="210">
        <f t="shared" si="65"/>
        <v>8.6671175854629483E-4</v>
      </c>
      <c r="AW157" s="210">
        <f t="shared" si="65"/>
        <v>8.6671175854629483E-4</v>
      </c>
      <c r="AX157" s="210">
        <f t="shared" si="65"/>
        <v>8.6671175854629483E-4</v>
      </c>
      <c r="AY157" s="210">
        <f t="shared" si="65"/>
        <v>8.6671175854629483E-4</v>
      </c>
      <c r="AZ157" s="210">
        <f t="shared" si="65"/>
        <v>8.6671175854629483E-4</v>
      </c>
    </row>
    <row r="158" spans="2:52" s="202" customFormat="1" x14ac:dyDescent="0.25">
      <c r="B158" s="201"/>
      <c r="D158" s="208">
        <f t="shared" si="55"/>
        <v>23</v>
      </c>
      <c r="E158" s="207" t="s">
        <v>679</v>
      </c>
      <c r="G158"/>
      <c r="I158"/>
      <c r="J158"/>
      <c r="K158" s="211">
        <f t="shared" si="64"/>
        <v>2.4485423994469288E-3</v>
      </c>
      <c r="L158" s="211">
        <f t="shared" si="64"/>
        <v>2.3640958531511444E-3</v>
      </c>
      <c r="M158" s="211">
        <f t="shared" si="64"/>
        <v>2.2825617412828366E-3</v>
      </c>
      <c r="N158" s="211">
        <f t="shared" si="64"/>
        <v>2.2038396183570634E-3</v>
      </c>
      <c r="O158" s="211">
        <f t="shared" si="64"/>
        <v>2.1278325031026525E-3</v>
      </c>
      <c r="P158" s="211">
        <f t="shared" si="64"/>
        <v>2.0544467589866749E-3</v>
      </c>
      <c r="Q158" s="211">
        <f t="shared" si="64"/>
        <v>1.9835919788594525E-3</v>
      </c>
      <c r="R158" s="211">
        <f t="shared" si="64"/>
        <v>1.9151808735779845E-3</v>
      </c>
      <c r="S158" s="211">
        <f t="shared" si="64"/>
        <v>1.8491291644705838E-3</v>
      </c>
      <c r="T158" s="211">
        <f t="shared" si="64"/>
        <v>1.7853554795102488E-3</v>
      </c>
      <c r="U158" s="211">
        <f t="shared" si="64"/>
        <v>1.7237812530688564E-3</v>
      </c>
      <c r="V158" s="211">
        <f t="shared" si="64"/>
        <v>1.6643306291286846E-3</v>
      </c>
      <c r="W158" s="211">
        <f t="shared" si="64"/>
        <v>1.606930367832023E-3</v>
      </c>
      <c r="X158" s="211">
        <f t="shared" si="64"/>
        <v>1.5515097552537473E-3</v>
      </c>
      <c r="Y158" s="211">
        <f t="shared" si="64"/>
        <v>1.4980005162857017E-3</v>
      </c>
      <c r="Z158" s="211">
        <f t="shared" si="64"/>
        <v>1.4445249212802606E-3</v>
      </c>
      <c r="AA158" s="211">
        <f t="shared" si="64"/>
        <v>1.3910841863591845E-3</v>
      </c>
      <c r="AB158" s="211">
        <f t="shared" si="64"/>
        <v>1.3376796203504642E-3</v>
      </c>
      <c r="AC158" s="211">
        <f t="shared" si="64"/>
        <v>1.2843126359194242E-3</v>
      </c>
      <c r="AD158" s="211">
        <f t="shared" si="64"/>
        <v>1.2309847625716582E-3</v>
      </c>
      <c r="AE158" s="211">
        <f t="shared" si="64"/>
        <v>1.1776976619416188E-3</v>
      </c>
      <c r="AF158" s="211">
        <f t="shared" si="64"/>
        <v>1.1244531458963489E-3</v>
      </c>
      <c r="AG158" s="211">
        <f t="shared" si="64"/>
        <v>1.0712531981392835E-3</v>
      </c>
      <c r="AH158" s="211">
        <f t="shared" si="64"/>
        <v>1.0181000002108601E-3</v>
      </c>
      <c r="AI158" s="211">
        <f t="shared" si="64"/>
        <v>9.6499596307556262E-4</v>
      </c>
      <c r="AJ158" s="211">
        <f t="shared" si="64"/>
        <v>9.1194376589677636E-4</v>
      </c>
      <c r="AK158" s="211">
        <f t="shared" si="64"/>
        <v>8.5894640419027378E-4</v>
      </c>
      <c r="AL158" s="211">
        <f t="shared" si="64"/>
        <v>8.0600725040823014E-4</v>
      </c>
      <c r="AM158" s="211">
        <f t="shared" si="64"/>
        <v>8.4159399835694525E-4</v>
      </c>
      <c r="AN158" s="210">
        <f t="shared" si="65"/>
        <v>8.4159399835694525E-4</v>
      </c>
      <c r="AO158" s="210">
        <f t="shared" si="65"/>
        <v>8.4159399835694525E-4</v>
      </c>
      <c r="AP158" s="210">
        <f t="shared" si="65"/>
        <v>8.4159399835694525E-4</v>
      </c>
      <c r="AQ158" s="210">
        <f t="shared" si="65"/>
        <v>8.4159399835694525E-4</v>
      </c>
      <c r="AR158" s="210">
        <f t="shared" si="65"/>
        <v>8.4159399835694525E-4</v>
      </c>
      <c r="AS158" s="210">
        <f t="shared" si="65"/>
        <v>8.4159399835694525E-4</v>
      </c>
      <c r="AT158" s="210">
        <f t="shared" si="65"/>
        <v>8.4159399835694525E-4</v>
      </c>
      <c r="AU158" s="210">
        <f t="shared" si="65"/>
        <v>8.4159399835694525E-4</v>
      </c>
      <c r="AV158" s="210">
        <f t="shared" si="65"/>
        <v>8.4159399835694525E-4</v>
      </c>
      <c r="AW158" s="210">
        <f t="shared" si="65"/>
        <v>8.4159399835694525E-4</v>
      </c>
      <c r="AX158" s="210">
        <f t="shared" si="65"/>
        <v>8.4159399835694525E-4</v>
      </c>
      <c r="AY158" s="210">
        <f t="shared" si="65"/>
        <v>8.4159399835694525E-4</v>
      </c>
      <c r="AZ158" s="210">
        <f t="shared" si="65"/>
        <v>8.4159399835694525E-4</v>
      </c>
    </row>
    <row r="159" spans="2:52" s="202" customFormat="1" x14ac:dyDescent="0.25">
      <c r="B159" s="201"/>
      <c r="D159" s="208">
        <f t="shared" si="55"/>
        <v>24</v>
      </c>
      <c r="E159" s="202" t="s">
        <v>680</v>
      </c>
      <c r="G159"/>
      <c r="I159"/>
      <c r="J159"/>
      <c r="K159" s="211">
        <f t="shared" si="64"/>
        <v>2.3775823597378593E-3</v>
      </c>
      <c r="L159" s="211">
        <f t="shared" si="64"/>
        <v>2.295583118532563E-3</v>
      </c>
      <c r="M159" s="211">
        <f t="shared" si="64"/>
        <v>2.2164119078813735E-3</v>
      </c>
      <c r="N159" s="211">
        <f t="shared" si="64"/>
        <v>2.1399711932620514E-3</v>
      </c>
      <c r="O159" s="211">
        <f t="shared" si="64"/>
        <v>2.0661668039713985E-3</v>
      </c>
      <c r="P159" s="211">
        <f t="shared" si="64"/>
        <v>1.994907817112198E-3</v>
      </c>
      <c r="Q159" s="211">
        <f t="shared" si="64"/>
        <v>1.9261064455812656E-3</v>
      </c>
      <c r="R159" s="211">
        <f t="shared" si="64"/>
        <v>1.8596779299206311E-3</v>
      </c>
      <c r="S159" s="211">
        <f t="shared" si="64"/>
        <v>1.7955404338986037E-3</v>
      </c>
      <c r="T159" s="211">
        <f t="shared" si="64"/>
        <v>1.733614943692095E-3</v>
      </c>
      <c r="U159" s="211">
        <f t="shared" si="64"/>
        <v>1.6738251705459869E-3</v>
      </c>
      <c r="V159" s="211">
        <f t="shared" si="64"/>
        <v>1.6160974567896358E-3</v>
      </c>
      <c r="W159" s="211">
        <f t="shared" si="64"/>
        <v>1.5603606850947234E-3</v>
      </c>
      <c r="X159" s="211">
        <f t="shared" si="64"/>
        <v>1.5065461908626702E-3</v>
      </c>
      <c r="Y159" s="211">
        <f t="shared" si="64"/>
        <v>1.4545876776336734E-3</v>
      </c>
      <c r="Z159" s="211">
        <f t="shared" si="64"/>
        <v>1.4026618333476436E-3</v>
      </c>
      <c r="AA159" s="211">
        <f t="shared" si="64"/>
        <v>1.3507698388824968E-3</v>
      </c>
      <c r="AB159" s="211">
        <f t="shared" si="64"/>
        <v>1.2989129651357035E-3</v>
      </c>
      <c r="AC159" s="211">
        <f t="shared" si="64"/>
        <v>1.2470925838328085E-3</v>
      </c>
      <c r="AD159" s="211">
        <f t="shared" si="64"/>
        <v>1.1953101801535327E-3</v>
      </c>
      <c r="AE159" s="211">
        <f t="shared" si="64"/>
        <v>1.1435673675772933E-3</v>
      </c>
      <c r="AF159" s="211">
        <f t="shared" si="64"/>
        <v>1.0918659054622783E-3</v>
      </c>
      <c r="AG159" s="211">
        <f t="shared" si="64"/>
        <v>1.0402077200231596E-3</v>
      </c>
      <c r="AH159" s="211">
        <f t="shared" si="64"/>
        <v>9.8859492957819109E-4</v>
      </c>
      <c r="AI159" s="211">
        <f t="shared" si="64"/>
        <v>9.3702987522084516E-4</v>
      </c>
      <c r="AJ159" s="211">
        <f t="shared" si="64"/>
        <v>8.8551515847095014E-4</v>
      </c>
      <c r="AK159" s="211">
        <f t="shared" si="64"/>
        <v>8.3405368803266444E-4</v>
      </c>
      <c r="AL159" s="211">
        <f t="shared" si="64"/>
        <v>7.8264873862273496E-4</v>
      </c>
      <c r="AM159" s="211">
        <f t="shared" si="64"/>
        <v>8.1720416399842539E-4</v>
      </c>
      <c r="AN159" s="210">
        <f t="shared" si="65"/>
        <v>8.1720416399842539E-4</v>
      </c>
      <c r="AO159" s="210">
        <f t="shared" si="65"/>
        <v>8.1720416399842539E-4</v>
      </c>
      <c r="AP159" s="210">
        <f t="shared" si="65"/>
        <v>8.1720416399842539E-4</v>
      </c>
      <c r="AQ159" s="210">
        <f t="shared" si="65"/>
        <v>8.1720416399842539E-4</v>
      </c>
      <c r="AR159" s="210">
        <f t="shared" si="65"/>
        <v>8.1720416399842539E-4</v>
      </c>
      <c r="AS159" s="210">
        <f t="shared" si="65"/>
        <v>8.1720416399842539E-4</v>
      </c>
      <c r="AT159" s="210">
        <f t="shared" si="65"/>
        <v>8.1720416399842539E-4</v>
      </c>
      <c r="AU159" s="210">
        <f t="shared" si="65"/>
        <v>8.1720416399842539E-4</v>
      </c>
      <c r="AV159" s="210">
        <f t="shared" si="65"/>
        <v>8.1720416399842539E-4</v>
      </c>
      <c r="AW159" s="210">
        <f t="shared" si="65"/>
        <v>8.1720416399842539E-4</v>
      </c>
      <c r="AX159" s="210">
        <f t="shared" si="65"/>
        <v>8.1720416399842539E-4</v>
      </c>
      <c r="AY159" s="210">
        <f t="shared" si="65"/>
        <v>8.1720416399842539E-4</v>
      </c>
      <c r="AZ159" s="210">
        <f t="shared" si="65"/>
        <v>8.1720416399842539E-4</v>
      </c>
    </row>
    <row r="160" spans="2:52" s="202" customFormat="1" x14ac:dyDescent="0.25">
      <c r="B160" s="201"/>
      <c r="D160" s="208">
        <f t="shared" si="55"/>
        <v>25</v>
      </c>
      <c r="E160" s="202" t="s">
        <v>681</v>
      </c>
      <c r="G160"/>
      <c r="I160"/>
      <c r="J160"/>
      <c r="K160" s="209" cm="1">
        <f t="array" ref="K160">SUMPRODUCT((EmissionRates!$J$10:$S$39)*(EmissionRates!$E$10:$E$39=$D160)*(EmissionRates!$J$8:$S$8=$E$138)*(EmissionRates!$B$10:$B$39=K$2)*(EmissionRates!$F$10:$F$39=$F$69))</f>
        <v>1.98769148776451E-3</v>
      </c>
      <c r="L160" s="210">
        <f t="shared" ref="L160:AL160" si="66">K160*($AM$71/$K$71)^(1/(COUNT(K$2:AM$2)))</f>
        <v>1.9191389965839785E-3</v>
      </c>
      <c r="M160" s="210">
        <f t="shared" si="66"/>
        <v>1.852950777764618E-3</v>
      </c>
      <c r="N160" s="210">
        <f t="shared" si="66"/>
        <v>1.7890452911070642E-3</v>
      </c>
      <c r="O160" s="210">
        <f t="shared" si="66"/>
        <v>1.7273438086108435E-3</v>
      </c>
      <c r="P160" s="210">
        <f t="shared" si="66"/>
        <v>1.6677703174858619E-3</v>
      </c>
      <c r="Q160" s="210">
        <f t="shared" si="66"/>
        <v>1.6102514265088799E-3</v>
      </c>
      <c r="R160" s="210">
        <f t="shared" si="66"/>
        <v>1.5547162756096139E-3</v>
      </c>
      <c r="S160" s="210">
        <f t="shared" si="66"/>
        <v>1.5010964485750757E-3</v>
      </c>
      <c r="T160" s="210">
        <f t="shared" si="66"/>
        <v>1.4493258887646079E-3</v>
      </c>
      <c r="U160" s="210">
        <f t="shared" si="66"/>
        <v>1.3993408177317822E-3</v>
      </c>
      <c r="V160" s="210">
        <f t="shared" si="66"/>
        <v>1.351079656652905E-3</v>
      </c>
      <c r="W160" s="210">
        <f t="shared" si="66"/>
        <v>1.3044829504653365E-3</v>
      </c>
      <c r="X160" s="210">
        <f t="shared" si="66"/>
        <v>1.2594932946221639E-3</v>
      </c>
      <c r="Y160" s="210">
        <f t="shared" si="66"/>
        <v>1.2160552643729978E-3</v>
      </c>
      <c r="Z160" s="210">
        <f t="shared" si="66"/>
        <v>1.1726445458085709E-3</v>
      </c>
      <c r="AA160" s="210">
        <f t="shared" si="66"/>
        <v>1.1292621261590292E-3</v>
      </c>
      <c r="AB160" s="210">
        <f t="shared" si="66"/>
        <v>1.0859090679121027E-3</v>
      </c>
      <c r="AC160" s="210">
        <f t="shared" si="66"/>
        <v>1.0425865178491755E-3</v>
      </c>
      <c r="AD160" s="210">
        <f t="shared" si="66"/>
        <v>9.9929571760088028E-4</v>
      </c>
      <c r="AE160" s="210">
        <f t="shared" si="66"/>
        <v>9.5603801605815663E-4</v>
      </c>
      <c r="AF160" s="210">
        <f t="shared" si="66"/>
        <v>9.1281488406859857E-4</v>
      </c>
      <c r="AG160" s="210">
        <f t="shared" si="66"/>
        <v>8.6962793197411126E-4</v>
      </c>
      <c r="AH160" s="210">
        <f t="shared" si="66"/>
        <v>8.2647893071783165E-4</v>
      </c>
      <c r="AI160" s="210">
        <f t="shared" si="66"/>
        <v>7.8336983748603659E-4</v>
      </c>
      <c r="AJ160" s="210">
        <f t="shared" si="66"/>
        <v>7.4030282718501143E-4</v>
      </c>
      <c r="AK160" s="210">
        <f t="shared" si="66"/>
        <v>6.9728033153135791E-4</v>
      </c>
      <c r="AL160" s="210">
        <f t="shared" si="66"/>
        <v>6.5430508823322551E-4</v>
      </c>
      <c r="AM160" s="209" cm="1">
        <f t="array" ref="AM160">SUMPRODUCT((EmissionRates!$J$10:$S$39)*(EmissionRates!$E$10:$E$39=$D160)*(EmissionRates!$J$8:$S$8=$E$138)*(EmissionRates!$B$10:$B$39=AM$2)*(EmissionRates!$F$10:$F$39=$F$69))</f>
        <v>6.7968932164566098E-4</v>
      </c>
      <c r="AN160" s="210">
        <f t="shared" si="65"/>
        <v>6.7968932164566098E-4</v>
      </c>
      <c r="AO160" s="210">
        <f t="shared" si="65"/>
        <v>6.7968932164566098E-4</v>
      </c>
      <c r="AP160" s="210">
        <f t="shared" si="65"/>
        <v>6.7968932164566098E-4</v>
      </c>
      <c r="AQ160" s="210">
        <f t="shared" si="65"/>
        <v>6.7968932164566098E-4</v>
      </c>
      <c r="AR160" s="210">
        <f t="shared" si="65"/>
        <v>6.7968932164566098E-4</v>
      </c>
      <c r="AS160" s="210">
        <f t="shared" si="65"/>
        <v>6.7968932164566098E-4</v>
      </c>
      <c r="AT160" s="210">
        <f t="shared" si="65"/>
        <v>6.7968932164566098E-4</v>
      </c>
      <c r="AU160" s="210">
        <f t="shared" si="65"/>
        <v>6.7968932164566098E-4</v>
      </c>
      <c r="AV160" s="210">
        <f t="shared" si="65"/>
        <v>6.7968932164566098E-4</v>
      </c>
      <c r="AW160" s="210">
        <f t="shared" si="65"/>
        <v>6.7968932164566098E-4</v>
      </c>
      <c r="AX160" s="210">
        <f t="shared" si="65"/>
        <v>6.7968932164566098E-4</v>
      </c>
      <c r="AY160" s="210">
        <f t="shared" si="65"/>
        <v>6.7968932164566098E-4</v>
      </c>
      <c r="AZ160" s="210">
        <f t="shared" si="65"/>
        <v>6.7968932164566098E-4</v>
      </c>
    </row>
    <row r="161" spans="2:52" s="202" customFormat="1" x14ac:dyDescent="0.25">
      <c r="B161" s="201"/>
      <c r="D161" s="208">
        <f t="shared" si="55"/>
        <v>26</v>
      </c>
      <c r="E161" s="202" t="s">
        <v>682</v>
      </c>
      <c r="G161"/>
      <c r="I161"/>
      <c r="J161"/>
      <c r="K161" s="211">
        <f t="shared" ref="K161:AM164" si="67">K160*($K$76/$K$71)^(1/(COUNT($D160:$D165)))</f>
        <v>1.930087148573566E-3</v>
      </c>
      <c r="L161" s="211">
        <f t="shared" si="67"/>
        <v>1.8635213444511899E-3</v>
      </c>
      <c r="M161" s="211">
        <f t="shared" si="67"/>
        <v>1.7992512948400716E-3</v>
      </c>
      <c r="N161" s="211">
        <f t="shared" si="67"/>
        <v>1.7371978226184825E-3</v>
      </c>
      <c r="O161" s="211">
        <f t="shared" si="67"/>
        <v>1.6772844813645899E-3</v>
      </c>
      <c r="P161" s="211">
        <f t="shared" si="67"/>
        <v>1.6194374611787235E-3</v>
      </c>
      <c r="Q161" s="211">
        <f t="shared" si="67"/>
        <v>1.5635854977536885E-3</v>
      </c>
      <c r="R161" s="211">
        <f t="shared" si="67"/>
        <v>1.5096597845811088E-3</v>
      </c>
      <c r="S161" s="211">
        <f t="shared" si="67"/>
        <v>1.4575938881856414E-3</v>
      </c>
      <c r="T161" s="211">
        <f t="shared" si="67"/>
        <v>1.4073236662826328E-3</v>
      </c>
      <c r="U161" s="211">
        <f t="shared" si="67"/>
        <v>1.3587871887583986E-3</v>
      </c>
      <c r="V161" s="211">
        <f t="shared" si="67"/>
        <v>1.3119246613757713E-3</v>
      </c>
      <c r="W161" s="211">
        <f t="shared" si="67"/>
        <v>1.2666783521109307E-3</v>
      </c>
      <c r="X161" s="211">
        <f t="shared" si="67"/>
        <v>1.222992520030765E-3</v>
      </c>
      <c r="Y161" s="211">
        <f t="shared" si="67"/>
        <v>1.180813346623147E-3</v>
      </c>
      <c r="Z161" s="211">
        <f t="shared" si="67"/>
        <v>1.1386606933933563E-3</v>
      </c>
      <c r="AA161" s="211">
        <f t="shared" si="67"/>
        <v>1.0965355189610927E-3</v>
      </c>
      <c r="AB161" s="211">
        <f t="shared" si="67"/>
        <v>1.0544388550226356E-3</v>
      </c>
      <c r="AC161" s="211">
        <f t="shared" si="67"/>
        <v>1.0123718151250451E-3</v>
      </c>
      <c r="AD161" s="211">
        <f t="shared" si="67"/>
        <v>9.7033560491584833E-4</v>
      </c>
      <c r="AE161" s="211">
        <f t="shared" si="67"/>
        <v>9.2833153419441994E-4</v>
      </c>
      <c r="AF161" s="211">
        <f t="shared" si="67"/>
        <v>8.8636103118242102E-4</v>
      </c>
      <c r="AG161" s="211">
        <f t="shared" si="67"/>
        <v>8.4442565955320588E-4</v>
      </c>
      <c r="AH161" s="211">
        <f t="shared" si="67"/>
        <v>8.0252713892705295E-4</v>
      </c>
      <c r="AI161" s="211">
        <f t="shared" si="67"/>
        <v>7.6066736976995687E-4</v>
      </c>
      <c r="AJ161" s="211">
        <f t="shared" si="67"/>
        <v>7.1884846395828088E-4</v>
      </c>
      <c r="AK161" s="211">
        <f t="shared" si="67"/>
        <v>6.7707278273620758E-4</v>
      </c>
      <c r="AL161" s="211">
        <f t="shared" si="67"/>
        <v>6.3534298447167205E-4</v>
      </c>
      <c r="AM161" s="211">
        <f t="shared" si="67"/>
        <v>6.5999156951986537E-4</v>
      </c>
      <c r="AN161" s="210">
        <f t="shared" si="65"/>
        <v>6.5999156951986537E-4</v>
      </c>
      <c r="AO161" s="210">
        <f t="shared" si="65"/>
        <v>6.5999156951986537E-4</v>
      </c>
      <c r="AP161" s="210">
        <f t="shared" si="65"/>
        <v>6.5999156951986537E-4</v>
      </c>
      <c r="AQ161" s="210">
        <f t="shared" si="65"/>
        <v>6.5999156951986537E-4</v>
      </c>
      <c r="AR161" s="210">
        <f t="shared" si="65"/>
        <v>6.5999156951986537E-4</v>
      </c>
      <c r="AS161" s="210">
        <f t="shared" si="65"/>
        <v>6.5999156951986537E-4</v>
      </c>
      <c r="AT161" s="210">
        <f t="shared" si="65"/>
        <v>6.5999156951986537E-4</v>
      </c>
      <c r="AU161" s="210">
        <f t="shared" si="65"/>
        <v>6.5999156951986537E-4</v>
      </c>
      <c r="AV161" s="210">
        <f t="shared" si="65"/>
        <v>6.5999156951986537E-4</v>
      </c>
      <c r="AW161" s="210">
        <f t="shared" si="65"/>
        <v>6.5999156951986537E-4</v>
      </c>
      <c r="AX161" s="210">
        <f t="shared" si="65"/>
        <v>6.5999156951986537E-4</v>
      </c>
      <c r="AY161" s="210">
        <f t="shared" si="65"/>
        <v>6.5999156951986537E-4</v>
      </c>
      <c r="AZ161" s="210">
        <f t="shared" si="65"/>
        <v>6.5999156951986537E-4</v>
      </c>
    </row>
    <row r="162" spans="2:52" s="202" customFormat="1" x14ac:dyDescent="0.25">
      <c r="B162" s="201"/>
      <c r="D162" s="208">
        <f t="shared" si="55"/>
        <v>27</v>
      </c>
      <c r="E162" s="202" t="s">
        <v>683</v>
      </c>
      <c r="G162"/>
      <c r="I162"/>
      <c r="J162"/>
      <c r="K162" s="211">
        <f t="shared" si="67"/>
        <v>1.8741522132685125E-3</v>
      </c>
      <c r="L162" s="211">
        <f t="shared" si="67"/>
        <v>1.8095155209739964E-3</v>
      </c>
      <c r="M162" s="211">
        <f t="shared" si="67"/>
        <v>1.7471080510239609E-3</v>
      </c>
      <c r="N162" s="211">
        <f t="shared" si="67"/>
        <v>1.6868529208910871E-3</v>
      </c>
      <c r="O162" s="211">
        <f t="shared" si="67"/>
        <v>1.6286758996108407E-3</v>
      </c>
      <c r="P162" s="211">
        <f t="shared" si="67"/>
        <v>1.5725053163330579E-3</v>
      </c>
      <c r="Q162" s="211">
        <f t="shared" si="67"/>
        <v>1.5182719720274488E-3</v>
      </c>
      <c r="R162" s="211">
        <f t="shared" si="67"/>
        <v>1.4659090542342469E-3</v>
      </c>
      <c r="S162" s="211">
        <f t="shared" si="67"/>
        <v>1.4153520547549798E-3</v>
      </c>
      <c r="T162" s="211">
        <f t="shared" si="67"/>
        <v>1.3665386901819594E-3</v>
      </c>
      <c r="U162" s="211">
        <f t="shared" si="67"/>
        <v>1.3194088251685953E-3</v>
      </c>
      <c r="V162" s="211">
        <f t="shared" si="67"/>
        <v>1.2739043983459948E-3</v>
      </c>
      <c r="W162" s="211">
        <f t="shared" si="67"/>
        <v>1.2299693507945913E-3</v>
      </c>
      <c r="X162" s="211">
        <f t="shared" si="67"/>
        <v>1.1875495569826755E-3</v>
      </c>
      <c r="Y162" s="211">
        <f t="shared" si="67"/>
        <v>1.1465927580867573E-3</v>
      </c>
      <c r="Z162" s="211">
        <f t="shared" si="67"/>
        <v>1.1056617108000388E-3</v>
      </c>
      <c r="AA162" s="211">
        <f t="shared" si="67"/>
        <v>1.0647573459609194E-3</v>
      </c>
      <c r="AB162" s="211">
        <f t="shared" si="67"/>
        <v>1.0238806653665802E-3</v>
      </c>
      <c r="AC162" s="211">
        <f t="shared" si="67"/>
        <v>9.8303275029290572E-4</v>
      </c>
      <c r="AD162" s="211">
        <f t="shared" si="67"/>
        <v>9.4221477144712615E-4</v>
      </c>
      <c r="AE162" s="211">
        <f t="shared" si="67"/>
        <v>9.0142800066994556E-4</v>
      </c>
      <c r="AF162" s="211">
        <f t="shared" si="67"/>
        <v>8.60673824792414E-4</v>
      </c>
      <c r="AG162" s="211">
        <f t="shared" si="67"/>
        <v>8.1995376217181384E-4</v>
      </c>
      <c r="AH162" s="211">
        <f t="shared" si="67"/>
        <v>7.7926948259292837E-4</v>
      </c>
      <c r="AI162" s="211">
        <f t="shared" si="67"/>
        <v>7.3862283144525323E-4</v>
      </c>
      <c r="AJ162" s="211">
        <f t="shared" si="67"/>
        <v>6.9801585940187005E-4</v>
      </c>
      <c r="AK162" s="211">
        <f t="shared" si="67"/>
        <v>6.5745085927686956E-4</v>
      </c>
      <c r="AL162" s="211">
        <f t="shared" si="67"/>
        <v>6.1693041239729342E-4</v>
      </c>
      <c r="AM162" s="211">
        <f t="shared" si="67"/>
        <v>6.4086466855570027E-4</v>
      </c>
      <c r="AN162" s="210">
        <f t="shared" si="65"/>
        <v>6.4086466855570027E-4</v>
      </c>
      <c r="AO162" s="210">
        <f t="shared" si="65"/>
        <v>6.4086466855570027E-4</v>
      </c>
      <c r="AP162" s="210">
        <f t="shared" si="65"/>
        <v>6.4086466855570027E-4</v>
      </c>
      <c r="AQ162" s="210">
        <f t="shared" si="65"/>
        <v>6.4086466855570027E-4</v>
      </c>
      <c r="AR162" s="210">
        <f t="shared" si="65"/>
        <v>6.4086466855570027E-4</v>
      </c>
      <c r="AS162" s="210">
        <f t="shared" si="65"/>
        <v>6.4086466855570027E-4</v>
      </c>
      <c r="AT162" s="210">
        <f t="shared" si="65"/>
        <v>6.4086466855570027E-4</v>
      </c>
      <c r="AU162" s="210">
        <f t="shared" si="65"/>
        <v>6.4086466855570027E-4</v>
      </c>
      <c r="AV162" s="210">
        <f t="shared" si="65"/>
        <v>6.4086466855570027E-4</v>
      </c>
      <c r="AW162" s="210">
        <f t="shared" si="65"/>
        <v>6.4086466855570027E-4</v>
      </c>
      <c r="AX162" s="210">
        <f t="shared" si="65"/>
        <v>6.4086466855570027E-4</v>
      </c>
      <c r="AY162" s="210">
        <f t="shared" si="65"/>
        <v>6.4086466855570027E-4</v>
      </c>
      <c r="AZ162" s="210">
        <f t="shared" si="65"/>
        <v>6.4086466855570027E-4</v>
      </c>
    </row>
    <row r="163" spans="2:52" s="202" customFormat="1" x14ac:dyDescent="0.25">
      <c r="B163" s="201"/>
      <c r="D163" s="208">
        <f t="shared" si="55"/>
        <v>28</v>
      </c>
      <c r="E163" s="202" t="s">
        <v>684</v>
      </c>
      <c r="G163"/>
      <c r="I163"/>
      <c r="J163"/>
      <c r="K163" s="211">
        <f t="shared" si="67"/>
        <v>1.8198383016513752E-3</v>
      </c>
      <c r="L163" s="211">
        <f t="shared" si="67"/>
        <v>1.7570748145147187E-3</v>
      </c>
      <c r="M163" s="211">
        <f t="shared" si="67"/>
        <v>1.6964759456927654E-3</v>
      </c>
      <c r="N163" s="211">
        <f t="shared" si="67"/>
        <v>1.63796704075406E-3</v>
      </c>
      <c r="O163" s="211">
        <f t="shared" si="67"/>
        <v>1.5814760199862549E-3</v>
      </c>
      <c r="P163" s="211">
        <f t="shared" si="67"/>
        <v>1.5269332895979191E-3</v>
      </c>
      <c r="Q163" s="211">
        <f t="shared" si="67"/>
        <v>1.4742716559828623E-3</v>
      </c>
      <c r="R163" s="211">
        <f t="shared" si="67"/>
        <v>1.4234262429413558E-3</v>
      </c>
      <c r="S163" s="211">
        <f t="shared" si="67"/>
        <v>1.3743344117562667E-3</v>
      </c>
      <c r="T163" s="211">
        <f t="shared" si="67"/>
        <v>1.3269356840256458E-3</v>
      </c>
      <c r="U163" s="211">
        <f t="shared" si="67"/>
        <v>1.2811716671567071E-3</v>
      </c>
      <c r="V163" s="211">
        <f t="shared" si="67"/>
        <v>1.2369859824294036E-3</v>
      </c>
      <c r="W163" s="211">
        <f t="shared" si="67"/>
        <v>1.1943241955409854E-3</v>
      </c>
      <c r="X163" s="211">
        <f t="shared" si="67"/>
        <v>1.1531337495459682E-3</v>
      </c>
      <c r="Y163" s="211">
        <f t="shared" si="67"/>
        <v>1.1133639001089067E-3</v>
      </c>
      <c r="Z163" s="211">
        <f t="shared" si="67"/>
        <v>1.0736190559859379E-3</v>
      </c>
      <c r="AA163" s="211">
        <f t="shared" si="67"/>
        <v>1.0339001210392777E-3</v>
      </c>
      <c r="AB163" s="211">
        <f t="shared" si="67"/>
        <v>9.9420806803350082E-4</v>
      </c>
      <c r="AC163" s="211">
        <f t="shared" si="67"/>
        <v>9.5454394690855078E-4</v>
      </c>
      <c r="AD163" s="211">
        <f t="shared" si="67"/>
        <v>9.1490889444394998E-4</v>
      </c>
      <c r="AE163" s="211">
        <f t="shared" si="67"/>
        <v>8.753041456217933E-4</v>
      </c>
      <c r="AF163" s="211">
        <f t="shared" si="67"/>
        <v>8.3573104708204175E-4</v>
      </c>
      <c r="AG163" s="211">
        <f t="shared" si="67"/>
        <v>7.9619107317918897E-4</v>
      </c>
      <c r="AH163" s="211">
        <f t="shared" si="67"/>
        <v>7.5668584530678192E-4</v>
      </c>
      <c r="AI163" s="211">
        <f t="shared" si="67"/>
        <v>7.1721715537396307E-4</v>
      </c>
      <c r="AJ163" s="211">
        <f t="shared" si="67"/>
        <v>6.777869946242354E-4</v>
      </c>
      <c r="AK163" s="211">
        <f t="shared" si="67"/>
        <v>6.3839758942473783E-4</v>
      </c>
      <c r="AL163" s="211">
        <f t="shared" si="67"/>
        <v>5.9905144629430378E-4</v>
      </c>
      <c r="AM163" s="211">
        <f t="shared" si="67"/>
        <v>6.2229207518785658E-4</v>
      </c>
      <c r="AN163" s="210">
        <f t="shared" si="65"/>
        <v>6.2229207518785658E-4</v>
      </c>
      <c r="AO163" s="210">
        <f t="shared" si="65"/>
        <v>6.2229207518785658E-4</v>
      </c>
      <c r="AP163" s="210">
        <f t="shared" si="65"/>
        <v>6.2229207518785658E-4</v>
      </c>
      <c r="AQ163" s="210">
        <f t="shared" si="65"/>
        <v>6.2229207518785658E-4</v>
      </c>
      <c r="AR163" s="210">
        <f t="shared" si="65"/>
        <v>6.2229207518785658E-4</v>
      </c>
      <c r="AS163" s="210">
        <f t="shared" si="65"/>
        <v>6.2229207518785658E-4</v>
      </c>
      <c r="AT163" s="210">
        <f t="shared" si="65"/>
        <v>6.2229207518785658E-4</v>
      </c>
      <c r="AU163" s="210">
        <f t="shared" si="65"/>
        <v>6.2229207518785658E-4</v>
      </c>
      <c r="AV163" s="210">
        <f t="shared" si="65"/>
        <v>6.2229207518785658E-4</v>
      </c>
      <c r="AW163" s="210">
        <f t="shared" si="65"/>
        <v>6.2229207518785658E-4</v>
      </c>
      <c r="AX163" s="210">
        <f t="shared" si="65"/>
        <v>6.2229207518785658E-4</v>
      </c>
      <c r="AY163" s="210">
        <f t="shared" si="65"/>
        <v>6.2229207518785658E-4</v>
      </c>
      <c r="AZ163" s="210">
        <f t="shared" si="65"/>
        <v>6.2229207518785658E-4</v>
      </c>
    </row>
    <row r="164" spans="2:52" s="202" customFormat="1" x14ac:dyDescent="0.25">
      <c r="B164" s="201"/>
      <c r="D164" s="208">
        <f t="shared" si="55"/>
        <v>29</v>
      </c>
      <c r="E164" s="202" t="s">
        <v>685</v>
      </c>
      <c r="G164"/>
      <c r="I164"/>
      <c r="J164"/>
      <c r="K164" s="211">
        <f t="shared" si="67"/>
        <v>1.7670984356076276E-3</v>
      </c>
      <c r="L164" s="211">
        <f t="shared" si="67"/>
        <v>1.7061538671633747E-3</v>
      </c>
      <c r="M164" s="211">
        <f t="shared" si="67"/>
        <v>1.6473111852626291E-3</v>
      </c>
      <c r="N164" s="211">
        <f t="shared" si="67"/>
        <v>1.5904978989984143E-3</v>
      </c>
      <c r="O164" s="211">
        <f t="shared" si="67"/>
        <v>1.5356440175661563E-3</v>
      </c>
      <c r="P164" s="211">
        <f t="shared" si="67"/>
        <v>1.482681964038908E-3</v>
      </c>
      <c r="Q164" s="211">
        <f t="shared" si="67"/>
        <v>1.4315464921163393E-3</v>
      </c>
      <c r="R164" s="211">
        <f t="shared" si="67"/>
        <v>1.3821746057449302E-3</v>
      </c>
      <c r="S164" s="211">
        <f t="shared" si="67"/>
        <v>1.3345054815103402E-3</v>
      </c>
      <c r="T164" s="211">
        <f t="shared" si="67"/>
        <v>1.2884803937063484E-3</v>
      </c>
      <c r="U164" s="211">
        <f t="shared" si="67"/>
        <v>1.2440426419880559E-3</v>
      </c>
      <c r="V164" s="211">
        <f t="shared" si="67"/>
        <v>1.2011374815202179E-3</v>
      </c>
      <c r="W164" s="211">
        <f t="shared" si="67"/>
        <v>1.1597120555346561E-3</v>
      </c>
      <c r="X164" s="211">
        <f t="shared" si="67"/>
        <v>1.1197153302136614E-3</v>
      </c>
      <c r="Y164" s="211">
        <f t="shared" si="67"/>
        <v>1.0810980318191775E-3</v>
      </c>
      <c r="Z164" s="211">
        <f t="shared" si="67"/>
        <v>1.0425050140717019E-3</v>
      </c>
      <c r="AA164" s="211">
        <f t="shared" si="67"/>
        <v>1.003937154639051E-3</v>
      </c>
      <c r="AB164" s="211">
        <f t="shared" si="67"/>
        <v>9.6539539809457312E-4</v>
      </c>
      <c r="AC164" s="211">
        <f t="shared" si="67"/>
        <v>9.2688076395040298E-4</v>
      </c>
      <c r="AD164" s="211">
        <f t="shared" si="67"/>
        <v>8.8839435604159771E-4</v>
      </c>
      <c r="AE164" s="211">
        <f t="shared" si="67"/>
        <v>8.4993737355982483E-4</v>
      </c>
      <c r="AF164" s="211">
        <f t="shared" si="67"/>
        <v>8.1151112411871498E-4</v>
      </c>
      <c r="AG164" s="211">
        <f t="shared" si="67"/>
        <v>7.7311703934519716E-4</v>
      </c>
      <c r="AH164" s="211">
        <f t="shared" si="67"/>
        <v>7.3475669364398517E-4</v>
      </c>
      <c r="AI164" s="211">
        <f t="shared" si="67"/>
        <v>6.9643182699375696E-4</v>
      </c>
      <c r="AJ164" s="211">
        <f t="shared" si="67"/>
        <v>6.5814437293073712E-4</v>
      </c>
      <c r="AK164" s="211">
        <f t="shared" si="67"/>
        <v>6.198964933007802E-4</v>
      </c>
      <c r="AL164" s="211">
        <f t="shared" si="67"/>
        <v>5.8169062198249236E-4</v>
      </c>
      <c r="AM164" s="211">
        <f t="shared" si="67"/>
        <v>6.0425772529220279E-4</v>
      </c>
      <c r="AN164" s="210">
        <f>$AM164</f>
        <v>6.0425772529220279E-4</v>
      </c>
      <c r="AO164" s="210">
        <f>$AM164</f>
        <v>6.0425772529220279E-4</v>
      </c>
      <c r="AP164" s="210">
        <f t="shared" si="65"/>
        <v>6.0425772529220279E-4</v>
      </c>
      <c r="AQ164" s="210">
        <f t="shared" si="65"/>
        <v>6.0425772529220279E-4</v>
      </c>
      <c r="AR164" s="210">
        <f t="shared" si="65"/>
        <v>6.0425772529220279E-4</v>
      </c>
      <c r="AS164" s="210">
        <f t="shared" si="65"/>
        <v>6.0425772529220279E-4</v>
      </c>
      <c r="AT164" s="210">
        <f t="shared" si="65"/>
        <v>6.0425772529220279E-4</v>
      </c>
      <c r="AU164" s="210">
        <f t="shared" si="65"/>
        <v>6.0425772529220279E-4</v>
      </c>
      <c r="AV164" s="210">
        <f t="shared" si="65"/>
        <v>6.0425772529220279E-4</v>
      </c>
      <c r="AW164" s="210">
        <f t="shared" si="65"/>
        <v>6.0425772529220279E-4</v>
      </c>
      <c r="AX164" s="210">
        <f t="shared" si="65"/>
        <v>6.0425772529220279E-4</v>
      </c>
      <c r="AY164" s="210">
        <f t="shared" si="65"/>
        <v>6.0425772529220279E-4</v>
      </c>
      <c r="AZ164" s="210">
        <f t="shared" si="65"/>
        <v>6.0425772529220279E-4</v>
      </c>
    </row>
    <row r="165" spans="2:52" s="202" customFormat="1" x14ac:dyDescent="0.25">
      <c r="B165" s="201"/>
      <c r="D165" s="208">
        <f t="shared" si="55"/>
        <v>30</v>
      </c>
      <c r="E165" s="202" t="s">
        <v>686</v>
      </c>
      <c r="G165"/>
      <c r="I165"/>
      <c r="J165"/>
      <c r="K165" s="209" cm="1">
        <f t="array" ref="K165">SUMPRODUCT((EmissionRates!$J$10:$S$39)*(EmissionRates!$E$10:$E$39=$D165)*(EmissionRates!$J$8:$S$8=$E$138)*(EmissionRates!$B$10:$B$39=K$2)*(EmissionRates!$F$10:$F$39=$F$69))</f>
        <v>1.5488149310365E-3</v>
      </c>
      <c r="L165" s="210">
        <f t="shared" ref="L165:AL165" si="68">K165*($AM$71/$K$71)^(1/(COUNT(K$2:AM$2)))</f>
        <v>1.4953986325043939E-3</v>
      </c>
      <c r="M165" s="210">
        <f t="shared" si="68"/>
        <v>1.4438245818042877E-3</v>
      </c>
      <c r="N165" s="210">
        <f t="shared" si="68"/>
        <v>1.3940292425780327E-3</v>
      </c>
      <c r="O165" s="210">
        <f t="shared" si="68"/>
        <v>1.3459512697409546E-3</v>
      </c>
      <c r="P165" s="210">
        <f t="shared" si="68"/>
        <v>1.2995314339081245E-3</v>
      </c>
      <c r="Q165" s="210">
        <f t="shared" si="68"/>
        <v>1.2547125484270571E-3</v>
      </c>
      <c r="R165" s="210">
        <f t="shared" si="68"/>
        <v>1.2114393989269378E-3</v>
      </c>
      <c r="S165" s="210">
        <f t="shared" si="68"/>
        <v>1.1696586752975944E-3</v>
      </c>
      <c r="T165" s="210">
        <f t="shared" si="68"/>
        <v>1.1293189060144096E-3</v>
      </c>
      <c r="U165" s="210">
        <f t="shared" si="68"/>
        <v>1.0903703947282696E-3</v>
      </c>
      <c r="V165" s="210">
        <f t="shared" si="68"/>
        <v>1.0527651590424296E-3</v>
      </c>
      <c r="W165" s="210">
        <f t="shared" si="68"/>
        <v>1.0164568714008731E-3</v>
      </c>
      <c r="X165" s="210">
        <f t="shared" si="68"/>
        <v>9.8140080201534357E-4</v>
      </c>
      <c r="Y165" s="210">
        <f t="shared" si="68"/>
        <v>9.4755376376073582E-4</v>
      </c>
      <c r="Z165" s="210">
        <f t="shared" si="68"/>
        <v>9.1372800684952371E-4</v>
      </c>
      <c r="AA165" s="210">
        <f t="shared" si="68"/>
        <v>8.7992430053427989E-4</v>
      </c>
      <c r="AB165" s="210">
        <f t="shared" si="68"/>
        <v>8.4614347270850325E-4</v>
      </c>
      <c r="AC165" s="210">
        <f t="shared" si="68"/>
        <v>8.1238641694755039E-4</v>
      </c>
      <c r="AD165" s="210">
        <f t="shared" si="68"/>
        <v>7.786541007335858E-4</v>
      </c>
      <c r="AE165" s="210">
        <f t="shared" si="68"/>
        <v>7.449475751263138E-4</v>
      </c>
      <c r="AF165" s="210">
        <f t="shared" si="68"/>
        <v>7.1126798621441516E-4</v>
      </c>
      <c r="AG165" s="210">
        <f t="shared" si="68"/>
        <v>6.776165887809395E-4</v>
      </c>
      <c r="AH165" s="210">
        <f t="shared" si="68"/>
        <v>6.4399476274987883E-4</v>
      </c>
      <c r="AI165" s="210">
        <f t="shared" si="68"/>
        <v>6.1040403316641584E-4</v>
      </c>
      <c r="AJ165" s="210">
        <f t="shared" si="68"/>
        <v>5.7684609472379109E-4</v>
      </c>
      <c r="AK165" s="210">
        <f t="shared" si="68"/>
        <v>5.4332284222258307E-4</v>
      </c>
      <c r="AL165" s="210">
        <f t="shared" si="68"/>
        <v>5.0983640889286537E-4</v>
      </c>
      <c r="AM165" s="209" cm="1">
        <f t="array" ref="AM165">SUMPRODUCT((EmissionRates!$J$10:$S$39)*(EmissionRates!$E$10:$E$39=$D165)*(EmissionRates!$J$8:$S$8=$E$138)*(EmissionRates!$B$10:$B$39=AM$2)*(EmissionRates!$F$10:$F$39=$F$69))</f>
        <v>5.2936771004141498E-4</v>
      </c>
      <c r="AN165" s="210">
        <f t="shared" ref="AN165:AZ184" si="69">$AM165</f>
        <v>5.2936771004141498E-4</v>
      </c>
      <c r="AO165" s="210">
        <f t="shared" si="69"/>
        <v>5.2936771004141498E-4</v>
      </c>
      <c r="AP165" s="210">
        <f t="shared" si="69"/>
        <v>5.2936771004141498E-4</v>
      </c>
      <c r="AQ165" s="210">
        <f t="shared" si="69"/>
        <v>5.2936771004141498E-4</v>
      </c>
      <c r="AR165" s="210">
        <f t="shared" si="69"/>
        <v>5.2936771004141498E-4</v>
      </c>
      <c r="AS165" s="210">
        <f t="shared" si="69"/>
        <v>5.2936771004141498E-4</v>
      </c>
      <c r="AT165" s="210">
        <f t="shared" si="69"/>
        <v>5.2936771004141498E-4</v>
      </c>
      <c r="AU165" s="210">
        <f t="shared" si="69"/>
        <v>5.2936771004141498E-4</v>
      </c>
      <c r="AV165" s="210">
        <f t="shared" si="69"/>
        <v>5.2936771004141498E-4</v>
      </c>
      <c r="AW165" s="210">
        <f t="shared" si="69"/>
        <v>5.2936771004141498E-4</v>
      </c>
      <c r="AX165" s="210">
        <f t="shared" si="69"/>
        <v>5.2936771004141498E-4</v>
      </c>
      <c r="AY165" s="210">
        <f t="shared" si="69"/>
        <v>5.2936771004141498E-4</v>
      </c>
      <c r="AZ165" s="210">
        <f t="shared" si="69"/>
        <v>5.2936771004141498E-4</v>
      </c>
    </row>
    <row r="166" spans="2:52" s="202" customFormat="1" x14ac:dyDescent="0.25">
      <c r="B166" s="201"/>
      <c r="D166" s="208">
        <f t="shared" si="55"/>
        <v>31</v>
      </c>
      <c r="E166" s="207" t="s">
        <v>687</v>
      </c>
      <c r="G166"/>
      <c r="I166"/>
      <c r="J166"/>
      <c r="K166" s="211">
        <f t="shared" ref="K166:AM169" si="70">K165*($K$76/$K$71)^(1/(COUNT($D165:$D170)))</f>
        <v>1.5039294640610558E-3</v>
      </c>
      <c r="L166" s="211">
        <f t="shared" si="70"/>
        <v>1.4520611978055427E-3</v>
      </c>
      <c r="M166" s="211">
        <f t="shared" si="70"/>
        <v>1.4019817900760723E-3</v>
      </c>
      <c r="N166" s="211">
        <f t="shared" si="70"/>
        <v>1.3536295458313947E-3</v>
      </c>
      <c r="O166" s="211">
        <f t="shared" si="70"/>
        <v>1.3069448977994827E-3</v>
      </c>
      <c r="P166" s="211">
        <f t="shared" si="70"/>
        <v>1.2618703330939693E-3</v>
      </c>
      <c r="Q166" s="211">
        <f t="shared" si="70"/>
        <v>1.2183503223614752E-3</v>
      </c>
      <c r="R166" s="211">
        <f t="shared" si="70"/>
        <v>1.1763312513725381E-3</v>
      </c>
      <c r="S166" s="211">
        <f t="shared" si="70"/>
        <v>1.1357613549718682E-3</v>
      </c>
      <c r="T166" s="211">
        <f t="shared" si="70"/>
        <v>1.0965906533065592E-3</v>
      </c>
      <c r="U166" s="211">
        <f t="shared" si="70"/>
        <v>1.0587708902536938E-3</v>
      </c>
      <c r="V166" s="211">
        <f t="shared" si="70"/>
        <v>1.0222554739714872E-3</v>
      </c>
      <c r="W166" s="211">
        <f t="shared" si="70"/>
        <v>9.8699941950073267E-4</v>
      </c>
      <c r="X166" s="211">
        <f t="shared" si="70"/>
        <v>9.5295929334583815E-4</v>
      </c>
      <c r="Y166" s="211">
        <f t="shared" si="70"/>
        <v>9.2009315996717782E-4</v>
      </c>
      <c r="Z166" s="211">
        <f t="shared" si="70"/>
        <v>8.8724769118744796E-4</v>
      </c>
      <c r="AA166" s="211">
        <f t="shared" si="70"/>
        <v>8.5442363396587935E-4</v>
      </c>
      <c r="AB166" s="211">
        <f t="shared" si="70"/>
        <v>8.2162179220318405E-4</v>
      </c>
      <c r="AC166" s="211">
        <f t="shared" si="70"/>
        <v>7.8884303357843746E-4</v>
      </c>
      <c r="AD166" s="211">
        <f t="shared" si="70"/>
        <v>7.5608829753566465E-4</v>
      </c>
      <c r="AE166" s="211">
        <f t="shared" si="70"/>
        <v>7.2335860467430998E-4</v>
      </c>
      <c r="AF166" s="211">
        <f t="shared" si="70"/>
        <v>6.9065506786880463E-4</v>
      </c>
      <c r="AG166" s="211">
        <f t="shared" si="70"/>
        <v>6.5797890553792907E-4</v>
      </c>
      <c r="AH166" s="211">
        <f t="shared" si="70"/>
        <v>6.253314576147559E-4</v>
      </c>
      <c r="AI166" s="211">
        <f t="shared" si="70"/>
        <v>5.927142049478607E-4</v>
      </c>
      <c r="AJ166" s="211">
        <f t="shared" si="70"/>
        <v>5.6012879311738732E-4</v>
      </c>
      <c r="AK166" s="211">
        <f t="shared" si="70"/>
        <v>5.2757706201160223E-4</v>
      </c>
      <c r="AL166" s="211">
        <f t="shared" si="70"/>
        <v>4.9506108303845543E-4</v>
      </c>
      <c r="AM166" s="211">
        <f t="shared" si="70"/>
        <v>5.1402635686177516E-4</v>
      </c>
      <c r="AN166" s="210">
        <f t="shared" si="69"/>
        <v>5.1402635686177516E-4</v>
      </c>
      <c r="AO166" s="210">
        <f t="shared" si="69"/>
        <v>5.1402635686177516E-4</v>
      </c>
      <c r="AP166" s="210">
        <f t="shared" si="69"/>
        <v>5.1402635686177516E-4</v>
      </c>
      <c r="AQ166" s="210">
        <f t="shared" si="69"/>
        <v>5.1402635686177516E-4</v>
      </c>
      <c r="AR166" s="210">
        <f t="shared" si="69"/>
        <v>5.1402635686177516E-4</v>
      </c>
      <c r="AS166" s="210">
        <f t="shared" si="69"/>
        <v>5.1402635686177516E-4</v>
      </c>
      <c r="AT166" s="210">
        <f t="shared" si="69"/>
        <v>5.1402635686177516E-4</v>
      </c>
      <c r="AU166" s="210">
        <f t="shared" si="69"/>
        <v>5.1402635686177516E-4</v>
      </c>
      <c r="AV166" s="210">
        <f t="shared" si="69"/>
        <v>5.1402635686177516E-4</v>
      </c>
      <c r="AW166" s="210">
        <f t="shared" si="69"/>
        <v>5.1402635686177516E-4</v>
      </c>
      <c r="AX166" s="210">
        <f t="shared" si="69"/>
        <v>5.1402635686177516E-4</v>
      </c>
      <c r="AY166" s="210">
        <f t="shared" si="69"/>
        <v>5.1402635686177516E-4</v>
      </c>
      <c r="AZ166" s="210">
        <f t="shared" si="69"/>
        <v>5.1402635686177516E-4</v>
      </c>
    </row>
    <row r="167" spans="2:52" s="202" customFormat="1" x14ac:dyDescent="0.25">
      <c r="B167" s="201"/>
      <c r="D167" s="208">
        <f t="shared" si="55"/>
        <v>32</v>
      </c>
      <c r="E167" s="207" t="s">
        <v>688</v>
      </c>
      <c r="G167"/>
      <c r="I167"/>
      <c r="J167"/>
      <c r="K167" s="211">
        <f t="shared" si="70"/>
        <v>1.4603448014007248E-3</v>
      </c>
      <c r="L167" s="211">
        <f t="shared" si="70"/>
        <v>1.4099797046365642E-3</v>
      </c>
      <c r="M167" s="211">
        <f t="shared" si="70"/>
        <v>1.361351624342507E-3</v>
      </c>
      <c r="N167" s="211">
        <f t="shared" si="70"/>
        <v>1.3144006534318751E-3</v>
      </c>
      <c r="O167" s="211">
        <f t="shared" si="70"/>
        <v>1.2690689509233474E-3</v>
      </c>
      <c r="P167" s="211">
        <f t="shared" si="70"/>
        <v>1.2253006706840922E-3</v>
      </c>
      <c r="Q167" s="211">
        <f t="shared" si="70"/>
        <v>1.1830418926304417E-3</v>
      </c>
      <c r="R167" s="211">
        <f t="shared" si="70"/>
        <v>1.1422405563013523E-3</v>
      </c>
      <c r="S167" s="211">
        <f t="shared" si="70"/>
        <v>1.1028463967228158E-3</v>
      </c>
      <c r="T167" s="211">
        <f t="shared" si="70"/>
        <v>1.0648108824842103E-3</v>
      </c>
      <c r="U167" s="211">
        <f t="shared" si="70"/>
        <v>1.0280871559503061E-3</v>
      </c>
      <c r="V167" s="211">
        <f t="shared" si="70"/>
        <v>9.9262997553526853E-4</v>
      </c>
      <c r="W167" s="211">
        <f t="shared" si="70"/>
        <v>9.5839565996754244E-4</v>
      </c>
      <c r="X167" s="211">
        <f t="shared" si="70"/>
        <v>9.25342034476961E-4</v>
      </c>
      <c r="Y167" s="211">
        <f t="shared" si="70"/>
        <v>8.9342837883777543E-4</v>
      </c>
      <c r="Z167" s="211">
        <f t="shared" si="70"/>
        <v>8.6153478892663253E-4</v>
      </c>
      <c r="AA167" s="211">
        <f t="shared" si="70"/>
        <v>8.2966199005549363E-4</v>
      </c>
      <c r="AB167" s="211">
        <f t="shared" si="70"/>
        <v>7.9781076282760786E-4</v>
      </c>
      <c r="AC167" s="211">
        <f t="shared" si="70"/>
        <v>7.6598194977625677E-4</v>
      </c>
      <c r="AD167" s="211">
        <f t="shared" si="70"/>
        <v>7.3417646311988642E-4</v>
      </c>
      <c r="AE167" s="211">
        <f t="shared" si="70"/>
        <v>7.0239529388043515E-4</v>
      </c>
      <c r="AF167" s="211">
        <f t="shared" si="70"/>
        <v>6.7063952268065093E-4</v>
      </c>
      <c r="AG167" s="211">
        <f t="shared" si="70"/>
        <v>6.3891033262890057E-4</v>
      </c>
      <c r="AH167" s="211">
        <f t="shared" si="70"/>
        <v>6.0720902482629515E-4</v>
      </c>
      <c r="AI167" s="211">
        <f t="shared" si="70"/>
        <v>5.7553703720564394E-4</v>
      </c>
      <c r="AJ167" s="211">
        <f t="shared" si="70"/>
        <v>5.4389596765731731E-4</v>
      </c>
      <c r="AK167" s="211">
        <f t="shared" si="70"/>
        <v>5.1228760274865724E-4</v>
      </c>
      <c r="AL167" s="211">
        <f t="shared" si="70"/>
        <v>4.8071395385712752E-4</v>
      </c>
      <c r="AM167" s="211">
        <f t="shared" si="70"/>
        <v>4.9912960412322395E-4</v>
      </c>
      <c r="AN167" s="210">
        <f t="shared" si="69"/>
        <v>4.9912960412322395E-4</v>
      </c>
      <c r="AO167" s="210">
        <f t="shared" si="69"/>
        <v>4.9912960412322395E-4</v>
      </c>
      <c r="AP167" s="210">
        <f t="shared" si="69"/>
        <v>4.9912960412322395E-4</v>
      </c>
      <c r="AQ167" s="210">
        <f t="shared" si="69"/>
        <v>4.9912960412322395E-4</v>
      </c>
      <c r="AR167" s="210">
        <f t="shared" si="69"/>
        <v>4.9912960412322395E-4</v>
      </c>
      <c r="AS167" s="210">
        <f t="shared" si="69"/>
        <v>4.9912960412322395E-4</v>
      </c>
      <c r="AT167" s="210">
        <f t="shared" si="69"/>
        <v>4.9912960412322395E-4</v>
      </c>
      <c r="AU167" s="210">
        <f t="shared" si="69"/>
        <v>4.9912960412322395E-4</v>
      </c>
      <c r="AV167" s="210">
        <f t="shared" si="69"/>
        <v>4.9912960412322395E-4</v>
      </c>
      <c r="AW167" s="210">
        <f t="shared" si="69"/>
        <v>4.9912960412322395E-4</v>
      </c>
      <c r="AX167" s="210">
        <f t="shared" si="69"/>
        <v>4.9912960412322395E-4</v>
      </c>
      <c r="AY167" s="210">
        <f t="shared" si="69"/>
        <v>4.9912960412322395E-4</v>
      </c>
      <c r="AZ167" s="210">
        <f t="shared" si="69"/>
        <v>4.9912960412322395E-4</v>
      </c>
    </row>
    <row r="168" spans="2:52" s="202" customFormat="1" x14ac:dyDescent="0.25">
      <c r="B168" s="201"/>
      <c r="D168" s="208">
        <f t="shared" si="55"/>
        <v>33</v>
      </c>
      <c r="E168" s="207" t="s">
        <v>689</v>
      </c>
      <c r="G168"/>
      <c r="I168"/>
      <c r="J168"/>
      <c r="K168" s="211">
        <f t="shared" si="70"/>
        <v>1.4180232450659294E-3</v>
      </c>
      <c r="L168" s="211">
        <f t="shared" si="70"/>
        <v>1.3691177551548677E-3</v>
      </c>
      <c r="M168" s="211">
        <f t="shared" si="70"/>
        <v>1.3218989420678727E-3</v>
      </c>
      <c r="N168" s="211">
        <f t="shared" si="70"/>
        <v>1.2763086348569791E-3</v>
      </c>
      <c r="O168" s="211">
        <f t="shared" si="70"/>
        <v>1.2322906688027647E-3</v>
      </c>
      <c r="P168" s="211">
        <f t="shared" si="70"/>
        <v>1.1897908162225431E-3</v>
      </c>
      <c r="Q168" s="211">
        <f t="shared" si="70"/>
        <v>1.1487567196648803E-3</v>
      </c>
      <c r="R168" s="211">
        <f t="shared" si="70"/>
        <v>1.1091378274081293E-3</v>
      </c>
      <c r="S168" s="211">
        <f t="shared" si="70"/>
        <v>1.0708853311835252E-3</v>
      </c>
      <c r="T168" s="211">
        <f t="shared" si="70"/>
        <v>1.0339521060461156E-3</v>
      </c>
      <c r="U168" s="211">
        <f t="shared" si="70"/>
        <v>9.9829265231945346E-4</v>
      </c>
      <c r="V168" s="211">
        <f t="shared" si="70"/>
        <v>9.6386303954253041E-4</v>
      </c>
      <c r="W168" s="211">
        <f t="shared" si="70"/>
        <v>9.3062085234989287E-4</v>
      </c>
      <c r="X168" s="211">
        <f t="shared" si="70"/>
        <v>8.9852513821827749E-4</v>
      </c>
      <c r="Y168" s="211">
        <f t="shared" si="70"/>
        <v>8.6753635701538093E-4</v>
      </c>
      <c r="Z168" s="211">
        <f t="shared" si="70"/>
        <v>8.3656706002523085E-4</v>
      </c>
      <c r="AA168" s="211">
        <f t="shared" si="70"/>
        <v>8.0561795153986839E-4</v>
      </c>
      <c r="AB168" s="211">
        <f t="shared" si="70"/>
        <v>7.7468978954025225E-4</v>
      </c>
      <c r="AC168" s="211">
        <f t="shared" si="70"/>
        <v>7.4378339214260867E-4</v>
      </c>
      <c r="AD168" s="211">
        <f t="shared" si="70"/>
        <v>7.1289964512881595E-4</v>
      </c>
      <c r="AE168" s="211">
        <f t="shared" si="70"/>
        <v>6.8203951080047815E-4</v>
      </c>
      <c r="AF168" s="211">
        <f t="shared" si="70"/>
        <v>6.5120403846333067E-4</v>
      </c>
      <c r="AG168" s="211">
        <f t="shared" si="70"/>
        <v>6.2039437693864091E-4</v>
      </c>
      <c r="AH168" s="211">
        <f t="shared" si="70"/>
        <v>5.8961178962092895E-4</v>
      </c>
      <c r="AI168" s="211">
        <f t="shared" si="70"/>
        <v>5.5885767277095923E-4</v>
      </c>
      <c r="AJ168" s="211">
        <f t="shared" si="70"/>
        <v>5.2813357797140313E-4</v>
      </c>
      <c r="AK168" s="211">
        <f t="shared" si="70"/>
        <v>4.9744124001394627E-4</v>
      </c>
      <c r="AL168" s="211">
        <f t="shared" si="70"/>
        <v>4.6678261198528141E-4</v>
      </c>
      <c r="AM168" s="211">
        <f t="shared" si="70"/>
        <v>4.8466456707238248E-4</v>
      </c>
      <c r="AN168" s="210">
        <f t="shared" si="69"/>
        <v>4.8466456707238248E-4</v>
      </c>
      <c r="AO168" s="210">
        <f t="shared" si="69"/>
        <v>4.8466456707238248E-4</v>
      </c>
      <c r="AP168" s="210">
        <f t="shared" si="69"/>
        <v>4.8466456707238248E-4</v>
      </c>
      <c r="AQ168" s="210">
        <f t="shared" si="69"/>
        <v>4.8466456707238248E-4</v>
      </c>
      <c r="AR168" s="210">
        <f t="shared" si="69"/>
        <v>4.8466456707238248E-4</v>
      </c>
      <c r="AS168" s="210">
        <f t="shared" si="69"/>
        <v>4.8466456707238248E-4</v>
      </c>
      <c r="AT168" s="210">
        <f t="shared" si="69"/>
        <v>4.8466456707238248E-4</v>
      </c>
      <c r="AU168" s="210">
        <f t="shared" si="69"/>
        <v>4.8466456707238248E-4</v>
      </c>
      <c r="AV168" s="210">
        <f t="shared" si="69"/>
        <v>4.8466456707238248E-4</v>
      </c>
      <c r="AW168" s="210">
        <f t="shared" si="69"/>
        <v>4.8466456707238248E-4</v>
      </c>
      <c r="AX168" s="210">
        <f t="shared" si="69"/>
        <v>4.8466456707238248E-4</v>
      </c>
      <c r="AY168" s="210">
        <f t="shared" si="69"/>
        <v>4.8466456707238248E-4</v>
      </c>
      <c r="AZ168" s="210">
        <f t="shared" si="69"/>
        <v>4.8466456707238248E-4</v>
      </c>
    </row>
    <row r="169" spans="2:52" s="202" customFormat="1" x14ac:dyDescent="0.25">
      <c r="B169" s="201"/>
      <c r="D169" s="208">
        <f t="shared" si="55"/>
        <v>34</v>
      </c>
      <c r="E169" s="202" t="s">
        <v>690</v>
      </c>
      <c r="G169"/>
      <c r="I169"/>
      <c r="J169"/>
      <c r="K169" s="211">
        <f t="shared" si="70"/>
        <v>1.3769281895745519E-3</v>
      </c>
      <c r="L169" s="211">
        <f t="shared" si="70"/>
        <v>1.3294400063463823E-3</v>
      </c>
      <c r="M169" s="211">
        <f t="shared" si="70"/>
        <v>1.2835896191655202E-3</v>
      </c>
      <c r="N169" s="211">
        <f t="shared" si="70"/>
        <v>1.2393205429085054E-3</v>
      </c>
      <c r="O169" s="211">
        <f t="shared" si="70"/>
        <v>1.1965782405388673E-3</v>
      </c>
      <c r="P169" s="211">
        <f t="shared" si="70"/>
        <v>1.1553100559205333E-3</v>
      </c>
      <c r="Q169" s="211">
        <f t="shared" si="70"/>
        <v>1.115465148948403E-3</v>
      </c>
      <c r="R169" s="211">
        <f t="shared" si="70"/>
        <v>1.0769944329161697E-3</v>
      </c>
      <c r="S169" s="211">
        <f t="shared" si="70"/>
        <v>1.0398505140442316E-3</v>
      </c>
      <c r="T169" s="211">
        <f t="shared" si="70"/>
        <v>1.0039876330931944E-3</v>
      </c>
      <c r="U169" s="211">
        <f t="shared" si="70"/>
        <v>9.6936160899103833E-4</v>
      </c>
      <c r="V169" s="211">
        <f t="shared" si="70"/>
        <v>9.3592978440449747E-4</v>
      </c>
      <c r="W169" s="211">
        <f t="shared" si="70"/>
        <v>9.0365097318759917E-4</v>
      </c>
      <c r="X169" s="211">
        <f t="shared" si="70"/>
        <v>8.7248540964262862E-4</v>
      </c>
      <c r="Y169" s="211">
        <f t="shared" si="70"/>
        <v>8.4239469953100246E-4</v>
      </c>
      <c r="Z169" s="211">
        <f t="shared" si="70"/>
        <v>8.1232290896944407E-4</v>
      </c>
      <c r="AA169" s="211">
        <f t="shared" si="70"/>
        <v>7.8227072183924284E-4</v>
      </c>
      <c r="AB169" s="211">
        <f t="shared" si="70"/>
        <v>7.5223887415467271E-4</v>
      </c>
      <c r="AC169" s="211">
        <f t="shared" si="70"/>
        <v>7.2222816032252359E-4</v>
      </c>
      <c r="AD169" s="211">
        <f t="shared" si="70"/>
        <v>6.9223944045425172E-4</v>
      </c>
      <c r="AE169" s="211">
        <f t="shared" si="70"/>
        <v>6.6227364896345698E-4</v>
      </c>
      <c r="AF169" s="211">
        <f t="shared" si="70"/>
        <v>6.3233180474644589E-4</v>
      </c>
      <c r="AG169" s="211">
        <f t="shared" si="70"/>
        <v>6.0241502333104437E-4</v>
      </c>
      <c r="AH169" s="211">
        <f t="shared" si="70"/>
        <v>5.7252453149793825E-4</v>
      </c>
      <c r="AI169" s="211">
        <f t="shared" si="70"/>
        <v>5.4266168504352478E-4</v>
      </c>
      <c r="AJ169" s="211">
        <f t="shared" si="70"/>
        <v>5.1282799058479766E-4</v>
      </c>
      <c r="AK169" s="211">
        <f t="shared" si="70"/>
        <v>4.8302513263827188E-4</v>
      </c>
      <c r="AL169" s="211">
        <f t="shared" si="70"/>
        <v>4.532550076891661E-4</v>
      </c>
      <c r="AM169" s="211">
        <f t="shared" si="70"/>
        <v>4.7061873436276571E-4</v>
      </c>
      <c r="AN169" s="210">
        <f t="shared" si="69"/>
        <v>4.7061873436276571E-4</v>
      </c>
      <c r="AO169" s="210">
        <f t="shared" si="69"/>
        <v>4.7061873436276571E-4</v>
      </c>
      <c r="AP169" s="210">
        <f t="shared" si="69"/>
        <v>4.7061873436276571E-4</v>
      </c>
      <c r="AQ169" s="210">
        <f t="shared" si="69"/>
        <v>4.7061873436276571E-4</v>
      </c>
      <c r="AR169" s="210">
        <f t="shared" si="69"/>
        <v>4.7061873436276571E-4</v>
      </c>
      <c r="AS169" s="210">
        <f t="shared" si="69"/>
        <v>4.7061873436276571E-4</v>
      </c>
      <c r="AT169" s="210">
        <f t="shared" si="69"/>
        <v>4.7061873436276571E-4</v>
      </c>
      <c r="AU169" s="210">
        <f t="shared" si="69"/>
        <v>4.7061873436276571E-4</v>
      </c>
      <c r="AV169" s="210">
        <f t="shared" si="69"/>
        <v>4.7061873436276571E-4</v>
      </c>
      <c r="AW169" s="210">
        <f t="shared" si="69"/>
        <v>4.7061873436276571E-4</v>
      </c>
      <c r="AX169" s="210">
        <f t="shared" si="69"/>
        <v>4.7061873436276571E-4</v>
      </c>
      <c r="AY169" s="210">
        <f t="shared" si="69"/>
        <v>4.7061873436276571E-4</v>
      </c>
      <c r="AZ169" s="210">
        <f t="shared" si="69"/>
        <v>4.7061873436276571E-4</v>
      </c>
    </row>
    <row r="170" spans="2:52" s="202" customFormat="1" x14ac:dyDescent="0.25">
      <c r="B170" s="201"/>
      <c r="D170" s="208">
        <f t="shared" si="55"/>
        <v>35</v>
      </c>
      <c r="E170" s="202" t="s">
        <v>691</v>
      </c>
      <c r="G170"/>
      <c r="I170"/>
      <c r="J170"/>
      <c r="K170" s="209" cm="1">
        <f t="array" ref="K170">SUMPRODUCT((EmissionRates!$J$10:$S$39)*(EmissionRates!$E$10:$E$39=$D170)*(EmissionRates!$J$8:$S$8=$E$138)*(EmissionRates!$B$10:$B$39=K$2)*(EmissionRates!$F$10:$F$39=$F$69))</f>
        <v>1.2751908044808099E-3</v>
      </c>
      <c r="L170" s="210">
        <f t="shared" ref="L170:AL170" si="71">K170*($AM$71/$K$71)^(1/(COUNT(K$2:AM$2)))</f>
        <v>1.2312113907157586E-3</v>
      </c>
      <c r="M170" s="210">
        <f t="shared" si="71"/>
        <v>1.1887487608142054E-3</v>
      </c>
      <c r="N170" s="210">
        <f t="shared" si="71"/>
        <v>1.1477506031809829E-3</v>
      </c>
      <c r="O170" s="210">
        <f t="shared" si="71"/>
        <v>1.1081664103691979E-3</v>
      </c>
      <c r="P170" s="210">
        <f t="shared" si="71"/>
        <v>1.0699474168578689E-3</v>
      </c>
      <c r="Q170" s="210">
        <f t="shared" si="71"/>
        <v>1.0330465389755204E-3</v>
      </c>
      <c r="R170" s="210">
        <f t="shared" si="71"/>
        <v>9.9741831689572247E-4</v>
      </c>
      <c r="S170" s="210">
        <f t="shared" si="71"/>
        <v>9.630188586331154E-4</v>
      </c>
      <c r="T170" s="210">
        <f t="shared" si="71"/>
        <v>9.2980578597092888E-4</v>
      </c>
      <c r="U170" s="210">
        <f t="shared" si="71"/>
        <v>8.9773818225337909E-4</v>
      </c>
      <c r="V170" s="210">
        <f t="shared" si="71"/>
        <v>8.6677654197862711E-4</v>
      </c>
      <c r="W170" s="210">
        <f t="shared" si="71"/>
        <v>8.3688272213020139E-4</v>
      </c>
      <c r="X170" s="210">
        <f t="shared" si="71"/>
        <v>8.0801989518692534E-4</v>
      </c>
      <c r="Y170" s="210">
        <f t="shared" si="71"/>
        <v>7.8015250375346244E-4</v>
      </c>
      <c r="Z170" s="210">
        <f t="shared" si="71"/>
        <v>7.5230263395725989E-4</v>
      </c>
      <c r="AA170" s="210">
        <f t="shared" si="71"/>
        <v>7.2447091914952543E-4</v>
      </c>
      <c r="AB170" s="210">
        <f t="shared" si="71"/>
        <v>6.9665804096248997E-4</v>
      </c>
      <c r="AC170" s="210">
        <f t="shared" si="71"/>
        <v>6.6886473510644091E-4</v>
      </c>
      <c r="AD170" s="210">
        <f t="shared" si="71"/>
        <v>6.4109179814159643E-4</v>
      </c>
      <c r="AE170" s="210">
        <f t="shared" si="71"/>
        <v>6.1334009544034116E-4</v>
      </c>
      <c r="AF170" s="210">
        <f t="shared" si="71"/>
        <v>5.8561057061557375E-4</v>
      </c>
      <c r="AG170" s="210">
        <f t="shared" si="71"/>
        <v>5.5790425677187928E-4</v>
      </c>
      <c r="AH170" s="210">
        <f t="shared" si="71"/>
        <v>5.3022229004653931E-4</v>
      </c>
      <c r="AI170" s="210">
        <f t="shared" si="71"/>
        <v>5.0256592605993464E-4</v>
      </c>
      <c r="AJ170" s="210">
        <f t="shared" si="71"/>
        <v>4.7493656010932992E-4</v>
      </c>
      <c r="AK170" s="210">
        <f t="shared" si="71"/>
        <v>4.4733575224701125E-4</v>
      </c>
      <c r="AL170" s="210">
        <f t="shared" si="71"/>
        <v>4.1976525883219185E-4</v>
      </c>
      <c r="AM170" s="209" cm="1">
        <f t="array" ref="AM170">SUMPRODUCT((EmissionRates!$J$10:$S$39)*(EmissionRates!$E$10:$E$39=$D170)*(EmissionRates!$J$8:$S$8=$E$138)*(EmissionRates!$B$10:$B$39=AM$2)*(EmissionRates!$F$10:$F$39=$F$69))</f>
        <v>4.35429026712002E-4</v>
      </c>
      <c r="AN170" s="210">
        <f t="shared" si="69"/>
        <v>4.35429026712002E-4</v>
      </c>
      <c r="AO170" s="210">
        <f t="shared" si="69"/>
        <v>4.35429026712002E-4</v>
      </c>
      <c r="AP170" s="210">
        <f t="shared" si="69"/>
        <v>4.35429026712002E-4</v>
      </c>
      <c r="AQ170" s="210">
        <f t="shared" si="69"/>
        <v>4.35429026712002E-4</v>
      </c>
      <c r="AR170" s="210">
        <f t="shared" si="69"/>
        <v>4.35429026712002E-4</v>
      </c>
      <c r="AS170" s="210">
        <f t="shared" si="69"/>
        <v>4.35429026712002E-4</v>
      </c>
      <c r="AT170" s="210">
        <f t="shared" si="69"/>
        <v>4.35429026712002E-4</v>
      </c>
      <c r="AU170" s="210">
        <f t="shared" si="69"/>
        <v>4.35429026712002E-4</v>
      </c>
      <c r="AV170" s="210">
        <f t="shared" si="69"/>
        <v>4.35429026712002E-4</v>
      </c>
      <c r="AW170" s="210">
        <f t="shared" si="69"/>
        <v>4.35429026712002E-4</v>
      </c>
      <c r="AX170" s="210">
        <f t="shared" si="69"/>
        <v>4.35429026712002E-4</v>
      </c>
      <c r="AY170" s="210">
        <f t="shared" si="69"/>
        <v>4.35429026712002E-4</v>
      </c>
      <c r="AZ170" s="210">
        <f t="shared" si="69"/>
        <v>4.35429026712002E-4</v>
      </c>
    </row>
    <row r="171" spans="2:52" s="202" customFormat="1" x14ac:dyDescent="0.25">
      <c r="B171" s="201"/>
      <c r="D171" s="208">
        <f t="shared" si="55"/>
        <v>36</v>
      </c>
      <c r="E171" s="202" t="s">
        <v>692</v>
      </c>
      <c r="G171"/>
      <c r="I171"/>
      <c r="J171"/>
      <c r="K171" s="211">
        <f t="shared" ref="K171:AM174" si="72">K170*($K$76/$K$71)^(1/(COUNT($D170:$D175)))</f>
        <v>1.2382351078414388E-3</v>
      </c>
      <c r="L171" s="211">
        <f t="shared" si="72"/>
        <v>1.1955302404954549E-3</v>
      </c>
      <c r="M171" s="211">
        <f t="shared" si="72"/>
        <v>1.154298199823088E-3</v>
      </c>
      <c r="N171" s="211">
        <f t="shared" si="72"/>
        <v>1.1144881902465664E-3</v>
      </c>
      <c r="O171" s="211">
        <f t="shared" si="72"/>
        <v>1.0760511680512307E-3</v>
      </c>
      <c r="P171" s="211">
        <f t="shared" si="72"/>
        <v>1.0389397809664096E-3</v>
      </c>
      <c r="Q171" s="211">
        <f t="shared" si="72"/>
        <v>1.0031083098300591E-3</v>
      </c>
      <c r="R171" s="211">
        <f t="shared" si="72"/>
        <v>9.6851261226530208E-4</v>
      </c>
      <c r="S171" s="211">
        <f t="shared" si="72"/>
        <v>9.3511006829947682E-4</v>
      </c>
      <c r="T171" s="211">
        <f t="shared" si="72"/>
        <v>9.0285952785870553E-4</v>
      </c>
      <c r="U171" s="211">
        <f t="shared" si="72"/>
        <v>8.7172126007329482E-4</v>
      </c>
      <c r="V171" s="211">
        <f t="shared" si="72"/>
        <v>8.4165690433151666E-4</v>
      </c>
      <c r="W171" s="211">
        <f t="shared" si="72"/>
        <v>8.1262942302147163E-4</v>
      </c>
      <c r="X171" s="211">
        <f t="shared" si="72"/>
        <v>7.8460305590281345E-4</v>
      </c>
      <c r="Y171" s="211">
        <f t="shared" si="72"/>
        <v>7.5754327605212469E-4</v>
      </c>
      <c r="Z171" s="211">
        <f t="shared" si="72"/>
        <v>7.3050051005248173E-4</v>
      </c>
      <c r="AA171" s="211">
        <f t="shared" si="72"/>
        <v>7.034753729002433E-4</v>
      </c>
      <c r="AB171" s="211">
        <f t="shared" si="72"/>
        <v>6.7646852647358137E-4</v>
      </c>
      <c r="AC171" s="211">
        <f t="shared" si="72"/>
        <v>6.4948068516151446E-4</v>
      </c>
      <c r="AD171" s="211">
        <f t="shared" si="72"/>
        <v>6.2251262243952893E-4</v>
      </c>
      <c r="AE171" s="211">
        <f t="shared" si="72"/>
        <v>5.9556517860106498E-4</v>
      </c>
      <c r="AF171" s="211">
        <f t="shared" si="72"/>
        <v>5.6863926991262569E-4</v>
      </c>
      <c r="AG171" s="211">
        <f t="shared" si="72"/>
        <v>5.4173589953888479E-4</v>
      </c>
      <c r="AH171" s="211">
        <f t="shared" si="72"/>
        <v>5.1485617069127118E-4</v>
      </c>
      <c r="AI171" s="211">
        <f t="shared" si="72"/>
        <v>4.8800130260163001E-4</v>
      </c>
      <c r="AJ171" s="211">
        <f t="shared" si="72"/>
        <v>4.6117265013078133E-4</v>
      </c>
      <c r="AK171" s="211">
        <f t="shared" si="72"/>
        <v>4.3437172811987978E-4</v>
      </c>
      <c r="AL171" s="211">
        <f t="shared" si="72"/>
        <v>4.0760024202792975E-4</v>
      </c>
      <c r="AM171" s="211">
        <f t="shared" si="72"/>
        <v>4.2281006571996677E-4</v>
      </c>
      <c r="AN171" s="210">
        <f t="shared" si="69"/>
        <v>4.2281006571996677E-4</v>
      </c>
      <c r="AO171" s="210">
        <f t="shared" si="69"/>
        <v>4.2281006571996677E-4</v>
      </c>
      <c r="AP171" s="210">
        <f t="shared" si="69"/>
        <v>4.2281006571996677E-4</v>
      </c>
      <c r="AQ171" s="210">
        <f t="shared" si="69"/>
        <v>4.2281006571996677E-4</v>
      </c>
      <c r="AR171" s="210">
        <f t="shared" si="69"/>
        <v>4.2281006571996677E-4</v>
      </c>
      <c r="AS171" s="210">
        <f t="shared" si="69"/>
        <v>4.2281006571996677E-4</v>
      </c>
      <c r="AT171" s="210">
        <f t="shared" si="69"/>
        <v>4.2281006571996677E-4</v>
      </c>
      <c r="AU171" s="210">
        <f t="shared" si="69"/>
        <v>4.2281006571996677E-4</v>
      </c>
      <c r="AV171" s="210">
        <f t="shared" si="69"/>
        <v>4.2281006571996677E-4</v>
      </c>
      <c r="AW171" s="210">
        <f t="shared" si="69"/>
        <v>4.2281006571996677E-4</v>
      </c>
      <c r="AX171" s="210">
        <f t="shared" si="69"/>
        <v>4.2281006571996677E-4</v>
      </c>
      <c r="AY171" s="210">
        <f t="shared" si="69"/>
        <v>4.2281006571996677E-4</v>
      </c>
      <c r="AZ171" s="210">
        <f t="shared" si="69"/>
        <v>4.2281006571996677E-4</v>
      </c>
    </row>
    <row r="172" spans="2:52" s="202" customFormat="1" x14ac:dyDescent="0.25">
      <c r="B172" s="201"/>
      <c r="D172" s="208">
        <f t="shared" si="55"/>
        <v>37</v>
      </c>
      <c r="E172" s="202" t="s">
        <v>693</v>
      </c>
      <c r="G172"/>
      <c r="I172"/>
      <c r="J172"/>
      <c r="K172" s="211">
        <f t="shared" si="72"/>
        <v>1.2023504066243232E-3</v>
      </c>
      <c r="L172" s="211">
        <f t="shared" si="72"/>
        <v>1.1608831486753938E-3</v>
      </c>
      <c r="M172" s="211">
        <f t="shared" si="72"/>
        <v>1.1208460341125596E-3</v>
      </c>
      <c r="N172" s="211">
        <f t="shared" si="72"/>
        <v>1.0821897394404671E-3</v>
      </c>
      <c r="O172" s="211">
        <f t="shared" si="72"/>
        <v>1.044866642256965E-3</v>
      </c>
      <c r="P172" s="211">
        <f t="shared" si="72"/>
        <v>1.0088307625849592E-3</v>
      </c>
      <c r="Q172" s="211">
        <f t="shared" si="72"/>
        <v>9.7403770622763971E-4</v>
      </c>
      <c r="R172" s="211">
        <f t="shared" si="72"/>
        <v>9.4044461007730489E-4</v>
      </c>
      <c r="S172" s="211">
        <f t="shared" si="72"/>
        <v>9.0801008931039751E-4</v>
      </c>
      <c r="T172" s="211">
        <f t="shared" si="72"/>
        <v>8.76694186403709E-4</v>
      </c>
      <c r="U172" s="211">
        <f t="shared" si="72"/>
        <v>8.4645832190893497E-4</v>
      </c>
      <c r="V172" s="211">
        <f t="shared" si="72"/>
        <v>8.17265246924944E-4</v>
      </c>
      <c r="W172" s="211">
        <f t="shared" si="72"/>
        <v>7.8907899720920597E-4</v>
      </c>
      <c r="X172" s="211">
        <f t="shared" si="72"/>
        <v>7.6186484887184815E-4</v>
      </c>
      <c r="Y172" s="211">
        <f t="shared" si="72"/>
        <v>7.3558927559775667E-4</v>
      </c>
      <c r="Z172" s="211">
        <f t="shared" si="72"/>
        <v>7.0933022310440668E-4</v>
      </c>
      <c r="AA172" s="211">
        <f t="shared" si="72"/>
        <v>6.8308828856524092E-4</v>
      </c>
      <c r="AB172" s="211">
        <f t="shared" si="72"/>
        <v>6.5686411467685542E-4</v>
      </c>
      <c r="AC172" s="211">
        <f t="shared" si="72"/>
        <v>6.3065839512490131E-4</v>
      </c>
      <c r="AD172" s="211">
        <f t="shared" si="72"/>
        <v>6.0447188096914082E-4</v>
      </c>
      <c r="AE172" s="211">
        <f t="shared" si="72"/>
        <v>5.7830538815087037E-4</v>
      </c>
      <c r="AF172" s="211">
        <f t="shared" si="72"/>
        <v>5.521598063827107E-4</v>
      </c>
      <c r="AG172" s="211">
        <f t="shared" si="72"/>
        <v>5.2603610975709839E-4</v>
      </c>
      <c r="AH172" s="211">
        <f t="shared" si="72"/>
        <v>4.9993536951381794E-4</v>
      </c>
      <c r="AI172" s="211">
        <f t="shared" si="72"/>
        <v>4.7385876955073771E-4</v>
      </c>
      <c r="AJ172" s="211">
        <f t="shared" si="72"/>
        <v>4.4780762546410254E-4</v>
      </c>
      <c r="AK172" s="211">
        <f t="shared" si="72"/>
        <v>4.2178340819417785E-4</v>
      </c>
      <c r="AL172" s="211">
        <f t="shared" si="72"/>
        <v>3.9578777377487386E-4</v>
      </c>
      <c r="AM172" s="211">
        <f t="shared" si="72"/>
        <v>4.1055680881918368E-4</v>
      </c>
      <c r="AN172" s="210">
        <f t="shared" si="69"/>
        <v>4.1055680881918368E-4</v>
      </c>
      <c r="AO172" s="210">
        <f t="shared" si="69"/>
        <v>4.1055680881918368E-4</v>
      </c>
      <c r="AP172" s="210">
        <f t="shared" si="69"/>
        <v>4.1055680881918368E-4</v>
      </c>
      <c r="AQ172" s="210">
        <f t="shared" si="69"/>
        <v>4.1055680881918368E-4</v>
      </c>
      <c r="AR172" s="210">
        <f t="shared" si="69"/>
        <v>4.1055680881918368E-4</v>
      </c>
      <c r="AS172" s="210">
        <f t="shared" si="69"/>
        <v>4.1055680881918368E-4</v>
      </c>
      <c r="AT172" s="210">
        <f t="shared" si="69"/>
        <v>4.1055680881918368E-4</v>
      </c>
      <c r="AU172" s="210">
        <f t="shared" si="69"/>
        <v>4.1055680881918368E-4</v>
      </c>
      <c r="AV172" s="210">
        <f t="shared" si="69"/>
        <v>4.1055680881918368E-4</v>
      </c>
      <c r="AW172" s="210">
        <f t="shared" si="69"/>
        <v>4.1055680881918368E-4</v>
      </c>
      <c r="AX172" s="210">
        <f t="shared" si="69"/>
        <v>4.1055680881918368E-4</v>
      </c>
      <c r="AY172" s="210">
        <f t="shared" si="69"/>
        <v>4.1055680881918368E-4</v>
      </c>
      <c r="AZ172" s="210">
        <f t="shared" si="69"/>
        <v>4.1055680881918368E-4</v>
      </c>
    </row>
    <row r="173" spans="2:52" s="202" customFormat="1" x14ac:dyDescent="0.25">
      <c r="B173" s="201"/>
      <c r="D173" s="208">
        <f t="shared" si="55"/>
        <v>38</v>
      </c>
      <c r="E173" s="202" t="s">
        <v>694</v>
      </c>
      <c r="G173"/>
      <c r="I173"/>
      <c r="J173"/>
      <c r="K173" s="211">
        <f t="shared" si="72"/>
        <v>1.167505662821827E-3</v>
      </c>
      <c r="L173" s="211">
        <f t="shared" si="72"/>
        <v>1.1272401477021607E-3</v>
      </c>
      <c r="M173" s="211">
        <f t="shared" si="72"/>
        <v>1.0883633296650706E-3</v>
      </c>
      <c r="N173" s="211">
        <f t="shared" si="72"/>
        <v>1.0508273146359022E-3</v>
      </c>
      <c r="O173" s="211">
        <f t="shared" si="72"/>
        <v>1.0145858603346329E-3</v>
      </c>
      <c r="P173" s="211">
        <f t="shared" si="72"/>
        <v>9.7959431930795928E-4</v>
      </c>
      <c r="Q173" s="211">
        <f t="shared" si="72"/>
        <v>9.4580958392612006E-4</v>
      </c>
      <c r="R173" s="211">
        <f t="shared" si="72"/>
        <v>9.1319003327669913E-4</v>
      </c>
      <c r="S173" s="211">
        <f t="shared" si="72"/>
        <v>8.8169548188997654E-4</v>
      </c>
      <c r="T173" s="211">
        <f t="shared" si="72"/>
        <v>8.5128713023267051E-4</v>
      </c>
      <c r="U173" s="211">
        <f t="shared" si="72"/>
        <v>8.219275169090715E-4</v>
      </c>
      <c r="V173" s="211">
        <f t="shared" si="72"/>
        <v>7.9358047251069008E-4</v>
      </c>
      <c r="W173" s="211">
        <f t="shared" si="72"/>
        <v>7.6621107505755949E-4</v>
      </c>
      <c r="X173" s="211">
        <f t="shared" si="72"/>
        <v>7.3978560697630165E-4</v>
      </c>
      <c r="Y173" s="211">
        <f t="shared" si="72"/>
        <v>7.1427151356195419E-4</v>
      </c>
      <c r="Z173" s="211">
        <f t="shared" si="72"/>
        <v>6.8877346214747941E-4</v>
      </c>
      <c r="AA173" s="211">
        <f t="shared" si="72"/>
        <v>6.6329203259992114E-4</v>
      </c>
      <c r="AB173" s="211">
        <f t="shared" si="72"/>
        <v>6.3782784899019183E-4</v>
      </c>
      <c r="AC173" s="211">
        <f t="shared" si="72"/>
        <v>6.1238158490056977E-4</v>
      </c>
      <c r="AD173" s="211">
        <f t="shared" si="72"/>
        <v>5.8695396962471209E-4</v>
      </c>
      <c r="AE173" s="211">
        <f t="shared" si="72"/>
        <v>5.6154579545750975E-4</v>
      </c>
      <c r="AF173" s="211">
        <f t="shared" si="72"/>
        <v>5.3615792632724613E-4</v>
      </c>
      <c r="AG173" s="211">
        <f t="shared" si="72"/>
        <v>5.1079130809664945E-4</v>
      </c>
      <c r="AH173" s="211">
        <f t="shared" si="72"/>
        <v>4.8544698096041495E-4</v>
      </c>
      <c r="AI173" s="211">
        <f t="shared" si="72"/>
        <v>4.6012609450643126E-4</v>
      </c>
      <c r="AJ173" s="211">
        <f t="shared" si="72"/>
        <v>4.3482992620427578E-4</v>
      </c>
      <c r="AK173" s="211">
        <f t="shared" si="72"/>
        <v>4.0955990436559558E-4</v>
      </c>
      <c r="AL173" s="211">
        <f t="shared" si="72"/>
        <v>3.8431763703157177E-4</v>
      </c>
      <c r="AM173" s="211">
        <f t="shared" si="72"/>
        <v>3.9865865771376743E-4</v>
      </c>
      <c r="AN173" s="210">
        <f t="shared" si="69"/>
        <v>3.9865865771376743E-4</v>
      </c>
      <c r="AO173" s="210">
        <f t="shared" si="69"/>
        <v>3.9865865771376743E-4</v>
      </c>
      <c r="AP173" s="210">
        <f t="shared" si="69"/>
        <v>3.9865865771376743E-4</v>
      </c>
      <c r="AQ173" s="210">
        <f t="shared" si="69"/>
        <v>3.9865865771376743E-4</v>
      </c>
      <c r="AR173" s="210">
        <f t="shared" si="69"/>
        <v>3.9865865771376743E-4</v>
      </c>
      <c r="AS173" s="210">
        <f t="shared" si="69"/>
        <v>3.9865865771376743E-4</v>
      </c>
      <c r="AT173" s="210">
        <f t="shared" si="69"/>
        <v>3.9865865771376743E-4</v>
      </c>
      <c r="AU173" s="210">
        <f t="shared" si="69"/>
        <v>3.9865865771376743E-4</v>
      </c>
      <c r="AV173" s="210">
        <f t="shared" si="69"/>
        <v>3.9865865771376743E-4</v>
      </c>
      <c r="AW173" s="210">
        <f t="shared" si="69"/>
        <v>3.9865865771376743E-4</v>
      </c>
      <c r="AX173" s="210">
        <f t="shared" si="69"/>
        <v>3.9865865771376743E-4</v>
      </c>
      <c r="AY173" s="210">
        <f t="shared" si="69"/>
        <v>3.9865865771376743E-4</v>
      </c>
      <c r="AZ173" s="210">
        <f t="shared" si="69"/>
        <v>3.9865865771376743E-4</v>
      </c>
    </row>
    <row r="174" spans="2:52" s="202" customFormat="1" x14ac:dyDescent="0.25">
      <c r="B174" s="201"/>
      <c r="D174" s="208">
        <f t="shared" si="55"/>
        <v>39</v>
      </c>
      <c r="E174" s="202" t="s">
        <v>695</v>
      </c>
      <c r="G174"/>
      <c r="I174"/>
      <c r="J174"/>
      <c r="K174" s="211">
        <f t="shared" si="72"/>
        <v>1.1336707379240129E-3</v>
      </c>
      <c r="L174" s="211">
        <f t="shared" si="72"/>
        <v>1.094572138497717E-3</v>
      </c>
      <c r="M174" s="211">
        <f t="shared" si="72"/>
        <v>1.0568219909860373E-3</v>
      </c>
      <c r="N174" s="211">
        <f t="shared" si="72"/>
        <v>1.0203737893096586E-3</v>
      </c>
      <c r="O174" s="211">
        <f t="shared" si="72"/>
        <v>9.8518263131402539E-4</v>
      </c>
      <c r="P174" s="211">
        <f t="shared" si="72"/>
        <v>9.5120516345238867E-4</v>
      </c>
      <c r="Q174" s="211">
        <f t="shared" si="72"/>
        <v>9.1839952737664981E-4</v>
      </c>
      <c r="R174" s="211">
        <f t="shared" si="72"/>
        <v>8.867253083702087E-4</v>
      </c>
      <c r="S174" s="211">
        <f t="shared" si="72"/>
        <v>8.5614348555928122E-4</v>
      </c>
      <c r="T174" s="211">
        <f t="shared" si="72"/>
        <v>8.266163838413584E-4</v>
      </c>
      <c r="U174" s="211">
        <f t="shared" si="72"/>
        <v>7.9810762747157648E-4</v>
      </c>
      <c r="V174" s="211">
        <f t="shared" si="72"/>
        <v>7.7058209524982649E-4</v>
      </c>
      <c r="W174" s="211">
        <f t="shared" si="72"/>
        <v>7.4400587725339065E-4</v>
      </c>
      <c r="X174" s="211">
        <f t="shared" si="72"/>
        <v>7.1834623306180707E-4</v>
      </c>
      <c r="Y174" s="211">
        <f t="shared" si="72"/>
        <v>6.9357155142249439E-4</v>
      </c>
      <c r="Z174" s="211">
        <f t="shared" si="72"/>
        <v>6.6881244687750567E-4</v>
      </c>
      <c r="AA174" s="211">
        <f t="shared" si="72"/>
        <v>6.4406948248903423E-4</v>
      </c>
      <c r="AB174" s="211">
        <f t="shared" si="72"/>
        <v>6.1934326424209127E-4</v>
      </c>
      <c r="AC174" s="211">
        <f t="shared" si="72"/>
        <v>5.9463444619818802E-4</v>
      </c>
      <c r="AD174" s="211">
        <f t="shared" si="72"/>
        <v>5.6994373651567001E-4</v>
      </c>
      <c r="AE174" s="211">
        <f t="shared" si="72"/>
        <v>5.4527190452830778E-4</v>
      </c>
      <c r="AF174" s="211">
        <f t="shared" si="72"/>
        <v>5.2061978912729102E-4</v>
      </c>
      <c r="AG174" s="211">
        <f t="shared" si="72"/>
        <v>4.9598830876375127E-4</v>
      </c>
      <c r="AH174" s="211">
        <f t="shared" si="72"/>
        <v>4.7137847348699738E-4</v>
      </c>
      <c r="AI174" s="211">
        <f t="shared" si="72"/>
        <v>4.467913995692595E-4</v>
      </c>
      <c r="AJ174" s="211">
        <f t="shared" si="72"/>
        <v>4.2222832745837836E-4</v>
      </c>
      <c r="AK174" s="211">
        <f t="shared" si="72"/>
        <v>3.9769064407278222E-4</v>
      </c>
      <c r="AL174" s="211">
        <f t="shared" si="72"/>
        <v>3.7317991085177759E-4</v>
      </c>
      <c r="AM174" s="211">
        <f t="shared" si="72"/>
        <v>3.8710532125199202E-4</v>
      </c>
      <c r="AN174" s="210">
        <f t="shared" si="69"/>
        <v>3.8710532125199202E-4</v>
      </c>
      <c r="AO174" s="210">
        <f t="shared" si="69"/>
        <v>3.8710532125199202E-4</v>
      </c>
      <c r="AP174" s="210">
        <f t="shared" si="69"/>
        <v>3.8710532125199202E-4</v>
      </c>
      <c r="AQ174" s="210">
        <f t="shared" si="69"/>
        <v>3.8710532125199202E-4</v>
      </c>
      <c r="AR174" s="210">
        <f t="shared" si="69"/>
        <v>3.8710532125199202E-4</v>
      </c>
      <c r="AS174" s="210">
        <f t="shared" si="69"/>
        <v>3.8710532125199202E-4</v>
      </c>
      <c r="AT174" s="210">
        <f t="shared" si="69"/>
        <v>3.8710532125199202E-4</v>
      </c>
      <c r="AU174" s="210">
        <f t="shared" si="69"/>
        <v>3.8710532125199202E-4</v>
      </c>
      <c r="AV174" s="210">
        <f t="shared" si="69"/>
        <v>3.8710532125199202E-4</v>
      </c>
      <c r="AW174" s="210">
        <f t="shared" si="69"/>
        <v>3.8710532125199202E-4</v>
      </c>
      <c r="AX174" s="210">
        <f t="shared" si="69"/>
        <v>3.8710532125199202E-4</v>
      </c>
      <c r="AY174" s="210">
        <f t="shared" si="69"/>
        <v>3.8710532125199202E-4</v>
      </c>
      <c r="AZ174" s="210">
        <f t="shared" si="69"/>
        <v>3.8710532125199202E-4</v>
      </c>
    </row>
    <row r="175" spans="2:52" s="202" customFormat="1" x14ac:dyDescent="0.25">
      <c r="B175" s="201"/>
      <c r="D175" s="208">
        <f t="shared" si="55"/>
        <v>40</v>
      </c>
      <c r="E175" s="202" t="s">
        <v>696</v>
      </c>
      <c r="G175"/>
      <c r="I175"/>
      <c r="J175"/>
      <c r="K175" s="209" cm="1">
        <f t="array" ref="K175">SUMPRODUCT((EmissionRates!$J$10:$S$39)*(EmissionRates!$E$10:$E$39=$D175)*(EmissionRates!$J$8:$S$8=$E$138)*(EmissionRates!$B$10:$B$39=K$2)*(EmissionRates!$F$10:$F$39=$F$69))</f>
        <v>1.1036099360298901E-3</v>
      </c>
      <c r="L175" s="210">
        <f t="shared" ref="L175:AL175" si="73">K175*($AM$71/$K$71)^(1/(COUNT(K$2:AM$2)))</f>
        <v>1.0655480884684645E-3</v>
      </c>
      <c r="M175" s="210">
        <f t="shared" si="73"/>
        <v>1.0287989368084555E-3</v>
      </c>
      <c r="N175" s="210">
        <f t="shared" si="73"/>
        <v>9.9331720814168885E-4</v>
      </c>
      <c r="O175" s="210">
        <f t="shared" si="73"/>
        <v>9.5905919095453122E-4</v>
      </c>
      <c r="P175" s="210">
        <f t="shared" si="73"/>
        <v>9.2598268127774006E-4</v>
      </c>
      <c r="Q175" s="210">
        <f t="shared" si="73"/>
        <v>8.9404693069352367E-4</v>
      </c>
      <c r="R175" s="210">
        <f t="shared" si="73"/>
        <v>8.6321259613576036E-4</v>
      </c>
      <c r="S175" s="210">
        <f t="shared" si="73"/>
        <v>8.3344169142153177E-4</v>
      </c>
      <c r="T175" s="210">
        <f t="shared" si="73"/>
        <v>8.0469754045426115E-4</v>
      </c>
      <c r="U175" s="210">
        <f t="shared" si="73"/>
        <v>7.7694473204080493E-4</v>
      </c>
      <c r="V175" s="210">
        <f t="shared" si="73"/>
        <v>7.5014907626683505E-4</v>
      </c>
      <c r="W175" s="210">
        <f t="shared" si="73"/>
        <v>7.2427756237676869E-4</v>
      </c>
      <c r="X175" s="210">
        <f t="shared" si="73"/>
        <v>6.9929831810635571E-4</v>
      </c>
      <c r="Y175" s="210">
        <f t="shared" si="73"/>
        <v>6.7518057041782403E-4</v>
      </c>
      <c r="Z175" s="210">
        <f t="shared" si="73"/>
        <v>6.510779867760437E-4</v>
      </c>
      <c r="AA175" s="210">
        <f t="shared" si="73"/>
        <v>6.2699111531285782E-4</v>
      </c>
      <c r="AB175" s="210">
        <f t="shared" si="73"/>
        <v>6.0292054594477144E-4</v>
      </c>
      <c r="AC175" s="210">
        <f t="shared" si="73"/>
        <v>5.7886691538997621E-4</v>
      </c>
      <c r="AD175" s="210">
        <f t="shared" si="73"/>
        <v>5.5483091302904839E-4</v>
      </c>
      <c r="AE175" s="210">
        <f t="shared" si="73"/>
        <v>5.3081328779584053E-4</v>
      </c>
      <c r="AF175" s="210">
        <f t="shared" si="73"/>
        <v>5.0681485633721616E-4</v>
      </c>
      <c r="AG175" s="210">
        <f t="shared" si="73"/>
        <v>4.8283651275034175E-4</v>
      </c>
      <c r="AH175" s="210">
        <f t="shared" si="73"/>
        <v>4.588792403017121E-4</v>
      </c>
      <c r="AI175" s="210">
        <f t="shared" si="73"/>
        <v>4.349441256641007E-4</v>
      </c>
      <c r="AJ175" s="210">
        <f t="shared" si="73"/>
        <v>4.1103237639320781E-4</v>
      </c>
      <c r="AK175" s="210">
        <f t="shared" si="73"/>
        <v>3.8714534263145737E-4</v>
      </c>
      <c r="AL175" s="210">
        <f t="shared" si="73"/>
        <v>3.6328454441449592E-4</v>
      </c>
      <c r="AM175" s="209" cm="1">
        <f t="array" ref="AM175">SUMPRODUCT((EmissionRates!$J$10:$S$39)*(EmissionRates!$E$10:$E$39=$D175)*(EmissionRates!$J$8:$S$8=$E$138)*(EmissionRates!$B$10:$B$39=AM$2)*(EmissionRates!$F$10:$F$39=$F$69))</f>
        <v>3.7760853601146902E-4</v>
      </c>
      <c r="AN175" s="210">
        <f t="shared" si="69"/>
        <v>3.7760853601146902E-4</v>
      </c>
      <c r="AO175" s="210">
        <f t="shared" si="69"/>
        <v>3.7760853601146902E-4</v>
      </c>
      <c r="AP175" s="210">
        <f t="shared" si="69"/>
        <v>3.7760853601146902E-4</v>
      </c>
      <c r="AQ175" s="210">
        <f t="shared" si="69"/>
        <v>3.7760853601146902E-4</v>
      </c>
      <c r="AR175" s="210">
        <f t="shared" si="69"/>
        <v>3.7760853601146902E-4</v>
      </c>
      <c r="AS175" s="210">
        <f t="shared" si="69"/>
        <v>3.7760853601146902E-4</v>
      </c>
      <c r="AT175" s="210">
        <f t="shared" si="69"/>
        <v>3.7760853601146902E-4</v>
      </c>
      <c r="AU175" s="210">
        <f t="shared" si="69"/>
        <v>3.7760853601146902E-4</v>
      </c>
      <c r="AV175" s="210">
        <f t="shared" si="69"/>
        <v>3.7760853601146902E-4</v>
      </c>
      <c r="AW175" s="210">
        <f t="shared" si="69"/>
        <v>3.7760853601146902E-4</v>
      </c>
      <c r="AX175" s="210">
        <f t="shared" si="69"/>
        <v>3.7760853601146902E-4</v>
      </c>
      <c r="AY175" s="210">
        <f t="shared" si="69"/>
        <v>3.7760853601146902E-4</v>
      </c>
      <c r="AZ175" s="210">
        <f t="shared" si="69"/>
        <v>3.7760853601146902E-4</v>
      </c>
    </row>
    <row r="176" spans="2:52" s="202" customFormat="1" x14ac:dyDescent="0.25">
      <c r="B176" s="201"/>
      <c r="D176" s="208">
        <f t="shared" si="55"/>
        <v>41</v>
      </c>
      <c r="E176" s="202" t="s">
        <v>697</v>
      </c>
      <c r="G176"/>
      <c r="I176"/>
      <c r="J176"/>
      <c r="K176" s="211">
        <f t="shared" ref="K176:AM179" si="74">K175*($K$76/$K$71)^(1/(COUNT($D175:$D180)))</f>
        <v>1.0716267427220293E-3</v>
      </c>
      <c r="L176" s="211">
        <f t="shared" si="74"/>
        <v>1.0346679474152712E-3</v>
      </c>
      <c r="M176" s="211">
        <f t="shared" si="74"/>
        <v>9.9898380539596037E-4</v>
      </c>
      <c r="N176" s="211">
        <f t="shared" si="74"/>
        <v>9.6453035578848581E-4</v>
      </c>
      <c r="O176" s="211">
        <f t="shared" si="74"/>
        <v>9.3126515386174758E-4</v>
      </c>
      <c r="P176" s="211">
        <f t="shared" si="74"/>
        <v>8.9914721873961083E-4</v>
      </c>
      <c r="Q176" s="211">
        <f t="shared" si="74"/>
        <v>8.6813698291474963E-4</v>
      </c>
      <c r="R176" s="211">
        <f t="shared" si="74"/>
        <v>8.3819624350368091E-4</v>
      </c>
      <c r="S176" s="211">
        <f t="shared" si="74"/>
        <v>8.0928811518294003E-4</v>
      </c>
      <c r="T176" s="211">
        <f t="shared" si="74"/>
        <v>7.8137698474841635E-4</v>
      </c>
      <c r="U176" s="211">
        <f t="shared" si="74"/>
        <v>7.5442846724186946E-4</v>
      </c>
      <c r="V176" s="211">
        <f t="shared" si="74"/>
        <v>7.2840936359057514E-4</v>
      </c>
      <c r="W176" s="211">
        <f t="shared" si="74"/>
        <v>7.0328761970791707E-4</v>
      </c>
      <c r="X176" s="211">
        <f t="shared" si="74"/>
        <v>6.7903228700453731E-4</v>
      </c>
      <c r="Y176" s="211">
        <f t="shared" si="74"/>
        <v>6.5561348426139768E-4</v>
      </c>
      <c r="Z176" s="211">
        <f t="shared" si="74"/>
        <v>6.3220940610300138E-4</v>
      </c>
      <c r="AA176" s="211">
        <f t="shared" si="74"/>
        <v>6.0882058477604382E-4</v>
      </c>
      <c r="AB176" s="211">
        <f t="shared" si="74"/>
        <v>5.8544759310094131E-4</v>
      </c>
      <c r="AC176" s="211">
        <f t="shared" si="74"/>
        <v>5.6209104934345914E-4</v>
      </c>
      <c r="AD176" s="211">
        <f t="shared" si="74"/>
        <v>5.3875162290556368E-4</v>
      </c>
      <c r="AE176" s="211">
        <f t="shared" si="74"/>
        <v>5.1543004101661284E-4</v>
      </c>
      <c r="AF176" s="211">
        <f t="shared" si="74"/>
        <v>4.921270966566166E-4</v>
      </c>
      <c r="AG176" s="211">
        <f t="shared" si="74"/>
        <v>4.6884365801133789E-4</v>
      </c>
      <c r="AH176" s="211">
        <f t="shared" si="74"/>
        <v>4.4558067985169409E-4</v>
      </c>
      <c r="AI176" s="211">
        <f t="shared" si="74"/>
        <v>4.2233921735811326E-4</v>
      </c>
      <c r="AJ176" s="211">
        <f t="shared" si="74"/>
        <v>3.9912044309069964E-4</v>
      </c>
      <c r="AK176" s="211">
        <f t="shared" si="74"/>
        <v>3.7592566806404337E-4</v>
      </c>
      <c r="AL176" s="211">
        <f t="shared" si="74"/>
        <v>3.5275636826236285E-4</v>
      </c>
      <c r="AM176" s="211">
        <f t="shared" si="74"/>
        <v>3.6666524308915337E-4</v>
      </c>
      <c r="AN176" s="210">
        <f t="shared" si="69"/>
        <v>3.6666524308915337E-4</v>
      </c>
      <c r="AO176" s="210">
        <f t="shared" si="69"/>
        <v>3.6666524308915337E-4</v>
      </c>
      <c r="AP176" s="210">
        <f t="shared" si="69"/>
        <v>3.6666524308915337E-4</v>
      </c>
      <c r="AQ176" s="210">
        <f t="shared" si="69"/>
        <v>3.6666524308915337E-4</v>
      </c>
      <c r="AR176" s="210">
        <f t="shared" si="69"/>
        <v>3.6666524308915337E-4</v>
      </c>
      <c r="AS176" s="210">
        <f t="shared" si="69"/>
        <v>3.6666524308915337E-4</v>
      </c>
      <c r="AT176" s="210">
        <f t="shared" si="69"/>
        <v>3.6666524308915337E-4</v>
      </c>
      <c r="AU176" s="210">
        <f t="shared" si="69"/>
        <v>3.6666524308915337E-4</v>
      </c>
      <c r="AV176" s="210">
        <f t="shared" si="69"/>
        <v>3.6666524308915337E-4</v>
      </c>
      <c r="AW176" s="210">
        <f t="shared" si="69"/>
        <v>3.6666524308915337E-4</v>
      </c>
      <c r="AX176" s="210">
        <f t="shared" si="69"/>
        <v>3.6666524308915337E-4</v>
      </c>
      <c r="AY176" s="210">
        <f t="shared" si="69"/>
        <v>3.6666524308915337E-4</v>
      </c>
      <c r="AZ176" s="210">
        <f t="shared" si="69"/>
        <v>3.6666524308915337E-4</v>
      </c>
    </row>
    <row r="177" spans="2:52" s="202" customFormat="1" x14ac:dyDescent="0.25">
      <c r="B177" s="201"/>
      <c r="D177" s="208">
        <f t="shared" si="55"/>
        <v>42</v>
      </c>
      <c r="E177" s="202" t="s">
        <v>698</v>
      </c>
      <c r="G177"/>
      <c r="I177"/>
      <c r="J177"/>
      <c r="K177" s="211">
        <f t="shared" si="74"/>
        <v>1.0405704390884748E-3</v>
      </c>
      <c r="L177" s="211">
        <f t="shared" si="74"/>
        <v>1.0046827290049742E-3</v>
      </c>
      <c r="M177" s="211">
        <f t="shared" si="74"/>
        <v>9.7003273208980622E-4</v>
      </c>
      <c r="N177" s="211">
        <f t="shared" si="74"/>
        <v>9.365777614765337E-4</v>
      </c>
      <c r="O177" s="211">
        <f t="shared" si="74"/>
        <v>9.0427660250456921E-4</v>
      </c>
      <c r="P177" s="211">
        <f t="shared" si="74"/>
        <v>8.7308946194500771E-4</v>
      </c>
      <c r="Q177" s="211">
        <f t="shared" si="74"/>
        <v>8.4297791897758561E-4</v>
      </c>
      <c r="R177" s="211">
        <f t="shared" si="74"/>
        <v>8.1390487785836928E-4</v>
      </c>
      <c r="S177" s="211">
        <f t="shared" si="74"/>
        <v>7.8583452221986502E-4</v>
      </c>
      <c r="T177" s="211">
        <f t="shared" si="74"/>
        <v>7.587322709472485E-4</v>
      </c>
      <c r="U177" s="211">
        <f t="shared" si="74"/>
        <v>7.3256473557635796E-4</v>
      </c>
      <c r="V177" s="211">
        <f t="shared" si="74"/>
        <v>7.0729967916096498E-4</v>
      </c>
      <c r="W177" s="211">
        <f t="shared" si="74"/>
        <v>6.8290597655865277E-4</v>
      </c>
      <c r="X177" s="211">
        <f t="shared" si="74"/>
        <v>6.5935357608637392E-4</v>
      </c>
      <c r="Y177" s="211">
        <f t="shared" si="74"/>
        <v>6.3661346249845063E-4</v>
      </c>
      <c r="Z177" s="211">
        <f t="shared" si="74"/>
        <v>6.1388764676910163E-4</v>
      </c>
      <c r="AA177" s="211">
        <f t="shared" si="74"/>
        <v>5.9117664572023445E-4</v>
      </c>
      <c r="AB177" s="211">
        <f t="shared" si="74"/>
        <v>5.6848101557163016E-4</v>
      </c>
      <c r="AC177" s="211">
        <f t="shared" si="74"/>
        <v>5.4580135667138877E-4</v>
      </c>
      <c r="AD177" s="211">
        <f t="shared" si="74"/>
        <v>5.2313831902185736E-4</v>
      </c>
      <c r="AE177" s="211">
        <f t="shared" si="74"/>
        <v>5.0049260877690666E-4</v>
      </c>
      <c r="AF177" s="211">
        <f t="shared" si="74"/>
        <v>4.7786499593557109E-4</v>
      </c>
      <c r="AG177" s="211">
        <f t="shared" si="74"/>
        <v>4.5525632352313598E-4</v>
      </c>
      <c r="AH177" s="211">
        <f t="shared" si="74"/>
        <v>4.3266751864075802E-4</v>
      </c>
      <c r="AI177" s="211">
        <f t="shared" si="74"/>
        <v>4.100996058891845E-4</v>
      </c>
      <c r="AJ177" s="211">
        <f t="shared" si="74"/>
        <v>3.8755372384711431E-4</v>
      </c>
      <c r="AK177" s="211">
        <f t="shared" si="74"/>
        <v>3.6503114553524893E-4</v>
      </c>
      <c r="AL177" s="211">
        <f t="shared" si="74"/>
        <v>3.4253330416301195E-4</v>
      </c>
      <c r="AM177" s="211">
        <f t="shared" si="74"/>
        <v>3.5603909252079116E-4</v>
      </c>
      <c r="AN177" s="210">
        <f t="shared" si="69"/>
        <v>3.5603909252079116E-4</v>
      </c>
      <c r="AO177" s="210">
        <f t="shared" si="69"/>
        <v>3.5603909252079116E-4</v>
      </c>
      <c r="AP177" s="210">
        <f t="shared" si="69"/>
        <v>3.5603909252079116E-4</v>
      </c>
      <c r="AQ177" s="210">
        <f t="shared" si="69"/>
        <v>3.5603909252079116E-4</v>
      </c>
      <c r="AR177" s="210">
        <f t="shared" si="69"/>
        <v>3.5603909252079116E-4</v>
      </c>
      <c r="AS177" s="210">
        <f t="shared" si="69"/>
        <v>3.5603909252079116E-4</v>
      </c>
      <c r="AT177" s="210">
        <f t="shared" si="69"/>
        <v>3.5603909252079116E-4</v>
      </c>
      <c r="AU177" s="210">
        <f t="shared" si="69"/>
        <v>3.5603909252079116E-4</v>
      </c>
      <c r="AV177" s="210">
        <f t="shared" si="69"/>
        <v>3.5603909252079116E-4</v>
      </c>
      <c r="AW177" s="210">
        <f t="shared" si="69"/>
        <v>3.5603909252079116E-4</v>
      </c>
      <c r="AX177" s="210">
        <f t="shared" si="69"/>
        <v>3.5603909252079116E-4</v>
      </c>
      <c r="AY177" s="210">
        <f t="shared" si="69"/>
        <v>3.5603909252079116E-4</v>
      </c>
      <c r="AZ177" s="210">
        <f t="shared" si="69"/>
        <v>3.5603909252079116E-4</v>
      </c>
    </row>
    <row r="178" spans="2:52" s="202" customFormat="1" x14ac:dyDescent="0.25">
      <c r="B178" s="201"/>
      <c r="D178" s="208">
        <f t="shared" si="55"/>
        <v>43</v>
      </c>
      <c r="E178" s="202" t="s">
        <v>699</v>
      </c>
      <c r="G178"/>
      <c r="I178"/>
      <c r="J178"/>
      <c r="K178" s="211">
        <f t="shared" si="74"/>
        <v>1.010414163381556E-3</v>
      </c>
      <c r="L178" s="211">
        <f t="shared" si="74"/>
        <v>9.7556649791119673E-4</v>
      </c>
      <c r="M178" s="211">
        <f t="shared" si="74"/>
        <v>9.4192067603403296E-4</v>
      </c>
      <c r="N178" s="211">
        <f t="shared" si="74"/>
        <v>9.0943524797134875E-4</v>
      </c>
      <c r="O178" s="211">
        <f t="shared" si="74"/>
        <v>8.7807019348498249E-4</v>
      </c>
      <c r="P178" s="211">
        <f t="shared" si="74"/>
        <v>8.4778687257462064E-4</v>
      </c>
      <c r="Q178" s="211">
        <f t="shared" si="74"/>
        <v>8.1854797787547133E-4</v>
      </c>
      <c r="R178" s="211">
        <f t="shared" si="74"/>
        <v>7.9031748869766666E-4</v>
      </c>
      <c r="S178" s="211">
        <f t="shared" si="74"/>
        <v>7.6306062665078083E-4</v>
      </c>
      <c r="T178" s="211">
        <f t="shared" si="74"/>
        <v>7.3674381279878823E-4</v>
      </c>
      <c r="U178" s="211">
        <f t="shared" si="74"/>
        <v>7.113346262926861E-4</v>
      </c>
      <c r="V178" s="211">
        <f t="shared" si="74"/>
        <v>6.8680176442981276E-4</v>
      </c>
      <c r="W178" s="211">
        <f t="shared" si="74"/>
        <v>6.6311500409066177E-4</v>
      </c>
      <c r="X178" s="211">
        <f t="shared" si="74"/>
        <v>6.402451645056823E-4</v>
      </c>
      <c r="Y178" s="211">
        <f t="shared" si="74"/>
        <v>6.1816407130619601E-4</v>
      </c>
      <c r="Z178" s="211">
        <f t="shared" si="74"/>
        <v>5.9609686160586235E-4</v>
      </c>
      <c r="AA178" s="211">
        <f t="shared" si="74"/>
        <v>5.7404403724881981E-4</v>
      </c>
      <c r="AB178" s="211">
        <f t="shared" si="74"/>
        <v>5.520061383353092E-4</v>
      </c>
      <c r="AC178" s="211">
        <f t="shared" si="74"/>
        <v>5.2998374781502836E-4</v>
      </c>
      <c r="AD178" s="211">
        <f t="shared" si="74"/>
        <v>5.079774968529164E-4</v>
      </c>
      <c r="AE178" s="211">
        <f t="shared" si="74"/>
        <v>4.859880711381355E-4</v>
      </c>
      <c r="AF178" s="211">
        <f t="shared" si="74"/>
        <v>4.6401621835474513E-4</v>
      </c>
      <c r="AG178" s="211">
        <f t="shared" si="74"/>
        <v>4.4206275709671687E-4</v>
      </c>
      <c r="AH178" s="211">
        <f t="shared" si="74"/>
        <v>4.2012858759733085E-4</v>
      </c>
      <c r="AI178" s="211">
        <f t="shared" si="74"/>
        <v>3.9821470476386872E-4</v>
      </c>
      <c r="AJ178" s="211">
        <f t="shared" si="74"/>
        <v>3.7632221417842294E-4</v>
      </c>
      <c r="AK178" s="211">
        <f t="shared" si="74"/>
        <v>3.5445235196888915E-4</v>
      </c>
      <c r="AL178" s="211">
        <f t="shared" si="74"/>
        <v>3.3260650980953199E-4</v>
      </c>
      <c r="AM178" s="211">
        <f t="shared" si="74"/>
        <v>3.4572089335504949E-4</v>
      </c>
      <c r="AN178" s="210">
        <f t="shared" si="69"/>
        <v>3.4572089335504949E-4</v>
      </c>
      <c r="AO178" s="210">
        <f t="shared" si="69"/>
        <v>3.4572089335504949E-4</v>
      </c>
      <c r="AP178" s="210">
        <f t="shared" si="69"/>
        <v>3.4572089335504949E-4</v>
      </c>
      <c r="AQ178" s="210">
        <f t="shared" si="69"/>
        <v>3.4572089335504949E-4</v>
      </c>
      <c r="AR178" s="210">
        <f t="shared" si="69"/>
        <v>3.4572089335504949E-4</v>
      </c>
      <c r="AS178" s="210">
        <f t="shared" si="69"/>
        <v>3.4572089335504949E-4</v>
      </c>
      <c r="AT178" s="210">
        <f t="shared" si="69"/>
        <v>3.4572089335504949E-4</v>
      </c>
      <c r="AU178" s="210">
        <f t="shared" si="69"/>
        <v>3.4572089335504949E-4</v>
      </c>
      <c r="AV178" s="210">
        <f t="shared" si="69"/>
        <v>3.4572089335504949E-4</v>
      </c>
      <c r="AW178" s="210">
        <f t="shared" si="69"/>
        <v>3.4572089335504949E-4</v>
      </c>
      <c r="AX178" s="210">
        <f t="shared" si="69"/>
        <v>3.4572089335504949E-4</v>
      </c>
      <c r="AY178" s="210">
        <f t="shared" si="69"/>
        <v>3.4572089335504949E-4</v>
      </c>
      <c r="AZ178" s="210">
        <f t="shared" si="69"/>
        <v>3.4572089335504949E-4</v>
      </c>
    </row>
    <row r="179" spans="2:52" s="202" customFormat="1" x14ac:dyDescent="0.25">
      <c r="B179" s="201"/>
      <c r="D179" s="208">
        <f t="shared" si="55"/>
        <v>44</v>
      </c>
      <c r="E179" s="202" t="s">
        <v>700</v>
      </c>
      <c r="G179"/>
      <c r="I179"/>
      <c r="J179"/>
      <c r="K179" s="211">
        <f t="shared" si="74"/>
        <v>9.8113183232110277E-4</v>
      </c>
      <c r="L179" s="211">
        <f t="shared" si="74"/>
        <v>9.4729407042688893E-4</v>
      </c>
      <c r="M179" s="211">
        <f t="shared" si="74"/>
        <v>9.1462332206978636E-4</v>
      </c>
      <c r="N179" s="211">
        <f t="shared" si="74"/>
        <v>8.8307933870735117E-4</v>
      </c>
      <c r="O179" s="211">
        <f t="shared" si="74"/>
        <v>8.5262325990886044E-4</v>
      </c>
      <c r="P179" s="211">
        <f t="shared" si="74"/>
        <v>8.2321756548142449E-4</v>
      </c>
      <c r="Q179" s="211">
        <f t="shared" si="74"/>
        <v>7.9482602924720101E-4</v>
      </c>
      <c r="R179" s="211">
        <f t="shared" si="74"/>
        <v>7.6741367441475862E-4</v>
      </c>
      <c r="S179" s="211">
        <f t="shared" si="74"/>
        <v>7.4094673048962086E-4</v>
      </c>
      <c r="T179" s="211">
        <f t="shared" si="74"/>
        <v>7.1539259167089514E-4</v>
      </c>
      <c r="U179" s="211">
        <f t="shared" si="74"/>
        <v>6.9071977668274406E-4</v>
      </c>
      <c r="V179" s="211">
        <f t="shared" si="74"/>
        <v>6.6689788999120525E-4</v>
      </c>
      <c r="W179" s="211">
        <f t="shared" si="74"/>
        <v>6.4389758435858696E-4</v>
      </c>
      <c r="X179" s="211">
        <f t="shared" si="74"/>
        <v>6.2169052468930626E-4</v>
      </c>
      <c r="Y179" s="211">
        <f t="shared" si="74"/>
        <v>6.0024935312262865E-4</v>
      </c>
      <c r="Z179" s="211">
        <f t="shared" si="74"/>
        <v>5.7882166270403486E-4</v>
      </c>
      <c r="AA179" s="211">
        <f t="shared" si="74"/>
        <v>5.5740794073395785E-4</v>
      </c>
      <c r="AB179" s="211">
        <f t="shared" si="74"/>
        <v>5.3600871166025084E-4</v>
      </c>
      <c r="AC179" s="211">
        <f t="shared" si="74"/>
        <v>5.1462454153842455E-4</v>
      </c>
      <c r="AD179" s="211">
        <f t="shared" si="74"/>
        <v>4.932560432419278E-4</v>
      </c>
      <c r="AE179" s="211">
        <f t="shared" si="74"/>
        <v>4.7190388258829224E-4</v>
      </c>
      <c r="AF179" s="211">
        <f t="shared" si="74"/>
        <v>4.5056878559330209E-4</v>
      </c>
      <c r="AG179" s="211">
        <f t="shared" si="74"/>
        <v>4.292515471276474E-4</v>
      </c>
      <c r="AH179" s="211">
        <f t="shared" si="74"/>
        <v>4.0795304133537687E-4</v>
      </c>
      <c r="AI179" s="211">
        <f t="shared" si="74"/>
        <v>3.8667423429083867E-4</v>
      </c>
      <c r="AJ179" s="211">
        <f t="shared" si="74"/>
        <v>3.6541619953577774E-4</v>
      </c>
      <c r="AK179" s="211">
        <f t="shared" si="74"/>
        <v>3.4418013737445667E-4</v>
      </c>
      <c r="AL179" s="211">
        <f t="shared" si="74"/>
        <v>3.2296739914969188E-4</v>
      </c>
      <c r="AM179" s="211">
        <f t="shared" si="74"/>
        <v>3.3570172099917339E-4</v>
      </c>
      <c r="AN179" s="210">
        <f t="shared" si="69"/>
        <v>3.3570172099917339E-4</v>
      </c>
      <c r="AO179" s="210">
        <f t="shared" si="69"/>
        <v>3.3570172099917339E-4</v>
      </c>
      <c r="AP179" s="210">
        <f t="shared" si="69"/>
        <v>3.3570172099917339E-4</v>
      </c>
      <c r="AQ179" s="210">
        <f t="shared" si="69"/>
        <v>3.3570172099917339E-4</v>
      </c>
      <c r="AR179" s="210">
        <f t="shared" si="69"/>
        <v>3.3570172099917339E-4</v>
      </c>
      <c r="AS179" s="210">
        <f t="shared" si="69"/>
        <v>3.3570172099917339E-4</v>
      </c>
      <c r="AT179" s="210">
        <f t="shared" si="69"/>
        <v>3.3570172099917339E-4</v>
      </c>
      <c r="AU179" s="210">
        <f t="shared" si="69"/>
        <v>3.3570172099917339E-4</v>
      </c>
      <c r="AV179" s="210">
        <f t="shared" si="69"/>
        <v>3.3570172099917339E-4</v>
      </c>
      <c r="AW179" s="210">
        <f t="shared" si="69"/>
        <v>3.3570172099917339E-4</v>
      </c>
      <c r="AX179" s="210">
        <f t="shared" si="69"/>
        <v>3.3570172099917339E-4</v>
      </c>
      <c r="AY179" s="210">
        <f t="shared" si="69"/>
        <v>3.3570172099917339E-4</v>
      </c>
      <c r="AZ179" s="210">
        <f t="shared" si="69"/>
        <v>3.3570172099917339E-4</v>
      </c>
    </row>
    <row r="180" spans="2:52" s="202" customFormat="1" x14ac:dyDescent="0.25">
      <c r="B180" s="201"/>
      <c r="D180" s="208">
        <f t="shared" si="55"/>
        <v>45</v>
      </c>
      <c r="E180" s="202" t="s">
        <v>701</v>
      </c>
      <c r="G180"/>
      <c r="I180"/>
      <c r="J180"/>
      <c r="K180" s="209" cm="1">
        <f t="array" ref="K180">SUMPRODUCT((EmissionRates!$J$10:$S$39)*(EmissionRates!$E$10:$E$39=$D180)*(EmissionRates!$J$8:$S$8=$E$138)*(EmissionRates!$B$10:$B$39=K$2)*(EmissionRates!$F$10:$F$39=$F$69))</f>
        <v>1.0120499154453299E-3</v>
      </c>
      <c r="L180" s="210">
        <f t="shared" ref="L180:AL180" si="75">K180*($AM$71/$K$71)^(1/(COUNT(K$2:AM$2)))</f>
        <v>9.7714583534542891E-4</v>
      </c>
      <c r="M180" s="210">
        <f t="shared" si="75"/>
        <v>9.4344554449448434E-4</v>
      </c>
      <c r="N180" s="210">
        <f t="shared" si="75"/>
        <v>9.109075260110383E-4</v>
      </c>
      <c r="O180" s="210">
        <f t="shared" si="75"/>
        <v>8.7949169486845925E-4</v>
      </c>
      <c r="P180" s="210">
        <f t="shared" si="75"/>
        <v>8.4915934851242166E-4</v>
      </c>
      <c r="Q180" s="210">
        <f t="shared" si="75"/>
        <v>8.1987311918151431E-4</v>
      </c>
      <c r="R180" s="210">
        <f t="shared" si="75"/>
        <v>7.9159692787223986E-4</v>
      </c>
      <c r="S180" s="210">
        <f t="shared" si="75"/>
        <v>7.6429593989169129E-4</v>
      </c>
      <c r="T180" s="210">
        <f t="shared" si="75"/>
        <v>7.3793652194315061E-4</v>
      </c>
      <c r="U180" s="210">
        <f t="shared" si="75"/>
        <v>7.1248620069174059E-4</v>
      </c>
      <c r="V180" s="210">
        <f t="shared" si="75"/>
        <v>6.8791362275908428E-4</v>
      </c>
      <c r="W180" s="210">
        <f t="shared" si="75"/>
        <v>6.6418851609768934E-4</v>
      </c>
      <c r="X180" s="210">
        <f t="shared" si="75"/>
        <v>6.4128165269747154E-4</v>
      </c>
      <c r="Y180" s="210">
        <f t="shared" si="75"/>
        <v>6.1916481257847397E-4</v>
      </c>
      <c r="Z180" s="210">
        <f t="shared" si="75"/>
        <v>5.9706187843452376E-4</v>
      </c>
      <c r="AA180" s="210">
        <f t="shared" si="75"/>
        <v>5.7497335292219125E-4</v>
      </c>
      <c r="AB180" s="210">
        <f t="shared" si="75"/>
        <v>5.5289977701608139E-4</v>
      </c>
      <c r="AC180" s="210">
        <f t="shared" si="75"/>
        <v>5.3084173460962519E-4</v>
      </c>
      <c r="AD180" s="210">
        <f t="shared" si="75"/>
        <v>5.0879985788955019E-4</v>
      </c>
      <c r="AE180" s="210">
        <f t="shared" si="75"/>
        <v>4.867748336550753E-4</v>
      </c>
      <c r="AF180" s="210">
        <f t="shared" si="75"/>
        <v>4.6476741080068057E-4</v>
      </c>
      <c r="AG180" s="210">
        <f t="shared" si="75"/>
        <v>4.4277840924555314E-4</v>
      </c>
      <c r="AH180" s="210">
        <f t="shared" si="75"/>
        <v>4.2080873068035428E-4</v>
      </c>
      <c r="AI180" s="210">
        <f t="shared" si="75"/>
        <v>3.988593716230135E-4</v>
      </c>
      <c r="AJ180" s="210">
        <f t="shared" si="75"/>
        <v>3.7693143944544233E-4</v>
      </c>
      <c r="AK180" s="210">
        <f t="shared" si="75"/>
        <v>3.5502617227669463E-4</v>
      </c>
      <c r="AL180" s="210">
        <f t="shared" si="75"/>
        <v>3.3314496404400631E-4</v>
      </c>
      <c r="AM180" s="209" cm="1">
        <f t="array" ref="AM180">SUMPRODUCT((EmissionRates!$J$10:$S$39)*(EmissionRates!$E$10:$E$39=$D180)*(EmissionRates!$J$8:$S$8=$E$138)*(EmissionRates!$B$10:$B$39=AM$2)*(EmissionRates!$F$10:$F$39=$F$69))</f>
        <v>3.4552380619290202E-4</v>
      </c>
      <c r="AN180" s="210">
        <f t="shared" si="69"/>
        <v>3.4552380619290202E-4</v>
      </c>
      <c r="AO180" s="210">
        <f t="shared" si="69"/>
        <v>3.4552380619290202E-4</v>
      </c>
      <c r="AP180" s="210">
        <f t="shared" si="69"/>
        <v>3.4552380619290202E-4</v>
      </c>
      <c r="AQ180" s="210">
        <f t="shared" si="69"/>
        <v>3.4552380619290202E-4</v>
      </c>
      <c r="AR180" s="210">
        <f t="shared" si="69"/>
        <v>3.4552380619290202E-4</v>
      </c>
      <c r="AS180" s="210">
        <f t="shared" si="69"/>
        <v>3.4552380619290202E-4</v>
      </c>
      <c r="AT180" s="210">
        <f t="shared" si="69"/>
        <v>3.4552380619290202E-4</v>
      </c>
      <c r="AU180" s="210">
        <f t="shared" si="69"/>
        <v>3.4552380619290202E-4</v>
      </c>
      <c r="AV180" s="210">
        <f t="shared" si="69"/>
        <v>3.4552380619290202E-4</v>
      </c>
      <c r="AW180" s="210">
        <f t="shared" si="69"/>
        <v>3.4552380619290202E-4</v>
      </c>
      <c r="AX180" s="210">
        <f t="shared" si="69"/>
        <v>3.4552380619290202E-4</v>
      </c>
      <c r="AY180" s="210">
        <f t="shared" si="69"/>
        <v>3.4552380619290202E-4</v>
      </c>
      <c r="AZ180" s="210">
        <f t="shared" si="69"/>
        <v>3.4552380619290202E-4</v>
      </c>
    </row>
    <row r="181" spans="2:52" s="202" customFormat="1" x14ac:dyDescent="0.25">
      <c r="B181" s="201"/>
      <c r="D181" s="208">
        <f t="shared" si="55"/>
        <v>46</v>
      </c>
      <c r="E181" s="202" t="s">
        <v>702</v>
      </c>
      <c r="G181"/>
      <c r="I181"/>
      <c r="J181"/>
      <c r="K181" s="211">
        <f t="shared" ref="K181:AM184" si="76">K180*($K$76/$K$71)^(1/(COUNT($D180:$D185)))</f>
        <v>9.8272017943431276E-4</v>
      </c>
      <c r="L181" s="211">
        <f t="shared" si="76"/>
        <v>9.4882763783603503E-4</v>
      </c>
      <c r="M181" s="211">
        <f t="shared" si="76"/>
        <v>9.1610399904450764E-4</v>
      </c>
      <c r="N181" s="211">
        <f t="shared" si="76"/>
        <v>8.8450894935921732E-4</v>
      </c>
      <c r="O181" s="211">
        <f t="shared" si="76"/>
        <v>8.5400356543857497E-4</v>
      </c>
      <c r="P181" s="211">
        <f t="shared" si="76"/>
        <v>8.2455026634852718E-4</v>
      </c>
      <c r="Q181" s="211">
        <f t="shared" si="76"/>
        <v>7.9611276726493732E-4</v>
      </c>
      <c r="R181" s="211">
        <f t="shared" si="76"/>
        <v>7.6865603477270462E-4</v>
      </c>
      <c r="S181" s="211">
        <f t="shared" si="76"/>
        <v>7.4214624370654654E-4</v>
      </c>
      <c r="T181" s="211">
        <f t="shared" si="76"/>
        <v>7.1655073548027926E-4</v>
      </c>
      <c r="U181" s="211">
        <f t="shared" si="76"/>
        <v>6.9183797785325925E-4</v>
      </c>
      <c r="V181" s="211">
        <f t="shared" si="76"/>
        <v>6.679775260844175E-4</v>
      </c>
      <c r="W181" s="211">
        <f t="shared" si="76"/>
        <v>6.4493998542603512E-4</v>
      </c>
      <c r="X181" s="211">
        <f t="shared" si="76"/>
        <v>6.2269697491105093E-4</v>
      </c>
      <c r="Y181" s="211">
        <f t="shared" si="76"/>
        <v>6.0122109238929075E-4</v>
      </c>
      <c r="Z181" s="211">
        <f t="shared" si="76"/>
        <v>5.7975871284014595E-4</v>
      </c>
      <c r="AA181" s="211">
        <f t="shared" si="76"/>
        <v>5.5831032435293667E-4</v>
      </c>
      <c r="AB181" s="211">
        <f t="shared" si="76"/>
        <v>5.3687645222454063E-4</v>
      </c>
      <c r="AC181" s="211">
        <f t="shared" si="76"/>
        <v>5.1545766342685185E-4</v>
      </c>
      <c r="AD181" s="211">
        <f t="shared" si="76"/>
        <v>4.9405457182549566E-4</v>
      </c>
      <c r="AE181" s="211">
        <f t="shared" si="76"/>
        <v>4.726678443158905E-4</v>
      </c>
      <c r="AF181" s="211">
        <f t="shared" si="76"/>
        <v>4.5129820808916243E-4</v>
      </c>
      <c r="AG181" s="211">
        <f t="shared" si="76"/>
        <v>4.2994645930281167E-4</v>
      </c>
      <c r="AH181" s="211">
        <f t="shared" si="76"/>
        <v>4.0861347351603237E-4</v>
      </c>
      <c r="AI181" s="211">
        <f t="shared" si="76"/>
        <v>3.873002183671432E-4</v>
      </c>
      <c r="AJ181" s="211">
        <f t="shared" si="76"/>
        <v>3.660077691358382E-4</v>
      </c>
      <c r="AK181" s="211">
        <f t="shared" si="76"/>
        <v>3.4473732806954361E-4</v>
      </c>
      <c r="AL181" s="211">
        <f t="shared" si="76"/>
        <v>3.2349024869875479E-4</v>
      </c>
      <c r="AM181" s="211">
        <f t="shared" si="76"/>
        <v>3.3551034552609257E-4</v>
      </c>
      <c r="AN181" s="210">
        <f t="shared" si="69"/>
        <v>3.3551034552609257E-4</v>
      </c>
      <c r="AO181" s="210">
        <f t="shared" si="69"/>
        <v>3.3551034552609257E-4</v>
      </c>
      <c r="AP181" s="210">
        <f t="shared" si="69"/>
        <v>3.3551034552609257E-4</v>
      </c>
      <c r="AQ181" s="210">
        <f t="shared" si="69"/>
        <v>3.3551034552609257E-4</v>
      </c>
      <c r="AR181" s="210">
        <f t="shared" si="69"/>
        <v>3.3551034552609257E-4</v>
      </c>
      <c r="AS181" s="210">
        <f t="shared" si="69"/>
        <v>3.3551034552609257E-4</v>
      </c>
      <c r="AT181" s="210">
        <f t="shared" si="69"/>
        <v>3.3551034552609257E-4</v>
      </c>
      <c r="AU181" s="210">
        <f t="shared" si="69"/>
        <v>3.3551034552609257E-4</v>
      </c>
      <c r="AV181" s="210">
        <f t="shared" si="69"/>
        <v>3.3551034552609257E-4</v>
      </c>
      <c r="AW181" s="210">
        <f t="shared" si="69"/>
        <v>3.3551034552609257E-4</v>
      </c>
      <c r="AX181" s="210">
        <f t="shared" si="69"/>
        <v>3.3551034552609257E-4</v>
      </c>
      <c r="AY181" s="210">
        <f t="shared" si="69"/>
        <v>3.3551034552609257E-4</v>
      </c>
      <c r="AZ181" s="210">
        <f t="shared" si="69"/>
        <v>3.3551034552609257E-4</v>
      </c>
    </row>
    <row r="182" spans="2:52" s="202" customFormat="1" x14ac:dyDescent="0.25">
      <c r="B182" s="201"/>
      <c r="D182" s="208">
        <f t="shared" si="55"/>
        <v>47</v>
      </c>
      <c r="E182" s="202" t="s">
        <v>703</v>
      </c>
      <c r="G182"/>
      <c r="I182"/>
      <c r="J182"/>
      <c r="K182" s="211">
        <f t="shared" si="76"/>
        <v>9.5424043451696361E-4</v>
      </c>
      <c r="L182" s="211">
        <f t="shared" si="76"/>
        <v>9.2133011650533819E-4</v>
      </c>
      <c r="M182" s="211">
        <f t="shared" si="76"/>
        <v>8.8955482588560337E-4</v>
      </c>
      <c r="N182" s="211">
        <f t="shared" si="76"/>
        <v>8.5887541726937708E-4</v>
      </c>
      <c r="O182" s="211">
        <f t="shared" si="76"/>
        <v>8.292540953338725E-4</v>
      </c>
      <c r="P182" s="211">
        <f t="shared" si="76"/>
        <v>8.00654368260166E-4</v>
      </c>
      <c r="Q182" s="211">
        <f t="shared" si="76"/>
        <v>7.7304100277730684E-4</v>
      </c>
      <c r="R182" s="211">
        <f t="shared" si="76"/>
        <v>7.4637998075689207E-4</v>
      </c>
      <c r="S182" s="211">
        <f t="shared" si="76"/>
        <v>7.2063845730462495E-4</v>
      </c>
      <c r="T182" s="211">
        <f t="shared" si="76"/>
        <v>6.9578472029723458E-4</v>
      </c>
      <c r="U182" s="211">
        <f t="shared" si="76"/>
        <v>6.7178815131490786E-4</v>
      </c>
      <c r="V182" s="211">
        <f t="shared" si="76"/>
        <v>6.4861918792109927E-4</v>
      </c>
      <c r="W182" s="211">
        <f t="shared" si="76"/>
        <v>6.262492872432569E-4</v>
      </c>
      <c r="X182" s="211">
        <f t="shared" si="76"/>
        <v>6.0465089080959274E-4</v>
      </c>
      <c r="Y182" s="211">
        <f t="shared" si="76"/>
        <v>5.8379739059858022E-4</v>
      </c>
      <c r="Z182" s="211">
        <f t="shared" si="76"/>
        <v>5.6295700203697248E-4</v>
      </c>
      <c r="AA182" s="211">
        <f t="shared" si="76"/>
        <v>5.421301990690059E-4</v>
      </c>
      <c r="AB182" s="211">
        <f t="shared" si="76"/>
        <v>5.2131749176817976E-4</v>
      </c>
      <c r="AC182" s="211">
        <f t="shared" si="76"/>
        <v>5.0051943067524606E-4</v>
      </c>
      <c r="AD182" s="211">
        <f t="shared" si="76"/>
        <v>4.797366118656831E-4</v>
      </c>
      <c r="AE182" s="211">
        <f t="shared" si="76"/>
        <v>4.5896968290793126E-4</v>
      </c>
      <c r="AF182" s="211">
        <f t="shared" si="76"/>
        <v>4.3821934991873727E-4</v>
      </c>
      <c r="AG182" s="211">
        <f t="shared" si="76"/>
        <v>4.1748638598254053E-4</v>
      </c>
      <c r="AH182" s="211">
        <f t="shared" si="76"/>
        <v>3.9677164128437166E-4</v>
      </c>
      <c r="AI182" s="211">
        <f t="shared" si="76"/>
        <v>3.7607605541988465E-4</v>
      </c>
      <c r="AJ182" s="211">
        <f t="shared" si="76"/>
        <v>3.5540067250660544E-4</v>
      </c>
      <c r="AK182" s="211">
        <f t="shared" si="76"/>
        <v>3.347466599502009E-4</v>
      </c>
      <c r="AL182" s="211">
        <f t="shared" si="76"/>
        <v>3.1411533205514457E-4</v>
      </c>
      <c r="AM182" s="211">
        <f t="shared" si="76"/>
        <v>3.2578708018802334E-4</v>
      </c>
      <c r="AN182" s="210">
        <f t="shared" si="69"/>
        <v>3.2578708018802334E-4</v>
      </c>
      <c r="AO182" s="210">
        <f t="shared" si="69"/>
        <v>3.2578708018802334E-4</v>
      </c>
      <c r="AP182" s="210">
        <f t="shared" si="69"/>
        <v>3.2578708018802334E-4</v>
      </c>
      <c r="AQ182" s="210">
        <f t="shared" si="69"/>
        <v>3.2578708018802334E-4</v>
      </c>
      <c r="AR182" s="210">
        <f t="shared" si="69"/>
        <v>3.2578708018802334E-4</v>
      </c>
      <c r="AS182" s="210">
        <f t="shared" si="69"/>
        <v>3.2578708018802334E-4</v>
      </c>
      <c r="AT182" s="210">
        <f t="shared" si="69"/>
        <v>3.2578708018802334E-4</v>
      </c>
      <c r="AU182" s="210">
        <f t="shared" si="69"/>
        <v>3.2578708018802334E-4</v>
      </c>
      <c r="AV182" s="210">
        <f t="shared" si="69"/>
        <v>3.2578708018802334E-4</v>
      </c>
      <c r="AW182" s="210">
        <f t="shared" si="69"/>
        <v>3.2578708018802334E-4</v>
      </c>
      <c r="AX182" s="210">
        <f t="shared" si="69"/>
        <v>3.2578708018802334E-4</v>
      </c>
      <c r="AY182" s="210">
        <f t="shared" si="69"/>
        <v>3.2578708018802334E-4</v>
      </c>
      <c r="AZ182" s="210">
        <f t="shared" si="69"/>
        <v>3.2578708018802334E-4</v>
      </c>
    </row>
    <row r="183" spans="2:52" s="202" customFormat="1" x14ac:dyDescent="0.25">
      <c r="B183" s="201"/>
      <c r="D183" s="208">
        <f t="shared" si="55"/>
        <v>48</v>
      </c>
      <c r="E183" s="202" t="s">
        <v>704</v>
      </c>
      <c r="G183"/>
      <c r="I183"/>
      <c r="J183"/>
      <c r="K183" s="211">
        <f t="shared" si="76"/>
        <v>9.2658604750670871E-4</v>
      </c>
      <c r="L183" s="211">
        <f t="shared" si="76"/>
        <v>8.9462948772833697E-4</v>
      </c>
      <c r="M183" s="211">
        <f t="shared" si="76"/>
        <v>8.6377506165424074E-4</v>
      </c>
      <c r="N183" s="211">
        <f t="shared" si="76"/>
        <v>8.3398475834987266E-4</v>
      </c>
      <c r="O183" s="211">
        <f t="shared" si="76"/>
        <v>8.0522187782067298E-4</v>
      </c>
      <c r="P183" s="211">
        <f t="shared" si="76"/>
        <v>7.7745098579972164E-4</v>
      </c>
      <c r="Q183" s="211">
        <f t="shared" si="76"/>
        <v>7.5063787009469244E-4</v>
      </c>
      <c r="R183" s="211">
        <f t="shared" si="76"/>
        <v>7.2474949844034055E-4</v>
      </c>
      <c r="S183" s="211">
        <f t="shared" si="76"/>
        <v>6.9975397780458882E-4</v>
      </c>
      <c r="T183" s="211">
        <f t="shared" si="76"/>
        <v>6.7562051509808922E-4</v>
      </c>
      <c r="U183" s="211">
        <f t="shared" si="76"/>
        <v>6.5231937923885327E-4</v>
      </c>
      <c r="V183" s="211">
        <f t="shared" si="76"/>
        <v>6.2982186452521208E-4</v>
      </c>
      <c r="W183" s="211">
        <f t="shared" si="76"/>
        <v>6.0810025527199287E-4</v>
      </c>
      <c r="X183" s="211">
        <f t="shared" si="76"/>
        <v>5.8712779166633742E-4</v>
      </c>
      <c r="Y183" s="211">
        <f t="shared" si="76"/>
        <v>5.668786368011031E-4</v>
      </c>
      <c r="Z183" s="211">
        <f t="shared" si="76"/>
        <v>5.4664221360281443E-4</v>
      </c>
      <c r="AA183" s="211">
        <f t="shared" si="76"/>
        <v>5.2641898228055579E-4</v>
      </c>
      <c r="AB183" s="211">
        <f t="shared" si="76"/>
        <v>5.0620943812562972E-4</v>
      </c>
      <c r="AC183" s="211">
        <f t="shared" si="76"/>
        <v>4.8601411572382896E-4</v>
      </c>
      <c r="AD183" s="211">
        <f t="shared" si="76"/>
        <v>4.6583359387605274E-4</v>
      </c>
      <c r="AE183" s="211">
        <f t="shared" si="76"/>
        <v>4.4566850138386929E-4</v>
      </c>
      <c r="AF183" s="211">
        <f t="shared" si="76"/>
        <v>4.2551952390039259E-4</v>
      </c>
      <c r="AG183" s="211">
        <f t="shared" si="76"/>
        <v>4.0538741210567055E-4</v>
      </c>
      <c r="AH183" s="211">
        <f t="shared" si="76"/>
        <v>3.8527299154592678E-4</v>
      </c>
      <c r="AI183" s="211">
        <f t="shared" si="76"/>
        <v>3.6517717458684168E-4</v>
      </c>
      <c r="AJ183" s="211">
        <f t="shared" si="76"/>
        <v>3.4510097508686904E-4</v>
      </c>
      <c r="AK183" s="211">
        <f t="shared" si="76"/>
        <v>3.2504552661964881E-4</v>
      </c>
      <c r="AL183" s="211">
        <f t="shared" si="76"/>
        <v>3.0501210540042327E-4</v>
      </c>
      <c r="AM183" s="211">
        <f t="shared" si="76"/>
        <v>3.163456001662497E-4</v>
      </c>
      <c r="AN183" s="210">
        <f t="shared" si="69"/>
        <v>3.163456001662497E-4</v>
      </c>
      <c r="AO183" s="210">
        <f t="shared" si="69"/>
        <v>3.163456001662497E-4</v>
      </c>
      <c r="AP183" s="210">
        <f t="shared" si="69"/>
        <v>3.163456001662497E-4</v>
      </c>
      <c r="AQ183" s="210">
        <f t="shared" si="69"/>
        <v>3.163456001662497E-4</v>
      </c>
      <c r="AR183" s="210">
        <f t="shared" si="69"/>
        <v>3.163456001662497E-4</v>
      </c>
      <c r="AS183" s="210">
        <f t="shared" si="69"/>
        <v>3.163456001662497E-4</v>
      </c>
      <c r="AT183" s="210">
        <f t="shared" si="69"/>
        <v>3.163456001662497E-4</v>
      </c>
      <c r="AU183" s="210">
        <f t="shared" si="69"/>
        <v>3.163456001662497E-4</v>
      </c>
      <c r="AV183" s="210">
        <f t="shared" si="69"/>
        <v>3.163456001662497E-4</v>
      </c>
      <c r="AW183" s="210">
        <f t="shared" si="69"/>
        <v>3.163456001662497E-4</v>
      </c>
      <c r="AX183" s="210">
        <f t="shared" si="69"/>
        <v>3.163456001662497E-4</v>
      </c>
      <c r="AY183" s="210">
        <f t="shared" si="69"/>
        <v>3.163456001662497E-4</v>
      </c>
      <c r="AZ183" s="210">
        <f t="shared" si="69"/>
        <v>3.163456001662497E-4</v>
      </c>
    </row>
    <row r="184" spans="2:52" s="202" customFormat="1" x14ac:dyDescent="0.25">
      <c r="B184" s="201"/>
      <c r="D184" s="208">
        <f t="shared" si="55"/>
        <v>49</v>
      </c>
      <c r="E184" s="202" t="s">
        <v>705</v>
      </c>
      <c r="G184"/>
      <c r="I184"/>
      <c r="J184"/>
      <c r="K184" s="211">
        <f t="shared" si="76"/>
        <v>8.9973309909960851E-4</v>
      </c>
      <c r="L184" s="211">
        <f t="shared" si="76"/>
        <v>8.6870265714192503E-4</v>
      </c>
      <c r="M184" s="211">
        <f t="shared" si="76"/>
        <v>8.3874240847717771E-4</v>
      </c>
      <c r="N184" s="211">
        <f t="shared" si="76"/>
        <v>8.0981544374758802E-4</v>
      </c>
      <c r="O184" s="211">
        <f t="shared" si="76"/>
        <v>7.8188612654363861E-4</v>
      </c>
      <c r="P184" s="211">
        <f t="shared" si="76"/>
        <v>7.5492004950200239E-4</v>
      </c>
      <c r="Q184" s="211">
        <f t="shared" si="76"/>
        <v>7.2888399191758512E-4</v>
      </c>
      <c r="R184" s="211">
        <f t="shared" si="76"/>
        <v>7.0374587881746973E-4</v>
      </c>
      <c r="S184" s="211">
        <f t="shared" si="76"/>
        <v>6.7947474144633392E-4</v>
      </c>
      <c r="T184" s="211">
        <f t="shared" si="76"/>
        <v>6.5604067911466846E-4</v>
      </c>
      <c r="U184" s="211">
        <f t="shared" si="76"/>
        <v>6.3341482236279505E-4</v>
      </c>
      <c r="V184" s="211">
        <f t="shared" si="76"/>
        <v>6.1156929739529672E-4</v>
      </c>
      <c r="W184" s="211">
        <f t="shared" si="76"/>
        <v>5.9047719174205654E-4</v>
      </c>
      <c r="X184" s="211">
        <f t="shared" si="76"/>
        <v>5.7011252110359279E-4</v>
      </c>
      <c r="Y184" s="211">
        <f t="shared" si="76"/>
        <v>5.5045019733984831E-4</v>
      </c>
      <c r="Z184" s="211">
        <f t="shared" si="76"/>
        <v>5.3080023627268078E-4</v>
      </c>
      <c r="AA184" s="211">
        <f t="shared" si="76"/>
        <v>5.111630847740745E-4</v>
      </c>
      <c r="AB184" s="211">
        <f t="shared" si="76"/>
        <v>4.9153922378153089E-4</v>
      </c>
      <c r="AC184" s="211">
        <f t="shared" si="76"/>
        <v>4.7192917238826691E-4</v>
      </c>
      <c r="AD184" s="211">
        <f t="shared" si="76"/>
        <v>4.5233349262122877E-4</v>
      </c>
      <c r="AE184" s="211">
        <f t="shared" si="76"/>
        <v>4.3275279505898632E-4</v>
      </c>
      <c r="AF184" s="211">
        <f t="shared" si="76"/>
        <v>4.1318774548406762E-4</v>
      </c>
      <c r="AG184" s="211">
        <f t="shared" si="76"/>
        <v>3.9363907282142005E-4</v>
      </c>
      <c r="AH184" s="211">
        <f t="shared" si="76"/>
        <v>3.7410757869250585E-4</v>
      </c>
      <c r="AI184" s="211">
        <f t="shared" si="76"/>
        <v>3.5459414902217054E-4</v>
      </c>
      <c r="AJ184" s="211">
        <f t="shared" si="76"/>
        <v>3.3509976828671961E-4</v>
      </c>
      <c r="AK184" s="211">
        <f t="shared" si="76"/>
        <v>3.1562553720823589E-4</v>
      </c>
      <c r="AL184" s="211">
        <f t="shared" si="76"/>
        <v>2.9617269501657623E-4</v>
      </c>
      <c r="AM184" s="211">
        <f t="shared" si="76"/>
        <v>3.0717773917488726E-4</v>
      </c>
      <c r="AN184" s="210">
        <f t="shared" si="69"/>
        <v>3.0717773917488726E-4</v>
      </c>
      <c r="AO184" s="210">
        <f t="shared" si="69"/>
        <v>3.0717773917488726E-4</v>
      </c>
      <c r="AP184" s="210">
        <f t="shared" si="69"/>
        <v>3.0717773917488726E-4</v>
      </c>
      <c r="AQ184" s="210">
        <f t="shared" si="69"/>
        <v>3.0717773917488726E-4</v>
      </c>
      <c r="AR184" s="210">
        <f t="shared" si="69"/>
        <v>3.0717773917488726E-4</v>
      </c>
      <c r="AS184" s="210">
        <f t="shared" si="69"/>
        <v>3.0717773917488726E-4</v>
      </c>
      <c r="AT184" s="210">
        <f t="shared" si="69"/>
        <v>3.0717773917488726E-4</v>
      </c>
      <c r="AU184" s="210">
        <f t="shared" si="69"/>
        <v>3.0717773917488726E-4</v>
      </c>
      <c r="AV184" s="210">
        <f t="shared" ref="AV184:AZ200" si="77">$AM184</f>
        <v>3.0717773917488726E-4</v>
      </c>
      <c r="AW184" s="210">
        <f t="shared" si="77"/>
        <v>3.0717773917488726E-4</v>
      </c>
      <c r="AX184" s="210">
        <f t="shared" si="77"/>
        <v>3.0717773917488726E-4</v>
      </c>
      <c r="AY184" s="210">
        <f t="shared" si="77"/>
        <v>3.0717773917488726E-4</v>
      </c>
      <c r="AZ184" s="210">
        <f t="shared" si="77"/>
        <v>3.0717773917488726E-4</v>
      </c>
    </row>
    <row r="185" spans="2:52" s="202" customFormat="1" x14ac:dyDescent="0.25">
      <c r="B185" s="201"/>
      <c r="D185" s="208">
        <f t="shared" si="55"/>
        <v>50</v>
      </c>
      <c r="E185" s="202" t="s">
        <v>706</v>
      </c>
      <c r="G185"/>
      <c r="I185"/>
      <c r="J185"/>
      <c r="K185" s="209" cm="1">
        <f t="array" ref="K185">SUMPRODUCT((EmissionRates!$J$10:$S$39)*(EmissionRates!$E$10:$E$39=$D185)*(EmissionRates!$J$8:$S$8=$E$138)*(EmissionRates!$B$10:$B$39=K$2)*(EmissionRates!$F$10:$F$39=$F$69))</f>
        <v>9.76202874461687E-4</v>
      </c>
      <c r="L185" s="210">
        <f t="shared" ref="L185:AL185" si="78">K185*($AM$71/$K$71)^(1/(COUNT(K$2:AM$2)))</f>
        <v>9.425351049140051E-4</v>
      </c>
      <c r="M185" s="210">
        <f t="shared" si="78"/>
        <v>9.1002848612296372E-4</v>
      </c>
      <c r="N185" s="210">
        <f t="shared" si="78"/>
        <v>8.7864297174460363E-4</v>
      </c>
      <c r="O185" s="210">
        <f t="shared" si="78"/>
        <v>8.4833989657316427E-4</v>
      </c>
      <c r="P185" s="210">
        <f t="shared" si="78"/>
        <v>8.1908192890770384E-4</v>
      </c>
      <c r="Q185" s="210">
        <f t="shared" si="78"/>
        <v>7.9083302456152264E-4</v>
      </c>
      <c r="R185" s="210">
        <f t="shared" si="78"/>
        <v>7.6355838245773259E-4</v>
      </c>
      <c r="S185" s="210">
        <f t="shared" si="78"/>
        <v>7.3722440175626864E-4</v>
      </c>
      <c r="T185" s="210">
        <f t="shared" si="78"/>
        <v>7.1179864045952518E-4</v>
      </c>
      <c r="U185" s="210">
        <f t="shared" si="78"/>
        <v>6.8724977544562169E-4</v>
      </c>
      <c r="V185" s="210">
        <f t="shared" si="78"/>
        <v>6.6354756388006114E-4</v>
      </c>
      <c r="W185" s="210">
        <f t="shared" si="78"/>
        <v>6.4066280595824216E-4</v>
      </c>
      <c r="X185" s="210">
        <f t="shared" si="78"/>
        <v>6.18567308932926E-4</v>
      </c>
      <c r="Y185" s="210">
        <f t="shared" si="78"/>
        <v>5.9723385238234208E-4</v>
      </c>
      <c r="Z185" s="210">
        <f t="shared" si="78"/>
        <v>5.7591380925396825E-4</v>
      </c>
      <c r="AA185" s="210">
        <f t="shared" si="78"/>
        <v>5.5460766440016329E-4</v>
      </c>
      <c r="AB185" s="210">
        <f t="shared" si="78"/>
        <v>5.3331593963408704E-4</v>
      </c>
      <c r="AC185" s="210">
        <f t="shared" si="78"/>
        <v>5.1203919816753083E-4</v>
      </c>
      <c r="AD185" s="210">
        <f t="shared" si="78"/>
        <v>4.907780497950228E-4</v>
      </c>
      <c r="AE185" s="210">
        <f t="shared" si="78"/>
        <v>4.6953315698919541E-4</v>
      </c>
      <c r="AF185" s="210">
        <f t="shared" si="78"/>
        <v>4.4830524211851379E-4</v>
      </c>
      <c r="AG185" s="210">
        <f t="shared" si="78"/>
        <v>4.2709509606043879E-4</v>
      </c>
      <c r="AH185" s="210">
        <f t="shared" si="78"/>
        <v>4.0590358856754083E-4</v>
      </c>
      <c r="AI185" s="210">
        <f t="shared" si="78"/>
        <v>3.8473168086085503E-4</v>
      </c>
      <c r="AJ185" s="210">
        <f t="shared" si="78"/>
        <v>3.6358044108892478E-4</v>
      </c>
      <c r="AK185" s="210">
        <f t="shared" si="78"/>
        <v>3.4245106352598793E-4</v>
      </c>
      <c r="AL185" s="210">
        <f t="shared" si="78"/>
        <v>3.213448927260567E-4</v>
      </c>
      <c r="AM185" s="209" cm="1">
        <f t="array" ref="AM185">SUMPRODUCT((EmissionRates!$J$10:$S$39)*(EmissionRates!$E$10:$E$39=$D185)*(EmissionRates!$J$8:$S$8=$E$138)*(EmissionRates!$B$10:$B$39=AM$2)*(EmissionRates!$F$10:$F$39=$F$69))</f>
        <v>3.3351521478793602E-4</v>
      </c>
      <c r="AN185" s="210">
        <f t="shared" ref="AN185:AZ205" si="79">$AM185</f>
        <v>3.3351521478793602E-4</v>
      </c>
      <c r="AO185" s="210">
        <f t="shared" si="79"/>
        <v>3.3351521478793602E-4</v>
      </c>
      <c r="AP185" s="210">
        <f t="shared" si="79"/>
        <v>3.3351521478793602E-4</v>
      </c>
      <c r="AQ185" s="210">
        <f t="shared" si="79"/>
        <v>3.3351521478793602E-4</v>
      </c>
      <c r="AR185" s="210">
        <f t="shared" si="79"/>
        <v>3.3351521478793602E-4</v>
      </c>
      <c r="AS185" s="210">
        <f t="shared" si="79"/>
        <v>3.3351521478793602E-4</v>
      </c>
      <c r="AT185" s="210">
        <f t="shared" si="79"/>
        <v>3.3351521478793602E-4</v>
      </c>
      <c r="AU185" s="210">
        <f t="shared" si="79"/>
        <v>3.3351521478793602E-4</v>
      </c>
      <c r="AV185" s="210">
        <f t="shared" si="79"/>
        <v>3.3351521478793602E-4</v>
      </c>
      <c r="AW185" s="210">
        <f t="shared" si="79"/>
        <v>3.3351521478793602E-4</v>
      </c>
      <c r="AX185" s="210">
        <f t="shared" si="79"/>
        <v>3.3351521478793602E-4</v>
      </c>
      <c r="AY185" s="210">
        <f t="shared" si="77"/>
        <v>3.3351521478793602E-4</v>
      </c>
      <c r="AZ185" s="210">
        <f t="shared" si="77"/>
        <v>3.3351521478793602E-4</v>
      </c>
    </row>
    <row r="186" spans="2:52" s="202" customFormat="1" x14ac:dyDescent="0.25">
      <c r="B186" s="201"/>
      <c r="D186" s="208">
        <f t="shared" si="55"/>
        <v>51</v>
      </c>
      <c r="E186" s="202" t="s">
        <v>707</v>
      </c>
      <c r="G186"/>
      <c r="I186"/>
      <c r="J186"/>
      <c r="K186" s="211">
        <f t="shared" ref="K186:AM189" si="80">K185*($K$76/$K$71)^(1/(COUNT($D185:$D190)))</f>
        <v>9.4791200445202087E-4</v>
      </c>
      <c r="L186" s="211">
        <f t="shared" si="80"/>
        <v>9.1521994447937394E-4</v>
      </c>
      <c r="M186" s="211">
        <f t="shared" si="80"/>
        <v>8.8365538450697531E-4</v>
      </c>
      <c r="N186" s="211">
        <f t="shared" si="80"/>
        <v>8.531794387548645E-4</v>
      </c>
      <c r="O186" s="211">
        <f t="shared" si="80"/>
        <v>8.2375456255517172E-4</v>
      </c>
      <c r="P186" s="211">
        <f t="shared" si="80"/>
        <v>7.9534450609917897E-4</v>
      </c>
      <c r="Q186" s="211">
        <f t="shared" si="80"/>
        <v>7.6791426977957365E-4</v>
      </c>
      <c r="R186" s="211">
        <f t="shared" si="80"/>
        <v>7.414300610728826E-4</v>
      </c>
      <c r="S186" s="211">
        <f t="shared" si="80"/>
        <v>7.1585925290896418E-4</v>
      </c>
      <c r="T186" s="211">
        <f t="shared" si="80"/>
        <v>6.911703434762757E-4</v>
      </c>
      <c r="U186" s="211">
        <f t="shared" si="80"/>
        <v>6.6733291741339577E-4</v>
      </c>
      <c r="V186" s="211">
        <f t="shared" si="80"/>
        <v>6.4431760833899272E-4</v>
      </c>
      <c r="W186" s="211">
        <f t="shared" si="80"/>
        <v>6.2209606267407875E-4</v>
      </c>
      <c r="X186" s="211">
        <f t="shared" si="80"/>
        <v>6.0064090471197921E-4</v>
      </c>
      <c r="Y186" s="211">
        <f t="shared" si="80"/>
        <v>5.799257028929871E-4</v>
      </c>
      <c r="Z186" s="211">
        <f t="shared" si="80"/>
        <v>5.5922352576821203E-4</v>
      </c>
      <c r="AA186" s="211">
        <f t="shared" si="80"/>
        <v>5.3853484413873788E-4</v>
      </c>
      <c r="AB186" s="211">
        <f t="shared" si="80"/>
        <v>5.1786016469530609E-4</v>
      </c>
      <c r="AC186" s="211">
        <f t="shared" si="80"/>
        <v>4.9720003432753555E-4</v>
      </c>
      <c r="AD186" s="211">
        <f t="shared" si="80"/>
        <v>4.7655504515779014E-4</v>
      </c>
      <c r="AE186" s="211">
        <f t="shared" si="80"/>
        <v>4.5592584045989871E-4</v>
      </c>
      <c r="AF186" s="211">
        <f t="shared" si="80"/>
        <v>4.3531312166771036E-4</v>
      </c>
      <c r="AG186" s="211">
        <f t="shared" si="80"/>
        <v>4.1471765673864344E-4</v>
      </c>
      <c r="AH186" s="211">
        <f t="shared" si="80"/>
        <v>3.9414029021938381E-4</v>
      </c>
      <c r="AI186" s="211">
        <f t="shared" si="80"/>
        <v>3.7358195547427815E-4</v>
      </c>
      <c r="AJ186" s="211">
        <f t="shared" si="80"/>
        <v>3.5304368969636625E-4</v>
      </c>
      <c r="AK186" s="211">
        <f t="shared" si="80"/>
        <v>3.325266525491937E-4</v>
      </c>
      <c r="AL186" s="211">
        <f t="shared" si="80"/>
        <v>3.1203214962089414E-4</v>
      </c>
      <c r="AM186" s="211">
        <f t="shared" si="80"/>
        <v>3.2384976938242601E-4</v>
      </c>
      <c r="AN186" s="210">
        <f t="shared" si="79"/>
        <v>3.2384976938242601E-4</v>
      </c>
      <c r="AO186" s="210">
        <f t="shared" si="79"/>
        <v>3.2384976938242601E-4</v>
      </c>
      <c r="AP186" s="210">
        <f t="shared" si="79"/>
        <v>3.2384976938242601E-4</v>
      </c>
      <c r="AQ186" s="210">
        <f t="shared" si="79"/>
        <v>3.2384976938242601E-4</v>
      </c>
      <c r="AR186" s="210">
        <f t="shared" si="79"/>
        <v>3.2384976938242601E-4</v>
      </c>
      <c r="AS186" s="210">
        <f t="shared" si="79"/>
        <v>3.2384976938242601E-4</v>
      </c>
      <c r="AT186" s="210">
        <f t="shared" si="79"/>
        <v>3.2384976938242601E-4</v>
      </c>
      <c r="AU186" s="210">
        <f t="shared" si="79"/>
        <v>3.2384976938242601E-4</v>
      </c>
      <c r="AV186" s="210">
        <f t="shared" si="79"/>
        <v>3.2384976938242601E-4</v>
      </c>
      <c r="AW186" s="210">
        <f t="shared" si="79"/>
        <v>3.2384976938242601E-4</v>
      </c>
      <c r="AX186" s="210">
        <f t="shared" si="79"/>
        <v>3.2384976938242601E-4</v>
      </c>
      <c r="AY186" s="210">
        <f t="shared" si="77"/>
        <v>3.2384976938242601E-4</v>
      </c>
      <c r="AZ186" s="210">
        <f t="shared" si="77"/>
        <v>3.2384976938242601E-4</v>
      </c>
    </row>
    <row r="187" spans="2:52" s="202" customFormat="1" x14ac:dyDescent="0.25">
      <c r="B187" s="201"/>
      <c r="D187" s="208">
        <f t="shared" si="55"/>
        <v>52</v>
      </c>
      <c r="E187" s="202" t="s">
        <v>708</v>
      </c>
      <c r="G187"/>
      <c r="I187"/>
      <c r="J187"/>
      <c r="K187" s="211">
        <f t="shared" si="80"/>
        <v>9.2044101865581315E-4</v>
      </c>
      <c r="L187" s="211">
        <f t="shared" si="80"/>
        <v>8.8869639168426685E-4</v>
      </c>
      <c r="M187" s="211">
        <f t="shared" si="80"/>
        <v>8.580465891731018E-4</v>
      </c>
      <c r="N187" s="211">
        <f t="shared" si="80"/>
        <v>8.2845385227260399E-4</v>
      </c>
      <c r="O187" s="211">
        <f t="shared" si="80"/>
        <v>7.9988172437902032E-4</v>
      </c>
      <c r="P187" s="211">
        <f t="shared" si="80"/>
        <v>7.7229500622205368E-4</v>
      </c>
      <c r="Q187" s="211">
        <f t="shared" si="80"/>
        <v>7.4565971250132191E-4</v>
      </c>
      <c r="R187" s="211">
        <f t="shared" si="80"/>
        <v>7.1994303001836075E-4</v>
      </c>
      <c r="S187" s="211">
        <f t="shared" si="80"/>
        <v>6.9511327725259048E-4</v>
      </c>
      <c r="T187" s="211">
        <f t="shared" si="80"/>
        <v>6.7113986533144719E-4</v>
      </c>
      <c r="U187" s="211">
        <f t="shared" si="80"/>
        <v>6.4799326034659555E-4</v>
      </c>
      <c r="V187" s="211">
        <f t="shared" si="80"/>
        <v>6.2564494696979822E-4</v>
      </c>
      <c r="W187" s="211">
        <f t="shared" si="80"/>
        <v>6.0406739332361967E-4</v>
      </c>
      <c r="X187" s="211">
        <f t="shared" si="80"/>
        <v>5.8323401706368658E-4</v>
      </c>
      <c r="Y187" s="211">
        <f t="shared" si="80"/>
        <v>5.6311915263072018E-4</v>
      </c>
      <c r="Z187" s="211">
        <f t="shared" si="80"/>
        <v>5.4301693542951847E-4</v>
      </c>
      <c r="AA187" s="211">
        <f t="shared" si="80"/>
        <v>5.2292782261710352E-4</v>
      </c>
      <c r="AB187" s="211">
        <f t="shared" si="80"/>
        <v>5.0285230620005417E-4</v>
      </c>
      <c r="AC187" s="211">
        <f t="shared" si="80"/>
        <v>4.8279091721884187E-4</v>
      </c>
      <c r="AD187" s="211">
        <f t="shared" si="80"/>
        <v>4.6274423063581471E-4</v>
      </c>
      <c r="AE187" s="211">
        <f t="shared" si="80"/>
        <v>4.4271287108238949E-4</v>
      </c>
      <c r="AF187" s="211">
        <f t="shared" si="80"/>
        <v>4.2269751966449528E-4</v>
      </c>
      <c r="AG187" s="211">
        <f t="shared" si="80"/>
        <v>4.026989220837428E-4</v>
      </c>
      <c r="AH187" s="211">
        <f t="shared" si="80"/>
        <v>3.8271789841141306E-4</v>
      </c>
      <c r="AI187" s="211">
        <f t="shared" si="80"/>
        <v>3.627553549624657E-4</v>
      </c>
      <c r="AJ187" s="211">
        <f t="shared" si="80"/>
        <v>3.4281229887154363E-4</v>
      </c>
      <c r="AK187" s="211">
        <f t="shared" si="80"/>
        <v>3.2288985619453609E-4</v>
      </c>
      <c r="AL187" s="211">
        <f t="shared" si="80"/>
        <v>3.0298929468294974E-4</v>
      </c>
      <c r="AM187" s="211">
        <f t="shared" si="80"/>
        <v>3.1446443364131706E-4</v>
      </c>
      <c r="AN187" s="210">
        <f t="shared" si="79"/>
        <v>3.1446443364131706E-4</v>
      </c>
      <c r="AO187" s="210">
        <f t="shared" si="79"/>
        <v>3.1446443364131706E-4</v>
      </c>
      <c r="AP187" s="210">
        <f t="shared" si="79"/>
        <v>3.1446443364131706E-4</v>
      </c>
      <c r="AQ187" s="210">
        <f t="shared" si="79"/>
        <v>3.1446443364131706E-4</v>
      </c>
      <c r="AR187" s="210">
        <f t="shared" si="79"/>
        <v>3.1446443364131706E-4</v>
      </c>
      <c r="AS187" s="210">
        <f t="shared" si="79"/>
        <v>3.1446443364131706E-4</v>
      </c>
      <c r="AT187" s="210">
        <f t="shared" si="79"/>
        <v>3.1446443364131706E-4</v>
      </c>
      <c r="AU187" s="210">
        <f t="shared" si="79"/>
        <v>3.1446443364131706E-4</v>
      </c>
      <c r="AV187" s="210">
        <f t="shared" si="79"/>
        <v>3.1446443364131706E-4</v>
      </c>
      <c r="AW187" s="210">
        <f t="shared" si="79"/>
        <v>3.1446443364131706E-4</v>
      </c>
      <c r="AX187" s="210">
        <f t="shared" si="79"/>
        <v>3.1446443364131706E-4</v>
      </c>
      <c r="AY187" s="210">
        <f t="shared" si="77"/>
        <v>3.1446443364131706E-4</v>
      </c>
      <c r="AZ187" s="210">
        <f t="shared" si="77"/>
        <v>3.1446443364131706E-4</v>
      </c>
    </row>
    <row r="188" spans="2:52" s="202" customFormat="1" x14ac:dyDescent="0.25">
      <c r="B188" s="201"/>
      <c r="D188" s="208">
        <f t="shared" si="55"/>
        <v>53</v>
      </c>
      <c r="E188" s="202" t="s">
        <v>709</v>
      </c>
      <c r="G188"/>
      <c r="I188"/>
      <c r="J188"/>
      <c r="K188" s="211">
        <f t="shared" si="80"/>
        <v>8.937661563996293E-4</v>
      </c>
      <c r="L188" s="211">
        <f t="shared" si="80"/>
        <v>8.6294150532515519E-4</v>
      </c>
      <c r="M188" s="211">
        <f t="shared" si="80"/>
        <v>8.3317995012543501E-4</v>
      </c>
      <c r="N188" s="211">
        <f t="shared" si="80"/>
        <v>8.0444482622197308E-4</v>
      </c>
      <c r="O188" s="211">
        <f t="shared" si="80"/>
        <v>7.7670073354246588E-4</v>
      </c>
      <c r="P188" s="211">
        <f t="shared" si="80"/>
        <v>7.4991349290988419E-4</v>
      </c>
      <c r="Q188" s="211">
        <f t="shared" si="80"/>
        <v>7.2405010393563046E-4</v>
      </c>
      <c r="R188" s="211">
        <f t="shared" si="80"/>
        <v>6.9907870436489844E-4</v>
      </c>
      <c r="S188" s="211">
        <f t="shared" si="80"/>
        <v>6.7496853082414936E-4</v>
      </c>
      <c r="T188" s="211">
        <f t="shared" si="80"/>
        <v>6.5168988092234885E-4</v>
      </c>
      <c r="U188" s="211">
        <f t="shared" si="80"/>
        <v>6.2921407665927605E-4</v>
      </c>
      <c r="V188" s="211">
        <f t="shared" si="80"/>
        <v>6.0751342909582404E-4</v>
      </c>
      <c r="W188" s="211">
        <f t="shared" si="80"/>
        <v>5.8656120424276884E-4</v>
      </c>
      <c r="X188" s="211">
        <f t="shared" si="80"/>
        <v>5.6633159012598377E-4</v>
      </c>
      <c r="Y188" s="211">
        <f t="shared" si="80"/>
        <v>5.4679966498752505E-4</v>
      </c>
      <c r="Z188" s="211">
        <f t="shared" si="80"/>
        <v>5.2728002055743811E-4</v>
      </c>
      <c r="AA188" s="211">
        <f t="shared" si="80"/>
        <v>5.0777310074409513E-4</v>
      </c>
      <c r="AB188" s="211">
        <f t="shared" si="80"/>
        <v>4.8827938329546697E-4</v>
      </c>
      <c r="AC188" s="211">
        <f t="shared" si="80"/>
        <v>4.6879938386219452E-4</v>
      </c>
      <c r="AD188" s="211">
        <f t="shared" si="80"/>
        <v>4.4933366074391607E-4</v>
      </c>
      <c r="AE188" s="211">
        <f t="shared" si="80"/>
        <v>4.2988282046990331E-4</v>
      </c>
      <c r="AF188" s="211">
        <f t="shared" si="80"/>
        <v>4.1044752440727903E-4</v>
      </c>
      <c r="AG188" s="211">
        <f t="shared" si="80"/>
        <v>3.9102849664683127E-4</v>
      </c>
      <c r="AH188" s="211">
        <f t="shared" si="80"/>
        <v>3.7162653349374621E-4</v>
      </c>
      <c r="AI188" s="211">
        <f t="shared" si="80"/>
        <v>3.5224251499750184E-4</v>
      </c>
      <c r="AJ188" s="211">
        <f t="shared" si="80"/>
        <v>3.3287741910545225E-4</v>
      </c>
      <c r="AK188" s="211">
        <f t="shared" si="80"/>
        <v>3.1353233923979787E-4</v>
      </c>
      <c r="AL188" s="211">
        <f t="shared" si="80"/>
        <v>2.9420850641194348E-4</v>
      </c>
      <c r="AM188" s="211">
        <f t="shared" si="80"/>
        <v>3.0535108983999339E-4</v>
      </c>
      <c r="AN188" s="210">
        <f t="shared" si="79"/>
        <v>3.0535108983999339E-4</v>
      </c>
      <c r="AO188" s="210">
        <f t="shared" si="79"/>
        <v>3.0535108983999339E-4</v>
      </c>
      <c r="AP188" s="210">
        <f t="shared" si="79"/>
        <v>3.0535108983999339E-4</v>
      </c>
      <c r="AQ188" s="210">
        <f t="shared" si="79"/>
        <v>3.0535108983999339E-4</v>
      </c>
      <c r="AR188" s="210">
        <f t="shared" si="79"/>
        <v>3.0535108983999339E-4</v>
      </c>
      <c r="AS188" s="210">
        <f t="shared" si="79"/>
        <v>3.0535108983999339E-4</v>
      </c>
      <c r="AT188" s="210">
        <f t="shared" si="79"/>
        <v>3.0535108983999339E-4</v>
      </c>
      <c r="AU188" s="210">
        <f t="shared" si="79"/>
        <v>3.0535108983999339E-4</v>
      </c>
      <c r="AV188" s="210">
        <f t="shared" si="79"/>
        <v>3.0535108983999339E-4</v>
      </c>
      <c r="AW188" s="210">
        <f t="shared" si="79"/>
        <v>3.0535108983999339E-4</v>
      </c>
      <c r="AX188" s="210">
        <f t="shared" si="79"/>
        <v>3.0535108983999339E-4</v>
      </c>
      <c r="AY188" s="210">
        <f t="shared" si="77"/>
        <v>3.0535108983999339E-4</v>
      </c>
      <c r="AZ188" s="210">
        <f t="shared" si="77"/>
        <v>3.0535108983999339E-4</v>
      </c>
    </row>
    <row r="189" spans="2:52" s="202" customFormat="1" x14ac:dyDescent="0.25">
      <c r="B189" s="201"/>
      <c r="D189" s="208">
        <f t="shared" si="55"/>
        <v>54</v>
      </c>
      <c r="E189" s="202" t="s">
        <v>710</v>
      </c>
      <c r="G189"/>
      <c r="I189"/>
      <c r="J189"/>
      <c r="K189" s="211">
        <f t="shared" si="80"/>
        <v>8.6786434560678146E-4</v>
      </c>
      <c r="L189" s="211">
        <f t="shared" si="80"/>
        <v>8.3793300904659021E-4</v>
      </c>
      <c r="M189" s="211">
        <f t="shared" si="80"/>
        <v>8.0903395928653597E-4</v>
      </c>
      <c r="N189" s="211">
        <f t="shared" si="80"/>
        <v>7.8113159430678934E-4</v>
      </c>
      <c r="O189" s="211">
        <f t="shared" si="80"/>
        <v>7.5419153994766197E-4</v>
      </c>
      <c r="P189" s="211">
        <f t="shared" si="80"/>
        <v>7.2818060756255586E-4</v>
      </c>
      <c r="Q189" s="211">
        <f t="shared" si="80"/>
        <v>7.030667531313996E-4</v>
      </c>
      <c r="R189" s="211">
        <f t="shared" si="80"/>
        <v>6.7881903778420002E-4</v>
      </c>
      <c r="S189" s="211">
        <f t="shared" si="80"/>
        <v>6.5540758968607785E-4</v>
      </c>
      <c r="T189" s="211">
        <f t="shared" si="80"/>
        <v>6.3280356723682959E-4</v>
      </c>
      <c r="U189" s="211">
        <f t="shared" si="80"/>
        <v>6.1097912353968423E-4</v>
      </c>
      <c r="V189" s="211">
        <f t="shared" si="80"/>
        <v>5.8990737209547561E-4</v>
      </c>
      <c r="W189" s="211">
        <f t="shared" si="80"/>
        <v>5.6956235367997357E-4</v>
      </c>
      <c r="X189" s="211">
        <f t="shared" si="80"/>
        <v>5.4991900436356545E-4</v>
      </c>
      <c r="Y189" s="211">
        <f t="shared" si="80"/>
        <v>5.3095312463389058E-4</v>
      </c>
      <c r="Z189" s="211">
        <f t="shared" si="80"/>
        <v>5.1199916971123418E-4</v>
      </c>
      <c r="AA189" s="211">
        <f t="shared" si="80"/>
        <v>4.9305757063927149E-4</v>
      </c>
      <c r="AB189" s="211">
        <f t="shared" si="80"/>
        <v>4.7412879132058733E-4</v>
      </c>
      <c r="AC189" s="211">
        <f t="shared" si="80"/>
        <v>4.5521333246199716E-4</v>
      </c>
      <c r="AD189" s="211">
        <f t="shared" si="80"/>
        <v>4.3631173618332366E-4</v>
      </c>
      <c r="AE189" s="211">
        <f t="shared" si="80"/>
        <v>4.1742459143630299E-4</v>
      </c>
      <c r="AF189" s="211">
        <f t="shared" si="80"/>
        <v>3.9855254042129272E-4</v>
      </c>
      <c r="AG189" s="211">
        <f t="shared" si="80"/>
        <v>3.7969628624455096E-4</v>
      </c>
      <c r="AH189" s="211">
        <f t="shared" si="80"/>
        <v>3.6085660213392307E-4</v>
      </c>
      <c r="AI189" s="211">
        <f t="shared" si="80"/>
        <v>3.4203434263459275E-4</v>
      </c>
      <c r="AJ189" s="211">
        <f t="shared" si="80"/>
        <v>3.2323045735248816E-4</v>
      </c>
      <c r="AK189" s="211">
        <f t="shared" si="80"/>
        <v>3.044460080218623E-4</v>
      </c>
      <c r="AL189" s="211">
        <f t="shared" si="80"/>
        <v>2.8568218997876546E-4</v>
      </c>
      <c r="AM189" s="211">
        <f t="shared" si="80"/>
        <v>2.9650185550974542E-4</v>
      </c>
      <c r="AN189" s="210">
        <f t="shared" si="79"/>
        <v>2.9650185550974542E-4</v>
      </c>
      <c r="AO189" s="210">
        <f t="shared" si="79"/>
        <v>2.9650185550974542E-4</v>
      </c>
      <c r="AP189" s="210">
        <f t="shared" si="79"/>
        <v>2.9650185550974542E-4</v>
      </c>
      <c r="AQ189" s="210">
        <f t="shared" si="79"/>
        <v>2.9650185550974542E-4</v>
      </c>
      <c r="AR189" s="210">
        <f t="shared" si="79"/>
        <v>2.9650185550974542E-4</v>
      </c>
      <c r="AS189" s="210">
        <f t="shared" si="79"/>
        <v>2.9650185550974542E-4</v>
      </c>
      <c r="AT189" s="210">
        <f t="shared" si="79"/>
        <v>2.9650185550974542E-4</v>
      </c>
      <c r="AU189" s="210">
        <f t="shared" si="79"/>
        <v>2.9650185550974542E-4</v>
      </c>
      <c r="AV189" s="210">
        <f t="shared" si="79"/>
        <v>2.9650185550974542E-4</v>
      </c>
      <c r="AW189" s="210">
        <f t="shared" si="79"/>
        <v>2.9650185550974542E-4</v>
      </c>
      <c r="AX189" s="210">
        <f t="shared" si="79"/>
        <v>2.9650185550974542E-4</v>
      </c>
      <c r="AY189" s="210">
        <f t="shared" si="77"/>
        <v>2.9650185550974542E-4</v>
      </c>
      <c r="AZ189" s="210">
        <f t="shared" si="77"/>
        <v>2.9650185550974542E-4</v>
      </c>
    </row>
    <row r="190" spans="2:52" s="202" customFormat="1" x14ac:dyDescent="0.25">
      <c r="B190" s="201"/>
      <c r="D190" s="208">
        <f t="shared" si="55"/>
        <v>55</v>
      </c>
      <c r="E190" s="202" t="s">
        <v>711</v>
      </c>
      <c r="G190"/>
      <c r="I190"/>
      <c r="J190"/>
      <c r="K190" s="209" cm="1">
        <f t="array" ref="K190">SUMPRODUCT((EmissionRates!$J$10:$S$39)*(EmissionRates!$E$10:$E$39=$D190)*(EmissionRates!$J$8:$S$8=$E$138)*(EmissionRates!$B$10:$B$39=K$2)*(EmissionRates!$F$10:$F$39=$F$69))</f>
        <v>9.9330531522093301E-4</v>
      </c>
      <c r="L190" s="210">
        <f t="shared" ref="L190:AL190" si="81">K190*($AM$71/$K$71)^(1/(COUNT(K$2:AM$2)))</f>
        <v>9.5904770820273288E-4</v>
      </c>
      <c r="M190" s="210">
        <f t="shared" si="81"/>
        <v>9.2597159454878839E-4</v>
      </c>
      <c r="N190" s="210">
        <f t="shared" si="81"/>
        <v>8.9403622632918615E-4</v>
      </c>
      <c r="O190" s="210">
        <f t="shared" si="81"/>
        <v>8.6320226094885625E-4</v>
      </c>
      <c r="P190" s="210">
        <f t="shared" si="81"/>
        <v>8.3343171267968635E-4</v>
      </c>
      <c r="Q190" s="210">
        <f t="shared" si="81"/>
        <v>8.0468790586422023E-4</v>
      </c>
      <c r="R190" s="210">
        <f t="shared" si="81"/>
        <v>7.7693542973329016E-4</v>
      </c>
      <c r="S190" s="210">
        <f t="shared" si="81"/>
        <v>7.5014009478192173E-4</v>
      </c>
      <c r="T190" s="210">
        <f t="shared" si="81"/>
        <v>7.2426889064976761E-4</v>
      </c>
      <c r="U190" s="210">
        <f t="shared" si="81"/>
        <v>6.9928994545418203E-4</v>
      </c>
      <c r="V190" s="210">
        <f t="shared" si="81"/>
        <v>6.7517248652583669E-4</v>
      </c>
      <c r="W190" s="210">
        <f t="shared" si="81"/>
        <v>6.5188680249850565E-4</v>
      </c>
      <c r="X190" s="210">
        <f t="shared" si="81"/>
        <v>6.2940420670631685E-4</v>
      </c>
      <c r="Y190" s="210">
        <f t="shared" si="81"/>
        <v>6.0769700184337781E-4</v>
      </c>
      <c r="Z190" s="210">
        <f t="shared" si="81"/>
        <v>5.8600344539709993E-4</v>
      </c>
      <c r="AA190" s="210">
        <f t="shared" si="81"/>
        <v>5.6432403071414081E-4</v>
      </c>
      <c r="AB190" s="210">
        <f t="shared" si="81"/>
        <v>5.426592887494881E-4</v>
      </c>
      <c r="AC190" s="210">
        <f t="shared" si="81"/>
        <v>5.2100979258203821E-4</v>
      </c>
      <c r="AD190" s="210">
        <f t="shared" si="81"/>
        <v>4.9937616268952347E-4</v>
      </c>
      <c r="AE190" s="210">
        <f t="shared" si="81"/>
        <v>4.7775907315066707E-4</v>
      </c>
      <c r="AF190" s="210">
        <f t="shared" si="81"/>
        <v>4.561592589893607E-4</v>
      </c>
      <c r="AG190" s="210">
        <f t="shared" si="81"/>
        <v>4.3457752493872499E-4</v>
      </c>
      <c r="AH190" s="210">
        <f t="shared" si="81"/>
        <v>4.1301475598883096E-4</v>
      </c>
      <c r="AI190" s="210">
        <f t="shared" si="81"/>
        <v>3.9147193020068233E-4</v>
      </c>
      <c r="AJ190" s="210">
        <f t="shared" si="81"/>
        <v>3.6995013443609173E-4</v>
      </c>
      <c r="AK190" s="210">
        <f t="shared" si="81"/>
        <v>3.4845058389220649E-4</v>
      </c>
      <c r="AL190" s="210">
        <f t="shared" si="81"/>
        <v>3.2697464667875243E-4</v>
      </c>
      <c r="AM190" s="209" cm="1">
        <f t="array" ref="AM190">SUMPRODUCT((EmissionRates!$J$10:$S$39)*(EmissionRates!$E$10:$E$39=$D190)*(EmissionRates!$J$8:$S$8=$E$138)*(EmissionRates!$B$10:$B$39=AM$2)*(EmissionRates!$F$10:$F$39=$F$69))</f>
        <v>3.3967055850560698E-4</v>
      </c>
      <c r="AN190" s="210">
        <f t="shared" si="79"/>
        <v>3.3967055850560698E-4</v>
      </c>
      <c r="AO190" s="210">
        <f t="shared" si="79"/>
        <v>3.3967055850560698E-4</v>
      </c>
      <c r="AP190" s="210">
        <f t="shared" si="79"/>
        <v>3.3967055850560698E-4</v>
      </c>
      <c r="AQ190" s="210">
        <f t="shared" si="79"/>
        <v>3.3967055850560698E-4</v>
      </c>
      <c r="AR190" s="210">
        <f t="shared" si="79"/>
        <v>3.3967055850560698E-4</v>
      </c>
      <c r="AS190" s="210">
        <f t="shared" si="79"/>
        <v>3.3967055850560698E-4</v>
      </c>
      <c r="AT190" s="210">
        <f t="shared" si="79"/>
        <v>3.3967055850560698E-4</v>
      </c>
      <c r="AU190" s="210">
        <f t="shared" si="79"/>
        <v>3.3967055850560698E-4</v>
      </c>
      <c r="AV190" s="210">
        <f t="shared" si="79"/>
        <v>3.3967055850560698E-4</v>
      </c>
      <c r="AW190" s="210">
        <f t="shared" si="79"/>
        <v>3.3967055850560698E-4</v>
      </c>
      <c r="AX190" s="210">
        <f t="shared" si="79"/>
        <v>3.3967055850560698E-4</v>
      </c>
      <c r="AY190" s="210">
        <f t="shared" si="77"/>
        <v>3.3967055850560698E-4</v>
      </c>
      <c r="AZ190" s="210">
        <f t="shared" si="77"/>
        <v>3.3967055850560698E-4</v>
      </c>
    </row>
    <row r="191" spans="2:52" s="202" customFormat="1" x14ac:dyDescent="0.25">
      <c r="B191" s="201"/>
      <c r="D191" s="208">
        <f t="shared" si="55"/>
        <v>56</v>
      </c>
      <c r="E191" s="202" t="s">
        <v>712</v>
      </c>
      <c r="G191"/>
      <c r="I191"/>
      <c r="J191"/>
      <c r="K191" s="211">
        <f t="shared" ref="K191:AM194" si="82">K190*($K$76/$K$71)^(1/(COUNT($D190:$D195)))</f>
        <v>9.6451880753079531E-4</v>
      </c>
      <c r="L191" s="211">
        <f t="shared" si="82"/>
        <v>9.3125400388610364E-4</v>
      </c>
      <c r="M191" s="211">
        <f t="shared" si="82"/>
        <v>8.9913645330986429E-4</v>
      </c>
      <c r="N191" s="211">
        <f t="shared" si="82"/>
        <v>8.6812658876849066E-4</v>
      </c>
      <c r="O191" s="211">
        <f t="shared" si="82"/>
        <v>8.3818620783590017E-4</v>
      </c>
      <c r="P191" s="211">
        <f t="shared" si="82"/>
        <v>8.0927842563025367E-4</v>
      </c>
      <c r="Q191" s="211">
        <f t="shared" si="82"/>
        <v>7.8136762937383532E-4</v>
      </c>
      <c r="R191" s="211">
        <f t="shared" si="82"/>
        <v>7.5441943452009307E-4</v>
      </c>
      <c r="S191" s="211">
        <f t="shared" si="82"/>
        <v>7.2840064239379325E-4</v>
      </c>
      <c r="T191" s="211">
        <f t="shared" si="82"/>
        <v>7.0327919929210117E-4</v>
      </c>
      <c r="U191" s="211">
        <f t="shared" si="82"/>
        <v>6.7902415699620387E-4</v>
      </c>
      <c r="V191" s="211">
        <f t="shared" si="82"/>
        <v>6.5560563464482928E-4</v>
      </c>
      <c r="W191" s="211">
        <f t="shared" si="82"/>
        <v>6.3299478192268839E-4</v>
      </c>
      <c r="X191" s="211">
        <f t="shared" si="82"/>
        <v>6.1116374351849381E-4</v>
      </c>
      <c r="Y191" s="211">
        <f t="shared" si="82"/>
        <v>5.9008562480876783E-4</v>
      </c>
      <c r="Z191" s="211">
        <f t="shared" si="82"/>
        <v>5.6902075897744789E-4</v>
      </c>
      <c r="AA191" s="211">
        <f t="shared" si="82"/>
        <v>5.4796962507374725E-4</v>
      </c>
      <c r="AB191" s="211">
        <f t="shared" si="82"/>
        <v>5.2693273866530051E-4</v>
      </c>
      <c r="AC191" s="211">
        <f t="shared" si="82"/>
        <v>5.0591065622287762E-4</v>
      </c>
      <c r="AD191" s="211">
        <f t="shared" si="82"/>
        <v>4.849039802424417E-4</v>
      </c>
      <c r="AE191" s="211">
        <f t="shared" si="82"/>
        <v>4.6391336526756195E-4</v>
      </c>
      <c r="AF191" s="211">
        <f t="shared" si="82"/>
        <v>4.42939525020753E-4</v>
      </c>
      <c r="AG191" s="211">
        <f t="shared" si="82"/>
        <v>4.2198324091354878E-4</v>
      </c>
      <c r="AH191" s="211">
        <f t="shared" si="82"/>
        <v>4.0104537228854504E-4</v>
      </c>
      <c r="AI191" s="211">
        <f t="shared" si="82"/>
        <v>3.8012686886202589E-4</v>
      </c>
      <c r="AJ191" s="211">
        <f t="shared" si="82"/>
        <v>3.5922878599798004E-4</v>
      </c>
      <c r="AK191" s="211">
        <f t="shared" si="82"/>
        <v>3.3835230367650575E-4</v>
      </c>
      <c r="AL191" s="211">
        <f t="shared" si="82"/>
        <v>3.1749875035879326E-4</v>
      </c>
      <c r="AM191" s="211">
        <f t="shared" si="82"/>
        <v>3.2982672801894517E-4</v>
      </c>
      <c r="AN191" s="210">
        <f t="shared" si="79"/>
        <v>3.2982672801894517E-4</v>
      </c>
      <c r="AO191" s="210">
        <f t="shared" si="79"/>
        <v>3.2982672801894517E-4</v>
      </c>
      <c r="AP191" s="210">
        <f t="shared" si="79"/>
        <v>3.2982672801894517E-4</v>
      </c>
      <c r="AQ191" s="210">
        <f t="shared" si="79"/>
        <v>3.2982672801894517E-4</v>
      </c>
      <c r="AR191" s="210">
        <f t="shared" si="79"/>
        <v>3.2982672801894517E-4</v>
      </c>
      <c r="AS191" s="210">
        <f t="shared" si="79"/>
        <v>3.2982672801894517E-4</v>
      </c>
      <c r="AT191" s="210">
        <f t="shared" si="79"/>
        <v>3.2982672801894517E-4</v>
      </c>
      <c r="AU191" s="210">
        <f t="shared" si="79"/>
        <v>3.2982672801894517E-4</v>
      </c>
      <c r="AV191" s="210">
        <f t="shared" si="79"/>
        <v>3.2982672801894517E-4</v>
      </c>
      <c r="AW191" s="210">
        <f t="shared" si="79"/>
        <v>3.2982672801894517E-4</v>
      </c>
      <c r="AX191" s="210">
        <f t="shared" si="79"/>
        <v>3.2982672801894517E-4</v>
      </c>
      <c r="AY191" s="210">
        <f t="shared" si="77"/>
        <v>3.2982672801894517E-4</v>
      </c>
      <c r="AZ191" s="210">
        <f t="shared" si="77"/>
        <v>3.2982672801894517E-4</v>
      </c>
    </row>
    <row r="192" spans="2:52" s="202" customFormat="1" x14ac:dyDescent="0.25">
      <c r="B192" s="201"/>
      <c r="D192" s="208">
        <f t="shared" si="55"/>
        <v>57</v>
      </c>
      <c r="E192" s="202" t="s">
        <v>713</v>
      </c>
      <c r="G192"/>
      <c r="I192"/>
      <c r="J192"/>
      <c r="K192" s="211">
        <f t="shared" si="82"/>
        <v>9.3656654789339266E-4</v>
      </c>
      <c r="L192" s="211">
        <f t="shared" si="82"/>
        <v>9.0426577566105255E-4</v>
      </c>
      <c r="M192" s="211">
        <f t="shared" si="82"/>
        <v>8.7307900850304725E-4</v>
      </c>
      <c r="N192" s="211">
        <f t="shared" si="82"/>
        <v>8.4296782605912293E-4</v>
      </c>
      <c r="O192" s="211">
        <f t="shared" si="82"/>
        <v>8.138951330294911E-4</v>
      </c>
      <c r="P192" s="211">
        <f t="shared" si="82"/>
        <v>7.8582511347548463E-4</v>
      </c>
      <c r="Q192" s="211">
        <f t="shared" si="82"/>
        <v>7.5872318669631714E-4</v>
      </c>
      <c r="R192" s="211">
        <f t="shared" si="82"/>
        <v>7.3255596462758416E-4</v>
      </c>
      <c r="S192" s="211">
        <f t="shared" si="82"/>
        <v>7.0729121070902832E-4</v>
      </c>
      <c r="T192" s="211">
        <f t="shared" si="82"/>
        <v>6.8289780017089245E-4</v>
      </c>
      <c r="U192" s="211">
        <f t="shared" si="82"/>
        <v>6.5934568168993528E-4</v>
      </c>
      <c r="V192" s="211">
        <f t="shared" si="82"/>
        <v>6.3660584036787701E-4</v>
      </c>
      <c r="W192" s="211">
        <f t="shared" si="82"/>
        <v>6.1465026198665893E-4</v>
      </c>
      <c r="X192" s="211">
        <f t="shared" si="82"/>
        <v>5.9345189849648733E-4</v>
      </c>
      <c r="Y192" s="211">
        <f t="shared" si="82"/>
        <v>5.7298463469414318E-4</v>
      </c>
      <c r="Z192" s="211">
        <f t="shared" si="82"/>
        <v>5.5253023969485551E-4</v>
      </c>
      <c r="AA192" s="211">
        <f t="shared" si="82"/>
        <v>5.3208917866474079E-4</v>
      </c>
      <c r="AB192" s="211">
        <f t="shared" si="82"/>
        <v>5.1166195223001387E-4</v>
      </c>
      <c r="AC192" s="211">
        <f t="shared" si="82"/>
        <v>4.9124910073463052E-4</v>
      </c>
      <c r="AD192" s="211">
        <f t="shared" si="82"/>
        <v>4.7085120921390585E-4</v>
      </c>
      <c r="AE192" s="211">
        <f t="shared" si="82"/>
        <v>4.5046891324239385E-4</v>
      </c>
      <c r="AF192" s="211">
        <f t="shared" si="82"/>
        <v>4.3010290585855735E-4</v>
      </c>
      <c r="AG192" s="211">
        <f t="shared" si="82"/>
        <v>4.0975394582821518E-4</v>
      </c>
      <c r="AH192" s="211">
        <f t="shared" si="82"/>
        <v>3.8942286758976517E-4</v>
      </c>
      <c r="AI192" s="211">
        <f t="shared" si="82"/>
        <v>3.6911059333621661E-4</v>
      </c>
      <c r="AJ192" s="211">
        <f t="shared" si="82"/>
        <v>3.4881814784655768E-4</v>
      </c>
      <c r="AK192" s="211">
        <f t="shared" si="82"/>
        <v>3.285466769044461E-4</v>
      </c>
      <c r="AL192" s="211">
        <f t="shared" si="82"/>
        <v>3.0829747047157188E-4</v>
      </c>
      <c r="AM192" s="211">
        <f t="shared" si="82"/>
        <v>3.2026817688965973E-4</v>
      </c>
      <c r="AN192" s="210">
        <f t="shared" si="79"/>
        <v>3.2026817688965973E-4</v>
      </c>
      <c r="AO192" s="210">
        <f t="shared" si="79"/>
        <v>3.2026817688965973E-4</v>
      </c>
      <c r="AP192" s="210">
        <f t="shared" si="79"/>
        <v>3.2026817688965973E-4</v>
      </c>
      <c r="AQ192" s="210">
        <f t="shared" si="79"/>
        <v>3.2026817688965973E-4</v>
      </c>
      <c r="AR192" s="210">
        <f t="shared" si="79"/>
        <v>3.2026817688965973E-4</v>
      </c>
      <c r="AS192" s="210">
        <f t="shared" si="79"/>
        <v>3.2026817688965973E-4</v>
      </c>
      <c r="AT192" s="210">
        <f t="shared" si="79"/>
        <v>3.2026817688965973E-4</v>
      </c>
      <c r="AU192" s="210">
        <f t="shared" si="79"/>
        <v>3.2026817688965973E-4</v>
      </c>
      <c r="AV192" s="210">
        <f t="shared" si="79"/>
        <v>3.2026817688965973E-4</v>
      </c>
      <c r="AW192" s="210">
        <f t="shared" si="79"/>
        <v>3.2026817688965973E-4</v>
      </c>
      <c r="AX192" s="210">
        <f t="shared" si="79"/>
        <v>3.2026817688965973E-4</v>
      </c>
      <c r="AY192" s="210">
        <f t="shared" si="77"/>
        <v>3.2026817688965973E-4</v>
      </c>
      <c r="AZ192" s="210">
        <f t="shared" si="77"/>
        <v>3.2026817688965973E-4</v>
      </c>
    </row>
    <row r="193" spans="2:52" s="202" customFormat="1" x14ac:dyDescent="0.25">
      <c r="B193" s="201"/>
      <c r="D193" s="208">
        <f t="shared" si="55"/>
        <v>58</v>
      </c>
      <c r="E193" s="202" t="s">
        <v>714</v>
      </c>
      <c r="G193"/>
      <c r="I193"/>
      <c r="J193"/>
      <c r="K193" s="211">
        <f t="shared" si="82"/>
        <v>9.0942435936371363E-4</v>
      </c>
      <c r="L193" s="211">
        <f t="shared" si="82"/>
        <v>8.780596804090551E-4</v>
      </c>
      <c r="M193" s="211">
        <f t="shared" si="82"/>
        <v>8.4777672207887701E-4</v>
      </c>
      <c r="N193" s="211">
        <f t="shared" si="82"/>
        <v>8.1853817745506578E-4</v>
      </c>
      <c r="O193" s="211">
        <f t="shared" si="82"/>
        <v>7.9030802627902744E-4</v>
      </c>
      <c r="P193" s="211">
        <f t="shared" si="82"/>
        <v>7.6305149057673478E-4</v>
      </c>
      <c r="Q193" s="211">
        <f t="shared" si="82"/>
        <v>7.3673499181420136E-4</v>
      </c>
      <c r="R193" s="211">
        <f t="shared" si="82"/>
        <v>7.1132610953059637E-4</v>
      </c>
      <c r="S193" s="211">
        <f t="shared" si="82"/>
        <v>6.8679354139804347E-4</v>
      </c>
      <c r="T193" s="211">
        <f t="shared" si="82"/>
        <v>6.6310706465889631E-4</v>
      </c>
      <c r="U193" s="211">
        <f t="shared" si="82"/>
        <v>6.4023749889298247E-4</v>
      </c>
      <c r="V193" s="211">
        <f t="shared" si="82"/>
        <v>6.181566700689539E-4</v>
      </c>
      <c r="W193" s="211">
        <f t="shared" si="82"/>
        <v>5.9683737583544709E-4</v>
      </c>
      <c r="X193" s="211">
        <f t="shared" si="82"/>
        <v>5.7625335200930158E-4</v>
      </c>
      <c r="Y193" s="211">
        <f t="shared" si="82"/>
        <v>5.5637924021955006E-4</v>
      </c>
      <c r="Z193" s="211">
        <f t="shared" si="82"/>
        <v>5.3651762428821002E-4</v>
      </c>
      <c r="AA193" s="211">
        <f t="shared" si="82"/>
        <v>5.1666895590064051E-4</v>
      </c>
      <c r="AB193" s="211">
        <f t="shared" si="82"/>
        <v>4.9683372117464693E-4</v>
      </c>
      <c r="AC193" s="211">
        <f t="shared" si="82"/>
        <v>4.7701244479473421E-4</v>
      </c>
      <c r="AD193" s="211">
        <f t="shared" si="82"/>
        <v>4.5720569484158826E-4</v>
      </c>
      <c r="AE193" s="211">
        <f t="shared" si="82"/>
        <v>4.3741408847047981E-4</v>
      </c>
      <c r="AF193" s="211">
        <f t="shared" si="82"/>
        <v>4.1763829863525456E-4</v>
      </c>
      <c r="AG193" s="211">
        <f t="shared" si="82"/>
        <v>3.9787906211230089E-4</v>
      </c>
      <c r="AH193" s="211">
        <f t="shared" si="82"/>
        <v>3.7813718915755536E-4</v>
      </c>
      <c r="AI193" s="211">
        <f t="shared" si="82"/>
        <v>3.584135752383914E-4</v>
      </c>
      <c r="AJ193" s="211">
        <f t="shared" si="82"/>
        <v>3.3870921543516599E-4</v>
      </c>
      <c r="AK193" s="211">
        <f t="shared" si="82"/>
        <v>3.1902522232612703E-4</v>
      </c>
      <c r="AL193" s="211">
        <f t="shared" si="82"/>
        <v>2.9936284848919986E-4</v>
      </c>
      <c r="AM193" s="211">
        <f t="shared" si="82"/>
        <v>3.1098663757272782E-4</v>
      </c>
      <c r="AN193" s="210">
        <f t="shared" si="79"/>
        <v>3.1098663757272782E-4</v>
      </c>
      <c r="AO193" s="210">
        <f t="shared" si="79"/>
        <v>3.1098663757272782E-4</v>
      </c>
      <c r="AP193" s="210">
        <f t="shared" si="79"/>
        <v>3.1098663757272782E-4</v>
      </c>
      <c r="AQ193" s="210">
        <f t="shared" si="79"/>
        <v>3.1098663757272782E-4</v>
      </c>
      <c r="AR193" s="210">
        <f t="shared" si="79"/>
        <v>3.1098663757272782E-4</v>
      </c>
      <c r="AS193" s="210">
        <f t="shared" si="79"/>
        <v>3.1098663757272782E-4</v>
      </c>
      <c r="AT193" s="210">
        <f t="shared" si="79"/>
        <v>3.1098663757272782E-4</v>
      </c>
      <c r="AU193" s="210">
        <f t="shared" si="79"/>
        <v>3.1098663757272782E-4</v>
      </c>
      <c r="AV193" s="210">
        <f t="shared" si="79"/>
        <v>3.1098663757272782E-4</v>
      </c>
      <c r="AW193" s="210">
        <f t="shared" si="79"/>
        <v>3.1098663757272782E-4</v>
      </c>
      <c r="AX193" s="210">
        <f t="shared" si="79"/>
        <v>3.1098663757272782E-4</v>
      </c>
      <c r="AY193" s="210">
        <f t="shared" si="77"/>
        <v>3.1098663757272782E-4</v>
      </c>
      <c r="AZ193" s="210">
        <f t="shared" si="77"/>
        <v>3.1098663757272782E-4</v>
      </c>
    </row>
    <row r="194" spans="2:52" s="202" customFormat="1" x14ac:dyDescent="0.25">
      <c r="B194" s="201"/>
      <c r="D194" s="208">
        <f t="shared" si="55"/>
        <v>59</v>
      </c>
      <c r="E194" s="202" t="s">
        <v>715</v>
      </c>
      <c r="G194"/>
      <c r="I194"/>
      <c r="J194"/>
      <c r="K194" s="211">
        <f t="shared" si="82"/>
        <v>8.8306876565726175E-4</v>
      </c>
      <c r="L194" s="211">
        <f t="shared" si="82"/>
        <v>8.5261305150737335E-4</v>
      </c>
      <c r="M194" s="211">
        <f t="shared" si="82"/>
        <v>8.2320770915235788E-4</v>
      </c>
      <c r="N194" s="211">
        <f t="shared" si="82"/>
        <v>7.9481651284810594E-4</v>
      </c>
      <c r="O194" s="211">
        <f t="shared" si="82"/>
        <v>7.6740448622196196E-4</v>
      </c>
      <c r="P194" s="211">
        <f t="shared" si="82"/>
        <v>7.4093785918378033E-4</v>
      </c>
      <c r="Q194" s="211">
        <f t="shared" si="82"/>
        <v>7.1538402632305637E-4</v>
      </c>
      <c r="R194" s="211">
        <f t="shared" si="82"/>
        <v>6.9071150674087528E-4</v>
      </c>
      <c r="S194" s="211">
        <f t="shared" si="82"/>
        <v>6.668899052671986E-4</v>
      </c>
      <c r="T194" s="211">
        <f t="shared" si="82"/>
        <v>6.4388987501570771E-4</v>
      </c>
      <c r="U194" s="211">
        <f t="shared" si="82"/>
        <v>6.2168308123007284E-4</v>
      </c>
      <c r="V194" s="211">
        <f t="shared" si="82"/>
        <v>6.0024216637711376E-4</v>
      </c>
      <c r="W194" s="211">
        <f t="shared" si="82"/>
        <v>5.7954071644384069E-4</v>
      </c>
      <c r="X194" s="211">
        <f t="shared" si="82"/>
        <v>5.595532283968615E-4</v>
      </c>
      <c r="Y194" s="211">
        <f t="shared" si="82"/>
        <v>5.4025507876406581E-4</v>
      </c>
      <c r="Z194" s="211">
        <f t="shared" si="82"/>
        <v>5.2096906285316747E-4</v>
      </c>
      <c r="AA194" s="211">
        <f t="shared" si="82"/>
        <v>5.0169561925944768E-4</v>
      </c>
      <c r="AB194" s="211">
        <f t="shared" si="82"/>
        <v>4.824352200127634E-4</v>
      </c>
      <c r="AC194" s="211">
        <f t="shared" si="82"/>
        <v>4.6318837459198814E-4</v>
      </c>
      <c r="AD194" s="211">
        <f t="shared" si="82"/>
        <v>4.4395563461453237E-4</v>
      </c>
      <c r="AE194" s="211">
        <f t="shared" si="82"/>
        <v>4.2473759935018413E-4</v>
      </c>
      <c r="AF194" s="211">
        <f t="shared" si="82"/>
        <v>4.0553492225023471E-4</v>
      </c>
      <c r="AG194" s="211">
        <f t="shared" si="82"/>
        <v>3.8634831873890718E-4</v>
      </c>
      <c r="AH194" s="211">
        <f t="shared" si="82"/>
        <v>3.6717857559049732E-4</v>
      </c>
      <c r="AI194" s="211">
        <f t="shared" si="82"/>
        <v>3.4802656232126548E-4</v>
      </c>
      <c r="AJ194" s="211">
        <f t="shared" si="82"/>
        <v>3.2889324517361933E-4</v>
      </c>
      <c r="AK194" s="211">
        <f t="shared" si="82"/>
        <v>3.0977970448270719E-4</v>
      </c>
      <c r="AL194" s="211">
        <f t="shared" si="82"/>
        <v>2.9068715652609068E-4</v>
      </c>
      <c r="AM194" s="211">
        <f t="shared" si="82"/>
        <v>3.0197408212090664E-4</v>
      </c>
      <c r="AN194" s="210">
        <f t="shared" si="79"/>
        <v>3.0197408212090664E-4</v>
      </c>
      <c r="AO194" s="210">
        <f t="shared" si="79"/>
        <v>3.0197408212090664E-4</v>
      </c>
      <c r="AP194" s="210">
        <f t="shared" si="79"/>
        <v>3.0197408212090664E-4</v>
      </c>
      <c r="AQ194" s="210">
        <f t="shared" si="79"/>
        <v>3.0197408212090664E-4</v>
      </c>
      <c r="AR194" s="210">
        <f t="shared" si="79"/>
        <v>3.0197408212090664E-4</v>
      </c>
      <c r="AS194" s="210">
        <f t="shared" si="79"/>
        <v>3.0197408212090664E-4</v>
      </c>
      <c r="AT194" s="210">
        <f t="shared" si="79"/>
        <v>3.0197408212090664E-4</v>
      </c>
      <c r="AU194" s="210">
        <f t="shared" si="79"/>
        <v>3.0197408212090664E-4</v>
      </c>
      <c r="AV194" s="210">
        <f t="shared" si="79"/>
        <v>3.0197408212090664E-4</v>
      </c>
      <c r="AW194" s="210">
        <f t="shared" si="79"/>
        <v>3.0197408212090664E-4</v>
      </c>
      <c r="AX194" s="210">
        <f t="shared" si="79"/>
        <v>3.0197408212090664E-4</v>
      </c>
      <c r="AY194" s="210">
        <f t="shared" si="77"/>
        <v>3.0197408212090664E-4</v>
      </c>
      <c r="AZ194" s="210">
        <f t="shared" si="77"/>
        <v>3.0197408212090664E-4</v>
      </c>
    </row>
    <row r="195" spans="2:52" s="202" customFormat="1" x14ac:dyDescent="0.25">
      <c r="B195" s="201"/>
      <c r="D195" s="208">
        <f t="shared" si="55"/>
        <v>60</v>
      </c>
      <c r="E195" s="202" t="s">
        <v>716</v>
      </c>
      <c r="G195"/>
      <c r="I195"/>
      <c r="J195"/>
      <c r="K195" s="209" cm="1">
        <f t="array" ref="K195">SUMPRODUCT((EmissionRates!$J$10:$S$39)*(EmissionRates!$E$10:$E$39=$D195)*(EmissionRates!$J$8:$S$8=$E$138)*(EmissionRates!$B$10:$B$39=K$2)*(EmissionRates!$F$10:$F$39=$F$69))</f>
        <v>1.0630823518635599E-3</v>
      </c>
      <c r="L195" s="210">
        <f t="shared" ref="L195:AL195" si="83">K195*($AM$71/$K$71)^(1/(COUNT(K$2:AM$2)))</f>
        <v>1.0264182397521438E-3</v>
      </c>
      <c r="M195" s="210">
        <f t="shared" si="83"/>
        <v>9.9101861774778476E-4</v>
      </c>
      <c r="N195" s="210">
        <f t="shared" si="83"/>
        <v>9.5683987548768486E-4</v>
      </c>
      <c r="O195" s="210">
        <f t="shared" si="83"/>
        <v>9.2383990666489656E-4</v>
      </c>
      <c r="P195" s="210">
        <f t="shared" si="83"/>
        <v>8.9197805715569769E-4</v>
      </c>
      <c r="Q195" s="210">
        <f t="shared" si="83"/>
        <v>8.6121507493597499E-4</v>
      </c>
      <c r="R195" s="210">
        <f t="shared" si="83"/>
        <v>8.3151306172491682E-4</v>
      </c>
      <c r="S195" s="210">
        <f t="shared" si="83"/>
        <v>8.0283542629644151E-4</v>
      </c>
      <c r="T195" s="210">
        <f t="shared" si="83"/>
        <v>7.7514683940084505E-4</v>
      </c>
      <c r="U195" s="210">
        <f t="shared" si="83"/>
        <v>7.484131902411326E-4</v>
      </c>
      <c r="V195" s="210">
        <f t="shared" si="83"/>
        <v>7.2260154445041662E-4</v>
      </c>
      <c r="W195" s="210">
        <f t="shared" si="83"/>
        <v>6.9768010351861122E-4</v>
      </c>
      <c r="X195" s="210">
        <f t="shared" si="83"/>
        <v>6.736181656184383E-4</v>
      </c>
      <c r="Y195" s="210">
        <f t="shared" si="83"/>
        <v>6.5038608778248655E-4</v>
      </c>
      <c r="Z195" s="210">
        <f t="shared" si="83"/>
        <v>6.2716861712789284E-4</v>
      </c>
      <c r="AA195" s="210">
        <f t="shared" si="83"/>
        <v>6.0396628165759541E-4</v>
      </c>
      <c r="AB195" s="210">
        <f t="shared" si="83"/>
        <v>5.8077964962474713E-4</v>
      </c>
      <c r="AC195" s="210">
        <f t="shared" si="83"/>
        <v>5.5760933436550114E-4</v>
      </c>
      <c r="AD195" s="210">
        <f t="shared" si="83"/>
        <v>5.3445599994448776E-4</v>
      </c>
      <c r="AE195" s="210">
        <f t="shared" si="83"/>
        <v>5.1132036779265419E-4</v>
      </c>
      <c r="AF195" s="210">
        <f t="shared" si="83"/>
        <v>4.8820322456735087E-4</v>
      </c>
      <c r="AG195" s="210">
        <f t="shared" si="83"/>
        <v>4.6510543153204371E-4</v>
      </c>
      <c r="AH195" s="210">
        <f t="shared" si="83"/>
        <v>4.4202793584498468E-4</v>
      </c>
      <c r="AI195" s="210">
        <f t="shared" si="83"/>
        <v>4.1897178427334215E-4</v>
      </c>
      <c r="AJ195" s="210">
        <f t="shared" si="83"/>
        <v>3.9593814002805862E-4</v>
      </c>
      <c r="AK195" s="210">
        <f t="shared" si="83"/>
        <v>3.7292830367062463E-4</v>
      </c>
      <c r="AL195" s="210">
        <f t="shared" si="83"/>
        <v>3.4994373941680824E-4</v>
      </c>
      <c r="AM195" s="209" cm="1">
        <f t="array" ref="AM195">SUMPRODUCT((EmissionRates!$J$10:$S$39)*(EmissionRates!$E$10:$E$39=$D195)*(EmissionRates!$J$8:$S$8=$E$138)*(EmissionRates!$B$10:$B$39=AM$2)*(EmissionRates!$F$10:$F$39=$F$69))</f>
        <v>3.6462392123092901E-4</v>
      </c>
      <c r="AN195" s="210">
        <f t="shared" si="79"/>
        <v>3.6462392123092901E-4</v>
      </c>
      <c r="AO195" s="210">
        <f t="shared" si="79"/>
        <v>3.6462392123092901E-4</v>
      </c>
      <c r="AP195" s="210">
        <f t="shared" si="79"/>
        <v>3.6462392123092901E-4</v>
      </c>
      <c r="AQ195" s="210">
        <f t="shared" si="79"/>
        <v>3.6462392123092901E-4</v>
      </c>
      <c r="AR195" s="210">
        <f t="shared" si="79"/>
        <v>3.6462392123092901E-4</v>
      </c>
      <c r="AS195" s="210">
        <f t="shared" si="79"/>
        <v>3.6462392123092901E-4</v>
      </c>
      <c r="AT195" s="210">
        <f t="shared" si="79"/>
        <v>3.6462392123092901E-4</v>
      </c>
      <c r="AU195" s="210">
        <f t="shared" si="79"/>
        <v>3.6462392123092901E-4</v>
      </c>
      <c r="AV195" s="210">
        <f t="shared" si="79"/>
        <v>3.6462392123092901E-4</v>
      </c>
      <c r="AW195" s="210">
        <f t="shared" si="79"/>
        <v>3.6462392123092901E-4</v>
      </c>
      <c r="AX195" s="210">
        <f t="shared" si="79"/>
        <v>3.6462392123092901E-4</v>
      </c>
      <c r="AY195" s="210">
        <f t="shared" si="77"/>
        <v>3.6462392123092901E-4</v>
      </c>
      <c r="AZ195" s="210">
        <f t="shared" si="77"/>
        <v>3.6462392123092901E-4</v>
      </c>
    </row>
    <row r="196" spans="2:52" s="202" customFormat="1" x14ac:dyDescent="0.25">
      <c r="B196" s="201"/>
      <c r="D196" s="208">
        <f t="shared" si="55"/>
        <v>61</v>
      </c>
      <c r="E196" s="202" t="s">
        <v>717</v>
      </c>
      <c r="G196"/>
      <c r="I196"/>
      <c r="J196"/>
      <c r="K196" s="211">
        <f t="shared" ref="K196:AM199" si="84">K195*($K$76/$K$71)^(1/(COUNT($D195:$D200)))</f>
        <v>1.0322736691471452E-3</v>
      </c>
      <c r="L196" s="211">
        <f t="shared" si="84"/>
        <v>9.966721021858198E-4</v>
      </c>
      <c r="M196" s="211">
        <f t="shared" si="84"/>
        <v>9.6229837974672169E-4</v>
      </c>
      <c r="N196" s="211">
        <f t="shared" si="84"/>
        <v>9.2911015531818174E-4</v>
      </c>
      <c r="O196" s="211">
        <f t="shared" si="84"/>
        <v>8.9706654285605597E-4</v>
      </c>
      <c r="P196" s="211">
        <f t="shared" si="84"/>
        <v>8.6612806641439631E-4</v>
      </c>
      <c r="Q196" s="211">
        <f t="shared" si="84"/>
        <v>8.3625661151328333E-4</v>
      </c>
      <c r="R196" s="211">
        <f t="shared" si="84"/>
        <v>8.0741537818390988E-4</v>
      </c>
      <c r="S196" s="211">
        <f t="shared" si="84"/>
        <v>7.7956883563306916E-4</v>
      </c>
      <c r="T196" s="211">
        <f t="shared" si="84"/>
        <v>7.526826784711965E-4</v>
      </c>
      <c r="U196" s="211">
        <f t="shared" si="84"/>
        <v>7.2672378445003919E-4</v>
      </c>
      <c r="V196" s="211">
        <f t="shared" si="84"/>
        <v>7.0166017365789189E-4</v>
      </c>
      <c r="W196" s="211">
        <f t="shared" si="84"/>
        <v>6.7746096912212658E-4</v>
      </c>
      <c r="X196" s="211">
        <f t="shared" si="84"/>
        <v>6.5409635877048181E-4</v>
      </c>
      <c r="Y196" s="211">
        <f t="shared" si="84"/>
        <v>6.3153755870424958E-4</v>
      </c>
      <c r="Z196" s="211">
        <f t="shared" si="84"/>
        <v>6.0899294249561783E-4</v>
      </c>
      <c r="AA196" s="211">
        <f t="shared" si="84"/>
        <v>5.8646302284572332E-4</v>
      </c>
      <c r="AB196" s="211">
        <f t="shared" si="84"/>
        <v>5.6394835153944533E-4</v>
      </c>
      <c r="AC196" s="211">
        <f t="shared" si="84"/>
        <v>5.4144952413813432E-4</v>
      </c>
      <c r="AD196" s="211">
        <f t="shared" si="84"/>
        <v>5.1896718546148033E-4</v>
      </c>
      <c r="AE196" s="211">
        <f t="shared" si="84"/>
        <v>4.9650203603298433E-4</v>
      </c>
      <c r="AF196" s="211">
        <f t="shared" si="84"/>
        <v>4.7405483971225504E-4</v>
      </c>
      <c r="AG196" s="211">
        <f t="shared" si="84"/>
        <v>4.5162643280289265E-4</v>
      </c>
      <c r="AH196" s="211">
        <f t="shared" si="84"/>
        <v>4.2921773501400742E-4</v>
      </c>
      <c r="AI196" s="211">
        <f t="shared" si="84"/>
        <v>4.068297627769076E-4</v>
      </c>
      <c r="AJ196" s="211">
        <f t="shared" si="84"/>
        <v>3.8446364559207403E-4</v>
      </c>
      <c r="AK196" s="211">
        <f t="shared" si="84"/>
        <v>3.6212064633004483E-4</v>
      </c>
      <c r="AL196" s="211">
        <f t="shared" si="84"/>
        <v>3.3980218677284914E-4</v>
      </c>
      <c r="AM196" s="211">
        <f t="shared" si="84"/>
        <v>3.540569292379508E-4</v>
      </c>
      <c r="AN196" s="210">
        <f t="shared" si="79"/>
        <v>3.540569292379508E-4</v>
      </c>
      <c r="AO196" s="210">
        <f t="shared" si="79"/>
        <v>3.540569292379508E-4</v>
      </c>
      <c r="AP196" s="210">
        <f t="shared" si="79"/>
        <v>3.540569292379508E-4</v>
      </c>
      <c r="AQ196" s="210">
        <f t="shared" si="79"/>
        <v>3.540569292379508E-4</v>
      </c>
      <c r="AR196" s="210">
        <f t="shared" si="79"/>
        <v>3.540569292379508E-4</v>
      </c>
      <c r="AS196" s="210">
        <f t="shared" si="79"/>
        <v>3.540569292379508E-4</v>
      </c>
      <c r="AT196" s="210">
        <f t="shared" si="79"/>
        <v>3.540569292379508E-4</v>
      </c>
      <c r="AU196" s="210">
        <f t="shared" si="79"/>
        <v>3.540569292379508E-4</v>
      </c>
      <c r="AV196" s="210">
        <f t="shared" si="79"/>
        <v>3.540569292379508E-4</v>
      </c>
      <c r="AW196" s="210">
        <f t="shared" si="79"/>
        <v>3.540569292379508E-4</v>
      </c>
      <c r="AX196" s="210">
        <f t="shared" si="79"/>
        <v>3.540569292379508E-4</v>
      </c>
      <c r="AY196" s="210">
        <f t="shared" si="77"/>
        <v>3.540569292379508E-4</v>
      </c>
      <c r="AZ196" s="210">
        <f t="shared" si="77"/>
        <v>3.540569292379508E-4</v>
      </c>
    </row>
    <row r="197" spans="2:52" s="202" customFormat="1" x14ac:dyDescent="0.25">
      <c r="B197" s="201"/>
      <c r="D197" s="208">
        <f t="shared" si="55"/>
        <v>62</v>
      </c>
      <c r="E197" s="202" t="s">
        <v>718</v>
      </c>
      <c r="G197"/>
      <c r="I197"/>
      <c r="J197"/>
      <c r="K197" s="211">
        <f t="shared" si="84"/>
        <v>1.0023578381736428E-3</v>
      </c>
      <c r="L197" s="211">
        <f t="shared" si="84"/>
        <v>9.6778802324808014E-4</v>
      </c>
      <c r="M197" s="211">
        <f t="shared" si="84"/>
        <v>9.3441046926813476E-4</v>
      </c>
      <c r="N197" s="211">
        <f t="shared" si="84"/>
        <v>9.0218405694619938E-4</v>
      </c>
      <c r="O197" s="211">
        <f t="shared" si="84"/>
        <v>8.7106908513707928E-4</v>
      </c>
      <c r="P197" s="211">
        <f t="shared" si="84"/>
        <v>8.4102722192839206E-4</v>
      </c>
      <c r="Q197" s="211">
        <f t="shared" si="84"/>
        <v>8.1202145741778628E-4</v>
      </c>
      <c r="R197" s="211">
        <f t="shared" si="84"/>
        <v>7.8401605811880297E-4</v>
      </c>
      <c r="S197" s="211">
        <f t="shared" si="84"/>
        <v>7.5697652293921062E-4</v>
      </c>
      <c r="T197" s="211">
        <f t="shared" si="84"/>
        <v>7.3086954067758136E-4</v>
      </c>
      <c r="U197" s="211">
        <f t="shared" si="84"/>
        <v>7.0566294898574493E-4</v>
      </c>
      <c r="V197" s="211">
        <f t="shared" si="84"/>
        <v>6.8132569474656777E-4</v>
      </c>
      <c r="W197" s="211">
        <f t="shared" si="84"/>
        <v>6.5782779581824208E-4</v>
      </c>
      <c r="X197" s="211">
        <f t="shared" si="84"/>
        <v>6.3514030409795696E-4</v>
      </c>
      <c r="Y197" s="211">
        <f t="shared" si="84"/>
        <v>6.1323526985944757E-4</v>
      </c>
      <c r="Z197" s="211">
        <f t="shared" si="84"/>
        <v>5.9134400842292495E-4</v>
      </c>
      <c r="AA197" s="211">
        <f t="shared" si="84"/>
        <v>5.6946701763117879E-4</v>
      </c>
      <c r="AB197" s="211">
        <f t="shared" si="84"/>
        <v>5.4760483327807386E-4</v>
      </c>
      <c r="AC197" s="211">
        <f t="shared" si="84"/>
        <v>5.2575803366528104E-4</v>
      </c>
      <c r="AD197" s="211">
        <f t="shared" si="84"/>
        <v>5.0392724492527856E-4</v>
      </c>
      <c r="AE197" s="211">
        <f t="shared" si="84"/>
        <v>4.8211314728002975E-4</v>
      </c>
      <c r="AF197" s="211">
        <f t="shared" si="84"/>
        <v>4.6031648245209222E-4</v>
      </c>
      <c r="AG197" s="211">
        <f t="shared" si="84"/>
        <v>4.385380625085504E-4</v>
      </c>
      <c r="AH197" s="211">
        <f t="shared" si="84"/>
        <v>4.1677878050486335E-4</v>
      </c>
      <c r="AI197" s="211">
        <f t="shared" si="84"/>
        <v>3.9503962341562823E-4</v>
      </c>
      <c r="AJ197" s="211">
        <f t="shared" si="84"/>
        <v>3.7332168800781107E-4</v>
      </c>
      <c r="AK197" s="211">
        <f t="shared" si="84"/>
        <v>3.5162620055330108E-4</v>
      </c>
      <c r="AL197" s="211">
        <f t="shared" si="84"/>
        <v>3.299545416301404E-4</v>
      </c>
      <c r="AM197" s="211">
        <f t="shared" si="84"/>
        <v>3.4379617420112927E-4</v>
      </c>
      <c r="AN197" s="210">
        <f t="shared" si="79"/>
        <v>3.4379617420112927E-4</v>
      </c>
      <c r="AO197" s="210">
        <f t="shared" si="79"/>
        <v>3.4379617420112927E-4</v>
      </c>
      <c r="AP197" s="210">
        <f t="shared" si="79"/>
        <v>3.4379617420112927E-4</v>
      </c>
      <c r="AQ197" s="210">
        <f t="shared" si="79"/>
        <v>3.4379617420112927E-4</v>
      </c>
      <c r="AR197" s="210">
        <f t="shared" si="79"/>
        <v>3.4379617420112927E-4</v>
      </c>
      <c r="AS197" s="210">
        <f t="shared" si="79"/>
        <v>3.4379617420112927E-4</v>
      </c>
      <c r="AT197" s="210">
        <f t="shared" si="79"/>
        <v>3.4379617420112927E-4</v>
      </c>
      <c r="AU197" s="210">
        <f t="shared" si="79"/>
        <v>3.4379617420112927E-4</v>
      </c>
      <c r="AV197" s="210">
        <f t="shared" si="79"/>
        <v>3.4379617420112927E-4</v>
      </c>
      <c r="AW197" s="210">
        <f t="shared" si="79"/>
        <v>3.4379617420112927E-4</v>
      </c>
      <c r="AX197" s="210">
        <f t="shared" si="79"/>
        <v>3.4379617420112927E-4</v>
      </c>
      <c r="AY197" s="210">
        <f t="shared" si="77"/>
        <v>3.4379617420112927E-4</v>
      </c>
      <c r="AZ197" s="210">
        <f t="shared" si="77"/>
        <v>3.4379617420112927E-4</v>
      </c>
    </row>
    <row r="198" spans="2:52" s="202" customFormat="1" x14ac:dyDescent="0.25">
      <c r="B198" s="201"/>
      <c r="D198" s="208">
        <f t="shared" si="55"/>
        <v>63</v>
      </c>
      <c r="E198" s="202" t="s">
        <v>719</v>
      </c>
      <c r="G198"/>
      <c r="I198"/>
      <c r="J198"/>
      <c r="K198" s="211">
        <f t="shared" si="84"/>
        <v>9.7330898363244122E-4</v>
      </c>
      <c r="L198" s="211">
        <f t="shared" si="84"/>
        <v>9.3974102002887614E-4</v>
      </c>
      <c r="M198" s="211">
        <f t="shared" si="84"/>
        <v>9.0733076502498425E-4</v>
      </c>
      <c r="N198" s="211">
        <f t="shared" si="84"/>
        <v>8.7603829099162488E-4</v>
      </c>
      <c r="O198" s="211">
        <f t="shared" si="84"/>
        <v>8.4582504734356107E-4</v>
      </c>
      <c r="P198" s="211">
        <f t="shared" si="84"/>
        <v>8.1665381304728496E-4</v>
      </c>
      <c r="Q198" s="211">
        <f t="shared" si="84"/>
        <v>7.8848865076677711E-4</v>
      </c>
      <c r="R198" s="211">
        <f t="shared" si="84"/>
        <v>7.6129486259071048E-4</v>
      </c>
      <c r="S198" s="211">
        <f t="shared" si="84"/>
        <v>7.3503894728655587E-4</v>
      </c>
      <c r="T198" s="211">
        <f t="shared" si="84"/>
        <v>7.096885590289299E-4</v>
      </c>
      <c r="U198" s="211">
        <f t="shared" si="84"/>
        <v>6.8521246755133807E-4</v>
      </c>
      <c r="V198" s="211">
        <f t="shared" si="84"/>
        <v>6.6158051967222717E-4</v>
      </c>
      <c r="W198" s="211">
        <f t="shared" si="84"/>
        <v>6.3876360214794423E-4</v>
      </c>
      <c r="X198" s="211">
        <f t="shared" si="84"/>
        <v>6.1673360580684236E-4</v>
      </c>
      <c r="Y198" s="211">
        <f t="shared" si="84"/>
        <v>5.9546339092034597E-4</v>
      </c>
      <c r="Z198" s="211">
        <f t="shared" si="84"/>
        <v>5.742065496928293E-4</v>
      </c>
      <c r="AA198" s="211">
        <f t="shared" si="84"/>
        <v>5.5296356553933776E-4</v>
      </c>
      <c r="AB198" s="211">
        <f t="shared" si="84"/>
        <v>5.3173495872614954E-4</v>
      </c>
      <c r="AC198" s="211">
        <f t="shared" si="84"/>
        <v>5.1052129079545054E-4</v>
      </c>
      <c r="AD198" s="211">
        <f t="shared" si="84"/>
        <v>4.8932316973407223E-4</v>
      </c>
      <c r="AE198" s="211">
        <f t="shared" si="84"/>
        <v>4.6814125605078956E-4</v>
      </c>
      <c r="AF198" s="211">
        <f t="shared" si="84"/>
        <v>4.4697626997265233E-4</v>
      </c>
      <c r="AG198" s="211">
        <f t="shared" si="84"/>
        <v>4.2582900003261607E-4</v>
      </c>
      <c r="AH198" s="211">
        <f t="shared" si="84"/>
        <v>4.0470031340492552E-4</v>
      </c>
      <c r="AI198" s="211">
        <f t="shared" si="84"/>
        <v>3.8359116846113748E-4</v>
      </c>
      <c r="AJ198" s="211">
        <f t="shared" si="84"/>
        <v>3.625026301833377E-4</v>
      </c>
      <c r="AK198" s="211">
        <f t="shared" si="84"/>
        <v>3.4143588930541442E-4</v>
      </c>
      <c r="AL198" s="211">
        <f t="shared" si="84"/>
        <v>3.2039228639553589E-4</v>
      </c>
      <c r="AM198" s="211">
        <f t="shared" si="84"/>
        <v>3.3383278121326487E-4</v>
      </c>
      <c r="AN198" s="210">
        <f t="shared" si="79"/>
        <v>3.3383278121326487E-4</v>
      </c>
      <c r="AO198" s="210">
        <f t="shared" si="79"/>
        <v>3.3383278121326487E-4</v>
      </c>
      <c r="AP198" s="210">
        <f t="shared" si="79"/>
        <v>3.3383278121326487E-4</v>
      </c>
      <c r="AQ198" s="210">
        <f t="shared" si="79"/>
        <v>3.3383278121326487E-4</v>
      </c>
      <c r="AR198" s="210">
        <f t="shared" si="79"/>
        <v>3.3383278121326487E-4</v>
      </c>
      <c r="AS198" s="210">
        <f t="shared" si="79"/>
        <v>3.3383278121326487E-4</v>
      </c>
      <c r="AT198" s="210">
        <f t="shared" si="79"/>
        <v>3.3383278121326487E-4</v>
      </c>
      <c r="AU198" s="210">
        <f t="shared" si="79"/>
        <v>3.3383278121326487E-4</v>
      </c>
      <c r="AV198" s="210">
        <f t="shared" si="79"/>
        <v>3.3383278121326487E-4</v>
      </c>
      <c r="AW198" s="210">
        <f t="shared" si="79"/>
        <v>3.3383278121326487E-4</v>
      </c>
      <c r="AX198" s="210">
        <f t="shared" si="79"/>
        <v>3.3383278121326487E-4</v>
      </c>
      <c r="AY198" s="210">
        <f t="shared" si="77"/>
        <v>3.3383278121326487E-4</v>
      </c>
      <c r="AZ198" s="210">
        <f t="shared" si="77"/>
        <v>3.3383278121326487E-4</v>
      </c>
    </row>
    <row r="199" spans="2:52" s="202" customFormat="1" x14ac:dyDescent="0.25">
      <c r="B199" s="201"/>
      <c r="D199" s="208">
        <f t="shared" si="55"/>
        <v>64</v>
      </c>
      <c r="E199" s="202" t="s">
        <v>720</v>
      </c>
      <c r="G199"/>
      <c r="I199"/>
      <c r="J199"/>
      <c r="K199" s="211">
        <f t="shared" si="84"/>
        <v>9.4510198009296713E-4</v>
      </c>
      <c r="L199" s="211">
        <f t="shared" si="84"/>
        <v>9.1250683363596223E-4</v>
      </c>
      <c r="M199" s="211">
        <f t="shared" si="84"/>
        <v>8.8103584477774814E-4</v>
      </c>
      <c r="N199" s="211">
        <f t="shared" si="84"/>
        <v>8.5065024301276518E-4</v>
      </c>
      <c r="O199" s="211">
        <f t="shared" si="84"/>
        <v>8.2131259497190447E-4</v>
      </c>
      <c r="P199" s="211">
        <f t="shared" si="84"/>
        <v>7.9298675830668185E-4</v>
      </c>
      <c r="Q199" s="211">
        <f t="shared" si="84"/>
        <v>7.6563783716387642E-4</v>
      </c>
      <c r="R199" s="211">
        <f t="shared" si="84"/>
        <v>7.3923213919578395E-4</v>
      </c>
      <c r="S199" s="211">
        <f t="shared" si="84"/>
        <v>7.1373713405312037E-4</v>
      </c>
      <c r="T199" s="211">
        <f t="shared" si="84"/>
        <v>6.8912141330944386E-4</v>
      </c>
      <c r="U199" s="211">
        <f t="shared" si="84"/>
        <v>6.6535465176772123E-4</v>
      </c>
      <c r="V199" s="211">
        <f t="shared" si="84"/>
        <v>6.4240757010137551E-4</v>
      </c>
      <c r="W199" s="211">
        <f t="shared" si="84"/>
        <v>6.2025189878378573E-4</v>
      </c>
      <c r="X199" s="211">
        <f t="shared" si="84"/>
        <v>5.9886034326180483E-4</v>
      </c>
      <c r="Y199" s="211">
        <f t="shared" si="84"/>
        <v>5.782065503303896E-4</v>
      </c>
      <c r="Z199" s="211">
        <f t="shared" si="84"/>
        <v>5.5756574348232041E-4</v>
      </c>
      <c r="AA199" s="211">
        <f t="shared" si="84"/>
        <v>5.369383921230216E-4</v>
      </c>
      <c r="AB199" s="211">
        <f t="shared" si="84"/>
        <v>5.1632500144118245E-4</v>
      </c>
      <c r="AC199" s="211">
        <f t="shared" si="84"/>
        <v>4.9572611670520273E-4</v>
      </c>
      <c r="AD199" s="211">
        <f t="shared" si="84"/>
        <v>4.7514232828213722E-4</v>
      </c>
      <c r="AE199" s="211">
        <f t="shared" si="84"/>
        <v>4.5457427753887113E-4</v>
      </c>
      <c r="AF199" s="211">
        <f t="shared" si="84"/>
        <v>4.3402266382989763E-4</v>
      </c>
      <c r="AG199" s="211">
        <f t="shared" si="84"/>
        <v>4.1348825283607456E-4</v>
      </c>
      <c r="AH199" s="211">
        <f t="shared" si="84"/>
        <v>3.9297188660048339E-4</v>
      </c>
      <c r="AI199" s="211">
        <f t="shared" si="84"/>
        <v>3.7247449572057193E-4</v>
      </c>
      <c r="AJ199" s="211">
        <f t="shared" si="84"/>
        <v>3.5199711431468781E-4</v>
      </c>
      <c r="AK199" s="211">
        <f t="shared" si="84"/>
        <v>3.3154089860862833E-4</v>
      </c>
      <c r="AL199" s="211">
        <f t="shared" si="84"/>
        <v>3.1110715032019485E-4</v>
      </c>
      <c r="AM199" s="211">
        <f t="shared" si="84"/>
        <v>3.2415813256661161E-4</v>
      </c>
      <c r="AN199" s="210">
        <f t="shared" si="79"/>
        <v>3.2415813256661161E-4</v>
      </c>
      <c r="AO199" s="210">
        <f t="shared" si="79"/>
        <v>3.2415813256661161E-4</v>
      </c>
      <c r="AP199" s="210">
        <f t="shared" si="79"/>
        <v>3.2415813256661161E-4</v>
      </c>
      <c r="AQ199" s="210">
        <f t="shared" si="79"/>
        <v>3.2415813256661161E-4</v>
      </c>
      <c r="AR199" s="210">
        <f t="shared" si="79"/>
        <v>3.2415813256661161E-4</v>
      </c>
      <c r="AS199" s="210">
        <f t="shared" si="79"/>
        <v>3.2415813256661161E-4</v>
      </c>
      <c r="AT199" s="210">
        <f t="shared" si="79"/>
        <v>3.2415813256661161E-4</v>
      </c>
      <c r="AU199" s="210">
        <f t="shared" si="79"/>
        <v>3.2415813256661161E-4</v>
      </c>
      <c r="AV199" s="210">
        <f t="shared" si="79"/>
        <v>3.2415813256661161E-4</v>
      </c>
      <c r="AW199" s="210">
        <f t="shared" si="79"/>
        <v>3.2415813256661161E-4</v>
      </c>
      <c r="AX199" s="210">
        <f t="shared" si="79"/>
        <v>3.2415813256661161E-4</v>
      </c>
      <c r="AY199" s="210">
        <f t="shared" si="77"/>
        <v>3.2415813256661161E-4</v>
      </c>
      <c r="AZ199" s="210">
        <f t="shared" si="77"/>
        <v>3.2415813256661161E-4</v>
      </c>
    </row>
    <row r="200" spans="2:52" s="202" customFormat="1" x14ac:dyDescent="0.25">
      <c r="B200" s="201"/>
      <c r="D200" s="208">
        <f t="shared" si="55"/>
        <v>65</v>
      </c>
      <c r="E200" s="202" t="s">
        <v>721</v>
      </c>
      <c r="G200"/>
      <c r="I200"/>
      <c r="J200"/>
      <c r="K200" s="209" cm="1">
        <f t="array" ref="K200">SUMPRODUCT((EmissionRates!$J$10:$S$39)*(EmissionRates!$E$10:$E$39=$D200)*(EmissionRates!$J$8:$S$8=$E$138)*(EmissionRates!$B$10:$B$39=K$2)*(EmissionRates!$F$10:$F$39=$F$69))</f>
        <v>1.20586766478434E-3</v>
      </c>
      <c r="L200" s="210">
        <f t="shared" ref="L200:AL200" si="85">K200*($AM$71/$K$71)^(1/(COUNT(K$2:AM$2)))</f>
        <v>1.1642791018892061E-3</v>
      </c>
      <c r="M200" s="210">
        <f t="shared" si="85"/>
        <v>1.1241248660053963E-3</v>
      </c>
      <c r="N200" s="210">
        <f t="shared" si="85"/>
        <v>1.0853554893506118E-3</v>
      </c>
      <c r="O200" s="210">
        <f t="shared" si="85"/>
        <v>1.0479232102119972E-3</v>
      </c>
      <c r="P200" s="210">
        <f t="shared" si="85"/>
        <v>1.0117819141063698E-3</v>
      </c>
      <c r="Q200" s="210">
        <f t="shared" si="85"/>
        <v>9.7688707696974488E-4</v>
      </c>
      <c r="R200" s="210">
        <f t="shared" si="85"/>
        <v>9.4319571030616845E-4</v>
      </c>
      <c r="S200" s="210">
        <f t="shared" si="85"/>
        <v>9.1066630822828466E-4</v>
      </c>
      <c r="T200" s="210">
        <f t="shared" si="85"/>
        <v>8.7925879632439364E-4</v>
      </c>
      <c r="U200" s="210">
        <f t="shared" si="85"/>
        <v>8.4893448228900851E-4</v>
      </c>
      <c r="V200" s="210">
        <f t="shared" si="85"/>
        <v>8.1965600825608992E-4</v>
      </c>
      <c r="W200" s="210">
        <f t="shared" si="85"/>
        <v>7.9138730477623567E-4</v>
      </c>
      <c r="X200" s="210">
        <f t="shared" si="85"/>
        <v>7.6409354638112749E-4</v>
      </c>
      <c r="Y200" s="210">
        <f t="shared" si="85"/>
        <v>7.3774110868049417E-4</v>
      </c>
      <c r="Z200" s="210">
        <f t="shared" si="85"/>
        <v>7.1140524008915182E-4</v>
      </c>
      <c r="AA200" s="210">
        <f t="shared" si="85"/>
        <v>6.8508653952746535E-4</v>
      </c>
      <c r="AB200" s="210">
        <f t="shared" si="85"/>
        <v>6.5878565157212379E-4</v>
      </c>
      <c r="AC200" s="210">
        <f t="shared" si="85"/>
        <v>6.3250327193802947E-4</v>
      </c>
      <c r="AD200" s="210">
        <f t="shared" si="85"/>
        <v>6.0624015388203371E-4</v>
      </c>
      <c r="AE200" s="210">
        <f t="shared" si="85"/>
        <v>5.7999711573232158E-4</v>
      </c>
      <c r="AF200" s="210">
        <f t="shared" si="85"/>
        <v>5.5377504980420671E-4</v>
      </c>
      <c r="AG200" s="210">
        <f t="shared" si="85"/>
        <v>5.2757493303965655E-4</v>
      </c>
      <c r="AH200" s="210">
        <f t="shared" si="85"/>
        <v>5.0139783981217336E-4</v>
      </c>
      <c r="AI200" s="210">
        <f t="shared" si="85"/>
        <v>4.7524495748290421E-4</v>
      </c>
      <c r="AJ200" s="210">
        <f t="shared" si="85"/>
        <v>4.4911760549663202E-4</v>
      </c>
      <c r="AK200" s="210">
        <f t="shared" si="85"/>
        <v>4.2301725909659149E-4</v>
      </c>
      <c r="AL200" s="210">
        <f t="shared" si="85"/>
        <v>3.9694557916111983E-4</v>
      </c>
      <c r="AM200" s="209" cm="1">
        <f t="array" ref="AM200">SUMPRODUCT((EmissionRates!$J$10:$S$39)*(EmissionRates!$E$10:$E$39=$D200)*(EmissionRates!$J$8:$S$8=$E$138)*(EmissionRates!$B$10:$B$39=AM$2)*(EmissionRates!$F$10:$F$39=$F$69))</f>
        <v>4.13564456417224E-4</v>
      </c>
      <c r="AN200" s="210">
        <f t="shared" si="79"/>
        <v>4.13564456417224E-4</v>
      </c>
      <c r="AO200" s="210">
        <f t="shared" si="79"/>
        <v>4.13564456417224E-4</v>
      </c>
      <c r="AP200" s="210">
        <f t="shared" si="79"/>
        <v>4.13564456417224E-4</v>
      </c>
      <c r="AQ200" s="210">
        <f t="shared" si="79"/>
        <v>4.13564456417224E-4</v>
      </c>
      <c r="AR200" s="210">
        <f t="shared" si="79"/>
        <v>4.13564456417224E-4</v>
      </c>
      <c r="AS200" s="210">
        <f t="shared" si="79"/>
        <v>4.13564456417224E-4</v>
      </c>
      <c r="AT200" s="210">
        <f t="shared" si="79"/>
        <v>4.13564456417224E-4</v>
      </c>
      <c r="AU200" s="210">
        <f t="shared" si="79"/>
        <v>4.13564456417224E-4</v>
      </c>
      <c r="AV200" s="210">
        <f t="shared" si="79"/>
        <v>4.13564456417224E-4</v>
      </c>
      <c r="AW200" s="210">
        <f t="shared" si="79"/>
        <v>4.13564456417224E-4</v>
      </c>
      <c r="AX200" s="210">
        <f t="shared" si="79"/>
        <v>4.13564456417224E-4</v>
      </c>
      <c r="AY200" s="210">
        <f t="shared" si="77"/>
        <v>4.13564456417224E-4</v>
      </c>
      <c r="AZ200" s="210">
        <f t="shared" si="77"/>
        <v>4.13564456417224E-4</v>
      </c>
    </row>
    <row r="201" spans="2:52" s="202" customFormat="1" x14ac:dyDescent="0.25">
      <c r="B201" s="201"/>
      <c r="D201" s="208">
        <f t="shared" si="55"/>
        <v>66</v>
      </c>
      <c r="E201" s="202" t="s">
        <v>722</v>
      </c>
      <c r="G201"/>
      <c r="I201"/>
      <c r="J201"/>
      <c r="K201" s="211">
        <f t="shared" ref="K201:AM201" si="86">K200*($K$76/$K$71)^(1/(COUNT($D200:$D205)))</f>
        <v>1.1709209890002868E-3</v>
      </c>
      <c r="L201" s="211">
        <f t="shared" si="86"/>
        <v>1.1305376844152188E-3</v>
      </c>
      <c r="M201" s="211">
        <f t="shared" si="86"/>
        <v>1.0915471392943076E-3</v>
      </c>
      <c r="N201" s="211">
        <f t="shared" si="86"/>
        <v>1.0539013194574654E-3</v>
      </c>
      <c r="O201" s="211">
        <f t="shared" si="86"/>
        <v>1.0175538473512621E-3</v>
      </c>
      <c r="P201" s="211">
        <f t="shared" si="86"/>
        <v>9.8245994491436266E-4</v>
      </c>
      <c r="Q201" s="211">
        <f t="shared" si="86"/>
        <v>9.4857637841344968E-4</v>
      </c>
      <c r="R201" s="211">
        <f t="shared" si="86"/>
        <v>9.1586140518167176E-4</v>
      </c>
      <c r="S201" s="211">
        <f t="shared" si="86"/>
        <v>8.8427472219400273E-4</v>
      </c>
      <c r="T201" s="211">
        <f t="shared" si="86"/>
        <v>8.5377741641615905E-4</v>
      </c>
      <c r="U201" s="211">
        <f t="shared" si="86"/>
        <v>8.2433191686590891E-4</v>
      </c>
      <c r="V201" s="211">
        <f t="shared" si="86"/>
        <v>7.9590194832771487E-4</v>
      </c>
      <c r="W201" s="211">
        <f t="shared" si="86"/>
        <v>7.684524866636885E-4</v>
      </c>
      <c r="X201" s="211">
        <f t="shared" si="86"/>
        <v>7.4194971566580255E-4</v>
      </c>
      <c r="Y201" s="211">
        <f t="shared" si="86"/>
        <v>7.1636098539620656E-4</v>
      </c>
      <c r="Z201" s="211">
        <f t="shared" si="86"/>
        <v>6.9078834405444608E-4</v>
      </c>
      <c r="AA201" s="211">
        <f t="shared" si="86"/>
        <v>6.6523237320386048E-4</v>
      </c>
      <c r="AB201" s="211">
        <f t="shared" si="86"/>
        <v>6.3969369874096915E-4</v>
      </c>
      <c r="AC201" s="211">
        <f t="shared" si="86"/>
        <v>6.1417299621849243E-4</v>
      </c>
      <c r="AD201" s="211">
        <f t="shared" si="86"/>
        <v>5.8867099706350426E-4</v>
      </c>
      <c r="AE201" s="211">
        <f t="shared" si="86"/>
        <v>5.6318849588861061E-4</v>
      </c>
      <c r="AF201" s="211">
        <f t="shared" si="86"/>
        <v>5.3772635914936062E-4</v>
      </c>
      <c r="AG201" s="211">
        <f t="shared" si="86"/>
        <v>5.1228553547543235E-4</v>
      </c>
      <c r="AH201" s="211">
        <f t="shared" si="86"/>
        <v>4.8686706810442183E-4</v>
      </c>
      <c r="AI201" s="211">
        <f t="shared" si="86"/>
        <v>4.6147210998712909E-4</v>
      </c>
      <c r="AJ201" s="211">
        <f t="shared" si="86"/>
        <v>4.3610194233013682E-4</v>
      </c>
      <c r="AK201" s="211">
        <f t="shared" si="86"/>
        <v>4.1075799762335907E-4</v>
      </c>
      <c r="AL201" s="211">
        <f t="shared" si="86"/>
        <v>3.8544188861200991E-4</v>
      </c>
      <c r="AM201" s="211">
        <f t="shared" si="86"/>
        <v>4.015791421109434E-4</v>
      </c>
      <c r="AN201" s="210">
        <f t="shared" si="79"/>
        <v>4.015791421109434E-4</v>
      </c>
      <c r="AO201" s="210">
        <f t="shared" si="79"/>
        <v>4.015791421109434E-4</v>
      </c>
      <c r="AP201" s="210">
        <f t="shared" si="79"/>
        <v>4.015791421109434E-4</v>
      </c>
      <c r="AQ201" s="210">
        <f t="shared" si="79"/>
        <v>4.015791421109434E-4</v>
      </c>
      <c r="AR201" s="210">
        <f t="shared" si="79"/>
        <v>4.015791421109434E-4</v>
      </c>
      <c r="AS201" s="210">
        <f t="shared" si="79"/>
        <v>4.015791421109434E-4</v>
      </c>
      <c r="AT201" s="210">
        <f t="shared" si="79"/>
        <v>4.015791421109434E-4</v>
      </c>
      <c r="AU201" s="210">
        <f t="shared" si="79"/>
        <v>4.015791421109434E-4</v>
      </c>
      <c r="AV201" s="210">
        <f t="shared" si="79"/>
        <v>4.015791421109434E-4</v>
      </c>
      <c r="AW201" s="210">
        <f t="shared" si="79"/>
        <v>4.015791421109434E-4</v>
      </c>
      <c r="AX201" s="210">
        <f t="shared" si="79"/>
        <v>4.015791421109434E-4</v>
      </c>
      <c r="AY201" s="210">
        <f t="shared" si="79"/>
        <v>4.015791421109434E-4</v>
      </c>
      <c r="AZ201" s="210">
        <f t="shared" si="79"/>
        <v>4.015791421109434E-4</v>
      </c>
    </row>
    <row r="202" spans="2:52" s="202" customFormat="1" x14ac:dyDescent="0.25">
      <c r="B202" s="201"/>
      <c r="D202" s="208">
        <f t="shared" si="55"/>
        <v>67</v>
      </c>
      <c r="E202" s="202" t="s">
        <v>723</v>
      </c>
      <c r="G202"/>
      <c r="I202"/>
      <c r="J202"/>
      <c r="K202" s="211">
        <f t="shared" ref="K202:AM202" si="87">K201*($K$76/$K$71)^(1/(COUNT($D201:$D205)))</f>
        <v>1.1303192403596739E-3</v>
      </c>
      <c r="L202" s="211">
        <f t="shared" si="87"/>
        <v>1.0913362290458368E-3</v>
      </c>
      <c r="M202" s="211">
        <f t="shared" si="87"/>
        <v>1.0536976831863885E-3</v>
      </c>
      <c r="N202" s="211">
        <f t="shared" si="87"/>
        <v>1.017357234189034E-3</v>
      </c>
      <c r="O202" s="211">
        <f t="shared" si="87"/>
        <v>9.8227011264451799E-4</v>
      </c>
      <c r="P202" s="211">
        <f t="shared" si="87"/>
        <v>9.4839309317320424E-4</v>
      </c>
      <c r="Q202" s="211">
        <f t="shared" si="87"/>
        <v>9.1568444117381726E-4</v>
      </c>
      <c r="R202" s="211">
        <f t="shared" si="87"/>
        <v>8.8410386140873689E-4</v>
      </c>
      <c r="S202" s="211">
        <f t="shared" si="87"/>
        <v>8.5361244836251033E-4</v>
      </c>
      <c r="T202" s="211">
        <f t="shared" si="87"/>
        <v>8.2417263831242285E-4</v>
      </c>
      <c r="U202" s="211">
        <f t="shared" si="87"/>
        <v>7.957481630520843E-4</v>
      </c>
      <c r="V202" s="211">
        <f t="shared" si="87"/>
        <v>7.6830400521101828E-4</v>
      </c>
      <c r="W202" s="211">
        <f t="shared" si="87"/>
        <v>7.4180635511521265E-4</v>
      </c>
      <c r="X202" s="211">
        <f t="shared" si="87"/>
        <v>7.1622256913548297E-4</v>
      </c>
      <c r="Y202" s="211">
        <f t="shared" si="87"/>
        <v>6.9152112947233992E-4</v>
      </c>
      <c r="Z202" s="211">
        <f t="shared" si="87"/>
        <v>6.6683522085258932E-4</v>
      </c>
      <c r="AA202" s="211">
        <f t="shared" si="87"/>
        <v>6.4216540467383024E-4</v>
      </c>
      <c r="AB202" s="211">
        <f t="shared" si="87"/>
        <v>6.1751228512958636E-4</v>
      </c>
      <c r="AC202" s="211">
        <f t="shared" si="87"/>
        <v>5.9287651434775091E-4</v>
      </c>
      <c r="AD202" s="211">
        <f t="shared" si="87"/>
        <v>5.6825879839312449E-4</v>
      </c>
      <c r="AE202" s="211">
        <f t="shared" si="87"/>
        <v>5.4365990432507809E-4</v>
      </c>
      <c r="AF202" s="211">
        <f t="shared" si="87"/>
        <v>5.1908066855476753E-4</v>
      </c>
      <c r="AG202" s="211">
        <f t="shared" si="87"/>
        <v>4.9452200681808565E-4</v>
      </c>
      <c r="AH202" s="211">
        <f t="shared" si="87"/>
        <v>4.6998492617830842E-4</v>
      </c>
      <c r="AI202" s="211">
        <f t="shared" si="87"/>
        <v>4.4547053960760442E-4</v>
      </c>
      <c r="AJ202" s="211">
        <f t="shared" si="87"/>
        <v>4.2098008388664882E-4</v>
      </c>
      <c r="AK202" s="211">
        <f t="shared" si="87"/>
        <v>3.965149418336904E-4</v>
      </c>
      <c r="AL202" s="211">
        <f t="shared" si="87"/>
        <v>3.7207667027191565E-4</v>
      </c>
      <c r="AM202" s="211">
        <f t="shared" si="87"/>
        <v>3.8765436363274541E-4</v>
      </c>
      <c r="AN202" s="210">
        <f>$AM202</f>
        <v>3.8765436363274541E-4</v>
      </c>
      <c r="AO202" s="210">
        <f t="shared" si="79"/>
        <v>3.8765436363274541E-4</v>
      </c>
      <c r="AP202" s="210">
        <f t="shared" si="79"/>
        <v>3.8765436363274541E-4</v>
      </c>
      <c r="AQ202" s="210">
        <f t="shared" si="79"/>
        <v>3.8765436363274541E-4</v>
      </c>
      <c r="AR202" s="210">
        <f t="shared" si="79"/>
        <v>3.8765436363274541E-4</v>
      </c>
      <c r="AS202" s="210">
        <f t="shared" si="79"/>
        <v>3.8765436363274541E-4</v>
      </c>
      <c r="AT202" s="210">
        <f t="shared" si="79"/>
        <v>3.8765436363274541E-4</v>
      </c>
      <c r="AU202" s="210">
        <f t="shared" si="79"/>
        <v>3.8765436363274541E-4</v>
      </c>
      <c r="AV202" s="210">
        <f t="shared" si="79"/>
        <v>3.8765436363274541E-4</v>
      </c>
      <c r="AW202" s="210">
        <f t="shared" si="79"/>
        <v>3.8765436363274541E-4</v>
      </c>
      <c r="AX202" s="210">
        <f t="shared" si="79"/>
        <v>3.8765436363274541E-4</v>
      </c>
      <c r="AY202" s="210">
        <f t="shared" si="79"/>
        <v>3.8765436363274541E-4</v>
      </c>
      <c r="AZ202" s="210">
        <f t="shared" si="79"/>
        <v>3.8765436363274541E-4</v>
      </c>
    </row>
    <row r="203" spans="2:52" s="202" customFormat="1" x14ac:dyDescent="0.25">
      <c r="B203" s="201"/>
      <c r="D203" s="208">
        <f>LEFT(E203,FIND("M", E203)-1)*1</f>
        <v>68</v>
      </c>
      <c r="E203" s="202" t="s">
        <v>724</v>
      </c>
      <c r="G203"/>
      <c r="I203"/>
      <c r="J203"/>
      <c r="K203" s="211">
        <f t="shared" ref="K203:AM203" si="88">K202*($K$76/$K$71)^(1/(COUNT($D202:$D205)))</f>
        <v>1.0815411101957216E-3</v>
      </c>
      <c r="L203" s="211">
        <f t="shared" si="88"/>
        <v>1.0442403832597422E-3</v>
      </c>
      <c r="M203" s="211">
        <f t="shared" si="88"/>
        <v>1.0082261023190524E-3</v>
      </c>
      <c r="N203" s="211">
        <f t="shared" si="88"/>
        <v>9.7345389978527709E-4</v>
      </c>
      <c r="O203" s="211">
        <f t="shared" si="88"/>
        <v>9.398809382414634E-4</v>
      </c>
      <c r="P203" s="211">
        <f t="shared" si="88"/>
        <v>9.0746585766876792E-4</v>
      </c>
      <c r="Q203" s="211">
        <f t="shared" si="88"/>
        <v>8.7616872449321854E-4</v>
      </c>
      <c r="R203" s="211">
        <f t="shared" si="88"/>
        <v>8.4595098238977439E-4</v>
      </c>
      <c r="S203" s="211">
        <f t="shared" si="88"/>
        <v>8.1677540478308113E-4</v>
      </c>
      <c r="T203" s="211">
        <f t="shared" si="88"/>
        <v>7.886060489864029E-4</v>
      </c>
      <c r="U203" s="211">
        <f t="shared" si="88"/>
        <v>7.6140821192223409E-4</v>
      </c>
      <c r="V203" s="211">
        <f t="shared" si="88"/>
        <v>7.3514838737004113E-4</v>
      </c>
      <c r="W203" s="211">
        <f t="shared" si="88"/>
        <v>7.0979422468846437E-4</v>
      </c>
      <c r="X203" s="211">
        <f t="shared" si="88"/>
        <v>6.8531448896112963E-4</v>
      </c>
      <c r="Y203" s="211">
        <f t="shared" si="88"/>
        <v>6.6167902251697058E-4</v>
      </c>
      <c r="Z203" s="211">
        <f t="shared" si="88"/>
        <v>6.3805841688497277E-4</v>
      </c>
      <c r="AA203" s="211">
        <f t="shared" si="88"/>
        <v>6.1445320923601756E-4</v>
      </c>
      <c r="AB203" s="211">
        <f t="shared" si="88"/>
        <v>5.9086397769008282E-4</v>
      </c>
      <c r="AC203" s="211">
        <f t="shared" si="88"/>
        <v>5.6729134623294231E-4</v>
      </c>
      <c r="AD203" s="211">
        <f t="shared" si="88"/>
        <v>5.4373599045966778E-4</v>
      </c>
      <c r="AE203" s="211">
        <f t="shared" si="88"/>
        <v>5.2019864432772359E-4</v>
      </c>
      <c r="AF203" s="211">
        <f t="shared" si="88"/>
        <v>4.966801081535317E-4</v>
      </c>
      <c r="AG203" s="211">
        <f t="shared" si="88"/>
        <v>4.7318125815504794E-4</v>
      </c>
      <c r="AH203" s="211">
        <f t="shared" si="88"/>
        <v>4.4970305793644235E-4</v>
      </c>
      <c r="AI203" s="211">
        <f t="shared" si="88"/>
        <v>4.2624657244035399E-4</v>
      </c>
      <c r="AJ203" s="211">
        <f t="shared" si="88"/>
        <v>4.0281298507505972E-4</v>
      </c>
      <c r="AK203" s="211">
        <f t="shared" si="88"/>
        <v>3.7940361898426136E-4</v>
      </c>
      <c r="AL203" s="211">
        <f t="shared" si="88"/>
        <v>3.5601996380753813E-4</v>
      </c>
      <c r="AM203" s="211">
        <f t="shared" si="88"/>
        <v>3.7092541279060528E-4</v>
      </c>
      <c r="AN203" s="210">
        <f>$AM203</f>
        <v>3.7092541279060528E-4</v>
      </c>
      <c r="AO203" s="210">
        <f t="shared" si="79"/>
        <v>3.7092541279060528E-4</v>
      </c>
      <c r="AP203" s="210">
        <f t="shared" si="79"/>
        <v>3.7092541279060528E-4</v>
      </c>
      <c r="AQ203" s="210">
        <f t="shared" si="79"/>
        <v>3.7092541279060528E-4</v>
      </c>
      <c r="AR203" s="210">
        <f t="shared" si="79"/>
        <v>3.7092541279060528E-4</v>
      </c>
      <c r="AS203" s="210">
        <f t="shared" si="79"/>
        <v>3.7092541279060528E-4</v>
      </c>
      <c r="AT203" s="210">
        <f t="shared" si="79"/>
        <v>3.7092541279060528E-4</v>
      </c>
      <c r="AU203" s="210">
        <f t="shared" si="79"/>
        <v>3.7092541279060528E-4</v>
      </c>
      <c r="AV203" s="210">
        <f t="shared" si="79"/>
        <v>3.7092541279060528E-4</v>
      </c>
      <c r="AW203" s="210">
        <f t="shared" si="79"/>
        <v>3.7092541279060528E-4</v>
      </c>
      <c r="AX203" s="210">
        <f t="shared" si="79"/>
        <v>3.7092541279060528E-4</v>
      </c>
      <c r="AY203" s="210">
        <f t="shared" si="79"/>
        <v>3.7092541279060528E-4</v>
      </c>
      <c r="AZ203" s="210">
        <f t="shared" si="79"/>
        <v>3.7092541279060528E-4</v>
      </c>
    </row>
    <row r="204" spans="2:52" s="202" customFormat="1" x14ac:dyDescent="0.25">
      <c r="B204" s="201"/>
      <c r="D204" s="208">
        <f>LEFT(E204,FIND("M", E204)-1)*1</f>
        <v>69</v>
      </c>
      <c r="E204" s="202" t="s">
        <v>725</v>
      </c>
      <c r="G204"/>
      <c r="I204"/>
      <c r="J204"/>
      <c r="K204" s="211">
        <f t="shared" ref="K204:AM204" si="89">K203*($K$76/$K$71)^(1/(COUNT($D203:$D205)))</f>
        <v>1.0197622105298967E-3</v>
      </c>
      <c r="L204" s="211">
        <f t="shared" si="89"/>
        <v>9.8459214496694931E-4</v>
      </c>
      <c r="M204" s="211">
        <f t="shared" si="89"/>
        <v>9.5063504209170449E-4</v>
      </c>
      <c r="N204" s="211">
        <f t="shared" si="89"/>
        <v>9.1784906864459336E-4</v>
      </c>
      <c r="O204" s="211">
        <f t="shared" si="89"/>
        <v>8.8619383413227884E-4</v>
      </c>
      <c r="P204" s="211">
        <f t="shared" si="89"/>
        <v>8.5563034106881611E-4</v>
      </c>
      <c r="Q204" s="211">
        <f t="shared" si="89"/>
        <v>8.2612093693292421E-4</v>
      </c>
      <c r="R204" s="211">
        <f t="shared" si="89"/>
        <v>7.9762926778217491E-4</v>
      </c>
      <c r="S204" s="211">
        <f t="shared" si="89"/>
        <v>7.7012023346696159E-4</v>
      </c>
      <c r="T204" s="211">
        <f t="shared" si="89"/>
        <v>7.4355994438906855E-4</v>
      </c>
      <c r="U204" s="211">
        <f t="shared" si="89"/>
        <v>7.17915679751574E-4</v>
      </c>
      <c r="V204" s="211">
        <f t="shared" si="89"/>
        <v>6.9315584724865089E-4</v>
      </c>
      <c r="W204" s="211">
        <f t="shared" si="89"/>
        <v>6.6924994414560525E-4</v>
      </c>
      <c r="X204" s="211">
        <f t="shared" si="89"/>
        <v>6.4616851970120571E-4</v>
      </c>
      <c r="Y204" s="211">
        <f t="shared" si="89"/>
        <v>6.2388313888601032E-4</v>
      </c>
      <c r="Z204" s="211">
        <f t="shared" si="89"/>
        <v>6.0161177001591523E-4</v>
      </c>
      <c r="AA204" s="211">
        <f t="shared" si="89"/>
        <v>5.7935491957796968E-4</v>
      </c>
      <c r="AB204" s="211">
        <f t="shared" si="89"/>
        <v>5.5711313266925864E-4</v>
      </c>
      <c r="AC204" s="211">
        <f t="shared" si="89"/>
        <v>5.3488699763275509E-4</v>
      </c>
      <c r="AD204" s="211">
        <f t="shared" si="89"/>
        <v>5.1267715147274582E-4</v>
      </c>
      <c r="AE204" s="211">
        <f t="shared" si="89"/>
        <v>4.9048428622218204E-4</v>
      </c>
      <c r="AF204" s="211">
        <f t="shared" si="89"/>
        <v>4.68309156482471E-4</v>
      </c>
      <c r="AG204" s="211">
        <f t="shared" si="89"/>
        <v>4.4615258842096875E-4</v>
      </c>
      <c r="AH204" s="211">
        <f t="shared" si="89"/>
        <v>4.2401549059964221E-4</v>
      </c>
      <c r="AI204" s="211">
        <f t="shared" si="89"/>
        <v>4.0189886713035513E-4</v>
      </c>
      <c r="AJ204" s="211">
        <f t="shared" si="89"/>
        <v>3.7980383382371229E-4</v>
      </c>
      <c r="AK204" s="211">
        <f t="shared" si="89"/>
        <v>3.5773163824389184E-4</v>
      </c>
      <c r="AL204" s="211">
        <f t="shared" si="89"/>
        <v>3.3568368494050896E-4</v>
      </c>
      <c r="AM204" s="211">
        <f t="shared" si="89"/>
        <v>3.4973771715493166E-4</v>
      </c>
      <c r="AN204" s="210">
        <f>$AM204</f>
        <v>3.4973771715493166E-4</v>
      </c>
      <c r="AO204" s="210">
        <f t="shared" si="79"/>
        <v>3.4973771715493166E-4</v>
      </c>
      <c r="AP204" s="210">
        <f t="shared" si="79"/>
        <v>3.4973771715493166E-4</v>
      </c>
      <c r="AQ204" s="210">
        <f t="shared" si="79"/>
        <v>3.4973771715493166E-4</v>
      </c>
      <c r="AR204" s="210">
        <f t="shared" si="79"/>
        <v>3.4973771715493166E-4</v>
      </c>
      <c r="AS204" s="210">
        <f t="shared" si="79"/>
        <v>3.4973771715493166E-4</v>
      </c>
      <c r="AT204" s="210">
        <f t="shared" si="79"/>
        <v>3.4973771715493166E-4</v>
      </c>
      <c r="AU204" s="210">
        <f t="shared" si="79"/>
        <v>3.4973771715493166E-4</v>
      </c>
      <c r="AV204" s="210">
        <f t="shared" si="79"/>
        <v>3.4973771715493166E-4</v>
      </c>
      <c r="AW204" s="210">
        <f t="shared" si="79"/>
        <v>3.4973771715493166E-4</v>
      </c>
      <c r="AX204" s="210">
        <f t="shared" si="79"/>
        <v>3.4973771715493166E-4</v>
      </c>
      <c r="AY204" s="210">
        <f t="shared" si="79"/>
        <v>3.4973771715493166E-4</v>
      </c>
      <c r="AZ204" s="210">
        <f t="shared" si="79"/>
        <v>3.4973771715493166E-4</v>
      </c>
    </row>
    <row r="205" spans="2:52" s="202" customFormat="1" x14ac:dyDescent="0.25">
      <c r="B205" s="201"/>
      <c r="D205" s="208">
        <f>LEFT(E205,FIND("M", E205)-1)*1</f>
        <v>70</v>
      </c>
      <c r="E205" s="202" t="s">
        <v>726</v>
      </c>
      <c r="G205"/>
      <c r="I205"/>
      <c r="J205"/>
      <c r="K205" s="209" cm="1">
        <f t="array" ref="K205">SUMPRODUCT((EmissionRates!$J$10:$S$39)*(EmissionRates!$E$10:$E$39=$D205)*(EmissionRates!$J$8:$S$8=$E$138)*(EmissionRates!$B$10:$B$39=K$2)*(EmissionRates!$F$10:$F$39=$F$69))</f>
        <v>1.3082476169063301E-3</v>
      </c>
      <c r="L205" s="210">
        <f t="shared" ref="L205:AL205" si="90">K205*($AM$71/$K$71)^(1/(COUNT(K$2:AM$2)))</f>
        <v>1.2631281233772881E-3</v>
      </c>
      <c r="M205" s="210">
        <f t="shared" si="90"/>
        <v>1.2195647333488443E-3</v>
      </c>
      <c r="N205" s="210">
        <f t="shared" si="90"/>
        <v>1.1775037791506599E-3</v>
      </c>
      <c r="O205" s="210">
        <f t="shared" si="90"/>
        <v>1.1368934440296637E-3</v>
      </c>
      <c r="P205" s="210">
        <f t="shared" si="90"/>
        <v>1.0976836983146983E-3</v>
      </c>
      <c r="Q205" s="210">
        <f t="shared" si="90"/>
        <v>1.0598262377827514E-3</v>
      </c>
      <c r="R205" s="210">
        <f t="shared" si="90"/>
        <v>1.0232744241508436E-3</v>
      </c>
      <c r="S205" s="210">
        <f t="shared" si="90"/>
        <v>9.8798322762026053E-4</v>
      </c>
      <c r="T205" s="210">
        <f t="shared" si="90"/>
        <v>9.5390917140234953E-4</v>
      </c>
      <c r="U205" s="210">
        <f t="shared" si="90"/>
        <v>9.2101027815753671E-4</v>
      </c>
      <c r="V205" s="210">
        <f t="shared" si="90"/>
        <v>8.8924601828158274E-4</v>
      </c>
      <c r="W205" s="210">
        <f t="shared" si="90"/>
        <v>8.5857725997536753E-4</v>
      </c>
      <c r="X205" s="210">
        <f t="shared" si="90"/>
        <v>8.2896622103669317E-4</v>
      </c>
      <c r="Y205" s="210">
        <f t="shared" si="90"/>
        <v>8.0037642231471509E-4</v>
      </c>
      <c r="Z205" s="210">
        <f t="shared" si="90"/>
        <v>7.718045994439661E-4</v>
      </c>
      <c r="AA205" s="210">
        <f t="shared" si="90"/>
        <v>7.4325140219403795E-4</v>
      </c>
      <c r="AB205" s="210">
        <f t="shared" si="90"/>
        <v>7.1471752986713576E-4</v>
      </c>
      <c r="AC205" s="210">
        <f t="shared" si="90"/>
        <v>6.8620373724538836E-4</v>
      </c>
      <c r="AD205" s="210">
        <f t="shared" si="90"/>
        <v>6.5771084153827043E-4</v>
      </c>
      <c r="AE205" s="210">
        <f t="shared" si="90"/>
        <v>6.2923973055124273E-4</v>
      </c>
      <c r="AF205" s="210">
        <f t="shared" si="90"/>
        <v>6.007913723585118E-4</v>
      </c>
      <c r="AG205" s="210">
        <f t="shared" si="90"/>
        <v>5.7236682684586601E-4</v>
      </c>
      <c r="AH205" s="210">
        <f t="shared" si="90"/>
        <v>5.4396725960271055E-4</v>
      </c>
      <c r="AI205" s="210">
        <f t="shared" si="90"/>
        <v>5.1559395879891381E-4</v>
      </c>
      <c r="AJ205" s="210">
        <f t="shared" si="90"/>
        <v>4.8724835590207649E-4</v>
      </c>
      <c r="AK205" s="210">
        <f t="shared" si="90"/>
        <v>4.5893205140577054E-4</v>
      </c>
      <c r="AL205" s="210">
        <f t="shared" si="90"/>
        <v>4.3064684719936591E-4</v>
      </c>
      <c r="AM205" s="209" cm="1">
        <f t="array" ref="AM205">SUMPRODUCT((EmissionRates!$J$10:$S$39)*(EmissionRates!$E$10:$E$39=$D205)*(EmissionRates!$J$8:$S$8=$E$138)*(EmissionRates!$B$10:$B$39=AM$2)*(EmissionRates!$F$10:$F$39=$F$69))</f>
        <v>4.49543053370416E-4</v>
      </c>
      <c r="AN205" s="210">
        <f>$AM205</f>
        <v>4.49543053370416E-4</v>
      </c>
      <c r="AO205" s="210">
        <f t="shared" si="79"/>
        <v>4.49543053370416E-4</v>
      </c>
      <c r="AP205" s="210">
        <f t="shared" si="79"/>
        <v>4.49543053370416E-4</v>
      </c>
      <c r="AQ205" s="210">
        <f t="shared" si="79"/>
        <v>4.49543053370416E-4</v>
      </c>
      <c r="AR205" s="210">
        <f t="shared" si="79"/>
        <v>4.49543053370416E-4</v>
      </c>
      <c r="AS205" s="210">
        <f t="shared" si="79"/>
        <v>4.49543053370416E-4</v>
      </c>
      <c r="AT205" s="210">
        <f t="shared" si="79"/>
        <v>4.49543053370416E-4</v>
      </c>
      <c r="AU205" s="210">
        <f t="shared" si="79"/>
        <v>4.49543053370416E-4</v>
      </c>
      <c r="AV205" s="210">
        <f t="shared" si="79"/>
        <v>4.49543053370416E-4</v>
      </c>
      <c r="AW205" s="210">
        <f t="shared" si="79"/>
        <v>4.49543053370416E-4</v>
      </c>
      <c r="AX205" s="210">
        <f t="shared" si="79"/>
        <v>4.49543053370416E-4</v>
      </c>
      <c r="AY205" s="210">
        <f t="shared" si="79"/>
        <v>4.49543053370416E-4</v>
      </c>
      <c r="AZ205" s="210">
        <f t="shared" si="79"/>
        <v>4.49543053370416E-4</v>
      </c>
    </row>
    <row r="206" spans="2:52" s="202" customFormat="1" ht="5.0999999999999996" customHeight="1" x14ac:dyDescent="0.25">
      <c r="B206" s="201"/>
      <c r="D206" s="206"/>
      <c r="E206" s="207"/>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c r="AF206" s="205"/>
      <c r="AG206" s="205"/>
      <c r="AH206" s="205"/>
      <c r="AI206" s="205"/>
      <c r="AJ206" s="205"/>
      <c r="AK206" s="205"/>
      <c r="AL206" s="205"/>
      <c r="AM206" s="205"/>
      <c r="AN206" s="205"/>
      <c r="AO206" s="205"/>
      <c r="AP206" s="205"/>
      <c r="AQ206" s="205"/>
      <c r="AR206" s="205"/>
    </row>
    <row r="207" spans="2:52" s="202" customFormat="1" ht="15" customHeight="1" x14ac:dyDescent="0.25">
      <c r="B207" s="201"/>
      <c r="D207" s="203" t="s">
        <v>728</v>
      </c>
      <c r="E207" s="204" t="str">
        <f>EmissionRates!$S$8</f>
        <v>SOx</v>
      </c>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c r="AF207" s="205"/>
      <c r="AG207" s="205"/>
      <c r="AH207" s="205"/>
      <c r="AI207" s="205"/>
      <c r="AJ207" s="205"/>
      <c r="AK207" s="205"/>
      <c r="AL207" s="205"/>
      <c r="AM207" s="205"/>
      <c r="AN207" s="205"/>
      <c r="AO207" s="205"/>
      <c r="AP207" s="205"/>
      <c r="AQ207" s="205"/>
      <c r="AR207" s="205"/>
    </row>
    <row r="208" spans="2:52" s="202" customFormat="1" ht="5.0999999999999996" customHeight="1" x14ac:dyDescent="0.25">
      <c r="B208" s="201"/>
      <c r="D208" s="206"/>
      <c r="E208" s="207"/>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c r="AF208" s="205"/>
      <c r="AG208" s="205"/>
      <c r="AH208" s="205"/>
      <c r="AI208" s="205"/>
      <c r="AJ208" s="205"/>
      <c r="AK208" s="205"/>
      <c r="AL208" s="205"/>
      <c r="AM208" s="205"/>
      <c r="AN208" s="205"/>
      <c r="AO208" s="205"/>
      <c r="AP208" s="205"/>
      <c r="AQ208" s="205"/>
      <c r="AR208" s="205"/>
    </row>
    <row r="209" spans="2:52" s="202" customFormat="1" x14ac:dyDescent="0.25">
      <c r="B209" s="201"/>
      <c r="D209" s="208">
        <f t="shared" ref="D209:D271" si="91">LEFT(E209,FIND("M", E209)-1)*1</f>
        <v>5</v>
      </c>
      <c r="E209" s="202" t="s">
        <v>659</v>
      </c>
      <c r="G209"/>
      <c r="I209"/>
      <c r="J209"/>
      <c r="K209" s="209" cm="1">
        <f t="array" ref="K209">SUMPRODUCT((EmissionRates!$J$10:$S$39)*(EmissionRates!$E$10:$E$39=$D209)*(EmissionRates!$J$8:$S$8=$E$207)*(EmissionRates!$B$10:$B$39=K$2)*(EmissionRates!$F$10:$F$39=$F$69))</f>
        <v>6.8741237933605997E-3</v>
      </c>
      <c r="L209" s="210">
        <f t="shared" ref="L209:AL209" si="92">K209*($AM$71/$K$71)^(1/(COUNT(K$2:AM$2)))</f>
        <v>6.6370455980677171E-3</v>
      </c>
      <c r="M209" s="210">
        <f t="shared" si="92"/>
        <v>6.4081438733146314E-3</v>
      </c>
      <c r="N209" s="210">
        <f t="shared" si="92"/>
        <v>6.1871366249246721E-3</v>
      </c>
      <c r="O209" s="210">
        <f t="shared" si="92"/>
        <v>5.973751584276381E-3</v>
      </c>
      <c r="P209" s="210">
        <f t="shared" si="92"/>
        <v>5.7677258728837336E-3</v>
      </c>
      <c r="Q209" s="210">
        <f t="shared" si="92"/>
        <v>5.5688056785444849E-3</v>
      </c>
      <c r="R209" s="210">
        <f t="shared" si="92"/>
        <v>5.3767459426576738E-3</v>
      </c>
      <c r="S209" s="210">
        <f t="shared" si="92"/>
        <v>5.1913100583250707E-3</v>
      </c>
      <c r="T209" s="210">
        <f t="shared" si="92"/>
        <v>5.01226957886466E-3</v>
      </c>
      <c r="U209" s="210">
        <f t="shared" si="92"/>
        <v>4.8394039363770496E-3</v>
      </c>
      <c r="V209" s="210">
        <f t="shared" si="92"/>
        <v>4.6725001700181016E-3</v>
      </c>
      <c r="W209" s="210">
        <f t="shared" si="92"/>
        <v>4.5113526636430343E-3</v>
      </c>
      <c r="X209" s="210">
        <f t="shared" si="92"/>
        <v>4.3557628924987832E-3</v>
      </c>
      <c r="Y209" s="210">
        <f t="shared" si="92"/>
        <v>4.2055391786525601E-3</v>
      </c>
      <c r="Z209" s="210">
        <f t="shared" si="92"/>
        <v>4.0554099180467196E-3</v>
      </c>
      <c r="AA209" s="210">
        <f t="shared" si="92"/>
        <v>3.9053785248641375E-3</v>
      </c>
      <c r="AB209" s="210">
        <f t="shared" si="92"/>
        <v>3.7554486735544095E-3</v>
      </c>
      <c r="AC209" s="210">
        <f t="shared" si="92"/>
        <v>3.605624330083706E-3</v>
      </c>
      <c r="AD209" s="210">
        <f t="shared" si="92"/>
        <v>3.4559097884396643E-3</v>
      </c>
      <c r="AE209" s="210">
        <f t="shared" si="92"/>
        <v>3.3063097135531145E-3</v>
      </c>
      <c r="AF209" s="210">
        <f t="shared" si="92"/>
        <v>3.1568291921231268E-3</v>
      </c>
      <c r="AG209" s="210">
        <f t="shared" si="92"/>
        <v>3.0074737932682862E-3</v>
      </c>
      <c r="AH209" s="210">
        <f t="shared" si="92"/>
        <v>2.8582496415217157E-3</v>
      </c>
      <c r="AI209" s="210">
        <f t="shared" si="92"/>
        <v>2.7091635055096507E-3</v>
      </c>
      <c r="AJ209" s="210">
        <f t="shared" si="92"/>
        <v>2.5602229068093269E-3</v>
      </c>
      <c r="AK209" s="210">
        <f t="shared" si="92"/>
        <v>2.4114362551367658E-3</v>
      </c>
      <c r="AL209" s="210">
        <f t="shared" si="92"/>
        <v>2.2628130184324628E-3</v>
      </c>
      <c r="AM209" s="209" cm="1">
        <f t="array" ref="AM209">SUMPRODUCT((EmissionRates!$J$10:$S$39)*(EmissionRates!$E$10:$E$39=$D209)*(EmissionRates!$J$8:$S$8=$E$207)*(EmissionRates!$B$10:$B$39=AM$2)*(EmissionRates!$F$10:$F$39=$F$69))</f>
        <v>5.5549066620298902E-3</v>
      </c>
      <c r="AN209" s="210">
        <f t="shared" ref="AN209:AZ224" si="93">$AM209</f>
        <v>5.5549066620298902E-3</v>
      </c>
      <c r="AO209" s="210">
        <f t="shared" si="93"/>
        <v>5.5549066620298902E-3</v>
      </c>
      <c r="AP209" s="210">
        <f t="shared" si="93"/>
        <v>5.5549066620298902E-3</v>
      </c>
      <c r="AQ209" s="210">
        <f t="shared" si="93"/>
        <v>5.5549066620298902E-3</v>
      </c>
      <c r="AR209" s="210">
        <f t="shared" si="93"/>
        <v>5.5549066620298902E-3</v>
      </c>
      <c r="AS209" s="210">
        <f t="shared" si="93"/>
        <v>5.5549066620298902E-3</v>
      </c>
      <c r="AT209" s="210">
        <f t="shared" si="93"/>
        <v>5.5549066620298902E-3</v>
      </c>
      <c r="AU209" s="210">
        <f t="shared" si="93"/>
        <v>5.5549066620298902E-3</v>
      </c>
      <c r="AV209" s="210">
        <f t="shared" si="93"/>
        <v>5.5549066620298902E-3</v>
      </c>
      <c r="AW209" s="210">
        <f t="shared" si="93"/>
        <v>5.5549066620298902E-3</v>
      </c>
      <c r="AX209" s="210">
        <f t="shared" si="93"/>
        <v>5.5549066620298902E-3</v>
      </c>
      <c r="AY209" s="210">
        <f t="shared" si="93"/>
        <v>5.5549066620298902E-3</v>
      </c>
      <c r="AZ209" s="210">
        <f t="shared" si="93"/>
        <v>5.5549066620298902E-3</v>
      </c>
    </row>
    <row r="210" spans="2:52" s="202" customFormat="1" x14ac:dyDescent="0.25">
      <c r="B210" s="201"/>
      <c r="D210" s="208">
        <f t="shared" si="91"/>
        <v>6</v>
      </c>
      <c r="E210" s="202" t="s">
        <v>662</v>
      </c>
      <c r="G210"/>
      <c r="I210"/>
      <c r="J210"/>
      <c r="K210" s="211">
        <f t="shared" ref="K210:AM213" si="94">K209*($K$76/$K$71)^(1/(COUNT($D209:$D214)))</f>
        <v>6.6749080895802167E-3</v>
      </c>
      <c r="L210" s="211">
        <f t="shared" si="94"/>
        <v>6.4447005444161366E-3</v>
      </c>
      <c r="M210" s="211">
        <f t="shared" si="94"/>
        <v>6.2224325113980281E-3</v>
      </c>
      <c r="N210" s="211">
        <f t="shared" si="94"/>
        <v>6.0078301686879894E-3</v>
      </c>
      <c r="O210" s="211">
        <f t="shared" si="94"/>
        <v>5.8006291381516506E-3</v>
      </c>
      <c r="P210" s="211">
        <f t="shared" si="94"/>
        <v>5.60057415965904E-3</v>
      </c>
      <c r="Q210" s="211">
        <f t="shared" si="94"/>
        <v>5.4074187766183163E-3</v>
      </c>
      <c r="R210" s="211">
        <f t="shared" si="94"/>
        <v>5.2209250323549785E-3</v>
      </c>
      <c r="S210" s="211">
        <f t="shared" si="94"/>
        <v>5.0408631769624911E-3</v>
      </c>
      <c r="T210" s="211">
        <f t="shared" si="94"/>
        <v>4.867011384263196E-3</v>
      </c>
      <c r="U210" s="211">
        <f t="shared" si="94"/>
        <v>4.6991554785308183E-3</v>
      </c>
      <c r="V210" s="211">
        <f t="shared" si="94"/>
        <v>4.5370886706378949E-3</v>
      </c>
      <c r="W210" s="211">
        <f t="shared" si="94"/>
        <v>4.3806113033030888E-3</v>
      </c>
      <c r="X210" s="211">
        <f t="shared" si="94"/>
        <v>4.2295306051245395E-3</v>
      </c>
      <c r="Y210" s="211">
        <f t="shared" si="94"/>
        <v>4.0836604530962292E-3</v>
      </c>
      <c r="Z210" s="211">
        <f t="shared" si="94"/>
        <v>3.9378820170039809E-3</v>
      </c>
      <c r="AA210" s="211">
        <f t="shared" si="94"/>
        <v>3.7921986120858647E-3</v>
      </c>
      <c r="AB210" s="211">
        <f t="shared" si="94"/>
        <v>3.6466138063040053E-3</v>
      </c>
      <c r="AC210" s="211">
        <f t="shared" si="94"/>
        <v>3.5011314506887981E-3</v>
      </c>
      <c r="AD210" s="211">
        <f t="shared" si="94"/>
        <v>3.3557557147858722E-3</v>
      </c>
      <c r="AE210" s="211">
        <f t="shared" si="94"/>
        <v>3.2104911283339223E-3</v>
      </c>
      <c r="AF210" s="211">
        <f t="shared" si="94"/>
        <v>3.0653426306168179E-3</v>
      </c>
      <c r="AG210" s="211">
        <f t="shared" si="94"/>
        <v>2.9203156293571742E-3</v>
      </c>
      <c r="AH210" s="211">
        <f t="shared" si="94"/>
        <v>2.7754160715959398E-3</v>
      </c>
      <c r="AI210" s="211">
        <f t="shared" si="94"/>
        <v>2.6306505298010212E-3</v>
      </c>
      <c r="AJ210" s="211">
        <f t="shared" si="94"/>
        <v>2.4860263075704102E-3</v>
      </c>
      <c r="AK210" s="211">
        <f t="shared" si="94"/>
        <v>2.3415515709021592E-3</v>
      </c>
      <c r="AL210" s="211">
        <f t="shared" si="94"/>
        <v>2.1972355133508944E-3</v>
      </c>
      <c r="AM210" s="211">
        <f t="shared" si="94"/>
        <v>5.3939225608736876E-3</v>
      </c>
      <c r="AN210" s="210">
        <f t="shared" si="93"/>
        <v>5.3939225608736876E-3</v>
      </c>
      <c r="AO210" s="210">
        <f t="shared" si="93"/>
        <v>5.3939225608736876E-3</v>
      </c>
      <c r="AP210" s="210">
        <f t="shared" si="93"/>
        <v>5.3939225608736876E-3</v>
      </c>
      <c r="AQ210" s="210">
        <f t="shared" si="93"/>
        <v>5.3939225608736876E-3</v>
      </c>
      <c r="AR210" s="210">
        <f t="shared" si="93"/>
        <v>5.3939225608736876E-3</v>
      </c>
      <c r="AS210" s="210">
        <f t="shared" si="93"/>
        <v>5.3939225608736876E-3</v>
      </c>
      <c r="AT210" s="210">
        <f t="shared" si="93"/>
        <v>5.3939225608736876E-3</v>
      </c>
      <c r="AU210" s="210">
        <f t="shared" si="93"/>
        <v>5.3939225608736876E-3</v>
      </c>
      <c r="AV210" s="210">
        <f t="shared" si="93"/>
        <v>5.3939225608736876E-3</v>
      </c>
      <c r="AW210" s="210">
        <f t="shared" si="93"/>
        <v>5.3939225608736876E-3</v>
      </c>
      <c r="AX210" s="210">
        <f t="shared" si="93"/>
        <v>5.3939225608736876E-3</v>
      </c>
      <c r="AY210" s="210">
        <f t="shared" si="93"/>
        <v>5.3939225608736876E-3</v>
      </c>
      <c r="AZ210" s="210">
        <f t="shared" si="93"/>
        <v>5.3939225608736876E-3</v>
      </c>
    </row>
    <row r="211" spans="2:52" s="202" customFormat="1" x14ac:dyDescent="0.25">
      <c r="B211" s="201"/>
      <c r="D211" s="208">
        <f t="shared" si="91"/>
        <v>7</v>
      </c>
      <c r="E211" s="202" t="s">
        <v>663</v>
      </c>
      <c r="G211"/>
      <c r="I211"/>
      <c r="J211"/>
      <c r="K211" s="211">
        <f t="shared" si="94"/>
        <v>6.4814657611165609E-3</v>
      </c>
      <c r="L211" s="211">
        <f t="shared" si="94"/>
        <v>6.2579297510461183E-3</v>
      </c>
      <c r="M211" s="211">
        <f t="shared" si="94"/>
        <v>6.0421031619060433E-3</v>
      </c>
      <c r="N211" s="211">
        <f t="shared" si="94"/>
        <v>5.8337201073585471E-3</v>
      </c>
      <c r="O211" s="211">
        <f t="shared" si="94"/>
        <v>5.6325238710859052E-3</v>
      </c>
      <c r="P211" s="211">
        <f t="shared" si="94"/>
        <v>5.4382665905302547E-3</v>
      </c>
      <c r="Q211" s="211">
        <f t="shared" si="94"/>
        <v>5.250708951540721E-3</v>
      </c>
      <c r="R211" s="211">
        <f t="shared" si="94"/>
        <v>5.0696198935517188E-3</v>
      </c>
      <c r="S211" s="211">
        <f t="shared" si="94"/>
        <v>4.8947763249291999E-3</v>
      </c>
      <c r="T211" s="211">
        <f t="shared" si="94"/>
        <v>4.7259628481341838E-3</v>
      </c>
      <c r="U211" s="211">
        <f t="shared" si="94"/>
        <v>4.5629714943649907E-3</v>
      </c>
      <c r="V211" s="211">
        <f t="shared" si="94"/>
        <v>4.4056014673512552E-3</v>
      </c>
      <c r="W211" s="211">
        <f t="shared" si="94"/>
        <v>4.2536588959841059E-3</v>
      </c>
      <c r="X211" s="211">
        <f t="shared" si="94"/>
        <v>4.1069565954777575E-3</v>
      </c>
      <c r="Y211" s="211">
        <f t="shared" si="94"/>
        <v>3.9653138367682786E-3</v>
      </c>
      <c r="Z211" s="211">
        <f t="shared" si="94"/>
        <v>3.8237601360190526E-3</v>
      </c>
      <c r="AA211" s="211">
        <f t="shared" si="94"/>
        <v>3.6822987123908161E-3</v>
      </c>
      <c r="AB211" s="211">
        <f t="shared" si="94"/>
        <v>3.5409330304442847E-3</v>
      </c>
      <c r="AC211" s="211">
        <f t="shared" si="94"/>
        <v>3.3996668296049784E-3</v>
      </c>
      <c r="AD211" s="211">
        <f t="shared" si="94"/>
        <v>3.2585041585829126E-3</v>
      </c>
      <c r="AE211" s="211">
        <f t="shared" si="94"/>
        <v>3.1174494158425852E-3</v>
      </c>
      <c r="AF211" s="211">
        <f t="shared" si="94"/>
        <v>2.9765073975248344E-3</v>
      </c>
      <c r="AG211" s="211">
        <f t="shared" si="94"/>
        <v>2.8356833546336452E-3</v>
      </c>
      <c r="AH211" s="211">
        <f t="shared" si="94"/>
        <v>2.6949830618616089E-3</v>
      </c>
      <c r="AI211" s="211">
        <f t="shared" si="94"/>
        <v>2.5544129012030725E-3</v>
      </c>
      <c r="AJ211" s="211">
        <f t="shared" si="94"/>
        <v>2.4139799645939383E-3</v>
      </c>
      <c r="AK211" s="211">
        <f t="shared" si="94"/>
        <v>2.2736921813773618E-3</v>
      </c>
      <c r="AL211" s="211">
        <f t="shared" si="94"/>
        <v>2.1335584786739475E-3</v>
      </c>
      <c r="AM211" s="211">
        <f t="shared" si="94"/>
        <v>5.2376038631890172E-3</v>
      </c>
      <c r="AN211" s="210">
        <f t="shared" si="93"/>
        <v>5.2376038631890172E-3</v>
      </c>
      <c r="AO211" s="210">
        <f t="shared" si="93"/>
        <v>5.2376038631890172E-3</v>
      </c>
      <c r="AP211" s="210">
        <f t="shared" si="93"/>
        <v>5.2376038631890172E-3</v>
      </c>
      <c r="AQ211" s="210">
        <f t="shared" si="93"/>
        <v>5.2376038631890172E-3</v>
      </c>
      <c r="AR211" s="210">
        <f t="shared" si="93"/>
        <v>5.2376038631890172E-3</v>
      </c>
      <c r="AS211" s="210">
        <f t="shared" si="93"/>
        <v>5.2376038631890172E-3</v>
      </c>
      <c r="AT211" s="210">
        <f t="shared" si="93"/>
        <v>5.2376038631890172E-3</v>
      </c>
      <c r="AU211" s="210">
        <f t="shared" si="93"/>
        <v>5.2376038631890172E-3</v>
      </c>
      <c r="AV211" s="210">
        <f t="shared" si="93"/>
        <v>5.2376038631890172E-3</v>
      </c>
      <c r="AW211" s="210">
        <f t="shared" si="93"/>
        <v>5.2376038631890172E-3</v>
      </c>
      <c r="AX211" s="210">
        <f t="shared" si="93"/>
        <v>5.2376038631890172E-3</v>
      </c>
      <c r="AY211" s="210">
        <f t="shared" si="93"/>
        <v>5.2376038631890172E-3</v>
      </c>
      <c r="AZ211" s="210">
        <f t="shared" si="93"/>
        <v>5.2376038631890172E-3</v>
      </c>
    </row>
    <row r="212" spans="2:52" s="202" customFormat="1" x14ac:dyDescent="0.25">
      <c r="B212" s="201"/>
      <c r="D212" s="208">
        <f t="shared" si="91"/>
        <v>8</v>
      </c>
      <c r="E212" s="202" t="s">
        <v>664</v>
      </c>
      <c r="G212"/>
      <c r="I212"/>
      <c r="J212"/>
      <c r="K212" s="211">
        <f t="shared" si="94"/>
        <v>6.2936294925325688E-3</v>
      </c>
      <c r="L212" s="211">
        <f t="shared" si="94"/>
        <v>6.0765716729784874E-3</v>
      </c>
      <c r="M212" s="211">
        <f t="shared" si="94"/>
        <v>5.8669998513029712E-3</v>
      </c>
      <c r="N212" s="211">
        <f t="shared" si="94"/>
        <v>5.6646558466934005E-3</v>
      </c>
      <c r="O212" s="211">
        <f t="shared" si="94"/>
        <v>5.4692903826052417E-3</v>
      </c>
      <c r="P212" s="211">
        <f t="shared" si="94"/>
        <v>5.2806627796672294E-3</v>
      </c>
      <c r="Q212" s="211">
        <f t="shared" si="94"/>
        <v>5.0985406591777804E-3</v>
      </c>
      <c r="R212" s="211">
        <f t="shared" si="94"/>
        <v>4.9226996568273824E-3</v>
      </c>
      <c r="S212" s="211">
        <f t="shared" si="94"/>
        <v>4.7529231462942519E-3</v>
      </c>
      <c r="T212" s="211">
        <f t="shared" si="94"/>
        <v>4.5890019723727766E-3</v>
      </c>
      <c r="U212" s="211">
        <f t="shared" si="94"/>
        <v>4.4307341933059489E-3</v>
      </c>
      <c r="V212" s="211">
        <f t="shared" si="94"/>
        <v>4.2779248320043671E-3</v>
      </c>
      <c r="W212" s="211">
        <f t="shared" si="94"/>
        <v>4.1303856358453203E-3</v>
      </c>
      <c r="X212" s="211">
        <f t="shared" si="94"/>
        <v>3.9879348447560406E-3</v>
      </c>
      <c r="Y212" s="211">
        <f t="shared" si="94"/>
        <v>3.8503969672954216E-3</v>
      </c>
      <c r="Z212" s="211">
        <f t="shared" si="94"/>
        <v>3.7129455668487754E-3</v>
      </c>
      <c r="AA212" s="211">
        <f t="shared" si="94"/>
        <v>3.5755837692838769E-3</v>
      </c>
      <c r="AB212" s="211">
        <f t="shared" si="94"/>
        <v>3.4383149387566597E-3</v>
      </c>
      <c r="AC212" s="211">
        <f t="shared" si="94"/>
        <v>3.3011427063221362E-3</v>
      </c>
      <c r="AD212" s="211">
        <f t="shared" si="94"/>
        <v>3.1640710033565872E-3</v>
      </c>
      <c r="AE212" s="211">
        <f t="shared" si="94"/>
        <v>3.0271041008547083E-3</v>
      </c>
      <c r="AF212" s="211">
        <f t="shared" si="94"/>
        <v>2.890246655962667E-3</v>
      </c>
      <c r="AG212" s="211">
        <f t="shared" si="94"/>
        <v>2.7535037675076057E-3</v>
      </c>
      <c r="AH212" s="211">
        <f t="shared" si="94"/>
        <v>2.6168810428285035E-3</v>
      </c>
      <c r="AI212" s="211">
        <f t="shared" si="94"/>
        <v>2.4803846789661728E-3</v>
      </c>
      <c r="AJ212" s="211">
        <f t="shared" si="94"/>
        <v>2.3440215623285023E-3</v>
      </c>
      <c r="AK212" s="211">
        <f t="shared" si="94"/>
        <v>2.2077993924621356E-3</v>
      </c>
      <c r="AL212" s="211">
        <f t="shared" si="94"/>
        <v>2.071726837775051E-3</v>
      </c>
      <c r="AM212" s="211">
        <f t="shared" si="94"/>
        <v>5.085815363142533E-3</v>
      </c>
      <c r="AN212" s="210">
        <f t="shared" si="93"/>
        <v>5.085815363142533E-3</v>
      </c>
      <c r="AO212" s="210">
        <f t="shared" si="93"/>
        <v>5.085815363142533E-3</v>
      </c>
      <c r="AP212" s="210">
        <f t="shared" si="93"/>
        <v>5.085815363142533E-3</v>
      </c>
      <c r="AQ212" s="210">
        <f t="shared" si="93"/>
        <v>5.085815363142533E-3</v>
      </c>
      <c r="AR212" s="210">
        <f t="shared" si="93"/>
        <v>5.085815363142533E-3</v>
      </c>
      <c r="AS212" s="210">
        <f t="shared" si="93"/>
        <v>5.085815363142533E-3</v>
      </c>
      <c r="AT212" s="210">
        <f t="shared" si="93"/>
        <v>5.085815363142533E-3</v>
      </c>
      <c r="AU212" s="210">
        <f t="shared" si="93"/>
        <v>5.085815363142533E-3</v>
      </c>
      <c r="AV212" s="210">
        <f t="shared" si="93"/>
        <v>5.085815363142533E-3</v>
      </c>
      <c r="AW212" s="210">
        <f t="shared" si="93"/>
        <v>5.085815363142533E-3</v>
      </c>
      <c r="AX212" s="210">
        <f t="shared" si="93"/>
        <v>5.085815363142533E-3</v>
      </c>
      <c r="AY212" s="210">
        <f t="shared" si="93"/>
        <v>5.085815363142533E-3</v>
      </c>
      <c r="AZ212" s="210">
        <f t="shared" si="93"/>
        <v>5.085815363142533E-3</v>
      </c>
    </row>
    <row r="213" spans="2:52" s="202" customFormat="1" x14ac:dyDescent="0.25">
      <c r="B213" s="201"/>
      <c r="D213" s="208">
        <f t="shared" si="91"/>
        <v>9</v>
      </c>
      <c r="E213" s="202" t="s">
        <v>665</v>
      </c>
      <c r="G213"/>
      <c r="I213"/>
      <c r="J213"/>
      <c r="K213" s="211">
        <f t="shared" si="94"/>
        <v>6.1112368172800769E-3</v>
      </c>
      <c r="L213" s="211">
        <f t="shared" si="94"/>
        <v>5.9004694468920791E-3</v>
      </c>
      <c r="M213" s="211">
        <f t="shared" si="94"/>
        <v>5.6969711262477704E-3</v>
      </c>
      <c r="N213" s="211">
        <f t="shared" si="94"/>
        <v>5.5004911567495506E-3</v>
      </c>
      <c r="O213" s="211">
        <f t="shared" si="94"/>
        <v>5.310787486017556E-3</v>
      </c>
      <c r="P213" s="211">
        <f t="shared" si="94"/>
        <v>5.1276264096946156E-3</v>
      </c>
      <c r="Q213" s="211">
        <f t="shared" si="94"/>
        <v>4.9507822835354875E-3</v>
      </c>
      <c r="R213" s="211">
        <f t="shared" si="94"/>
        <v>4.7800372454257275E-3</v>
      </c>
      <c r="S213" s="211">
        <f t="shared" si="94"/>
        <v>4.6151809469876862E-3</v>
      </c>
      <c r="T213" s="211">
        <f t="shared" si="94"/>
        <v>4.4560102944430323E-3</v>
      </c>
      <c r="U213" s="211">
        <f t="shared" si="94"/>
        <v>4.3023291984125222E-3</v>
      </c>
      <c r="V213" s="211">
        <f t="shared" si="94"/>
        <v>4.1539483323448098E-3</v>
      </c>
      <c r="W213" s="211">
        <f t="shared" si="94"/>
        <v>4.0106848992766753E-3</v>
      </c>
      <c r="X213" s="211">
        <f t="shared" si="94"/>
        <v>3.8723624066373499E-3</v>
      </c>
      <c r="Y213" s="211">
        <f t="shared" si="94"/>
        <v>3.7388104488194993E-3</v>
      </c>
      <c r="Z213" s="211">
        <f t="shared" si="94"/>
        <v>3.6053424618665156E-3</v>
      </c>
      <c r="AA213" s="211">
        <f t="shared" si="94"/>
        <v>3.47196148105689E-3</v>
      </c>
      <c r="AB213" s="211">
        <f t="shared" si="94"/>
        <v>3.338670773051557E-3</v>
      </c>
      <c r="AC213" s="211">
        <f t="shared" si="94"/>
        <v>3.2054738636756556E-3</v>
      </c>
      <c r="AD213" s="211">
        <f t="shared" si="94"/>
        <v>3.0723745703721255E-3</v>
      </c>
      <c r="AE213" s="211">
        <f t="shared" si="94"/>
        <v>2.9393770403600009E-3</v>
      </c>
      <c r="AF213" s="211">
        <f t="shared" si="94"/>
        <v>2.8064857958189169E-3</v>
      </c>
      <c r="AG213" s="211">
        <f t="shared" si="94"/>
        <v>2.6737057878093388E-3</v>
      </c>
      <c r="AH213" s="211">
        <f t="shared" si="94"/>
        <v>2.5410424611666278E-3</v>
      </c>
      <c r="AI213" s="211">
        <f t="shared" si="94"/>
        <v>2.4085018333381111E-3</v>
      </c>
      <c r="AJ213" s="211">
        <f t="shared" si="94"/>
        <v>2.2760905911599753E-3</v>
      </c>
      <c r="AK213" s="211">
        <f t="shared" si="94"/>
        <v>2.1438162110419732E-3</v>
      </c>
      <c r="AL213" s="211">
        <f t="shared" si="94"/>
        <v>2.0116871101770856E-3</v>
      </c>
      <c r="AM213" s="211">
        <f t="shared" si="94"/>
        <v>4.938425773236675E-3</v>
      </c>
      <c r="AN213" s="210">
        <f t="shared" si="93"/>
        <v>4.938425773236675E-3</v>
      </c>
      <c r="AO213" s="210">
        <f t="shared" si="93"/>
        <v>4.938425773236675E-3</v>
      </c>
      <c r="AP213" s="210">
        <f t="shared" si="93"/>
        <v>4.938425773236675E-3</v>
      </c>
      <c r="AQ213" s="210">
        <f t="shared" si="93"/>
        <v>4.938425773236675E-3</v>
      </c>
      <c r="AR213" s="210">
        <f t="shared" si="93"/>
        <v>4.938425773236675E-3</v>
      </c>
      <c r="AS213" s="210">
        <f t="shared" si="93"/>
        <v>4.938425773236675E-3</v>
      </c>
      <c r="AT213" s="210">
        <f t="shared" si="93"/>
        <v>4.938425773236675E-3</v>
      </c>
      <c r="AU213" s="210">
        <f t="shared" si="93"/>
        <v>4.938425773236675E-3</v>
      </c>
      <c r="AV213" s="210">
        <f t="shared" si="93"/>
        <v>4.938425773236675E-3</v>
      </c>
      <c r="AW213" s="210">
        <f t="shared" si="93"/>
        <v>4.938425773236675E-3</v>
      </c>
      <c r="AX213" s="210">
        <f t="shared" si="93"/>
        <v>4.938425773236675E-3</v>
      </c>
      <c r="AY213" s="210">
        <f t="shared" si="93"/>
        <v>4.938425773236675E-3</v>
      </c>
      <c r="AZ213" s="210">
        <f t="shared" si="93"/>
        <v>4.938425773236675E-3</v>
      </c>
    </row>
    <row r="214" spans="2:52" s="202" customFormat="1" x14ac:dyDescent="0.25">
      <c r="B214" s="201"/>
      <c r="D214" s="208">
        <f t="shared" si="91"/>
        <v>10</v>
      </c>
      <c r="E214" s="202" t="s">
        <v>666</v>
      </c>
      <c r="G214"/>
      <c r="I214"/>
      <c r="J214"/>
      <c r="K214" s="209" cm="1">
        <f t="array" ref="K214">SUMPRODUCT((EmissionRates!$J$10:$S$39)*(EmissionRates!$E$10:$E$39=$D214)*(EmissionRates!$J$8:$S$8=$E$207)*(EmissionRates!$B$10:$B$39=K$2)*(EmissionRates!$F$10:$F$39=$F$69))</f>
        <v>5.5861743529902301E-3</v>
      </c>
      <c r="L214" s="210">
        <f t="shared" ref="L214:AL214" si="95">K214*($AM$71/$K$71)^(1/(COUNT(K$2:AM$2)))</f>
        <v>5.3935155976333003E-3</v>
      </c>
      <c r="M214" s="210">
        <f t="shared" si="95"/>
        <v>5.2075013531115563E-3</v>
      </c>
      <c r="N214" s="210">
        <f t="shared" si="95"/>
        <v>5.0279024602354399E-3</v>
      </c>
      <c r="O214" s="210">
        <f t="shared" si="95"/>
        <v>4.8544976631713305E-3</v>
      </c>
      <c r="P214" s="210">
        <f t="shared" si="95"/>
        <v>4.6870733368666786E-3</v>
      </c>
      <c r="Q214" s="210">
        <f t="shared" si="95"/>
        <v>4.5254232238758412E-3</v>
      </c>
      <c r="R214" s="210">
        <f t="shared" si="95"/>
        <v>4.3693481802623947E-3</v>
      </c>
      <c r="S214" s="210">
        <f t="shared" si="95"/>
        <v>4.2186559302648963E-3</v>
      </c>
      <c r="T214" s="210">
        <f t="shared" si="95"/>
        <v>4.0731608294238527E-3</v>
      </c>
      <c r="U214" s="210">
        <f t="shared" si="95"/>
        <v>3.9326836358780873E-3</v>
      </c>
      <c r="V214" s="210">
        <f t="shared" si="95"/>
        <v>3.7970512895487492E-3</v>
      </c>
      <c r="W214" s="210">
        <f t="shared" si="95"/>
        <v>3.6660966989389334E-3</v>
      </c>
      <c r="X214" s="210">
        <f t="shared" si="95"/>
        <v>3.5396585352862639E-3</v>
      </c>
      <c r="Y214" s="210">
        <f t="shared" si="95"/>
        <v>3.4175810338148418E-3</v>
      </c>
      <c r="Z214" s="210">
        <f t="shared" si="95"/>
        <v>3.2955802886377268E-3</v>
      </c>
      <c r="AA214" s="210">
        <f t="shared" si="95"/>
        <v>3.1736590742497319E-3</v>
      </c>
      <c r="AB214" s="210">
        <f t="shared" si="95"/>
        <v>3.0518203766483044E-3</v>
      </c>
      <c r="AC214" s="210">
        <f t="shared" si="95"/>
        <v>2.9300674187283421E-3</v>
      </c>
      <c r="AD214" s="210">
        <f t="shared" si="95"/>
        <v>2.80840368994746E-3</v>
      </c>
      <c r="AE214" s="210">
        <f t="shared" si="95"/>
        <v>2.6868329812058138E-3</v>
      </c>
      <c r="AF214" s="210">
        <f t="shared" si="95"/>
        <v>2.5653594261484673E-3</v>
      </c>
      <c r="AG214" s="210">
        <f t="shared" si="95"/>
        <v>2.4439875504529245E-3</v>
      </c>
      <c r="AH214" s="210">
        <f t="shared" si="95"/>
        <v>2.3227223311476594E-3</v>
      </c>
      <c r="AI214" s="210">
        <f t="shared" si="95"/>
        <v>2.2015692686756985E-3</v>
      </c>
      <c r="AJ214" s="210">
        <f t="shared" si="95"/>
        <v>2.0805344753566783E-3</v>
      </c>
      <c r="AK214" s="210">
        <f t="shared" si="95"/>
        <v>1.9596247852455809E-3</v>
      </c>
      <c r="AL214" s="210">
        <f t="shared" si="95"/>
        <v>1.83884789235083E-3</v>
      </c>
      <c r="AM214" s="209" cm="1">
        <f t="array" ref="AM214">SUMPRODUCT((EmissionRates!$J$10:$S$39)*(EmissionRates!$E$10:$E$39=$D214)*(EmissionRates!$J$8:$S$8=$E$207)*(EmissionRates!$B$10:$B$39=AM$2)*(EmissionRates!$F$10:$F$39=$F$69))</f>
        <v>4.52636487935704E-3</v>
      </c>
      <c r="AN214" s="210">
        <f t="shared" si="93"/>
        <v>4.52636487935704E-3</v>
      </c>
      <c r="AO214" s="210">
        <f t="shared" si="93"/>
        <v>4.52636487935704E-3</v>
      </c>
      <c r="AP214" s="210">
        <f t="shared" si="93"/>
        <v>4.52636487935704E-3</v>
      </c>
      <c r="AQ214" s="210">
        <f t="shared" si="93"/>
        <v>4.52636487935704E-3</v>
      </c>
      <c r="AR214" s="210">
        <f t="shared" si="93"/>
        <v>4.52636487935704E-3</v>
      </c>
      <c r="AS214" s="210">
        <f t="shared" si="93"/>
        <v>4.52636487935704E-3</v>
      </c>
      <c r="AT214" s="210">
        <f t="shared" si="93"/>
        <v>4.52636487935704E-3</v>
      </c>
      <c r="AU214" s="210">
        <f t="shared" si="93"/>
        <v>4.52636487935704E-3</v>
      </c>
      <c r="AV214" s="210">
        <f t="shared" si="93"/>
        <v>4.52636487935704E-3</v>
      </c>
      <c r="AW214" s="210">
        <f t="shared" si="93"/>
        <v>4.52636487935704E-3</v>
      </c>
      <c r="AX214" s="210">
        <f t="shared" si="93"/>
        <v>4.52636487935704E-3</v>
      </c>
      <c r="AY214" s="210">
        <f t="shared" si="93"/>
        <v>4.52636487935704E-3</v>
      </c>
      <c r="AZ214" s="210">
        <f t="shared" si="93"/>
        <v>4.52636487935704E-3</v>
      </c>
    </row>
    <row r="215" spans="2:52" s="202" customFormat="1" x14ac:dyDescent="0.25">
      <c r="B215" s="201"/>
      <c r="D215" s="208">
        <f t="shared" si="91"/>
        <v>11</v>
      </c>
      <c r="E215" s="207" t="s">
        <v>667</v>
      </c>
      <c r="G215"/>
      <c r="I215"/>
      <c r="J215"/>
      <c r="K215" s="211">
        <f t="shared" ref="K215:AM218" si="96">K214*($K$76/$K$71)^(1/(COUNT($D214:$D219)))</f>
        <v>5.4242840977920728E-3</v>
      </c>
      <c r="L215" s="211">
        <f t="shared" si="96"/>
        <v>5.2372086939562416E-3</v>
      </c>
      <c r="M215" s="211">
        <f t="shared" si="96"/>
        <v>5.0565852395554681E-3</v>
      </c>
      <c r="N215" s="211">
        <f t="shared" si="96"/>
        <v>4.8821912165533934E-3</v>
      </c>
      <c r="O215" s="211">
        <f t="shared" si="96"/>
        <v>4.7138117812262062E-3</v>
      </c>
      <c r="P215" s="211">
        <f t="shared" si="96"/>
        <v>4.5512394994871395E-3</v>
      </c>
      <c r="Q215" s="211">
        <f t="shared" si="96"/>
        <v>4.3942740913392314E-3</v>
      </c>
      <c r="R215" s="211">
        <f t="shared" si="96"/>
        <v>4.242722184141518E-3</v>
      </c>
      <c r="S215" s="211">
        <f t="shared" si="96"/>
        <v>4.0963970743847136E-3</v>
      </c>
      <c r="T215" s="211">
        <f t="shared" si="96"/>
        <v>3.9551184976828833E-3</v>
      </c>
      <c r="U215" s="211">
        <f t="shared" si="96"/>
        <v>3.8187124066977594E-3</v>
      </c>
      <c r="V215" s="211">
        <f t="shared" si="96"/>
        <v>3.6870107567221122E-3</v>
      </c>
      <c r="W215" s="211">
        <f t="shared" si="96"/>
        <v>3.5598512986580329E-3</v>
      </c>
      <c r="X215" s="211">
        <f t="shared" si="96"/>
        <v>3.4370773791350799E-3</v>
      </c>
      <c r="Y215" s="211">
        <f t="shared" si="96"/>
        <v>3.3185377475220493E-3</v>
      </c>
      <c r="Z215" s="211">
        <f t="shared" si="96"/>
        <v>3.2000726477657607E-3</v>
      </c>
      <c r="AA215" s="211">
        <f t="shared" si="96"/>
        <v>3.0816847739547166E-3</v>
      </c>
      <c r="AB215" s="211">
        <f t="shared" si="96"/>
        <v>2.9633770255505956E-3</v>
      </c>
      <c r="AC215" s="211">
        <f t="shared" si="96"/>
        <v>2.8451525320471161E-3</v>
      </c>
      <c r="AD215" s="211">
        <f t="shared" si="96"/>
        <v>2.727014681775585E-3</v>
      </c>
      <c r="AE215" s="211">
        <f t="shared" si="96"/>
        <v>2.6089671557738884E-3</v>
      </c>
      <c r="AF215" s="211">
        <f t="shared" si="96"/>
        <v>2.4910139678918945E-3</v>
      </c>
      <c r="AG215" s="211">
        <f t="shared" si="96"/>
        <v>2.3731595126506044E-3</v>
      </c>
      <c r="AH215" s="211">
        <f t="shared" si="96"/>
        <v>2.2554086228416038E-3</v>
      </c>
      <c r="AI215" s="211">
        <f t="shared" si="96"/>
        <v>2.1377666395022026E-3</v>
      </c>
      <c r="AJ215" s="211">
        <f t="shared" si="96"/>
        <v>2.0202394978138163E-3</v>
      </c>
      <c r="AK215" s="211">
        <f t="shared" si="96"/>
        <v>1.9028338337769388E-3</v>
      </c>
      <c r="AL215" s="211">
        <f t="shared" si="96"/>
        <v>1.7855571184236042E-3</v>
      </c>
      <c r="AM215" s="211">
        <f t="shared" si="96"/>
        <v>4.3951884571519504E-3</v>
      </c>
      <c r="AN215" s="210">
        <f t="shared" si="93"/>
        <v>4.3951884571519504E-3</v>
      </c>
      <c r="AO215" s="210">
        <f t="shared" si="93"/>
        <v>4.3951884571519504E-3</v>
      </c>
      <c r="AP215" s="210">
        <f t="shared" si="93"/>
        <v>4.3951884571519504E-3</v>
      </c>
      <c r="AQ215" s="210">
        <f t="shared" si="93"/>
        <v>4.3951884571519504E-3</v>
      </c>
      <c r="AR215" s="210">
        <f t="shared" si="93"/>
        <v>4.3951884571519504E-3</v>
      </c>
      <c r="AS215" s="210">
        <f t="shared" si="93"/>
        <v>4.3951884571519504E-3</v>
      </c>
      <c r="AT215" s="210">
        <f t="shared" si="93"/>
        <v>4.3951884571519504E-3</v>
      </c>
      <c r="AU215" s="210">
        <f t="shared" si="93"/>
        <v>4.3951884571519504E-3</v>
      </c>
      <c r="AV215" s="210">
        <f t="shared" si="93"/>
        <v>4.3951884571519504E-3</v>
      </c>
      <c r="AW215" s="210">
        <f t="shared" si="93"/>
        <v>4.3951884571519504E-3</v>
      </c>
      <c r="AX215" s="210">
        <f t="shared" si="93"/>
        <v>4.3951884571519504E-3</v>
      </c>
      <c r="AY215" s="210">
        <f t="shared" si="93"/>
        <v>4.3951884571519504E-3</v>
      </c>
      <c r="AZ215" s="210">
        <f t="shared" si="93"/>
        <v>4.3951884571519504E-3</v>
      </c>
    </row>
    <row r="216" spans="2:52" s="202" customFormat="1" x14ac:dyDescent="0.25">
      <c r="B216" s="201"/>
      <c r="D216" s="208">
        <f t="shared" si="91"/>
        <v>12</v>
      </c>
      <c r="E216" s="207" t="s">
        <v>668</v>
      </c>
      <c r="G216"/>
      <c r="I216"/>
      <c r="J216"/>
      <c r="K216" s="211">
        <f t="shared" si="96"/>
        <v>5.2670855068836448E-3</v>
      </c>
      <c r="L216" s="211">
        <f t="shared" si="96"/>
        <v>5.0854316461208596E-3</v>
      </c>
      <c r="M216" s="211">
        <f t="shared" si="96"/>
        <v>4.9100427539231183E-3</v>
      </c>
      <c r="N216" s="211">
        <f t="shared" si="96"/>
        <v>4.740702760943169E-3</v>
      </c>
      <c r="O216" s="211">
        <f t="shared" si="96"/>
        <v>4.5772030497407126E-3</v>
      </c>
      <c r="P216" s="211">
        <f t="shared" si="96"/>
        <v>4.4193421977773385E-3</v>
      </c>
      <c r="Q216" s="211">
        <f t="shared" si="96"/>
        <v>4.2669257292751728E-3</v>
      </c>
      <c r="R216" s="211">
        <f t="shared" si="96"/>
        <v>4.1197658756335518E-3</v>
      </c>
      <c r="S216" s="211">
        <f t="shared" si="96"/>
        <v>3.9776813441085648E-3</v>
      </c>
      <c r="T216" s="211">
        <f t="shared" si="96"/>
        <v>3.8404970944704879E-3</v>
      </c>
      <c r="U216" s="211">
        <f t="shared" si="96"/>
        <v>3.7080441233639703E-3</v>
      </c>
      <c r="V216" s="211">
        <f t="shared" si="96"/>
        <v>3.5801592561053113E-3</v>
      </c>
      <c r="W216" s="211">
        <f t="shared" si="96"/>
        <v>3.4566849456603415E-3</v>
      </c>
      <c r="X216" s="211">
        <f t="shared" si="96"/>
        <v>3.3374690785552491E-3</v>
      </c>
      <c r="Y216" s="211">
        <f t="shared" si="96"/>
        <v>3.2223647874812509E-3</v>
      </c>
      <c r="Z216" s="211">
        <f t="shared" si="96"/>
        <v>3.1073328682917939E-3</v>
      </c>
      <c r="AA216" s="211">
        <f t="shared" si="96"/>
        <v>2.9923759369992874E-3</v>
      </c>
      <c r="AB216" s="211">
        <f t="shared" si="96"/>
        <v>2.877496809037493E-3</v>
      </c>
      <c r="AC216" s="211">
        <f t="shared" si="96"/>
        <v>2.7626985232057639E-3</v>
      </c>
      <c r="AD216" s="211">
        <f t="shared" si="96"/>
        <v>2.6479843696397935E-3</v>
      </c>
      <c r="AE216" s="211">
        <f t="shared" si="96"/>
        <v>2.5333579226990638E-3</v>
      </c>
      <c r="AF216" s="211">
        <f t="shared" si="96"/>
        <v>2.4188230799099741E-3</v>
      </c>
      <c r="AG216" s="211">
        <f t="shared" si="96"/>
        <v>2.3043841084380082E-3</v>
      </c>
      <c r="AH216" s="211">
        <f t="shared" si="96"/>
        <v>2.1900457010179228E-3</v>
      </c>
      <c r="AI216" s="211">
        <f t="shared" si="96"/>
        <v>2.0758130439009728E-3</v>
      </c>
      <c r="AJ216" s="211">
        <f t="shared" si="96"/>
        <v>1.9616919002639109E-3</v>
      </c>
      <c r="AK216" s="211">
        <f t="shared" si="96"/>
        <v>1.8476887137924649E-3</v>
      </c>
      <c r="AL216" s="211">
        <f t="shared" si="96"/>
        <v>1.7338107390042524E-3</v>
      </c>
      <c r="AM216" s="211">
        <f t="shared" si="96"/>
        <v>4.2678135962882814E-3</v>
      </c>
      <c r="AN216" s="210">
        <f t="shared" si="93"/>
        <v>4.2678135962882814E-3</v>
      </c>
      <c r="AO216" s="210">
        <f t="shared" si="93"/>
        <v>4.2678135962882814E-3</v>
      </c>
      <c r="AP216" s="210">
        <f t="shared" si="93"/>
        <v>4.2678135962882814E-3</v>
      </c>
      <c r="AQ216" s="210">
        <f t="shared" si="93"/>
        <v>4.2678135962882814E-3</v>
      </c>
      <c r="AR216" s="210">
        <f t="shared" si="93"/>
        <v>4.2678135962882814E-3</v>
      </c>
      <c r="AS216" s="210">
        <f t="shared" si="93"/>
        <v>4.2678135962882814E-3</v>
      </c>
      <c r="AT216" s="210">
        <f t="shared" si="93"/>
        <v>4.2678135962882814E-3</v>
      </c>
      <c r="AU216" s="210">
        <f t="shared" si="93"/>
        <v>4.2678135962882814E-3</v>
      </c>
      <c r="AV216" s="210">
        <f t="shared" si="93"/>
        <v>4.2678135962882814E-3</v>
      </c>
      <c r="AW216" s="210">
        <f t="shared" si="93"/>
        <v>4.2678135962882814E-3</v>
      </c>
      <c r="AX216" s="210">
        <f t="shared" si="93"/>
        <v>4.2678135962882814E-3</v>
      </c>
      <c r="AY216" s="210">
        <f t="shared" si="93"/>
        <v>4.2678135962882814E-3</v>
      </c>
      <c r="AZ216" s="210">
        <f t="shared" si="93"/>
        <v>4.2678135962882814E-3</v>
      </c>
    </row>
    <row r="217" spans="2:52" s="202" customFormat="1" x14ac:dyDescent="0.25">
      <c r="B217" s="201"/>
      <c r="D217" s="208">
        <f t="shared" si="91"/>
        <v>13</v>
      </c>
      <c r="E217" s="207" t="s">
        <v>669</v>
      </c>
      <c r="G217"/>
      <c r="I217"/>
      <c r="J217"/>
      <c r="K217" s="211">
        <f t="shared" si="96"/>
        <v>5.1144426133793502E-3</v>
      </c>
      <c r="L217" s="211">
        <f t="shared" si="96"/>
        <v>4.9380531765350335E-3</v>
      </c>
      <c r="M217" s="211">
        <f t="shared" si="96"/>
        <v>4.7677471461891816E-3</v>
      </c>
      <c r="N217" s="211">
        <f t="shared" si="96"/>
        <v>4.6033147147972629E-3</v>
      </c>
      <c r="O217" s="211">
        <f t="shared" si="96"/>
        <v>4.4445533107615393E-3</v>
      </c>
      <c r="P217" s="211">
        <f t="shared" si="96"/>
        <v>4.2912673488741376E-3</v>
      </c>
      <c r="Q217" s="211">
        <f t="shared" si="96"/>
        <v>4.1432679893669694E-3</v>
      </c>
      <c r="R217" s="211">
        <f t="shared" si="96"/>
        <v>4.0003729052716505E-3</v>
      </c>
      <c r="S217" s="211">
        <f t="shared" si="96"/>
        <v>3.8624060578028329E-3</v>
      </c>
      <c r="T217" s="211">
        <f t="shared" si="96"/>
        <v>3.7291974794882239E-3</v>
      </c>
      <c r="U217" s="211">
        <f t="shared" si="96"/>
        <v>3.6005830647781265E-3</v>
      </c>
      <c r="V217" s="211">
        <f t="shared" si="96"/>
        <v>3.4764043678765393E-3</v>
      </c>
      <c r="W217" s="211">
        <f t="shared" si="96"/>
        <v>3.3565084075447651E-3</v>
      </c>
      <c r="X217" s="211">
        <f t="shared" si="96"/>
        <v>3.2407474786370423E-3</v>
      </c>
      <c r="Y217" s="211">
        <f t="shared" si="96"/>
        <v>3.1289789701360315E-3</v>
      </c>
      <c r="Z217" s="211">
        <f t="shared" si="96"/>
        <v>3.0172807361444854E-3</v>
      </c>
      <c r="AA217" s="211">
        <f t="shared" si="96"/>
        <v>2.9056553168614061E-3</v>
      </c>
      <c r="AB217" s="211">
        <f t="shared" si="96"/>
        <v>2.7941054461278116E-3</v>
      </c>
      <c r="AC217" s="211">
        <f t="shared" si="96"/>
        <v>2.6826340746770598E-3</v>
      </c>
      <c r="AD217" s="211">
        <f t="shared" si="96"/>
        <v>2.5712443972949906E-3</v>
      </c>
      <c r="AE217" s="211">
        <f t="shared" si="96"/>
        <v>2.459939884754278E-3</v>
      </c>
      <c r="AF217" s="211">
        <f t="shared" si="96"/>
        <v>2.3487243216289678E-3</v>
      </c>
      <c r="AG217" s="211">
        <f t="shared" si="96"/>
        <v>2.2376018514198553E-3</v>
      </c>
      <c r="AH217" s="211">
        <f t="shared" si="96"/>
        <v>2.1265770308637891E-3</v>
      </c>
      <c r="AI217" s="211">
        <f t="shared" si="96"/>
        <v>2.0156548959117493E-3</v>
      </c>
      <c r="AJ217" s="211">
        <f t="shared" si="96"/>
        <v>1.9048410427206111E-3</v>
      </c>
      <c r="AK217" s="211">
        <f t="shared" si="96"/>
        <v>1.7941417282347192E-3</v>
      </c>
      <c r="AL217" s="211">
        <f t="shared" si="96"/>
        <v>1.6835639967319753E-3</v>
      </c>
      <c r="AM217" s="211">
        <f t="shared" si="96"/>
        <v>4.1441301255295444E-3</v>
      </c>
      <c r="AN217" s="210">
        <f t="shared" si="93"/>
        <v>4.1441301255295444E-3</v>
      </c>
      <c r="AO217" s="210">
        <f t="shared" si="93"/>
        <v>4.1441301255295444E-3</v>
      </c>
      <c r="AP217" s="210">
        <f t="shared" si="93"/>
        <v>4.1441301255295444E-3</v>
      </c>
      <c r="AQ217" s="210">
        <f t="shared" si="93"/>
        <v>4.1441301255295444E-3</v>
      </c>
      <c r="AR217" s="210">
        <f t="shared" si="93"/>
        <v>4.1441301255295444E-3</v>
      </c>
      <c r="AS217" s="210">
        <f t="shared" si="93"/>
        <v>4.1441301255295444E-3</v>
      </c>
      <c r="AT217" s="210">
        <f t="shared" si="93"/>
        <v>4.1441301255295444E-3</v>
      </c>
      <c r="AU217" s="210">
        <f t="shared" si="93"/>
        <v>4.1441301255295444E-3</v>
      </c>
      <c r="AV217" s="210">
        <f t="shared" si="93"/>
        <v>4.1441301255295444E-3</v>
      </c>
      <c r="AW217" s="210">
        <f t="shared" si="93"/>
        <v>4.1441301255295444E-3</v>
      </c>
      <c r="AX217" s="210">
        <f t="shared" si="93"/>
        <v>4.1441301255295444E-3</v>
      </c>
      <c r="AY217" s="210">
        <f t="shared" si="93"/>
        <v>4.1441301255295444E-3</v>
      </c>
      <c r="AZ217" s="210">
        <f t="shared" si="93"/>
        <v>4.1441301255295444E-3</v>
      </c>
    </row>
    <row r="218" spans="2:52" s="202" customFormat="1" x14ac:dyDescent="0.25">
      <c r="B218" s="201"/>
      <c r="D218" s="208">
        <f t="shared" si="91"/>
        <v>14</v>
      </c>
      <c r="E218" s="202" t="s">
        <v>670</v>
      </c>
      <c r="G218"/>
      <c r="I218"/>
      <c r="J218"/>
      <c r="K218" s="211">
        <f t="shared" si="96"/>
        <v>4.9662233907850706E-3</v>
      </c>
      <c r="L218" s="211">
        <f t="shared" si="96"/>
        <v>4.794945812099943E-3</v>
      </c>
      <c r="M218" s="211">
        <f t="shared" si="96"/>
        <v>4.6295753396103758E-3</v>
      </c>
      <c r="N218" s="211">
        <f t="shared" si="96"/>
        <v>4.4699082461042393E-3</v>
      </c>
      <c r="O218" s="211">
        <f t="shared" si="96"/>
        <v>4.315747830614676E-3</v>
      </c>
      <c r="P218" s="211">
        <f t="shared" si="96"/>
        <v>4.1669041760954576E-3</v>
      </c>
      <c r="Q218" s="211">
        <f t="shared" si="96"/>
        <v>4.0231939154537688E-3</v>
      </c>
      <c r="R218" s="211">
        <f t="shared" si="96"/>
        <v>3.8844400056521539E-3</v>
      </c>
      <c r="S218" s="211">
        <f t="shared" si="96"/>
        <v>3.7504715096013611E-3</v>
      </c>
      <c r="T218" s="211">
        <f t="shared" si="96"/>
        <v>3.6211233855753646E-3</v>
      </c>
      <c r="U218" s="211">
        <f t="shared" si="96"/>
        <v>3.4962362838891494E-3</v>
      </c>
      <c r="V218" s="211">
        <f t="shared" si="96"/>
        <v>3.3756563505887758E-3</v>
      </c>
      <c r="W218" s="211">
        <f t="shared" si="96"/>
        <v>3.259235037911876E-3</v>
      </c>
      <c r="X218" s="211">
        <f t="shared" si="96"/>
        <v>3.1468289212850868E-3</v>
      </c>
      <c r="Y218" s="211">
        <f t="shared" si="96"/>
        <v>3.0382995226329586E-3</v>
      </c>
      <c r="Z218" s="211">
        <f t="shared" si="96"/>
        <v>2.9298383618982463E-3</v>
      </c>
      <c r="AA218" s="211">
        <f t="shared" si="96"/>
        <v>2.8214479056636555E-3</v>
      </c>
      <c r="AB218" s="211">
        <f t="shared" si="96"/>
        <v>2.7131308085420621E-3</v>
      </c>
      <c r="AC218" s="211">
        <f t="shared" si="96"/>
        <v>2.6048899357530271E-3</v>
      </c>
      <c r="AD218" s="211">
        <f t="shared" si="96"/>
        <v>2.4967283894958251E-3</v>
      </c>
      <c r="AE218" s="211">
        <f t="shared" si="96"/>
        <v>2.3886495399583229E-3</v>
      </c>
      <c r="AF218" s="211">
        <f t="shared" si="96"/>
        <v>2.2806570620356298E-3</v>
      </c>
      <c r="AG218" s="211">
        <f t="shared" si="96"/>
        <v>2.1727549791477211E-3</v>
      </c>
      <c r="AH218" s="211">
        <f t="shared" si="96"/>
        <v>2.0649477159748273E-3</v>
      </c>
      <c r="AI218" s="211">
        <f t="shared" si="96"/>
        <v>1.9572401625234342E-3</v>
      </c>
      <c r="AJ218" s="211">
        <f t="shared" si="96"/>
        <v>1.8496377527708633E-3</v>
      </c>
      <c r="AK218" s="211">
        <f t="shared" si="96"/>
        <v>1.7421465623319392E-3</v>
      </c>
      <c r="AL218" s="211">
        <f t="shared" si="96"/>
        <v>1.6347734313377042E-3</v>
      </c>
      <c r="AM218" s="211">
        <f t="shared" si="96"/>
        <v>4.0240310664593198E-3</v>
      </c>
      <c r="AN218" s="210">
        <f t="shared" si="93"/>
        <v>4.0240310664593198E-3</v>
      </c>
      <c r="AO218" s="210">
        <f t="shared" si="93"/>
        <v>4.0240310664593198E-3</v>
      </c>
      <c r="AP218" s="210">
        <f t="shared" si="93"/>
        <v>4.0240310664593198E-3</v>
      </c>
      <c r="AQ218" s="210">
        <f t="shared" si="93"/>
        <v>4.0240310664593198E-3</v>
      </c>
      <c r="AR218" s="210">
        <f t="shared" si="93"/>
        <v>4.0240310664593198E-3</v>
      </c>
      <c r="AS218" s="210">
        <f t="shared" si="93"/>
        <v>4.0240310664593198E-3</v>
      </c>
      <c r="AT218" s="210">
        <f t="shared" si="93"/>
        <v>4.0240310664593198E-3</v>
      </c>
      <c r="AU218" s="210">
        <f t="shared" si="93"/>
        <v>4.0240310664593198E-3</v>
      </c>
      <c r="AV218" s="210">
        <f t="shared" si="93"/>
        <v>4.0240310664593198E-3</v>
      </c>
      <c r="AW218" s="210">
        <f t="shared" si="93"/>
        <v>4.0240310664593198E-3</v>
      </c>
      <c r="AX218" s="210">
        <f t="shared" si="93"/>
        <v>4.0240310664593198E-3</v>
      </c>
      <c r="AY218" s="210">
        <f t="shared" si="93"/>
        <v>4.0240310664593198E-3</v>
      </c>
      <c r="AZ218" s="210">
        <f t="shared" si="93"/>
        <v>4.0240310664593198E-3</v>
      </c>
    </row>
    <row r="219" spans="2:52" s="202" customFormat="1" x14ac:dyDescent="0.25">
      <c r="B219" s="201"/>
      <c r="D219" s="208">
        <f t="shared" si="91"/>
        <v>15</v>
      </c>
      <c r="E219" s="202" t="s">
        <v>671</v>
      </c>
      <c r="G219"/>
      <c r="I219"/>
      <c r="J219"/>
      <c r="K219" s="209" cm="1">
        <f t="array" ref="K219">SUMPRODUCT((EmissionRates!$J$10:$S$39)*(EmissionRates!$E$10:$E$39=$D219)*(EmissionRates!$J$8:$S$8=$E$207)*(EmissionRates!$B$10:$B$39=K$2)*(EmissionRates!$F$10:$F$39=$F$69))</f>
        <v>4.5770245560244104E-3</v>
      </c>
      <c r="L219" s="210">
        <f t="shared" ref="L219:AL219" si="97">K219*($AM$71/$K$71)^(1/(COUNT(K$2:AM$2)))</f>
        <v>4.4191698600409696E-3</v>
      </c>
      <c r="M219" s="210">
        <f t="shared" si="97"/>
        <v>4.2667593352082442E-3</v>
      </c>
      <c r="N219" s="210">
        <f t="shared" si="97"/>
        <v>4.1196052202478409E-3</v>
      </c>
      <c r="O219" s="210">
        <f t="shared" si="97"/>
        <v>3.9775262294855836E-3</v>
      </c>
      <c r="P219" s="210">
        <f t="shared" si="97"/>
        <v>3.8403473295176589E-3</v>
      </c>
      <c r="Q219" s="210">
        <f t="shared" si="97"/>
        <v>3.7078995235792114E-3</v>
      </c>
      <c r="R219" s="210">
        <f t="shared" si="97"/>
        <v>3.5800196433497422E-3</v>
      </c>
      <c r="S219" s="210">
        <f t="shared" si="97"/>
        <v>3.4565501479388232E-3</v>
      </c>
      <c r="T219" s="210">
        <f t="shared" si="97"/>
        <v>3.3373389298044956E-3</v>
      </c>
      <c r="U219" s="210">
        <f t="shared" si="97"/>
        <v>3.222239127365249E-3</v>
      </c>
      <c r="V219" s="210">
        <f t="shared" si="97"/>
        <v>3.111108944074732E-3</v>
      </c>
      <c r="W219" s="210">
        <f t="shared" si="97"/>
        <v>3.0038114737363053E-3</v>
      </c>
      <c r="X219" s="210">
        <f t="shared" si="97"/>
        <v>2.9002145318422303E-3</v>
      </c>
      <c r="Y219" s="210">
        <f t="shared" si="97"/>
        <v>2.8001904927297187E-3</v>
      </c>
      <c r="Z219" s="210">
        <f t="shared" si="97"/>
        <v>2.7002293437852669E-3</v>
      </c>
      <c r="AA219" s="210">
        <f t="shared" si="97"/>
        <v>2.6003333582875249E-3</v>
      </c>
      <c r="AB219" s="210">
        <f t="shared" si="97"/>
        <v>2.5005049828095457E-3</v>
      </c>
      <c r="AC219" s="210">
        <f t="shared" si="97"/>
        <v>2.4007468580259945E-3</v>
      </c>
      <c r="AD219" s="210">
        <f t="shared" si="97"/>
        <v>2.3010618430193449E-3</v>
      </c>
      <c r="AE219" s="210">
        <f t="shared" si="97"/>
        <v>2.201453043858618E-3</v>
      </c>
      <c r="AF219" s="210">
        <f t="shared" si="97"/>
        <v>2.1019238474404216E-3</v>
      </c>
      <c r="AG219" s="210">
        <f t="shared" si="97"/>
        <v>2.0024779618726223E-3</v>
      </c>
      <c r="AH219" s="210">
        <f t="shared" si="97"/>
        <v>1.9031194650769073E-3</v>
      </c>
      <c r="AI219" s="210">
        <f t="shared" si="97"/>
        <v>1.8038528638339843E-3</v>
      </c>
      <c r="AJ219" s="210">
        <f t="shared" si="97"/>
        <v>1.7046831662648502E-3</v>
      </c>
      <c r="AK219" s="210">
        <f t="shared" si="97"/>
        <v>1.6056159718434012E-3</v>
      </c>
      <c r="AL219" s="210">
        <f t="shared" si="97"/>
        <v>1.5066575846452472E-3</v>
      </c>
      <c r="AM219" s="209" cm="1">
        <f t="array" ref="AM219">SUMPRODUCT((EmissionRates!$J$10:$S$39)*(EmissionRates!$E$10:$E$39=$D219)*(EmissionRates!$J$8:$S$8=$E$207)*(EmissionRates!$B$10:$B$39=AM$2)*(EmissionRates!$F$10:$F$39=$F$69))</f>
        <v>3.70776788593708E-3</v>
      </c>
      <c r="AN219" s="210">
        <f t="shared" si="93"/>
        <v>3.70776788593708E-3</v>
      </c>
      <c r="AO219" s="210">
        <f t="shared" si="93"/>
        <v>3.70776788593708E-3</v>
      </c>
      <c r="AP219" s="210">
        <f t="shared" si="93"/>
        <v>3.70776788593708E-3</v>
      </c>
      <c r="AQ219" s="210">
        <f t="shared" si="93"/>
        <v>3.70776788593708E-3</v>
      </c>
      <c r="AR219" s="210">
        <f t="shared" si="93"/>
        <v>3.70776788593708E-3</v>
      </c>
      <c r="AS219" s="210">
        <f t="shared" si="93"/>
        <v>3.70776788593708E-3</v>
      </c>
      <c r="AT219" s="210">
        <f t="shared" si="93"/>
        <v>3.70776788593708E-3</v>
      </c>
      <c r="AU219" s="210">
        <f t="shared" si="93"/>
        <v>3.70776788593708E-3</v>
      </c>
      <c r="AV219" s="210">
        <f t="shared" si="93"/>
        <v>3.70776788593708E-3</v>
      </c>
      <c r="AW219" s="210">
        <f t="shared" si="93"/>
        <v>3.70776788593708E-3</v>
      </c>
      <c r="AX219" s="210">
        <f t="shared" si="93"/>
        <v>3.70776788593708E-3</v>
      </c>
      <c r="AY219" s="210">
        <f t="shared" si="93"/>
        <v>3.70776788593708E-3</v>
      </c>
      <c r="AZ219" s="210">
        <f t="shared" si="93"/>
        <v>3.70776788593708E-3</v>
      </c>
    </row>
    <row r="220" spans="2:52" s="202" customFormat="1" x14ac:dyDescent="0.25">
      <c r="B220" s="201"/>
      <c r="D220" s="208">
        <f t="shared" si="91"/>
        <v>16</v>
      </c>
      <c r="E220" s="202" t="s">
        <v>672</v>
      </c>
      <c r="G220"/>
      <c r="I220"/>
      <c r="J220"/>
      <c r="K220" s="211">
        <f t="shared" ref="K220:AM223" si="98">K219*($K$76/$K$71)^(1/(COUNT($D219:$D224)))</f>
        <v>4.4443799898865157E-3</v>
      </c>
      <c r="L220" s="211">
        <f t="shared" si="98"/>
        <v>4.2911000055755287E-3</v>
      </c>
      <c r="M220" s="211">
        <f t="shared" si="98"/>
        <v>4.1431064174871505E-3</v>
      </c>
      <c r="N220" s="211">
        <f t="shared" si="98"/>
        <v>4.0002169057630653E-3</v>
      </c>
      <c r="O220" s="211">
        <f t="shared" si="98"/>
        <v>3.862255438482775E-3</v>
      </c>
      <c r="P220" s="211">
        <f t="shared" si="98"/>
        <v>3.7290520548020787E-3</v>
      </c>
      <c r="Q220" s="211">
        <f t="shared" si="98"/>
        <v>3.6004426555707784E-3</v>
      </c>
      <c r="R220" s="211">
        <f t="shared" si="98"/>
        <v>3.4762688011716661E-3</v>
      </c>
      <c r="S220" s="211">
        <f t="shared" si="98"/>
        <v>3.3563775163317367E-3</v>
      </c>
      <c r="T220" s="211">
        <f t="shared" si="98"/>
        <v>3.2406211016651741E-3</v>
      </c>
      <c r="U220" s="211">
        <f t="shared" si="98"/>
        <v>3.1288569517159311E-3</v>
      </c>
      <c r="V220" s="211">
        <f t="shared" si="98"/>
        <v>3.0209473792757523E-3</v>
      </c>
      <c r="W220" s="211">
        <f t="shared" si="98"/>
        <v>2.9167594457611998E-3</v>
      </c>
      <c r="X220" s="211">
        <f t="shared" si="98"/>
        <v>2.8161647974407227E-3</v>
      </c>
      <c r="Y220" s="211">
        <f t="shared" si="98"/>
        <v>2.7190395073100086E-3</v>
      </c>
      <c r="Z220" s="211">
        <f t="shared" si="98"/>
        <v>2.621975284757383E-3</v>
      </c>
      <c r="AA220" s="211">
        <f t="shared" si="98"/>
        <v>2.5249743371806902E-3</v>
      </c>
      <c r="AB220" s="211">
        <f t="shared" si="98"/>
        <v>2.4280390402500172E-3</v>
      </c>
      <c r="AC220" s="211">
        <f t="shared" si="98"/>
        <v>2.3311719581118953E-3</v>
      </c>
      <c r="AD220" s="211">
        <f t="shared" si="98"/>
        <v>2.2343758669910929E-3</v>
      </c>
      <c r="AE220" s="211">
        <f t="shared" si="98"/>
        <v>2.1376537829411249E-3</v>
      </c>
      <c r="AF220" s="211">
        <f t="shared" si="98"/>
        <v>2.0410089947045643E-3</v>
      </c>
      <c r="AG220" s="211">
        <f t="shared" si="98"/>
        <v>1.9444451029263716E-3</v>
      </c>
      <c r="AH220" s="211">
        <f t="shared" si="98"/>
        <v>1.8479660673479303E-3</v>
      </c>
      <c r="AI220" s="211">
        <f t="shared" si="98"/>
        <v>1.751576264141085E-3</v>
      </c>
      <c r="AJ220" s="211">
        <f t="shared" si="98"/>
        <v>1.6552805562888666E-3</v>
      </c>
      <c r="AK220" s="211">
        <f t="shared" si="98"/>
        <v>1.5590843809894879E-3</v>
      </c>
      <c r="AL220" s="211">
        <f t="shared" si="98"/>
        <v>1.4629938596231497E-3</v>
      </c>
      <c r="AM220" s="211">
        <f t="shared" si="98"/>
        <v>3.6003148328563831E-3</v>
      </c>
      <c r="AN220" s="210">
        <f t="shared" si="93"/>
        <v>3.6003148328563831E-3</v>
      </c>
      <c r="AO220" s="210">
        <f t="shared" si="93"/>
        <v>3.6003148328563831E-3</v>
      </c>
      <c r="AP220" s="210">
        <f t="shared" si="93"/>
        <v>3.6003148328563831E-3</v>
      </c>
      <c r="AQ220" s="210">
        <f t="shared" si="93"/>
        <v>3.6003148328563831E-3</v>
      </c>
      <c r="AR220" s="210">
        <f t="shared" si="93"/>
        <v>3.6003148328563831E-3</v>
      </c>
      <c r="AS220" s="210">
        <f t="shared" si="93"/>
        <v>3.6003148328563831E-3</v>
      </c>
      <c r="AT220" s="210">
        <f t="shared" si="93"/>
        <v>3.6003148328563831E-3</v>
      </c>
      <c r="AU220" s="210">
        <f t="shared" si="93"/>
        <v>3.6003148328563831E-3</v>
      </c>
      <c r="AV220" s="210">
        <f t="shared" si="93"/>
        <v>3.6003148328563831E-3</v>
      </c>
      <c r="AW220" s="210">
        <f t="shared" si="93"/>
        <v>3.6003148328563831E-3</v>
      </c>
      <c r="AX220" s="210">
        <f t="shared" si="93"/>
        <v>3.6003148328563831E-3</v>
      </c>
      <c r="AY220" s="210">
        <f t="shared" si="93"/>
        <v>3.6003148328563831E-3</v>
      </c>
      <c r="AZ220" s="210">
        <f t="shared" si="93"/>
        <v>3.6003148328563831E-3</v>
      </c>
    </row>
    <row r="221" spans="2:52" s="202" customFormat="1" x14ac:dyDescent="0.25">
      <c r="B221" s="201"/>
      <c r="D221" s="208">
        <f t="shared" si="91"/>
        <v>17</v>
      </c>
      <c r="E221" s="202" t="s">
        <v>673</v>
      </c>
      <c r="G221"/>
      <c r="I221"/>
      <c r="J221"/>
      <c r="K221" s="211">
        <f t="shared" si="98"/>
        <v>4.3155795326692845E-3</v>
      </c>
      <c r="L221" s="211">
        <f t="shared" si="98"/>
        <v>4.1667416824931894E-3</v>
      </c>
      <c r="M221" s="211">
        <f t="shared" si="98"/>
        <v>4.0230370260115542E-3</v>
      </c>
      <c r="N221" s="211">
        <f t="shared" si="98"/>
        <v>3.88428852709094E-3</v>
      </c>
      <c r="O221" s="211">
        <f t="shared" si="98"/>
        <v>3.7503252553079962E-3</v>
      </c>
      <c r="P221" s="211">
        <f t="shared" si="98"/>
        <v>3.6209821753727038E-3</v>
      </c>
      <c r="Q221" s="211">
        <f t="shared" si="98"/>
        <v>3.4960999438140863E-3</v>
      </c>
      <c r="R221" s="211">
        <f t="shared" si="98"/>
        <v>3.3755247126779323E-3</v>
      </c>
      <c r="S221" s="211">
        <f t="shared" si="98"/>
        <v>3.2591079399946783E-3</v>
      </c>
      <c r="T221" s="211">
        <f t="shared" si="98"/>
        <v>3.1467062067839784E-3</v>
      </c>
      <c r="U221" s="211">
        <f t="shared" si="98"/>
        <v>3.0381810403705073E-3</v>
      </c>
      <c r="V221" s="211">
        <f t="shared" si="98"/>
        <v>2.9333987437933375E-3</v>
      </c>
      <c r="W221" s="211">
        <f t="shared" si="98"/>
        <v>2.8322302310987259E-3</v>
      </c>
      <c r="X221" s="211">
        <f t="shared" si="98"/>
        <v>2.7345508683134121E-3</v>
      </c>
      <c r="Y221" s="211">
        <f t="shared" si="98"/>
        <v>2.6402403199025011E-3</v>
      </c>
      <c r="Z221" s="211">
        <f t="shared" si="98"/>
        <v>2.5459890692993178E-3</v>
      </c>
      <c r="AA221" s="211">
        <f t="shared" si="98"/>
        <v>2.4517992599301618E-3</v>
      </c>
      <c r="AB221" s="211">
        <f t="shared" si="98"/>
        <v>2.3576731986169586E-3</v>
      </c>
      <c r="AC221" s="211">
        <f t="shared" si="98"/>
        <v>2.263613375195931E-3</v>
      </c>
      <c r="AD221" s="211">
        <f t="shared" si="98"/>
        <v>2.1696224854354019E-3</v>
      </c>
      <c r="AE221" s="211">
        <f t="shared" si="98"/>
        <v>2.0757034579820767E-3</v>
      </c>
      <c r="AF221" s="211">
        <f t="shared" si="98"/>
        <v>1.9818594862690488E-3</v>
      </c>
      <c r="AG221" s="211">
        <f t="shared" si="98"/>
        <v>1.8880940665927035E-3</v>
      </c>
      <c r="AH221" s="211">
        <f t="shared" si="98"/>
        <v>1.7944110439390476E-3</v>
      </c>
      <c r="AI221" s="211">
        <f t="shared" si="98"/>
        <v>1.7008146676561764E-3</v>
      </c>
      <c r="AJ221" s="211">
        <f t="shared" si="98"/>
        <v>1.6073096597953283E-3</v>
      </c>
      <c r="AK221" s="211">
        <f t="shared" si="98"/>
        <v>1.5139012999818675E-3</v>
      </c>
      <c r="AL221" s="211">
        <f t="shared" si="98"/>
        <v>1.4205955321951939E-3</v>
      </c>
      <c r="AM221" s="211">
        <f t="shared" si="98"/>
        <v>3.4959758254688258E-3</v>
      </c>
      <c r="AN221" s="210">
        <f t="shared" si="93"/>
        <v>3.4959758254688258E-3</v>
      </c>
      <c r="AO221" s="210">
        <f t="shared" si="93"/>
        <v>3.4959758254688258E-3</v>
      </c>
      <c r="AP221" s="210">
        <f t="shared" si="93"/>
        <v>3.4959758254688258E-3</v>
      </c>
      <c r="AQ221" s="210">
        <f t="shared" si="93"/>
        <v>3.4959758254688258E-3</v>
      </c>
      <c r="AR221" s="210">
        <f t="shared" si="93"/>
        <v>3.4959758254688258E-3</v>
      </c>
      <c r="AS221" s="210">
        <f t="shared" si="93"/>
        <v>3.4959758254688258E-3</v>
      </c>
      <c r="AT221" s="210">
        <f t="shared" si="93"/>
        <v>3.4959758254688258E-3</v>
      </c>
      <c r="AU221" s="210">
        <f t="shared" si="93"/>
        <v>3.4959758254688258E-3</v>
      </c>
      <c r="AV221" s="210">
        <f t="shared" si="93"/>
        <v>3.4959758254688258E-3</v>
      </c>
      <c r="AW221" s="210">
        <f t="shared" si="93"/>
        <v>3.4959758254688258E-3</v>
      </c>
      <c r="AX221" s="210">
        <f t="shared" si="93"/>
        <v>3.4959758254688258E-3</v>
      </c>
      <c r="AY221" s="210">
        <f t="shared" si="93"/>
        <v>3.4959758254688258E-3</v>
      </c>
      <c r="AZ221" s="210">
        <f t="shared" si="93"/>
        <v>3.4959758254688258E-3</v>
      </c>
    </row>
    <row r="222" spans="2:52" s="202" customFormat="1" x14ac:dyDescent="0.25">
      <c r="B222" s="201"/>
      <c r="D222" s="208">
        <f t="shared" si="91"/>
        <v>18</v>
      </c>
      <c r="E222" s="202" t="s">
        <v>674</v>
      </c>
      <c r="G222"/>
      <c r="I222"/>
      <c r="J222"/>
      <c r="K222" s="211">
        <f t="shared" si="98"/>
        <v>4.1905117800851224E-3</v>
      </c>
      <c r="L222" s="211">
        <f t="shared" si="98"/>
        <v>4.045987328672754E-3</v>
      </c>
      <c r="M222" s="211">
        <f t="shared" si="98"/>
        <v>3.9064473083161126E-3</v>
      </c>
      <c r="N222" s="211">
        <f t="shared" si="98"/>
        <v>3.7717198134815232E-3</v>
      </c>
      <c r="O222" s="211">
        <f t="shared" si="98"/>
        <v>3.6416388673987271E-3</v>
      </c>
      <c r="P222" s="211">
        <f t="shared" si="98"/>
        <v>3.5160442175867501E-3</v>
      </c>
      <c r="Q222" s="211">
        <f t="shared" si="98"/>
        <v>3.394781138431766E-3</v>
      </c>
      <c r="R222" s="211">
        <f t="shared" si="98"/>
        <v>3.2777002405737633E-3</v>
      </c>
      <c r="S222" s="211">
        <f t="shared" si="98"/>
        <v>3.1646572868671671E-3</v>
      </c>
      <c r="T222" s="211">
        <f t="shared" si="98"/>
        <v>3.0555130146887126E-3</v>
      </c>
      <c r="U222" s="211">
        <f t="shared" si="98"/>
        <v>2.9501329643736489E-3</v>
      </c>
      <c r="V222" s="211">
        <f t="shared" si="98"/>
        <v>2.8483873135689204E-3</v>
      </c>
      <c r="W222" s="211">
        <f t="shared" si="98"/>
        <v>2.7501507172992554E-3</v>
      </c>
      <c r="X222" s="211">
        <f t="shared" si="98"/>
        <v>2.6553021535491426E-3</v>
      </c>
      <c r="Y222" s="211">
        <f t="shared" si="98"/>
        <v>2.5637247741704416E-3</v>
      </c>
      <c r="Z222" s="211">
        <f t="shared" si="98"/>
        <v>2.472204974117979E-3</v>
      </c>
      <c r="AA222" s="211">
        <f t="shared" si="98"/>
        <v>2.3807448347004374E-3</v>
      </c>
      <c r="AB222" s="211">
        <f t="shared" si="98"/>
        <v>2.2893465958868375E-3</v>
      </c>
      <c r="AC222" s="211">
        <f t="shared" si="98"/>
        <v>2.1980126753566448E-3</v>
      </c>
      <c r="AD222" s="211">
        <f t="shared" si="98"/>
        <v>2.106745690753406E-3</v>
      </c>
      <c r="AE222" s="211">
        <f t="shared" si="98"/>
        <v>2.0155484858501134E-3</v>
      </c>
      <c r="AF222" s="211">
        <f t="shared" si="98"/>
        <v>1.924424161532498E-3</v>
      </c>
      <c r="AG222" s="211">
        <f t="shared" si="98"/>
        <v>1.8333761127724473E-3</v>
      </c>
      <c r="AH222" s="211">
        <f t="shared" si="98"/>
        <v>1.7424080731262618E-3</v>
      </c>
      <c r="AI222" s="211">
        <f t="shared" si="98"/>
        <v>1.6515241687937057E-3</v>
      </c>
      <c r="AJ222" s="211">
        <f t="shared" si="98"/>
        <v>1.5607289849785028E-3</v>
      </c>
      <c r="AK222" s="211">
        <f t="shared" si="98"/>
        <v>1.4700276482997115E-3</v>
      </c>
      <c r="AL222" s="211">
        <f t="shared" si="98"/>
        <v>1.3794259304770993E-3</v>
      </c>
      <c r="AM222" s="211">
        <f t="shared" si="98"/>
        <v>3.3946606171010845E-3</v>
      </c>
      <c r="AN222" s="210">
        <f t="shared" si="93"/>
        <v>3.3946606171010845E-3</v>
      </c>
      <c r="AO222" s="210">
        <f t="shared" si="93"/>
        <v>3.3946606171010845E-3</v>
      </c>
      <c r="AP222" s="210">
        <f t="shared" si="93"/>
        <v>3.3946606171010845E-3</v>
      </c>
      <c r="AQ222" s="210">
        <f t="shared" si="93"/>
        <v>3.3946606171010845E-3</v>
      </c>
      <c r="AR222" s="210">
        <f t="shared" si="93"/>
        <v>3.3946606171010845E-3</v>
      </c>
      <c r="AS222" s="210">
        <f t="shared" si="93"/>
        <v>3.3946606171010845E-3</v>
      </c>
      <c r="AT222" s="210">
        <f t="shared" si="93"/>
        <v>3.3946606171010845E-3</v>
      </c>
      <c r="AU222" s="210">
        <f t="shared" si="93"/>
        <v>3.3946606171010845E-3</v>
      </c>
      <c r="AV222" s="210">
        <f t="shared" si="93"/>
        <v>3.3946606171010845E-3</v>
      </c>
      <c r="AW222" s="210">
        <f t="shared" si="93"/>
        <v>3.3946606171010845E-3</v>
      </c>
      <c r="AX222" s="210">
        <f t="shared" si="93"/>
        <v>3.3946606171010845E-3</v>
      </c>
      <c r="AY222" s="210">
        <f t="shared" si="93"/>
        <v>3.3946606171010845E-3</v>
      </c>
      <c r="AZ222" s="210">
        <f t="shared" si="93"/>
        <v>3.3946606171010845E-3</v>
      </c>
    </row>
    <row r="223" spans="2:52" s="202" customFormat="1" x14ac:dyDescent="0.25">
      <c r="B223" s="201"/>
      <c r="D223" s="208">
        <f t="shared" si="91"/>
        <v>19</v>
      </c>
      <c r="E223" s="202" t="s">
        <v>675</v>
      </c>
      <c r="G223"/>
      <c r="I223"/>
      <c r="J223"/>
      <c r="K223" s="211">
        <f t="shared" si="98"/>
        <v>4.0690685564009708E-3</v>
      </c>
      <c r="L223" s="211">
        <f t="shared" si="98"/>
        <v>3.9287324991995705E-3</v>
      </c>
      <c r="M223" s="211">
        <f t="shared" si="98"/>
        <v>3.7932364216342598E-3</v>
      </c>
      <c r="N223" s="211">
        <f t="shared" si="98"/>
        <v>3.6624134000836639E-3</v>
      </c>
      <c r="O223" s="211">
        <f t="shared" si="98"/>
        <v>3.5361022678711577E-3</v>
      </c>
      <c r="P223" s="211">
        <f t="shared" si="98"/>
        <v>3.4141474167165035E-3</v>
      </c>
      <c r="Q223" s="211">
        <f t="shared" si="98"/>
        <v>3.2963986050351091E-3</v>
      </c>
      <c r="R223" s="211">
        <f t="shared" si="98"/>
        <v>3.1827107728487703E-3</v>
      </c>
      <c r="S223" s="211">
        <f t="shared" si="98"/>
        <v>3.0729438630798501E-3</v>
      </c>
      <c r="T223" s="211">
        <f t="shared" si="98"/>
        <v>2.9669626490087622E-3</v>
      </c>
      <c r="U223" s="211">
        <f t="shared" si="98"/>
        <v>2.8646365676821828E-3</v>
      </c>
      <c r="V223" s="211">
        <f t="shared" si="98"/>
        <v>2.7658395590667664E-3</v>
      </c>
      <c r="W223" s="211">
        <f t="shared" si="98"/>
        <v>2.6704499107501993E-3</v>
      </c>
      <c r="X223" s="211">
        <f t="shared" si="98"/>
        <v>2.578350107998294E-3</v>
      </c>
      <c r="Y223" s="211">
        <f t="shared" si="98"/>
        <v>2.489426688983372E-3</v>
      </c>
      <c r="Z223" s="211">
        <f t="shared" si="98"/>
        <v>2.4005591806156913E-3</v>
      </c>
      <c r="AA223" s="211">
        <f t="shared" si="98"/>
        <v>2.3117496038865194E-3</v>
      </c>
      <c r="AB223" s="211">
        <f t="shared" si="98"/>
        <v>2.2230001338494035E-3</v>
      </c>
      <c r="AC223" s="211">
        <f t="shared" si="98"/>
        <v>2.1343131181181933E-3</v>
      </c>
      <c r="AD223" s="211">
        <f t="shared" si="98"/>
        <v>2.0456910984757554E-3</v>
      </c>
      <c r="AE223" s="211">
        <f t="shared" si="98"/>
        <v>1.9571368362810535E-3</v>
      </c>
      <c r="AF223" s="211">
        <f t="shared" si="98"/>
        <v>1.8686533425545282E-3</v>
      </c>
      <c r="AG223" s="211">
        <f t="shared" si="98"/>
        <v>1.780243913880005E-3</v>
      </c>
      <c r="AH223" s="211">
        <f t="shared" si="98"/>
        <v>1.6919121756133698E-3</v>
      </c>
      <c r="AI223" s="211">
        <f t="shared" si="98"/>
        <v>1.6036621343749591E-3</v>
      </c>
      <c r="AJ223" s="211">
        <f t="shared" si="98"/>
        <v>1.515498242486894E-3</v>
      </c>
      <c r="AK223" s="211">
        <f t="shared" si="98"/>
        <v>1.4274254779961303E-3</v>
      </c>
      <c r="AL223" s="211">
        <f t="shared" si="98"/>
        <v>1.3394494453549774E-3</v>
      </c>
      <c r="AM223" s="211">
        <f t="shared" si="98"/>
        <v>3.2962815764756423E-3</v>
      </c>
      <c r="AN223" s="210">
        <f t="shared" si="93"/>
        <v>3.2962815764756423E-3</v>
      </c>
      <c r="AO223" s="210">
        <f t="shared" si="93"/>
        <v>3.2962815764756423E-3</v>
      </c>
      <c r="AP223" s="210">
        <f t="shared" si="93"/>
        <v>3.2962815764756423E-3</v>
      </c>
      <c r="AQ223" s="210">
        <f t="shared" si="93"/>
        <v>3.2962815764756423E-3</v>
      </c>
      <c r="AR223" s="210">
        <f t="shared" si="93"/>
        <v>3.2962815764756423E-3</v>
      </c>
      <c r="AS223" s="210">
        <f t="shared" si="93"/>
        <v>3.2962815764756423E-3</v>
      </c>
      <c r="AT223" s="210">
        <f t="shared" si="93"/>
        <v>3.2962815764756423E-3</v>
      </c>
      <c r="AU223" s="210">
        <f t="shared" si="93"/>
        <v>3.2962815764756423E-3</v>
      </c>
      <c r="AV223" s="210">
        <f t="shared" si="93"/>
        <v>3.2962815764756423E-3</v>
      </c>
      <c r="AW223" s="210">
        <f t="shared" si="93"/>
        <v>3.2962815764756423E-3</v>
      </c>
      <c r="AX223" s="210">
        <f t="shared" si="93"/>
        <v>3.2962815764756423E-3</v>
      </c>
      <c r="AY223" s="210">
        <f t="shared" si="93"/>
        <v>3.2962815764756423E-3</v>
      </c>
      <c r="AZ223" s="210">
        <f t="shared" si="93"/>
        <v>3.2962815764756423E-3</v>
      </c>
    </row>
    <row r="224" spans="2:52" s="202" customFormat="1" x14ac:dyDescent="0.25">
      <c r="B224" s="201"/>
      <c r="D224" s="208">
        <f t="shared" si="91"/>
        <v>20</v>
      </c>
      <c r="E224" s="202" t="s">
        <v>676</v>
      </c>
      <c r="G224"/>
      <c r="I224"/>
      <c r="J224"/>
      <c r="K224" s="209" cm="1">
        <f t="array" ref="K224">SUMPRODUCT((EmissionRates!$J$10:$S$39)*(EmissionRates!$E$10:$E$39=$D224)*(EmissionRates!$J$8:$S$8=$E$207)*(EmissionRates!$B$10:$B$39=K$2)*(EmissionRates!$F$10:$F$39=$F$69))</f>
        <v>3.8213434716598401E-3</v>
      </c>
      <c r="L224" s="210">
        <f t="shared" ref="L224:AL224" si="99">K224*($AM$71/$K$71)^(1/(COUNT(K$2:AM$2)))</f>
        <v>3.6895510802091107E-3</v>
      </c>
      <c r="M224" s="210">
        <f t="shared" si="99"/>
        <v>3.5623040102070072E-3</v>
      </c>
      <c r="N224" s="210">
        <f t="shared" si="99"/>
        <v>3.4394455003500589E-3</v>
      </c>
      <c r="O224" s="210">
        <f t="shared" si="99"/>
        <v>3.3208241957964819E-3</v>
      </c>
      <c r="P224" s="210">
        <f t="shared" si="99"/>
        <v>3.2062939617054434E-3</v>
      </c>
      <c r="Q224" s="210">
        <f t="shared" si="99"/>
        <v>3.0957137032070758E-3</v>
      </c>
      <c r="R224" s="210">
        <f t="shared" si="99"/>
        <v>2.9889471915814565E-3</v>
      </c>
      <c r="S224" s="210">
        <f t="shared" si="99"/>
        <v>2.8858628964324108E-3</v>
      </c>
      <c r="T224" s="210">
        <f t="shared" si="99"/>
        <v>2.7863338236493894E-3</v>
      </c>
      <c r="U224" s="210">
        <f t="shared" si="99"/>
        <v>2.6902373589577965E-3</v>
      </c>
      <c r="V224" s="210">
        <f t="shared" si="99"/>
        <v>2.5974551168650335E-3</v>
      </c>
      <c r="W224" s="210">
        <f t="shared" si="99"/>
        <v>2.5078727948161638E-3</v>
      </c>
      <c r="X224" s="210">
        <f t="shared" si="99"/>
        <v>2.4213800323795325E-3</v>
      </c>
      <c r="Y224" s="210">
        <f t="shared" si="99"/>
        <v>2.3378702752888591E-3</v>
      </c>
      <c r="Z224" s="210">
        <f t="shared" si="99"/>
        <v>2.2544130250025966E-3</v>
      </c>
      <c r="AA224" s="210">
        <f t="shared" si="99"/>
        <v>2.1710101794739727E-3</v>
      </c>
      <c r="AB224" s="210">
        <f t="shared" si="99"/>
        <v>2.0876637813391692E-3</v>
      </c>
      <c r="AC224" s="210">
        <f t="shared" si="99"/>
        <v>2.004376035289196E-3</v>
      </c>
      <c r="AD224" s="210">
        <f t="shared" si="99"/>
        <v>1.9211493283630594E-3</v>
      </c>
      <c r="AE224" s="210">
        <f t="shared" si="99"/>
        <v>1.8379862538080605E-3</v>
      </c>
      <c r="AF224" s="210">
        <f t="shared" si="99"/>
        <v>1.7548896393335723E-3</v>
      </c>
      <c r="AG224" s="210">
        <f t="shared" si="99"/>
        <v>1.6718625808272438E-3</v>
      </c>
      <c r="AH224" s="210">
        <f t="shared" si="99"/>
        <v>1.5889084829331238E-3</v>
      </c>
      <c r="AI224" s="210">
        <f t="shared" si="99"/>
        <v>1.5060311083483148E-3</v>
      </c>
      <c r="AJ224" s="210">
        <f t="shared" si="99"/>
        <v>1.4232346383373574E-3</v>
      </c>
      <c r="AK224" s="210">
        <f t="shared" si="99"/>
        <v>1.340523747883476E-3</v>
      </c>
      <c r="AL224" s="210">
        <f t="shared" si="99"/>
        <v>1.25790370023966E-3</v>
      </c>
      <c r="AM224" s="209" cm="1">
        <f t="array" ref="AM224">SUMPRODUCT((EmissionRates!$J$10:$S$39)*(EmissionRates!$E$10:$E$39=$D224)*(EmissionRates!$J$8:$S$8=$E$207)*(EmissionRates!$B$10:$B$39=AM$2)*(EmissionRates!$F$10:$F$39=$F$69))</f>
        <v>3.0919987329687702E-3</v>
      </c>
      <c r="AN224" s="210">
        <f t="shared" si="93"/>
        <v>3.0919987329687702E-3</v>
      </c>
      <c r="AO224" s="210">
        <f t="shared" si="93"/>
        <v>3.0919987329687702E-3</v>
      </c>
      <c r="AP224" s="210">
        <f t="shared" si="93"/>
        <v>3.0919987329687702E-3</v>
      </c>
      <c r="AQ224" s="210">
        <f t="shared" si="93"/>
        <v>3.0919987329687702E-3</v>
      </c>
      <c r="AR224" s="210">
        <f t="shared" si="93"/>
        <v>3.0919987329687702E-3</v>
      </c>
      <c r="AS224" s="210">
        <f t="shared" si="93"/>
        <v>3.0919987329687702E-3</v>
      </c>
      <c r="AT224" s="210">
        <f t="shared" si="93"/>
        <v>3.0919987329687702E-3</v>
      </c>
      <c r="AU224" s="210">
        <f t="shared" si="93"/>
        <v>3.0919987329687702E-3</v>
      </c>
      <c r="AV224" s="210">
        <f t="shared" si="93"/>
        <v>3.0919987329687702E-3</v>
      </c>
      <c r="AW224" s="210">
        <f t="shared" si="93"/>
        <v>3.0919987329687702E-3</v>
      </c>
      <c r="AX224" s="210">
        <f t="shared" si="93"/>
        <v>3.0919987329687702E-3</v>
      </c>
      <c r="AY224" s="210">
        <f t="shared" si="93"/>
        <v>3.0919987329687702E-3</v>
      </c>
      <c r="AZ224" s="210">
        <f t="shared" si="93"/>
        <v>3.0919987329687702E-3</v>
      </c>
    </row>
    <row r="225" spans="2:52" s="202" customFormat="1" x14ac:dyDescent="0.25">
      <c r="B225" s="201"/>
      <c r="D225" s="208">
        <f t="shared" si="91"/>
        <v>21</v>
      </c>
      <c r="E225" s="207" t="s">
        <v>677</v>
      </c>
      <c r="G225"/>
      <c r="I225"/>
      <c r="J225"/>
      <c r="K225" s="211">
        <f t="shared" ref="K225:AM228" si="100">K224*($K$76/$K$71)^(1/(COUNT($D224:$D229)))</f>
        <v>3.7105989386869887E-3</v>
      </c>
      <c r="L225" s="211">
        <f t="shared" si="100"/>
        <v>3.5826259596886674E-3</v>
      </c>
      <c r="M225" s="211">
        <f t="shared" si="100"/>
        <v>3.4590665763454724E-3</v>
      </c>
      <c r="N225" s="211">
        <f t="shared" si="100"/>
        <v>3.3397685703785178E-3</v>
      </c>
      <c r="O225" s="211">
        <f t="shared" si="100"/>
        <v>3.2245849732885179E-3</v>
      </c>
      <c r="P225" s="211">
        <f t="shared" si="100"/>
        <v>3.1133738852987783E-3</v>
      </c>
      <c r="Q225" s="211">
        <f t="shared" si="100"/>
        <v>3.0059983005425749E-3</v>
      </c>
      <c r="R225" s="211">
        <f t="shared" si="100"/>
        <v>2.9023259382795577E-3</v>
      </c>
      <c r="S225" s="211">
        <f t="shared" si="100"/>
        <v>2.8022290799332439E-3</v>
      </c>
      <c r="T225" s="211">
        <f t="shared" si="100"/>
        <v>2.7055844117488464E-3</v>
      </c>
      <c r="U225" s="211">
        <f t="shared" si="100"/>
        <v>2.6122728728775932E-3</v>
      </c>
      <c r="V225" s="211">
        <f t="shared" si="100"/>
        <v>2.5221795087003959E-3</v>
      </c>
      <c r="W225" s="211">
        <f t="shared" si="100"/>
        <v>2.4351933292101583E-3</v>
      </c>
      <c r="X225" s="211">
        <f t="shared" si="100"/>
        <v>2.3512071722782699E-3</v>
      </c>
      <c r="Y225" s="211">
        <f t="shared" si="100"/>
        <v>2.2701175716368324E-3</v>
      </c>
      <c r="Z225" s="211">
        <f t="shared" si="100"/>
        <v>2.1890789561251445E-3</v>
      </c>
      <c r="AA225" s="211">
        <f t="shared" si="100"/>
        <v>2.1080931686927565E-3</v>
      </c>
      <c r="AB225" s="211">
        <f t="shared" si="100"/>
        <v>2.0271621927791853E-3</v>
      </c>
      <c r="AC225" s="211">
        <f t="shared" si="100"/>
        <v>1.946288169182342E-3</v>
      </c>
      <c r="AD225" s="211">
        <f t="shared" si="100"/>
        <v>1.8654734157635931E-3</v>
      </c>
      <c r="AE225" s="211">
        <f t="shared" si="100"/>
        <v>1.7847204506165767E-3</v>
      </c>
      <c r="AF225" s="211">
        <f t="shared" si="100"/>
        <v>1.7040320195021686E-3</v>
      </c>
      <c r="AG225" s="211">
        <f t="shared" si="100"/>
        <v>1.6234111285875744E-3</v>
      </c>
      <c r="AH225" s="211">
        <f t="shared" si="100"/>
        <v>1.542861083848477E-3</v>
      </c>
      <c r="AI225" s="211">
        <f t="shared" si="100"/>
        <v>1.4623855389370483E-3</v>
      </c>
      <c r="AJ225" s="211">
        <f t="shared" si="100"/>
        <v>1.3819885539425949E-3</v>
      </c>
      <c r="AK225" s="211">
        <f t="shared" si="100"/>
        <v>1.3016746683648824E-3</v>
      </c>
      <c r="AL225" s="211">
        <f t="shared" si="100"/>
        <v>1.2214489929250742E-3</v>
      </c>
      <c r="AM225" s="211">
        <f t="shared" si="100"/>
        <v>3.0023909920852895E-3</v>
      </c>
      <c r="AN225" s="210">
        <f t="shared" ref="AN225:AZ233" si="101">$AM225</f>
        <v>3.0023909920852895E-3</v>
      </c>
      <c r="AO225" s="210">
        <f t="shared" si="101"/>
        <v>3.0023909920852895E-3</v>
      </c>
      <c r="AP225" s="210">
        <f t="shared" si="101"/>
        <v>3.0023909920852895E-3</v>
      </c>
      <c r="AQ225" s="210">
        <f t="shared" si="101"/>
        <v>3.0023909920852895E-3</v>
      </c>
      <c r="AR225" s="210">
        <f t="shared" si="101"/>
        <v>3.0023909920852895E-3</v>
      </c>
      <c r="AS225" s="210">
        <f t="shared" si="101"/>
        <v>3.0023909920852895E-3</v>
      </c>
      <c r="AT225" s="210">
        <f t="shared" si="101"/>
        <v>3.0023909920852895E-3</v>
      </c>
      <c r="AU225" s="210">
        <f t="shared" si="101"/>
        <v>3.0023909920852895E-3</v>
      </c>
      <c r="AV225" s="210">
        <f t="shared" si="101"/>
        <v>3.0023909920852895E-3</v>
      </c>
      <c r="AW225" s="210">
        <f t="shared" si="101"/>
        <v>3.0023909920852895E-3</v>
      </c>
      <c r="AX225" s="210">
        <f t="shared" si="101"/>
        <v>3.0023909920852895E-3</v>
      </c>
      <c r="AY225" s="210">
        <f t="shared" si="101"/>
        <v>3.0023909920852895E-3</v>
      </c>
      <c r="AZ225" s="210">
        <f t="shared" si="101"/>
        <v>3.0023909920852895E-3</v>
      </c>
    </row>
    <row r="226" spans="2:52" s="202" customFormat="1" x14ac:dyDescent="0.25">
      <c r="B226" s="201"/>
      <c r="D226" s="208">
        <f t="shared" si="91"/>
        <v>22</v>
      </c>
      <c r="E226" s="207" t="s">
        <v>678</v>
      </c>
      <c r="G226"/>
      <c r="I226"/>
      <c r="J226"/>
      <c r="K226" s="211">
        <f t="shared" si="100"/>
        <v>3.6030638402165132E-3</v>
      </c>
      <c r="L226" s="211">
        <f t="shared" si="100"/>
        <v>3.4787995850995754E-3</v>
      </c>
      <c r="M226" s="211">
        <f t="shared" si="100"/>
        <v>3.3588210173266732E-3</v>
      </c>
      <c r="N226" s="211">
        <f t="shared" si="100"/>
        <v>3.2429803299842764E-3</v>
      </c>
      <c r="O226" s="211">
        <f t="shared" si="100"/>
        <v>3.1311348137970972E-3</v>
      </c>
      <c r="P226" s="211">
        <f t="shared" si="100"/>
        <v>3.023146681318205E-3</v>
      </c>
      <c r="Q226" s="211">
        <f t="shared" si="100"/>
        <v>2.9188828971825689E-3</v>
      </c>
      <c r="R226" s="211">
        <f t="shared" si="100"/>
        <v>2.8182150142148981E-3</v>
      </c>
      <c r="S226" s="211">
        <f t="shared" si="100"/>
        <v>2.7210190151898735E-3</v>
      </c>
      <c r="T226" s="211">
        <f t="shared" si="100"/>
        <v>2.6271751600498343E-3</v>
      </c>
      <c r="U226" s="211">
        <f t="shared" si="100"/>
        <v>2.5365678383916929E-3</v>
      </c>
      <c r="V226" s="211">
        <f t="shared" si="100"/>
        <v>2.4490854270413616E-3</v>
      </c>
      <c r="W226" s="211">
        <f t="shared" si="100"/>
        <v>2.3646201525402153E-3</v>
      </c>
      <c r="X226" s="211">
        <f t="shared" si="100"/>
        <v>2.2830679583741935E-3</v>
      </c>
      <c r="Y226" s="211">
        <f t="shared" si="100"/>
        <v>2.20432837678197E-3</v>
      </c>
      <c r="Z226" s="211">
        <f t="shared" si="100"/>
        <v>2.1256383027437632E-3</v>
      </c>
      <c r="AA226" s="211">
        <f t="shared" si="100"/>
        <v>2.0469995257994806E-3</v>
      </c>
      <c r="AB226" s="211">
        <f t="shared" si="100"/>
        <v>1.9684139719075241E-3</v>
      </c>
      <c r="AC226" s="211">
        <f t="shared" si="100"/>
        <v>1.889883719824362E-3</v>
      </c>
      <c r="AD226" s="211">
        <f t="shared" si="100"/>
        <v>1.8114110202385254E-3</v>
      </c>
      <c r="AE226" s="211">
        <f t="shared" si="100"/>
        <v>1.7329983182679815E-3</v>
      </c>
      <c r="AF226" s="211">
        <f t="shared" si="100"/>
        <v>1.6546482801000197E-3</v>
      </c>
      <c r="AG226" s="211">
        <f t="shared" si="100"/>
        <v>1.5763638247815468E-3</v>
      </c>
      <c r="AH226" s="211">
        <f t="shared" si="100"/>
        <v>1.4981481624793411E-3</v>
      </c>
      <c r="AI226" s="211">
        <f t="shared" si="100"/>
        <v>1.4200048409608232E-3</v>
      </c>
      <c r="AJ226" s="211">
        <f t="shared" si="100"/>
        <v>1.3419378026517873E-3</v>
      </c>
      <c r="AK226" s="211">
        <f t="shared" si="100"/>
        <v>1.2639514554949212E-3</v>
      </c>
      <c r="AL226" s="211">
        <f t="shared" si="100"/>
        <v>1.1860507621000152E-3</v>
      </c>
      <c r="AM226" s="211">
        <f t="shared" si="100"/>
        <v>2.9153801304115656E-3</v>
      </c>
      <c r="AN226" s="210">
        <f t="shared" si="101"/>
        <v>2.9153801304115656E-3</v>
      </c>
      <c r="AO226" s="210">
        <f t="shared" si="101"/>
        <v>2.9153801304115656E-3</v>
      </c>
      <c r="AP226" s="210">
        <f t="shared" si="101"/>
        <v>2.9153801304115656E-3</v>
      </c>
      <c r="AQ226" s="210">
        <f t="shared" si="101"/>
        <v>2.9153801304115656E-3</v>
      </c>
      <c r="AR226" s="210">
        <f t="shared" si="101"/>
        <v>2.9153801304115656E-3</v>
      </c>
      <c r="AS226" s="210">
        <f t="shared" si="101"/>
        <v>2.9153801304115656E-3</v>
      </c>
      <c r="AT226" s="210">
        <f t="shared" si="101"/>
        <v>2.9153801304115656E-3</v>
      </c>
      <c r="AU226" s="210">
        <f t="shared" si="101"/>
        <v>2.9153801304115656E-3</v>
      </c>
      <c r="AV226" s="210">
        <f t="shared" si="101"/>
        <v>2.9153801304115656E-3</v>
      </c>
      <c r="AW226" s="210">
        <f t="shared" si="101"/>
        <v>2.9153801304115656E-3</v>
      </c>
      <c r="AX226" s="210">
        <f t="shared" si="101"/>
        <v>2.9153801304115656E-3</v>
      </c>
      <c r="AY226" s="210">
        <f t="shared" si="101"/>
        <v>2.9153801304115656E-3</v>
      </c>
      <c r="AZ226" s="210">
        <f t="shared" si="101"/>
        <v>2.9153801304115656E-3</v>
      </c>
    </row>
    <row r="227" spans="2:52" s="202" customFormat="1" x14ac:dyDescent="0.25">
      <c r="B227" s="201"/>
      <c r="D227" s="208">
        <f t="shared" si="91"/>
        <v>23</v>
      </c>
      <c r="E227" s="207" t="s">
        <v>679</v>
      </c>
      <c r="G227"/>
      <c r="I227"/>
      <c r="J227"/>
      <c r="K227" s="211">
        <f t="shared" si="100"/>
        <v>3.4986451651574956E-3</v>
      </c>
      <c r="L227" s="211">
        <f t="shared" si="100"/>
        <v>3.3779821531636127E-3</v>
      </c>
      <c r="M227" s="211">
        <f t="shared" si="100"/>
        <v>3.2614806270524458E-3</v>
      </c>
      <c r="N227" s="211">
        <f t="shared" si="100"/>
        <v>3.1489970634321451E-3</v>
      </c>
      <c r="O227" s="211">
        <f t="shared" si="100"/>
        <v>3.040392888816881E-3</v>
      </c>
      <c r="P227" s="211">
        <f t="shared" si="100"/>
        <v>2.9355343089120189E-3</v>
      </c>
      <c r="Q227" s="211">
        <f t="shared" si="100"/>
        <v>2.8342921437870044E-3</v>
      </c>
      <c r="R227" s="211">
        <f t="shared" si="100"/>
        <v>2.7365416687328858E-3</v>
      </c>
      <c r="S227" s="211">
        <f t="shared" si="100"/>
        <v>2.6421624606084134E-3</v>
      </c>
      <c r="T227" s="211">
        <f t="shared" si="100"/>
        <v>2.5510382494854404E-3</v>
      </c>
      <c r="U227" s="211">
        <f t="shared" si="100"/>
        <v>2.4630567754108435E-3</v>
      </c>
      <c r="V227" s="211">
        <f t="shared" si="100"/>
        <v>2.3781096501085167E-3</v>
      </c>
      <c r="W227" s="211">
        <f t="shared" si="100"/>
        <v>2.2960922234510476E-3</v>
      </c>
      <c r="X227" s="211">
        <f t="shared" si="100"/>
        <v>2.2169034545365916E-3</v>
      </c>
      <c r="Y227" s="211">
        <f t="shared" si="100"/>
        <v>2.1404457872121062E-3</v>
      </c>
      <c r="Z227" s="211">
        <f t="shared" si="100"/>
        <v>2.0640361926868222E-3</v>
      </c>
      <c r="AA227" s="211">
        <f t="shared" si="100"/>
        <v>1.9876764086388435E-3</v>
      </c>
      <c r="AB227" s="211">
        <f t="shared" si="100"/>
        <v>1.9113683052112908E-3</v>
      </c>
      <c r="AC227" s="211">
        <f t="shared" si="100"/>
        <v>1.835113900917182E-3</v>
      </c>
      <c r="AD227" s="211">
        <f t="shared" si="100"/>
        <v>1.7589153812189171E-3</v>
      </c>
      <c r="AE227" s="211">
        <f t="shared" si="100"/>
        <v>1.6827751203736655E-3</v>
      </c>
      <c r="AF227" s="211">
        <f t="shared" si="100"/>
        <v>1.6066957073012141E-3</v>
      </c>
      <c r="AG227" s="211">
        <f t="shared" si="100"/>
        <v>1.5306799764529635E-3</v>
      </c>
      <c r="AH227" s="211">
        <f t="shared" si="100"/>
        <v>1.4547310449633788E-3</v>
      </c>
      <c r="AI227" s="211">
        <f t="shared" si="100"/>
        <v>1.3788523577837252E-3</v>
      </c>
      <c r="AJ227" s="211">
        <f t="shared" si="100"/>
        <v>1.3030477430862348E-3</v>
      </c>
      <c r="AK227" s="211">
        <f t="shared" si="100"/>
        <v>1.2273214810691099E-3</v>
      </c>
      <c r="AL227" s="211">
        <f t="shared" si="100"/>
        <v>1.1516783905231131E-3</v>
      </c>
      <c r="AM227" s="211">
        <f t="shared" si="100"/>
        <v>2.8308908890295231E-3</v>
      </c>
      <c r="AN227" s="210">
        <f t="shared" si="101"/>
        <v>2.8308908890295231E-3</v>
      </c>
      <c r="AO227" s="210">
        <f t="shared" si="101"/>
        <v>2.8308908890295231E-3</v>
      </c>
      <c r="AP227" s="210">
        <f t="shared" si="101"/>
        <v>2.8308908890295231E-3</v>
      </c>
      <c r="AQ227" s="210">
        <f t="shared" si="101"/>
        <v>2.8308908890295231E-3</v>
      </c>
      <c r="AR227" s="210">
        <f t="shared" si="101"/>
        <v>2.8308908890295231E-3</v>
      </c>
      <c r="AS227" s="210">
        <f t="shared" si="101"/>
        <v>2.8308908890295231E-3</v>
      </c>
      <c r="AT227" s="210">
        <f t="shared" si="101"/>
        <v>2.8308908890295231E-3</v>
      </c>
      <c r="AU227" s="210">
        <f t="shared" si="101"/>
        <v>2.8308908890295231E-3</v>
      </c>
      <c r="AV227" s="210">
        <f t="shared" si="101"/>
        <v>2.8308908890295231E-3</v>
      </c>
      <c r="AW227" s="210">
        <f t="shared" si="101"/>
        <v>2.8308908890295231E-3</v>
      </c>
      <c r="AX227" s="210">
        <f t="shared" si="101"/>
        <v>2.8308908890295231E-3</v>
      </c>
      <c r="AY227" s="210">
        <f t="shared" si="101"/>
        <v>2.8308908890295231E-3</v>
      </c>
      <c r="AZ227" s="210">
        <f t="shared" si="101"/>
        <v>2.8308908890295231E-3</v>
      </c>
    </row>
    <row r="228" spans="2:52" s="202" customFormat="1" x14ac:dyDescent="0.25">
      <c r="B228" s="201"/>
      <c r="D228" s="208">
        <f t="shared" si="91"/>
        <v>24</v>
      </c>
      <c r="E228" s="202" t="s">
        <v>680</v>
      </c>
      <c r="G228"/>
      <c r="I228"/>
      <c r="J228"/>
      <c r="K228" s="211">
        <f t="shared" si="100"/>
        <v>3.397252597929092E-3</v>
      </c>
      <c r="L228" s="211">
        <f t="shared" si="100"/>
        <v>3.2800864631485406E-3</v>
      </c>
      <c r="M228" s="211">
        <f t="shared" si="100"/>
        <v>3.1669612122127116E-3</v>
      </c>
      <c r="N228" s="211">
        <f t="shared" si="100"/>
        <v>3.0577374811127369E-3</v>
      </c>
      <c r="O228" s="211">
        <f t="shared" si="100"/>
        <v>2.9522807122949017E-3</v>
      </c>
      <c r="P228" s="211">
        <f t="shared" si="100"/>
        <v>2.8504609888932255E-3</v>
      </c>
      <c r="Q228" s="211">
        <f t="shared" si="100"/>
        <v>2.7521528746791229E-3</v>
      </c>
      <c r="R228" s="211">
        <f t="shared" si="100"/>
        <v>2.6572352595309579E-3</v>
      </c>
      <c r="S228" s="211">
        <f t="shared" si="100"/>
        <v>2.5655912102331146E-3</v>
      </c>
      <c r="T228" s="211">
        <f t="shared" si="100"/>
        <v>2.4771078264207917E-3</v>
      </c>
      <c r="U228" s="211">
        <f t="shared" si="100"/>
        <v>2.3916761014930368E-3</v>
      </c>
      <c r="V228" s="211">
        <f t="shared" si="100"/>
        <v>2.3091907883226893E-3</v>
      </c>
      <c r="W228" s="211">
        <f t="shared" si="100"/>
        <v>2.229550269597778E-3</v>
      </c>
      <c r="X228" s="211">
        <f t="shared" si="100"/>
        <v>2.152656432634654E-3</v>
      </c>
      <c r="Y228" s="211">
        <f t="shared" si="100"/>
        <v>2.0784145485086272E-3</v>
      </c>
      <c r="Z228" s="211">
        <f t="shared" si="100"/>
        <v>2.0042193440069317E-3</v>
      </c>
      <c r="AA228" s="211">
        <f t="shared" si="100"/>
        <v>1.93007250644885E-3</v>
      </c>
      <c r="AB228" s="211">
        <f t="shared" si="100"/>
        <v>1.8559758517797775E-3</v>
      </c>
      <c r="AC228" s="211">
        <f t="shared" si="100"/>
        <v>1.7819313400151684E-3</v>
      </c>
      <c r="AD228" s="211">
        <f t="shared" si="100"/>
        <v>1.7079410932815794E-3</v>
      </c>
      <c r="AE228" s="211">
        <f t="shared" si="100"/>
        <v>1.6340074170289648E-3</v>
      </c>
      <c r="AF228" s="211">
        <f t="shared" si="100"/>
        <v>1.5601328251488617E-3</v>
      </c>
      <c r="AG228" s="211">
        <f t="shared" si="100"/>
        <v>1.4863200699487861E-3</v>
      </c>
      <c r="AH228" s="211">
        <f t="shared" si="100"/>
        <v>1.412572178227016E-3</v>
      </c>
      <c r="AI228" s="211">
        <f t="shared" si="100"/>
        <v>1.338892495098326E-3</v>
      </c>
      <c r="AJ228" s="211">
        <f t="shared" si="100"/>
        <v>1.2652847377925148E-3</v>
      </c>
      <c r="AK228" s="211">
        <f t="shared" si="100"/>
        <v>1.1917530624654012E-3</v>
      </c>
      <c r="AL228" s="211">
        <f t="shared" si="100"/>
        <v>1.1183021482566707E-3</v>
      </c>
      <c r="AM228" s="211">
        <f t="shared" si="100"/>
        <v>2.7488501900639049E-3</v>
      </c>
      <c r="AN228" s="210">
        <f t="shared" si="101"/>
        <v>2.7488501900639049E-3</v>
      </c>
      <c r="AO228" s="210">
        <f t="shared" si="101"/>
        <v>2.7488501900639049E-3</v>
      </c>
      <c r="AP228" s="210">
        <f t="shared" si="101"/>
        <v>2.7488501900639049E-3</v>
      </c>
      <c r="AQ228" s="210">
        <f t="shared" si="101"/>
        <v>2.7488501900639049E-3</v>
      </c>
      <c r="AR228" s="210">
        <f t="shared" si="101"/>
        <v>2.7488501900639049E-3</v>
      </c>
      <c r="AS228" s="210">
        <f t="shared" si="101"/>
        <v>2.7488501900639049E-3</v>
      </c>
      <c r="AT228" s="210">
        <f t="shared" si="101"/>
        <v>2.7488501900639049E-3</v>
      </c>
      <c r="AU228" s="210">
        <f t="shared" si="101"/>
        <v>2.7488501900639049E-3</v>
      </c>
      <c r="AV228" s="210">
        <f t="shared" si="101"/>
        <v>2.7488501900639049E-3</v>
      </c>
      <c r="AW228" s="210">
        <f t="shared" si="101"/>
        <v>2.7488501900639049E-3</v>
      </c>
      <c r="AX228" s="210">
        <f t="shared" si="101"/>
        <v>2.7488501900639049E-3</v>
      </c>
      <c r="AY228" s="210">
        <f t="shared" si="101"/>
        <v>2.7488501900639049E-3</v>
      </c>
      <c r="AZ228" s="210">
        <f t="shared" si="101"/>
        <v>2.7488501900639049E-3</v>
      </c>
    </row>
    <row r="229" spans="2:52" s="202" customFormat="1" x14ac:dyDescent="0.25">
      <c r="B229" s="201"/>
      <c r="D229" s="208">
        <f t="shared" si="91"/>
        <v>25</v>
      </c>
      <c r="E229" s="202" t="s">
        <v>681</v>
      </c>
      <c r="G229"/>
      <c r="I229"/>
      <c r="J229"/>
      <c r="K229" s="209" cm="1">
        <f t="array" ref="K229">SUMPRODUCT((EmissionRates!$J$10:$S$39)*(EmissionRates!$E$10:$E$39=$D229)*(EmissionRates!$J$8:$S$8=$E$207)*(EmissionRates!$B$10:$B$39=K$2)*(EmissionRates!$F$10:$F$39=$F$69))</f>
        <v>3.2675750020069701E-3</v>
      </c>
      <c r="L229" s="210">
        <f t="shared" ref="L229:AL229" si="102">K229*($AM$71/$K$71)^(1/(COUNT(K$2:AM$2)))</f>
        <v>3.1548812525565794E-3</v>
      </c>
      <c r="M229" s="210">
        <f t="shared" si="102"/>
        <v>3.0460741411045167E-3</v>
      </c>
      <c r="N229" s="210">
        <f t="shared" si="102"/>
        <v>2.9410196233492685E-3</v>
      </c>
      <c r="O229" s="210">
        <f t="shared" si="102"/>
        <v>2.8395882779757619E-3</v>
      </c>
      <c r="P229" s="210">
        <f t="shared" si="102"/>
        <v>2.7416551472155136E-3</v>
      </c>
      <c r="Q229" s="210">
        <f t="shared" si="102"/>
        <v>2.6470995829056174E-3</v>
      </c>
      <c r="R229" s="210">
        <f t="shared" si="102"/>
        <v>2.555805097856927E-3</v>
      </c>
      <c r="S229" s="210">
        <f t="shared" si="102"/>
        <v>2.4676592223483269E-3</v>
      </c>
      <c r="T229" s="210">
        <f t="shared" si="102"/>
        <v>2.3825533655702992E-3</v>
      </c>
      <c r="U229" s="210">
        <f t="shared" si="102"/>
        <v>2.3003826818470945E-3</v>
      </c>
      <c r="V229" s="210">
        <f t="shared" si="102"/>
        <v>2.221045941472698E-3</v>
      </c>
      <c r="W229" s="210">
        <f t="shared" si="102"/>
        <v>2.1444454060014703E-3</v>
      </c>
      <c r="X229" s="210">
        <f t="shared" si="102"/>
        <v>2.0704867078398248E-3</v>
      </c>
      <c r="Y229" s="210">
        <f t="shared" si="102"/>
        <v>1.9990787339906088E-3</v>
      </c>
      <c r="Z229" s="210">
        <f t="shared" si="102"/>
        <v>1.9277156579431216E-3</v>
      </c>
      <c r="AA229" s="210">
        <f t="shared" si="102"/>
        <v>1.8563991026094536E-3</v>
      </c>
      <c r="AB229" s="210">
        <f t="shared" si="102"/>
        <v>1.7851308146179764E-3</v>
      </c>
      <c r="AC229" s="210">
        <f t="shared" si="102"/>
        <v>1.7139126791677795E-3</v>
      </c>
      <c r="AD229" s="210">
        <f t="shared" si="102"/>
        <v>1.6427467373810601E-3</v>
      </c>
      <c r="AE229" s="210">
        <f t="shared" si="102"/>
        <v>1.5716352067057181E-3</v>
      </c>
      <c r="AF229" s="210">
        <f t="shared" si="102"/>
        <v>1.5005805050747473E-3</v>
      </c>
      <c r="AG229" s="210">
        <f t="shared" si="102"/>
        <v>1.4295852797364689E-3</v>
      </c>
      <c r="AH229" s="210">
        <f t="shared" si="102"/>
        <v>1.3586524419522935E-3</v>
      </c>
      <c r="AI229" s="210">
        <f t="shared" si="102"/>
        <v>1.2877852091495688E-3</v>
      </c>
      <c r="AJ229" s="210">
        <f t="shared" si="102"/>
        <v>1.2169871566665475E-3</v>
      </c>
      <c r="AK229" s="210">
        <f t="shared" si="102"/>
        <v>1.1462622820131189E-3</v>
      </c>
      <c r="AL229" s="210">
        <f t="shared" si="102"/>
        <v>1.0756150857200583E-3</v>
      </c>
      <c r="AM229" s="209" cm="1">
        <f t="array" ref="AM229">SUMPRODUCT((EmissionRates!$J$10:$S$39)*(EmissionRates!$E$10:$E$39=$D229)*(EmissionRates!$J$8:$S$8=$E$207)*(EmissionRates!$B$10:$B$39=AM$2)*(EmissionRates!$F$10:$F$39=$F$69))</f>
        <v>2.64399416018571E-3</v>
      </c>
      <c r="AN229" s="210">
        <f t="shared" si="101"/>
        <v>2.64399416018571E-3</v>
      </c>
      <c r="AO229" s="210">
        <f t="shared" si="101"/>
        <v>2.64399416018571E-3</v>
      </c>
      <c r="AP229" s="210">
        <f t="shared" si="101"/>
        <v>2.64399416018571E-3</v>
      </c>
      <c r="AQ229" s="210">
        <f t="shared" si="101"/>
        <v>2.64399416018571E-3</v>
      </c>
      <c r="AR229" s="210">
        <f t="shared" si="101"/>
        <v>2.64399416018571E-3</v>
      </c>
      <c r="AS229" s="210">
        <f t="shared" si="101"/>
        <v>2.64399416018571E-3</v>
      </c>
      <c r="AT229" s="210">
        <f t="shared" si="101"/>
        <v>2.64399416018571E-3</v>
      </c>
      <c r="AU229" s="210">
        <f t="shared" si="101"/>
        <v>2.64399416018571E-3</v>
      </c>
      <c r="AV229" s="210">
        <f t="shared" si="101"/>
        <v>2.64399416018571E-3</v>
      </c>
      <c r="AW229" s="210">
        <f t="shared" si="101"/>
        <v>2.64399416018571E-3</v>
      </c>
      <c r="AX229" s="210">
        <f t="shared" si="101"/>
        <v>2.64399416018571E-3</v>
      </c>
      <c r="AY229" s="210">
        <f t="shared" si="101"/>
        <v>2.64399416018571E-3</v>
      </c>
      <c r="AZ229" s="210">
        <f t="shared" si="101"/>
        <v>2.64399416018571E-3</v>
      </c>
    </row>
    <row r="230" spans="2:52" s="202" customFormat="1" x14ac:dyDescent="0.25">
      <c r="B230" s="201"/>
      <c r="D230" s="208">
        <f t="shared" si="91"/>
        <v>26</v>
      </c>
      <c r="E230" s="202" t="s">
        <v>682</v>
      </c>
      <c r="G230"/>
      <c r="I230"/>
      <c r="J230"/>
      <c r="K230" s="211">
        <f t="shared" ref="K230:AM233" si="103">K229*($K$76/$K$71)^(1/(COUNT($D229:$D234)))</f>
        <v>3.1728789689927364E-3</v>
      </c>
      <c r="L230" s="211">
        <f t="shared" si="103"/>
        <v>3.0634511433579883E-3</v>
      </c>
      <c r="M230" s="211">
        <f t="shared" si="103"/>
        <v>2.9577973189190525E-3</v>
      </c>
      <c r="N230" s="211">
        <f t="shared" si="103"/>
        <v>2.8557873360484007E-3</v>
      </c>
      <c r="O230" s="211">
        <f t="shared" si="103"/>
        <v>2.7572955241283782E-3</v>
      </c>
      <c r="P230" s="211">
        <f t="shared" si="103"/>
        <v>2.6622005467320051E-3</v>
      </c>
      <c r="Q230" s="211">
        <f t="shared" si="103"/>
        <v>2.5703852521432534E-3</v>
      </c>
      <c r="R230" s="211">
        <f t="shared" si="103"/>
        <v>2.4817365290326606E-3</v>
      </c>
      <c r="S230" s="211">
        <f t="shared" si="103"/>
        <v>2.3961451671104675E-3</v>
      </c>
      <c r="T230" s="211">
        <f t="shared" si="103"/>
        <v>2.3135057225856263E-3</v>
      </c>
      <c r="U230" s="211">
        <f t="shared" si="103"/>
        <v>2.2337163882649221E-3</v>
      </c>
      <c r="V230" s="211">
        <f t="shared" si="103"/>
        <v>2.1566788681321794E-3</v>
      </c>
      <c r="W230" s="211">
        <f t="shared" si="103"/>
        <v>2.0822982562530455E-3</v>
      </c>
      <c r="X230" s="211">
        <f t="shared" si="103"/>
        <v>2.0104829198561653E-3</v>
      </c>
      <c r="Y230" s="211">
        <f t="shared" si="103"/>
        <v>1.9411443864467103E-3</v>
      </c>
      <c r="Z230" s="211">
        <f t="shared" si="103"/>
        <v>1.8718494496772012E-3</v>
      </c>
      <c r="AA230" s="211">
        <f t="shared" si="103"/>
        <v>1.8025996854268871E-3</v>
      </c>
      <c r="AB230" s="211">
        <f t="shared" si="103"/>
        <v>1.7333967897059357E-3</v>
      </c>
      <c r="AC230" s="211">
        <f t="shared" si="103"/>
        <v>1.6642425930793808E-3</v>
      </c>
      <c r="AD230" s="211">
        <f t="shared" si="103"/>
        <v>1.5951390775166302E-3</v>
      </c>
      <c r="AE230" s="211">
        <f t="shared" si="103"/>
        <v>1.5260883962027838E-3</v>
      </c>
      <c r="AF230" s="211">
        <f t="shared" si="103"/>
        <v>1.4570928969978721E-3</v>
      </c>
      <c r="AG230" s="211">
        <f t="shared" si="103"/>
        <v>1.3881551504315753E-3</v>
      </c>
      <c r="AH230" s="211">
        <f t="shared" si="103"/>
        <v>1.3192779833954248E-3</v>
      </c>
      <c r="AI230" s="211">
        <f t="shared" si="103"/>
        <v>1.2504645200740411E-3</v>
      </c>
      <c r="AJ230" s="211">
        <f t="shared" si="103"/>
        <v>1.1817182321905034E-3</v>
      </c>
      <c r="AK230" s="211">
        <f t="shared" si="103"/>
        <v>1.1130430014047732E-3</v>
      </c>
      <c r="AL230" s="211">
        <f t="shared" si="103"/>
        <v>1.0444431978198897E-3</v>
      </c>
      <c r="AM230" s="211">
        <f t="shared" si="103"/>
        <v>2.5673698261983939E-3</v>
      </c>
      <c r="AN230" s="210">
        <f t="shared" si="101"/>
        <v>2.5673698261983939E-3</v>
      </c>
      <c r="AO230" s="210">
        <f t="shared" si="101"/>
        <v>2.5673698261983939E-3</v>
      </c>
      <c r="AP230" s="210">
        <f t="shared" si="101"/>
        <v>2.5673698261983939E-3</v>
      </c>
      <c r="AQ230" s="210">
        <f t="shared" si="101"/>
        <v>2.5673698261983939E-3</v>
      </c>
      <c r="AR230" s="210">
        <f t="shared" si="101"/>
        <v>2.5673698261983939E-3</v>
      </c>
      <c r="AS230" s="210">
        <f t="shared" si="101"/>
        <v>2.5673698261983939E-3</v>
      </c>
      <c r="AT230" s="210">
        <f t="shared" si="101"/>
        <v>2.5673698261983939E-3</v>
      </c>
      <c r="AU230" s="210">
        <f t="shared" si="101"/>
        <v>2.5673698261983939E-3</v>
      </c>
      <c r="AV230" s="210">
        <f t="shared" si="101"/>
        <v>2.5673698261983939E-3</v>
      </c>
      <c r="AW230" s="210">
        <f t="shared" si="101"/>
        <v>2.5673698261983939E-3</v>
      </c>
      <c r="AX230" s="210">
        <f t="shared" si="101"/>
        <v>2.5673698261983939E-3</v>
      </c>
      <c r="AY230" s="210">
        <f t="shared" si="101"/>
        <v>2.5673698261983939E-3</v>
      </c>
      <c r="AZ230" s="210">
        <f t="shared" si="101"/>
        <v>2.5673698261983939E-3</v>
      </c>
    </row>
    <row r="231" spans="2:52" s="202" customFormat="1" x14ac:dyDescent="0.25">
      <c r="B231" s="201"/>
      <c r="D231" s="208">
        <f t="shared" si="91"/>
        <v>27</v>
      </c>
      <c r="E231" s="202" t="s">
        <v>683</v>
      </c>
      <c r="G231"/>
      <c r="I231"/>
      <c r="J231"/>
      <c r="K231" s="211">
        <f t="shared" si="103"/>
        <v>3.0809272765561866E-3</v>
      </c>
      <c r="L231" s="211">
        <f t="shared" si="103"/>
        <v>2.9746707265563112E-3</v>
      </c>
      <c r="M231" s="211">
        <f t="shared" si="103"/>
        <v>2.8720788052231968E-3</v>
      </c>
      <c r="N231" s="211">
        <f t="shared" si="103"/>
        <v>2.7730251250234149E-3</v>
      </c>
      <c r="O231" s="211">
        <f t="shared" si="103"/>
        <v>2.6773876573395554E-3</v>
      </c>
      <c r="P231" s="211">
        <f t="shared" si="103"/>
        <v>2.5850485821377715E-3</v>
      </c>
      <c r="Q231" s="211">
        <f t="shared" si="103"/>
        <v>2.4958941428200533E-3</v>
      </c>
      <c r="R231" s="211">
        <f t="shared" si="103"/>
        <v>2.4098145060824417E-3</v>
      </c>
      <c r="S231" s="211">
        <f t="shared" si="103"/>
        <v>2.3267036266065091E-3</v>
      </c>
      <c r="T231" s="211">
        <f t="shared" si="103"/>
        <v>2.2464591164174353E-3</v>
      </c>
      <c r="U231" s="211">
        <f t="shared" si="103"/>
        <v>2.1689821187477268E-3</v>
      </c>
      <c r="V231" s="211">
        <f t="shared" si="103"/>
        <v>2.0941771862511803E-3</v>
      </c>
      <c r="W231" s="211">
        <f t="shared" si="103"/>
        <v>2.021952163417072E-3</v>
      </c>
      <c r="X231" s="211">
        <f t="shared" si="103"/>
        <v>1.9522180730396986E-3</v>
      </c>
      <c r="Y231" s="211">
        <f t="shared" si="103"/>
        <v>1.8848890066034169E-3</v>
      </c>
      <c r="Z231" s="211">
        <f t="shared" si="103"/>
        <v>1.8176022733536479E-3</v>
      </c>
      <c r="AA231" s="211">
        <f t="shared" si="103"/>
        <v>1.750359403499835E-3</v>
      </c>
      <c r="AB231" s="211">
        <f t="shared" si="103"/>
        <v>1.6831620439008844E-3</v>
      </c>
      <c r="AC231" s="211">
        <f t="shared" si="103"/>
        <v>1.6160119720710975E-3</v>
      </c>
      <c r="AD231" s="211">
        <f t="shared" si="103"/>
        <v>1.5489111125413717E-3</v>
      </c>
      <c r="AE231" s="211">
        <f t="shared" si="103"/>
        <v>1.4818615560963759E-3</v>
      </c>
      <c r="AF231" s="211">
        <f t="shared" si="103"/>
        <v>1.4148655825539291E-3</v>
      </c>
      <c r="AG231" s="211">
        <f t="shared" si="103"/>
        <v>1.3479256879484166E-3</v>
      </c>
      <c r="AH231" s="211">
        <f t="shared" si="103"/>
        <v>1.2810446172465738E-3</v>
      </c>
      <c r="AI231" s="211">
        <f t="shared" si="103"/>
        <v>1.214225404092517E-3</v>
      </c>
      <c r="AJ231" s="211">
        <f t="shared" si="103"/>
        <v>1.1474714195969741E-3</v>
      </c>
      <c r="AK231" s="211">
        <f t="shared" si="103"/>
        <v>1.0807864329273702E-3</v>
      </c>
      <c r="AL231" s="211">
        <f t="shared" si="103"/>
        <v>1.0141746875388723E-3</v>
      </c>
      <c r="AM231" s="211">
        <f t="shared" si="103"/>
        <v>2.4929661054966185E-3</v>
      </c>
      <c r="AN231" s="210">
        <f t="shared" si="101"/>
        <v>2.4929661054966185E-3</v>
      </c>
      <c r="AO231" s="210">
        <f t="shared" si="101"/>
        <v>2.4929661054966185E-3</v>
      </c>
      <c r="AP231" s="210">
        <f t="shared" si="101"/>
        <v>2.4929661054966185E-3</v>
      </c>
      <c r="AQ231" s="210">
        <f t="shared" si="101"/>
        <v>2.4929661054966185E-3</v>
      </c>
      <c r="AR231" s="210">
        <f t="shared" si="101"/>
        <v>2.4929661054966185E-3</v>
      </c>
      <c r="AS231" s="210">
        <f t="shared" si="101"/>
        <v>2.4929661054966185E-3</v>
      </c>
      <c r="AT231" s="210">
        <f t="shared" si="101"/>
        <v>2.4929661054966185E-3</v>
      </c>
      <c r="AU231" s="210">
        <f t="shared" si="101"/>
        <v>2.4929661054966185E-3</v>
      </c>
      <c r="AV231" s="210">
        <f t="shared" si="101"/>
        <v>2.4929661054966185E-3</v>
      </c>
      <c r="AW231" s="210">
        <f t="shared" si="101"/>
        <v>2.4929661054966185E-3</v>
      </c>
      <c r="AX231" s="210">
        <f t="shared" si="101"/>
        <v>2.4929661054966185E-3</v>
      </c>
      <c r="AY231" s="210">
        <f t="shared" si="101"/>
        <v>2.4929661054966185E-3</v>
      </c>
      <c r="AZ231" s="210">
        <f t="shared" si="101"/>
        <v>2.4929661054966185E-3</v>
      </c>
    </row>
    <row r="232" spans="2:52" s="202" customFormat="1" x14ac:dyDescent="0.25">
      <c r="B232" s="201"/>
      <c r="D232" s="208">
        <f t="shared" si="91"/>
        <v>28</v>
      </c>
      <c r="E232" s="202" t="s">
        <v>684</v>
      </c>
      <c r="G232"/>
      <c r="I232"/>
      <c r="J232"/>
      <c r="K232" s="211">
        <f t="shared" si="103"/>
        <v>2.9916403922716573E-3</v>
      </c>
      <c r="L232" s="211">
        <f t="shared" si="103"/>
        <v>2.8884632126796794E-3</v>
      </c>
      <c r="M232" s="211">
        <f t="shared" si="103"/>
        <v>2.7888444588985224E-3</v>
      </c>
      <c r="N232" s="211">
        <f t="shared" si="103"/>
        <v>2.6926614061715971E-3</v>
      </c>
      <c r="O232" s="211">
        <f t="shared" si="103"/>
        <v>2.5997955623346656E-3</v>
      </c>
      <c r="P232" s="211">
        <f t="shared" si="103"/>
        <v>2.5101325218401006E-3</v>
      </c>
      <c r="Q232" s="211">
        <f t="shared" si="103"/>
        <v>2.4235618248156154E-3</v>
      </c>
      <c r="R232" s="211">
        <f t="shared" si="103"/>
        <v>2.3399768209838596E-3</v>
      </c>
      <c r="S232" s="211">
        <f t="shared" si="103"/>
        <v>2.2592745382752116E-3</v>
      </c>
      <c r="T232" s="211">
        <f t="shared" si="103"/>
        <v>2.1813555559719272E-3</v>
      </c>
      <c r="U232" s="211">
        <f t="shared" si="103"/>
        <v>2.1061238822273525E-3</v>
      </c>
      <c r="V232" s="211">
        <f t="shared" si="103"/>
        <v>2.0334868358093104E-3</v>
      </c>
      <c r="W232" s="211">
        <f t="shared" si="103"/>
        <v>1.9633549319219906E-3</v>
      </c>
      <c r="X232" s="211">
        <f t="shared" si="103"/>
        <v>1.8956417719656594E-3</v>
      </c>
      <c r="Y232" s="211">
        <f t="shared" si="103"/>
        <v>1.830263937098401E-3</v>
      </c>
      <c r="Z232" s="211">
        <f t="shared" si="103"/>
        <v>1.7649272085797634E-3</v>
      </c>
      <c r="AA232" s="211">
        <f t="shared" si="103"/>
        <v>1.6996330722729195E-3</v>
      </c>
      <c r="AB232" s="211">
        <f t="shared" si="103"/>
        <v>1.6343831273099431E-3</v>
      </c>
      <c r="AC232" s="211">
        <f t="shared" si="103"/>
        <v>1.5691790996918409E-3</v>
      </c>
      <c r="AD232" s="211">
        <f t="shared" si="103"/>
        <v>1.5040228581755983E-3</v>
      </c>
      <c r="AE232" s="211">
        <f t="shared" si="103"/>
        <v>1.4389164329538509E-3</v>
      </c>
      <c r="AF232" s="211">
        <f t="shared" si="103"/>
        <v>1.3738620377741039E-3</v>
      </c>
      <c r="AG232" s="211">
        <f t="shared" si="103"/>
        <v>1.3088620963343611E-3</v>
      </c>
      <c r="AH232" s="211">
        <f t="shared" si="103"/>
        <v>1.2439192740507853E-3</v>
      </c>
      <c r="AI232" s="211">
        <f t="shared" si="103"/>
        <v>1.1790365166508996E-3</v>
      </c>
      <c r="AJ232" s="211">
        <f t="shared" si="103"/>
        <v>1.1142170975488792E-3</v>
      </c>
      <c r="AK232" s="211">
        <f t="shared" si="103"/>
        <v>1.0494646766797051E-3</v>
      </c>
      <c r="AL232" s="211">
        <f t="shared" si="103"/>
        <v>9.84783374520994E-4</v>
      </c>
      <c r="AM232" s="211">
        <f t="shared" si="103"/>
        <v>2.4207186435456383E-3</v>
      </c>
      <c r="AN232" s="210">
        <f t="shared" si="101"/>
        <v>2.4207186435456383E-3</v>
      </c>
      <c r="AO232" s="210">
        <f t="shared" si="101"/>
        <v>2.4207186435456383E-3</v>
      </c>
      <c r="AP232" s="210">
        <f t="shared" si="101"/>
        <v>2.4207186435456383E-3</v>
      </c>
      <c r="AQ232" s="210">
        <f t="shared" si="101"/>
        <v>2.4207186435456383E-3</v>
      </c>
      <c r="AR232" s="210">
        <f t="shared" si="101"/>
        <v>2.4207186435456383E-3</v>
      </c>
      <c r="AS232" s="210">
        <f t="shared" si="101"/>
        <v>2.4207186435456383E-3</v>
      </c>
      <c r="AT232" s="210">
        <f t="shared" si="101"/>
        <v>2.4207186435456383E-3</v>
      </c>
      <c r="AU232" s="210">
        <f t="shared" si="101"/>
        <v>2.4207186435456383E-3</v>
      </c>
      <c r="AV232" s="210">
        <f t="shared" si="101"/>
        <v>2.4207186435456383E-3</v>
      </c>
      <c r="AW232" s="210">
        <f t="shared" si="101"/>
        <v>2.4207186435456383E-3</v>
      </c>
      <c r="AX232" s="210">
        <f t="shared" si="101"/>
        <v>2.4207186435456383E-3</v>
      </c>
      <c r="AY232" s="210">
        <f t="shared" si="101"/>
        <v>2.4207186435456383E-3</v>
      </c>
      <c r="AZ232" s="210">
        <f t="shared" si="101"/>
        <v>2.4207186435456383E-3</v>
      </c>
    </row>
    <row r="233" spans="2:52" s="202" customFormat="1" x14ac:dyDescent="0.25">
      <c r="B233" s="201"/>
      <c r="D233" s="208">
        <f t="shared" si="91"/>
        <v>29</v>
      </c>
      <c r="E233" s="202" t="s">
        <v>685</v>
      </c>
      <c r="G233"/>
      <c r="I233"/>
      <c r="J233"/>
      <c r="K233" s="211">
        <f t="shared" si="103"/>
        <v>2.9049410886047883E-3</v>
      </c>
      <c r="L233" s="211">
        <f t="shared" si="103"/>
        <v>2.8047540376552921E-3</v>
      </c>
      <c r="M233" s="211">
        <f t="shared" si="103"/>
        <v>2.7080222874750022E-3</v>
      </c>
      <c r="N233" s="211">
        <f t="shared" si="103"/>
        <v>2.6146266699349796E-3</v>
      </c>
      <c r="O233" s="211">
        <f t="shared" si="103"/>
        <v>2.5244521268358968E-3</v>
      </c>
      <c r="P233" s="211">
        <f t="shared" si="103"/>
        <v>2.4373875681627482E-3</v>
      </c>
      <c r="Q233" s="211">
        <f t="shared" si="103"/>
        <v>2.3533257352281343E-3</v>
      </c>
      <c r="R233" s="211">
        <f t="shared" si="103"/>
        <v>2.2721630685355368E-3</v>
      </c>
      <c r="S233" s="211">
        <f t="shared" si="103"/>
        <v>2.1937995801997825E-3</v>
      </c>
      <c r="T233" s="211">
        <f t="shared" si="103"/>
        <v>2.1181387307675401E-3</v>
      </c>
      <c r="U233" s="211">
        <f t="shared" si="103"/>
        <v>2.0450873102860908E-3</v>
      </c>
      <c r="V233" s="211">
        <f t="shared" si="103"/>
        <v>1.9745553234738525E-3</v>
      </c>
      <c r="W233" s="211">
        <f t="shared" si="103"/>
        <v>1.9064558788512123E-3</v>
      </c>
      <c r="X233" s="211">
        <f t="shared" si="103"/>
        <v>1.8407050816950567E-3</v>
      </c>
      <c r="Y233" s="211">
        <f t="shared" si="103"/>
        <v>1.7772219306851503E-3</v>
      </c>
      <c r="Z233" s="211">
        <f t="shared" si="103"/>
        <v>1.7137786947403763E-3</v>
      </c>
      <c r="AA233" s="211">
        <f t="shared" si="103"/>
        <v>1.650376816662816E-3</v>
      </c>
      <c r="AB233" s="211">
        <f t="shared" si="103"/>
        <v>1.5870178492408589E-3</v>
      </c>
      <c r="AC233" s="211">
        <f t="shared" si="103"/>
        <v>1.5237034684550993E-3</v>
      </c>
      <c r="AD233" s="211">
        <f t="shared" si="103"/>
        <v>1.4604354889049681E-3</v>
      </c>
      <c r="AE233" s="211">
        <f t="shared" si="103"/>
        <v>1.3972158819470556E-3</v>
      </c>
      <c r="AF233" s="211">
        <f t="shared" si="103"/>
        <v>1.3340467971733065E-3</v>
      </c>
      <c r="AG233" s="211">
        <f t="shared" si="103"/>
        <v>1.2709305880416882E-3</v>
      </c>
      <c r="AH233" s="211">
        <f t="shared" si="103"/>
        <v>1.2078698427232092E-3</v>
      </c>
      <c r="AI233" s="211">
        <f t="shared" si="103"/>
        <v>1.1448674215766674E-3</v>
      </c>
      <c r="AJ233" s="211">
        <f t="shared" si="103"/>
        <v>1.0819265031509829E-3</v>
      </c>
      <c r="AK233" s="211">
        <f t="shared" si="103"/>
        <v>1.0190506413143062E-3</v>
      </c>
      <c r="AL233" s="211">
        <f t="shared" si="103"/>
        <v>9.5624383713065696E-4</v>
      </c>
      <c r="AM233" s="211">
        <f t="shared" si="103"/>
        <v>2.3505649508387925E-3</v>
      </c>
      <c r="AN233" s="210">
        <f>$AM233</f>
        <v>2.3505649508387925E-3</v>
      </c>
      <c r="AO233" s="210">
        <f>$AM233</f>
        <v>2.3505649508387925E-3</v>
      </c>
      <c r="AP233" s="210">
        <f t="shared" si="101"/>
        <v>2.3505649508387925E-3</v>
      </c>
      <c r="AQ233" s="210">
        <f t="shared" si="101"/>
        <v>2.3505649508387925E-3</v>
      </c>
      <c r="AR233" s="210">
        <f t="shared" si="101"/>
        <v>2.3505649508387925E-3</v>
      </c>
      <c r="AS233" s="210">
        <f t="shared" si="101"/>
        <v>2.3505649508387925E-3</v>
      </c>
      <c r="AT233" s="210">
        <f t="shared" si="101"/>
        <v>2.3505649508387925E-3</v>
      </c>
      <c r="AU233" s="210">
        <f t="shared" si="101"/>
        <v>2.3505649508387925E-3</v>
      </c>
      <c r="AV233" s="210">
        <f t="shared" si="101"/>
        <v>2.3505649508387925E-3</v>
      </c>
      <c r="AW233" s="210">
        <f t="shared" si="101"/>
        <v>2.3505649508387925E-3</v>
      </c>
      <c r="AX233" s="210">
        <f t="shared" si="101"/>
        <v>2.3505649508387925E-3</v>
      </c>
      <c r="AY233" s="210">
        <f t="shared" si="101"/>
        <v>2.3505649508387925E-3</v>
      </c>
      <c r="AZ233" s="210">
        <f t="shared" si="101"/>
        <v>2.3505649508387925E-3</v>
      </c>
    </row>
    <row r="234" spans="2:52" s="202" customFormat="1" x14ac:dyDescent="0.25">
      <c r="B234" s="201"/>
      <c r="D234" s="208">
        <f t="shared" si="91"/>
        <v>30</v>
      </c>
      <c r="E234" s="202" t="s">
        <v>686</v>
      </c>
      <c r="G234"/>
      <c r="I234"/>
      <c r="J234"/>
      <c r="K234" s="209" cm="1">
        <f t="array" ref="K234">SUMPRODUCT((EmissionRates!$J$10:$S$39)*(EmissionRates!$E$10:$E$39=$D234)*(EmissionRates!$J$8:$S$8=$E$207)*(EmissionRates!$B$10:$B$39=K$2)*(EmissionRates!$F$10:$F$39=$F$69))</f>
        <v>2.8944627643945498E-3</v>
      </c>
      <c r="L234" s="210">
        <f t="shared" ref="L234:AL234" si="104">K234*($AM$71/$K$71)^(1/(COUNT(K$2:AM$2)))</f>
        <v>2.7946370950942836E-3</v>
      </c>
      <c r="M234" s="210">
        <f t="shared" si="104"/>
        <v>2.6982542630534321E-3</v>
      </c>
      <c r="N234" s="210">
        <f t="shared" si="104"/>
        <v>2.6051955299907703E-3</v>
      </c>
      <c r="O234" s="210">
        <f t="shared" si="104"/>
        <v>2.515346252729886E-3</v>
      </c>
      <c r="P234" s="210">
        <f t="shared" si="104"/>
        <v>2.4285957419651703E-3</v>
      </c>
      <c r="Q234" s="210">
        <f t="shared" si="104"/>
        <v>2.3448371258987578E-3</v>
      </c>
      <c r="R234" s="210">
        <f t="shared" si="104"/>
        <v>2.2639672185804237E-3</v>
      </c>
      <c r="S234" s="210">
        <f t="shared" si="104"/>
        <v>2.18588639278824E-3</v>
      </c>
      <c r="T234" s="210">
        <f t="shared" si="104"/>
        <v>2.1104984572933869E-3</v>
      </c>
      <c r="U234" s="210">
        <f t="shared" si="104"/>
        <v>2.037710538357915E-3</v>
      </c>
      <c r="V234" s="210">
        <f t="shared" si="104"/>
        <v>1.9674329653194744E-3</v>
      </c>
      <c r="W234" s="210">
        <f t="shared" si="104"/>
        <v>1.8995791601220506E-3</v>
      </c>
      <c r="X234" s="210">
        <f t="shared" si="104"/>
        <v>1.834065530656623E-3</v>
      </c>
      <c r="Y234" s="210">
        <f t="shared" si="104"/>
        <v>1.7708113677803413E-3</v>
      </c>
      <c r="Z234" s="210">
        <f t="shared" si="104"/>
        <v>1.7075969759927805E-3</v>
      </c>
      <c r="AA234" s="210">
        <f t="shared" si="104"/>
        <v>1.644423792891735E-3</v>
      </c>
      <c r="AB234" s="210">
        <f t="shared" si="104"/>
        <v>1.5812933656645782E-3</v>
      </c>
      <c r="AC234" s="210">
        <f t="shared" si="104"/>
        <v>1.5182073642465263E-3</v>
      </c>
      <c r="AD234" s="210">
        <f t="shared" si="104"/>
        <v>1.4551675966916239E-3</v>
      </c>
      <c r="AE234" s="210">
        <f t="shared" si="104"/>
        <v>1.3921760272456415E-3</v>
      </c>
      <c r="AF234" s="210">
        <f t="shared" si="104"/>
        <v>1.3292347977467965E-3</v>
      </c>
      <c r="AG234" s="210">
        <f t="shared" si="104"/>
        <v>1.2663462531639692E-3</v>
      </c>
      <c r="AH234" s="210">
        <f t="shared" si="104"/>
        <v>1.2035129723324564E-3</v>
      </c>
      <c r="AI234" s="210">
        <f t="shared" si="104"/>
        <v>1.1407378052935427E-3</v>
      </c>
      <c r="AJ234" s="210">
        <f t="shared" si="104"/>
        <v>1.0780239191309018E-3</v>
      </c>
      <c r="AK234" s="210">
        <f t="shared" si="104"/>
        <v>1.0153748548936354E-3</v>
      </c>
      <c r="AL234" s="210">
        <f t="shared" si="104"/>
        <v>9.5279459921364645E-4</v>
      </c>
      <c r="AM234" s="209" cm="1">
        <f t="array" ref="AM234">SUMPRODUCT((EmissionRates!$J$10:$S$39)*(EmissionRates!$E$10:$E$39=$D234)*(EmissionRates!$J$8:$S$8=$E$207)*(EmissionRates!$B$10:$B$39=AM$2)*(EmissionRates!$F$10:$F$39=$F$69))</f>
        <v>2.34097688674199E-3</v>
      </c>
      <c r="AN234" s="210">
        <f t="shared" ref="AN234:AZ253" si="105">$AM234</f>
        <v>2.34097688674199E-3</v>
      </c>
      <c r="AO234" s="210">
        <f t="shared" si="105"/>
        <v>2.34097688674199E-3</v>
      </c>
      <c r="AP234" s="210">
        <f t="shared" si="105"/>
        <v>2.34097688674199E-3</v>
      </c>
      <c r="AQ234" s="210">
        <f t="shared" si="105"/>
        <v>2.34097688674199E-3</v>
      </c>
      <c r="AR234" s="210">
        <f t="shared" si="105"/>
        <v>2.34097688674199E-3</v>
      </c>
      <c r="AS234" s="210">
        <f t="shared" si="105"/>
        <v>2.34097688674199E-3</v>
      </c>
      <c r="AT234" s="210">
        <f t="shared" si="105"/>
        <v>2.34097688674199E-3</v>
      </c>
      <c r="AU234" s="210">
        <f t="shared" si="105"/>
        <v>2.34097688674199E-3</v>
      </c>
      <c r="AV234" s="210">
        <f t="shared" si="105"/>
        <v>2.34097688674199E-3</v>
      </c>
      <c r="AW234" s="210">
        <f t="shared" si="105"/>
        <v>2.34097688674199E-3</v>
      </c>
      <c r="AX234" s="210">
        <f t="shared" si="105"/>
        <v>2.34097688674199E-3</v>
      </c>
      <c r="AY234" s="210">
        <f t="shared" si="105"/>
        <v>2.34097688674199E-3</v>
      </c>
      <c r="AZ234" s="210">
        <f t="shared" si="105"/>
        <v>2.34097688674199E-3</v>
      </c>
    </row>
    <row r="235" spans="2:52" s="202" customFormat="1" x14ac:dyDescent="0.25">
      <c r="B235" s="201"/>
      <c r="D235" s="208">
        <f t="shared" si="91"/>
        <v>31</v>
      </c>
      <c r="E235" s="207" t="s">
        <v>687</v>
      </c>
      <c r="G235"/>
      <c r="I235"/>
      <c r="J235"/>
      <c r="K235" s="211">
        <f t="shared" ref="K235:AM238" si="106">K234*($K$76/$K$71)^(1/(COUNT($D234:$D239)))</f>
        <v>2.8105797192227557E-3</v>
      </c>
      <c r="L235" s="211">
        <f t="shared" si="106"/>
        <v>2.7136470500433497E-3</v>
      </c>
      <c r="M235" s="211">
        <f t="shared" si="106"/>
        <v>2.6200574428984348E-3</v>
      </c>
      <c r="N235" s="211">
        <f t="shared" si="106"/>
        <v>2.5296956006042944E-3</v>
      </c>
      <c r="O235" s="211">
        <f t="shared" si="106"/>
        <v>2.4424502024037458E-3</v>
      </c>
      <c r="P235" s="211">
        <f t="shared" si="106"/>
        <v>2.3582137668251638E-3</v>
      </c>
      <c r="Q235" s="211">
        <f t="shared" si="106"/>
        <v>2.2768825192712966E-3</v>
      </c>
      <c r="R235" s="211">
        <f t="shared" si="106"/>
        <v>2.1983562641747388E-3</v>
      </c>
      <c r="S235" s="211">
        <f t="shared" si="106"/>
        <v>2.1225382615625752E-3</v>
      </c>
      <c r="T235" s="211">
        <f t="shared" si="106"/>
        <v>2.0493351078781199E-3</v>
      </c>
      <c r="U235" s="211">
        <f t="shared" si="106"/>
        <v>1.978656620912937E-3</v>
      </c>
      <c r="V235" s="211">
        <f t="shared" si="106"/>
        <v>1.9104157287073837E-3</v>
      </c>
      <c r="W235" s="211">
        <f t="shared" si="106"/>
        <v>1.8445283622828021E-3</v>
      </c>
      <c r="X235" s="211">
        <f t="shared" si="106"/>
        <v>1.7809133520732231E-3</v>
      </c>
      <c r="Y235" s="211">
        <f t="shared" si="106"/>
        <v>1.7194923279289802E-3</v>
      </c>
      <c r="Z235" s="211">
        <f t="shared" si="106"/>
        <v>1.6581099222865003E-3</v>
      </c>
      <c r="AA235" s="211">
        <f t="shared" si="106"/>
        <v>1.5967675310812417E-3</v>
      </c>
      <c r="AB235" s="211">
        <f t="shared" si="106"/>
        <v>1.5354666566622787E-3</v>
      </c>
      <c r="AC235" s="211">
        <f t="shared" si="106"/>
        <v>1.4742089205692312E-3</v>
      </c>
      <c r="AD235" s="211">
        <f t="shared" si="106"/>
        <v>1.4129960784577912E-3</v>
      </c>
      <c r="AE235" s="211">
        <f t="shared" si="106"/>
        <v>1.3518300376488596E-3</v>
      </c>
      <c r="AF235" s="211">
        <f t="shared" si="106"/>
        <v>1.2907128779090617E-3</v>
      </c>
      <c r="AG235" s="211">
        <f t="shared" si="106"/>
        <v>1.2296468762488528E-3</v>
      </c>
      <c r="AH235" s="211">
        <f t="shared" si="106"/>
        <v>1.1686345367675336E-3</v>
      </c>
      <c r="AI235" s="211">
        <f t="shared" si="106"/>
        <v>1.1076786269107013E-3</v>
      </c>
      <c r="AJ235" s="211">
        <f t="shared" si="106"/>
        <v>1.046782221978288E-3</v>
      </c>
      <c r="AK235" s="211">
        <f t="shared" si="106"/>
        <v>9.8594876039793966E-4</v>
      </c>
      <c r="AL235" s="211">
        <f t="shared" si="106"/>
        <v>9.2518211326688121E-4</v>
      </c>
      <c r="AM235" s="211">
        <f t="shared" si="106"/>
        <v>2.2731341518648046E-3</v>
      </c>
      <c r="AN235" s="210">
        <f t="shared" si="105"/>
        <v>2.2731341518648046E-3</v>
      </c>
      <c r="AO235" s="210">
        <f t="shared" si="105"/>
        <v>2.2731341518648046E-3</v>
      </c>
      <c r="AP235" s="210">
        <f t="shared" si="105"/>
        <v>2.2731341518648046E-3</v>
      </c>
      <c r="AQ235" s="210">
        <f t="shared" si="105"/>
        <v>2.2731341518648046E-3</v>
      </c>
      <c r="AR235" s="210">
        <f t="shared" si="105"/>
        <v>2.2731341518648046E-3</v>
      </c>
      <c r="AS235" s="210">
        <f t="shared" si="105"/>
        <v>2.2731341518648046E-3</v>
      </c>
      <c r="AT235" s="210">
        <f t="shared" si="105"/>
        <v>2.2731341518648046E-3</v>
      </c>
      <c r="AU235" s="210">
        <f t="shared" si="105"/>
        <v>2.2731341518648046E-3</v>
      </c>
      <c r="AV235" s="210">
        <f t="shared" si="105"/>
        <v>2.2731341518648046E-3</v>
      </c>
      <c r="AW235" s="210">
        <f t="shared" si="105"/>
        <v>2.2731341518648046E-3</v>
      </c>
      <c r="AX235" s="210">
        <f t="shared" si="105"/>
        <v>2.2731341518648046E-3</v>
      </c>
      <c r="AY235" s="210">
        <f t="shared" si="105"/>
        <v>2.2731341518648046E-3</v>
      </c>
      <c r="AZ235" s="210">
        <f t="shared" si="105"/>
        <v>2.2731341518648046E-3</v>
      </c>
    </row>
    <row r="236" spans="2:52" s="202" customFormat="1" x14ac:dyDescent="0.25">
      <c r="B236" s="201"/>
      <c r="D236" s="208">
        <f t="shared" si="91"/>
        <v>32</v>
      </c>
      <c r="E236" s="207" t="s">
        <v>688</v>
      </c>
      <c r="G236"/>
      <c r="I236"/>
      <c r="J236"/>
      <c r="K236" s="211">
        <f t="shared" si="106"/>
        <v>2.7291276485840767E-3</v>
      </c>
      <c r="L236" s="211">
        <f t="shared" si="106"/>
        <v>2.6350041388685341E-3</v>
      </c>
      <c r="M236" s="211">
        <f t="shared" si="106"/>
        <v>2.5441268075007749E-3</v>
      </c>
      <c r="N236" s="211">
        <f t="shared" si="106"/>
        <v>2.456383698669786E-3</v>
      </c>
      <c r="O236" s="211">
        <f t="shared" si="106"/>
        <v>2.371666717752166E-3</v>
      </c>
      <c r="P236" s="211">
        <f t="shared" si="106"/>
        <v>2.2898714981455666E-3</v>
      </c>
      <c r="Q236" s="211">
        <f t="shared" si="106"/>
        <v>2.2108972726948553E-3</v>
      </c>
      <c r="R236" s="211">
        <f t="shared" si="106"/>
        <v>2.1346467495525876E-3</v>
      </c>
      <c r="S236" s="211">
        <f t="shared" si="106"/>
        <v>2.0610259923208745E-3</v>
      </c>
      <c r="T236" s="211">
        <f t="shared" si="106"/>
        <v>1.9899443043269668E-3</v>
      </c>
      <c r="U236" s="211">
        <f t="shared" si="106"/>
        <v>1.9213141168900091E-3</v>
      </c>
      <c r="V236" s="211">
        <f t="shared" si="106"/>
        <v>1.855050881441301E-3</v>
      </c>
      <c r="W236" s="211">
        <f t="shared" si="106"/>
        <v>1.7910729653651677E-3</v>
      </c>
      <c r="X236" s="211">
        <f t="shared" si="106"/>
        <v>1.7293015514321262E-3</v>
      </c>
      <c r="Y236" s="211">
        <f t="shared" si="106"/>
        <v>1.6696605407004474E-3</v>
      </c>
      <c r="Z236" s="211">
        <f t="shared" si="106"/>
        <v>1.6100570292861469E-3</v>
      </c>
      <c r="AA236" s="211">
        <f t="shared" si="106"/>
        <v>1.550492372669743E-3</v>
      </c>
      <c r="AB236" s="211">
        <f t="shared" si="106"/>
        <v>1.4909680296614483E-3</v>
      </c>
      <c r="AC236" s="211">
        <f t="shared" si="106"/>
        <v>1.4314855748078156E-3</v>
      </c>
      <c r="AD236" s="211">
        <f t="shared" si="106"/>
        <v>1.3720467128847172E-3</v>
      </c>
      <c r="AE236" s="211">
        <f t="shared" si="106"/>
        <v>1.3126532959378957E-3</v>
      </c>
      <c r="AF236" s="211">
        <f t="shared" si="106"/>
        <v>1.2533073434612522E-3</v>
      </c>
      <c r="AG236" s="211">
        <f t="shared" si="106"/>
        <v>1.1940110664762874E-3</v>
      </c>
      <c r="AH236" s="211">
        <f t="shared" si="106"/>
        <v>1.1347668965121943E-3</v>
      </c>
      <c r="AI236" s="211">
        <f t="shared" si="106"/>
        <v>1.0755775208125488E-3</v>
      </c>
      <c r="AJ236" s="211">
        <f t="shared" si="106"/>
        <v>1.0164459255534821E-3</v>
      </c>
      <c r="AK236" s="211">
        <f t="shared" si="106"/>
        <v>9.5737544951520848E-4</v>
      </c>
      <c r="AL236" s="211">
        <f t="shared" si="106"/>
        <v>8.9836985160852978E-4</v>
      </c>
      <c r="AM236" s="211">
        <f t="shared" si="106"/>
        <v>2.2072575349367895E-3</v>
      </c>
      <c r="AN236" s="210">
        <f t="shared" si="105"/>
        <v>2.2072575349367895E-3</v>
      </c>
      <c r="AO236" s="210">
        <f t="shared" si="105"/>
        <v>2.2072575349367895E-3</v>
      </c>
      <c r="AP236" s="210">
        <f t="shared" si="105"/>
        <v>2.2072575349367895E-3</v>
      </c>
      <c r="AQ236" s="210">
        <f t="shared" si="105"/>
        <v>2.2072575349367895E-3</v>
      </c>
      <c r="AR236" s="210">
        <f t="shared" si="105"/>
        <v>2.2072575349367895E-3</v>
      </c>
      <c r="AS236" s="210">
        <f t="shared" si="105"/>
        <v>2.2072575349367895E-3</v>
      </c>
      <c r="AT236" s="210">
        <f t="shared" si="105"/>
        <v>2.2072575349367895E-3</v>
      </c>
      <c r="AU236" s="210">
        <f t="shared" si="105"/>
        <v>2.2072575349367895E-3</v>
      </c>
      <c r="AV236" s="210">
        <f t="shared" si="105"/>
        <v>2.2072575349367895E-3</v>
      </c>
      <c r="AW236" s="210">
        <f t="shared" si="105"/>
        <v>2.2072575349367895E-3</v>
      </c>
      <c r="AX236" s="210">
        <f t="shared" si="105"/>
        <v>2.2072575349367895E-3</v>
      </c>
      <c r="AY236" s="210">
        <f t="shared" si="105"/>
        <v>2.2072575349367895E-3</v>
      </c>
      <c r="AZ236" s="210">
        <f t="shared" si="105"/>
        <v>2.2072575349367895E-3</v>
      </c>
    </row>
    <row r="237" spans="2:52" s="202" customFormat="1" x14ac:dyDescent="0.25">
      <c r="B237" s="201"/>
      <c r="D237" s="208">
        <f t="shared" si="91"/>
        <v>33</v>
      </c>
      <c r="E237" s="207" t="s">
        <v>689</v>
      </c>
      <c r="G237"/>
      <c r="I237"/>
      <c r="J237"/>
      <c r="K237" s="211">
        <f t="shared" si="106"/>
        <v>2.6500361015647607E-3</v>
      </c>
      <c r="L237" s="211">
        <f t="shared" si="106"/>
        <v>2.5586403404021861E-3</v>
      </c>
      <c r="M237" s="211">
        <f t="shared" si="106"/>
        <v>2.4703966816406139E-3</v>
      </c>
      <c r="N237" s="211">
        <f t="shared" si="106"/>
        <v>2.3851964140070045E-3</v>
      </c>
      <c r="O237" s="211">
        <f t="shared" si="106"/>
        <v>2.3029345755166933E-3</v>
      </c>
      <c r="P237" s="211">
        <f t="shared" si="106"/>
        <v>2.2235098241660681E-3</v>
      </c>
      <c r="Q237" s="211">
        <f t="shared" si="106"/>
        <v>2.1468243130848695E-3</v>
      </c>
      <c r="R237" s="211">
        <f t="shared" si="106"/>
        <v>2.0727835699942908E-3</v>
      </c>
      <c r="S237" s="211">
        <f t="shared" si="106"/>
        <v>2.0012963808223976E-3</v>
      </c>
      <c r="T237" s="211">
        <f t="shared" si="106"/>
        <v>1.932274677333465E-3</v>
      </c>
      <c r="U237" s="211">
        <f t="shared" si="106"/>
        <v>1.8656334286328215E-3</v>
      </c>
      <c r="V237" s="211">
        <f t="shared" si="106"/>
        <v>1.8012905364135196E-3</v>
      </c>
      <c r="W237" s="211">
        <f t="shared" si="106"/>
        <v>1.7391667338157934E-3</v>
      </c>
      <c r="X237" s="211">
        <f t="shared" si="106"/>
        <v>1.6791854877747042E-3</v>
      </c>
      <c r="Y237" s="211">
        <f t="shared" si="106"/>
        <v>1.6212729047356662E-3</v>
      </c>
      <c r="Z237" s="211">
        <f t="shared" si="106"/>
        <v>1.5633967342641706E-3</v>
      </c>
      <c r="AA237" s="211">
        <f t="shared" si="106"/>
        <v>1.5055582925582016E-3</v>
      </c>
      <c r="AB237" s="211">
        <f t="shared" si="106"/>
        <v>1.4477589961508883E-3</v>
      </c>
      <c r="AC237" s="211">
        <f t="shared" si="106"/>
        <v>1.390000373957601E-3</v>
      </c>
      <c r="AD237" s="211">
        <f t="shared" si="106"/>
        <v>1.3322840813489148E-3</v>
      </c>
      <c r="AE237" s="211">
        <f t="shared" si="106"/>
        <v>1.2746119166973182E-3</v>
      </c>
      <c r="AF237" s="211">
        <f t="shared" si="106"/>
        <v>1.2169858409707226E-3</v>
      </c>
      <c r="AG237" s="211">
        <f t="shared" si="106"/>
        <v>1.1594080011140687E-3</v>
      </c>
      <c r="AH237" s="211">
        <f t="shared" si="106"/>
        <v>1.1018807581895614E-3</v>
      </c>
      <c r="AI237" s="211">
        <f t="shared" si="106"/>
        <v>1.0444067215630523E-3</v>
      </c>
      <c r="AJ237" s="211">
        <f t="shared" si="106"/>
        <v>9.8698879086972545E-4</v>
      </c>
      <c r="AK237" s="211">
        <f t="shared" si="106"/>
        <v>9.2963020813019816E-4</v>
      </c>
      <c r="AL237" s="211">
        <f t="shared" si="106"/>
        <v>8.7233462332007069E-4</v>
      </c>
      <c r="AM237" s="211">
        <f t="shared" si="106"/>
        <v>2.1432900568311886E-3</v>
      </c>
      <c r="AN237" s="210">
        <f t="shared" si="105"/>
        <v>2.1432900568311886E-3</v>
      </c>
      <c r="AO237" s="210">
        <f t="shared" si="105"/>
        <v>2.1432900568311886E-3</v>
      </c>
      <c r="AP237" s="210">
        <f t="shared" si="105"/>
        <v>2.1432900568311886E-3</v>
      </c>
      <c r="AQ237" s="210">
        <f t="shared" si="105"/>
        <v>2.1432900568311886E-3</v>
      </c>
      <c r="AR237" s="210">
        <f t="shared" si="105"/>
        <v>2.1432900568311886E-3</v>
      </c>
      <c r="AS237" s="210">
        <f t="shared" si="105"/>
        <v>2.1432900568311886E-3</v>
      </c>
      <c r="AT237" s="210">
        <f t="shared" si="105"/>
        <v>2.1432900568311886E-3</v>
      </c>
      <c r="AU237" s="210">
        <f t="shared" si="105"/>
        <v>2.1432900568311886E-3</v>
      </c>
      <c r="AV237" s="210">
        <f t="shared" si="105"/>
        <v>2.1432900568311886E-3</v>
      </c>
      <c r="AW237" s="210">
        <f t="shared" si="105"/>
        <v>2.1432900568311886E-3</v>
      </c>
      <c r="AX237" s="210">
        <f t="shared" si="105"/>
        <v>2.1432900568311886E-3</v>
      </c>
      <c r="AY237" s="210">
        <f t="shared" si="105"/>
        <v>2.1432900568311886E-3</v>
      </c>
      <c r="AZ237" s="210">
        <f t="shared" si="105"/>
        <v>2.1432900568311886E-3</v>
      </c>
    </row>
    <row r="238" spans="2:52" s="202" customFormat="1" x14ac:dyDescent="0.25">
      <c r="B238" s="201"/>
      <c r="D238" s="208">
        <f t="shared" si="91"/>
        <v>34</v>
      </c>
      <c r="E238" s="202" t="s">
        <v>690</v>
      </c>
      <c r="G238"/>
      <c r="I238"/>
      <c r="J238"/>
      <c r="K238" s="211">
        <f t="shared" si="106"/>
        <v>2.5732366689553933E-3</v>
      </c>
      <c r="L238" s="211">
        <f t="shared" si="106"/>
        <v>2.4844896047656797E-3</v>
      </c>
      <c r="M238" s="211">
        <f t="shared" si="106"/>
        <v>2.3988032934003419E-3</v>
      </c>
      <c r="N238" s="211">
        <f t="shared" si="106"/>
        <v>2.3160721740959058E-3</v>
      </c>
      <c r="O238" s="211">
        <f t="shared" si="106"/>
        <v>2.2361943267209341E-3</v>
      </c>
      <c r="P238" s="211">
        <f t="shared" si="106"/>
        <v>2.1590713462160968E-3</v>
      </c>
      <c r="Q238" s="211">
        <f t="shared" si="106"/>
        <v>2.0846082213646249E-3</v>
      </c>
      <c r="R238" s="211">
        <f t="shared" si="106"/>
        <v>2.0127132177437746E-3</v>
      </c>
      <c r="S238" s="211">
        <f t="shared" si="106"/>
        <v>1.9432977647131353E-3</v>
      </c>
      <c r="T238" s="211">
        <f t="shared" si="106"/>
        <v>1.8762763463005276E-3</v>
      </c>
      <c r="U238" s="211">
        <f t="shared" si="106"/>
        <v>1.8115663958510918E-3</v>
      </c>
      <c r="V238" s="211">
        <f t="shared" si="106"/>
        <v>1.749088194309766E-3</v>
      </c>
      <c r="W238" s="211">
        <f t="shared" si="106"/>
        <v>1.6887647720118496E-3</v>
      </c>
      <c r="X238" s="211">
        <f t="shared" si="106"/>
        <v>1.6305218138606644E-3</v>
      </c>
      <c r="Y238" s="211">
        <f t="shared" si="106"/>
        <v>1.5742875677754945E-3</v>
      </c>
      <c r="Z238" s="211">
        <f t="shared" si="106"/>
        <v>1.5180886790026103E-3</v>
      </c>
      <c r="AA238" s="211">
        <f t="shared" si="106"/>
        <v>1.4619264255958896E-3</v>
      </c>
      <c r="AB238" s="211">
        <f t="shared" si="106"/>
        <v>1.4058021830365903E-3</v>
      </c>
      <c r="AC238" s="211">
        <f t="shared" si="106"/>
        <v>1.3497174359313156E-3</v>
      </c>
      <c r="AD238" s="211">
        <f t="shared" si="106"/>
        <v>1.2936737916771353E-3</v>
      </c>
      <c r="AE238" s="211">
        <f t="shared" si="106"/>
        <v>1.2376729965287623E-3</v>
      </c>
      <c r="AF238" s="211">
        <f t="shared" si="106"/>
        <v>1.1817169546242319E-3</v>
      </c>
      <c r="AG238" s="211">
        <f t="shared" si="106"/>
        <v>1.1258077506888973E-3</v>
      </c>
      <c r="AH238" s="211">
        <f t="shared" si="106"/>
        <v>1.0699476773601455E-3</v>
      </c>
      <c r="AI238" s="211">
        <f t="shared" si="106"/>
        <v>1.0141392683830407E-3</v>
      </c>
      <c r="AJ238" s="211">
        <f t="shared" si="106"/>
        <v>9.5838533935982233E-4</v>
      </c>
      <c r="AK238" s="211">
        <f t="shared" si="106"/>
        <v>9.0268903835565408E-4</v>
      </c>
      <c r="AL238" s="211">
        <f t="shared" si="106"/>
        <v>8.4705390956793373E-4</v>
      </c>
      <c r="AM238" s="211">
        <f t="shared" si="106"/>
        <v>2.0811763897061481E-3</v>
      </c>
      <c r="AN238" s="210">
        <f t="shared" si="105"/>
        <v>2.0811763897061481E-3</v>
      </c>
      <c r="AO238" s="210">
        <f t="shared" si="105"/>
        <v>2.0811763897061481E-3</v>
      </c>
      <c r="AP238" s="210">
        <f t="shared" si="105"/>
        <v>2.0811763897061481E-3</v>
      </c>
      <c r="AQ238" s="210">
        <f t="shared" si="105"/>
        <v>2.0811763897061481E-3</v>
      </c>
      <c r="AR238" s="210">
        <f t="shared" si="105"/>
        <v>2.0811763897061481E-3</v>
      </c>
      <c r="AS238" s="210">
        <f t="shared" si="105"/>
        <v>2.0811763897061481E-3</v>
      </c>
      <c r="AT238" s="210">
        <f t="shared" si="105"/>
        <v>2.0811763897061481E-3</v>
      </c>
      <c r="AU238" s="210">
        <f t="shared" si="105"/>
        <v>2.0811763897061481E-3</v>
      </c>
      <c r="AV238" s="210">
        <f t="shared" si="105"/>
        <v>2.0811763897061481E-3</v>
      </c>
      <c r="AW238" s="210">
        <f t="shared" si="105"/>
        <v>2.0811763897061481E-3</v>
      </c>
      <c r="AX238" s="210">
        <f t="shared" si="105"/>
        <v>2.0811763897061481E-3</v>
      </c>
      <c r="AY238" s="210">
        <f t="shared" si="105"/>
        <v>2.0811763897061481E-3</v>
      </c>
      <c r="AZ238" s="210">
        <f t="shared" si="105"/>
        <v>2.0811763897061481E-3</v>
      </c>
    </row>
    <row r="239" spans="2:52" s="202" customFormat="1" x14ac:dyDescent="0.25">
      <c r="B239" s="201"/>
      <c r="D239" s="208">
        <f t="shared" si="91"/>
        <v>35</v>
      </c>
      <c r="E239" s="202" t="s">
        <v>691</v>
      </c>
      <c r="G239"/>
      <c r="I239"/>
      <c r="J239"/>
      <c r="K239" s="209" cm="1">
        <f t="array" ref="K239">SUMPRODUCT((EmissionRates!$J$10:$S$39)*(EmissionRates!$E$10:$E$39=$D239)*(EmissionRates!$J$8:$S$8=$E$207)*(EmissionRates!$B$10:$B$39=K$2)*(EmissionRates!$F$10:$F$39=$F$69))</f>
        <v>2.6919347860219099E-3</v>
      </c>
      <c r="L239" s="210">
        <f t="shared" ref="L239:AL239" si="107">K239*($AM$71/$K$71)^(1/(COUNT(K$2:AM$2)))</f>
        <v>2.5990940022215638E-3</v>
      </c>
      <c r="M239" s="210">
        <f t="shared" si="107"/>
        <v>2.5094551574805961E-3</v>
      </c>
      <c r="N239" s="210">
        <f t="shared" si="107"/>
        <v>2.4229078217345426E-3</v>
      </c>
      <c r="O239" s="210">
        <f t="shared" si="107"/>
        <v>2.3393453734858452E-3</v>
      </c>
      <c r="P239" s="210">
        <f t="shared" si="107"/>
        <v>2.2586648684521054E-3</v>
      </c>
      <c r="Q239" s="210">
        <f t="shared" si="107"/>
        <v>2.1807669127444623E-3</v>
      </c>
      <c r="R239" s="210">
        <f t="shared" si="107"/>
        <v>2.1055555404198545E-3</v>
      </c>
      <c r="S239" s="210">
        <f t="shared" si="107"/>
        <v>2.032938095256326E-3</v>
      </c>
      <c r="T239" s="210">
        <f t="shared" si="107"/>
        <v>1.9628251166057191E-3</v>
      </c>
      <c r="U239" s="210">
        <f t="shared" si="107"/>
        <v>1.8951302291831389E-3</v>
      </c>
      <c r="V239" s="210">
        <f t="shared" si="107"/>
        <v>1.8297700366574124E-3</v>
      </c>
      <c r="W239" s="210">
        <f t="shared" si="107"/>
        <v>1.7666640189114536E-3</v>
      </c>
      <c r="X239" s="210">
        <f t="shared" si="107"/>
        <v>1.7057344328459635E-3</v>
      </c>
      <c r="Y239" s="210">
        <f t="shared" si="107"/>
        <v>1.6469062166042609E-3</v>
      </c>
      <c r="Z239" s="210">
        <f t="shared" si="107"/>
        <v>1.5881149886349669E-3</v>
      </c>
      <c r="AA239" s="210">
        <f t="shared" si="107"/>
        <v>1.529362085945957E-3</v>
      </c>
      <c r="AB239" s="210">
        <f t="shared" si="107"/>
        <v>1.4706489474666108E-3</v>
      </c>
      <c r="AC239" s="210">
        <f t="shared" si="107"/>
        <v>1.4119771262853821E-3</v>
      </c>
      <c r="AD239" s="210">
        <f t="shared" si="107"/>
        <v>1.3533483039452634E-3</v>
      </c>
      <c r="AE239" s="210">
        <f t="shared" si="107"/>
        <v>1.2947643072521069E-3</v>
      </c>
      <c r="AF239" s="210">
        <f t="shared" si="107"/>
        <v>1.2362271281779202E-3</v>
      </c>
      <c r="AG239" s="210">
        <f t="shared" si="107"/>
        <v>1.1777389476121515E-3</v>
      </c>
      <c r="AH239" s="210">
        <f t="shared" si="107"/>
        <v>1.1193021639468368E-3</v>
      </c>
      <c r="AI239" s="210">
        <f t="shared" si="107"/>
        <v>1.0609194278034903E-3</v>
      </c>
      <c r="AJ239" s="210">
        <f t="shared" si="107"/>
        <v>1.0025936846622947E-3</v>
      </c>
      <c r="AK239" s="210">
        <f t="shared" si="107"/>
        <v>9.4432822780218697E-4</v>
      </c>
      <c r="AL239" s="210">
        <f t="shared" si="107"/>
        <v>8.8612676490710445E-4</v>
      </c>
      <c r="AM239" s="209" cm="1">
        <f t="array" ref="AM239">SUMPRODUCT((EmissionRates!$J$10:$S$39)*(EmissionRates!$E$10:$E$39=$D239)*(EmissionRates!$J$8:$S$8=$E$207)*(EmissionRates!$B$10:$B$39=AM$2)*(EmissionRates!$F$10:$F$39=$F$69))</f>
        <v>2.17673209101263E-3</v>
      </c>
      <c r="AN239" s="210">
        <f t="shared" si="105"/>
        <v>2.17673209101263E-3</v>
      </c>
      <c r="AO239" s="210">
        <f t="shared" si="105"/>
        <v>2.17673209101263E-3</v>
      </c>
      <c r="AP239" s="210">
        <f t="shared" si="105"/>
        <v>2.17673209101263E-3</v>
      </c>
      <c r="AQ239" s="210">
        <f t="shared" si="105"/>
        <v>2.17673209101263E-3</v>
      </c>
      <c r="AR239" s="210">
        <f t="shared" si="105"/>
        <v>2.17673209101263E-3</v>
      </c>
      <c r="AS239" s="210">
        <f t="shared" si="105"/>
        <v>2.17673209101263E-3</v>
      </c>
      <c r="AT239" s="210">
        <f t="shared" si="105"/>
        <v>2.17673209101263E-3</v>
      </c>
      <c r="AU239" s="210">
        <f t="shared" si="105"/>
        <v>2.17673209101263E-3</v>
      </c>
      <c r="AV239" s="210">
        <f t="shared" si="105"/>
        <v>2.17673209101263E-3</v>
      </c>
      <c r="AW239" s="210">
        <f t="shared" si="105"/>
        <v>2.17673209101263E-3</v>
      </c>
      <c r="AX239" s="210">
        <f t="shared" si="105"/>
        <v>2.17673209101263E-3</v>
      </c>
      <c r="AY239" s="210">
        <f t="shared" si="105"/>
        <v>2.17673209101263E-3</v>
      </c>
      <c r="AZ239" s="210">
        <f t="shared" si="105"/>
        <v>2.17673209101263E-3</v>
      </c>
    </row>
    <row r="240" spans="2:52" s="202" customFormat="1" x14ac:dyDescent="0.25">
      <c r="B240" s="201"/>
      <c r="D240" s="208">
        <f t="shared" si="91"/>
        <v>36</v>
      </c>
      <c r="E240" s="202" t="s">
        <v>692</v>
      </c>
      <c r="G240"/>
      <c r="I240"/>
      <c r="J240"/>
      <c r="K240" s="211">
        <f t="shared" ref="K240:AM243" si="108">K239*($K$76/$K$71)^(1/(COUNT($D239:$D244)))</f>
        <v>2.6139211076173672E-3</v>
      </c>
      <c r="L240" s="211">
        <f t="shared" si="108"/>
        <v>2.5237708983018988E-3</v>
      </c>
      <c r="M240" s="211">
        <f t="shared" si="108"/>
        <v>2.4367298341767506E-3</v>
      </c>
      <c r="N240" s="211">
        <f t="shared" si="108"/>
        <v>2.3526906854984975E-3</v>
      </c>
      <c r="O240" s="211">
        <f t="shared" si="108"/>
        <v>2.2715499207163611E-3</v>
      </c>
      <c r="P240" s="211">
        <f t="shared" si="108"/>
        <v>2.1932075789271033E-3</v>
      </c>
      <c r="Q240" s="211">
        <f t="shared" si="108"/>
        <v>2.1175671467287601E-3</v>
      </c>
      <c r="R240" s="211">
        <f t="shared" si="108"/>
        <v>2.0445354393215064E-3</v>
      </c>
      <c r="S240" s="211">
        <f t="shared" si="108"/>
        <v>1.9740224857091714E-3</v>
      </c>
      <c r="T240" s="211">
        <f t="shared" si="108"/>
        <v>1.9059414178599831E-3</v>
      </c>
      <c r="U240" s="211">
        <f t="shared" si="108"/>
        <v>1.8402083636899912E-3</v>
      </c>
      <c r="V240" s="211">
        <f t="shared" si="108"/>
        <v>1.7767423437373292E-3</v>
      </c>
      <c r="W240" s="211">
        <f t="shared" si="108"/>
        <v>1.7154651714000292E-3</v>
      </c>
      <c r="X240" s="211">
        <f t="shared" si="108"/>
        <v>1.6563013566144812E-3</v>
      </c>
      <c r="Y240" s="211">
        <f t="shared" si="108"/>
        <v>1.5991780128558804E-3</v>
      </c>
      <c r="Z240" s="211">
        <f t="shared" si="108"/>
        <v>1.5420905854302031E-3</v>
      </c>
      <c r="AA240" s="211">
        <f t="shared" si="108"/>
        <v>1.485040372598137E-3</v>
      </c>
      <c r="AB240" s="211">
        <f t="shared" si="108"/>
        <v>1.4280287715881356E-3</v>
      </c>
      <c r="AC240" s="211">
        <f t="shared" si="108"/>
        <v>1.3710572904793369E-3</v>
      </c>
      <c r="AD240" s="211">
        <f t="shared" si="108"/>
        <v>1.3141275620827376E-3</v>
      </c>
      <c r="AE240" s="211">
        <f t="shared" si="108"/>
        <v>1.2572413602624007E-3</v>
      </c>
      <c r="AF240" s="211">
        <f t="shared" si="108"/>
        <v>1.2004006192619428E-3</v>
      </c>
      <c r="AG240" s="211">
        <f t="shared" si="108"/>
        <v>1.1436074567674952E-3</v>
      </c>
      <c r="AH240" s="211">
        <f t="shared" si="108"/>
        <v>1.0868642016644374E-3</v>
      </c>
      <c r="AI240" s="211">
        <f t="shared" si="108"/>
        <v>1.0301734277578863E-3</v>
      </c>
      <c r="AJ240" s="211">
        <f t="shared" si="108"/>
        <v>9.7353799516646715E-4</v>
      </c>
      <c r="AK240" s="211">
        <f t="shared" si="108"/>
        <v>9.1696110172817069E-4</v>
      </c>
      <c r="AL240" s="211">
        <f t="shared" si="108"/>
        <v>8.6044634767631423E-4</v>
      </c>
      <c r="AM240" s="211">
        <f t="shared" si="108"/>
        <v>2.1136492562415631E-3</v>
      </c>
      <c r="AN240" s="210">
        <f t="shared" si="105"/>
        <v>2.1136492562415631E-3</v>
      </c>
      <c r="AO240" s="210">
        <f t="shared" si="105"/>
        <v>2.1136492562415631E-3</v>
      </c>
      <c r="AP240" s="210">
        <f t="shared" si="105"/>
        <v>2.1136492562415631E-3</v>
      </c>
      <c r="AQ240" s="210">
        <f t="shared" si="105"/>
        <v>2.1136492562415631E-3</v>
      </c>
      <c r="AR240" s="210">
        <f t="shared" si="105"/>
        <v>2.1136492562415631E-3</v>
      </c>
      <c r="AS240" s="210">
        <f t="shared" si="105"/>
        <v>2.1136492562415631E-3</v>
      </c>
      <c r="AT240" s="210">
        <f t="shared" si="105"/>
        <v>2.1136492562415631E-3</v>
      </c>
      <c r="AU240" s="210">
        <f t="shared" si="105"/>
        <v>2.1136492562415631E-3</v>
      </c>
      <c r="AV240" s="210">
        <f t="shared" si="105"/>
        <v>2.1136492562415631E-3</v>
      </c>
      <c r="AW240" s="210">
        <f t="shared" si="105"/>
        <v>2.1136492562415631E-3</v>
      </c>
      <c r="AX240" s="210">
        <f t="shared" si="105"/>
        <v>2.1136492562415631E-3</v>
      </c>
      <c r="AY240" s="210">
        <f t="shared" si="105"/>
        <v>2.1136492562415631E-3</v>
      </c>
      <c r="AZ240" s="210">
        <f t="shared" si="105"/>
        <v>2.1136492562415631E-3</v>
      </c>
    </row>
    <row r="241" spans="2:52" s="202" customFormat="1" x14ac:dyDescent="0.25">
      <c r="B241" s="201"/>
      <c r="D241" s="208">
        <f t="shared" si="91"/>
        <v>37</v>
      </c>
      <c r="E241" s="202" t="s">
        <v>693</v>
      </c>
      <c r="G241"/>
      <c r="I241"/>
      <c r="J241"/>
      <c r="K241" s="211">
        <f t="shared" si="108"/>
        <v>2.5381683064264219E-3</v>
      </c>
      <c r="L241" s="211">
        <f t="shared" si="108"/>
        <v>2.4506306973396657E-3</v>
      </c>
      <c r="M241" s="211">
        <f t="shared" si="108"/>
        <v>2.366112128789042E-3</v>
      </c>
      <c r="N241" s="211">
        <f t="shared" si="108"/>
        <v>2.2845084786051878E-3</v>
      </c>
      <c r="O241" s="211">
        <f t="shared" si="108"/>
        <v>2.20571921563583E-3</v>
      </c>
      <c r="P241" s="211">
        <f t="shared" si="108"/>
        <v>2.1296472758970016E-3</v>
      </c>
      <c r="Q241" s="211">
        <f t="shared" si="108"/>
        <v>2.0561989429956191E-3</v>
      </c>
      <c r="R241" s="211">
        <f t="shared" si="108"/>
        <v>1.985283732676106E-3</v>
      </c>
      <c r="S241" s="211">
        <f t="shared" si="108"/>
        <v>1.9168142813488307E-3</v>
      </c>
      <c r="T241" s="211">
        <f t="shared" si="108"/>
        <v>1.850706238463027E-3</v>
      </c>
      <c r="U241" s="211">
        <f t="shared" si="108"/>
        <v>1.7868781625916157E-3</v>
      </c>
      <c r="V241" s="211">
        <f t="shared" si="108"/>
        <v>1.7252514210999005E-3</v>
      </c>
      <c r="W241" s="211">
        <f t="shared" si="108"/>
        <v>1.6657500932745421E-3</v>
      </c>
      <c r="X241" s="211">
        <f t="shared" si="108"/>
        <v>1.6083008767934675E-3</v>
      </c>
      <c r="Y241" s="211">
        <f t="shared" si="108"/>
        <v>1.5528329974214912E-3</v>
      </c>
      <c r="Z241" s="211">
        <f t="shared" si="108"/>
        <v>1.4973999935083207E-3</v>
      </c>
      <c r="AA241" s="211">
        <f t="shared" si="108"/>
        <v>1.4420031256903694E-3</v>
      </c>
      <c r="AB241" s="211">
        <f t="shared" si="108"/>
        <v>1.3866437507036795E-3</v>
      </c>
      <c r="AC241" s="211">
        <f t="shared" si="108"/>
        <v>1.3313233329224662E-3</v>
      </c>
      <c r="AD241" s="211">
        <f t="shared" si="108"/>
        <v>1.2760434578380094E-3</v>
      </c>
      <c r="AE241" s="211">
        <f t="shared" si="108"/>
        <v>1.2208058479068638E-3</v>
      </c>
      <c r="AF241" s="211">
        <f t="shared" si="108"/>
        <v>1.1656123813172541E-3</v>
      </c>
      <c r="AG241" s="211">
        <f t="shared" si="108"/>
        <v>1.1104651143836592E-3</v>
      </c>
      <c r="AH241" s="211">
        <f t="shared" si="108"/>
        <v>1.0553663084991423E-3</v>
      </c>
      <c r="AI241" s="211">
        <f t="shared" si="108"/>
        <v>1.0003184628786016E-3</v>
      </c>
      <c r="AJ241" s="211">
        <f t="shared" si="108"/>
        <v>9.4532435475292787E-4</v>
      </c>
      <c r="AK241" s="211">
        <f t="shared" si="108"/>
        <v>8.9038708928509426E-4</v>
      </c>
      <c r="AL241" s="211">
        <f t="shared" si="108"/>
        <v>8.3551016237177285E-4</v>
      </c>
      <c r="AM241" s="211">
        <f t="shared" si="108"/>
        <v>2.0523945950244142E-3</v>
      </c>
      <c r="AN241" s="210">
        <f t="shared" si="105"/>
        <v>2.0523945950244142E-3</v>
      </c>
      <c r="AO241" s="210">
        <f t="shared" si="105"/>
        <v>2.0523945950244142E-3</v>
      </c>
      <c r="AP241" s="210">
        <f t="shared" si="105"/>
        <v>2.0523945950244142E-3</v>
      </c>
      <c r="AQ241" s="210">
        <f t="shared" si="105"/>
        <v>2.0523945950244142E-3</v>
      </c>
      <c r="AR241" s="210">
        <f t="shared" si="105"/>
        <v>2.0523945950244142E-3</v>
      </c>
      <c r="AS241" s="210">
        <f t="shared" si="105"/>
        <v>2.0523945950244142E-3</v>
      </c>
      <c r="AT241" s="210">
        <f t="shared" si="105"/>
        <v>2.0523945950244142E-3</v>
      </c>
      <c r="AU241" s="210">
        <f t="shared" si="105"/>
        <v>2.0523945950244142E-3</v>
      </c>
      <c r="AV241" s="210">
        <f t="shared" si="105"/>
        <v>2.0523945950244142E-3</v>
      </c>
      <c r="AW241" s="210">
        <f t="shared" si="105"/>
        <v>2.0523945950244142E-3</v>
      </c>
      <c r="AX241" s="210">
        <f t="shared" si="105"/>
        <v>2.0523945950244142E-3</v>
      </c>
      <c r="AY241" s="210">
        <f t="shared" si="105"/>
        <v>2.0523945950244142E-3</v>
      </c>
      <c r="AZ241" s="210">
        <f t="shared" si="105"/>
        <v>2.0523945950244142E-3</v>
      </c>
    </row>
    <row r="242" spans="2:52" s="202" customFormat="1" x14ac:dyDescent="0.25">
      <c r="B242" s="201"/>
      <c r="D242" s="208">
        <f t="shared" si="91"/>
        <v>38</v>
      </c>
      <c r="E242" s="202" t="s">
        <v>694</v>
      </c>
      <c r="G242"/>
      <c r="I242"/>
      <c r="J242"/>
      <c r="K242" s="211">
        <f t="shared" si="108"/>
        <v>2.4646108610446296E-3</v>
      </c>
      <c r="L242" s="211">
        <f t="shared" si="108"/>
        <v>2.3796101376651561E-3</v>
      </c>
      <c r="M242" s="211">
        <f t="shared" si="108"/>
        <v>2.2975409614476448E-3</v>
      </c>
      <c r="N242" s="211">
        <f t="shared" si="108"/>
        <v>2.218302227737673E-3</v>
      </c>
      <c r="O242" s="211">
        <f t="shared" si="108"/>
        <v>2.141796318828354E-3</v>
      </c>
      <c r="P242" s="211">
        <f t="shared" si="108"/>
        <v>2.0679289837007555E-3</v>
      </c>
      <c r="Q242" s="211">
        <f t="shared" si="108"/>
        <v>1.9966092219118946E-3</v>
      </c>
      <c r="R242" s="211">
        <f t="shared" si="108"/>
        <v>1.9277491714872587E-3</v>
      </c>
      <c r="S242" s="211">
        <f t="shared" si="108"/>
        <v>1.8612640006797486E-3</v>
      </c>
      <c r="T242" s="211">
        <f t="shared" si="108"/>
        <v>1.7970718034616882E-3</v>
      </c>
      <c r="U242" s="211">
        <f t="shared" si="108"/>
        <v>1.7350934986211611E-3</v>
      </c>
      <c r="V242" s="211">
        <f t="shared" si="108"/>
        <v>1.6752527323383622E-3</v>
      </c>
      <c r="W242" s="211">
        <f t="shared" si="108"/>
        <v>1.6174757841219431E-3</v>
      </c>
      <c r="X242" s="211">
        <f t="shared" si="108"/>
        <v>1.5616914759894733E-3</v>
      </c>
      <c r="Y242" s="211">
        <f t="shared" si="108"/>
        <v>1.5078310847801289E-3</v>
      </c>
      <c r="Z242" s="211">
        <f t="shared" si="108"/>
        <v>1.4540045583205487E-3</v>
      </c>
      <c r="AA242" s="211">
        <f t="shared" si="108"/>
        <v>1.4002131207132436E-3</v>
      </c>
      <c r="AB242" s="211">
        <f t="shared" si="108"/>
        <v>1.3464580893753351E-3</v>
      </c>
      <c r="AC242" s="211">
        <f t="shared" si="108"/>
        <v>1.2927408862427078E-3</v>
      </c>
      <c r="AD242" s="211">
        <f t="shared" si="108"/>
        <v>1.2390630508582747E-3</v>
      </c>
      <c r="AE242" s="211">
        <f t="shared" si="108"/>
        <v>1.1854262557608986E-3</v>
      </c>
      <c r="AF242" s="211">
        <f t="shared" si="108"/>
        <v>1.1318323247079269E-3</v>
      </c>
      <c r="AG242" s="211">
        <f t="shared" si="108"/>
        <v>1.0782832544207687E-3</v>
      </c>
      <c r="AH242" s="211">
        <f t="shared" si="108"/>
        <v>1.0247812407561338E-3</v>
      </c>
      <c r="AI242" s="211">
        <f t="shared" si="108"/>
        <v>9.7132871050036452E-4</v>
      </c>
      <c r="AJ242" s="211">
        <f t="shared" si="108"/>
        <v>9.1792836039874799E-4</v>
      </c>
      <c r="AK242" s="211">
        <f t="shared" si="108"/>
        <v>8.6458320562500968E-4</v>
      </c>
      <c r="AL242" s="211">
        <f t="shared" si="108"/>
        <v>8.1129664076290712E-4</v>
      </c>
      <c r="AM242" s="211">
        <f t="shared" si="108"/>
        <v>1.9929151259351682E-3</v>
      </c>
      <c r="AN242" s="210">
        <f t="shared" si="105"/>
        <v>1.9929151259351682E-3</v>
      </c>
      <c r="AO242" s="210">
        <f t="shared" si="105"/>
        <v>1.9929151259351682E-3</v>
      </c>
      <c r="AP242" s="210">
        <f t="shared" si="105"/>
        <v>1.9929151259351682E-3</v>
      </c>
      <c r="AQ242" s="210">
        <f t="shared" si="105"/>
        <v>1.9929151259351682E-3</v>
      </c>
      <c r="AR242" s="210">
        <f t="shared" si="105"/>
        <v>1.9929151259351682E-3</v>
      </c>
      <c r="AS242" s="210">
        <f t="shared" si="105"/>
        <v>1.9929151259351682E-3</v>
      </c>
      <c r="AT242" s="210">
        <f t="shared" si="105"/>
        <v>1.9929151259351682E-3</v>
      </c>
      <c r="AU242" s="210">
        <f t="shared" si="105"/>
        <v>1.9929151259351682E-3</v>
      </c>
      <c r="AV242" s="210">
        <f t="shared" si="105"/>
        <v>1.9929151259351682E-3</v>
      </c>
      <c r="AW242" s="210">
        <f t="shared" si="105"/>
        <v>1.9929151259351682E-3</v>
      </c>
      <c r="AX242" s="210">
        <f t="shared" si="105"/>
        <v>1.9929151259351682E-3</v>
      </c>
      <c r="AY242" s="210">
        <f t="shared" si="105"/>
        <v>1.9929151259351682E-3</v>
      </c>
      <c r="AZ242" s="210">
        <f t="shared" si="105"/>
        <v>1.9929151259351682E-3</v>
      </c>
    </row>
    <row r="243" spans="2:52" s="202" customFormat="1" x14ac:dyDescent="0.25">
      <c r="B243" s="201"/>
      <c r="D243" s="208">
        <f t="shared" si="91"/>
        <v>39</v>
      </c>
      <c r="E243" s="202" t="s">
        <v>695</v>
      </c>
      <c r="G243"/>
      <c r="I243"/>
      <c r="J243"/>
      <c r="K243" s="211">
        <f t="shared" si="108"/>
        <v>2.3931851489121239E-3</v>
      </c>
      <c r="L243" s="211">
        <f t="shared" si="108"/>
        <v>2.3106477909649458E-3</v>
      </c>
      <c r="M243" s="211">
        <f t="shared" si="108"/>
        <v>2.2309570224093157E-3</v>
      </c>
      <c r="N243" s="211">
        <f t="shared" si="108"/>
        <v>2.1540146686565894E-3</v>
      </c>
      <c r="O243" s="211">
        <f t="shared" si="108"/>
        <v>2.0797259410120957E-3</v>
      </c>
      <c r="P243" s="211">
        <f t="shared" si="108"/>
        <v>2.0079993199007386E-3</v>
      </c>
      <c r="Q243" s="211">
        <f t="shared" si="108"/>
        <v>1.9387464421199807E-3</v>
      </c>
      <c r="R243" s="211">
        <f t="shared" si="108"/>
        <v>1.8718819919812963E-3</v>
      </c>
      <c r="S243" s="211">
        <f t="shared" si="108"/>
        <v>1.8073235962059976E-3</v>
      </c>
      <c r="T243" s="211">
        <f t="shared" si="108"/>
        <v>1.7449917224459401E-3</v>
      </c>
      <c r="U243" s="211">
        <f t="shared" si="108"/>
        <v>1.6848095813041008E-3</v>
      </c>
      <c r="V243" s="211">
        <f t="shared" si="108"/>
        <v>1.6267030317343176E-3</v>
      </c>
      <c r="W243" s="211">
        <f t="shared" si="108"/>
        <v>1.5706004897036488E-3</v>
      </c>
      <c r="X243" s="211">
        <f t="shared" si="108"/>
        <v>1.5164328400048323E-3</v>
      </c>
      <c r="Y243" s="211">
        <f t="shared" si="108"/>
        <v>1.4641333511101974E-3</v>
      </c>
      <c r="Z243" s="211">
        <f t="shared" si="108"/>
        <v>1.4118667455471619E-3</v>
      </c>
      <c r="AA243" s="211">
        <f t="shared" si="108"/>
        <v>1.3596342119431056E-3</v>
      </c>
      <c r="AB243" s="211">
        <f t="shared" si="108"/>
        <v>1.3074370295357125E-3</v>
      </c>
      <c r="AC243" s="211">
        <f t="shared" si="108"/>
        <v>1.2552765790524217E-3</v>
      </c>
      <c r="AD243" s="211">
        <f t="shared" si="108"/>
        <v>1.2031543554193867E-3</v>
      </c>
      <c r="AE243" s="211">
        <f t="shared" si="108"/>
        <v>1.1510719827044194E-3</v>
      </c>
      <c r="AF243" s="211">
        <f t="shared" si="108"/>
        <v>1.0990312318114248E-3</v>
      </c>
      <c r="AG243" s="211">
        <f t="shared" si="108"/>
        <v>1.0470340415957814E-3</v>
      </c>
      <c r="AH243" s="211">
        <f t="shared" si="108"/>
        <v>9.9508254427712228E-4</v>
      </c>
      <c r="AI243" s="211">
        <f t="shared" si="108"/>
        <v>9.4317909631225249E-4</v>
      </c>
      <c r="AJ243" s="211">
        <f t="shared" si="108"/>
        <v>8.9132631629336965E-4</v>
      </c>
      <c r="AK243" s="211">
        <f t="shared" si="108"/>
        <v>8.3952713201288724E-4</v>
      </c>
      <c r="AL243" s="211">
        <f t="shared" si="108"/>
        <v>7.8778483967774956E-4</v>
      </c>
      <c r="AM243" s="211">
        <f t="shared" si="108"/>
        <v>1.9351594029772534E-3</v>
      </c>
      <c r="AN243" s="210">
        <f t="shared" si="105"/>
        <v>1.9351594029772534E-3</v>
      </c>
      <c r="AO243" s="210">
        <f t="shared" si="105"/>
        <v>1.9351594029772534E-3</v>
      </c>
      <c r="AP243" s="210">
        <f t="shared" si="105"/>
        <v>1.9351594029772534E-3</v>
      </c>
      <c r="AQ243" s="210">
        <f t="shared" si="105"/>
        <v>1.9351594029772534E-3</v>
      </c>
      <c r="AR243" s="210">
        <f t="shared" si="105"/>
        <v>1.9351594029772534E-3</v>
      </c>
      <c r="AS243" s="210">
        <f t="shared" si="105"/>
        <v>1.9351594029772534E-3</v>
      </c>
      <c r="AT243" s="210">
        <f t="shared" si="105"/>
        <v>1.9351594029772534E-3</v>
      </c>
      <c r="AU243" s="210">
        <f t="shared" si="105"/>
        <v>1.9351594029772534E-3</v>
      </c>
      <c r="AV243" s="210">
        <f t="shared" si="105"/>
        <v>1.9351594029772534E-3</v>
      </c>
      <c r="AW243" s="210">
        <f t="shared" si="105"/>
        <v>1.9351594029772534E-3</v>
      </c>
      <c r="AX243" s="210">
        <f t="shared" si="105"/>
        <v>1.9351594029772534E-3</v>
      </c>
      <c r="AY243" s="210">
        <f t="shared" si="105"/>
        <v>1.9351594029772534E-3</v>
      </c>
      <c r="AZ243" s="210">
        <f t="shared" si="105"/>
        <v>1.9351594029772534E-3</v>
      </c>
    </row>
    <row r="244" spans="2:52" s="202" customFormat="1" x14ac:dyDescent="0.25">
      <c r="B244" s="201"/>
      <c r="D244" s="208">
        <f t="shared" si="91"/>
        <v>40</v>
      </c>
      <c r="E244" s="202" t="s">
        <v>696</v>
      </c>
      <c r="G244"/>
      <c r="I244"/>
      <c r="J244"/>
      <c r="K244" s="209" cm="1">
        <f t="array" ref="K244">SUMPRODUCT((EmissionRates!$J$10:$S$39)*(EmissionRates!$E$10:$E$39=$D244)*(EmissionRates!$J$8:$S$8=$E$207)*(EmissionRates!$B$10:$B$39=K$2)*(EmissionRates!$F$10:$F$39=$F$69))</f>
        <v>2.6140496290250601E-3</v>
      </c>
      <c r="L244" s="210">
        <f t="shared" ref="L244:AL244" si="109">K244*($AM$71/$K$71)^(1/(COUNT(K$2:AM$2)))</f>
        <v>2.5238949871994555E-3</v>
      </c>
      <c r="M244" s="210">
        <f t="shared" si="109"/>
        <v>2.4368496434347812E-3</v>
      </c>
      <c r="N244" s="210">
        <f t="shared" si="109"/>
        <v>2.3528063627153359E-3</v>
      </c>
      <c r="O244" s="210">
        <f t="shared" si="109"/>
        <v>2.2716616083998963E-3</v>
      </c>
      <c r="P244" s="210">
        <f t="shared" si="109"/>
        <v>2.193315414670341E-3</v>
      </c>
      <c r="Q244" s="210">
        <f t="shared" si="109"/>
        <v>2.1176712633793303E-3</v>
      </c>
      <c r="R244" s="210">
        <f t="shared" si="109"/>
        <v>2.0446359651453238E-3</v>
      </c>
      <c r="S244" s="210">
        <f t="shared" si="109"/>
        <v>1.9741195445484526E-3</v>
      </c>
      <c r="T244" s="210">
        <f t="shared" si="109"/>
        <v>1.9060351292858131E-3</v>
      </c>
      <c r="U244" s="210">
        <f t="shared" si="109"/>
        <v>1.8402988431496271E-3</v>
      </c>
      <c r="V244" s="210">
        <f t="shared" si="109"/>
        <v>1.7768297026964264E-3</v>
      </c>
      <c r="W244" s="210">
        <f t="shared" si="109"/>
        <v>1.7155495174799597E-3</v>
      </c>
      <c r="X244" s="210">
        <f t="shared" si="109"/>
        <v>1.6563827937249183E-3</v>
      </c>
      <c r="Y244" s="210">
        <f t="shared" si="109"/>
        <v>1.5992566413228085E-3</v>
      </c>
      <c r="Z244" s="210">
        <f t="shared" si="109"/>
        <v>1.5421664070195584E-3</v>
      </c>
      <c r="AA244" s="210">
        <f t="shared" si="109"/>
        <v>1.4851133891396885E-3</v>
      </c>
      <c r="AB244" s="210">
        <f t="shared" si="109"/>
        <v>1.4280989849803514E-3</v>
      </c>
      <c r="AC244" s="210">
        <f t="shared" si="109"/>
        <v>1.3711247026948344E-3</v>
      </c>
      <c r="AD244" s="210">
        <f t="shared" si="109"/>
        <v>1.3141921751744163E-3</v>
      </c>
      <c r="AE244" s="210">
        <f t="shared" si="109"/>
        <v>1.2573031763703773E-3</v>
      </c>
      <c r="AF244" s="210">
        <f t="shared" si="109"/>
        <v>1.2004596406214375E-3</v>
      </c>
      <c r="AG244" s="210">
        <f t="shared" si="109"/>
        <v>1.1436636857178502E-3</v>
      </c>
      <c r="AH244" s="210">
        <f t="shared" si="109"/>
        <v>1.0869176406595022E-3</v>
      </c>
      <c r="AI244" s="210">
        <f t="shared" si="109"/>
        <v>1.0302240793780588E-3</v>
      </c>
      <c r="AJ244" s="210">
        <f t="shared" si="109"/>
        <v>9.7358586213277208E-4</v>
      </c>
      <c r="AK244" s="210">
        <f t="shared" si="109"/>
        <v>9.1700618691886412E-4</v>
      </c>
      <c r="AL244" s="210">
        <f t="shared" si="109"/>
        <v>8.6048865414666866E-4</v>
      </c>
      <c r="AM244" s="209" cm="1">
        <f t="array" ref="AM244">SUMPRODUCT((EmissionRates!$J$10:$S$39)*(EmissionRates!$E$10:$E$39=$D244)*(EmissionRates!$J$8:$S$8=$E$207)*(EmissionRates!$B$10:$B$39=AM$2)*(EmissionRates!$F$10:$F$39=$F$69))</f>
        <v>2.1115771389160201E-3</v>
      </c>
      <c r="AN244" s="210">
        <f t="shared" si="105"/>
        <v>2.1115771389160201E-3</v>
      </c>
      <c r="AO244" s="210">
        <f t="shared" si="105"/>
        <v>2.1115771389160201E-3</v>
      </c>
      <c r="AP244" s="210">
        <f t="shared" si="105"/>
        <v>2.1115771389160201E-3</v>
      </c>
      <c r="AQ244" s="210">
        <f t="shared" si="105"/>
        <v>2.1115771389160201E-3</v>
      </c>
      <c r="AR244" s="210">
        <f t="shared" si="105"/>
        <v>2.1115771389160201E-3</v>
      </c>
      <c r="AS244" s="210">
        <f t="shared" si="105"/>
        <v>2.1115771389160201E-3</v>
      </c>
      <c r="AT244" s="210">
        <f t="shared" si="105"/>
        <v>2.1115771389160201E-3</v>
      </c>
      <c r="AU244" s="210">
        <f t="shared" si="105"/>
        <v>2.1115771389160201E-3</v>
      </c>
      <c r="AV244" s="210">
        <f t="shared" si="105"/>
        <v>2.1115771389160201E-3</v>
      </c>
      <c r="AW244" s="210">
        <f t="shared" si="105"/>
        <v>2.1115771389160201E-3</v>
      </c>
      <c r="AX244" s="210">
        <f t="shared" si="105"/>
        <v>2.1115771389160201E-3</v>
      </c>
      <c r="AY244" s="210">
        <f t="shared" si="105"/>
        <v>2.1115771389160201E-3</v>
      </c>
      <c r="AZ244" s="210">
        <f t="shared" si="105"/>
        <v>2.1115771389160201E-3</v>
      </c>
    </row>
    <row r="245" spans="2:52" s="202" customFormat="1" x14ac:dyDescent="0.25">
      <c r="B245" s="201"/>
      <c r="D245" s="208">
        <f t="shared" si="91"/>
        <v>41</v>
      </c>
      <c r="E245" s="202" t="s">
        <v>697</v>
      </c>
      <c r="G245"/>
      <c r="I245"/>
      <c r="J245"/>
      <c r="K245" s="211">
        <f t="shared" ref="K245:AM248" si="110">K244*($K$76/$K$71)^(1/(COUNT($D244:$D249)))</f>
        <v>2.5382931032164832E-3</v>
      </c>
      <c r="L245" s="211">
        <f t="shared" si="110"/>
        <v>2.4507511900760531E-3</v>
      </c>
      <c r="M245" s="211">
        <f t="shared" si="110"/>
        <v>2.366228465912096E-3</v>
      </c>
      <c r="N245" s="211">
        <f t="shared" si="110"/>
        <v>2.2846208034357648E-3</v>
      </c>
      <c r="O245" s="211">
        <f t="shared" si="110"/>
        <v>2.2058276665518663E-3</v>
      </c>
      <c r="P245" s="211">
        <f t="shared" si="110"/>
        <v>2.1297519865039853E-3</v>
      </c>
      <c r="Q245" s="211">
        <f t="shared" si="110"/>
        <v>2.0563000422911862E-3</v>
      </c>
      <c r="R245" s="211">
        <f t="shared" si="110"/>
        <v>1.9853813452089587E-3</v>
      </c>
      <c r="S245" s="211">
        <f t="shared" si="110"/>
        <v>1.9169085273721726E-3</v>
      </c>
      <c r="T245" s="211">
        <f t="shared" si="110"/>
        <v>1.8507972340827106E-3</v>
      </c>
      <c r="U245" s="211">
        <f t="shared" si="110"/>
        <v>1.7869660199091764E-3</v>
      </c>
      <c r="V245" s="211">
        <f t="shared" si="110"/>
        <v>1.7253362483506606E-3</v>
      </c>
      <c r="W245" s="211">
        <f t="shared" si="110"/>
        <v>1.66583199496095E-3</v>
      </c>
      <c r="X245" s="211">
        <f t="shared" si="110"/>
        <v>1.6083799538138396E-3</v>
      </c>
      <c r="Y245" s="211">
        <f t="shared" si="110"/>
        <v>1.5529093471943129E-3</v>
      </c>
      <c r="Z245" s="211">
        <f t="shared" si="110"/>
        <v>1.4974736177483499E-3</v>
      </c>
      <c r="AA245" s="211">
        <f t="shared" si="110"/>
        <v>1.4420740261743476E-3</v>
      </c>
      <c r="AB245" s="211">
        <f t="shared" si="110"/>
        <v>1.3867119292750561E-3</v>
      </c>
      <c r="AC245" s="211">
        <f t="shared" si="110"/>
        <v>1.3313887914966913E-3</v>
      </c>
      <c r="AD245" s="211">
        <f t="shared" si="110"/>
        <v>1.2761061984084884E-3</v>
      </c>
      <c r="AE245" s="211">
        <f t="shared" si="110"/>
        <v>1.2208658725516917E-3</v>
      </c>
      <c r="AF245" s="211">
        <f t="shared" si="110"/>
        <v>1.165669692206873E-3</v>
      </c>
      <c r="AG245" s="211">
        <f t="shared" si="110"/>
        <v>1.1105197137896163E-3</v>
      </c>
      <c r="AH245" s="211">
        <f t="shared" si="110"/>
        <v>1.0554181988041732E-3</v>
      </c>
      <c r="AI245" s="211">
        <f t="shared" si="110"/>
        <v>1.0003676465883227E-3</v>
      </c>
      <c r="AJ245" s="211">
        <f t="shared" si="110"/>
        <v>9.4537083450950735E-4</v>
      </c>
      <c r="AK245" s="211">
        <f t="shared" si="110"/>
        <v>8.9043086788337465E-4</v>
      </c>
      <c r="AL245" s="211">
        <f t="shared" si="110"/>
        <v>8.3555124277848343E-4</v>
      </c>
      <c r="AM245" s="211">
        <f t="shared" si="110"/>
        <v>2.0503825287430089E-3</v>
      </c>
      <c r="AN245" s="210">
        <f t="shared" si="105"/>
        <v>2.0503825287430089E-3</v>
      </c>
      <c r="AO245" s="210">
        <f t="shared" si="105"/>
        <v>2.0503825287430089E-3</v>
      </c>
      <c r="AP245" s="210">
        <f t="shared" si="105"/>
        <v>2.0503825287430089E-3</v>
      </c>
      <c r="AQ245" s="210">
        <f t="shared" si="105"/>
        <v>2.0503825287430089E-3</v>
      </c>
      <c r="AR245" s="210">
        <f t="shared" si="105"/>
        <v>2.0503825287430089E-3</v>
      </c>
      <c r="AS245" s="210">
        <f t="shared" si="105"/>
        <v>2.0503825287430089E-3</v>
      </c>
      <c r="AT245" s="210">
        <f t="shared" si="105"/>
        <v>2.0503825287430089E-3</v>
      </c>
      <c r="AU245" s="210">
        <f t="shared" si="105"/>
        <v>2.0503825287430089E-3</v>
      </c>
      <c r="AV245" s="210">
        <f t="shared" si="105"/>
        <v>2.0503825287430089E-3</v>
      </c>
      <c r="AW245" s="210">
        <f t="shared" si="105"/>
        <v>2.0503825287430089E-3</v>
      </c>
      <c r="AX245" s="210">
        <f t="shared" si="105"/>
        <v>2.0503825287430089E-3</v>
      </c>
      <c r="AY245" s="210">
        <f t="shared" si="105"/>
        <v>2.0503825287430089E-3</v>
      </c>
      <c r="AZ245" s="210">
        <f t="shared" si="105"/>
        <v>2.0503825287430089E-3</v>
      </c>
    </row>
    <row r="246" spans="2:52" s="202" customFormat="1" x14ac:dyDescent="0.25">
      <c r="B246" s="201"/>
      <c r="D246" s="208">
        <f t="shared" si="91"/>
        <v>42</v>
      </c>
      <c r="E246" s="202" t="s">
        <v>698</v>
      </c>
      <c r="G246"/>
      <c r="I246"/>
      <c r="J246"/>
      <c r="K246" s="211">
        <f t="shared" si="110"/>
        <v>2.4647320411584264E-3</v>
      </c>
      <c r="L246" s="211">
        <f t="shared" si="110"/>
        <v>2.3797271384590067E-3</v>
      </c>
      <c r="M246" s="211">
        <f t="shared" si="110"/>
        <v>2.2976539270600101E-3</v>
      </c>
      <c r="N246" s="211">
        <f t="shared" si="110"/>
        <v>2.2184112973358963E-3</v>
      </c>
      <c r="O246" s="211">
        <f t="shared" si="110"/>
        <v>2.1419016267801064E-3</v>
      </c>
      <c r="P246" s="211">
        <f t="shared" si="110"/>
        <v>2.0680306597395687E-3</v>
      </c>
      <c r="Q246" s="211">
        <f t="shared" si="110"/>
        <v>1.9967073912969856E-3</v>
      </c>
      <c r="R246" s="211">
        <f t="shared" si="110"/>
        <v>1.9278439551578426E-3</v>
      </c>
      <c r="S246" s="211">
        <f t="shared" si="110"/>
        <v>1.8613555154040286E-3</v>
      </c>
      <c r="T246" s="211">
        <f t="shared" si="110"/>
        <v>1.7971601619807083E-3</v>
      </c>
      <c r="U246" s="211">
        <f t="shared" si="110"/>
        <v>1.7351788097876956E-3</v>
      </c>
      <c r="V246" s="211">
        <f t="shared" si="110"/>
        <v>1.6753351012510171E-3</v>
      </c>
      <c r="W246" s="211">
        <f t="shared" si="110"/>
        <v>1.6175553122546313E-3</v>
      </c>
      <c r="X246" s="211">
        <f t="shared" si="110"/>
        <v>1.5617682613164254E-3</v>
      </c>
      <c r="Y246" s="211">
        <f t="shared" si="110"/>
        <v>1.5079052218965913E-3</v>
      </c>
      <c r="Z246" s="211">
        <f t="shared" si="110"/>
        <v>1.4540760488915849E-3</v>
      </c>
      <c r="AA246" s="211">
        <f t="shared" si="110"/>
        <v>1.400281966464104E-3</v>
      </c>
      <c r="AB246" s="211">
        <f t="shared" si="110"/>
        <v>1.346524292096045E-3</v>
      </c>
      <c r="AC246" s="211">
        <f t="shared" si="110"/>
        <v>1.2928044477932066E-3</v>
      </c>
      <c r="AD246" s="211">
        <f t="shared" si="110"/>
        <v>1.2391239731741981E-3</v>
      </c>
      <c r="AE246" s="211">
        <f t="shared" si="110"/>
        <v>1.1854845408601172E-3</v>
      </c>
      <c r="AF246" s="211">
        <f t="shared" si="110"/>
        <v>1.1318879746979819E-3</v>
      </c>
      <c r="AG246" s="211">
        <f t="shared" si="110"/>
        <v>1.0783362715073772E-3</v>
      </c>
      <c r="AH246" s="211">
        <f t="shared" si="110"/>
        <v>1.024831627252978E-3</v>
      </c>
      <c r="AI246" s="211">
        <f t="shared" si="110"/>
        <v>9.7137646884044707E-4</v>
      </c>
      <c r="AJ246" s="211">
        <f t="shared" si="110"/>
        <v>9.1797349314766559E-4</v>
      </c>
      <c r="AK246" s="211">
        <f t="shared" si="110"/>
        <v>8.6462571549660873E-4</v>
      </c>
      <c r="AL246" s="211">
        <f t="shared" si="110"/>
        <v>8.113365306379398E-4</v>
      </c>
      <c r="AM246" s="211">
        <f t="shared" si="110"/>
        <v>1.9909613703872255E-3</v>
      </c>
      <c r="AN246" s="210">
        <f t="shared" si="105"/>
        <v>1.9909613703872255E-3</v>
      </c>
      <c r="AO246" s="210">
        <f t="shared" si="105"/>
        <v>1.9909613703872255E-3</v>
      </c>
      <c r="AP246" s="210">
        <f t="shared" si="105"/>
        <v>1.9909613703872255E-3</v>
      </c>
      <c r="AQ246" s="210">
        <f t="shared" si="105"/>
        <v>1.9909613703872255E-3</v>
      </c>
      <c r="AR246" s="210">
        <f t="shared" si="105"/>
        <v>1.9909613703872255E-3</v>
      </c>
      <c r="AS246" s="210">
        <f t="shared" si="105"/>
        <v>1.9909613703872255E-3</v>
      </c>
      <c r="AT246" s="210">
        <f t="shared" si="105"/>
        <v>1.9909613703872255E-3</v>
      </c>
      <c r="AU246" s="210">
        <f t="shared" si="105"/>
        <v>1.9909613703872255E-3</v>
      </c>
      <c r="AV246" s="210">
        <f t="shared" si="105"/>
        <v>1.9909613703872255E-3</v>
      </c>
      <c r="AW246" s="210">
        <f t="shared" si="105"/>
        <v>1.9909613703872255E-3</v>
      </c>
      <c r="AX246" s="210">
        <f t="shared" si="105"/>
        <v>1.9909613703872255E-3</v>
      </c>
      <c r="AY246" s="210">
        <f t="shared" si="105"/>
        <v>1.9909613703872255E-3</v>
      </c>
      <c r="AZ246" s="210">
        <f t="shared" si="105"/>
        <v>1.9909613703872255E-3</v>
      </c>
    </row>
    <row r="247" spans="2:52" s="202" customFormat="1" x14ac:dyDescent="0.25">
      <c r="B247" s="201"/>
      <c r="D247" s="208">
        <f t="shared" si="91"/>
        <v>43</v>
      </c>
      <c r="E247" s="202" t="s">
        <v>699</v>
      </c>
      <c r="G247"/>
      <c r="I247"/>
      <c r="J247"/>
      <c r="K247" s="211">
        <f t="shared" si="110"/>
        <v>2.3933028171628269E-3</v>
      </c>
      <c r="L247" s="211">
        <f t="shared" si="110"/>
        <v>2.3107614010145811E-3</v>
      </c>
      <c r="M247" s="211">
        <f t="shared" si="110"/>
        <v>2.231066714219136E-3</v>
      </c>
      <c r="N247" s="211">
        <f t="shared" si="110"/>
        <v>2.1541205773607957E-3</v>
      </c>
      <c r="O247" s="211">
        <f t="shared" si="110"/>
        <v>2.0798281970843134E-3</v>
      </c>
      <c r="P247" s="211">
        <f t="shared" si="110"/>
        <v>2.0080980493147544E-3</v>
      </c>
      <c r="Q247" s="211">
        <f t="shared" si="110"/>
        <v>1.9388417665049337E-3</v>
      </c>
      <c r="R247" s="211">
        <f t="shared" si="110"/>
        <v>1.8719740287715199E-3</v>
      </c>
      <c r="S247" s="211">
        <f t="shared" si="110"/>
        <v>1.8074124587856913E-3</v>
      </c>
      <c r="T247" s="211">
        <f t="shared" si="110"/>
        <v>1.7450775202888535E-3</v>
      </c>
      <c r="U247" s="211">
        <f t="shared" si="110"/>
        <v>1.6848924201083981E-3</v>
      </c>
      <c r="V247" s="211">
        <f t="shared" si="110"/>
        <v>1.6267830135527921E-3</v>
      </c>
      <c r="W247" s="211">
        <f t="shared" si="110"/>
        <v>1.5706777130694461E-3</v>
      </c>
      <c r="X247" s="211">
        <f t="shared" si="110"/>
        <v>1.5165074000528384E-3</v>
      </c>
      <c r="Y247" s="211">
        <f t="shared" si="110"/>
        <v>1.4642053396942392E-3</v>
      </c>
      <c r="Z247" s="211">
        <f t="shared" si="110"/>
        <v>1.4119361642840485E-3</v>
      </c>
      <c r="AA247" s="211">
        <f t="shared" si="110"/>
        <v>1.3597010625080888E-3</v>
      </c>
      <c r="AB247" s="211">
        <f t="shared" si="110"/>
        <v>1.307501313666942E-3</v>
      </c>
      <c r="AC247" s="211">
        <f t="shared" si="110"/>
        <v>1.2553382985559343E-3</v>
      </c>
      <c r="AD247" s="211">
        <f t="shared" si="110"/>
        <v>1.2032135121747226E-3</v>
      </c>
      <c r="AE247" s="211">
        <f t="shared" si="110"/>
        <v>1.1511285786709703E-3</v>
      </c>
      <c r="AF247" s="211">
        <f t="shared" si="110"/>
        <v>1.0990852690356543E-3</v>
      </c>
      <c r="AG247" s="211">
        <f t="shared" si="110"/>
        <v>1.0470855222194837E-3</v>
      </c>
      <c r="AH247" s="211">
        <f t="shared" si="110"/>
        <v>9.9513147054692804E-4</v>
      </c>
      <c r="AI247" s="211">
        <f t="shared" si="110"/>
        <v>9.4322547059065434E-4</v>
      </c>
      <c r="AJ247" s="211">
        <f t="shared" si="110"/>
        <v>8.9137014107161213E-4</v>
      </c>
      <c r="AK247" s="211">
        <f t="shared" si="110"/>
        <v>8.3956840992616794E-4</v>
      </c>
      <c r="AL247" s="211">
        <f t="shared" si="110"/>
        <v>7.8782357352333516E-4</v>
      </c>
      <c r="AM247" s="211">
        <f t="shared" si="110"/>
        <v>1.9332622682872119E-3</v>
      </c>
      <c r="AN247" s="210">
        <f t="shared" si="105"/>
        <v>1.9332622682872119E-3</v>
      </c>
      <c r="AO247" s="210">
        <f t="shared" si="105"/>
        <v>1.9332622682872119E-3</v>
      </c>
      <c r="AP247" s="210">
        <f t="shared" si="105"/>
        <v>1.9332622682872119E-3</v>
      </c>
      <c r="AQ247" s="210">
        <f t="shared" si="105"/>
        <v>1.9332622682872119E-3</v>
      </c>
      <c r="AR247" s="210">
        <f t="shared" si="105"/>
        <v>1.9332622682872119E-3</v>
      </c>
      <c r="AS247" s="210">
        <f t="shared" si="105"/>
        <v>1.9332622682872119E-3</v>
      </c>
      <c r="AT247" s="210">
        <f t="shared" si="105"/>
        <v>1.9332622682872119E-3</v>
      </c>
      <c r="AU247" s="210">
        <f t="shared" si="105"/>
        <v>1.9332622682872119E-3</v>
      </c>
      <c r="AV247" s="210">
        <f t="shared" si="105"/>
        <v>1.9332622682872119E-3</v>
      </c>
      <c r="AW247" s="210">
        <f t="shared" si="105"/>
        <v>1.9332622682872119E-3</v>
      </c>
      <c r="AX247" s="210">
        <f t="shared" si="105"/>
        <v>1.9332622682872119E-3</v>
      </c>
      <c r="AY247" s="210">
        <f t="shared" si="105"/>
        <v>1.9332622682872119E-3</v>
      </c>
      <c r="AZ247" s="210">
        <f t="shared" si="105"/>
        <v>1.9332622682872119E-3</v>
      </c>
    </row>
    <row r="248" spans="2:52" s="202" customFormat="1" x14ac:dyDescent="0.25">
      <c r="B248" s="201"/>
      <c r="D248" s="208">
        <f t="shared" si="91"/>
        <v>44</v>
      </c>
      <c r="E248" s="202" t="s">
        <v>700</v>
      </c>
      <c r="G248"/>
      <c r="I248"/>
      <c r="J248"/>
      <c r="K248" s="211">
        <f t="shared" si="110"/>
        <v>2.3239436494473477E-3</v>
      </c>
      <c r="L248" s="211">
        <f t="shared" si="110"/>
        <v>2.2437943267212311E-3</v>
      </c>
      <c r="M248" s="211">
        <f t="shared" si="110"/>
        <v>2.166409233641984E-3</v>
      </c>
      <c r="N248" s="211">
        <f t="shared" si="110"/>
        <v>2.0916930360847402E-3</v>
      </c>
      <c r="O248" s="211">
        <f t="shared" si="110"/>
        <v>2.0195536878552796E-3</v>
      </c>
      <c r="P248" s="211">
        <f t="shared" si="110"/>
        <v>1.9499023172942405E-3</v>
      </c>
      <c r="Q248" s="211">
        <f t="shared" si="110"/>
        <v>1.8826531177921857E-3</v>
      </c>
      <c r="R248" s="211">
        <f t="shared" si="110"/>
        <v>1.8177232420806388E-3</v>
      </c>
      <c r="S248" s="211">
        <f t="shared" si="110"/>
        <v>1.7550327001688631E-3</v>
      </c>
      <c r="T248" s="211">
        <f t="shared" si="110"/>
        <v>1.6945042608006485E-3</v>
      </c>
      <c r="U248" s="211">
        <f t="shared" si="110"/>
        <v>1.6360633563097038E-3</v>
      </c>
      <c r="V248" s="211">
        <f t="shared" si="110"/>
        <v>1.5796379907564459E-3</v>
      </c>
      <c r="W248" s="211">
        <f t="shared" si="110"/>
        <v>1.5251586512330109E-3</v>
      </c>
      <c r="X248" s="211">
        <f t="shared" si="110"/>
        <v>1.472558222227225E-3</v>
      </c>
      <c r="Y248" s="211">
        <f t="shared" si="110"/>
        <v>1.4217719029400284E-3</v>
      </c>
      <c r="Z248" s="211">
        <f t="shared" si="110"/>
        <v>1.3710175155782316E-3</v>
      </c>
      <c r="AA248" s="211">
        <f t="shared" si="110"/>
        <v>1.3202962143789197E-3</v>
      </c>
      <c r="AB248" s="211">
        <f t="shared" si="110"/>
        <v>1.2696092415678745E-3</v>
      </c>
      <c r="AC248" s="211">
        <f t="shared" si="110"/>
        <v>1.2189579379242516E-3</v>
      </c>
      <c r="AD248" s="211">
        <f t="shared" si="110"/>
        <v>1.1683437551218358E-3</v>
      </c>
      <c r="AE248" s="211">
        <f t="shared" si="110"/>
        <v>1.1177682702396409E-3</v>
      </c>
      <c r="AF248" s="211">
        <f t="shared" si="110"/>
        <v>1.0672332029443995E-3</v>
      </c>
      <c r="AG248" s="211">
        <f t="shared" si="110"/>
        <v>1.0167404359950143E-3</v>
      </c>
      <c r="AH248" s="211">
        <f t="shared" si="110"/>
        <v>9.6629203992007636E-4</v>
      </c>
      <c r="AI248" s="211">
        <f t="shared" si="110"/>
        <v>9.1589030299754398E-4</v>
      </c>
      <c r="AJ248" s="211">
        <f t="shared" si="110"/>
        <v>8.6553776805646336E-4</v>
      </c>
      <c r="AK248" s="211">
        <f t="shared" si="110"/>
        <v>8.1523727818007361E-4</v>
      </c>
      <c r="AL248" s="211">
        <f t="shared" si="110"/>
        <v>7.6499203420688942E-4</v>
      </c>
      <c r="AM248" s="211">
        <f t="shared" si="110"/>
        <v>1.8772353163517693E-3</v>
      </c>
      <c r="AN248" s="210">
        <f t="shared" si="105"/>
        <v>1.8772353163517693E-3</v>
      </c>
      <c r="AO248" s="210">
        <f t="shared" si="105"/>
        <v>1.8772353163517693E-3</v>
      </c>
      <c r="AP248" s="210">
        <f t="shared" si="105"/>
        <v>1.8772353163517693E-3</v>
      </c>
      <c r="AQ248" s="210">
        <f t="shared" si="105"/>
        <v>1.8772353163517693E-3</v>
      </c>
      <c r="AR248" s="210">
        <f t="shared" si="105"/>
        <v>1.8772353163517693E-3</v>
      </c>
      <c r="AS248" s="210">
        <f t="shared" si="105"/>
        <v>1.8772353163517693E-3</v>
      </c>
      <c r="AT248" s="210">
        <f t="shared" si="105"/>
        <v>1.8772353163517693E-3</v>
      </c>
      <c r="AU248" s="210">
        <f t="shared" si="105"/>
        <v>1.8772353163517693E-3</v>
      </c>
      <c r="AV248" s="210">
        <f t="shared" si="105"/>
        <v>1.8772353163517693E-3</v>
      </c>
      <c r="AW248" s="210">
        <f t="shared" si="105"/>
        <v>1.8772353163517693E-3</v>
      </c>
      <c r="AX248" s="210">
        <f t="shared" si="105"/>
        <v>1.8772353163517693E-3</v>
      </c>
      <c r="AY248" s="210">
        <f t="shared" si="105"/>
        <v>1.8772353163517693E-3</v>
      </c>
      <c r="AZ248" s="210">
        <f t="shared" si="105"/>
        <v>1.8772353163517693E-3</v>
      </c>
    </row>
    <row r="249" spans="2:52" s="202" customFormat="1" x14ac:dyDescent="0.25">
      <c r="B249" s="201"/>
      <c r="D249" s="208">
        <f t="shared" si="91"/>
        <v>45</v>
      </c>
      <c r="E249" s="202" t="s">
        <v>701</v>
      </c>
      <c r="G249"/>
      <c r="I249"/>
      <c r="J249"/>
      <c r="K249" s="209" cm="1">
        <f t="array" ref="K249">SUMPRODUCT((EmissionRates!$J$10:$S$39)*(EmissionRates!$E$10:$E$39=$D249)*(EmissionRates!$J$8:$S$8=$E$207)*(EmissionRates!$B$10:$B$39=K$2)*(EmissionRates!$F$10:$F$39=$F$69))</f>
        <v>2.6175249542933999E-3</v>
      </c>
      <c r="L249" s="210">
        <f t="shared" ref="L249:AL249" si="111">K249*($AM$71/$K$71)^(1/(COUNT(K$2:AM$2)))</f>
        <v>2.5272504537239841E-3</v>
      </c>
      <c r="M249" s="210">
        <f t="shared" si="111"/>
        <v>2.4400893849633809E-3</v>
      </c>
      <c r="N249" s="210">
        <f t="shared" si="111"/>
        <v>2.3559343704291393E-3</v>
      </c>
      <c r="O249" s="210">
        <f t="shared" si="111"/>
        <v>2.2746817358301982E-3</v>
      </c>
      <c r="P249" s="210">
        <f t="shared" si="111"/>
        <v>2.1962313824459359E-3</v>
      </c>
      <c r="Q249" s="210">
        <f t="shared" si="111"/>
        <v>2.1204866638101188E-3</v>
      </c>
      <c r="R249" s="210">
        <f t="shared" si="111"/>
        <v>2.0473542666478383E-3</v>
      </c>
      <c r="S249" s="210">
        <f t="shared" si="111"/>
        <v>1.9767440959187537E-3</v>
      </c>
      <c r="T249" s="210">
        <f t="shared" si="111"/>
        <v>1.9085691638250199E-3</v>
      </c>
      <c r="U249" s="210">
        <f t="shared" si="111"/>
        <v>1.842745482647164E-3</v>
      </c>
      <c r="V249" s="210">
        <f t="shared" si="111"/>
        <v>1.7791919612758936E-3</v>
      </c>
      <c r="W249" s="210">
        <f t="shared" si="111"/>
        <v>1.7178303053123659E-3</v>
      </c>
      <c r="X249" s="210">
        <f t="shared" si="111"/>
        <v>1.6585849206138489E-3</v>
      </c>
      <c r="Y249" s="210">
        <f t="shared" si="111"/>
        <v>1.6013828201659477E-3</v>
      </c>
      <c r="Z249" s="210">
        <f t="shared" si="111"/>
        <v>1.5442166855692805E-3</v>
      </c>
      <c r="AA249" s="210">
        <f t="shared" si="111"/>
        <v>1.4870878168744637E-3</v>
      </c>
      <c r="AB249" s="210">
        <f t="shared" si="111"/>
        <v>1.4299976132363277E-3</v>
      </c>
      <c r="AC249" s="210">
        <f t="shared" si="111"/>
        <v>1.3729475848132187E-3</v>
      </c>
      <c r="AD249" s="210">
        <f t="shared" si="111"/>
        <v>1.3159393666673108E-3</v>
      </c>
      <c r="AE249" s="210">
        <f t="shared" si="111"/>
        <v>1.2589747351083162E-3</v>
      </c>
      <c r="AF249" s="210">
        <f t="shared" si="111"/>
        <v>1.2020556270466182E-3</v>
      </c>
      <c r="AG249" s="210">
        <f t="shared" si="111"/>
        <v>1.145184163088029E-3</v>
      </c>
      <c r="AH249" s="210">
        <f t="shared" si="111"/>
        <v>1.0883626753287927E-3</v>
      </c>
      <c r="AI249" s="210">
        <f t="shared" si="111"/>
        <v>1.0315937411225641E-3</v>
      </c>
      <c r="AJ249" s="210">
        <f t="shared" si="111"/>
        <v>9.7488022453125103E-4</v>
      </c>
      <c r="AK249" s="210">
        <f t="shared" si="111"/>
        <v>9.1822532780174446E-4</v>
      </c>
      <c r="AL249" s="210">
        <f t="shared" si="111"/>
        <v>8.6163265613104975E-4</v>
      </c>
      <c r="AM249" s="209" cm="1">
        <f t="array" ref="AM249">SUMPRODUCT((EmissionRates!$J$10:$S$39)*(EmissionRates!$E$10:$E$39=$D249)*(EmissionRates!$J$8:$S$8=$E$207)*(EmissionRates!$B$10:$B$39=AM$2)*(EmissionRates!$F$10:$F$39=$F$69))</f>
        <v>2.11634359247866E-3</v>
      </c>
      <c r="AN249" s="210">
        <f t="shared" si="105"/>
        <v>2.11634359247866E-3</v>
      </c>
      <c r="AO249" s="210">
        <f t="shared" si="105"/>
        <v>2.11634359247866E-3</v>
      </c>
      <c r="AP249" s="210">
        <f t="shared" si="105"/>
        <v>2.11634359247866E-3</v>
      </c>
      <c r="AQ249" s="210">
        <f t="shared" si="105"/>
        <v>2.11634359247866E-3</v>
      </c>
      <c r="AR249" s="210">
        <f t="shared" si="105"/>
        <v>2.11634359247866E-3</v>
      </c>
      <c r="AS249" s="210">
        <f t="shared" si="105"/>
        <v>2.11634359247866E-3</v>
      </c>
      <c r="AT249" s="210">
        <f t="shared" si="105"/>
        <v>2.11634359247866E-3</v>
      </c>
      <c r="AU249" s="210">
        <f t="shared" si="105"/>
        <v>2.11634359247866E-3</v>
      </c>
      <c r="AV249" s="210">
        <f t="shared" si="105"/>
        <v>2.11634359247866E-3</v>
      </c>
      <c r="AW249" s="210">
        <f t="shared" si="105"/>
        <v>2.11634359247866E-3</v>
      </c>
      <c r="AX249" s="210">
        <f t="shared" si="105"/>
        <v>2.11634359247866E-3</v>
      </c>
      <c r="AY249" s="210">
        <f t="shared" si="105"/>
        <v>2.11634359247866E-3</v>
      </c>
      <c r="AZ249" s="210">
        <f t="shared" si="105"/>
        <v>2.11634359247866E-3</v>
      </c>
    </row>
    <row r="250" spans="2:52" s="202" customFormat="1" x14ac:dyDescent="0.25">
      <c r="B250" s="201"/>
      <c r="D250" s="208">
        <f t="shared" si="91"/>
        <v>46</v>
      </c>
      <c r="E250" s="202" t="s">
        <v>702</v>
      </c>
      <c r="G250"/>
      <c r="I250"/>
      <c r="J250"/>
      <c r="K250" s="211">
        <f t="shared" ref="K250:AM253" si="112">K249*($K$76/$K$71)^(1/(COUNT($D249:$D254)))</f>
        <v>2.5416677117404041E-3</v>
      </c>
      <c r="L250" s="211">
        <f t="shared" si="112"/>
        <v>2.4540094134252641E-3</v>
      </c>
      <c r="M250" s="211">
        <f t="shared" si="112"/>
        <v>2.3693743180363018E-3</v>
      </c>
      <c r="N250" s="211">
        <f t="shared" si="112"/>
        <v>2.2876581598495821E-3</v>
      </c>
      <c r="O250" s="211">
        <f t="shared" si="112"/>
        <v>2.2087602691092359E-3</v>
      </c>
      <c r="P250" s="211">
        <f t="shared" si="112"/>
        <v>2.1325834480079332E-3</v>
      </c>
      <c r="Q250" s="211">
        <f t="shared" si="112"/>
        <v>2.059033850944593E-3</v>
      </c>
      <c r="R250" s="211">
        <f t="shared" si="112"/>
        <v>1.9880208689118306E-3</v>
      </c>
      <c r="S250" s="211">
        <f t="shared" si="112"/>
        <v>1.9194570178707089E-3</v>
      </c>
      <c r="T250" s="211">
        <f t="shared" si="112"/>
        <v>1.8532578309752722E-3</v>
      </c>
      <c r="U250" s="211">
        <f t="shared" si="112"/>
        <v>1.7893417545140971E-3</v>
      </c>
      <c r="V250" s="211">
        <f t="shared" si="112"/>
        <v>1.7276300474406616E-3</v>
      </c>
      <c r="W250" s="211">
        <f t="shared" si="112"/>
        <v>1.668046684368762E-3</v>
      </c>
      <c r="X250" s="211">
        <f t="shared" si="112"/>
        <v>1.6105182619134699E-3</v>
      </c>
      <c r="Y250" s="211">
        <f t="shared" si="112"/>
        <v>1.5549739082622515E-3</v>
      </c>
      <c r="Z250" s="211">
        <f t="shared" si="112"/>
        <v>1.4994644781530827E-3</v>
      </c>
      <c r="AA250" s="211">
        <f t="shared" si="112"/>
        <v>1.4439912339604326E-3</v>
      </c>
      <c r="AB250" s="211">
        <f t="shared" si="112"/>
        <v>1.3885555342908929E-3</v>
      </c>
      <c r="AC250" s="211">
        <f t="shared" si="112"/>
        <v>1.3331588455376304E-3</v>
      </c>
      <c r="AD250" s="211">
        <f t="shared" si="112"/>
        <v>1.2778027553778627E-3</v>
      </c>
      <c r="AE250" s="211">
        <f t="shared" si="112"/>
        <v>1.2224889886429168E-3</v>
      </c>
      <c r="AF250" s="211">
        <f t="shared" si="112"/>
        <v>1.1672194261104999E-3</v>
      </c>
      <c r="AG250" s="211">
        <f t="shared" si="112"/>
        <v>1.1119961269301583E-3</v>
      </c>
      <c r="AH250" s="211">
        <f t="shared" si="112"/>
        <v>1.056821355612767E-3</v>
      </c>
      <c r="AI250" s="211">
        <f t="shared" si="112"/>
        <v>1.0016976148189234E-3</v>
      </c>
      <c r="AJ250" s="211">
        <f t="shared" si="112"/>
        <v>9.4662768560852309E-4</v>
      </c>
      <c r="AK250" s="211">
        <f t="shared" si="112"/>
        <v>8.9161467742566655E-4</v>
      </c>
      <c r="AL250" s="211">
        <f t="shared" si="112"/>
        <v>8.3666209098686405E-4</v>
      </c>
      <c r="AM250" s="211">
        <f t="shared" si="112"/>
        <v>2.0550108479877979E-3</v>
      </c>
      <c r="AN250" s="210">
        <f t="shared" si="105"/>
        <v>2.0550108479877979E-3</v>
      </c>
      <c r="AO250" s="210">
        <f t="shared" si="105"/>
        <v>2.0550108479877979E-3</v>
      </c>
      <c r="AP250" s="210">
        <f t="shared" si="105"/>
        <v>2.0550108479877979E-3</v>
      </c>
      <c r="AQ250" s="210">
        <f t="shared" si="105"/>
        <v>2.0550108479877979E-3</v>
      </c>
      <c r="AR250" s="210">
        <f t="shared" si="105"/>
        <v>2.0550108479877979E-3</v>
      </c>
      <c r="AS250" s="210">
        <f t="shared" si="105"/>
        <v>2.0550108479877979E-3</v>
      </c>
      <c r="AT250" s="210">
        <f t="shared" si="105"/>
        <v>2.0550108479877979E-3</v>
      </c>
      <c r="AU250" s="210">
        <f t="shared" si="105"/>
        <v>2.0550108479877979E-3</v>
      </c>
      <c r="AV250" s="210">
        <f t="shared" si="105"/>
        <v>2.0550108479877979E-3</v>
      </c>
      <c r="AW250" s="210">
        <f t="shared" si="105"/>
        <v>2.0550108479877979E-3</v>
      </c>
      <c r="AX250" s="210">
        <f t="shared" si="105"/>
        <v>2.0550108479877979E-3</v>
      </c>
      <c r="AY250" s="210">
        <f t="shared" si="105"/>
        <v>2.0550108479877979E-3</v>
      </c>
      <c r="AZ250" s="210">
        <f t="shared" si="105"/>
        <v>2.0550108479877979E-3</v>
      </c>
    </row>
    <row r="251" spans="2:52" s="202" customFormat="1" x14ac:dyDescent="0.25">
      <c r="B251" s="201"/>
      <c r="D251" s="208">
        <f t="shared" si="91"/>
        <v>47</v>
      </c>
      <c r="E251" s="202" t="s">
        <v>703</v>
      </c>
      <c r="G251"/>
      <c r="I251"/>
      <c r="J251"/>
      <c r="K251" s="211">
        <f t="shared" si="112"/>
        <v>2.4680088517618727E-3</v>
      </c>
      <c r="L251" s="211">
        <f t="shared" si="112"/>
        <v>2.3828909367909937E-3</v>
      </c>
      <c r="M251" s="211">
        <f t="shared" si="112"/>
        <v>2.3007086107438806E-3</v>
      </c>
      <c r="N251" s="211">
        <f t="shared" si="112"/>
        <v>2.2213606295718256E-3</v>
      </c>
      <c r="O251" s="211">
        <f t="shared" si="112"/>
        <v>2.1447492409811509E-3</v>
      </c>
      <c r="P251" s="211">
        <f t="shared" si="112"/>
        <v>2.0707800640078324E-3</v>
      </c>
      <c r="Q251" s="211">
        <f t="shared" si="112"/>
        <v>1.9993619727454045E-3</v>
      </c>
      <c r="R251" s="211">
        <f t="shared" si="112"/>
        <v>1.9304069840829191E-3</v>
      </c>
      <c r="S251" s="211">
        <f t="shared" si="112"/>
        <v>1.8638301493146556E-3</v>
      </c>
      <c r="T251" s="211">
        <f t="shared" si="112"/>
        <v>1.7995494494880439E-3</v>
      </c>
      <c r="U251" s="211">
        <f t="shared" si="112"/>
        <v>1.7374856943608826E-3</v>
      </c>
      <c r="V251" s="211">
        <f t="shared" si="112"/>
        <v>1.6775624248433719E-3</v>
      </c>
      <c r="W251" s="211">
        <f t="shared" si="112"/>
        <v>1.6197058188047739E-3</v>
      </c>
      <c r="X251" s="211">
        <f t="shared" si="112"/>
        <v>1.5638446001286566E-3</v>
      </c>
      <c r="Y251" s="211">
        <f t="shared" si="112"/>
        <v>1.5099099509046905E-3</v>
      </c>
      <c r="Z251" s="211">
        <f t="shared" si="112"/>
        <v>1.4560092131202552E-3</v>
      </c>
      <c r="AA251" s="211">
        <f t="shared" si="112"/>
        <v>1.4021436125655467E-3</v>
      </c>
      <c r="AB251" s="211">
        <f t="shared" si="112"/>
        <v>1.3483144684740273E-3</v>
      </c>
      <c r="AC251" s="211">
        <f t="shared" si="112"/>
        <v>1.2945232047420225E-3</v>
      </c>
      <c r="AD251" s="211">
        <f t="shared" si="112"/>
        <v>1.2407713630350336E-3</v>
      </c>
      <c r="AE251" s="211">
        <f t="shared" si="112"/>
        <v>1.1870606181978733E-3</v>
      </c>
      <c r="AF251" s="211">
        <f t="shared" si="112"/>
        <v>1.133392796502327E-3</v>
      </c>
      <c r="AG251" s="211">
        <f t="shared" si="112"/>
        <v>1.0797698974227099E-3</v>
      </c>
      <c r="AH251" s="211">
        <f t="shared" si="112"/>
        <v>1.0261941198431868E-3</v>
      </c>
      <c r="AI251" s="211">
        <f t="shared" si="112"/>
        <v>9.7266789389594227E-4</v>
      </c>
      <c r="AJ251" s="211">
        <f t="shared" si="112"/>
        <v>9.1919392004430084E-4</v>
      </c>
      <c r="AK251" s="211">
        <f t="shared" si="112"/>
        <v>8.6577521761904632E-4</v>
      </c>
      <c r="AL251" s="211">
        <f t="shared" si="112"/>
        <v>8.1241518588409298E-4</v>
      </c>
      <c r="AM251" s="211">
        <f t="shared" si="112"/>
        <v>1.9954555585189608E-3</v>
      </c>
      <c r="AN251" s="210">
        <f t="shared" si="105"/>
        <v>1.9954555585189608E-3</v>
      </c>
      <c r="AO251" s="210">
        <f t="shared" si="105"/>
        <v>1.9954555585189608E-3</v>
      </c>
      <c r="AP251" s="210">
        <f t="shared" si="105"/>
        <v>1.9954555585189608E-3</v>
      </c>
      <c r="AQ251" s="210">
        <f t="shared" si="105"/>
        <v>1.9954555585189608E-3</v>
      </c>
      <c r="AR251" s="210">
        <f t="shared" si="105"/>
        <v>1.9954555585189608E-3</v>
      </c>
      <c r="AS251" s="210">
        <f t="shared" si="105"/>
        <v>1.9954555585189608E-3</v>
      </c>
      <c r="AT251" s="210">
        <f t="shared" si="105"/>
        <v>1.9954555585189608E-3</v>
      </c>
      <c r="AU251" s="210">
        <f t="shared" si="105"/>
        <v>1.9954555585189608E-3</v>
      </c>
      <c r="AV251" s="210">
        <f t="shared" si="105"/>
        <v>1.9954555585189608E-3</v>
      </c>
      <c r="AW251" s="210">
        <f t="shared" si="105"/>
        <v>1.9954555585189608E-3</v>
      </c>
      <c r="AX251" s="210">
        <f t="shared" si="105"/>
        <v>1.9954555585189608E-3</v>
      </c>
      <c r="AY251" s="210">
        <f t="shared" si="105"/>
        <v>1.9954555585189608E-3</v>
      </c>
      <c r="AZ251" s="210">
        <f t="shared" si="105"/>
        <v>1.9954555585189608E-3</v>
      </c>
    </row>
    <row r="252" spans="2:52" s="202" customFormat="1" x14ac:dyDescent="0.25">
      <c r="B252" s="201"/>
      <c r="D252" s="208">
        <f t="shared" si="91"/>
        <v>48</v>
      </c>
      <c r="E252" s="202" t="s">
        <v>704</v>
      </c>
      <c r="G252"/>
      <c r="I252"/>
      <c r="J252"/>
      <c r="K252" s="211">
        <f t="shared" si="112"/>
        <v>2.3964846640806975E-3</v>
      </c>
      <c r="L252" s="211">
        <f t="shared" si="112"/>
        <v>2.3138335108157425E-3</v>
      </c>
      <c r="M252" s="211">
        <f t="shared" si="112"/>
        <v>2.2340328715717674E-3</v>
      </c>
      <c r="N252" s="211">
        <f t="shared" si="112"/>
        <v>2.1569844364055625E-3</v>
      </c>
      <c r="O252" s="211">
        <f t="shared" si="112"/>
        <v>2.0825932859360615E-3</v>
      </c>
      <c r="P252" s="211">
        <f t="shared" si="112"/>
        <v>2.0107677744089524E-3</v>
      </c>
      <c r="Q252" s="211">
        <f t="shared" si="112"/>
        <v>1.9414194167942135E-3</v>
      </c>
      <c r="R252" s="211">
        <f t="shared" si="112"/>
        <v>1.8744627797774801E-3</v>
      </c>
      <c r="S252" s="211">
        <f t="shared" si="112"/>
        <v>1.8098153765109652E-3</v>
      </c>
      <c r="T252" s="211">
        <f t="shared" si="112"/>
        <v>1.7473975649942531E-3</v>
      </c>
      <c r="U252" s="211">
        <f t="shared" si="112"/>
        <v>1.6871324499597902E-3</v>
      </c>
      <c r="V252" s="211">
        <f t="shared" si="112"/>
        <v>1.6289457881421994E-3</v>
      </c>
      <c r="W252" s="211">
        <f t="shared" si="112"/>
        <v>1.5727658968147122E-3</v>
      </c>
      <c r="X252" s="211">
        <f t="shared" si="112"/>
        <v>1.5185235654800392E-3</v>
      </c>
      <c r="Y252" s="211">
        <f t="shared" si="112"/>
        <v>1.4661519706068949E-3</v>
      </c>
      <c r="Z252" s="211">
        <f t="shared" si="112"/>
        <v>1.413813304402023E-3</v>
      </c>
      <c r="AA252" s="211">
        <f t="shared" si="112"/>
        <v>1.3615087571315779E-3</v>
      </c>
      <c r="AB252" s="211">
        <f t="shared" si="112"/>
        <v>1.3092396097969462E-3</v>
      </c>
      <c r="AC252" s="211">
        <f t="shared" si="112"/>
        <v>1.257007245029193E-3</v>
      </c>
      <c r="AD252" s="211">
        <f t="shared" si="112"/>
        <v>1.204813159815547E-3</v>
      </c>
      <c r="AE252" s="211">
        <f t="shared" si="112"/>
        <v>1.1526589804629417E-3</v>
      </c>
      <c r="AF252" s="211">
        <f t="shared" si="112"/>
        <v>1.1005464803168507E-3</v>
      </c>
      <c r="AG252" s="211">
        <f t="shared" si="112"/>
        <v>1.048477600905778E-3</v>
      </c>
      <c r="AH252" s="211">
        <f t="shared" si="112"/>
        <v>9.9645447738907437E-4</v>
      </c>
      <c r="AI252" s="211">
        <f t="shared" si="112"/>
        <v>9.4447946947242276E-4</v>
      </c>
      <c r="AJ252" s="211">
        <f t="shared" si="112"/>
        <v>8.9255519935830749E-4</v>
      </c>
      <c r="AK252" s="211">
        <f t="shared" si="112"/>
        <v>8.4068459887572675E-4</v>
      </c>
      <c r="AL252" s="211">
        <f t="shared" si="112"/>
        <v>7.8887096877614828E-4</v>
      </c>
      <c r="AM252" s="211">
        <f t="shared" si="112"/>
        <v>1.9376262124957216E-3</v>
      </c>
      <c r="AN252" s="210">
        <f t="shared" si="105"/>
        <v>1.9376262124957216E-3</v>
      </c>
      <c r="AO252" s="210">
        <f t="shared" si="105"/>
        <v>1.9376262124957216E-3</v>
      </c>
      <c r="AP252" s="210">
        <f t="shared" si="105"/>
        <v>1.9376262124957216E-3</v>
      </c>
      <c r="AQ252" s="210">
        <f t="shared" si="105"/>
        <v>1.9376262124957216E-3</v>
      </c>
      <c r="AR252" s="210">
        <f t="shared" si="105"/>
        <v>1.9376262124957216E-3</v>
      </c>
      <c r="AS252" s="210">
        <f t="shared" si="105"/>
        <v>1.9376262124957216E-3</v>
      </c>
      <c r="AT252" s="210">
        <f t="shared" si="105"/>
        <v>1.9376262124957216E-3</v>
      </c>
      <c r="AU252" s="210">
        <f t="shared" si="105"/>
        <v>1.9376262124957216E-3</v>
      </c>
      <c r="AV252" s="210">
        <f t="shared" si="105"/>
        <v>1.9376262124957216E-3</v>
      </c>
      <c r="AW252" s="210">
        <f t="shared" si="105"/>
        <v>1.9376262124957216E-3</v>
      </c>
      <c r="AX252" s="210">
        <f t="shared" si="105"/>
        <v>1.9376262124957216E-3</v>
      </c>
      <c r="AY252" s="210">
        <f t="shared" si="105"/>
        <v>1.9376262124957216E-3</v>
      </c>
      <c r="AZ252" s="210">
        <f t="shared" si="105"/>
        <v>1.9376262124957216E-3</v>
      </c>
    </row>
    <row r="253" spans="2:52" s="202" customFormat="1" x14ac:dyDescent="0.25">
      <c r="B253" s="201"/>
      <c r="D253" s="208">
        <f t="shared" si="91"/>
        <v>49</v>
      </c>
      <c r="E253" s="202" t="s">
        <v>705</v>
      </c>
      <c r="G253"/>
      <c r="I253"/>
      <c r="J253"/>
      <c r="K253" s="211">
        <f t="shared" si="112"/>
        <v>2.3270332847769313E-3</v>
      </c>
      <c r="L253" s="211">
        <f t="shared" si="112"/>
        <v>2.2467774051731582E-3</v>
      </c>
      <c r="M253" s="211">
        <f t="shared" si="112"/>
        <v>2.1692894302027688E-3</v>
      </c>
      <c r="N253" s="211">
        <f t="shared" si="112"/>
        <v>2.0944738989961405E-3</v>
      </c>
      <c r="O253" s="211">
        <f t="shared" si="112"/>
        <v>2.0222386429855272E-3</v>
      </c>
      <c r="P253" s="211">
        <f t="shared" si="112"/>
        <v>1.9524946723585221E-3</v>
      </c>
      <c r="Q253" s="211">
        <f t="shared" si="112"/>
        <v>1.8851560664275655E-3</v>
      </c>
      <c r="R253" s="211">
        <f t="shared" si="112"/>
        <v>1.8201398677804377E-3</v>
      </c>
      <c r="S253" s="211">
        <f t="shared" si="112"/>
        <v>1.7573659800813543E-3</v>
      </c>
      <c r="T253" s="211">
        <f t="shared" si="112"/>
        <v>1.6967570693967372E-3</v>
      </c>
      <c r="U253" s="211">
        <f t="shared" si="112"/>
        <v>1.6382384689241144E-3</v>
      </c>
      <c r="V253" s="211">
        <f t="shared" si="112"/>
        <v>1.5817380870067805E-3</v>
      </c>
      <c r="W253" s="211">
        <f t="shared" si="112"/>
        <v>1.5271863183208903E-3</v>
      </c>
      <c r="X253" s="211">
        <f t="shared" si="112"/>
        <v>1.4745159581255737E-3</v>
      </c>
      <c r="Y253" s="211">
        <f t="shared" si="112"/>
        <v>1.4236621194704412E-3</v>
      </c>
      <c r="Z253" s="211">
        <f t="shared" si="112"/>
        <v>1.3728402551935472E-3</v>
      </c>
      <c r="AA253" s="211">
        <f t="shared" si="112"/>
        <v>1.3220515210665112E-3</v>
      </c>
      <c r="AB253" s="211">
        <f t="shared" si="112"/>
        <v>1.2712971609666287E-3</v>
      </c>
      <c r="AC253" s="211">
        <f t="shared" si="112"/>
        <v>1.2205785174555937E-3</v>
      </c>
      <c r="AD253" s="211">
        <f t="shared" si="112"/>
        <v>1.1698970441371614E-3</v>
      </c>
      <c r="AE253" s="211">
        <f t="shared" si="112"/>
        <v>1.1192543201870399E-3</v>
      </c>
      <c r="AF253" s="211">
        <f t="shared" si="112"/>
        <v>1.0686520675582234E-3</v>
      </c>
      <c r="AG253" s="211">
        <f t="shared" si="112"/>
        <v>1.0180921715127035E-3</v>
      </c>
      <c r="AH253" s="211">
        <f t="shared" si="112"/>
        <v>9.6757670533179649E-4</v>
      </c>
      <c r="AI253" s="211">
        <f t="shared" si="112"/>
        <v>9.1710796033567992E-4</v>
      </c>
      <c r="AJ253" s="211">
        <f t="shared" si="112"/>
        <v>8.666884827340383E-4</v>
      </c>
      <c r="AK253" s="211">
        <f t="shared" si="112"/>
        <v>8.163211193899317E-4</v>
      </c>
      <c r="AL253" s="211">
        <f t="shared" si="112"/>
        <v>7.6600907539732348E-4</v>
      </c>
      <c r="AM253" s="211">
        <f t="shared" si="112"/>
        <v>1.8814727911740867E-3</v>
      </c>
      <c r="AN253" s="210">
        <f t="shared" si="105"/>
        <v>1.8814727911740867E-3</v>
      </c>
      <c r="AO253" s="210">
        <f t="shared" si="105"/>
        <v>1.8814727911740867E-3</v>
      </c>
      <c r="AP253" s="210">
        <f t="shared" si="105"/>
        <v>1.8814727911740867E-3</v>
      </c>
      <c r="AQ253" s="210">
        <f t="shared" si="105"/>
        <v>1.8814727911740867E-3</v>
      </c>
      <c r="AR253" s="210">
        <f t="shared" si="105"/>
        <v>1.8814727911740867E-3</v>
      </c>
      <c r="AS253" s="210">
        <f t="shared" si="105"/>
        <v>1.8814727911740867E-3</v>
      </c>
      <c r="AT253" s="210">
        <f t="shared" si="105"/>
        <v>1.8814727911740867E-3</v>
      </c>
      <c r="AU253" s="210">
        <f t="shared" si="105"/>
        <v>1.8814727911740867E-3</v>
      </c>
      <c r="AV253" s="210">
        <f t="shared" ref="AV253:AZ269" si="113">$AM253</f>
        <v>1.8814727911740867E-3</v>
      </c>
      <c r="AW253" s="210">
        <f t="shared" si="113"/>
        <v>1.8814727911740867E-3</v>
      </c>
      <c r="AX253" s="210">
        <f t="shared" si="113"/>
        <v>1.8814727911740867E-3</v>
      </c>
      <c r="AY253" s="210">
        <f t="shared" si="113"/>
        <v>1.8814727911740867E-3</v>
      </c>
      <c r="AZ253" s="210">
        <f t="shared" si="113"/>
        <v>1.8814727911740867E-3</v>
      </c>
    </row>
    <row r="254" spans="2:52" s="202" customFormat="1" x14ac:dyDescent="0.25">
      <c r="B254" s="201"/>
      <c r="D254" s="208">
        <f t="shared" si="91"/>
        <v>50</v>
      </c>
      <c r="E254" s="202" t="s">
        <v>706</v>
      </c>
      <c r="G254"/>
      <c r="I254"/>
      <c r="J254"/>
      <c r="K254" s="209" cm="1">
        <f t="array" ref="K254">SUMPRODUCT((EmissionRates!$J$10:$S$39)*(EmissionRates!$E$10:$E$39=$D254)*(EmissionRates!$J$8:$S$8=$E$207)*(EmissionRates!$B$10:$B$39=K$2)*(EmissionRates!$F$10:$F$39=$F$69))</f>
        <v>2.7005370368107799E-3</v>
      </c>
      <c r="L254" s="210">
        <f t="shared" ref="L254:AL254" si="114">K254*($AM$71/$K$71)^(1/(COUNT(K$2:AM$2)))</f>
        <v>2.6073995743130774E-3</v>
      </c>
      <c r="M254" s="210">
        <f t="shared" si="114"/>
        <v>2.5174742828770074E-3</v>
      </c>
      <c r="N254" s="210">
        <f t="shared" si="114"/>
        <v>2.4306503795517307E-3</v>
      </c>
      <c r="O254" s="210">
        <f t="shared" si="114"/>
        <v>2.3468209021238347E-3</v>
      </c>
      <c r="P254" s="210">
        <f t="shared" si="114"/>
        <v>2.2658825773458442E-3</v>
      </c>
      <c r="Q254" s="210">
        <f t="shared" si="114"/>
        <v>2.187735693709331E-3</v>
      </c>
      <c r="R254" s="210">
        <f t="shared" si="114"/>
        <v>2.1122839786058899E-3</v>
      </c>
      <c r="S254" s="210">
        <f t="shared" si="114"/>
        <v>2.039434479724646E-3</v>
      </c>
      <c r="T254" s="210">
        <f t="shared" si="114"/>
        <v>1.9690974505401854E-3</v>
      </c>
      <c r="U254" s="210">
        <f t="shared" si="114"/>
        <v>1.9011862397498337E-3</v>
      </c>
      <c r="V254" s="210">
        <f t="shared" si="114"/>
        <v>1.8356171845240767E-3</v>
      </c>
      <c r="W254" s="210">
        <f t="shared" si="114"/>
        <v>1.7723095074386138E-3</v>
      </c>
      <c r="X254" s="210">
        <f t="shared" si="114"/>
        <v>1.7111852169610707E-3</v>
      </c>
      <c r="Y254" s="210">
        <f t="shared" si="114"/>
        <v>1.6521690113697745E-3</v>
      </c>
      <c r="Z254" s="210">
        <f t="shared" si="114"/>
        <v>1.5931899122492909E-3</v>
      </c>
      <c r="AA254" s="210">
        <f t="shared" si="114"/>
        <v>1.53424926087999E-3</v>
      </c>
      <c r="AB254" s="210">
        <f t="shared" si="114"/>
        <v>1.4753485007894431E-3</v>
      </c>
      <c r="AC254" s="210">
        <f t="shared" si="114"/>
        <v>1.4164891900290979E-3</v>
      </c>
      <c r="AD254" s="210">
        <f t="shared" si="114"/>
        <v>1.3576730155154255E-3</v>
      </c>
      <c r="AE254" s="210">
        <f t="shared" si="114"/>
        <v>1.2989018098919539E-3</v>
      </c>
      <c r="AF254" s="210">
        <f t="shared" si="114"/>
        <v>1.2401775714961656E-3</v>
      </c>
      <c r="AG254" s="210">
        <f t="shared" si="114"/>
        <v>1.181502488186681E-3</v>
      </c>
      <c r="AH254" s="210">
        <f t="shared" si="114"/>
        <v>1.1228789660197524E-3</v>
      </c>
      <c r="AI254" s="210">
        <f t="shared" si="114"/>
        <v>1.0643096640871256E-3</v>
      </c>
      <c r="AJ254" s="210">
        <f t="shared" si="114"/>
        <v>1.0057975372814547E-3</v>
      </c>
      <c r="AK254" s="210">
        <f t="shared" si="114"/>
        <v>9.4734588940556107E-4</v>
      </c>
      <c r="AL254" s="210">
        <f t="shared" si="114"/>
        <v>8.8895843999152479E-4</v>
      </c>
      <c r="AM254" s="209" cm="1">
        <f t="array" ref="AM254">SUMPRODUCT((EmissionRates!$J$10:$S$39)*(EmissionRates!$E$10:$E$39=$D254)*(EmissionRates!$J$8:$S$8=$E$207)*(EmissionRates!$B$10:$B$39=AM$2)*(EmissionRates!$F$10:$F$39=$F$69))</f>
        <v>2.1813415887264901E-3</v>
      </c>
      <c r="AN254" s="210">
        <f t="shared" ref="AN254:AZ274" si="115">$AM254</f>
        <v>2.1813415887264901E-3</v>
      </c>
      <c r="AO254" s="210">
        <f t="shared" si="115"/>
        <v>2.1813415887264901E-3</v>
      </c>
      <c r="AP254" s="210">
        <f t="shared" si="115"/>
        <v>2.1813415887264901E-3</v>
      </c>
      <c r="AQ254" s="210">
        <f t="shared" si="115"/>
        <v>2.1813415887264901E-3</v>
      </c>
      <c r="AR254" s="210">
        <f t="shared" si="115"/>
        <v>2.1813415887264901E-3</v>
      </c>
      <c r="AS254" s="210">
        <f t="shared" si="115"/>
        <v>2.1813415887264901E-3</v>
      </c>
      <c r="AT254" s="210">
        <f t="shared" si="115"/>
        <v>2.1813415887264901E-3</v>
      </c>
      <c r="AU254" s="210">
        <f t="shared" si="115"/>
        <v>2.1813415887264901E-3</v>
      </c>
      <c r="AV254" s="210">
        <f t="shared" si="115"/>
        <v>2.1813415887264901E-3</v>
      </c>
      <c r="AW254" s="210">
        <f t="shared" si="115"/>
        <v>2.1813415887264901E-3</v>
      </c>
      <c r="AX254" s="210">
        <f t="shared" si="115"/>
        <v>2.1813415887264901E-3</v>
      </c>
      <c r="AY254" s="210">
        <f t="shared" si="113"/>
        <v>2.1813415887264901E-3</v>
      </c>
      <c r="AZ254" s="210">
        <f t="shared" si="113"/>
        <v>2.1813415887264901E-3</v>
      </c>
    </row>
    <row r="255" spans="2:52" s="202" customFormat="1" x14ac:dyDescent="0.25">
      <c r="B255" s="201"/>
      <c r="D255" s="208">
        <f t="shared" si="91"/>
        <v>51</v>
      </c>
      <c r="E255" s="202" t="s">
        <v>707</v>
      </c>
      <c r="G255"/>
      <c r="I255"/>
      <c r="J255"/>
      <c r="K255" s="211">
        <f t="shared" ref="K255:AM258" si="116">K254*($K$76/$K$71)^(1/(COUNT($D254:$D259)))</f>
        <v>2.6222740606780446E-3</v>
      </c>
      <c r="L255" s="211">
        <f t="shared" si="116"/>
        <v>2.5318357705690791E-3</v>
      </c>
      <c r="M255" s="211">
        <f t="shared" si="116"/>
        <v>2.4445165611239089E-3</v>
      </c>
      <c r="N255" s="211">
        <f t="shared" si="116"/>
        <v>2.360208859939567E-3</v>
      </c>
      <c r="O255" s="211">
        <f t="shared" si="116"/>
        <v>2.2788088046235434E-3</v>
      </c>
      <c r="P255" s="211">
        <f t="shared" si="116"/>
        <v>2.2002161148411033E-3</v>
      </c>
      <c r="Q255" s="211">
        <f t="shared" si="116"/>
        <v>2.1243339687754977E-3</v>
      </c>
      <c r="R255" s="211">
        <f t="shared" si="116"/>
        <v>2.0510688838488778E-3</v>
      </c>
      <c r="S255" s="211">
        <f t="shared" si="116"/>
        <v>1.9803306015569676E-3</v>
      </c>
      <c r="T255" s="211">
        <f t="shared" si="116"/>
        <v>1.9120319762756107E-3</v>
      </c>
      <c r="U255" s="211">
        <f t="shared" si="116"/>
        <v>1.8460888679022163E-3</v>
      </c>
      <c r="V255" s="211">
        <f t="shared" si="116"/>
        <v>1.7824200381998387E-3</v>
      </c>
      <c r="W255" s="211">
        <f t="shared" si="116"/>
        <v>1.720947050716193E-3</v>
      </c>
      <c r="X255" s="211">
        <f t="shared" si="116"/>
        <v>1.6615941741543144E-3</v>
      </c>
      <c r="Y255" s="211">
        <f t="shared" si="116"/>
        <v>1.6042882890758192E-3</v>
      </c>
      <c r="Z255" s="211">
        <f t="shared" si="116"/>
        <v>1.5470184351032E-3</v>
      </c>
      <c r="AA255" s="211">
        <f t="shared" si="116"/>
        <v>1.48978591464582E-3</v>
      </c>
      <c r="AB255" s="211">
        <f t="shared" si="116"/>
        <v>1.4325921293970661E-3</v>
      </c>
      <c r="AC255" s="211">
        <f t="shared" si="116"/>
        <v>1.3754385922552402E-3</v>
      </c>
      <c r="AD255" s="211">
        <f t="shared" si="116"/>
        <v>1.3183269412490916E-3</v>
      </c>
      <c r="AE255" s="211">
        <f t="shared" si="116"/>
        <v>1.2612589559111798E-3</v>
      </c>
      <c r="AF255" s="211">
        <f t="shared" si="116"/>
        <v>1.2042365766661218E-3</v>
      </c>
      <c r="AG255" s="211">
        <f t="shared" si="116"/>
        <v>1.1472619279672507E-3</v>
      </c>
      <c r="AH255" s="211">
        <f t="shared" si="116"/>
        <v>1.0903373461420495E-3</v>
      </c>
      <c r="AI255" s="211">
        <f t="shared" si="116"/>
        <v>1.0334654132203944E-3</v>
      </c>
      <c r="AJ255" s="211">
        <f t="shared" si="116"/>
        <v>9.7664899846060466E-4</v>
      </c>
      <c r="AK255" s="211">
        <f t="shared" si="116"/>
        <v>9.1989130991956705E-4</v>
      </c>
      <c r="AL255" s="211">
        <f t="shared" si="116"/>
        <v>8.6319595933537631E-4</v>
      </c>
      <c r="AM255" s="211">
        <f t="shared" si="116"/>
        <v>2.118125168300183E-3</v>
      </c>
      <c r="AN255" s="210">
        <f t="shared" si="115"/>
        <v>2.118125168300183E-3</v>
      </c>
      <c r="AO255" s="210">
        <f t="shared" si="115"/>
        <v>2.118125168300183E-3</v>
      </c>
      <c r="AP255" s="210">
        <f t="shared" si="115"/>
        <v>2.118125168300183E-3</v>
      </c>
      <c r="AQ255" s="210">
        <f t="shared" si="115"/>
        <v>2.118125168300183E-3</v>
      </c>
      <c r="AR255" s="210">
        <f t="shared" si="115"/>
        <v>2.118125168300183E-3</v>
      </c>
      <c r="AS255" s="210">
        <f t="shared" si="115"/>
        <v>2.118125168300183E-3</v>
      </c>
      <c r="AT255" s="210">
        <f t="shared" si="115"/>
        <v>2.118125168300183E-3</v>
      </c>
      <c r="AU255" s="210">
        <f t="shared" si="115"/>
        <v>2.118125168300183E-3</v>
      </c>
      <c r="AV255" s="210">
        <f t="shared" si="115"/>
        <v>2.118125168300183E-3</v>
      </c>
      <c r="AW255" s="210">
        <f t="shared" si="115"/>
        <v>2.118125168300183E-3</v>
      </c>
      <c r="AX255" s="210">
        <f t="shared" si="115"/>
        <v>2.118125168300183E-3</v>
      </c>
      <c r="AY255" s="210">
        <f t="shared" si="113"/>
        <v>2.118125168300183E-3</v>
      </c>
      <c r="AZ255" s="210">
        <f t="shared" si="113"/>
        <v>2.118125168300183E-3</v>
      </c>
    </row>
    <row r="256" spans="2:52" s="202" customFormat="1" x14ac:dyDescent="0.25">
      <c r="B256" s="201"/>
      <c r="D256" s="208">
        <f t="shared" si="91"/>
        <v>52</v>
      </c>
      <c r="E256" s="202" t="s">
        <v>708</v>
      </c>
      <c r="G256"/>
      <c r="I256"/>
      <c r="J256"/>
      <c r="K256" s="211">
        <f t="shared" si="116"/>
        <v>2.5462791865374919E-3</v>
      </c>
      <c r="L256" s="211">
        <f t="shared" si="116"/>
        <v>2.4584618453893457E-3</v>
      </c>
      <c r="M256" s="211">
        <f t="shared" si="116"/>
        <v>2.3736731923155877E-3</v>
      </c>
      <c r="N256" s="211">
        <f t="shared" si="116"/>
        <v>2.2918087724177667E-3</v>
      </c>
      <c r="O256" s="211">
        <f t="shared" si="116"/>
        <v>2.2127677332898434E-3</v>
      </c>
      <c r="P256" s="211">
        <f t="shared" si="116"/>
        <v>2.1364527007736462E-3</v>
      </c>
      <c r="Q256" s="211">
        <f t="shared" si="116"/>
        <v>2.062769658999329E-3</v>
      </c>
      <c r="R256" s="211">
        <f t="shared" si="116"/>
        <v>1.9916278345630547E-3</v>
      </c>
      <c r="S256" s="211">
        <f t="shared" si="116"/>
        <v>1.9229395846992203E-3</v>
      </c>
      <c r="T256" s="211">
        <f t="shared" si="116"/>
        <v>1.856620289309449E-3</v>
      </c>
      <c r="U256" s="211">
        <f t="shared" si="116"/>
        <v>1.7925882467153412E-3</v>
      </c>
      <c r="V256" s="211">
        <f t="shared" si="116"/>
        <v>1.7307645730065585E-3</v>
      </c>
      <c r="W256" s="211">
        <f t="shared" si="116"/>
        <v>1.6710731048602376E-3</v>
      </c>
      <c r="X256" s="211">
        <f t="shared" si="116"/>
        <v>1.6134403057120196E-3</v>
      </c>
      <c r="Y256" s="211">
        <f t="shared" si="116"/>
        <v>1.5577951751630974E-3</v>
      </c>
      <c r="Z256" s="211">
        <f t="shared" si="116"/>
        <v>1.5021850315197532E-3</v>
      </c>
      <c r="AA256" s="211">
        <f t="shared" si="116"/>
        <v>1.4466111394468451E-3</v>
      </c>
      <c r="AB256" s="211">
        <f t="shared" si="116"/>
        <v>1.3910748600159525E-3</v>
      </c>
      <c r="AC256" s="211">
        <f t="shared" si="116"/>
        <v>1.3355776622807933E-3</v>
      </c>
      <c r="AD256" s="211">
        <f t="shared" si="116"/>
        <v>1.2801211367991861E-3</v>
      </c>
      <c r="AE256" s="211">
        <f t="shared" si="116"/>
        <v>1.2247070115319063E-3</v>
      </c>
      <c r="AF256" s="211">
        <f t="shared" si="116"/>
        <v>1.1693371706690504E-3</v>
      </c>
      <c r="AG256" s="211">
        <f t="shared" si="116"/>
        <v>1.1140136770961821E-3</v>
      </c>
      <c r="AH256" s="211">
        <f t="shared" si="116"/>
        <v>1.0587387994327919E-3</v>
      </c>
      <c r="AI256" s="211">
        <f t="shared" si="116"/>
        <v>1.0035150448801796E-3</v>
      </c>
      <c r="AJ256" s="211">
        <f t="shared" si="116"/>
        <v>9.483451995440568E-4</v>
      </c>
      <c r="AK256" s="211">
        <f t="shared" si="116"/>
        <v>8.9323237851014379E-4</v>
      </c>
      <c r="AL256" s="211">
        <f t="shared" si="116"/>
        <v>8.3818008884647564E-4</v>
      </c>
      <c r="AM256" s="211">
        <f t="shared" si="116"/>
        <v>2.0567407928099688E-3</v>
      </c>
      <c r="AN256" s="210">
        <f t="shared" si="115"/>
        <v>2.0567407928099688E-3</v>
      </c>
      <c r="AO256" s="210">
        <f t="shared" si="115"/>
        <v>2.0567407928099688E-3</v>
      </c>
      <c r="AP256" s="210">
        <f t="shared" si="115"/>
        <v>2.0567407928099688E-3</v>
      </c>
      <c r="AQ256" s="210">
        <f t="shared" si="115"/>
        <v>2.0567407928099688E-3</v>
      </c>
      <c r="AR256" s="210">
        <f t="shared" si="115"/>
        <v>2.0567407928099688E-3</v>
      </c>
      <c r="AS256" s="210">
        <f t="shared" si="115"/>
        <v>2.0567407928099688E-3</v>
      </c>
      <c r="AT256" s="210">
        <f t="shared" si="115"/>
        <v>2.0567407928099688E-3</v>
      </c>
      <c r="AU256" s="210">
        <f t="shared" si="115"/>
        <v>2.0567407928099688E-3</v>
      </c>
      <c r="AV256" s="210">
        <f t="shared" si="115"/>
        <v>2.0567407928099688E-3</v>
      </c>
      <c r="AW256" s="210">
        <f t="shared" si="115"/>
        <v>2.0567407928099688E-3</v>
      </c>
      <c r="AX256" s="210">
        <f t="shared" si="115"/>
        <v>2.0567407928099688E-3</v>
      </c>
      <c r="AY256" s="210">
        <f t="shared" si="113"/>
        <v>2.0567407928099688E-3</v>
      </c>
      <c r="AZ256" s="210">
        <f t="shared" si="113"/>
        <v>2.0567407928099688E-3</v>
      </c>
    </row>
    <row r="257" spans="2:52" s="202" customFormat="1" x14ac:dyDescent="0.25">
      <c r="B257" s="201"/>
      <c r="D257" s="208">
        <f t="shared" si="91"/>
        <v>53</v>
      </c>
      <c r="E257" s="202" t="s">
        <v>709</v>
      </c>
      <c r="G257"/>
      <c r="I257"/>
      <c r="J257"/>
      <c r="K257" s="211">
        <f t="shared" si="116"/>
        <v>2.4724866836068138E-3</v>
      </c>
      <c r="L257" s="211">
        <f t="shared" si="116"/>
        <v>2.3872143349474334E-3</v>
      </c>
      <c r="M257" s="211">
        <f t="shared" si="116"/>
        <v>2.3048829013975649E-3</v>
      </c>
      <c r="N257" s="211">
        <f t="shared" si="116"/>
        <v>2.2253909552163607E-3</v>
      </c>
      <c r="O257" s="211">
        <f t="shared" si="116"/>
        <v>2.1486405667532696E-3</v>
      </c>
      <c r="P257" s="211">
        <f t="shared" si="116"/>
        <v>2.0745371838041668E-3</v>
      </c>
      <c r="Q257" s="211">
        <f t="shared" si="116"/>
        <v>2.0029895151282982E-3</v>
      </c>
      <c r="R257" s="211">
        <f t="shared" si="116"/>
        <v>1.9339094179825597E-3</v>
      </c>
      <c r="S257" s="211">
        <f t="shared" si="116"/>
        <v>1.8672117895345462E-3</v>
      </c>
      <c r="T257" s="211">
        <f t="shared" si="116"/>
        <v>1.8028144620206013E-3</v>
      </c>
      <c r="U257" s="211">
        <f t="shared" si="116"/>
        <v>1.7406381015197081E-3</v>
      </c>
      <c r="V257" s="211">
        <f t="shared" si="116"/>
        <v>1.6806061102185188E-3</v>
      </c>
      <c r="W257" s="211">
        <f t="shared" si="116"/>
        <v>1.6226445320471122E-3</v>
      </c>
      <c r="X257" s="211">
        <f t="shared" si="116"/>
        <v>1.5666819615692354E-3</v>
      </c>
      <c r="Y257" s="211">
        <f t="shared" si="116"/>
        <v>1.5126494560147833E-3</v>
      </c>
      <c r="Z257" s="211">
        <f t="shared" si="116"/>
        <v>1.4586509234270819E-3</v>
      </c>
      <c r="AA257" s="211">
        <f t="shared" si="116"/>
        <v>1.4046875918203401E-3</v>
      </c>
      <c r="AB257" s="211">
        <f t="shared" si="116"/>
        <v>1.3507607828215707E-3</v>
      </c>
      <c r="AC257" s="211">
        <f t="shared" si="116"/>
        <v>1.2968719229105466E-3</v>
      </c>
      <c r="AD257" s="211">
        <f t="shared" si="116"/>
        <v>1.2430225565498885E-3</v>
      </c>
      <c r="AE257" s="211">
        <f t="shared" si="116"/>
        <v>1.1892143616231649E-3</v>
      </c>
      <c r="AF257" s="211">
        <f t="shared" si="116"/>
        <v>1.1354491677156569E-3</v>
      </c>
      <c r="AG257" s="211">
        <f t="shared" si="116"/>
        <v>1.0817289779294259E-3</v>
      </c>
      <c r="AH257" s="211">
        <f t="shared" si="116"/>
        <v>1.0280559951381825E-3</v>
      </c>
      <c r="AI257" s="211">
        <f t="shared" si="116"/>
        <v>9.7443265388322123E-4</v>
      </c>
      <c r="AJ257" s="211">
        <f t="shared" si="116"/>
        <v>9.2086165952745265E-4</v>
      </c>
      <c r="AK257" s="211">
        <f t="shared" si="116"/>
        <v>8.6734603687978304E-4</v>
      </c>
      <c r="AL257" s="211">
        <f t="shared" si="116"/>
        <v>8.1388919137158127E-4</v>
      </c>
      <c r="AM257" s="211">
        <f t="shared" si="116"/>
        <v>1.9971353686351516E-3</v>
      </c>
      <c r="AN257" s="210">
        <f t="shared" si="115"/>
        <v>1.9971353686351516E-3</v>
      </c>
      <c r="AO257" s="210">
        <f t="shared" si="115"/>
        <v>1.9971353686351516E-3</v>
      </c>
      <c r="AP257" s="210">
        <f t="shared" si="115"/>
        <v>1.9971353686351516E-3</v>
      </c>
      <c r="AQ257" s="210">
        <f t="shared" si="115"/>
        <v>1.9971353686351516E-3</v>
      </c>
      <c r="AR257" s="210">
        <f t="shared" si="115"/>
        <v>1.9971353686351516E-3</v>
      </c>
      <c r="AS257" s="210">
        <f t="shared" si="115"/>
        <v>1.9971353686351516E-3</v>
      </c>
      <c r="AT257" s="210">
        <f t="shared" si="115"/>
        <v>1.9971353686351516E-3</v>
      </c>
      <c r="AU257" s="210">
        <f t="shared" si="115"/>
        <v>1.9971353686351516E-3</v>
      </c>
      <c r="AV257" s="210">
        <f t="shared" si="115"/>
        <v>1.9971353686351516E-3</v>
      </c>
      <c r="AW257" s="210">
        <f t="shared" si="115"/>
        <v>1.9971353686351516E-3</v>
      </c>
      <c r="AX257" s="210">
        <f t="shared" si="115"/>
        <v>1.9971353686351516E-3</v>
      </c>
      <c r="AY257" s="210">
        <f t="shared" si="113"/>
        <v>1.9971353686351516E-3</v>
      </c>
      <c r="AZ257" s="210">
        <f t="shared" si="113"/>
        <v>1.9971353686351516E-3</v>
      </c>
    </row>
    <row r="258" spans="2:52" s="202" customFormat="1" x14ac:dyDescent="0.25">
      <c r="B258" s="201"/>
      <c r="D258" s="208">
        <f t="shared" si="91"/>
        <v>54</v>
      </c>
      <c r="E258" s="202" t="s">
        <v>710</v>
      </c>
      <c r="G258"/>
      <c r="I258"/>
      <c r="J258"/>
      <c r="K258" s="211">
        <f t="shared" si="116"/>
        <v>2.4008327260161611E-3</v>
      </c>
      <c r="L258" s="211">
        <f t="shared" si="116"/>
        <v>2.3180316146317907E-3</v>
      </c>
      <c r="M258" s="211">
        <f t="shared" si="116"/>
        <v>2.2380861890984971E-3</v>
      </c>
      <c r="N258" s="211">
        <f t="shared" si="116"/>
        <v>2.1608979611044245E-3</v>
      </c>
      <c r="O258" s="211">
        <f t="shared" si="116"/>
        <v>2.086371839051528E-3</v>
      </c>
      <c r="P258" s="211">
        <f t="shared" si="116"/>
        <v>2.0144160109080243E-3</v>
      </c>
      <c r="Q258" s="211">
        <f t="shared" si="116"/>
        <v>1.9449418311010753E-3</v>
      </c>
      <c r="R258" s="211">
        <f t="shared" si="116"/>
        <v>1.877863711310385E-3</v>
      </c>
      <c r="S258" s="211">
        <f t="shared" si="116"/>
        <v>1.8130990150281533E-3</v>
      </c>
      <c r="T258" s="211">
        <f t="shared" si="116"/>
        <v>1.7505679557555014E-3</v>
      </c>
      <c r="U258" s="211">
        <f t="shared" si="116"/>
        <v>1.6901934987099479E-3</v>
      </c>
      <c r="V258" s="211">
        <f t="shared" si="116"/>
        <v>1.631901265922848E-3</v>
      </c>
      <c r="W258" s="211">
        <f t="shared" si="116"/>
        <v>1.5756194446098779E-3</v>
      </c>
      <c r="X258" s="211">
        <f t="shared" si="116"/>
        <v>1.5212786987016834E-3</v>
      </c>
      <c r="Y258" s="211">
        <f t="shared" si="116"/>
        <v>1.4688120834257048E-3</v>
      </c>
      <c r="Z258" s="211">
        <f t="shared" si="116"/>
        <v>1.4163784565621273E-3</v>
      </c>
      <c r="AA258" s="211">
        <f t="shared" si="116"/>
        <v>1.3639790105366657E-3</v>
      </c>
      <c r="AB258" s="211">
        <f t="shared" si="116"/>
        <v>1.3116150286748903E-3</v>
      </c>
      <c r="AC258" s="211">
        <f t="shared" si="116"/>
        <v>1.2592878961164441E-3</v>
      </c>
      <c r="AD258" s="211">
        <f t="shared" si="116"/>
        <v>1.2069991125646128E-3</v>
      </c>
      <c r="AE258" s="211">
        <f t="shared" si="116"/>
        <v>1.1547503072770215E-3</v>
      </c>
      <c r="AF258" s="211">
        <f t="shared" si="116"/>
        <v>1.1025432568166126E-3</v>
      </c>
      <c r="AG258" s="211">
        <f t="shared" si="116"/>
        <v>1.0503799062345019E-3</v>
      </c>
      <c r="AH258" s="211">
        <f t="shared" si="116"/>
        <v>9.9826239456396741E-4</v>
      </c>
      <c r="AI258" s="211">
        <f t="shared" si="116"/>
        <v>9.4619308579202313E-4</v>
      </c>
      <c r="AJ258" s="211">
        <f t="shared" si="116"/>
        <v>8.9417460687874731E-4</v>
      </c>
      <c r="AK258" s="211">
        <f t="shared" si="116"/>
        <v>8.4220989497250161E-4</v>
      </c>
      <c r="AL258" s="211">
        <f t="shared" si="116"/>
        <v>7.9030225681347229E-4</v>
      </c>
      <c r="AM258" s="211">
        <f t="shared" si="116"/>
        <v>1.9392573408359402E-3</v>
      </c>
      <c r="AN258" s="210">
        <f t="shared" si="115"/>
        <v>1.9392573408359402E-3</v>
      </c>
      <c r="AO258" s="210">
        <f t="shared" si="115"/>
        <v>1.9392573408359402E-3</v>
      </c>
      <c r="AP258" s="210">
        <f t="shared" si="115"/>
        <v>1.9392573408359402E-3</v>
      </c>
      <c r="AQ258" s="210">
        <f t="shared" si="115"/>
        <v>1.9392573408359402E-3</v>
      </c>
      <c r="AR258" s="210">
        <f t="shared" si="115"/>
        <v>1.9392573408359402E-3</v>
      </c>
      <c r="AS258" s="210">
        <f t="shared" si="115"/>
        <v>1.9392573408359402E-3</v>
      </c>
      <c r="AT258" s="210">
        <f t="shared" si="115"/>
        <v>1.9392573408359402E-3</v>
      </c>
      <c r="AU258" s="210">
        <f t="shared" si="115"/>
        <v>1.9392573408359402E-3</v>
      </c>
      <c r="AV258" s="210">
        <f t="shared" si="115"/>
        <v>1.9392573408359402E-3</v>
      </c>
      <c r="AW258" s="210">
        <f t="shared" si="115"/>
        <v>1.9392573408359402E-3</v>
      </c>
      <c r="AX258" s="210">
        <f t="shared" si="115"/>
        <v>1.9392573408359402E-3</v>
      </c>
      <c r="AY258" s="210">
        <f t="shared" si="113"/>
        <v>1.9392573408359402E-3</v>
      </c>
      <c r="AZ258" s="210">
        <f t="shared" si="113"/>
        <v>1.9392573408359402E-3</v>
      </c>
    </row>
    <row r="259" spans="2:52" s="202" customFormat="1" x14ac:dyDescent="0.25">
      <c r="B259" s="201"/>
      <c r="D259" s="208">
        <f t="shared" si="91"/>
        <v>55</v>
      </c>
      <c r="E259" s="202" t="s">
        <v>711</v>
      </c>
      <c r="G259"/>
      <c r="I259"/>
      <c r="J259"/>
      <c r="K259" s="209" cm="1">
        <f t="array" ref="K259">SUMPRODUCT((EmissionRates!$J$10:$S$39)*(EmissionRates!$E$10:$E$39=$D259)*(EmissionRates!$J$8:$S$8=$E$207)*(EmissionRates!$B$10:$B$39=K$2)*(EmissionRates!$F$10:$F$39=$F$69))</f>
        <v>2.8128831786274999E-3</v>
      </c>
      <c r="L259" s="210">
        <f t="shared" ref="L259:AL259" si="117">K259*($AM$71/$K$71)^(1/(COUNT(K$2:AM$2)))</f>
        <v>2.7158710665961721E-3</v>
      </c>
      <c r="M259" s="210">
        <f t="shared" si="117"/>
        <v>2.6222047564638663E-3</v>
      </c>
      <c r="N259" s="210">
        <f t="shared" si="117"/>
        <v>2.5317688565530579E-3</v>
      </c>
      <c r="O259" s="210">
        <f t="shared" si="117"/>
        <v>2.4444519548717037E-3</v>
      </c>
      <c r="P259" s="210">
        <f t="shared" si="117"/>
        <v>2.3601464818598732E-3</v>
      </c>
      <c r="Q259" s="210">
        <f t="shared" si="117"/>
        <v>2.2787485778700415E-3</v>
      </c>
      <c r="R259" s="210">
        <f t="shared" si="117"/>
        <v>2.2001579652177867E-3</v>
      </c>
      <c r="S259" s="210">
        <f t="shared" si="117"/>
        <v>2.1242778246452687E-3</v>
      </c>
      <c r="T259" s="210">
        <f t="shared" si="117"/>
        <v>2.0510146760452951E-3</v>
      </c>
      <c r="U259" s="210">
        <f t="shared" si="117"/>
        <v>1.980278263299036E-3</v>
      </c>
      <c r="V259" s="210">
        <f t="shared" si="117"/>
        <v>1.9119814430855115E-3</v>
      </c>
      <c r="W259" s="210">
        <f t="shared" si="117"/>
        <v>1.8460400775258739E-3</v>
      </c>
      <c r="X259" s="210">
        <f t="shared" si="117"/>
        <v>1.7823729305302264E-3</v>
      </c>
      <c r="Y259" s="210">
        <f t="shared" si="117"/>
        <v>1.7209015677192852E-3</v>
      </c>
      <c r="Z259" s="210">
        <f t="shared" si="117"/>
        <v>1.6594688550605708E-3</v>
      </c>
      <c r="AA259" s="210">
        <f t="shared" si="117"/>
        <v>1.5980761896336047E-3</v>
      </c>
      <c r="AB259" s="210">
        <f t="shared" si="117"/>
        <v>1.536725075018737E-3</v>
      </c>
      <c r="AC259" s="210">
        <f t="shared" si="117"/>
        <v>1.4754171340845485E-3</v>
      </c>
      <c r="AD259" s="210">
        <f t="shared" si="117"/>
        <v>1.4141541239256099E-3</v>
      </c>
      <c r="AE259" s="210">
        <f t="shared" si="117"/>
        <v>1.3529379534259996E-3</v>
      </c>
      <c r="AF259" s="210">
        <f t="shared" si="117"/>
        <v>1.2917707040568519E-3</v>
      </c>
      <c r="AG259" s="210">
        <f t="shared" si="117"/>
        <v>1.2306546546947854E-3</v>
      </c>
      <c r="AH259" s="210">
        <f t="shared" si="117"/>
        <v>1.1695923114913792E-3</v>
      </c>
      <c r="AI259" s="210">
        <f t="shared" si="117"/>
        <v>1.1085864441603382E-3</v>
      </c>
      <c r="AJ259" s="210">
        <f t="shared" si="117"/>
        <v>1.0476401305220102E-3</v>
      </c>
      <c r="AK259" s="210">
        <f t="shared" si="117"/>
        <v>9.8675681182206387E-4</v>
      </c>
      <c r="AL259" s="210">
        <f t="shared" si="117"/>
        <v>9.2594036233034963E-4</v>
      </c>
      <c r="AM259" s="209" cm="1">
        <f t="array" ref="AM259">SUMPRODUCT((EmissionRates!$J$10:$S$39)*(EmissionRates!$E$10:$E$39=$D259)*(EmissionRates!$J$8:$S$8=$E$207)*(EmissionRates!$B$10:$B$39=AM$2)*(EmissionRates!$F$10:$F$39=$F$69))</f>
        <v>2.2717503157911002E-3</v>
      </c>
      <c r="AN259" s="210">
        <f t="shared" si="115"/>
        <v>2.2717503157911002E-3</v>
      </c>
      <c r="AO259" s="210">
        <f t="shared" si="115"/>
        <v>2.2717503157911002E-3</v>
      </c>
      <c r="AP259" s="210">
        <f t="shared" si="115"/>
        <v>2.2717503157911002E-3</v>
      </c>
      <c r="AQ259" s="210">
        <f t="shared" si="115"/>
        <v>2.2717503157911002E-3</v>
      </c>
      <c r="AR259" s="210">
        <f t="shared" si="115"/>
        <v>2.2717503157911002E-3</v>
      </c>
      <c r="AS259" s="210">
        <f t="shared" si="115"/>
        <v>2.2717503157911002E-3</v>
      </c>
      <c r="AT259" s="210">
        <f t="shared" si="115"/>
        <v>2.2717503157911002E-3</v>
      </c>
      <c r="AU259" s="210">
        <f t="shared" si="115"/>
        <v>2.2717503157911002E-3</v>
      </c>
      <c r="AV259" s="210">
        <f t="shared" si="115"/>
        <v>2.2717503157911002E-3</v>
      </c>
      <c r="AW259" s="210">
        <f t="shared" si="115"/>
        <v>2.2717503157911002E-3</v>
      </c>
      <c r="AX259" s="210">
        <f t="shared" si="115"/>
        <v>2.2717503157911002E-3</v>
      </c>
      <c r="AY259" s="210">
        <f t="shared" si="113"/>
        <v>2.2717503157911002E-3</v>
      </c>
      <c r="AZ259" s="210">
        <f t="shared" si="113"/>
        <v>2.2717503157911002E-3</v>
      </c>
    </row>
    <row r="260" spans="2:52" s="202" customFormat="1" x14ac:dyDescent="0.25">
      <c r="B260" s="201"/>
      <c r="D260" s="208">
        <f t="shared" si="91"/>
        <v>56</v>
      </c>
      <c r="E260" s="202" t="s">
        <v>712</v>
      </c>
      <c r="G260"/>
      <c r="I260"/>
      <c r="J260"/>
      <c r="K260" s="211">
        <f t="shared" ref="K260:AM263" si="118">K259*($K$76/$K$71)^(1/(COUNT($D259:$D264)))</f>
        <v>2.7313643525301995E-3</v>
      </c>
      <c r="L260" s="211">
        <f t="shared" si="118"/>
        <v>2.6371637022581445E-3</v>
      </c>
      <c r="M260" s="211">
        <f t="shared" si="118"/>
        <v>2.5462118907956972E-3</v>
      </c>
      <c r="N260" s="211">
        <f t="shared" si="118"/>
        <v>2.4583968705765152E-3</v>
      </c>
      <c r="O260" s="211">
        <f t="shared" si="118"/>
        <v>2.3736104583863705E-3</v>
      </c>
      <c r="P260" s="211">
        <f t="shared" si="118"/>
        <v>2.2917482020874558E-3</v>
      </c>
      <c r="Q260" s="211">
        <f t="shared" si="118"/>
        <v>2.2127092519391659E-3</v>
      </c>
      <c r="R260" s="211">
        <f t="shared" si="118"/>
        <v>2.1363962363568348E-3</v>
      </c>
      <c r="S260" s="211">
        <f t="shared" si="118"/>
        <v>2.062715141955366E-3</v>
      </c>
      <c r="T260" s="211">
        <f t="shared" si="118"/>
        <v>1.9915751977299789E-3</v>
      </c>
      <c r="U260" s="211">
        <f t="shared" si="118"/>
        <v>1.9228887632313848E-3</v>
      </c>
      <c r="V260" s="211">
        <f t="shared" si="118"/>
        <v>1.8565712205976356E-3</v>
      </c>
      <c r="W260" s="211">
        <f t="shared" si="118"/>
        <v>1.7925408703096304E-3</v>
      </c>
      <c r="X260" s="211">
        <f t="shared" si="118"/>
        <v>1.7307188305418562E-3</v>
      </c>
      <c r="Y260" s="211">
        <f t="shared" si="118"/>
        <v>1.671028939984375E-3</v>
      </c>
      <c r="Z260" s="211">
        <f t="shared" si="118"/>
        <v>1.6113765794774891E-3</v>
      </c>
      <c r="AA260" s="211">
        <f t="shared" si="118"/>
        <v>1.5517631056126242E-3</v>
      </c>
      <c r="AB260" s="211">
        <f t="shared" si="118"/>
        <v>1.4921899783955854E-3</v>
      </c>
      <c r="AC260" s="211">
        <f t="shared" si="118"/>
        <v>1.4326587736633732E-3</v>
      </c>
      <c r="AD260" s="211">
        <f t="shared" si="118"/>
        <v>1.3731711975890385E-3</v>
      </c>
      <c r="AE260" s="211">
        <f t="shared" si="118"/>
        <v>1.3137291037362E-3</v>
      </c>
      <c r="AF260" s="211">
        <f t="shared" si="118"/>
        <v>1.2543345132538699E-3</v>
      </c>
      <c r="AG260" s="211">
        <f t="shared" si="118"/>
        <v>1.19498963897563E-3</v>
      </c>
      <c r="AH260" s="211">
        <f t="shared" si="118"/>
        <v>1.1356969144234758E-3</v>
      </c>
      <c r="AI260" s="211">
        <f t="shared" si="118"/>
        <v>1.0764590290433598E-3</v>
      </c>
      <c r="AJ260" s="211">
        <f t="shared" si="118"/>
        <v>1.0172789714587862E-3</v>
      </c>
      <c r="AK260" s="211">
        <f t="shared" si="118"/>
        <v>9.581600831863235E-4</v>
      </c>
      <c r="AL260" s="211">
        <f t="shared" si="118"/>
        <v>8.9910612621745532E-4</v>
      </c>
      <c r="AM260" s="211">
        <f t="shared" si="118"/>
        <v>2.2059138031564653E-3</v>
      </c>
      <c r="AN260" s="210">
        <f t="shared" si="115"/>
        <v>2.2059138031564653E-3</v>
      </c>
      <c r="AO260" s="210">
        <f t="shared" si="115"/>
        <v>2.2059138031564653E-3</v>
      </c>
      <c r="AP260" s="210">
        <f t="shared" si="115"/>
        <v>2.2059138031564653E-3</v>
      </c>
      <c r="AQ260" s="210">
        <f t="shared" si="115"/>
        <v>2.2059138031564653E-3</v>
      </c>
      <c r="AR260" s="210">
        <f t="shared" si="115"/>
        <v>2.2059138031564653E-3</v>
      </c>
      <c r="AS260" s="210">
        <f t="shared" si="115"/>
        <v>2.2059138031564653E-3</v>
      </c>
      <c r="AT260" s="210">
        <f t="shared" si="115"/>
        <v>2.2059138031564653E-3</v>
      </c>
      <c r="AU260" s="210">
        <f t="shared" si="115"/>
        <v>2.2059138031564653E-3</v>
      </c>
      <c r="AV260" s="210">
        <f t="shared" si="115"/>
        <v>2.2059138031564653E-3</v>
      </c>
      <c r="AW260" s="210">
        <f t="shared" si="115"/>
        <v>2.2059138031564653E-3</v>
      </c>
      <c r="AX260" s="210">
        <f t="shared" si="115"/>
        <v>2.2059138031564653E-3</v>
      </c>
      <c r="AY260" s="210">
        <f t="shared" si="113"/>
        <v>2.2059138031564653E-3</v>
      </c>
      <c r="AZ260" s="210">
        <f t="shared" si="113"/>
        <v>2.2059138031564653E-3</v>
      </c>
    </row>
    <row r="261" spans="2:52" s="202" customFormat="1" x14ac:dyDescent="0.25">
      <c r="B261" s="201"/>
      <c r="D261" s="208">
        <f t="shared" si="91"/>
        <v>57</v>
      </c>
      <c r="E261" s="202" t="s">
        <v>713</v>
      </c>
      <c r="G261"/>
      <c r="I261"/>
      <c r="J261"/>
      <c r="K261" s="211">
        <f t="shared" si="118"/>
        <v>2.6522079846603768E-3</v>
      </c>
      <c r="L261" s="211">
        <f t="shared" si="118"/>
        <v>2.5607373185149739E-3</v>
      </c>
      <c r="M261" s="211">
        <f t="shared" si="118"/>
        <v>2.4724213381308226E-3</v>
      </c>
      <c r="N261" s="211">
        <f t="shared" si="118"/>
        <v>2.3871512431386708E-3</v>
      </c>
      <c r="O261" s="211">
        <f t="shared" si="118"/>
        <v>2.3048219855304362E-3</v>
      </c>
      <c r="P261" s="211">
        <f t="shared" si="118"/>
        <v>2.2253321402459099E-3</v>
      </c>
      <c r="Q261" s="211">
        <f t="shared" si="118"/>
        <v>2.1485837802227297E-3</v>
      </c>
      <c r="R261" s="211">
        <f t="shared" si="118"/>
        <v>2.0744823557556943E-3</v>
      </c>
      <c r="S261" s="211">
        <f t="shared" si="118"/>
        <v>2.0029365780167905E-3</v>
      </c>
      <c r="T261" s="211">
        <f t="shared" si="118"/>
        <v>1.9338583065924438E-3</v>
      </c>
      <c r="U261" s="211">
        <f t="shared" si="118"/>
        <v>1.8671624408994362E-3</v>
      </c>
      <c r="V261" s="211">
        <f t="shared" si="118"/>
        <v>1.8027668153457268E-3</v>
      </c>
      <c r="W261" s="211">
        <f t="shared" si="118"/>
        <v>1.7405920981070201E-3</v>
      </c>
      <c r="X261" s="211">
        <f t="shared" si="118"/>
        <v>1.6805616933943742E-3</v>
      </c>
      <c r="Y261" s="211">
        <f t="shared" si="118"/>
        <v>1.6226016470924573E-3</v>
      </c>
      <c r="Z261" s="211">
        <f t="shared" si="118"/>
        <v>1.5646780432006352E-3</v>
      </c>
      <c r="AA261" s="211">
        <f t="shared" si="118"/>
        <v>1.5067921989956048E-3</v>
      </c>
      <c r="AB261" s="211">
        <f t="shared" si="118"/>
        <v>1.4489455321714385E-3</v>
      </c>
      <c r="AC261" s="211">
        <f t="shared" si="118"/>
        <v>1.3911395728965568E-3</v>
      </c>
      <c r="AD261" s="211">
        <f t="shared" si="118"/>
        <v>1.3333759778982224E-3</v>
      </c>
      <c r="AE261" s="211">
        <f t="shared" si="118"/>
        <v>1.275656547022811E-3</v>
      </c>
      <c r="AF261" s="211">
        <f t="shared" si="118"/>
        <v>1.217983242845379E-3</v>
      </c>
      <c r="AG261" s="211">
        <f t="shared" si="118"/>
        <v>1.160358214070433E-3</v>
      </c>
      <c r="AH261" s="211">
        <f t="shared" si="118"/>
        <v>1.1027838236952283E-3</v>
      </c>
      <c r="AI261" s="211">
        <f t="shared" si="118"/>
        <v>1.0452626832241668E-3</v>
      </c>
      <c r="AJ261" s="211">
        <f t="shared" si="118"/>
        <v>9.877976946688796E-4</v>
      </c>
      <c r="AK261" s="211">
        <f t="shared" si="118"/>
        <v>9.3039210270703737E-4</v>
      </c>
      <c r="AL261" s="211">
        <f t="shared" si="118"/>
        <v>8.7304956030564214E-4</v>
      </c>
      <c r="AM261" s="211">
        <f t="shared" si="118"/>
        <v>2.1419852671008413E-3</v>
      </c>
      <c r="AN261" s="210">
        <f t="shared" si="115"/>
        <v>2.1419852671008413E-3</v>
      </c>
      <c r="AO261" s="210">
        <f t="shared" si="115"/>
        <v>2.1419852671008413E-3</v>
      </c>
      <c r="AP261" s="210">
        <f t="shared" si="115"/>
        <v>2.1419852671008413E-3</v>
      </c>
      <c r="AQ261" s="210">
        <f t="shared" si="115"/>
        <v>2.1419852671008413E-3</v>
      </c>
      <c r="AR261" s="210">
        <f t="shared" si="115"/>
        <v>2.1419852671008413E-3</v>
      </c>
      <c r="AS261" s="210">
        <f t="shared" si="115"/>
        <v>2.1419852671008413E-3</v>
      </c>
      <c r="AT261" s="210">
        <f t="shared" si="115"/>
        <v>2.1419852671008413E-3</v>
      </c>
      <c r="AU261" s="210">
        <f t="shared" si="115"/>
        <v>2.1419852671008413E-3</v>
      </c>
      <c r="AV261" s="210">
        <f t="shared" si="115"/>
        <v>2.1419852671008413E-3</v>
      </c>
      <c r="AW261" s="210">
        <f t="shared" si="115"/>
        <v>2.1419852671008413E-3</v>
      </c>
      <c r="AX261" s="210">
        <f t="shared" si="115"/>
        <v>2.1419852671008413E-3</v>
      </c>
      <c r="AY261" s="210">
        <f t="shared" si="113"/>
        <v>2.1419852671008413E-3</v>
      </c>
      <c r="AZ261" s="210">
        <f t="shared" si="113"/>
        <v>2.1419852671008413E-3</v>
      </c>
    </row>
    <row r="262" spans="2:52" s="202" customFormat="1" x14ac:dyDescent="0.25">
      <c r="B262" s="201"/>
      <c r="D262" s="208">
        <f t="shared" si="91"/>
        <v>58</v>
      </c>
      <c r="E262" s="202" t="s">
        <v>714</v>
      </c>
      <c r="G262"/>
      <c r="I262"/>
      <c r="J262"/>
      <c r="K262" s="211">
        <f t="shared" si="118"/>
        <v>2.5753456097426619E-3</v>
      </c>
      <c r="L262" s="211">
        <f t="shared" si="118"/>
        <v>2.4865258113557095E-3</v>
      </c>
      <c r="M262" s="211">
        <f t="shared" si="118"/>
        <v>2.4007692742862505E-3</v>
      </c>
      <c r="N262" s="211">
        <f t="shared" si="118"/>
        <v>2.317970351256653E-3</v>
      </c>
      <c r="O262" s="211">
        <f t="shared" si="118"/>
        <v>2.2380270386050663E-3</v>
      </c>
      <c r="P262" s="211">
        <f t="shared" si="118"/>
        <v>2.1608408506225869E-3</v>
      </c>
      <c r="Q262" s="211">
        <f t="shared" si="118"/>
        <v>2.0863166982243516E-3</v>
      </c>
      <c r="R262" s="211">
        <f t="shared" si="118"/>
        <v>2.0143627718050799E-3</v>
      </c>
      <c r="S262" s="211">
        <f t="shared" si="118"/>
        <v>1.9448904281347535E-3</v>
      </c>
      <c r="T262" s="211">
        <f t="shared" si="118"/>
        <v>1.8778140811550939E-3</v>
      </c>
      <c r="U262" s="211">
        <f t="shared" si="118"/>
        <v>1.8130510965423058E-3</v>
      </c>
      <c r="V262" s="211">
        <f t="shared" si="118"/>
        <v>1.7505216899061915E-3</v>
      </c>
      <c r="W262" s="211">
        <f t="shared" si="118"/>
        <v>1.6901488285002266E-3</v>
      </c>
      <c r="X262" s="211">
        <f t="shared" si="118"/>
        <v>1.6318581363215041E-3</v>
      </c>
      <c r="Y262" s="211">
        <f t="shared" si="118"/>
        <v>1.5755778024836445E-3</v>
      </c>
      <c r="Z262" s="211">
        <f t="shared" si="118"/>
        <v>1.5193328549357699E-3</v>
      </c>
      <c r="AA262" s="211">
        <f t="shared" si="118"/>
        <v>1.4631245727792096E-3</v>
      </c>
      <c r="AB262" s="211">
        <f t="shared" si="118"/>
        <v>1.40695433262252E-3</v>
      </c>
      <c r="AC262" s="211">
        <f t="shared" si="118"/>
        <v>1.3508236202890401E-3</v>
      </c>
      <c r="AD262" s="211">
        <f t="shared" si="118"/>
        <v>1.2947340444932102E-3</v>
      </c>
      <c r="AE262" s="211">
        <f t="shared" si="118"/>
        <v>1.2386873529209161E-3</v>
      </c>
      <c r="AF262" s="211">
        <f t="shared" si="118"/>
        <v>1.1826854512707625E-3</v>
      </c>
      <c r="AG262" s="211">
        <f t="shared" si="118"/>
        <v>1.1267304259766752E-3</v>
      </c>
      <c r="AH262" s="211">
        <f t="shared" si="118"/>
        <v>1.0708245715550127E-3</v>
      </c>
      <c r="AI262" s="211">
        <f t="shared" si="118"/>
        <v>1.0149704238274135E-3</v>
      </c>
      <c r="AJ262" s="211">
        <f t="shared" si="118"/>
        <v>9.5917080070369299E-4</v>
      </c>
      <c r="AK262" s="211">
        <f t="shared" si="118"/>
        <v>9.0342885282906568E-4</v>
      </c>
      <c r="AL262" s="211">
        <f t="shared" si="118"/>
        <v>8.4774812730563874E-4</v>
      </c>
      <c r="AM262" s="211">
        <f t="shared" si="118"/>
        <v>2.0799094134647967E-3</v>
      </c>
      <c r="AN262" s="210">
        <f t="shared" si="115"/>
        <v>2.0799094134647967E-3</v>
      </c>
      <c r="AO262" s="210">
        <f t="shared" si="115"/>
        <v>2.0799094134647967E-3</v>
      </c>
      <c r="AP262" s="210">
        <f t="shared" si="115"/>
        <v>2.0799094134647967E-3</v>
      </c>
      <c r="AQ262" s="210">
        <f t="shared" si="115"/>
        <v>2.0799094134647967E-3</v>
      </c>
      <c r="AR262" s="210">
        <f t="shared" si="115"/>
        <v>2.0799094134647967E-3</v>
      </c>
      <c r="AS262" s="210">
        <f t="shared" si="115"/>
        <v>2.0799094134647967E-3</v>
      </c>
      <c r="AT262" s="210">
        <f t="shared" si="115"/>
        <v>2.0799094134647967E-3</v>
      </c>
      <c r="AU262" s="210">
        <f t="shared" si="115"/>
        <v>2.0799094134647967E-3</v>
      </c>
      <c r="AV262" s="210">
        <f t="shared" si="115"/>
        <v>2.0799094134647967E-3</v>
      </c>
      <c r="AW262" s="210">
        <f t="shared" si="115"/>
        <v>2.0799094134647967E-3</v>
      </c>
      <c r="AX262" s="210">
        <f t="shared" si="115"/>
        <v>2.0799094134647967E-3</v>
      </c>
      <c r="AY262" s="210">
        <f t="shared" si="113"/>
        <v>2.0799094134647967E-3</v>
      </c>
      <c r="AZ262" s="210">
        <f t="shared" si="113"/>
        <v>2.0799094134647967E-3</v>
      </c>
    </row>
    <row r="263" spans="2:52" s="202" customFormat="1" x14ac:dyDescent="0.25">
      <c r="B263" s="201"/>
      <c r="D263" s="208">
        <f t="shared" si="91"/>
        <v>59</v>
      </c>
      <c r="E263" s="202" t="s">
        <v>715</v>
      </c>
      <c r="G263"/>
      <c r="I263"/>
      <c r="J263"/>
      <c r="K263" s="211">
        <f t="shared" si="118"/>
        <v>2.5007107466611831E-3</v>
      </c>
      <c r="L263" s="211">
        <f t="shared" si="118"/>
        <v>2.4144649924982202E-3</v>
      </c>
      <c r="M263" s="211">
        <f t="shared" si="118"/>
        <v>2.3311937247372017E-3</v>
      </c>
      <c r="N263" s="211">
        <f t="shared" si="118"/>
        <v>2.2507943578138723E-3</v>
      </c>
      <c r="O263" s="211">
        <f t="shared" si="118"/>
        <v>2.1731678441858646E-3</v>
      </c>
      <c r="P263" s="211">
        <f t="shared" si="118"/>
        <v>2.0982185523116437E-3</v>
      </c>
      <c r="Q263" s="211">
        <f t="shared" si="118"/>
        <v>2.0258541488377716E-3</v>
      </c>
      <c r="R263" s="211">
        <f t="shared" si="118"/>
        <v>1.9559854848493602E-3</v>
      </c>
      <c r="S263" s="211">
        <f t="shared" si="118"/>
        <v>1.8885264860435712E-3</v>
      </c>
      <c r="T263" s="211">
        <f t="shared" si="118"/>
        <v>1.82339404669087E-3</v>
      </c>
      <c r="U263" s="211">
        <f t="shared" si="118"/>
        <v>1.7605079272533957E-3</v>
      </c>
      <c r="V263" s="211">
        <f t="shared" si="118"/>
        <v>1.6997906555343185E-3</v>
      </c>
      <c r="W263" s="211">
        <f t="shared" si="118"/>
        <v>1.6411674312364081E-3</v>
      </c>
      <c r="X263" s="211">
        <f t="shared" si="118"/>
        <v>1.5845660338122327E-3</v>
      </c>
      <c r="Y263" s="211">
        <f t="shared" si="118"/>
        <v>1.5299167334924678E-3</v>
      </c>
      <c r="Z263" s="211">
        <f t="shared" si="118"/>
        <v>1.4753017939494917E-3</v>
      </c>
      <c r="AA263" s="211">
        <f t="shared" si="118"/>
        <v>1.4207224572156075E-3</v>
      </c>
      <c r="AB263" s="211">
        <f t="shared" si="118"/>
        <v>1.3661800600045361E-3</v>
      </c>
      <c r="AC263" s="211">
        <f t="shared" si="118"/>
        <v>1.3116760450796786E-3</v>
      </c>
      <c r="AD263" s="211">
        <f t="shared" si="118"/>
        <v>1.2572119745340889E-3</v>
      </c>
      <c r="AE263" s="211">
        <f t="shared" si="118"/>
        <v>1.2027895454048019E-3</v>
      </c>
      <c r="AF263" s="211">
        <f t="shared" si="118"/>
        <v>1.1484106081622795E-3</v>
      </c>
      <c r="AG263" s="211">
        <f t="shared" si="118"/>
        <v>1.094077188774501E-3</v>
      </c>
      <c r="AH263" s="211">
        <f t="shared" si="118"/>
        <v>1.0397915152615402E-3</v>
      </c>
      <c r="AI263" s="211">
        <f t="shared" si="118"/>
        <v>9.8555604995559788E-4</v>
      </c>
      <c r="AJ263" s="211">
        <f t="shared" si="118"/>
        <v>9.313735291019891E-4</v>
      </c>
      <c r="AK263" s="211">
        <f t="shared" si="118"/>
        <v>8.7724701203858156E-4</v>
      </c>
      <c r="AL263" s="211">
        <f t="shared" si="118"/>
        <v>8.2317994307060756E-4</v>
      </c>
      <c r="AM263" s="211">
        <f t="shared" si="118"/>
        <v>2.0196325505425672E-3</v>
      </c>
      <c r="AN263" s="210">
        <f t="shared" si="115"/>
        <v>2.0196325505425672E-3</v>
      </c>
      <c r="AO263" s="210">
        <f t="shared" si="115"/>
        <v>2.0196325505425672E-3</v>
      </c>
      <c r="AP263" s="210">
        <f t="shared" si="115"/>
        <v>2.0196325505425672E-3</v>
      </c>
      <c r="AQ263" s="210">
        <f t="shared" si="115"/>
        <v>2.0196325505425672E-3</v>
      </c>
      <c r="AR263" s="210">
        <f t="shared" si="115"/>
        <v>2.0196325505425672E-3</v>
      </c>
      <c r="AS263" s="210">
        <f t="shared" si="115"/>
        <v>2.0196325505425672E-3</v>
      </c>
      <c r="AT263" s="210">
        <f t="shared" si="115"/>
        <v>2.0196325505425672E-3</v>
      </c>
      <c r="AU263" s="210">
        <f t="shared" si="115"/>
        <v>2.0196325505425672E-3</v>
      </c>
      <c r="AV263" s="210">
        <f t="shared" si="115"/>
        <v>2.0196325505425672E-3</v>
      </c>
      <c r="AW263" s="210">
        <f t="shared" si="115"/>
        <v>2.0196325505425672E-3</v>
      </c>
      <c r="AX263" s="210">
        <f t="shared" si="115"/>
        <v>2.0196325505425672E-3</v>
      </c>
      <c r="AY263" s="210">
        <f t="shared" si="113"/>
        <v>2.0196325505425672E-3</v>
      </c>
      <c r="AZ263" s="210">
        <f t="shared" si="113"/>
        <v>2.0196325505425672E-3</v>
      </c>
    </row>
    <row r="264" spans="2:52" s="202" customFormat="1" x14ac:dyDescent="0.25">
      <c r="B264" s="201"/>
      <c r="D264" s="208">
        <f t="shared" si="91"/>
        <v>60</v>
      </c>
      <c r="E264" s="202" t="s">
        <v>716</v>
      </c>
      <c r="G264"/>
      <c r="I264"/>
      <c r="J264"/>
      <c r="K264" s="209" cm="1">
        <f t="array" ref="K264">SUMPRODUCT((EmissionRates!$J$10:$S$39)*(EmissionRates!$E$10:$E$39=$D264)*(EmissionRates!$J$8:$S$8=$E$207)*(EmissionRates!$B$10:$B$39=K$2)*(EmissionRates!$F$10:$F$39=$F$69))</f>
        <v>2.90213983249165E-3</v>
      </c>
      <c r="L264" s="210">
        <f t="shared" ref="L264:AL264" si="119">K264*($AM$71/$K$71)^(1/(COUNT(K$2:AM$2)))</f>
        <v>2.8020493926541757E-3</v>
      </c>
      <c r="M264" s="210">
        <f t="shared" si="119"/>
        <v>2.7054109216138968E-3</v>
      </c>
      <c r="N264" s="210">
        <f t="shared" si="119"/>
        <v>2.6121053661565786E-3</v>
      </c>
      <c r="O264" s="210">
        <f t="shared" si="119"/>
        <v>2.5220177790343649E-3</v>
      </c>
      <c r="P264" s="210">
        <f t="shared" si="119"/>
        <v>2.4350371773571695E-3</v>
      </c>
      <c r="Q264" s="210">
        <f t="shared" si="119"/>
        <v>2.3510564058679367E-3</v>
      </c>
      <c r="R264" s="210">
        <f t="shared" si="119"/>
        <v>2.269972004933334E-3</v>
      </c>
      <c r="S264" s="210">
        <f t="shared" si="119"/>
        <v>2.1916840830872443E-3</v>
      </c>
      <c r="T264" s="210">
        <f t="shared" si="119"/>
        <v>2.1160961939700423E-3</v>
      </c>
      <c r="U264" s="210">
        <f t="shared" si="119"/>
        <v>2.0431152175120529E-3</v>
      </c>
      <c r="V264" s="210">
        <f t="shared" si="119"/>
        <v>1.9726512452148096E-3</v>
      </c>
      <c r="W264" s="210">
        <f t="shared" si="119"/>
        <v>1.9046174693887925E-3</v>
      </c>
      <c r="X264" s="210">
        <f t="shared" si="119"/>
        <v>1.8389300762111898E-3</v>
      </c>
      <c r="Y264" s="210">
        <f t="shared" si="119"/>
        <v>1.7755081424719349E-3</v>
      </c>
      <c r="Z264" s="210">
        <f t="shared" si="119"/>
        <v>1.7121260853074209E-3</v>
      </c>
      <c r="AA264" s="210">
        <f t="shared" si="119"/>
        <v>1.6487853461284244E-3</v>
      </c>
      <c r="AB264" s="210">
        <f t="shared" si="119"/>
        <v>1.585487476225969E-3</v>
      </c>
      <c r="AC264" s="210">
        <f t="shared" si="119"/>
        <v>1.5222341499644893E-3</v>
      </c>
      <c r="AD264" s="210">
        <f t="shared" si="119"/>
        <v>1.4590271801935841E-3</v>
      </c>
      <c r="AE264" s="210">
        <f t="shared" si="119"/>
        <v>1.3958685363688504E-3</v>
      </c>
      <c r="AF264" s="210">
        <f t="shared" si="119"/>
        <v>1.3327603660093655E-3</v>
      </c>
      <c r="AG264" s="210">
        <f t="shared" si="119"/>
        <v>1.2697050203036393E-3</v>
      </c>
      <c r="AH264" s="210">
        <f t="shared" si="119"/>
        <v>1.2067050849268888E-3</v>
      </c>
      <c r="AI264" s="210">
        <f t="shared" si="119"/>
        <v>1.1437634174796462E-3</v>
      </c>
      <c r="AJ264" s="210">
        <f t="shared" si="119"/>
        <v>1.0808831934457335E-3</v>
      </c>
      <c r="AK264" s="210">
        <f t="shared" si="119"/>
        <v>1.0180679632662806E-3</v>
      </c>
      <c r="AL264" s="210">
        <f t="shared" si="119"/>
        <v>9.5532172414705067E-4</v>
      </c>
      <c r="AM264" s="209" cm="1">
        <f t="array" ref="AM264">SUMPRODUCT((EmissionRates!$J$10:$S$39)*(EmissionRates!$E$10:$E$39=$D264)*(EmissionRates!$J$8:$S$8=$E$207)*(EmissionRates!$B$10:$B$39=AM$2)*(EmissionRates!$F$10:$F$39=$F$69))</f>
        <v>2.3478548898199598E-3</v>
      </c>
      <c r="AN264" s="210">
        <f t="shared" si="115"/>
        <v>2.3478548898199598E-3</v>
      </c>
      <c r="AO264" s="210">
        <f t="shared" si="115"/>
        <v>2.3478548898199598E-3</v>
      </c>
      <c r="AP264" s="210">
        <f t="shared" si="115"/>
        <v>2.3478548898199598E-3</v>
      </c>
      <c r="AQ264" s="210">
        <f t="shared" si="115"/>
        <v>2.3478548898199598E-3</v>
      </c>
      <c r="AR264" s="210">
        <f t="shared" si="115"/>
        <v>2.3478548898199598E-3</v>
      </c>
      <c r="AS264" s="210">
        <f t="shared" si="115"/>
        <v>2.3478548898199598E-3</v>
      </c>
      <c r="AT264" s="210">
        <f t="shared" si="115"/>
        <v>2.3478548898199598E-3</v>
      </c>
      <c r="AU264" s="210">
        <f t="shared" si="115"/>
        <v>2.3478548898199598E-3</v>
      </c>
      <c r="AV264" s="210">
        <f t="shared" si="115"/>
        <v>2.3478548898199598E-3</v>
      </c>
      <c r="AW264" s="210">
        <f t="shared" si="115"/>
        <v>2.3478548898199598E-3</v>
      </c>
      <c r="AX264" s="210">
        <f t="shared" si="115"/>
        <v>2.3478548898199598E-3</v>
      </c>
      <c r="AY264" s="210">
        <f t="shared" si="113"/>
        <v>2.3478548898199598E-3</v>
      </c>
      <c r="AZ264" s="210">
        <f t="shared" si="113"/>
        <v>2.3478548898199598E-3</v>
      </c>
    </row>
    <row r="265" spans="2:52" s="202" customFormat="1" x14ac:dyDescent="0.25">
      <c r="B265" s="201"/>
      <c r="D265" s="208">
        <f t="shared" si="91"/>
        <v>61</v>
      </c>
      <c r="E265" s="202" t="s">
        <v>717</v>
      </c>
      <c r="G265"/>
      <c r="I265"/>
      <c r="J265"/>
      <c r="K265" s="211">
        <f t="shared" ref="K265:AM268" si="120">K264*($K$76/$K$71)^(1/(COUNT($D264:$D269)))</f>
        <v>2.8180343018700867E-3</v>
      </c>
      <c r="L265" s="211">
        <f t="shared" si="120"/>
        <v>2.7208445353421578E-3</v>
      </c>
      <c r="M265" s="211">
        <f t="shared" si="120"/>
        <v>2.627006697749758E-3</v>
      </c>
      <c r="N265" s="211">
        <f t="shared" si="120"/>
        <v>2.5364051861030855E-3</v>
      </c>
      <c r="O265" s="211">
        <f t="shared" si="120"/>
        <v>2.4489283843856626E-3</v>
      </c>
      <c r="P265" s="211">
        <f t="shared" si="120"/>
        <v>2.3644685260496181E-3</v>
      </c>
      <c r="Q265" s="211">
        <f t="shared" si="120"/>
        <v>2.2829215612533062E-3</v>
      </c>
      <c r="R265" s="211">
        <f t="shared" si="120"/>
        <v>2.2041870286776933E-3</v>
      </c>
      <c r="S265" s="211">
        <f t="shared" si="120"/>
        <v>2.1281679317636097E-3</v>
      </c>
      <c r="T265" s="211">
        <f t="shared" si="120"/>
        <v>2.0547706192173888E-3</v>
      </c>
      <c r="U265" s="211">
        <f t="shared" si="120"/>
        <v>1.9839046696376902E-3</v>
      </c>
      <c r="V265" s="211">
        <f t="shared" si="120"/>
        <v>1.9154827801213701E-3</v>
      </c>
      <c r="W265" s="211">
        <f t="shared" si="120"/>
        <v>1.8494206587111651E-3</v>
      </c>
      <c r="X265" s="211">
        <f t="shared" si="120"/>
        <v>1.7856369205526957E-3</v>
      </c>
      <c r="Y265" s="211">
        <f t="shared" si="120"/>
        <v>1.724052987632859E-3</v>
      </c>
      <c r="Z265" s="211">
        <f t="shared" si="120"/>
        <v>1.6625077756437653E-3</v>
      </c>
      <c r="AA265" s="211">
        <f t="shared" si="120"/>
        <v>1.6010026842233531E-3</v>
      </c>
      <c r="AB265" s="211">
        <f t="shared" si="120"/>
        <v>1.5395392197054204E-3</v>
      </c>
      <c r="AC265" s="211">
        <f t="shared" si="120"/>
        <v>1.4781190079304447E-3</v>
      </c>
      <c r="AD265" s="211">
        <f t="shared" si="120"/>
        <v>1.4167438092106948E-3</v>
      </c>
      <c r="AE265" s="211">
        <f t="shared" si="120"/>
        <v>1.3554155359259143E-3</v>
      </c>
      <c r="AF265" s="211">
        <f t="shared" si="120"/>
        <v>1.2941362733589542E-3</v>
      </c>
      <c r="AG265" s="211">
        <f t="shared" si="120"/>
        <v>1.2329083045596512E-3</v>
      </c>
      <c r="AH265" s="211">
        <f t="shared" si="120"/>
        <v>1.1717341402690019E-3</v>
      </c>
      <c r="AI265" s="211">
        <f t="shared" si="120"/>
        <v>1.11061655527278E-3</v>
      </c>
      <c r="AJ265" s="211">
        <f t="shared" si="120"/>
        <v>1.0495586330276252E-3</v>
      </c>
      <c r="AK265" s="211">
        <f t="shared" si="120"/>
        <v>9.8856382108102612E-4</v>
      </c>
      <c r="AL265" s="211">
        <f t="shared" si="120"/>
        <v>9.2763600079763119E-4</v>
      </c>
      <c r="AM265" s="211">
        <f t="shared" si="120"/>
        <v>2.2798128268152968E-3</v>
      </c>
      <c r="AN265" s="210">
        <f t="shared" si="115"/>
        <v>2.2798128268152968E-3</v>
      </c>
      <c r="AO265" s="210">
        <f t="shared" si="115"/>
        <v>2.2798128268152968E-3</v>
      </c>
      <c r="AP265" s="210">
        <f t="shared" si="115"/>
        <v>2.2798128268152968E-3</v>
      </c>
      <c r="AQ265" s="210">
        <f t="shared" si="115"/>
        <v>2.2798128268152968E-3</v>
      </c>
      <c r="AR265" s="210">
        <f t="shared" si="115"/>
        <v>2.2798128268152968E-3</v>
      </c>
      <c r="AS265" s="210">
        <f t="shared" si="115"/>
        <v>2.2798128268152968E-3</v>
      </c>
      <c r="AT265" s="210">
        <f t="shared" si="115"/>
        <v>2.2798128268152968E-3</v>
      </c>
      <c r="AU265" s="210">
        <f t="shared" si="115"/>
        <v>2.2798128268152968E-3</v>
      </c>
      <c r="AV265" s="210">
        <f t="shared" si="115"/>
        <v>2.2798128268152968E-3</v>
      </c>
      <c r="AW265" s="210">
        <f t="shared" si="115"/>
        <v>2.2798128268152968E-3</v>
      </c>
      <c r="AX265" s="210">
        <f t="shared" si="115"/>
        <v>2.2798128268152968E-3</v>
      </c>
      <c r="AY265" s="210">
        <f t="shared" si="113"/>
        <v>2.2798128268152968E-3</v>
      </c>
      <c r="AZ265" s="210">
        <f t="shared" si="113"/>
        <v>2.2798128268152968E-3</v>
      </c>
    </row>
    <row r="266" spans="2:52" s="202" customFormat="1" x14ac:dyDescent="0.25">
      <c r="B266" s="201"/>
      <c r="D266" s="208">
        <f t="shared" si="91"/>
        <v>62</v>
      </c>
      <c r="E266" s="202" t="s">
        <v>718</v>
      </c>
      <c r="G266"/>
      <c r="I266"/>
      <c r="J266"/>
      <c r="K266" s="211">
        <f t="shared" si="120"/>
        <v>2.7363661935263677E-3</v>
      </c>
      <c r="L266" s="211">
        <f t="shared" si="120"/>
        <v>2.6419930372779646E-3</v>
      </c>
      <c r="M266" s="211">
        <f t="shared" si="120"/>
        <v>2.5508746693109529E-3</v>
      </c>
      <c r="N266" s="211">
        <f t="shared" si="120"/>
        <v>2.4628988368706529E-3</v>
      </c>
      <c r="O266" s="211">
        <f t="shared" si="120"/>
        <v>2.3779571586311377E-3</v>
      </c>
      <c r="P266" s="211">
        <f t="shared" si="120"/>
        <v>2.2959449911754727E-3</v>
      </c>
      <c r="Q266" s="211">
        <f t="shared" si="120"/>
        <v>2.2167613000808567E-3</v>
      </c>
      <c r="R266" s="211">
        <f t="shared" si="120"/>
        <v>2.140308535449839E-3</v>
      </c>
      <c r="S266" s="211">
        <f t="shared" si="120"/>
        <v>2.0664925117342792E-3</v>
      </c>
      <c r="T266" s="211">
        <f t="shared" si="120"/>
        <v>1.9952222917039956E-3</v>
      </c>
      <c r="U266" s="211">
        <f t="shared" si="120"/>
        <v>1.9264100744171633E-3</v>
      </c>
      <c r="V266" s="211">
        <f t="shared" si="120"/>
        <v>1.8599710870544446E-3</v>
      </c>
      <c r="W266" s="211">
        <f t="shared" si="120"/>
        <v>1.7958234804835956E-3</v>
      </c>
      <c r="X266" s="211">
        <f t="shared" si="120"/>
        <v>1.7338882284258939E-3</v>
      </c>
      <c r="Y266" s="211">
        <f t="shared" si="120"/>
        <v>1.6740890301001649E-3</v>
      </c>
      <c r="Z266" s="211">
        <f t="shared" si="120"/>
        <v>1.6143274305523486E-3</v>
      </c>
      <c r="AA266" s="211">
        <f t="shared" si="120"/>
        <v>1.5546047888581444E-3</v>
      </c>
      <c r="AB266" s="211">
        <f t="shared" si="120"/>
        <v>1.4949225676970082E-3</v>
      </c>
      <c r="AC266" s="211">
        <f t="shared" si="120"/>
        <v>1.4352823457917101E-3</v>
      </c>
      <c r="AD266" s="211">
        <f t="shared" si="120"/>
        <v>1.3756858324397484E-3</v>
      </c>
      <c r="AE266" s="211">
        <f t="shared" si="120"/>
        <v>1.3161348845991015E-3</v>
      </c>
      <c r="AF266" s="211">
        <f t="shared" si="120"/>
        <v>1.2566315271200321E-3</v>
      </c>
      <c r="AG266" s="211">
        <f t="shared" si="120"/>
        <v>1.1971779768883983E-3</v>
      </c>
      <c r="AH266" s="211">
        <f t="shared" si="120"/>
        <v>1.1377766718826095E-3</v>
      </c>
      <c r="AI266" s="211">
        <f t="shared" si="120"/>
        <v>1.0784303064736954E-3</v>
      </c>
      <c r="AJ266" s="211">
        <f t="shared" si="120"/>
        <v>1.0191418747581096E-3</v>
      </c>
      <c r="AK266" s="211">
        <f t="shared" si="120"/>
        <v>9.5991472437161073E-4</v>
      </c>
      <c r="AL266" s="211">
        <f t="shared" si="120"/>
        <v>9.0075262419486918E-4</v>
      </c>
      <c r="AM266" s="211">
        <f t="shared" si="120"/>
        <v>2.2137426583932183E-3</v>
      </c>
      <c r="AN266" s="210">
        <f t="shared" si="115"/>
        <v>2.2137426583932183E-3</v>
      </c>
      <c r="AO266" s="210">
        <f t="shared" si="115"/>
        <v>2.2137426583932183E-3</v>
      </c>
      <c r="AP266" s="210">
        <f t="shared" si="115"/>
        <v>2.2137426583932183E-3</v>
      </c>
      <c r="AQ266" s="210">
        <f t="shared" si="115"/>
        <v>2.2137426583932183E-3</v>
      </c>
      <c r="AR266" s="210">
        <f t="shared" si="115"/>
        <v>2.2137426583932183E-3</v>
      </c>
      <c r="AS266" s="210">
        <f t="shared" si="115"/>
        <v>2.2137426583932183E-3</v>
      </c>
      <c r="AT266" s="210">
        <f t="shared" si="115"/>
        <v>2.2137426583932183E-3</v>
      </c>
      <c r="AU266" s="210">
        <f t="shared" si="115"/>
        <v>2.2137426583932183E-3</v>
      </c>
      <c r="AV266" s="210">
        <f t="shared" si="115"/>
        <v>2.2137426583932183E-3</v>
      </c>
      <c r="AW266" s="210">
        <f t="shared" si="115"/>
        <v>2.2137426583932183E-3</v>
      </c>
      <c r="AX266" s="210">
        <f t="shared" si="115"/>
        <v>2.2137426583932183E-3</v>
      </c>
      <c r="AY266" s="210">
        <f t="shared" si="113"/>
        <v>2.2137426583932183E-3</v>
      </c>
      <c r="AZ266" s="210">
        <f t="shared" si="113"/>
        <v>2.2137426583932183E-3</v>
      </c>
    </row>
    <row r="267" spans="2:52" s="202" customFormat="1" x14ac:dyDescent="0.25">
      <c r="B267" s="201"/>
      <c r="D267" s="208">
        <f t="shared" si="91"/>
        <v>63</v>
      </c>
      <c r="E267" s="202" t="s">
        <v>719</v>
      </c>
      <c r="G267"/>
      <c r="I267"/>
      <c r="J267"/>
      <c r="K267" s="211">
        <f t="shared" si="120"/>
        <v>2.6570648696877257E-3</v>
      </c>
      <c r="L267" s="211">
        <f t="shared" si="120"/>
        <v>2.5654266968794174E-3</v>
      </c>
      <c r="M267" s="211">
        <f t="shared" si="120"/>
        <v>2.4769489868853387E-3</v>
      </c>
      <c r="N267" s="211">
        <f t="shared" si="120"/>
        <v>2.3915227400943674E-3</v>
      </c>
      <c r="O267" s="211">
        <f t="shared" si="120"/>
        <v>2.3090427161281016E-3</v>
      </c>
      <c r="P267" s="211">
        <f t="shared" si="120"/>
        <v>2.2294073041905747E-3</v>
      </c>
      <c r="Q267" s="211">
        <f t="shared" si="120"/>
        <v>2.1525183978894154E-3</v>
      </c>
      <c r="R267" s="211">
        <f t="shared" si="120"/>
        <v>2.0782812743742351E-3</v>
      </c>
      <c r="S267" s="211">
        <f t="shared" si="120"/>
        <v>2.0066044776433519E-3</v>
      </c>
      <c r="T267" s="211">
        <f t="shared" si="120"/>
        <v>1.9373997058750895E-3</v>
      </c>
      <c r="U267" s="211">
        <f t="shared" si="120"/>
        <v>1.8705817026448508E-3</v>
      </c>
      <c r="V267" s="211">
        <f t="shared" si="120"/>
        <v>1.8060681518939521E-3</v>
      </c>
      <c r="W267" s="211">
        <f t="shared" si="120"/>
        <v>1.743779576520822E-3</v>
      </c>
      <c r="X267" s="211">
        <f t="shared" si="120"/>
        <v>1.6836392404696386E-3</v>
      </c>
      <c r="Y267" s="211">
        <f t="shared" si="120"/>
        <v>1.6255730541957828E-3</v>
      </c>
      <c r="Z267" s="211">
        <f t="shared" si="120"/>
        <v>1.5675433770675857E-3</v>
      </c>
      <c r="AA267" s="211">
        <f t="shared" si="120"/>
        <v>1.509551528774022E-3</v>
      </c>
      <c r="AB267" s="211">
        <f t="shared" si="120"/>
        <v>1.4515989296053319E-3</v>
      </c>
      <c r="AC267" s="211">
        <f t="shared" si="120"/>
        <v>1.3936871125320733E-3</v>
      </c>
      <c r="AD267" s="211">
        <f t="shared" si="120"/>
        <v>1.3358177373154088E-3</v>
      </c>
      <c r="AE267" s="211">
        <f t="shared" si="120"/>
        <v>1.2779926070977034E-3</v>
      </c>
      <c r="AF267" s="211">
        <f t="shared" si="120"/>
        <v>1.2202136880479998E-3</v>
      </c>
      <c r="AG267" s="211">
        <f t="shared" si="120"/>
        <v>1.162483132805644E-3</v>
      </c>
      <c r="AH267" s="211">
        <f t="shared" si="120"/>
        <v>1.1048033086951559E-3</v>
      </c>
      <c r="AI267" s="211">
        <f t="shared" si="120"/>
        <v>1.0471768320032828E-3</v>
      </c>
      <c r="AJ267" s="211">
        <f t="shared" si="120"/>
        <v>9.8960661005599712E-4</v>
      </c>
      <c r="AK267" s="211">
        <f t="shared" si="120"/>
        <v>9.3209589347282142E-4</v>
      </c>
      <c r="AL267" s="211">
        <f t="shared" si="120"/>
        <v>8.7464834191029294E-4</v>
      </c>
      <c r="AM267" s="211">
        <f t="shared" si="120"/>
        <v>2.1495872380171096E-3</v>
      </c>
      <c r="AN267" s="210">
        <f t="shared" si="115"/>
        <v>2.1495872380171096E-3</v>
      </c>
      <c r="AO267" s="210">
        <f t="shared" si="115"/>
        <v>2.1495872380171096E-3</v>
      </c>
      <c r="AP267" s="210">
        <f t="shared" si="115"/>
        <v>2.1495872380171096E-3</v>
      </c>
      <c r="AQ267" s="210">
        <f t="shared" si="115"/>
        <v>2.1495872380171096E-3</v>
      </c>
      <c r="AR267" s="210">
        <f t="shared" si="115"/>
        <v>2.1495872380171096E-3</v>
      </c>
      <c r="AS267" s="210">
        <f t="shared" si="115"/>
        <v>2.1495872380171096E-3</v>
      </c>
      <c r="AT267" s="210">
        <f t="shared" si="115"/>
        <v>2.1495872380171096E-3</v>
      </c>
      <c r="AU267" s="210">
        <f t="shared" si="115"/>
        <v>2.1495872380171096E-3</v>
      </c>
      <c r="AV267" s="210">
        <f t="shared" si="115"/>
        <v>2.1495872380171096E-3</v>
      </c>
      <c r="AW267" s="210">
        <f t="shared" si="115"/>
        <v>2.1495872380171096E-3</v>
      </c>
      <c r="AX267" s="210">
        <f t="shared" si="115"/>
        <v>2.1495872380171096E-3</v>
      </c>
      <c r="AY267" s="210">
        <f t="shared" si="113"/>
        <v>2.1495872380171096E-3</v>
      </c>
      <c r="AZ267" s="210">
        <f t="shared" si="113"/>
        <v>2.1495872380171096E-3</v>
      </c>
    </row>
    <row r="268" spans="2:52" s="202" customFormat="1" x14ac:dyDescent="0.25">
      <c r="B268" s="201"/>
      <c r="D268" s="208">
        <f t="shared" si="91"/>
        <v>64</v>
      </c>
      <c r="E268" s="202" t="s">
        <v>720</v>
      </c>
      <c r="G268"/>
      <c r="I268"/>
      <c r="J268"/>
      <c r="K268" s="211">
        <f t="shared" si="120"/>
        <v>2.580061739701003E-3</v>
      </c>
      <c r="L268" s="211">
        <f t="shared" si="120"/>
        <v>2.4910792890818685E-3</v>
      </c>
      <c r="M268" s="211">
        <f t="shared" si="120"/>
        <v>2.4051657094111877E-3</v>
      </c>
      <c r="N268" s="211">
        <f t="shared" si="120"/>
        <v>2.3222151599435925E-3</v>
      </c>
      <c r="O268" s="211">
        <f t="shared" si="120"/>
        <v>2.2421254502219047E-3</v>
      </c>
      <c r="P268" s="211">
        <f t="shared" si="120"/>
        <v>2.1647979141841832E-3</v>
      </c>
      <c r="Q268" s="211">
        <f t="shared" si="120"/>
        <v>2.0901372886126322E-3</v>
      </c>
      <c r="R268" s="211">
        <f t="shared" si="120"/>
        <v>2.0180515957746231E-3</v>
      </c>
      <c r="S268" s="211">
        <f t="shared" si="120"/>
        <v>1.9484520301112482E-3</v>
      </c>
      <c r="T268" s="211">
        <f t="shared" si="120"/>
        <v>1.8812528488338191E-3</v>
      </c>
      <c r="U268" s="211">
        <f t="shared" si="120"/>
        <v>1.8163712662935263E-3</v>
      </c>
      <c r="V268" s="211">
        <f t="shared" si="120"/>
        <v>1.7537273519941307E-3</v>
      </c>
      <c r="W268" s="211">
        <f t="shared" si="120"/>
        <v>1.6932439321220435E-3</v>
      </c>
      <c r="X268" s="211">
        <f t="shared" si="120"/>
        <v>1.6348464944724859E-3</v>
      </c>
      <c r="Y268" s="211">
        <f t="shared" si="120"/>
        <v>1.5784630966546019E-3</v>
      </c>
      <c r="Z268" s="211">
        <f t="shared" si="120"/>
        <v>1.5221151499282355E-3</v>
      </c>
      <c r="AA268" s="211">
        <f t="shared" si="120"/>
        <v>1.4658039357370843E-3</v>
      </c>
      <c r="AB268" s="211">
        <f t="shared" si="120"/>
        <v>1.4095308332106346E-3</v>
      </c>
      <c r="AC268" s="211">
        <f t="shared" si="120"/>
        <v>1.3532973308931552E-3</v>
      </c>
      <c r="AD268" s="211">
        <f t="shared" si="120"/>
        <v>1.297105040445062E-3</v>
      </c>
      <c r="AE268" s="211">
        <f t="shared" si="120"/>
        <v>1.240955712752711E-3</v>
      </c>
      <c r="AF268" s="211">
        <f t="shared" si="120"/>
        <v>1.1848512570045374E-3</v>
      </c>
      <c r="AG268" s="211">
        <f t="shared" si="120"/>
        <v>1.1287937634552729E-3</v>
      </c>
      <c r="AH268" s="211">
        <f t="shared" si="120"/>
        <v>1.0727855308231339E-3</v>
      </c>
      <c r="AI268" s="211">
        <f t="shared" si="120"/>
        <v>1.0168290995735095E-3</v>
      </c>
      <c r="AJ268" s="211">
        <f t="shared" si="120"/>
        <v>9.6092729277654431E-4</v>
      </c>
      <c r="AK268" s="211">
        <f t="shared" si="120"/>
        <v>9.0508326684710647E-4</v>
      </c>
      <c r="AL268" s="211">
        <f t="shared" si="120"/>
        <v>8.4930057538297238E-4</v>
      </c>
      <c r="AM268" s="211">
        <f t="shared" si="120"/>
        <v>2.0872910752868842E-3</v>
      </c>
      <c r="AN268" s="210">
        <f t="shared" si="115"/>
        <v>2.0872910752868842E-3</v>
      </c>
      <c r="AO268" s="210">
        <f t="shared" si="115"/>
        <v>2.0872910752868842E-3</v>
      </c>
      <c r="AP268" s="210">
        <f t="shared" si="115"/>
        <v>2.0872910752868842E-3</v>
      </c>
      <c r="AQ268" s="210">
        <f t="shared" si="115"/>
        <v>2.0872910752868842E-3</v>
      </c>
      <c r="AR268" s="210">
        <f t="shared" si="115"/>
        <v>2.0872910752868842E-3</v>
      </c>
      <c r="AS268" s="210">
        <f t="shared" si="115"/>
        <v>2.0872910752868842E-3</v>
      </c>
      <c r="AT268" s="210">
        <f t="shared" si="115"/>
        <v>2.0872910752868842E-3</v>
      </c>
      <c r="AU268" s="210">
        <f t="shared" si="115"/>
        <v>2.0872910752868842E-3</v>
      </c>
      <c r="AV268" s="210">
        <f t="shared" si="115"/>
        <v>2.0872910752868842E-3</v>
      </c>
      <c r="AW268" s="210">
        <f t="shared" si="115"/>
        <v>2.0872910752868842E-3</v>
      </c>
      <c r="AX268" s="210">
        <f t="shared" si="115"/>
        <v>2.0872910752868842E-3</v>
      </c>
      <c r="AY268" s="210">
        <f t="shared" si="113"/>
        <v>2.0872910752868842E-3</v>
      </c>
      <c r="AZ268" s="210">
        <f t="shared" si="113"/>
        <v>2.0872910752868842E-3</v>
      </c>
    </row>
    <row r="269" spans="2:52" s="202" customFormat="1" x14ac:dyDescent="0.25">
      <c r="B269" s="201"/>
      <c r="D269" s="208">
        <f t="shared" si="91"/>
        <v>65</v>
      </c>
      <c r="E269" s="202" t="s">
        <v>721</v>
      </c>
      <c r="G269"/>
      <c r="I269"/>
      <c r="J269"/>
      <c r="K269" s="209" cm="1">
        <f t="array" ref="K269">SUMPRODUCT((EmissionRates!$J$10:$S$39)*(EmissionRates!$E$10:$E$39=$D269)*(EmissionRates!$J$8:$S$8=$E$207)*(EmissionRates!$B$10:$B$39=K$2)*(EmissionRates!$F$10:$F$39=$F$69))</f>
        <v>2.996494995107E-3</v>
      </c>
      <c r="L269" s="210">
        <f t="shared" ref="L269:AL269" si="121">K269*($AM$71/$K$71)^(1/(COUNT(K$2:AM$2)))</f>
        <v>2.8931503875614874E-3</v>
      </c>
      <c r="M269" s="210">
        <f t="shared" si="121"/>
        <v>2.7933699801652077E-3</v>
      </c>
      <c r="N269" s="210">
        <f t="shared" si="121"/>
        <v>2.6970308490133193E-3</v>
      </c>
      <c r="O269" s="210">
        <f t="shared" si="121"/>
        <v>2.6040143096616591E-3</v>
      </c>
      <c r="P269" s="210">
        <f t="shared" si="121"/>
        <v>2.5142057709141167E-3</v>
      </c>
      <c r="Q269" s="210">
        <f t="shared" si="121"/>
        <v>2.4274945936526627E-3</v>
      </c>
      <c r="R269" s="210">
        <f t="shared" si="121"/>
        <v>2.3437739545361172E-3</v>
      </c>
      <c r="S269" s="210">
        <f t="shared" si="121"/>
        <v>2.2629407143997422E-3</v>
      </c>
      <c r="T269" s="210">
        <f t="shared" si="121"/>
        <v>2.1848952911935364E-3</v>
      </c>
      <c r="U269" s="210">
        <f t="shared" si="121"/>
        <v>2.1095415373026936E-3</v>
      </c>
      <c r="V269" s="210">
        <f t="shared" si="121"/>
        <v>2.0367866210990976E-3</v>
      </c>
      <c r="W269" s="210">
        <f t="shared" si="121"/>
        <v>1.9665409125779257E-3</v>
      </c>
      <c r="X269" s="210">
        <f t="shared" si="121"/>
        <v>1.8987178729384742E-3</v>
      </c>
      <c r="Y269" s="210">
        <f t="shared" si="121"/>
        <v>1.8332339479731764E-3</v>
      </c>
      <c r="Z269" s="210">
        <f t="shared" si="121"/>
        <v>1.7677911960607049E-3</v>
      </c>
      <c r="AA269" s="210">
        <f t="shared" si="121"/>
        <v>1.7023911054753773E-3</v>
      </c>
      <c r="AB269" s="210">
        <f t="shared" si="121"/>
        <v>1.6370352779442147E-3</v>
      </c>
      <c r="AC269" s="210">
        <f t="shared" si="121"/>
        <v>1.5717254422690449E-3</v>
      </c>
      <c r="AD269" s="210">
        <f t="shared" si="121"/>
        <v>1.5064634702393281E-3</v>
      </c>
      <c r="AE269" s="210">
        <f t="shared" si="121"/>
        <v>1.4412513953421394E-3</v>
      </c>
      <c r="AF269" s="210">
        <f t="shared" si="121"/>
        <v>1.3760914349172826E-3</v>
      </c>
      <c r="AG269" s="210">
        <f t="shared" si="121"/>
        <v>1.3109860165957505E-3</v>
      </c>
      <c r="AH269" s="210">
        <f t="shared" si="121"/>
        <v>1.2459378101189384E-3</v>
      </c>
      <c r="AI269" s="210">
        <f t="shared" si="121"/>
        <v>1.1809497659944677E-3</v>
      </c>
      <c r="AJ269" s="210">
        <f t="shared" si="121"/>
        <v>1.1160251629483572E-3</v>
      </c>
      <c r="AK269" s="210">
        <f t="shared" si="121"/>
        <v>1.0511676668546481E-3</v>
      </c>
      <c r="AL269" s="210">
        <f t="shared" si="121"/>
        <v>9.8638140487734881E-4</v>
      </c>
      <c r="AM269" s="209" cm="1">
        <f t="array" ref="AM269">SUMPRODUCT((EmissionRates!$J$10:$S$39)*(EmissionRates!$E$10:$E$39=$D269)*(EmissionRates!$J$8:$S$8=$E$207)*(EmissionRates!$B$10:$B$39=AM$2)*(EmissionRates!$F$10:$F$39=$F$69))</f>
        <v>2.4209053411469398E-3</v>
      </c>
      <c r="AN269" s="210">
        <f t="shared" si="115"/>
        <v>2.4209053411469398E-3</v>
      </c>
      <c r="AO269" s="210">
        <f t="shared" si="115"/>
        <v>2.4209053411469398E-3</v>
      </c>
      <c r="AP269" s="210">
        <f t="shared" si="115"/>
        <v>2.4209053411469398E-3</v>
      </c>
      <c r="AQ269" s="210">
        <f t="shared" si="115"/>
        <v>2.4209053411469398E-3</v>
      </c>
      <c r="AR269" s="210">
        <f t="shared" si="115"/>
        <v>2.4209053411469398E-3</v>
      </c>
      <c r="AS269" s="210">
        <f t="shared" si="115"/>
        <v>2.4209053411469398E-3</v>
      </c>
      <c r="AT269" s="210">
        <f t="shared" si="115"/>
        <v>2.4209053411469398E-3</v>
      </c>
      <c r="AU269" s="210">
        <f t="shared" si="115"/>
        <v>2.4209053411469398E-3</v>
      </c>
      <c r="AV269" s="210">
        <f t="shared" si="115"/>
        <v>2.4209053411469398E-3</v>
      </c>
      <c r="AW269" s="210">
        <f t="shared" si="115"/>
        <v>2.4209053411469398E-3</v>
      </c>
      <c r="AX269" s="210">
        <f t="shared" si="115"/>
        <v>2.4209053411469398E-3</v>
      </c>
      <c r="AY269" s="210">
        <f t="shared" si="113"/>
        <v>2.4209053411469398E-3</v>
      </c>
      <c r="AZ269" s="210">
        <f t="shared" si="113"/>
        <v>2.4209053411469398E-3</v>
      </c>
    </row>
    <row r="270" spans="2:52" s="202" customFormat="1" x14ac:dyDescent="0.25">
      <c r="B270" s="201"/>
      <c r="D270" s="208">
        <f t="shared" si="91"/>
        <v>66</v>
      </c>
      <c r="E270" s="202" t="s">
        <v>722</v>
      </c>
      <c r="G270"/>
      <c r="I270"/>
      <c r="J270"/>
      <c r="K270" s="211">
        <f t="shared" ref="K270:AM270" si="122">K269*($K$76/$K$71)^(1/(COUNT($D269:$D274)))</f>
        <v>2.9096550025102417E-3</v>
      </c>
      <c r="L270" s="211">
        <f t="shared" si="122"/>
        <v>2.809305375756895E-3</v>
      </c>
      <c r="M270" s="211">
        <f t="shared" si="122"/>
        <v>2.712416656767819E-3</v>
      </c>
      <c r="N270" s="211">
        <f t="shared" si="122"/>
        <v>2.6188694840372424E-3</v>
      </c>
      <c r="O270" s="211">
        <f t="shared" si="122"/>
        <v>2.528548612658285E-3</v>
      </c>
      <c r="P270" s="211">
        <f t="shared" si="122"/>
        <v>2.4413427723476489E-3</v>
      </c>
      <c r="Q270" s="211">
        <f t="shared" si="122"/>
        <v>2.3571445303668267E-3</v>
      </c>
      <c r="R270" s="211">
        <f t="shared" si="122"/>
        <v>2.2758501591709514E-3</v>
      </c>
      <c r="S270" s="211">
        <f t="shared" si="122"/>
        <v>2.1973595086222371E-3</v>
      </c>
      <c r="T270" s="211">
        <f t="shared" si="122"/>
        <v>2.1215758826105885E-3</v>
      </c>
      <c r="U270" s="211">
        <f t="shared" si="122"/>
        <v>2.0484059199293767E-3</v>
      </c>
      <c r="V270" s="211">
        <f t="shared" si="122"/>
        <v>1.9777594792596345E-3</v>
      </c>
      <c r="W270" s="211">
        <f t="shared" si="122"/>
        <v>1.909549528120969E-3</v>
      </c>
      <c r="X270" s="211">
        <f t="shared" si="122"/>
        <v>1.8436920356523945E-3</v>
      </c>
      <c r="Y270" s="211">
        <f t="shared" si="122"/>
        <v>1.7801058690909916E-3</v>
      </c>
      <c r="Z270" s="211">
        <f t="shared" si="122"/>
        <v>1.7165596823658039E-3</v>
      </c>
      <c r="AA270" s="211">
        <f t="shared" si="122"/>
        <v>1.6530549206201812E-3</v>
      </c>
      <c r="AB270" s="211">
        <f t="shared" si="122"/>
        <v>1.5895931391622571E-3</v>
      </c>
      <c r="AC270" s="211">
        <f t="shared" si="122"/>
        <v>1.526176016692278E-3</v>
      </c>
      <c r="AD270" s="211">
        <f t="shared" si="122"/>
        <v>1.4628053707542667E-3</v>
      </c>
      <c r="AE270" s="211">
        <f t="shared" si="122"/>
        <v>1.3994831759037785E-3</v>
      </c>
      <c r="AF270" s="211">
        <f t="shared" si="122"/>
        <v>1.3362115852209502E-3</v>
      </c>
      <c r="AG270" s="211">
        <f t="shared" si="122"/>
        <v>1.2729929559827579E-3</v>
      </c>
      <c r="AH270" s="211">
        <f t="shared" si="122"/>
        <v>1.209829880560095E-3</v>
      </c>
      <c r="AI270" s="211">
        <f t="shared" si="122"/>
        <v>1.1467252239533282E-3</v>
      </c>
      <c r="AJ270" s="211">
        <f t="shared" si="122"/>
        <v>1.0836821698692813E-3</v>
      </c>
      <c r="AK270" s="211">
        <f t="shared" si="122"/>
        <v>1.0207042779430474E-3</v>
      </c>
      <c r="AL270" s="211">
        <f t="shared" si="122"/>
        <v>9.577955557312632E-4</v>
      </c>
      <c r="AM270" s="211">
        <f t="shared" si="122"/>
        <v>2.350746237845936E-3</v>
      </c>
      <c r="AN270" s="210">
        <f t="shared" si="115"/>
        <v>2.350746237845936E-3</v>
      </c>
      <c r="AO270" s="210">
        <f t="shared" si="115"/>
        <v>2.350746237845936E-3</v>
      </c>
      <c r="AP270" s="210">
        <f t="shared" si="115"/>
        <v>2.350746237845936E-3</v>
      </c>
      <c r="AQ270" s="210">
        <f t="shared" si="115"/>
        <v>2.350746237845936E-3</v>
      </c>
      <c r="AR270" s="210">
        <f t="shared" si="115"/>
        <v>2.350746237845936E-3</v>
      </c>
      <c r="AS270" s="210">
        <f t="shared" si="115"/>
        <v>2.350746237845936E-3</v>
      </c>
      <c r="AT270" s="210">
        <f t="shared" si="115"/>
        <v>2.350746237845936E-3</v>
      </c>
      <c r="AU270" s="210">
        <f t="shared" si="115"/>
        <v>2.350746237845936E-3</v>
      </c>
      <c r="AV270" s="210">
        <f t="shared" si="115"/>
        <v>2.350746237845936E-3</v>
      </c>
      <c r="AW270" s="210">
        <f t="shared" si="115"/>
        <v>2.350746237845936E-3</v>
      </c>
      <c r="AX270" s="210">
        <f t="shared" si="115"/>
        <v>2.350746237845936E-3</v>
      </c>
      <c r="AY270" s="210">
        <f t="shared" si="115"/>
        <v>2.350746237845936E-3</v>
      </c>
      <c r="AZ270" s="210">
        <f t="shared" si="115"/>
        <v>2.350746237845936E-3</v>
      </c>
    </row>
    <row r="271" spans="2:52" s="202" customFormat="1" x14ac:dyDescent="0.25">
      <c r="B271" s="201"/>
      <c r="D271" s="208">
        <f t="shared" si="91"/>
        <v>67</v>
      </c>
      <c r="E271" s="202" t="s">
        <v>723</v>
      </c>
      <c r="G271"/>
      <c r="I271"/>
      <c r="J271"/>
      <c r="K271" s="211">
        <f t="shared" ref="K271:AM271" si="123">K270*($K$76/$K$71)^(1/(COUNT($D270:$D274)))</f>
        <v>2.8087625578853605E-3</v>
      </c>
      <c r="L271" s="211">
        <f t="shared" si="123"/>
        <v>2.7118925598686181E-3</v>
      </c>
      <c r="M271" s="211">
        <f t="shared" si="123"/>
        <v>2.6183634624521849E-3</v>
      </c>
      <c r="N271" s="211">
        <f t="shared" si="123"/>
        <v>2.5280600429969592E-3</v>
      </c>
      <c r="O271" s="211">
        <f t="shared" si="123"/>
        <v>2.4408710527194419E-3</v>
      </c>
      <c r="P271" s="211">
        <f t="shared" si="123"/>
        <v>2.3566890796394282E-3</v>
      </c>
      <c r="Q271" s="211">
        <f t="shared" si="123"/>
        <v>2.2754104162544301E-3</v>
      </c>
      <c r="R271" s="211">
        <f t="shared" si="123"/>
        <v>2.1969349317778114E-3</v>
      </c>
      <c r="S271" s="211">
        <f t="shared" si="123"/>
        <v>2.1211659487832316E-3</v>
      </c>
      <c r="T271" s="211">
        <f t="shared" si="123"/>
        <v>2.0480101241034444E-3</v>
      </c>
      <c r="U271" s="211">
        <f t="shared" si="123"/>
        <v>1.9773773338367111E-3</v>
      </c>
      <c r="V271" s="211">
        <f t="shared" si="123"/>
        <v>1.9091805623191768E-3</v>
      </c>
      <c r="W271" s="211">
        <f t="shared" si="123"/>
        <v>1.8433357949264148E-3</v>
      </c>
      <c r="X271" s="211">
        <f t="shared" si="123"/>
        <v>1.7797619145720899E-3</v>
      </c>
      <c r="Y271" s="211">
        <f t="shared" si="123"/>
        <v>1.7183806017762261E-3</v>
      </c>
      <c r="Z271" s="211">
        <f t="shared" si="123"/>
        <v>1.657037882513594E-3</v>
      </c>
      <c r="AA271" s="211">
        <f t="shared" si="123"/>
        <v>1.5957351518171192E-3</v>
      </c>
      <c r="AB271" s="211">
        <f t="shared" si="123"/>
        <v>1.5344739110645421E-3</v>
      </c>
      <c r="AC271" s="211">
        <f t="shared" si="123"/>
        <v>1.4732557807470869E-3</v>
      </c>
      <c r="AD271" s="211">
        <f t="shared" si="123"/>
        <v>1.4120825153853391E-3</v>
      </c>
      <c r="AE271" s="211">
        <f t="shared" si="123"/>
        <v>1.3509560210670333E-3</v>
      </c>
      <c r="AF271" s="211">
        <f t="shared" si="123"/>
        <v>1.289878376214136E-3</v>
      </c>
      <c r="AG271" s="211">
        <f t="shared" si="123"/>
        <v>1.2288518563649167E-3</v>
      </c>
      <c r="AH271" s="211">
        <f t="shared" si="123"/>
        <v>1.1678789639996681E-3</v>
      </c>
      <c r="AI271" s="211">
        <f t="shared" si="123"/>
        <v>1.1069624647747137E-3</v>
      </c>
      <c r="AJ271" s="211">
        <f t="shared" si="123"/>
        <v>1.0461054320016713E-3</v>
      </c>
      <c r="AK271" s="211">
        <f t="shared" si="123"/>
        <v>9.8531130188509418E-4</v>
      </c>
      <c r="AL271" s="211">
        <f t="shared" si="123"/>
        <v>9.2458394301937643E-4</v>
      </c>
      <c r="AM271" s="211">
        <f t="shared" si="123"/>
        <v>2.2692339848728502E-3</v>
      </c>
      <c r="AN271" s="210">
        <f>$AM271</f>
        <v>2.2692339848728502E-3</v>
      </c>
      <c r="AO271" s="210">
        <f t="shared" si="115"/>
        <v>2.2692339848728502E-3</v>
      </c>
      <c r="AP271" s="210">
        <f t="shared" si="115"/>
        <v>2.2692339848728502E-3</v>
      </c>
      <c r="AQ271" s="210">
        <f t="shared" si="115"/>
        <v>2.2692339848728502E-3</v>
      </c>
      <c r="AR271" s="210">
        <f t="shared" si="115"/>
        <v>2.2692339848728502E-3</v>
      </c>
      <c r="AS271" s="210">
        <f t="shared" si="115"/>
        <v>2.2692339848728502E-3</v>
      </c>
      <c r="AT271" s="210">
        <f t="shared" si="115"/>
        <v>2.2692339848728502E-3</v>
      </c>
      <c r="AU271" s="210">
        <f t="shared" si="115"/>
        <v>2.2692339848728502E-3</v>
      </c>
      <c r="AV271" s="210">
        <f t="shared" si="115"/>
        <v>2.2692339848728502E-3</v>
      </c>
      <c r="AW271" s="210">
        <f t="shared" si="115"/>
        <v>2.2692339848728502E-3</v>
      </c>
      <c r="AX271" s="210">
        <f t="shared" si="115"/>
        <v>2.2692339848728502E-3</v>
      </c>
      <c r="AY271" s="210">
        <f t="shared" si="115"/>
        <v>2.2692339848728502E-3</v>
      </c>
      <c r="AZ271" s="210">
        <f t="shared" si="115"/>
        <v>2.2692339848728502E-3</v>
      </c>
    </row>
    <row r="272" spans="2:52" s="202" customFormat="1" x14ac:dyDescent="0.25">
      <c r="B272" s="201"/>
      <c r="D272" s="208">
        <f>LEFT(E272,FIND("M", E272)-1)*1</f>
        <v>68</v>
      </c>
      <c r="E272" s="202" t="s">
        <v>724</v>
      </c>
      <c r="G272"/>
      <c r="I272"/>
      <c r="J272"/>
      <c r="K272" s="211">
        <f t="shared" ref="K272:AM272" si="124">K271*($K$76/$K$71)^(1/(COUNT($D271:$D274)))</f>
        <v>2.6875523893275187E-3</v>
      </c>
      <c r="L272" s="211">
        <f t="shared" si="124"/>
        <v>2.5948627478008055E-3</v>
      </c>
      <c r="M272" s="211">
        <f t="shared" si="124"/>
        <v>2.5053698326636758E-3</v>
      </c>
      <c r="N272" s="211">
        <f t="shared" si="124"/>
        <v>2.4189633936288093E-3</v>
      </c>
      <c r="O272" s="211">
        <f t="shared" si="124"/>
        <v>2.3355369827755502E-3</v>
      </c>
      <c r="P272" s="211">
        <f t="shared" si="124"/>
        <v>2.2549878234119948E-3</v>
      </c>
      <c r="Q272" s="211">
        <f t="shared" si="124"/>
        <v>2.1772166834598313E-3</v>
      </c>
      <c r="R272" s="211">
        <f t="shared" si="124"/>
        <v>2.1021277532059486E-3</v>
      </c>
      <c r="S272" s="211">
        <f t="shared" si="124"/>
        <v>2.0296285272702009E-3</v>
      </c>
      <c r="T272" s="211">
        <f t="shared" si="124"/>
        <v>1.9596296906439362E-3</v>
      </c>
      <c r="U272" s="211">
        <f t="shared" si="124"/>
        <v>1.8920450086588752E-3</v>
      </c>
      <c r="V272" s="211">
        <f t="shared" si="124"/>
        <v>1.8267912207508077E-3</v>
      </c>
      <c r="W272" s="211">
        <f t="shared" si="124"/>
        <v>1.7637879378872106E-3</v>
      </c>
      <c r="X272" s="211">
        <f t="shared" si="124"/>
        <v>1.7029575435324373E-3</v>
      </c>
      <c r="Y272" s="211">
        <f t="shared" si="124"/>
        <v>1.644225098028471E-3</v>
      </c>
      <c r="Z272" s="211">
        <f t="shared" si="124"/>
        <v>1.5855295805810104E-3</v>
      </c>
      <c r="AA272" s="211">
        <f t="shared" si="124"/>
        <v>1.5268723260213187E-3</v>
      </c>
      <c r="AB272" s="211">
        <f t="shared" si="124"/>
        <v>1.4682547709362382E-3</v>
      </c>
      <c r="AC272" s="211">
        <f t="shared" si="124"/>
        <v>1.4096784658858361E-3</v>
      </c>
      <c r="AD272" s="211">
        <f t="shared" si="124"/>
        <v>1.351145089675599E-3</v>
      </c>
      <c r="AE272" s="211">
        <f t="shared" si="124"/>
        <v>1.2926564661373888E-3</v>
      </c>
      <c r="AF272" s="211">
        <f t="shared" si="124"/>
        <v>1.2342145840003363E-3</v>
      </c>
      <c r="AG272" s="211">
        <f t="shared" si="124"/>
        <v>1.1758216206034615E-3</v>
      </c>
      <c r="AH272" s="211">
        <f t="shared" si="124"/>
        <v>1.1174799704342835E-3</v>
      </c>
      <c r="AI272" s="211">
        <f t="shared" si="124"/>
        <v>1.0591922797991763E-3</v>
      </c>
      <c r="AJ272" s="211">
        <f t="shared" si="124"/>
        <v>1.000961489383161E-3</v>
      </c>
      <c r="AK272" s="211">
        <f t="shared" si="124"/>
        <v>9.4279088710380544E-4</v>
      </c>
      <c r="AL272" s="211">
        <f t="shared" si="124"/>
        <v>8.8468417460903909E-4</v>
      </c>
      <c r="AM272" s="211">
        <f t="shared" si="124"/>
        <v>2.1713067916213488E-3</v>
      </c>
      <c r="AN272" s="210">
        <f>$AM272</f>
        <v>2.1713067916213488E-3</v>
      </c>
      <c r="AO272" s="210">
        <f t="shared" si="115"/>
        <v>2.1713067916213488E-3</v>
      </c>
      <c r="AP272" s="210">
        <f t="shared" si="115"/>
        <v>2.1713067916213488E-3</v>
      </c>
      <c r="AQ272" s="210">
        <f t="shared" si="115"/>
        <v>2.1713067916213488E-3</v>
      </c>
      <c r="AR272" s="210">
        <f t="shared" si="115"/>
        <v>2.1713067916213488E-3</v>
      </c>
      <c r="AS272" s="210">
        <f t="shared" si="115"/>
        <v>2.1713067916213488E-3</v>
      </c>
      <c r="AT272" s="210">
        <f t="shared" si="115"/>
        <v>2.1713067916213488E-3</v>
      </c>
      <c r="AU272" s="210">
        <f t="shared" si="115"/>
        <v>2.1713067916213488E-3</v>
      </c>
      <c r="AV272" s="210">
        <f t="shared" si="115"/>
        <v>2.1713067916213488E-3</v>
      </c>
      <c r="AW272" s="210">
        <f t="shared" si="115"/>
        <v>2.1713067916213488E-3</v>
      </c>
      <c r="AX272" s="210">
        <f t="shared" si="115"/>
        <v>2.1713067916213488E-3</v>
      </c>
      <c r="AY272" s="210">
        <f t="shared" si="115"/>
        <v>2.1713067916213488E-3</v>
      </c>
      <c r="AZ272" s="210">
        <f t="shared" si="115"/>
        <v>2.1713067916213488E-3</v>
      </c>
    </row>
    <row r="273" spans="2:52" s="202" customFormat="1" x14ac:dyDescent="0.25">
      <c r="B273" s="201"/>
      <c r="D273" s="208">
        <f>LEFT(E273,FIND("M", E273)-1)*1</f>
        <v>69</v>
      </c>
      <c r="E273" s="202" t="s">
        <v>725</v>
      </c>
      <c r="G273"/>
      <c r="I273"/>
      <c r="J273"/>
      <c r="K273" s="211">
        <f t="shared" ref="K273:AM273" si="125">K272*($K$76/$K$71)^(1/(COUNT($D272:$D274)))</f>
        <v>2.5340362373831265E-3</v>
      </c>
      <c r="L273" s="211">
        <f t="shared" si="125"/>
        <v>2.4466411371456519E-3</v>
      </c>
      <c r="M273" s="211">
        <f t="shared" si="125"/>
        <v>2.3622601625283408E-3</v>
      </c>
      <c r="N273" s="211">
        <f t="shared" si="125"/>
        <v>2.2807893608698935E-3</v>
      </c>
      <c r="O273" s="211">
        <f t="shared" si="125"/>
        <v>2.2021283646800221E-3</v>
      </c>
      <c r="P273" s="211">
        <f t="shared" si="125"/>
        <v>2.1261802679922882E-3</v>
      </c>
      <c r="Q273" s="211">
        <f t="shared" si="125"/>
        <v>2.0528515069813485E-3</v>
      </c>
      <c r="R273" s="211">
        <f t="shared" si="125"/>
        <v>1.9820517446975387E-3</v>
      </c>
      <c r="S273" s="211">
        <f t="shared" si="125"/>
        <v>1.9136937597767757E-3</v>
      </c>
      <c r="T273" s="211">
        <f t="shared" si="125"/>
        <v>1.8476933389886996E-3</v>
      </c>
      <c r="U273" s="211">
        <f t="shared" si="125"/>
        <v>1.7839691734906598E-3</v>
      </c>
      <c r="V273" s="211">
        <f t="shared" si="125"/>
        <v>1.7224427586597544E-3</v>
      </c>
      <c r="W273" s="211">
        <f t="shared" si="125"/>
        <v>1.6630382973795027E-3</v>
      </c>
      <c r="X273" s="211">
        <f t="shared" si="125"/>
        <v>1.6056826066620197E-3</v>
      </c>
      <c r="Y273" s="211">
        <f t="shared" si="125"/>
        <v>1.5503050274906531E-3</v>
      </c>
      <c r="Z273" s="211">
        <f t="shared" si="125"/>
        <v>1.4949622670017921E-3</v>
      </c>
      <c r="AA273" s="211">
        <f t="shared" si="125"/>
        <v>1.4396555837795691E-3</v>
      </c>
      <c r="AB273" s="211">
        <f t="shared" si="125"/>
        <v>1.3843863323512973E-3</v>
      </c>
      <c r="AC273" s="211">
        <f t="shared" si="125"/>
        <v>1.3291559747072297E-3</v>
      </c>
      <c r="AD273" s="211">
        <f t="shared" si="125"/>
        <v>1.2739660937575101E-3</v>
      </c>
      <c r="AE273" s="211">
        <f t="shared" si="125"/>
        <v>1.2188184091545802E-3</v>
      </c>
      <c r="AF273" s="211">
        <f t="shared" si="125"/>
        <v>1.1637147960290254E-3</v>
      </c>
      <c r="AG273" s="211">
        <f t="shared" si="125"/>
        <v>1.1086573073477005E-3</v>
      </c>
      <c r="AH273" s="211">
        <f t="shared" si="125"/>
        <v>1.053648200822183E-3</v>
      </c>
      <c r="AI273" s="211">
        <f t="shared" si="125"/>
        <v>9.9868997159871585E-4</v>
      </c>
      <c r="AJ273" s="211">
        <f t="shared" si="125"/>
        <v>9.4378539238693451E-4</v>
      </c>
      <c r="AK273" s="211">
        <f t="shared" si="125"/>
        <v>8.8893756329469031E-4</v>
      </c>
      <c r="AL273" s="211">
        <f t="shared" si="125"/>
        <v>8.3414997452743115E-4</v>
      </c>
      <c r="AM273" s="211">
        <f t="shared" si="125"/>
        <v>2.0472791951123039E-3</v>
      </c>
      <c r="AN273" s="210">
        <f>$AM273</f>
        <v>2.0472791951123039E-3</v>
      </c>
      <c r="AO273" s="210">
        <f t="shared" si="115"/>
        <v>2.0472791951123039E-3</v>
      </c>
      <c r="AP273" s="210">
        <f t="shared" si="115"/>
        <v>2.0472791951123039E-3</v>
      </c>
      <c r="AQ273" s="210">
        <f t="shared" si="115"/>
        <v>2.0472791951123039E-3</v>
      </c>
      <c r="AR273" s="210">
        <f t="shared" si="115"/>
        <v>2.0472791951123039E-3</v>
      </c>
      <c r="AS273" s="210">
        <f t="shared" si="115"/>
        <v>2.0472791951123039E-3</v>
      </c>
      <c r="AT273" s="210">
        <f t="shared" si="115"/>
        <v>2.0472791951123039E-3</v>
      </c>
      <c r="AU273" s="210">
        <f t="shared" si="115"/>
        <v>2.0472791951123039E-3</v>
      </c>
      <c r="AV273" s="210">
        <f t="shared" si="115"/>
        <v>2.0472791951123039E-3</v>
      </c>
      <c r="AW273" s="210">
        <f t="shared" si="115"/>
        <v>2.0472791951123039E-3</v>
      </c>
      <c r="AX273" s="210">
        <f t="shared" si="115"/>
        <v>2.0472791951123039E-3</v>
      </c>
      <c r="AY273" s="210">
        <f t="shared" si="115"/>
        <v>2.0472791951123039E-3</v>
      </c>
      <c r="AZ273" s="210">
        <f t="shared" si="115"/>
        <v>2.0472791951123039E-3</v>
      </c>
    </row>
    <row r="274" spans="2:52" s="202" customFormat="1" x14ac:dyDescent="0.25">
      <c r="B274" s="201"/>
      <c r="D274" s="208">
        <f>LEFT(E274,FIND("M", E274)-1)*1</f>
        <v>70</v>
      </c>
      <c r="E274" s="202" t="s">
        <v>726</v>
      </c>
      <c r="G274"/>
      <c r="I274"/>
      <c r="J274"/>
      <c r="K274" s="209" cm="1">
        <f t="array" ref="K274">SUMPRODUCT((EmissionRates!$J$10:$S$39)*(EmissionRates!$E$10:$E$39=$D274)*(EmissionRates!$J$8:$S$8=$E$207)*(EmissionRates!$B$10:$B$39=K$2)*(EmissionRates!$F$10:$F$39=$F$69))</f>
        <v>3.0273846548250299E-3</v>
      </c>
      <c r="L274" s="210">
        <f t="shared" ref="L274:AL274" si="126">K274*($AM$71/$K$71)^(1/(COUNT(K$2:AM$2)))</f>
        <v>2.9229747093543787E-3</v>
      </c>
      <c r="M274" s="210">
        <f t="shared" si="126"/>
        <v>2.8221657059364033E-3</v>
      </c>
      <c r="N274" s="210">
        <f t="shared" si="126"/>
        <v>2.7248334534932489E-3</v>
      </c>
      <c r="O274" s="210">
        <f t="shared" si="126"/>
        <v>2.6308580441106316E-3</v>
      </c>
      <c r="P274" s="210">
        <f t="shared" si="126"/>
        <v>2.5401237053179651E-3</v>
      </c>
      <c r="Q274" s="210">
        <f t="shared" si="126"/>
        <v>2.4525186574631246E-3</v>
      </c>
      <c r="R274" s="210">
        <f t="shared" si="126"/>
        <v>2.3679349760061417E-3</v>
      </c>
      <c r="S274" s="210">
        <f t="shared" si="126"/>
        <v>2.2862684585621806E-3</v>
      </c>
      <c r="T274" s="210">
        <f t="shared" si="126"/>
        <v>2.2074184965300042E-3</v>
      </c>
      <c r="U274" s="210">
        <f t="shared" si="126"/>
        <v>2.1312879511477807E-3</v>
      </c>
      <c r="V274" s="210">
        <f t="shared" si="126"/>
        <v>2.0577830338235378E-3</v>
      </c>
      <c r="W274" s="210">
        <f t="shared" si="126"/>
        <v>1.9868131905928419E-3</v>
      </c>
      <c r="X274" s="210">
        <f t="shared" si="126"/>
        <v>1.9182909905613569E-3</v>
      </c>
      <c r="Y274" s="210">
        <f t="shared" si="126"/>
        <v>1.8521320181948513E-3</v>
      </c>
      <c r="Z274" s="210">
        <f t="shared" si="126"/>
        <v>1.7860146433175865E-3</v>
      </c>
      <c r="AA274" s="210">
        <f t="shared" si="126"/>
        <v>1.7199403695459003E-3</v>
      </c>
      <c r="AB274" s="210">
        <f t="shared" si="126"/>
        <v>1.6539108151183723E-3</v>
      </c>
      <c r="AC274" s="210">
        <f t="shared" si="126"/>
        <v>1.587927726658352E-3</v>
      </c>
      <c r="AD274" s="210">
        <f t="shared" si="126"/>
        <v>1.5219929952508232E-3</v>
      </c>
      <c r="AE274" s="210">
        <f t="shared" si="126"/>
        <v>1.4561086753452595E-3</v>
      </c>
      <c r="AF274" s="210">
        <f t="shared" si="126"/>
        <v>1.3902770071391281E-3</v>
      </c>
      <c r="AG274" s="210">
        <f t="shared" si="126"/>
        <v>1.3245004432888914E-3</v>
      </c>
      <c r="AH274" s="210">
        <f t="shared" si="126"/>
        <v>1.2587816810572332E-3</v>
      </c>
      <c r="AI274" s="210">
        <f t="shared" si="126"/>
        <v>1.1931237013673691E-3</v>
      </c>
      <c r="AJ274" s="210">
        <f t="shared" si="126"/>
        <v>1.1275298167443839E-3</v>
      </c>
      <c r="AK274" s="210">
        <f t="shared" si="126"/>
        <v>1.0620037308523371E-3</v>
      </c>
      <c r="AL274" s="210">
        <f t="shared" si="126"/>
        <v>9.9654961340050856E-4</v>
      </c>
      <c r="AM274" s="209" cm="1">
        <f t="array" ref="AM274">SUMPRODUCT((EmissionRates!$J$10:$S$39)*(EmissionRates!$E$10:$E$39=$D274)*(EmissionRates!$J$8:$S$8=$E$207)*(EmissionRates!$B$10:$B$39=AM$2)*(EmissionRates!$F$10:$F$39=$F$69))</f>
        <v>2.4492840333153799E-3</v>
      </c>
      <c r="AN274" s="210">
        <f>$AM274</f>
        <v>2.4492840333153799E-3</v>
      </c>
      <c r="AO274" s="210">
        <f t="shared" si="115"/>
        <v>2.4492840333153799E-3</v>
      </c>
      <c r="AP274" s="210">
        <f t="shared" si="115"/>
        <v>2.4492840333153799E-3</v>
      </c>
      <c r="AQ274" s="210">
        <f t="shared" si="115"/>
        <v>2.4492840333153799E-3</v>
      </c>
      <c r="AR274" s="210">
        <f t="shared" si="115"/>
        <v>2.4492840333153799E-3</v>
      </c>
      <c r="AS274" s="210">
        <f t="shared" si="115"/>
        <v>2.4492840333153799E-3</v>
      </c>
      <c r="AT274" s="210">
        <f t="shared" si="115"/>
        <v>2.4492840333153799E-3</v>
      </c>
      <c r="AU274" s="210">
        <f t="shared" si="115"/>
        <v>2.4492840333153799E-3</v>
      </c>
      <c r="AV274" s="210">
        <f t="shared" si="115"/>
        <v>2.4492840333153799E-3</v>
      </c>
      <c r="AW274" s="210">
        <f t="shared" si="115"/>
        <v>2.4492840333153799E-3</v>
      </c>
      <c r="AX274" s="210">
        <f t="shared" si="115"/>
        <v>2.4492840333153799E-3</v>
      </c>
      <c r="AY274" s="210">
        <f t="shared" si="115"/>
        <v>2.4492840333153799E-3</v>
      </c>
      <c r="AZ274" s="210">
        <f t="shared" si="115"/>
        <v>2.4492840333153799E-3</v>
      </c>
    </row>
    <row r="275" spans="2:52" s="202" customFormat="1" ht="5.0999999999999996" customHeight="1" x14ac:dyDescent="0.25">
      <c r="B275" s="201"/>
      <c r="D275" s="206"/>
      <c r="E275" s="207"/>
      <c r="I275" s="212"/>
      <c r="J275" s="212"/>
      <c r="K275" s="212"/>
      <c r="L275" s="212"/>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3"/>
      <c r="AT275" s="213"/>
      <c r="AU275" s="213"/>
      <c r="AV275" s="213"/>
      <c r="AW275" s="213"/>
    </row>
    <row r="276" spans="2:52" s="202" customFormat="1" ht="15" customHeight="1" x14ac:dyDescent="0.25">
      <c r="B276" s="201"/>
      <c r="D276" s="203" t="s">
        <v>729</v>
      </c>
      <c r="E276" s="204" t="str">
        <f>EmissionRates!M$8</f>
        <v>CO2</v>
      </c>
      <c r="I276" s="212"/>
      <c r="J276" s="212"/>
      <c r="K276" s="212"/>
      <c r="L276" s="212"/>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3"/>
      <c r="AT276" s="213"/>
      <c r="AU276" s="213"/>
      <c r="AV276" s="213"/>
      <c r="AW276" s="213"/>
    </row>
    <row r="277" spans="2:52" s="202" customFormat="1" ht="5.0999999999999996" customHeight="1" x14ac:dyDescent="0.25">
      <c r="B277" s="201"/>
      <c r="D277" s="206"/>
      <c r="E277" s="207"/>
      <c r="I277" s="212"/>
      <c r="J277" s="212"/>
      <c r="K277" s="212"/>
      <c r="L277" s="212"/>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3"/>
      <c r="AT277" s="213"/>
      <c r="AU277" s="213"/>
      <c r="AV277" s="213"/>
      <c r="AW277" s="213"/>
    </row>
    <row r="278" spans="2:52" s="202" customFormat="1" x14ac:dyDescent="0.25">
      <c r="B278" s="201"/>
      <c r="D278" s="208">
        <f t="shared" ref="D278:D339" si="127">LEFT(E278,FIND("M", E278)-1)*1</f>
        <v>5</v>
      </c>
      <c r="E278" s="202" t="s">
        <v>659</v>
      </c>
      <c r="G278"/>
      <c r="I278"/>
      <c r="J278"/>
      <c r="K278" s="209" cm="1">
        <f t="array" ref="K278">SUMPRODUCT((EmissionRates!$J$10:$S$39)*(EmissionRates!$E$10:$E$39=$D278)*(EmissionRates!$J$8:$S$8=$E$276)*(EmissionRates!$B$10:$B$39=K$2)*(EmissionRates!$F$10:$F$39=$F$69))</f>
        <v>695.33797518608901</v>
      </c>
      <c r="L278" s="210">
        <f t="shared" ref="L278:AL278" si="128">K278*($AM$71/$K$71)^(1/(COUNT(K$2:AM$2)))</f>
        <v>671.35681377102321</v>
      </c>
      <c r="M278" s="210">
        <f t="shared" si="128"/>
        <v>648.20272656064401</v>
      </c>
      <c r="N278" s="210">
        <f t="shared" si="128"/>
        <v>625.84718900902897</v>
      </c>
      <c r="O278" s="210">
        <f t="shared" si="128"/>
        <v>604.26266033896161</v>
      </c>
      <c r="P278" s="210">
        <f t="shared" si="128"/>
        <v>583.4225496132276</v>
      </c>
      <c r="Q278" s="210">
        <f t="shared" si="128"/>
        <v>563.30118297606145</v>
      </c>
      <c r="R278" s="210">
        <f t="shared" si="128"/>
        <v>543.8737720243854</v>
      </c>
      <c r="S278" s="210">
        <f t="shared" si="128"/>
        <v>525.11638326987793</v>
      </c>
      <c r="T278" s="210">
        <f t="shared" si="128"/>
        <v>507.00590865424897</v>
      </c>
      <c r="U278" s="210">
        <f t="shared" si="128"/>
        <v>489.52003708139875</v>
      </c>
      <c r="V278" s="210">
        <f t="shared" si="128"/>
        <v>472.63722693139027</v>
      </c>
      <c r="W278" s="210">
        <f t="shared" si="128"/>
        <v>456.33667952237323</v>
      </c>
      <c r="X278" s="210">
        <f t="shared" si="128"/>
        <v>440.59831348776618</v>
      </c>
      <c r="Y278" s="210">
        <f t="shared" si="128"/>
        <v>425.40274003713137</v>
      </c>
      <c r="Z278" s="210">
        <f t="shared" si="128"/>
        <v>410.21672081142646</v>
      </c>
      <c r="AA278" s="210">
        <f t="shared" si="128"/>
        <v>395.04060116535823</v>
      </c>
      <c r="AB278" s="210">
        <f t="shared" si="128"/>
        <v>379.87475278038301</v>
      </c>
      <c r="AC278" s="210">
        <f t="shared" si="128"/>
        <v>364.71957682572162</v>
      </c>
      <c r="AD278" s="210">
        <f t="shared" si="128"/>
        <v>349.57550765093765</v>
      </c>
      <c r="AE278" s="210">
        <f t="shared" si="128"/>
        <v>334.44301712759687</v>
      </c>
      <c r="AF278" s="210">
        <f t="shared" si="128"/>
        <v>319.32261979037133</v>
      </c>
      <c r="AG278" s="210">
        <f t="shared" si="128"/>
        <v>304.21487897209545</v>
      </c>
      <c r="AH278" s="210">
        <f t="shared" si="128"/>
        <v>289.12041418742859</v>
      </c>
      <c r="AI278" s="210">
        <f t="shared" si="128"/>
        <v>274.03991010295567</v>
      </c>
      <c r="AJ278" s="210">
        <f t="shared" si="128"/>
        <v>258.97412754848455</v>
      </c>
      <c r="AK278" s="210">
        <f t="shared" si="128"/>
        <v>243.923917191691</v>
      </c>
      <c r="AL278" s="210">
        <f t="shared" si="128"/>
        <v>228.89023674278968</v>
      </c>
      <c r="AM278" s="209" cm="1">
        <f t="array" ref="AM278">SUMPRODUCT((EmissionRates!$J$10:$S$39)*(EmissionRates!$E$10:$E$39=$D278)*(EmissionRates!$J$8:$S$8=$E$276)*(EmissionRates!$B$10:$B$39=AM$2)*(EmissionRates!$F$10:$F$39=$F$69))</f>
        <v>561.89525630222602</v>
      </c>
      <c r="AN278" s="210">
        <f t="shared" ref="AN278:AZ293" si="129">$AM278</f>
        <v>561.89525630222602</v>
      </c>
      <c r="AO278" s="210">
        <f t="shared" si="129"/>
        <v>561.89525630222602</v>
      </c>
      <c r="AP278" s="210">
        <f t="shared" si="129"/>
        <v>561.89525630222602</v>
      </c>
      <c r="AQ278" s="210">
        <f t="shared" si="129"/>
        <v>561.89525630222602</v>
      </c>
      <c r="AR278" s="210">
        <f t="shared" si="129"/>
        <v>561.89525630222602</v>
      </c>
      <c r="AS278" s="210">
        <f t="shared" si="129"/>
        <v>561.89525630222602</v>
      </c>
      <c r="AT278" s="210">
        <f t="shared" si="129"/>
        <v>561.89525630222602</v>
      </c>
      <c r="AU278" s="210">
        <f t="shared" si="129"/>
        <v>561.89525630222602</v>
      </c>
      <c r="AV278" s="210">
        <f t="shared" si="129"/>
        <v>561.89525630222602</v>
      </c>
      <c r="AW278" s="210">
        <f t="shared" si="129"/>
        <v>561.89525630222602</v>
      </c>
      <c r="AX278" s="210">
        <f t="shared" si="129"/>
        <v>561.89525630222602</v>
      </c>
      <c r="AY278" s="210">
        <f t="shared" si="129"/>
        <v>561.89525630222602</v>
      </c>
      <c r="AZ278" s="210">
        <f t="shared" si="129"/>
        <v>561.89525630222602</v>
      </c>
    </row>
    <row r="279" spans="2:52" s="202" customFormat="1" x14ac:dyDescent="0.25">
      <c r="B279" s="201"/>
      <c r="D279" s="208">
        <f t="shared" si="127"/>
        <v>6</v>
      </c>
      <c r="E279" s="202" t="s">
        <v>662</v>
      </c>
      <c r="G279"/>
      <c r="I279"/>
      <c r="J279"/>
      <c r="K279" s="211">
        <f t="shared" ref="K279:AM282" si="130">K278*($K$76/$K$71)^(1/(COUNT($D278:$D283)))</f>
        <v>675.18671689398275</v>
      </c>
      <c r="L279" s="211">
        <f t="shared" si="130"/>
        <v>651.9005420826478</v>
      </c>
      <c r="M279" s="211">
        <f t="shared" si="130"/>
        <v>629.41747243285761</v>
      </c>
      <c r="N279" s="211">
        <f t="shared" si="130"/>
        <v>607.70981005495355</v>
      </c>
      <c r="O279" s="211">
        <f t="shared" si="130"/>
        <v>586.75081231785077</v>
      </c>
      <c r="P279" s="211">
        <f t="shared" si="130"/>
        <v>566.51465890360691</v>
      </c>
      <c r="Q279" s="211">
        <f t="shared" si="130"/>
        <v>546.97641999822781</v>
      </c>
      <c r="R279" s="211">
        <f t="shared" si="130"/>
        <v>528.11202557952538</v>
      </c>
      <c r="S279" s="211">
        <f t="shared" si="130"/>
        <v>509.89823576419042</v>
      </c>
      <c r="T279" s="211">
        <f t="shared" si="130"/>
        <v>492.31261217755133</v>
      </c>
      <c r="U279" s="211">
        <f t="shared" si="130"/>
        <v>475.33349031074556</v>
      </c>
      <c r="V279" s="211">
        <f t="shared" si="130"/>
        <v>458.93995283125156</v>
      </c>
      <c r="W279" s="211">
        <f t="shared" si="130"/>
        <v>443.1118038139</v>
      </c>
      <c r="X279" s="211">
        <f t="shared" si="130"/>
        <v>427.82954386061863</v>
      </c>
      <c r="Y279" s="211">
        <f t="shared" si="130"/>
        <v>413.07434607826008</v>
      </c>
      <c r="Z279" s="211">
        <f t="shared" si="130"/>
        <v>398.32842563439453</v>
      </c>
      <c r="AA279" s="211">
        <f t="shared" si="130"/>
        <v>383.59211787516881</v>
      </c>
      <c r="AB279" s="211">
        <f t="shared" si="130"/>
        <v>368.8657837105161</v>
      </c>
      <c r="AC279" s="211">
        <f t="shared" si="130"/>
        <v>354.14981268356343</v>
      </c>
      <c r="AD279" s="211">
        <f t="shared" si="130"/>
        <v>339.44462655619668</v>
      </c>
      <c r="AE279" s="211">
        <f t="shared" si="130"/>
        <v>324.75068352489683</v>
      </c>
      <c r="AF279" s="211">
        <f t="shared" si="130"/>
        <v>310.06848321285196</v>
      </c>
      <c r="AG279" s="211">
        <f t="shared" si="130"/>
        <v>295.39857262721625</v>
      </c>
      <c r="AH279" s="211">
        <f t="shared" si="130"/>
        <v>280.74155332879013</v>
      </c>
      <c r="AI279" s="211">
        <f t="shared" si="130"/>
        <v>266.09809014216268</v>
      </c>
      <c r="AJ279" s="211">
        <f t="shared" si="130"/>
        <v>251.4689218478959</v>
      </c>
      <c r="AK279" s="211">
        <f t="shared" si="130"/>
        <v>236.85487446087129</v>
      </c>
      <c r="AL279" s="211">
        <f t="shared" si="130"/>
        <v>222.25687793636044</v>
      </c>
      <c r="AM279" s="211">
        <f t="shared" si="130"/>
        <v>545.61123781492108</v>
      </c>
      <c r="AN279" s="210">
        <f t="shared" si="129"/>
        <v>545.61123781492108</v>
      </c>
      <c r="AO279" s="210">
        <f t="shared" si="129"/>
        <v>545.61123781492108</v>
      </c>
      <c r="AP279" s="210">
        <f t="shared" si="129"/>
        <v>545.61123781492108</v>
      </c>
      <c r="AQ279" s="210">
        <f t="shared" si="129"/>
        <v>545.61123781492108</v>
      </c>
      <c r="AR279" s="210">
        <f t="shared" si="129"/>
        <v>545.61123781492108</v>
      </c>
      <c r="AS279" s="210">
        <f t="shared" si="129"/>
        <v>545.61123781492108</v>
      </c>
      <c r="AT279" s="210">
        <f t="shared" si="129"/>
        <v>545.61123781492108</v>
      </c>
      <c r="AU279" s="210">
        <f t="shared" si="129"/>
        <v>545.61123781492108</v>
      </c>
      <c r="AV279" s="210">
        <f t="shared" si="129"/>
        <v>545.61123781492108</v>
      </c>
      <c r="AW279" s="210">
        <f t="shared" si="129"/>
        <v>545.61123781492108</v>
      </c>
      <c r="AX279" s="210">
        <f t="shared" si="129"/>
        <v>545.61123781492108</v>
      </c>
      <c r="AY279" s="210">
        <f t="shared" si="129"/>
        <v>545.61123781492108</v>
      </c>
      <c r="AZ279" s="210">
        <f t="shared" si="129"/>
        <v>545.61123781492108</v>
      </c>
    </row>
    <row r="280" spans="2:52" s="202" customFormat="1" x14ac:dyDescent="0.25">
      <c r="B280" s="201"/>
      <c r="D280" s="208">
        <f t="shared" si="127"/>
        <v>7</v>
      </c>
      <c r="E280" s="202" t="s">
        <v>663</v>
      </c>
      <c r="G280"/>
      <c r="I280"/>
      <c r="J280"/>
      <c r="K280" s="211">
        <f t="shared" si="130"/>
        <v>655.61945260946175</v>
      </c>
      <c r="L280" s="211">
        <f t="shared" si="130"/>
        <v>633.00812332649423</v>
      </c>
      <c r="M280" s="211">
        <f t="shared" si="130"/>
        <v>611.1766247973394</v>
      </c>
      <c r="N280" s="211">
        <f t="shared" si="130"/>
        <v>590.09806183167132</v>
      </c>
      <c r="O280" s="211">
        <f t="shared" si="130"/>
        <v>569.74646681384479</v>
      </c>
      <c r="P280" s="211">
        <f t="shared" si="130"/>
        <v>550.09676771223928</v>
      </c>
      <c r="Q280" s="211">
        <f t="shared" si="130"/>
        <v>531.12475719191252</v>
      </c>
      <c r="R280" s="211">
        <f t="shared" si="130"/>
        <v>512.80706279251183</v>
      </c>
      <c r="S280" s="211">
        <f t="shared" si="130"/>
        <v>495.12111813470432</v>
      </c>
      <c r="T280" s="211">
        <f t="shared" si="130"/>
        <v>478.0451351196553</v>
      </c>
      <c r="U280" s="211">
        <f t="shared" si="130"/>
        <v>461.55807708730299</v>
      </c>
      <c r="V280" s="211">
        <f t="shared" si="130"/>
        <v>445.63963290036531</v>
      </c>
      <c r="W280" s="211">
        <f t="shared" si="130"/>
        <v>430.27019192214999</v>
      </c>
      <c r="X280" s="211">
        <f t="shared" si="130"/>
        <v>415.43081985734227</v>
      </c>
      <c r="Y280" s="211">
        <f t="shared" si="130"/>
        <v>401.10323542600747</v>
      </c>
      <c r="Z280" s="211">
        <f t="shared" si="130"/>
        <v>386.78465947104269</v>
      </c>
      <c r="AA280" s="211">
        <f t="shared" si="130"/>
        <v>372.47541762008791</v>
      </c>
      <c r="AB280" s="211">
        <f t="shared" si="130"/>
        <v>358.1758603237177</v>
      </c>
      <c r="AC280" s="211">
        <f t="shared" si="130"/>
        <v>343.88636583589539</v>
      </c>
      <c r="AD280" s="211">
        <f t="shared" si="130"/>
        <v>329.60734369562681</v>
      </c>
      <c r="AE280" s="211">
        <f t="shared" si="130"/>
        <v>315.33923882061919</v>
      </c>
      <c r="AF280" s="211">
        <f t="shared" si="130"/>
        <v>301.08253635471925</v>
      </c>
      <c r="AG280" s="211">
        <f t="shared" si="130"/>
        <v>286.83776745252766</v>
      </c>
      <c r="AH280" s="211">
        <f t="shared" si="130"/>
        <v>272.60551624129818</v>
      </c>
      <c r="AI280" s="211">
        <f t="shared" si="130"/>
        <v>258.38642827865544</v>
      </c>
      <c r="AJ280" s="211">
        <f t="shared" si="130"/>
        <v>244.18122093491428</v>
      </c>
      <c r="AK280" s="211">
        <f t="shared" si="130"/>
        <v>229.9906962866128</v>
      </c>
      <c r="AL280" s="211">
        <f t="shared" si="130"/>
        <v>215.81575733843232</v>
      </c>
      <c r="AM280" s="211">
        <f t="shared" si="130"/>
        <v>529.79913870248322</v>
      </c>
      <c r="AN280" s="210">
        <f t="shared" si="129"/>
        <v>529.79913870248322</v>
      </c>
      <c r="AO280" s="210">
        <f t="shared" si="129"/>
        <v>529.79913870248322</v>
      </c>
      <c r="AP280" s="210">
        <f t="shared" si="129"/>
        <v>529.79913870248322</v>
      </c>
      <c r="AQ280" s="210">
        <f t="shared" si="129"/>
        <v>529.79913870248322</v>
      </c>
      <c r="AR280" s="210">
        <f t="shared" si="129"/>
        <v>529.79913870248322</v>
      </c>
      <c r="AS280" s="210">
        <f t="shared" si="129"/>
        <v>529.79913870248322</v>
      </c>
      <c r="AT280" s="210">
        <f t="shared" si="129"/>
        <v>529.79913870248322</v>
      </c>
      <c r="AU280" s="210">
        <f t="shared" si="129"/>
        <v>529.79913870248322</v>
      </c>
      <c r="AV280" s="210">
        <f t="shared" si="129"/>
        <v>529.79913870248322</v>
      </c>
      <c r="AW280" s="210">
        <f t="shared" si="129"/>
        <v>529.79913870248322</v>
      </c>
      <c r="AX280" s="210">
        <f t="shared" si="129"/>
        <v>529.79913870248322</v>
      </c>
      <c r="AY280" s="210">
        <f t="shared" si="129"/>
        <v>529.79913870248322</v>
      </c>
      <c r="AZ280" s="210">
        <f t="shared" si="129"/>
        <v>529.79913870248322</v>
      </c>
    </row>
    <row r="281" spans="2:52" s="202" customFormat="1" x14ac:dyDescent="0.25">
      <c r="B281" s="201"/>
      <c r="D281" s="208">
        <f t="shared" si="127"/>
        <v>8</v>
      </c>
      <c r="E281" s="202" t="s">
        <v>664</v>
      </c>
      <c r="G281"/>
      <c r="I281"/>
      <c r="J281"/>
      <c r="K281" s="211">
        <f t="shared" si="130"/>
        <v>636.61925788066549</v>
      </c>
      <c r="L281" s="211">
        <f t="shared" si="130"/>
        <v>614.66321674960273</v>
      </c>
      <c r="M281" s="211">
        <f t="shared" si="130"/>
        <v>593.46440646913311</v>
      </c>
      <c r="N281" s="211">
        <f t="shared" si="130"/>
        <v>572.99671128561647</v>
      </c>
      <c r="O281" s="211">
        <f t="shared" si="130"/>
        <v>553.23491613849421</v>
      </c>
      <c r="P281" s="211">
        <f t="shared" si="130"/>
        <v>534.15467559673891</v>
      </c>
      <c r="Q281" s="211">
        <f t="shared" si="130"/>
        <v>515.73248386663909</v>
      </c>
      <c r="R281" s="211">
        <f t="shared" si="130"/>
        <v>497.94564583397056</v>
      </c>
      <c r="S281" s="211">
        <f t="shared" si="130"/>
        <v>480.77224910487928</v>
      </c>
      <c r="T281" s="211">
        <f t="shared" si="130"/>
        <v>464.19113701103345</v>
      </c>
      <c r="U281" s="211">
        <f t="shared" si="130"/>
        <v>448.18188254578524</v>
      </c>
      <c r="V281" s="211">
        <f t="shared" si="130"/>
        <v>432.72476319923703</v>
      </c>
      <c r="W281" s="211">
        <f t="shared" si="130"/>
        <v>417.80073666120734</v>
      </c>
      <c r="X281" s="211">
        <f t="shared" si="130"/>
        <v>403.39141736216516</v>
      </c>
      <c r="Y281" s="211">
        <f t="shared" si="130"/>
        <v>389.47905382323239</v>
      </c>
      <c r="Z281" s="211">
        <f t="shared" si="130"/>
        <v>375.57543769031162</v>
      </c>
      <c r="AA281" s="211">
        <f t="shared" si="130"/>
        <v>361.68088515418339</v>
      </c>
      <c r="AB281" s="211">
        <f t="shared" si="130"/>
        <v>347.79573650918132</v>
      </c>
      <c r="AC281" s="211">
        <f t="shared" si="130"/>
        <v>333.92035904727101</v>
      </c>
      <c r="AD281" s="211">
        <f t="shared" si="130"/>
        <v>320.05515043880365</v>
      </c>
      <c r="AE281" s="211">
        <f t="shared" si="130"/>
        <v>306.20054270753855</v>
      </c>
      <c r="AF281" s="211">
        <f t="shared" si="130"/>
        <v>292.35700693759986</v>
      </c>
      <c r="AG281" s="211">
        <f t="shared" si="130"/>
        <v>278.52505889045017</v>
      </c>
      <c r="AH281" s="211">
        <f t="shared" si="130"/>
        <v>264.70526576502982</v>
      </c>
      <c r="AI281" s="211">
        <f t="shared" si="130"/>
        <v>250.89825441036569</v>
      </c>
      <c r="AJ281" s="211">
        <f t="shared" si="130"/>
        <v>237.1047214070056</v>
      </c>
      <c r="AK281" s="211">
        <f t="shared" si="130"/>
        <v>223.32544558689</v>
      </c>
      <c r="AL281" s="211">
        <f t="shared" si="130"/>
        <v>209.56130378515212</v>
      </c>
      <c r="AM281" s="211">
        <f t="shared" si="130"/>
        <v>514.44528249454061</v>
      </c>
      <c r="AN281" s="210">
        <f t="shared" si="129"/>
        <v>514.44528249454061</v>
      </c>
      <c r="AO281" s="210">
        <f t="shared" si="129"/>
        <v>514.44528249454061</v>
      </c>
      <c r="AP281" s="210">
        <f t="shared" si="129"/>
        <v>514.44528249454061</v>
      </c>
      <c r="AQ281" s="210">
        <f t="shared" si="129"/>
        <v>514.44528249454061</v>
      </c>
      <c r="AR281" s="210">
        <f t="shared" si="129"/>
        <v>514.44528249454061</v>
      </c>
      <c r="AS281" s="210">
        <f t="shared" si="129"/>
        <v>514.44528249454061</v>
      </c>
      <c r="AT281" s="210">
        <f t="shared" si="129"/>
        <v>514.44528249454061</v>
      </c>
      <c r="AU281" s="210">
        <f t="shared" si="129"/>
        <v>514.44528249454061</v>
      </c>
      <c r="AV281" s="210">
        <f t="shared" si="129"/>
        <v>514.44528249454061</v>
      </c>
      <c r="AW281" s="210">
        <f t="shared" si="129"/>
        <v>514.44528249454061</v>
      </c>
      <c r="AX281" s="210">
        <f t="shared" si="129"/>
        <v>514.44528249454061</v>
      </c>
      <c r="AY281" s="210">
        <f t="shared" si="129"/>
        <v>514.44528249454061</v>
      </c>
      <c r="AZ281" s="210">
        <f t="shared" si="129"/>
        <v>514.44528249454061</v>
      </c>
    </row>
    <row r="282" spans="2:52" s="202" customFormat="1" x14ac:dyDescent="0.25">
      <c r="B282" s="201"/>
      <c r="D282" s="208">
        <f t="shared" si="127"/>
        <v>9</v>
      </c>
      <c r="E282" s="202" t="s">
        <v>665</v>
      </c>
      <c r="G282"/>
      <c r="I282"/>
      <c r="J282"/>
      <c r="K282" s="211">
        <f t="shared" si="130"/>
        <v>618.16969873520236</v>
      </c>
      <c r="L282" s="211">
        <f t="shared" si="130"/>
        <v>596.84995516258334</v>
      </c>
      <c r="M282" s="211">
        <f t="shared" si="130"/>
        <v>576.2654974943564</v>
      </c>
      <c r="N282" s="211">
        <f t="shared" si="130"/>
        <v>556.39096682508443</v>
      </c>
      <c r="O282" s="211">
        <f t="shared" si="130"/>
        <v>537.20187883985534</v>
      </c>
      <c r="P282" s="211">
        <f t="shared" si="130"/>
        <v>518.67459365096931</v>
      </c>
      <c r="Q282" s="211">
        <f t="shared" si="130"/>
        <v>500.78628667491392</v>
      </c>
      <c r="R282" s="211">
        <f t="shared" si="130"/>
        <v>483.51492051374822</v>
      </c>
      <c r="S282" s="211">
        <f t="shared" si="130"/>
        <v>466.83921780625576</v>
      </c>
      <c r="T282" s="211">
        <f t="shared" si="130"/>
        <v>450.73863501542121</v>
      </c>
      <c r="U282" s="211">
        <f t="shared" si="130"/>
        <v>435.19333711993596</v>
      </c>
      <c r="V282" s="211">
        <f t="shared" si="130"/>
        <v>420.18417317855722</v>
      </c>
      <c r="W282" s="211">
        <f t="shared" si="130"/>
        <v>405.6926527372147</v>
      </c>
      <c r="X282" s="211">
        <f t="shared" si="130"/>
        <v>391.70092304980091</v>
      </c>
      <c r="Y282" s="211">
        <f t="shared" si="130"/>
        <v>378.19174708458246</v>
      </c>
      <c r="Z282" s="211">
        <f t="shared" si="130"/>
        <v>364.69106502097355</v>
      </c>
      <c r="AA282" s="211">
        <f t="shared" si="130"/>
        <v>351.19918388638041</v>
      </c>
      <c r="AB282" s="211">
        <f t="shared" si="130"/>
        <v>337.7164341132289</v>
      </c>
      <c r="AC282" s="211">
        <f t="shared" si="130"/>
        <v>324.24317234917123</v>
      </c>
      <c r="AD282" s="211">
        <f t="shared" si="130"/>
        <v>310.77978473986389</v>
      </c>
      <c r="AE282" s="211">
        <f t="shared" si="130"/>
        <v>297.32669078879155</v>
      </c>
      <c r="AF282" s="211">
        <f t="shared" si="130"/>
        <v>283.88434792781396</v>
      </c>
      <c r="AG282" s="211">
        <f t="shared" si="130"/>
        <v>270.45325697135678</v>
      </c>
      <c r="AH282" s="211">
        <f t="shared" si="130"/>
        <v>257.03396868063828</v>
      </c>
      <c r="AI282" s="211">
        <f t="shared" si="130"/>
        <v>243.62709173827261</v>
      </c>
      <c r="AJ282" s="211">
        <f t="shared" si="130"/>
        <v>230.23330253753886</v>
      </c>
      <c r="AK282" s="211">
        <f t="shared" si="130"/>
        <v>216.85335733942046</v>
      </c>
      <c r="AL282" s="211">
        <f t="shared" si="130"/>
        <v>203.48810756790971</v>
      </c>
      <c r="AM282" s="211">
        <f t="shared" si="130"/>
        <v>499.5363890719878</v>
      </c>
      <c r="AN282" s="210">
        <f t="shared" si="129"/>
        <v>499.5363890719878</v>
      </c>
      <c r="AO282" s="210">
        <f t="shared" si="129"/>
        <v>499.5363890719878</v>
      </c>
      <c r="AP282" s="210">
        <f t="shared" si="129"/>
        <v>499.5363890719878</v>
      </c>
      <c r="AQ282" s="210">
        <f t="shared" si="129"/>
        <v>499.5363890719878</v>
      </c>
      <c r="AR282" s="210">
        <f t="shared" si="129"/>
        <v>499.5363890719878</v>
      </c>
      <c r="AS282" s="210">
        <f t="shared" si="129"/>
        <v>499.5363890719878</v>
      </c>
      <c r="AT282" s="210">
        <f t="shared" si="129"/>
        <v>499.5363890719878</v>
      </c>
      <c r="AU282" s="210">
        <f t="shared" si="129"/>
        <v>499.5363890719878</v>
      </c>
      <c r="AV282" s="210">
        <f t="shared" si="129"/>
        <v>499.5363890719878</v>
      </c>
      <c r="AW282" s="210">
        <f t="shared" si="129"/>
        <v>499.5363890719878</v>
      </c>
      <c r="AX282" s="210">
        <f t="shared" si="129"/>
        <v>499.5363890719878</v>
      </c>
      <c r="AY282" s="210">
        <f t="shared" si="129"/>
        <v>499.5363890719878</v>
      </c>
      <c r="AZ282" s="210">
        <f t="shared" si="129"/>
        <v>499.5363890719878</v>
      </c>
    </row>
    <row r="283" spans="2:52" s="202" customFormat="1" x14ac:dyDescent="0.25">
      <c r="B283" s="201"/>
      <c r="D283" s="208">
        <f t="shared" si="127"/>
        <v>10</v>
      </c>
      <c r="E283" s="202" t="s">
        <v>666</v>
      </c>
      <c r="G283"/>
      <c r="I283"/>
      <c r="J283"/>
      <c r="K283" s="209" cm="1">
        <f t="array" ref="K283">SUMPRODUCT((EmissionRates!$J$10:$S$39)*(EmissionRates!$E$10:$E$39=$D283)*(EmissionRates!$J$8:$S$8=$E$276)*(EmissionRates!$B$10:$B$39=K$2)*(EmissionRates!$F$10:$F$39=$F$69))</f>
        <v>565.05807582289003</v>
      </c>
      <c r="L283" s="210">
        <f t="shared" ref="L283:AL283" si="131">K283*($AM$71/$K$71)^(1/(COUNT(K$2:AM$2)))</f>
        <v>545.57007227818394</v>
      </c>
      <c r="M283" s="210">
        <f t="shared" si="131"/>
        <v>526.7541806780871</v>
      </c>
      <c r="N283" s="210">
        <f t="shared" si="131"/>
        <v>508.58722089206174</v>
      </c>
      <c r="O283" s="210">
        <f t="shared" si="131"/>
        <v>491.04681223742409</v>
      </c>
      <c r="P283" s="210">
        <f t="shared" si="131"/>
        <v>474.11134590758974</v>
      </c>
      <c r="Q283" s="210">
        <f t="shared" si="131"/>
        <v>457.75995835122734</v>
      </c>
      <c r="R283" s="210">
        <f t="shared" si="131"/>
        <v>441.97250556952542</v>
      </c>
      <c r="S283" s="210">
        <f t="shared" si="131"/>
        <v>426.72953829990763</v>
      </c>
      <c r="T283" s="210">
        <f t="shared" si="131"/>
        <v>412.01227805562445</v>
      </c>
      <c r="U283" s="210">
        <f t="shared" si="131"/>
        <v>397.80259399170336</v>
      </c>
      <c r="V283" s="210">
        <f t="shared" si="131"/>
        <v>384.0829805687577</v>
      </c>
      <c r="W283" s="210">
        <f t="shared" si="131"/>
        <v>370.83653598713687</v>
      </c>
      <c r="X283" s="210">
        <f t="shared" si="131"/>
        <v>358.04694136485062</v>
      </c>
      <c r="Y283" s="210">
        <f t="shared" si="131"/>
        <v>345.69844063361529</v>
      </c>
      <c r="Z283" s="210">
        <f t="shared" si="131"/>
        <v>333.35770402881565</v>
      </c>
      <c r="AA283" s="210">
        <f t="shared" si="131"/>
        <v>321.02501219881702</v>
      </c>
      <c r="AB283" s="210">
        <f t="shared" si="131"/>
        <v>308.70066718610235</v>
      </c>
      <c r="AC283" s="210">
        <f t="shared" si="131"/>
        <v>296.38499499603324</v>
      </c>
      <c r="AD283" s="210">
        <f t="shared" si="131"/>
        <v>284.07834859757924</v>
      </c>
      <c r="AE283" s="210">
        <f t="shared" si="131"/>
        <v>271.78111145151559</v>
      </c>
      <c r="AF283" s="210">
        <f t="shared" si="131"/>
        <v>259.49370168827971</v>
      </c>
      <c r="AG283" s="210">
        <f t="shared" si="131"/>
        <v>247.21657709355114</v>
      </c>
      <c r="AH283" s="210">
        <f t="shared" si="131"/>
        <v>234.95024110849639</v>
      </c>
      <c r="AI283" s="210">
        <f t="shared" si="131"/>
        <v>222.69525011921382</v>
      </c>
      <c r="AJ283" s="210">
        <f t="shared" si="131"/>
        <v>210.45222240493257</v>
      </c>
      <c r="AK283" s="210">
        <f t="shared" si="131"/>
        <v>198.22184925054884</v>
      </c>
      <c r="AL283" s="210">
        <f t="shared" si="131"/>
        <v>186.00490892779581</v>
      </c>
      <c r="AM283" s="209" cm="1">
        <f t="array" ref="AM283">SUMPRODUCT((EmissionRates!$J$10:$S$39)*(EmissionRates!$E$10:$E$39=$D283)*(EmissionRates!$J$8:$S$8=$E$276)*(EmissionRates!$B$10:$B$39=AM$2)*(EmissionRates!$F$10:$F$39=$F$69))</f>
        <v>457.85520959128303</v>
      </c>
      <c r="AN283" s="210">
        <f t="shared" si="129"/>
        <v>457.85520959128303</v>
      </c>
      <c r="AO283" s="210">
        <f t="shared" si="129"/>
        <v>457.85520959128303</v>
      </c>
      <c r="AP283" s="210">
        <f t="shared" si="129"/>
        <v>457.85520959128303</v>
      </c>
      <c r="AQ283" s="210">
        <f t="shared" si="129"/>
        <v>457.85520959128303</v>
      </c>
      <c r="AR283" s="210">
        <f t="shared" si="129"/>
        <v>457.85520959128303</v>
      </c>
      <c r="AS283" s="210">
        <f t="shared" si="129"/>
        <v>457.85520959128303</v>
      </c>
      <c r="AT283" s="210">
        <f t="shared" si="129"/>
        <v>457.85520959128303</v>
      </c>
      <c r="AU283" s="210">
        <f t="shared" si="129"/>
        <v>457.85520959128303</v>
      </c>
      <c r="AV283" s="210">
        <f t="shared" si="129"/>
        <v>457.85520959128303</v>
      </c>
      <c r="AW283" s="210">
        <f t="shared" si="129"/>
        <v>457.85520959128303</v>
      </c>
      <c r="AX283" s="210">
        <f t="shared" si="129"/>
        <v>457.85520959128303</v>
      </c>
      <c r="AY283" s="210">
        <f t="shared" si="129"/>
        <v>457.85520959128303</v>
      </c>
      <c r="AZ283" s="210">
        <f t="shared" si="129"/>
        <v>457.85520959128303</v>
      </c>
    </row>
    <row r="284" spans="2:52" s="202" customFormat="1" x14ac:dyDescent="0.25">
      <c r="B284" s="201"/>
      <c r="D284" s="208">
        <f t="shared" si="127"/>
        <v>11</v>
      </c>
      <c r="E284" s="207" t="s">
        <v>667</v>
      </c>
      <c r="G284"/>
      <c r="I284"/>
      <c r="J284"/>
      <c r="K284" s="211">
        <f t="shared" ref="K284:AM287" si="132">K283*($K$76/$K$71)^(1/(COUNT($D283:$D288)))</f>
        <v>548.68239717122378</v>
      </c>
      <c r="L284" s="211">
        <f t="shared" si="132"/>
        <v>529.75916616453674</v>
      </c>
      <c r="M284" s="211">
        <f t="shared" si="132"/>
        <v>511.48856894668381</v>
      </c>
      <c r="N284" s="211">
        <f t="shared" si="132"/>
        <v>493.84809715943709</v>
      </c>
      <c r="O284" s="211">
        <f t="shared" si="132"/>
        <v>476.81601872400557</v>
      </c>
      <c r="P284" s="211">
        <f t="shared" si="132"/>
        <v>460.37135106832449</v>
      </c>
      <c r="Q284" s="211">
        <f t="shared" si="132"/>
        <v>444.49383527769504</v>
      </c>
      <c r="R284" s="211">
        <f t="shared" si="132"/>
        <v>429.16391113692976</v>
      </c>
      <c r="S284" s="211">
        <f t="shared" si="132"/>
        <v>414.36269303325673</v>
      </c>
      <c r="T284" s="211">
        <f t="shared" si="132"/>
        <v>400.07194669029661</v>
      </c>
      <c r="U284" s="211">
        <f t="shared" si="132"/>
        <v>386.27406670444947</v>
      </c>
      <c r="V284" s="211">
        <f t="shared" si="132"/>
        <v>372.95205485601815</v>
      </c>
      <c r="W284" s="211">
        <f t="shared" si="132"/>
        <v>360.08949916834831</v>
      </c>
      <c r="X284" s="211">
        <f t="shared" si="132"/>
        <v>347.6705536891871</v>
      </c>
      <c r="Y284" s="211">
        <f t="shared" si="132"/>
        <v>335.67991896935263</v>
      </c>
      <c r="Z284" s="211">
        <f t="shared" si="132"/>
        <v>323.69682336750787</v>
      </c>
      <c r="AA284" s="211">
        <f t="shared" si="132"/>
        <v>311.72153939868173</v>
      </c>
      <c r="AB284" s="211">
        <f t="shared" si="132"/>
        <v>299.75436035200789</v>
      </c>
      <c r="AC284" s="211">
        <f t="shared" si="132"/>
        <v>287.79560278504215</v>
      </c>
      <c r="AD284" s="211">
        <f t="shared" si="132"/>
        <v>275.84560943752859</v>
      </c>
      <c r="AE284" s="211">
        <f t="shared" si="132"/>
        <v>263.90475265734858</v>
      </c>
      <c r="AF284" s="211">
        <f t="shared" si="132"/>
        <v>251.97343845730074</v>
      </c>
      <c r="AG284" s="211">
        <f t="shared" si="132"/>
        <v>240.05211135619609</v>
      </c>
      <c r="AH284" s="211">
        <f t="shared" si="132"/>
        <v>228.1412602052128</v>
      </c>
      <c r="AI284" s="211">
        <f t="shared" si="132"/>
        <v>216.24142526608898</v>
      </c>
      <c r="AJ284" s="211">
        <f t="shared" si="132"/>
        <v>204.35320689999824</v>
      </c>
      <c r="AK284" s="211">
        <f t="shared" si="132"/>
        <v>192.47727635803889</v>
      </c>
      <c r="AL284" s="211">
        <f t="shared" si="132"/>
        <v>180.61438935722208</v>
      </c>
      <c r="AM284" s="211">
        <f t="shared" si="132"/>
        <v>444.58632608698252</v>
      </c>
      <c r="AN284" s="210">
        <f t="shared" si="129"/>
        <v>444.58632608698252</v>
      </c>
      <c r="AO284" s="210">
        <f t="shared" si="129"/>
        <v>444.58632608698252</v>
      </c>
      <c r="AP284" s="210">
        <f t="shared" si="129"/>
        <v>444.58632608698252</v>
      </c>
      <c r="AQ284" s="210">
        <f t="shared" si="129"/>
        <v>444.58632608698252</v>
      </c>
      <c r="AR284" s="210">
        <f t="shared" si="129"/>
        <v>444.58632608698252</v>
      </c>
      <c r="AS284" s="210">
        <f t="shared" si="129"/>
        <v>444.58632608698252</v>
      </c>
      <c r="AT284" s="210">
        <f t="shared" si="129"/>
        <v>444.58632608698252</v>
      </c>
      <c r="AU284" s="210">
        <f t="shared" si="129"/>
        <v>444.58632608698252</v>
      </c>
      <c r="AV284" s="210">
        <f t="shared" si="129"/>
        <v>444.58632608698252</v>
      </c>
      <c r="AW284" s="210">
        <f t="shared" si="129"/>
        <v>444.58632608698252</v>
      </c>
      <c r="AX284" s="210">
        <f t="shared" si="129"/>
        <v>444.58632608698252</v>
      </c>
      <c r="AY284" s="210">
        <f t="shared" si="129"/>
        <v>444.58632608698252</v>
      </c>
      <c r="AZ284" s="210">
        <f t="shared" si="129"/>
        <v>444.58632608698252</v>
      </c>
    </row>
    <row r="285" spans="2:52" s="202" customFormat="1" x14ac:dyDescent="0.25">
      <c r="B285" s="201"/>
      <c r="D285" s="208">
        <f t="shared" si="127"/>
        <v>12</v>
      </c>
      <c r="E285" s="207" t="s">
        <v>668</v>
      </c>
      <c r="G285"/>
      <c r="I285"/>
      <c r="J285"/>
      <c r="K285" s="211">
        <f t="shared" si="132"/>
        <v>532.78129425394047</v>
      </c>
      <c r="L285" s="211">
        <f t="shared" si="132"/>
        <v>514.40646838165571</v>
      </c>
      <c r="M285" s="211">
        <f t="shared" si="132"/>
        <v>496.66536262957447</v>
      </c>
      <c r="N285" s="211">
        <f t="shared" si="132"/>
        <v>479.53612094346568</v>
      </c>
      <c r="O285" s="211">
        <f t="shared" si="132"/>
        <v>462.997641051551</v>
      </c>
      <c r="P285" s="211">
        <f t="shared" si="132"/>
        <v>447.02954846768125</v>
      </c>
      <c r="Q285" s="211">
        <f t="shared" si="132"/>
        <v>431.61217139110425</v>
      </c>
      <c r="R285" s="211">
        <f t="shared" si="132"/>
        <v>416.72651647190179</v>
      </c>
      <c r="S285" s="211">
        <f t="shared" si="132"/>
        <v>402.35424541224012</v>
      </c>
      <c r="T285" s="211">
        <f t="shared" si="132"/>
        <v>388.47765237460879</v>
      </c>
      <c r="U285" s="211">
        <f t="shared" si="132"/>
        <v>375.07964216921465</v>
      </c>
      <c r="V285" s="211">
        <f t="shared" si="132"/>
        <v>362.14370919366007</v>
      </c>
      <c r="W285" s="211">
        <f t="shared" si="132"/>
        <v>349.65391709896022</v>
      </c>
      <c r="X285" s="211">
        <f t="shared" si="132"/>
        <v>337.59487915684844</v>
      </c>
      <c r="Y285" s="211">
        <f t="shared" si="132"/>
        <v>325.95173930418412</v>
      </c>
      <c r="Z285" s="211">
        <f t="shared" si="132"/>
        <v>314.31592008192609</v>
      </c>
      <c r="AA285" s="211">
        <f t="shared" si="132"/>
        <v>302.68768610747509</v>
      </c>
      <c r="AB285" s="211">
        <f t="shared" si="132"/>
        <v>291.06732217029224</v>
      </c>
      <c r="AC285" s="211">
        <f t="shared" si="132"/>
        <v>279.45513565392974</v>
      </c>
      <c r="AD285" s="211">
        <f t="shared" si="132"/>
        <v>267.85145936535469</v>
      </c>
      <c r="AE285" s="211">
        <f t="shared" si="132"/>
        <v>256.25665486161199</v>
      </c>
      <c r="AF285" s="211">
        <f t="shared" si="132"/>
        <v>244.67111638903697</v>
      </c>
      <c r="AG285" s="211">
        <f t="shared" si="132"/>
        <v>233.09527558405293</v>
      </c>
      <c r="AH285" s="211">
        <f t="shared" si="132"/>
        <v>221.52960713067517</v>
      </c>
      <c r="AI285" s="211">
        <f t="shared" si="132"/>
        <v>209.97463563357397</v>
      </c>
      <c r="AJ285" s="211">
        <f t="shared" si="132"/>
        <v>198.43094405514205</v>
      </c>
      <c r="AK285" s="211">
        <f t="shared" si="132"/>
        <v>186.89918419326975</v>
      </c>
      <c r="AL285" s="211">
        <f t="shared" si="132"/>
        <v>175.38008986389383</v>
      </c>
      <c r="AM285" s="211">
        <f t="shared" si="132"/>
        <v>431.70198176835135</v>
      </c>
      <c r="AN285" s="210">
        <f t="shared" si="129"/>
        <v>431.70198176835135</v>
      </c>
      <c r="AO285" s="210">
        <f t="shared" si="129"/>
        <v>431.70198176835135</v>
      </c>
      <c r="AP285" s="210">
        <f t="shared" si="129"/>
        <v>431.70198176835135</v>
      </c>
      <c r="AQ285" s="210">
        <f t="shared" si="129"/>
        <v>431.70198176835135</v>
      </c>
      <c r="AR285" s="210">
        <f t="shared" si="129"/>
        <v>431.70198176835135</v>
      </c>
      <c r="AS285" s="210">
        <f t="shared" si="129"/>
        <v>431.70198176835135</v>
      </c>
      <c r="AT285" s="210">
        <f t="shared" si="129"/>
        <v>431.70198176835135</v>
      </c>
      <c r="AU285" s="210">
        <f t="shared" si="129"/>
        <v>431.70198176835135</v>
      </c>
      <c r="AV285" s="210">
        <f t="shared" si="129"/>
        <v>431.70198176835135</v>
      </c>
      <c r="AW285" s="210">
        <f t="shared" si="129"/>
        <v>431.70198176835135</v>
      </c>
      <c r="AX285" s="210">
        <f t="shared" si="129"/>
        <v>431.70198176835135</v>
      </c>
      <c r="AY285" s="210">
        <f t="shared" si="129"/>
        <v>431.70198176835135</v>
      </c>
      <c r="AZ285" s="210">
        <f t="shared" si="129"/>
        <v>431.70198176835135</v>
      </c>
    </row>
    <row r="286" spans="2:52" s="202" customFormat="1" x14ac:dyDescent="0.25">
      <c r="B286" s="201"/>
      <c r="D286" s="208">
        <f t="shared" si="127"/>
        <v>13</v>
      </c>
      <c r="E286" s="207" t="s">
        <v>669</v>
      </c>
      <c r="G286"/>
      <c r="I286"/>
      <c r="J286"/>
      <c r="K286" s="211">
        <f t="shared" si="132"/>
        <v>517.3410136179798</v>
      </c>
      <c r="L286" s="211">
        <f t="shared" si="132"/>
        <v>499.49869981240016</v>
      </c>
      <c r="M286" s="211">
        <f t="shared" si="132"/>
        <v>482.2717405864052</v>
      </c>
      <c r="N286" s="211">
        <f t="shared" si="132"/>
        <v>465.63891328564949</v>
      </c>
      <c r="O286" s="211">
        <f t="shared" si="132"/>
        <v>449.57972719323078</v>
      </c>
      <c r="P286" s="211">
        <f t="shared" si="132"/>
        <v>434.07439828626752</v>
      </c>
      <c r="Q286" s="211">
        <f t="shared" si="132"/>
        <v>419.10382486308481</v>
      </c>
      <c r="R286" s="211">
        <f t="shared" si="132"/>
        <v>404.64956401098146</v>
      </c>
      <c r="S286" s="211">
        <f t="shared" si="132"/>
        <v>390.69380888558891</v>
      </c>
      <c r="T286" s="211">
        <f t="shared" si="132"/>
        <v>377.21936677383059</v>
      </c>
      <c r="U286" s="211">
        <f t="shared" si="132"/>
        <v>364.20963791345707</v>
      </c>
      <c r="V286" s="211">
        <f t="shared" si="132"/>
        <v>351.64859504306321</v>
      </c>
      <c r="W286" s="211">
        <f t="shared" si="132"/>
        <v>339.52076365739504</v>
      </c>
      <c r="X286" s="211">
        <f t="shared" si="132"/>
        <v>327.81120294362069</v>
      </c>
      <c r="Y286" s="211">
        <f t="shared" si="132"/>
        <v>316.50548737508149</v>
      </c>
      <c r="Z286" s="211">
        <f t="shared" si="132"/>
        <v>305.20688028124954</v>
      </c>
      <c r="AA286" s="211">
        <f t="shared" si="132"/>
        <v>293.91563861077486</v>
      </c>
      <c r="AB286" s="211">
        <f t="shared" si="132"/>
        <v>282.63203889977109</v>
      </c>
      <c r="AC286" s="211">
        <f t="shared" si="132"/>
        <v>271.35637962365416</v>
      </c>
      <c r="AD286" s="211">
        <f t="shared" si="132"/>
        <v>260.08898394447124</v>
      </c>
      <c r="AE286" s="211">
        <f t="shared" si="132"/>
        <v>248.83020294115488</v>
      </c>
      <c r="AF286" s="211">
        <f t="shared" si="132"/>
        <v>237.58041943457539</v>
      </c>
      <c r="AG286" s="211">
        <f t="shared" si="132"/>
        <v>226.34005255210667</v>
      </c>
      <c r="AH286" s="211">
        <f t="shared" si="132"/>
        <v>215.10956322117295</v>
      </c>
      <c r="AI286" s="211">
        <f t="shared" si="132"/>
        <v>203.88946084312667</v>
      </c>
      <c r="AJ286" s="211">
        <f t="shared" si="132"/>
        <v>192.68031148580548</v>
      </c>
      <c r="AK286" s="211">
        <f t="shared" si="132"/>
        <v>181.48274805765584</v>
      </c>
      <c r="AL286" s="211">
        <f t="shared" si="132"/>
        <v>170.29748310824479</v>
      </c>
      <c r="AM286" s="211">
        <f t="shared" si="132"/>
        <v>419.19103248861433</v>
      </c>
      <c r="AN286" s="210">
        <f t="shared" si="129"/>
        <v>419.19103248861433</v>
      </c>
      <c r="AO286" s="210">
        <f t="shared" si="129"/>
        <v>419.19103248861433</v>
      </c>
      <c r="AP286" s="210">
        <f t="shared" si="129"/>
        <v>419.19103248861433</v>
      </c>
      <c r="AQ286" s="210">
        <f t="shared" si="129"/>
        <v>419.19103248861433</v>
      </c>
      <c r="AR286" s="210">
        <f t="shared" si="129"/>
        <v>419.19103248861433</v>
      </c>
      <c r="AS286" s="210">
        <f t="shared" si="129"/>
        <v>419.19103248861433</v>
      </c>
      <c r="AT286" s="210">
        <f t="shared" si="129"/>
        <v>419.19103248861433</v>
      </c>
      <c r="AU286" s="210">
        <f t="shared" si="129"/>
        <v>419.19103248861433</v>
      </c>
      <c r="AV286" s="210">
        <f t="shared" si="129"/>
        <v>419.19103248861433</v>
      </c>
      <c r="AW286" s="210">
        <f t="shared" si="129"/>
        <v>419.19103248861433</v>
      </c>
      <c r="AX286" s="210">
        <f t="shared" si="129"/>
        <v>419.19103248861433</v>
      </c>
      <c r="AY286" s="210">
        <f t="shared" si="129"/>
        <v>419.19103248861433</v>
      </c>
      <c r="AZ286" s="210">
        <f t="shared" si="129"/>
        <v>419.19103248861433</v>
      </c>
    </row>
    <row r="287" spans="2:52" s="202" customFormat="1" x14ac:dyDescent="0.25">
      <c r="B287" s="201"/>
      <c r="D287" s="208">
        <f t="shared" si="127"/>
        <v>14</v>
      </c>
      <c r="E287" s="202" t="s">
        <v>670</v>
      </c>
      <c r="G287"/>
      <c r="I287"/>
      <c r="J287"/>
      <c r="K287" s="211">
        <f t="shared" si="132"/>
        <v>502.34820039254652</v>
      </c>
      <c r="L287" s="211">
        <f t="shared" si="132"/>
        <v>485.02296617539122</v>
      </c>
      <c r="M287" s="211">
        <f t="shared" si="132"/>
        <v>468.29525324017698</v>
      </c>
      <c r="N287" s="211">
        <f t="shared" si="132"/>
        <v>452.14445397618397</v>
      </c>
      <c r="O287" s="211">
        <f t="shared" si="132"/>
        <v>436.55067149820576</v>
      </c>
      <c r="P287" s="211">
        <f t="shared" si="132"/>
        <v>421.49469513469398</v>
      </c>
      <c r="Q287" s="211">
        <f t="shared" si="132"/>
        <v>406.95797676128149</v>
      </c>
      <c r="R287" s="211">
        <f t="shared" si="132"/>
        <v>392.92260795052579</v>
      </c>
      <c r="S287" s="211">
        <f t="shared" si="132"/>
        <v>379.37129790972381</v>
      </c>
      <c r="T287" s="211">
        <f t="shared" si="132"/>
        <v>366.28735217961844</v>
      </c>
      <c r="U287" s="211">
        <f t="shared" si="132"/>
        <v>353.65465206775463</v>
      </c>
      <c r="V287" s="211">
        <f t="shared" si="132"/>
        <v>341.45763479114737</v>
      </c>
      <c r="W287" s="211">
        <f t="shared" si="132"/>
        <v>329.68127430380071</v>
      </c>
      <c r="X287" s="211">
        <f t="shared" si="132"/>
        <v>318.31106278545502</v>
      </c>
      <c r="Y287" s="211">
        <f t="shared" si="132"/>
        <v>307.3329927687609</v>
      </c>
      <c r="Z287" s="211">
        <f t="shared" si="132"/>
        <v>296.36182521945824</v>
      </c>
      <c r="AA287" s="211">
        <f t="shared" si="132"/>
        <v>285.39780963969065</v>
      </c>
      <c r="AB287" s="211">
        <f t="shared" si="132"/>
        <v>274.44121455141055</v>
      </c>
      <c r="AC287" s="211">
        <f t="shared" si="132"/>
        <v>263.49232978006017</v>
      </c>
      <c r="AD287" s="211">
        <f t="shared" si="132"/>
        <v>252.55146912228153</v>
      </c>
      <c r="AE287" s="211">
        <f t="shared" si="132"/>
        <v>241.61897348255596</v>
      </c>
      <c r="AF287" s="211">
        <f t="shared" si="132"/>
        <v>230.69521458740473</v>
      </c>
      <c r="AG287" s="211">
        <f t="shared" si="132"/>
        <v>219.78059941767117</v>
      </c>
      <c r="AH287" s="211">
        <f t="shared" si="132"/>
        <v>208.87557554286161</v>
      </c>
      <c r="AI287" s="211">
        <f t="shared" si="132"/>
        <v>197.98063760161082</v>
      </c>
      <c r="AJ287" s="211">
        <f t="shared" si="132"/>
        <v>187.09633525681431</v>
      </c>
      <c r="AK287" s="211">
        <f t="shared" si="132"/>
        <v>176.22328307490073</v>
      </c>
      <c r="AL287" s="211">
        <f t="shared" si="132"/>
        <v>165.36217295537784</v>
      </c>
      <c r="AM287" s="211">
        <f t="shared" si="132"/>
        <v>407.04265706419989</v>
      </c>
      <c r="AN287" s="210">
        <f t="shared" si="129"/>
        <v>407.04265706419989</v>
      </c>
      <c r="AO287" s="210">
        <f t="shared" si="129"/>
        <v>407.04265706419989</v>
      </c>
      <c r="AP287" s="210">
        <f t="shared" si="129"/>
        <v>407.04265706419989</v>
      </c>
      <c r="AQ287" s="210">
        <f t="shared" si="129"/>
        <v>407.04265706419989</v>
      </c>
      <c r="AR287" s="210">
        <f t="shared" si="129"/>
        <v>407.04265706419989</v>
      </c>
      <c r="AS287" s="210">
        <f t="shared" si="129"/>
        <v>407.04265706419989</v>
      </c>
      <c r="AT287" s="210">
        <f t="shared" si="129"/>
        <v>407.04265706419989</v>
      </c>
      <c r="AU287" s="210">
        <f t="shared" si="129"/>
        <v>407.04265706419989</v>
      </c>
      <c r="AV287" s="210">
        <f t="shared" si="129"/>
        <v>407.04265706419989</v>
      </c>
      <c r="AW287" s="210">
        <f t="shared" si="129"/>
        <v>407.04265706419989</v>
      </c>
      <c r="AX287" s="210">
        <f t="shared" si="129"/>
        <v>407.04265706419989</v>
      </c>
      <c r="AY287" s="210">
        <f t="shared" si="129"/>
        <v>407.04265706419989</v>
      </c>
      <c r="AZ287" s="210">
        <f t="shared" si="129"/>
        <v>407.04265706419989</v>
      </c>
    </row>
    <row r="288" spans="2:52" s="202" customFormat="1" x14ac:dyDescent="0.25">
      <c r="B288" s="201"/>
      <c r="D288" s="208">
        <f t="shared" si="127"/>
        <v>15</v>
      </c>
      <c r="E288" s="202" t="s">
        <v>671</v>
      </c>
      <c r="G288"/>
      <c r="I288"/>
      <c r="J288"/>
      <c r="K288" s="209" cm="1">
        <f t="array" ref="K288">SUMPRODUCT((EmissionRates!$J$10:$S$39)*(EmissionRates!$E$10:$E$39=$D288)*(EmissionRates!$J$8:$S$8=$E$276)*(EmissionRates!$B$10:$B$39=K$2)*(EmissionRates!$F$10:$F$39=$F$69))</f>
        <v>462.97958588364702</v>
      </c>
      <c r="L288" s="210">
        <f t="shared" ref="L288:AL288" si="133">K288*($AM$71/$K$71)^(1/(COUNT(K$2:AM$2)))</f>
        <v>447.01211599537476</v>
      </c>
      <c r="M288" s="210">
        <f t="shared" si="133"/>
        <v>431.59534013856018</v>
      </c>
      <c r="N288" s="210">
        <f t="shared" si="133"/>
        <v>416.71026570395429</v>
      </c>
      <c r="O288" s="210">
        <f t="shared" si="133"/>
        <v>402.33855510884825</v>
      </c>
      <c r="P288" s="210">
        <f t="shared" si="133"/>
        <v>388.46250320619259</v>
      </c>
      <c r="Q288" s="210">
        <f t="shared" si="133"/>
        <v>375.06501547284233</v>
      </c>
      <c r="R288" s="210">
        <f t="shared" si="133"/>
        <v>362.12958695005631</v>
      </c>
      <c r="S288" s="210">
        <f t="shared" si="133"/>
        <v>349.64028191030741</v>
      </c>
      <c r="T288" s="210">
        <f t="shared" si="133"/>
        <v>337.58171422535355</v>
      </c>
      <c r="U288" s="210">
        <f t="shared" si="133"/>
        <v>325.93902841138481</v>
      </c>
      <c r="V288" s="210">
        <f t="shared" si="133"/>
        <v>314.69788132789449</v>
      </c>
      <c r="W288" s="210">
        <f t="shared" si="133"/>
        <v>303.84442450772906</v>
      </c>
      <c r="X288" s="210">
        <f t="shared" si="133"/>
        <v>293.36528709654772</v>
      </c>
      <c r="Y288" s="210">
        <f t="shared" si="133"/>
        <v>283.24755938067455</v>
      </c>
      <c r="Z288" s="210">
        <f t="shared" si="133"/>
        <v>273.13619319151115</v>
      </c>
      <c r="AA288" s="210">
        <f t="shared" si="133"/>
        <v>263.03141847792392</v>
      </c>
      <c r="AB288" s="210">
        <f t="shared" si="133"/>
        <v>252.93348271802114</v>
      </c>
      <c r="AC288" s="210">
        <f t="shared" si="133"/>
        <v>242.84265302386396</v>
      </c>
      <c r="AD288" s="210">
        <f t="shared" si="133"/>
        <v>232.75921860010999</v>
      </c>
      <c r="AE288" s="210">
        <f t="shared" si="133"/>
        <v>222.68349363483745</v>
      </c>
      <c r="AF288" s="210">
        <f t="shared" si="133"/>
        <v>212.61582072266637</v>
      </c>
      <c r="AG288" s="210">
        <f t="shared" si="133"/>
        <v>202.55657494968679</v>
      </c>
      <c r="AH288" s="210">
        <f t="shared" si="133"/>
        <v>192.50616880975164</v>
      </c>
      <c r="AI288" s="210">
        <f t="shared" si="133"/>
        <v>182.4650581770735</v>
      </c>
      <c r="AJ288" s="210">
        <f t="shared" si="133"/>
        <v>172.43374963791973</v>
      </c>
      <c r="AK288" s="210">
        <f t="shared" si="133"/>
        <v>162.41280959565429</v>
      </c>
      <c r="AL288" s="210">
        <f t="shared" si="133"/>
        <v>152.40287572619079</v>
      </c>
      <c r="AM288" s="209" cm="1">
        <f t="array" ref="AM288">SUMPRODUCT((EmissionRates!$J$10:$S$39)*(EmissionRates!$E$10:$E$39=$D288)*(EmissionRates!$J$8:$S$8=$E$276)*(EmissionRates!$B$10:$B$39=AM$2)*(EmissionRates!$F$10:$F$39=$F$69))</f>
        <v>375.05169993557701</v>
      </c>
      <c r="AN288" s="210">
        <f t="shared" si="129"/>
        <v>375.05169993557701</v>
      </c>
      <c r="AO288" s="210">
        <f t="shared" si="129"/>
        <v>375.05169993557701</v>
      </c>
      <c r="AP288" s="210">
        <f t="shared" si="129"/>
        <v>375.05169993557701</v>
      </c>
      <c r="AQ288" s="210">
        <f t="shared" si="129"/>
        <v>375.05169993557701</v>
      </c>
      <c r="AR288" s="210">
        <f t="shared" si="129"/>
        <v>375.05169993557701</v>
      </c>
      <c r="AS288" s="210">
        <f t="shared" si="129"/>
        <v>375.05169993557701</v>
      </c>
      <c r="AT288" s="210">
        <f t="shared" si="129"/>
        <v>375.05169993557701</v>
      </c>
      <c r="AU288" s="210">
        <f t="shared" si="129"/>
        <v>375.05169993557701</v>
      </c>
      <c r="AV288" s="210">
        <f t="shared" si="129"/>
        <v>375.05169993557701</v>
      </c>
      <c r="AW288" s="210">
        <f t="shared" si="129"/>
        <v>375.05169993557701</v>
      </c>
      <c r="AX288" s="210">
        <f t="shared" si="129"/>
        <v>375.05169993557701</v>
      </c>
      <c r="AY288" s="210">
        <f t="shared" si="129"/>
        <v>375.05169993557701</v>
      </c>
      <c r="AZ288" s="210">
        <f t="shared" si="129"/>
        <v>375.05169993557701</v>
      </c>
    </row>
    <row r="289" spans="2:52" s="202" customFormat="1" x14ac:dyDescent="0.25">
      <c r="B289" s="201"/>
      <c r="D289" s="208">
        <f t="shared" si="127"/>
        <v>16</v>
      </c>
      <c r="E289" s="202" t="s">
        <v>672</v>
      </c>
      <c r="G289"/>
      <c r="I289"/>
      <c r="J289"/>
      <c r="K289" s="211">
        <f t="shared" ref="K289:AM292" si="134">K288*($K$76/$K$71)^(1/(COUNT($D288:$D293)))</f>
        <v>449.56219527353835</v>
      </c>
      <c r="L289" s="211">
        <f t="shared" si="134"/>
        <v>434.05747101612843</v>
      </c>
      <c r="M289" s="211">
        <f t="shared" si="134"/>
        <v>419.08748138904485</v>
      </c>
      <c r="N289" s="211">
        <f t="shared" si="134"/>
        <v>404.63378419879081</v>
      </c>
      <c r="O289" s="211">
        <f t="shared" si="134"/>
        <v>390.67857329539783</v>
      </c>
      <c r="P289" s="211">
        <f t="shared" si="134"/>
        <v>377.20465663624049</v>
      </c>
      <c r="Q289" s="211">
        <f t="shared" si="134"/>
        <v>364.19543510639767</v>
      </c>
      <c r="R289" s="211">
        <f t="shared" si="134"/>
        <v>351.63488206946727</v>
      </c>
      <c r="S289" s="211">
        <f t="shared" si="134"/>
        <v>339.50752362364273</v>
      </c>
      <c r="T289" s="211">
        <f t="shared" si="134"/>
        <v>327.7984195387279</v>
      </c>
      <c r="U289" s="211">
        <f t="shared" si="134"/>
        <v>316.49314485060529</v>
      </c>
      <c r="V289" s="211">
        <f t="shared" si="134"/>
        <v>305.5777720904839</v>
      </c>
      <c r="W289" s="211">
        <f t="shared" si="134"/>
        <v>295.03885412703323</v>
      </c>
      <c r="X289" s="211">
        <f t="shared" si="134"/>
        <v>284.86340760026627</v>
      </c>
      <c r="Y289" s="211">
        <f t="shared" si="134"/>
        <v>275.03889692676336</v>
      </c>
      <c r="Z289" s="211">
        <f t="shared" si="134"/>
        <v>265.22056341959802</v>
      </c>
      <c r="AA289" s="211">
        <f t="shared" si="134"/>
        <v>255.40863036359832</v>
      </c>
      <c r="AB289" s="211">
        <f t="shared" si="134"/>
        <v>245.60333806482743</v>
      </c>
      <c r="AC289" s="211">
        <f t="shared" si="134"/>
        <v>235.80494589429924</v>
      </c>
      <c r="AD289" s="211">
        <f t="shared" si="134"/>
        <v>226.01373467536908</v>
      </c>
      <c r="AE289" s="211">
        <f t="shared" si="134"/>
        <v>216.2300094907803</v>
      </c>
      <c r="AF289" s="211">
        <f t="shared" si="134"/>
        <v>206.45410300658162</v>
      </c>
      <c r="AG289" s="211">
        <f t="shared" si="134"/>
        <v>196.68637943867196</v>
      </c>
      <c r="AH289" s="211">
        <f t="shared" si="134"/>
        <v>186.92723932661656</v>
      </c>
      <c r="AI289" s="211">
        <f t="shared" si="134"/>
        <v>177.17712533315486</v>
      </c>
      <c r="AJ289" s="211">
        <f t="shared" si="134"/>
        <v>167.43652936341914</v>
      </c>
      <c r="AK289" s="211">
        <f t="shared" si="134"/>
        <v>157.70600140610759</v>
      </c>
      <c r="AL289" s="211">
        <f t="shared" si="134"/>
        <v>147.98616065695219</v>
      </c>
      <c r="AM289" s="211">
        <f t="shared" si="134"/>
        <v>364.18250546036842</v>
      </c>
      <c r="AN289" s="210">
        <f t="shared" si="129"/>
        <v>364.18250546036842</v>
      </c>
      <c r="AO289" s="210">
        <f t="shared" si="129"/>
        <v>364.18250546036842</v>
      </c>
      <c r="AP289" s="210">
        <f t="shared" si="129"/>
        <v>364.18250546036842</v>
      </c>
      <c r="AQ289" s="210">
        <f t="shared" si="129"/>
        <v>364.18250546036842</v>
      </c>
      <c r="AR289" s="210">
        <f t="shared" si="129"/>
        <v>364.18250546036842</v>
      </c>
      <c r="AS289" s="210">
        <f t="shared" si="129"/>
        <v>364.18250546036842</v>
      </c>
      <c r="AT289" s="210">
        <f t="shared" si="129"/>
        <v>364.18250546036842</v>
      </c>
      <c r="AU289" s="210">
        <f t="shared" si="129"/>
        <v>364.18250546036842</v>
      </c>
      <c r="AV289" s="210">
        <f t="shared" si="129"/>
        <v>364.18250546036842</v>
      </c>
      <c r="AW289" s="210">
        <f t="shared" si="129"/>
        <v>364.18250546036842</v>
      </c>
      <c r="AX289" s="210">
        <f t="shared" si="129"/>
        <v>364.18250546036842</v>
      </c>
      <c r="AY289" s="210">
        <f t="shared" si="129"/>
        <v>364.18250546036842</v>
      </c>
      <c r="AZ289" s="210">
        <f t="shared" si="129"/>
        <v>364.18250546036842</v>
      </c>
    </row>
    <row r="290" spans="2:52" s="202" customFormat="1" x14ac:dyDescent="0.25">
      <c r="B290" s="201"/>
      <c r="D290" s="208">
        <f t="shared" si="127"/>
        <v>17</v>
      </c>
      <c r="E290" s="202" t="s">
        <v>673</v>
      </c>
      <c r="G290"/>
      <c r="I290"/>
      <c r="J290"/>
      <c r="K290" s="211">
        <f t="shared" si="134"/>
        <v>436.53364766271795</v>
      </c>
      <c r="L290" s="211">
        <f t="shared" si="134"/>
        <v>421.47825842569915</v>
      </c>
      <c r="M290" s="211">
        <f t="shared" si="134"/>
        <v>406.94210692966942</v>
      </c>
      <c r="N290" s="211">
        <f t="shared" si="134"/>
        <v>392.90728544554776</v>
      </c>
      <c r="O290" s="211">
        <f t="shared" si="134"/>
        <v>379.35650385490703</v>
      </c>
      <c r="P290" s="211">
        <f t="shared" si="134"/>
        <v>366.27306834951145</v>
      </c>
      <c r="Q290" s="211">
        <f t="shared" si="134"/>
        <v>353.64086086547405</v>
      </c>
      <c r="R290" s="211">
        <f t="shared" si="134"/>
        <v>341.44431922670032</v>
      </c>
      <c r="S290" s="211">
        <f t="shared" si="134"/>
        <v>329.66841797315317</v>
      </c>
      <c r="T290" s="211">
        <f t="shared" si="134"/>
        <v>318.29864985032373</v>
      </c>
      <c r="U290" s="211">
        <f t="shared" si="134"/>
        <v>307.32100793710111</v>
      </c>
      <c r="V290" s="211">
        <f t="shared" si="134"/>
        <v>296.72196839002618</v>
      </c>
      <c r="W290" s="211">
        <f t="shared" si="134"/>
        <v>286.48847378266936</v>
      </c>
      <c r="X290" s="211">
        <f t="shared" si="134"/>
        <v>276.60791701960835</v>
      </c>
      <c r="Y290" s="211">
        <f t="shared" si="134"/>
        <v>267.06812580518908</v>
      </c>
      <c r="Z290" s="211">
        <f t="shared" si="134"/>
        <v>257.5343327395953</v>
      </c>
      <c r="AA290" s="211">
        <f t="shared" si="134"/>
        <v>248.00675463674395</v>
      </c>
      <c r="AB290" s="211">
        <f t="shared" si="134"/>
        <v>238.48562483850276</v>
      </c>
      <c r="AC290" s="211">
        <f t="shared" si="134"/>
        <v>228.97119519917794</v>
      </c>
      <c r="AD290" s="211">
        <f t="shared" si="134"/>
        <v>219.46373840371706</v>
      </c>
      <c r="AE290" s="211">
        <f t="shared" si="134"/>
        <v>209.96355069340598</v>
      </c>
      <c r="AF290" s="211">
        <f t="shared" si="134"/>
        <v>200.47095509345729</v>
      </c>
      <c r="AG290" s="211">
        <f t="shared" si="134"/>
        <v>190.98630526460261</v>
      </c>
      <c r="AH290" s="211">
        <f t="shared" si="134"/>
        <v>181.50999013856102</v>
      </c>
      <c r="AI290" s="211">
        <f t="shared" si="134"/>
        <v>172.04243954947421</v>
      </c>
      <c r="AJ290" s="211">
        <f t="shared" si="134"/>
        <v>162.58413114680639</v>
      </c>
      <c r="AK290" s="211">
        <f t="shared" si="134"/>
        <v>153.13559898029553</v>
      </c>
      <c r="AL290" s="211">
        <f t="shared" si="134"/>
        <v>143.69744430105735</v>
      </c>
      <c r="AM290" s="211">
        <f t="shared" si="134"/>
        <v>353.62830592735099</v>
      </c>
      <c r="AN290" s="210">
        <f t="shared" si="129"/>
        <v>353.62830592735099</v>
      </c>
      <c r="AO290" s="210">
        <f t="shared" si="129"/>
        <v>353.62830592735099</v>
      </c>
      <c r="AP290" s="210">
        <f t="shared" si="129"/>
        <v>353.62830592735099</v>
      </c>
      <c r="AQ290" s="210">
        <f t="shared" si="129"/>
        <v>353.62830592735099</v>
      </c>
      <c r="AR290" s="210">
        <f t="shared" si="129"/>
        <v>353.62830592735099</v>
      </c>
      <c r="AS290" s="210">
        <f t="shared" si="129"/>
        <v>353.62830592735099</v>
      </c>
      <c r="AT290" s="210">
        <f t="shared" si="129"/>
        <v>353.62830592735099</v>
      </c>
      <c r="AU290" s="210">
        <f t="shared" si="129"/>
        <v>353.62830592735099</v>
      </c>
      <c r="AV290" s="210">
        <f t="shared" si="129"/>
        <v>353.62830592735099</v>
      </c>
      <c r="AW290" s="210">
        <f t="shared" si="129"/>
        <v>353.62830592735099</v>
      </c>
      <c r="AX290" s="210">
        <f t="shared" si="129"/>
        <v>353.62830592735099</v>
      </c>
      <c r="AY290" s="210">
        <f t="shared" si="129"/>
        <v>353.62830592735099</v>
      </c>
      <c r="AZ290" s="210">
        <f t="shared" si="129"/>
        <v>353.62830592735099</v>
      </c>
    </row>
    <row r="291" spans="2:52" s="202" customFormat="1" x14ac:dyDescent="0.25">
      <c r="B291" s="201"/>
      <c r="D291" s="208">
        <f t="shared" si="127"/>
        <v>18</v>
      </c>
      <c r="E291" s="202" t="s">
        <v>674</v>
      </c>
      <c r="G291"/>
      <c r="I291"/>
      <c r="J291"/>
      <c r="K291" s="211">
        <f t="shared" si="134"/>
        <v>423.88267417764035</v>
      </c>
      <c r="L291" s="211">
        <f t="shared" si="134"/>
        <v>409.26359799704881</v>
      </c>
      <c r="M291" s="211">
        <f t="shared" si="134"/>
        <v>395.14871177606932</v>
      </c>
      <c r="N291" s="211">
        <f t="shared" si="134"/>
        <v>381.52062676097836</v>
      </c>
      <c r="O291" s="211">
        <f t="shared" si="134"/>
        <v>368.36255391002618</v>
      </c>
      <c r="P291" s="211">
        <f t="shared" si="134"/>
        <v>355.65828321027323</v>
      </c>
      <c r="Q291" s="211">
        <f t="shared" si="134"/>
        <v>343.39216370775614</v>
      </c>
      <c r="R291" s="211">
        <f t="shared" si="134"/>
        <v>331.54908422638522</v>
      </c>
      <c r="S291" s="211">
        <f t="shared" si="134"/>
        <v>320.11445475181586</v>
      </c>
      <c r="T291" s="211">
        <f t="shared" si="134"/>
        <v>309.07418845736441</v>
      </c>
      <c r="U291" s="211">
        <f t="shared" si="134"/>
        <v>298.4146843498217</v>
      </c>
      <c r="V291" s="211">
        <f t="shared" si="134"/>
        <v>288.12281051378704</v>
      </c>
      <c r="W291" s="211">
        <f t="shared" si="134"/>
        <v>278.18588793387994</v>
      </c>
      <c r="X291" s="211">
        <f t="shared" si="134"/>
        <v>268.59167487489896</v>
      </c>
      <c r="Y291" s="211">
        <f t="shared" si="134"/>
        <v>259.32835180068599</v>
      </c>
      <c r="Z291" s="211">
        <f t="shared" si="134"/>
        <v>250.07085304580758</v>
      </c>
      <c r="AA291" s="211">
        <f t="shared" si="134"/>
        <v>240.81938914079996</v>
      </c>
      <c r="AB291" s="211">
        <f t="shared" si="134"/>
        <v>231.57418666516139</v>
      </c>
      <c r="AC291" s="211">
        <f t="shared" si="134"/>
        <v>222.33549017432856</v>
      </c>
      <c r="AD291" s="211">
        <f t="shared" si="134"/>
        <v>213.10356445069661</v>
      </c>
      <c r="AE291" s="211">
        <f t="shared" si="134"/>
        <v>203.87869715032392</v>
      </c>
      <c r="AF291" s="211">
        <f t="shared" si="134"/>
        <v>194.66120193698347</v>
      </c>
      <c r="AG291" s="211">
        <f t="shared" si="134"/>
        <v>185.45142222213383</v>
      </c>
      <c r="AH291" s="211">
        <f t="shared" si="134"/>
        <v>176.24973566604939</v>
      </c>
      <c r="AI291" s="211">
        <f t="shared" si="134"/>
        <v>167.05655964605353</v>
      </c>
      <c r="AJ291" s="211">
        <f t="shared" si="134"/>
        <v>157.87235796907916</v>
      </c>
      <c r="AK291" s="211">
        <f t="shared" si="134"/>
        <v>148.69764920782339</v>
      </c>
      <c r="AL291" s="211">
        <f t="shared" si="134"/>
        <v>139.53301718883006</v>
      </c>
      <c r="AM291" s="211">
        <f t="shared" si="134"/>
        <v>343.3799726183081</v>
      </c>
      <c r="AN291" s="210">
        <f t="shared" si="129"/>
        <v>343.3799726183081</v>
      </c>
      <c r="AO291" s="210">
        <f t="shared" si="129"/>
        <v>343.3799726183081</v>
      </c>
      <c r="AP291" s="210">
        <f t="shared" si="129"/>
        <v>343.3799726183081</v>
      </c>
      <c r="AQ291" s="210">
        <f t="shared" si="129"/>
        <v>343.3799726183081</v>
      </c>
      <c r="AR291" s="210">
        <f t="shared" si="129"/>
        <v>343.3799726183081</v>
      </c>
      <c r="AS291" s="210">
        <f t="shared" si="129"/>
        <v>343.3799726183081</v>
      </c>
      <c r="AT291" s="210">
        <f t="shared" si="129"/>
        <v>343.3799726183081</v>
      </c>
      <c r="AU291" s="210">
        <f t="shared" si="129"/>
        <v>343.3799726183081</v>
      </c>
      <c r="AV291" s="210">
        <f t="shared" si="129"/>
        <v>343.3799726183081</v>
      </c>
      <c r="AW291" s="210">
        <f t="shared" si="129"/>
        <v>343.3799726183081</v>
      </c>
      <c r="AX291" s="210">
        <f t="shared" si="129"/>
        <v>343.3799726183081</v>
      </c>
      <c r="AY291" s="210">
        <f t="shared" si="129"/>
        <v>343.3799726183081</v>
      </c>
      <c r="AZ291" s="210">
        <f t="shared" si="129"/>
        <v>343.3799726183081</v>
      </c>
    </row>
    <row r="292" spans="2:52" s="202" customFormat="1" x14ac:dyDescent="0.25">
      <c r="B292" s="201"/>
      <c r="D292" s="208">
        <f t="shared" si="127"/>
        <v>19</v>
      </c>
      <c r="E292" s="202" t="s">
        <v>675</v>
      </c>
      <c r="G292"/>
      <c r="I292"/>
      <c r="J292"/>
      <c r="K292" s="211">
        <f t="shared" si="134"/>
        <v>411.5983325226108</v>
      </c>
      <c r="L292" s="211">
        <f t="shared" si="134"/>
        <v>397.4029248178108</v>
      </c>
      <c r="M292" s="211">
        <f t="shared" si="134"/>
        <v>383.69709538382261</v>
      </c>
      <c r="N292" s="211">
        <f t="shared" si="134"/>
        <v>370.46395940210266</v>
      </c>
      <c r="O292" s="211">
        <f t="shared" si="134"/>
        <v>357.68721438611436</v>
      </c>
      <c r="P292" s="211">
        <f t="shared" si="134"/>
        <v>345.35112009757358</v>
      </c>
      <c r="Q292" s="211">
        <f t="shared" si="134"/>
        <v>333.44047915535077</v>
      </c>
      <c r="R292" s="211">
        <f t="shared" si="134"/>
        <v>321.94061831314474</v>
      </c>
      <c r="S292" s="211">
        <f t="shared" si="134"/>
        <v>310.83737038285949</v>
      </c>
      <c r="T292" s="211">
        <f t="shared" si="134"/>
        <v>300.1170567814184</v>
      </c>
      <c r="U292" s="211">
        <f t="shared" si="134"/>
        <v>289.7664706795108</v>
      </c>
      <c r="V292" s="211">
        <f t="shared" si="134"/>
        <v>279.77286073151447</v>
      </c>
      <c r="W292" s="211">
        <f t="shared" si="134"/>
        <v>270.12391536654775</v>
      </c>
      <c r="X292" s="211">
        <f t="shared" si="134"/>
        <v>260.80774762129971</v>
      </c>
      <c r="Y292" s="211">
        <f t="shared" si="134"/>
        <v>251.81288049595352</v>
      </c>
      <c r="Z292" s="211">
        <f t="shared" si="134"/>
        <v>242.82366889812053</v>
      </c>
      <c r="AA292" s="211">
        <f t="shared" si="134"/>
        <v>233.84031725705194</v>
      </c>
      <c r="AB292" s="211">
        <f t="shared" si="134"/>
        <v>224.86304558585354</v>
      </c>
      <c r="AC292" s="211">
        <f t="shared" si="134"/>
        <v>215.89209135261757</v>
      </c>
      <c r="AD292" s="211">
        <f t="shared" si="134"/>
        <v>206.92771166620682</v>
      </c>
      <c r="AE292" s="211">
        <f t="shared" si="134"/>
        <v>197.97018584625658</v>
      </c>
      <c r="AF292" s="211">
        <f t="shared" si="134"/>
        <v>189.01981846639967</v>
      </c>
      <c r="AG292" s="211">
        <f t="shared" si="134"/>
        <v>180.07694298585085</v>
      </c>
      <c r="AH292" s="211">
        <f t="shared" si="134"/>
        <v>171.14192612009225</v>
      </c>
      <c r="AI292" s="211">
        <f t="shared" si="134"/>
        <v>162.215173150634</v>
      </c>
      <c r="AJ292" s="211">
        <f t="shared" si="134"/>
        <v>153.2971344430415</v>
      </c>
      <c r="AK292" s="211">
        <f t="shared" si="134"/>
        <v>144.38831354150378</v>
      </c>
      <c r="AL292" s="211">
        <f t="shared" si="134"/>
        <v>135.48927735296601</v>
      </c>
      <c r="AM292" s="211">
        <f t="shared" si="134"/>
        <v>333.42864137005279</v>
      </c>
      <c r="AN292" s="210">
        <f t="shared" si="129"/>
        <v>333.42864137005279</v>
      </c>
      <c r="AO292" s="210">
        <f t="shared" si="129"/>
        <v>333.42864137005279</v>
      </c>
      <c r="AP292" s="210">
        <f t="shared" si="129"/>
        <v>333.42864137005279</v>
      </c>
      <c r="AQ292" s="210">
        <f t="shared" si="129"/>
        <v>333.42864137005279</v>
      </c>
      <c r="AR292" s="210">
        <f t="shared" si="129"/>
        <v>333.42864137005279</v>
      </c>
      <c r="AS292" s="210">
        <f t="shared" si="129"/>
        <v>333.42864137005279</v>
      </c>
      <c r="AT292" s="210">
        <f t="shared" si="129"/>
        <v>333.42864137005279</v>
      </c>
      <c r="AU292" s="210">
        <f t="shared" si="129"/>
        <v>333.42864137005279</v>
      </c>
      <c r="AV292" s="210">
        <f t="shared" si="129"/>
        <v>333.42864137005279</v>
      </c>
      <c r="AW292" s="210">
        <f t="shared" si="129"/>
        <v>333.42864137005279</v>
      </c>
      <c r="AX292" s="210">
        <f t="shared" si="129"/>
        <v>333.42864137005279</v>
      </c>
      <c r="AY292" s="210">
        <f t="shared" si="129"/>
        <v>333.42864137005279</v>
      </c>
      <c r="AZ292" s="210">
        <f t="shared" si="129"/>
        <v>333.42864137005279</v>
      </c>
    </row>
    <row r="293" spans="2:52" s="202" customFormat="1" x14ac:dyDescent="0.25">
      <c r="B293" s="201"/>
      <c r="D293" s="208">
        <f t="shared" si="127"/>
        <v>20</v>
      </c>
      <c r="E293" s="202" t="s">
        <v>676</v>
      </c>
      <c r="G293"/>
      <c r="I293"/>
      <c r="J293"/>
      <c r="K293" s="209" cm="1">
        <f t="array" ref="K293">SUMPRODUCT((EmissionRates!$J$10:$S$39)*(EmissionRates!$E$10:$E$39=$D293)*(EmissionRates!$J$8:$S$8=$E$276)*(EmissionRates!$B$10:$B$39=K$2)*(EmissionRates!$F$10:$F$39=$F$69))</f>
        <v>386.54020671564302</v>
      </c>
      <c r="L293" s="210">
        <f t="shared" ref="L293:AL293" si="135">K293*($AM$71/$K$71)^(1/(COUNT(K$2:AM$2)))</f>
        <v>373.20901609833214</v>
      </c>
      <c r="M293" s="210">
        <f t="shared" si="135"/>
        <v>360.33759820372228</v>
      </c>
      <c r="N293" s="210">
        <f t="shared" si="135"/>
        <v>347.91009616181526</v>
      </c>
      <c r="O293" s="210">
        <f t="shared" si="135"/>
        <v>335.91119998222041</v>
      </c>
      <c r="P293" s="210">
        <f t="shared" si="135"/>
        <v>324.32612769309907</v>
      </c>
      <c r="Q293" s="210">
        <f t="shared" si="135"/>
        <v>313.14060713059854</v>
      </c>
      <c r="R293" s="210">
        <f t="shared" si="135"/>
        <v>302.34085835634113</v>
      </c>
      <c r="S293" s="210">
        <f t="shared" si="135"/>
        <v>291.9135766813074</v>
      </c>
      <c r="T293" s="210">
        <f t="shared" si="135"/>
        <v>281.84591627520035</v>
      </c>
      <c r="U293" s="210">
        <f t="shared" si="135"/>
        <v>272.12547434109797</v>
      </c>
      <c r="V293" s="210">
        <f t="shared" si="135"/>
        <v>262.74027583589805</v>
      </c>
      <c r="W293" s="210">
        <f t="shared" si="135"/>
        <v>253.67875871773211</v>
      </c>
      <c r="X293" s="210">
        <f t="shared" si="135"/>
        <v>244.9297597021737</v>
      </c>
      <c r="Y293" s="210">
        <f t="shared" si="135"/>
        <v>236.48250050969369</v>
      </c>
      <c r="Z293" s="210">
        <f t="shared" si="135"/>
        <v>228.04055253594646</v>
      </c>
      <c r="AA293" s="210">
        <f t="shared" si="135"/>
        <v>219.60410776452059</v>
      </c>
      <c r="AB293" s="210">
        <f t="shared" si="135"/>
        <v>211.17337281411383</v>
      </c>
      <c r="AC293" s="210">
        <f t="shared" si="135"/>
        <v>202.74857069574975</v>
      </c>
      <c r="AD293" s="210">
        <f t="shared" si="135"/>
        <v>194.32994286549155</v>
      </c>
      <c r="AE293" s="210">
        <f t="shared" si="135"/>
        <v>185.91775163798201</v>
      </c>
      <c r="AF293" s="210">
        <f t="shared" si="135"/>
        <v>177.51228304439678</v>
      </c>
      <c r="AG293" s="210">
        <f t="shared" si="135"/>
        <v>169.1138502429381</v>
      </c>
      <c r="AH293" s="210">
        <f t="shared" si="135"/>
        <v>160.72279762343226</v>
      </c>
      <c r="AI293" s="210">
        <f t="shared" si="135"/>
        <v>152.3395057938321</v>
      </c>
      <c r="AJ293" s="210">
        <f t="shared" si="135"/>
        <v>143.96439770142615</v>
      </c>
      <c r="AK293" s="210">
        <f t="shared" si="135"/>
        <v>135.59794623460962</v>
      </c>
      <c r="AL293" s="210">
        <f t="shared" si="135"/>
        <v>127.24068378700629</v>
      </c>
      <c r="AM293" s="209" cm="1">
        <f t="array" ref="AM293">SUMPRODUCT((EmissionRates!$J$10:$S$39)*(EmissionRates!$E$10:$E$39=$D293)*(EmissionRates!$J$8:$S$8=$E$276)*(EmissionRates!$B$10:$B$39=AM$2)*(EmissionRates!$F$10:$F$39=$F$69))</f>
        <v>312.76482689139601</v>
      </c>
      <c r="AN293" s="210">
        <f t="shared" si="129"/>
        <v>312.76482689139601</v>
      </c>
      <c r="AO293" s="210">
        <f t="shared" si="129"/>
        <v>312.76482689139601</v>
      </c>
      <c r="AP293" s="210">
        <f t="shared" si="129"/>
        <v>312.76482689139601</v>
      </c>
      <c r="AQ293" s="210">
        <f t="shared" si="129"/>
        <v>312.76482689139601</v>
      </c>
      <c r="AR293" s="210">
        <f t="shared" si="129"/>
        <v>312.76482689139601</v>
      </c>
      <c r="AS293" s="210">
        <f t="shared" si="129"/>
        <v>312.76482689139601</v>
      </c>
      <c r="AT293" s="210">
        <f t="shared" si="129"/>
        <v>312.76482689139601</v>
      </c>
      <c r="AU293" s="210">
        <f t="shared" si="129"/>
        <v>312.76482689139601</v>
      </c>
      <c r="AV293" s="210">
        <f t="shared" si="129"/>
        <v>312.76482689139601</v>
      </c>
      <c r="AW293" s="210">
        <f t="shared" si="129"/>
        <v>312.76482689139601</v>
      </c>
      <c r="AX293" s="210">
        <f t="shared" si="129"/>
        <v>312.76482689139601</v>
      </c>
      <c r="AY293" s="210">
        <f t="shared" si="129"/>
        <v>312.76482689139601</v>
      </c>
      <c r="AZ293" s="210">
        <f t="shared" si="129"/>
        <v>312.76482689139601</v>
      </c>
    </row>
    <row r="294" spans="2:52" s="202" customFormat="1" x14ac:dyDescent="0.25">
      <c r="B294" s="201"/>
      <c r="D294" s="208">
        <f t="shared" si="127"/>
        <v>21</v>
      </c>
      <c r="E294" s="207" t="s">
        <v>677</v>
      </c>
      <c r="G294"/>
      <c r="I294"/>
      <c r="J294"/>
      <c r="K294" s="211">
        <f t="shared" ref="K294:AM297" si="136">K293*($K$76/$K$71)^(1/(COUNT($D293:$D298)))</f>
        <v>375.33806930365068</v>
      </c>
      <c r="L294" s="211">
        <f t="shared" si="136"/>
        <v>362.39322356474059</v>
      </c>
      <c r="M294" s="211">
        <f t="shared" si="136"/>
        <v>349.89482609449419</v>
      </c>
      <c r="N294" s="211">
        <f t="shared" si="136"/>
        <v>337.82747956330138</v>
      </c>
      <c r="O294" s="211">
        <f t="shared" si="136"/>
        <v>326.17631767230262</v>
      </c>
      <c r="P294" s="211">
        <f t="shared" si="136"/>
        <v>314.92698683893644</v>
      </c>
      <c r="Q294" s="211">
        <f t="shared" si="136"/>
        <v>304.06562851412514</v>
      </c>
      <c r="R294" s="211">
        <f t="shared" si="136"/>
        <v>293.57886210931429</v>
      </c>
      <c r="S294" s="211">
        <f t="shared" si="136"/>
        <v>283.45376851233272</v>
      </c>
      <c r="T294" s="211">
        <f t="shared" si="136"/>
        <v>273.67787417176578</v>
      </c>
      <c r="U294" s="211">
        <f t="shared" si="136"/>
        <v>264.23913573023486</v>
      </c>
      <c r="V294" s="211">
        <f t="shared" si="136"/>
        <v>255.12592518765177</v>
      </c>
      <c r="W294" s="211">
        <f t="shared" si="136"/>
        <v>246.32701557617011</v>
      </c>
      <c r="X294" s="211">
        <f t="shared" si="136"/>
        <v>237.83156712918625</v>
      </c>
      <c r="Y294" s="211">
        <f t="shared" si="136"/>
        <v>229.62911392735055</v>
      </c>
      <c r="Z294" s="211">
        <f t="shared" si="136"/>
        <v>221.43181802235014</v>
      </c>
      <c r="AA294" s="211">
        <f t="shared" si="136"/>
        <v>213.23986583398877</v>
      </c>
      <c r="AB294" s="211">
        <f t="shared" si="136"/>
        <v>205.05345799304627</v>
      </c>
      <c r="AC294" s="211">
        <f t="shared" si="136"/>
        <v>196.87281104757</v>
      </c>
      <c r="AD294" s="211">
        <f t="shared" si="136"/>
        <v>188.6981594561002</v>
      </c>
      <c r="AE294" s="211">
        <f t="shared" si="136"/>
        <v>180.52975793126407</v>
      </c>
      <c r="AF294" s="211">
        <f t="shared" si="136"/>
        <v>172.36788421490411</v>
      </c>
      <c r="AG294" s="211">
        <f t="shared" si="136"/>
        <v>164.21284238973405</v>
      </c>
      <c r="AH294" s="211">
        <f t="shared" si="136"/>
        <v>156.06496686498284</v>
      </c>
      <c r="AI294" s="211">
        <f t="shared" si="136"/>
        <v>147.92462721838572</v>
      </c>
      <c r="AJ294" s="211">
        <f t="shared" si="136"/>
        <v>139.79223413999753</v>
      </c>
      <c r="AK294" s="211">
        <f t="shared" si="136"/>
        <v>131.66824681366043</v>
      </c>
      <c r="AL294" s="211">
        <f t="shared" si="136"/>
        <v>123.5531822039524</v>
      </c>
      <c r="AM294" s="211">
        <f t="shared" si="136"/>
        <v>303.7007385828469</v>
      </c>
      <c r="AN294" s="210">
        <f t="shared" ref="AN294:AZ302" si="137">$AM294</f>
        <v>303.7007385828469</v>
      </c>
      <c r="AO294" s="210">
        <f t="shared" si="137"/>
        <v>303.7007385828469</v>
      </c>
      <c r="AP294" s="210">
        <f t="shared" si="137"/>
        <v>303.7007385828469</v>
      </c>
      <c r="AQ294" s="210">
        <f t="shared" si="137"/>
        <v>303.7007385828469</v>
      </c>
      <c r="AR294" s="210">
        <f t="shared" si="137"/>
        <v>303.7007385828469</v>
      </c>
      <c r="AS294" s="210">
        <f t="shared" si="137"/>
        <v>303.7007385828469</v>
      </c>
      <c r="AT294" s="210">
        <f t="shared" si="137"/>
        <v>303.7007385828469</v>
      </c>
      <c r="AU294" s="210">
        <f t="shared" si="137"/>
        <v>303.7007385828469</v>
      </c>
      <c r="AV294" s="210">
        <f t="shared" si="137"/>
        <v>303.7007385828469</v>
      </c>
      <c r="AW294" s="210">
        <f t="shared" si="137"/>
        <v>303.7007385828469</v>
      </c>
      <c r="AX294" s="210">
        <f t="shared" si="137"/>
        <v>303.7007385828469</v>
      </c>
      <c r="AY294" s="210">
        <f t="shared" si="137"/>
        <v>303.7007385828469</v>
      </c>
      <c r="AZ294" s="210">
        <f t="shared" si="137"/>
        <v>303.7007385828469</v>
      </c>
    </row>
    <row r="295" spans="2:52" s="202" customFormat="1" x14ac:dyDescent="0.25">
      <c r="B295" s="201"/>
      <c r="D295" s="208">
        <f t="shared" si="127"/>
        <v>22</v>
      </c>
      <c r="E295" s="207" t="s">
        <v>678</v>
      </c>
      <c r="G295"/>
      <c r="I295"/>
      <c r="J295"/>
      <c r="K295" s="211">
        <f t="shared" si="136"/>
        <v>364.46057569433907</v>
      </c>
      <c r="L295" s="211">
        <f t="shared" si="136"/>
        <v>351.89087835713457</v>
      </c>
      <c r="M295" s="211">
        <f t="shared" si="136"/>
        <v>339.75469098420513</v>
      </c>
      <c r="N295" s="211">
        <f t="shared" si="136"/>
        <v>328.03706246860804</v>
      </c>
      <c r="O295" s="211">
        <f t="shared" si="136"/>
        <v>316.72355734460206</v>
      </c>
      <c r="P295" s="211">
        <f t="shared" si="136"/>
        <v>305.80023800395765</v>
      </c>
      <c r="Q295" s="211">
        <f t="shared" si="136"/>
        <v>295.25364752559943</v>
      </c>
      <c r="R295" s="211">
        <f t="shared" si="136"/>
        <v>285.07079309742954</v>
      </c>
      <c r="S295" s="211">
        <f t="shared" si="136"/>
        <v>275.23913000990621</v>
      </c>
      <c r="T295" s="211">
        <f t="shared" si="136"/>
        <v>265.74654620166046</v>
      </c>
      <c r="U295" s="211">
        <f t="shared" si="136"/>
        <v>256.58134733811107</v>
      </c>
      <c r="V295" s="211">
        <f t="shared" si="136"/>
        <v>247.73224240469565</v>
      </c>
      <c r="W295" s="211">
        <f t="shared" si="136"/>
        <v>239.18832979696947</v>
      </c>
      <c r="X295" s="211">
        <f t="shared" si="136"/>
        <v>230.93908389043602</v>
      </c>
      <c r="Y295" s="211">
        <f t="shared" si="136"/>
        <v>222.97434207356366</v>
      </c>
      <c r="Z295" s="211">
        <f t="shared" si="136"/>
        <v>215.01460809236625</v>
      </c>
      <c r="AA295" s="211">
        <f t="shared" si="136"/>
        <v>207.06006296410408</v>
      </c>
      <c r="AB295" s="211">
        <f t="shared" si="136"/>
        <v>199.110901505172</v>
      </c>
      <c r="AC295" s="211">
        <f t="shared" si="136"/>
        <v>191.1673339879417</v>
      </c>
      <c r="AD295" s="211">
        <f t="shared" si="136"/>
        <v>183.22958807622223</v>
      </c>
      <c r="AE295" s="211">
        <f t="shared" si="136"/>
        <v>175.29791110093564</v>
      </c>
      <c r="AF295" s="211">
        <f t="shared" si="136"/>
        <v>167.37257275482048</v>
      </c>
      <c r="AG295" s="211">
        <f t="shared" si="136"/>
        <v>159.45386830811441</v>
      </c>
      <c r="AH295" s="211">
        <f t="shared" si="136"/>
        <v>151.54212247869194</v>
      </c>
      <c r="AI295" s="211">
        <f t="shared" si="136"/>
        <v>143.6376941337322</v>
      </c>
      <c r="AJ295" s="211">
        <f t="shared" si="136"/>
        <v>135.74098206127741</v>
      </c>
      <c r="AK295" s="211">
        <f t="shared" si="136"/>
        <v>127.8524321377817</v>
      </c>
      <c r="AL295" s="211">
        <f t="shared" si="136"/>
        <v>119.9725463459192</v>
      </c>
      <c r="AM295" s="211">
        <f t="shared" si="136"/>
        <v>294.89933229542447</v>
      </c>
      <c r="AN295" s="210">
        <f t="shared" si="137"/>
        <v>294.89933229542447</v>
      </c>
      <c r="AO295" s="210">
        <f t="shared" si="137"/>
        <v>294.89933229542447</v>
      </c>
      <c r="AP295" s="210">
        <f t="shared" si="137"/>
        <v>294.89933229542447</v>
      </c>
      <c r="AQ295" s="210">
        <f t="shared" si="137"/>
        <v>294.89933229542447</v>
      </c>
      <c r="AR295" s="210">
        <f t="shared" si="137"/>
        <v>294.89933229542447</v>
      </c>
      <c r="AS295" s="210">
        <f t="shared" si="137"/>
        <v>294.89933229542447</v>
      </c>
      <c r="AT295" s="210">
        <f t="shared" si="137"/>
        <v>294.89933229542447</v>
      </c>
      <c r="AU295" s="210">
        <f t="shared" si="137"/>
        <v>294.89933229542447</v>
      </c>
      <c r="AV295" s="210">
        <f t="shared" si="137"/>
        <v>294.89933229542447</v>
      </c>
      <c r="AW295" s="210">
        <f t="shared" si="137"/>
        <v>294.89933229542447</v>
      </c>
      <c r="AX295" s="210">
        <f t="shared" si="137"/>
        <v>294.89933229542447</v>
      </c>
      <c r="AY295" s="210">
        <f t="shared" si="137"/>
        <v>294.89933229542447</v>
      </c>
      <c r="AZ295" s="210">
        <f t="shared" si="137"/>
        <v>294.89933229542447</v>
      </c>
    </row>
    <row r="296" spans="2:52" s="202" customFormat="1" x14ac:dyDescent="0.25">
      <c r="B296" s="201"/>
      <c r="D296" s="208">
        <f t="shared" si="127"/>
        <v>23</v>
      </c>
      <c r="E296" s="207" t="s">
        <v>679</v>
      </c>
      <c r="G296"/>
      <c r="I296"/>
      <c r="J296"/>
      <c r="K296" s="211">
        <f t="shared" si="136"/>
        <v>353.89831754046668</v>
      </c>
      <c r="L296" s="211">
        <f t="shared" si="136"/>
        <v>341.69289660802463</v>
      </c>
      <c r="M296" s="211">
        <f t="shared" si="136"/>
        <v>329.90842229429904</v>
      </c>
      <c r="N296" s="211">
        <f t="shared" si="136"/>
        <v>318.53037678324813</v>
      </c>
      <c r="O296" s="211">
        <f t="shared" si="136"/>
        <v>307.54474295647987</v>
      </c>
      <c r="P296" s="211">
        <f t="shared" si="136"/>
        <v>296.93798712494277</v>
      </c>
      <c r="Q296" s="211">
        <f t="shared" si="136"/>
        <v>286.69704235617434</v>
      </c>
      <c r="R296" s="211">
        <f t="shared" si="136"/>
        <v>276.80929237656858</v>
      </c>
      <c r="S296" s="211">
        <f t="shared" si="136"/>
        <v>267.26255602882901</v>
      </c>
      <c r="T296" s="211">
        <f t="shared" si="136"/>
        <v>258.04507226546178</v>
      </c>
      <c r="U296" s="211">
        <f t="shared" si="136"/>
        <v>249.14548565981974</v>
      </c>
      <c r="V296" s="211">
        <f t="shared" si="136"/>
        <v>240.55283241684953</v>
      </c>
      <c r="W296" s="211">
        <f t="shared" si="136"/>
        <v>232.25652686630642</v>
      </c>
      <c r="X296" s="211">
        <f t="shared" si="136"/>
        <v>224.24634842179844</v>
      </c>
      <c r="Y296" s="211">
        <f t="shared" si="136"/>
        <v>216.51242898959273</v>
      </c>
      <c r="Z296" s="211">
        <f t="shared" si="136"/>
        <v>208.78337226336421</v>
      </c>
      <c r="AA296" s="211">
        <f t="shared" si="136"/>
        <v>201.05935401439831</v>
      </c>
      <c r="AB296" s="211">
        <f t="shared" si="136"/>
        <v>193.3405634132088</v>
      </c>
      <c r="AC296" s="211">
        <f t="shared" si="136"/>
        <v>185.62720463836402</v>
      </c>
      <c r="AD296" s="211">
        <f t="shared" si="136"/>
        <v>177.91949875585678</v>
      </c>
      <c r="AE296" s="211">
        <f t="shared" si="136"/>
        <v>170.21768592882955</v>
      </c>
      <c r="AF296" s="211">
        <f t="shared" si="136"/>
        <v>162.5220280341843</v>
      </c>
      <c r="AG296" s="211">
        <f t="shared" si="136"/>
        <v>154.83281178507266</v>
      </c>
      <c r="AH296" s="211">
        <f t="shared" si="136"/>
        <v>147.15035248887531</v>
      </c>
      <c r="AI296" s="211">
        <f t="shared" si="136"/>
        <v>139.47499861261275</v>
      </c>
      <c r="AJ296" s="211">
        <f t="shared" si="136"/>
        <v>131.80713738724111</v>
      </c>
      <c r="AK296" s="211">
        <f t="shared" si="136"/>
        <v>124.14720176748166</v>
      </c>
      <c r="AL296" s="211">
        <f t="shared" si="136"/>
        <v>116.49567918828797</v>
      </c>
      <c r="AM296" s="211">
        <f t="shared" si="136"/>
        <v>286.3529953667325</v>
      </c>
      <c r="AN296" s="210">
        <f t="shared" si="137"/>
        <v>286.3529953667325</v>
      </c>
      <c r="AO296" s="210">
        <f t="shared" si="137"/>
        <v>286.3529953667325</v>
      </c>
      <c r="AP296" s="210">
        <f t="shared" si="137"/>
        <v>286.3529953667325</v>
      </c>
      <c r="AQ296" s="210">
        <f t="shared" si="137"/>
        <v>286.3529953667325</v>
      </c>
      <c r="AR296" s="210">
        <f t="shared" si="137"/>
        <v>286.3529953667325</v>
      </c>
      <c r="AS296" s="210">
        <f t="shared" si="137"/>
        <v>286.3529953667325</v>
      </c>
      <c r="AT296" s="210">
        <f t="shared" si="137"/>
        <v>286.3529953667325</v>
      </c>
      <c r="AU296" s="210">
        <f t="shared" si="137"/>
        <v>286.3529953667325</v>
      </c>
      <c r="AV296" s="210">
        <f t="shared" si="137"/>
        <v>286.3529953667325</v>
      </c>
      <c r="AW296" s="210">
        <f t="shared" si="137"/>
        <v>286.3529953667325</v>
      </c>
      <c r="AX296" s="210">
        <f t="shared" si="137"/>
        <v>286.3529953667325</v>
      </c>
      <c r="AY296" s="210">
        <f t="shared" si="137"/>
        <v>286.3529953667325</v>
      </c>
      <c r="AZ296" s="210">
        <f t="shared" si="137"/>
        <v>286.3529953667325</v>
      </c>
    </row>
    <row r="297" spans="2:52" s="202" customFormat="1" x14ac:dyDescent="0.25">
      <c r="B297" s="201"/>
      <c r="D297" s="208">
        <f t="shared" si="127"/>
        <v>24</v>
      </c>
      <c r="E297" s="202" t="s">
        <v>680</v>
      </c>
      <c r="G297"/>
      <c r="I297"/>
      <c r="J297"/>
      <c r="K297" s="211">
        <f t="shared" si="136"/>
        <v>343.64215915361711</v>
      </c>
      <c r="L297" s="211">
        <f t="shared" si="136"/>
        <v>331.79045770515364</v>
      </c>
      <c r="M297" s="211">
        <f t="shared" si="136"/>
        <v>320.34750362217488</v>
      </c>
      <c r="N297" s="211">
        <f t="shared" si="136"/>
        <v>309.29919982254302</v>
      </c>
      <c r="O297" s="211">
        <f t="shared" si="136"/>
        <v>298.63193541129021</v>
      </c>
      <c r="P297" s="211">
        <f t="shared" si="136"/>
        <v>288.33256891275397</v>
      </c>
      <c r="Q297" s="211">
        <f t="shared" si="136"/>
        <v>278.38841208101059</v>
      </c>
      <c r="R297" s="211">
        <f t="shared" si="136"/>
        <v>268.78721426866343</v>
      </c>
      <c r="S297" s="211">
        <f t="shared" si="136"/>
        <v>259.51714733472721</v>
      </c>
      <c r="T297" s="211">
        <f t="shared" si="136"/>
        <v>250.5667910730173</v>
      </c>
      <c r="U297" s="211">
        <f t="shared" si="136"/>
        <v>241.92511914309142</v>
      </c>
      <c r="V297" s="211">
        <f t="shared" si="136"/>
        <v>233.5814854864127</v>
      </c>
      <c r="W297" s="211">
        <f t="shared" si="136"/>
        <v>225.52561121099805</v>
      </c>
      <c r="X297" s="211">
        <f t="shared" si="136"/>
        <v>217.74757192839613</v>
      </c>
      <c r="Y297" s="211">
        <f t="shared" si="136"/>
        <v>210.23778552739299</v>
      </c>
      <c r="Z297" s="211">
        <f t="shared" si="136"/>
        <v>202.73272090860385</v>
      </c>
      <c r="AA297" s="211">
        <f t="shared" si="136"/>
        <v>195.23254874937035</v>
      </c>
      <c r="AB297" s="211">
        <f t="shared" si="136"/>
        <v>187.7374527379458</v>
      </c>
      <c r="AC297" s="211">
        <f t="shared" si="136"/>
        <v>180.24763113569682</v>
      </c>
      <c r="AD297" s="211">
        <f t="shared" si="136"/>
        <v>172.76329860200806</v>
      </c>
      <c r="AE297" s="211">
        <f t="shared" si="136"/>
        <v>165.28468833996854</v>
      </c>
      <c r="AF297" s="211">
        <f t="shared" si="136"/>
        <v>157.81205463715057</v>
      </c>
      <c r="AG297" s="211">
        <f t="shared" si="136"/>
        <v>150.34567589760863</v>
      </c>
      <c r="AH297" s="211">
        <f t="shared" si="136"/>
        <v>142.88585829095058</v>
      </c>
      <c r="AI297" s="211">
        <f t="shared" si="136"/>
        <v>135.43294018544034</v>
      </c>
      <c r="AJ297" s="211">
        <f t="shared" si="136"/>
        <v>127.98729758987839</v>
      </c>
      <c r="AK297" s="211">
        <f t="shared" si="136"/>
        <v>120.54935091173164</v>
      </c>
      <c r="AL297" s="211">
        <f t="shared" si="136"/>
        <v>113.1195734598337</v>
      </c>
      <c r="AM297" s="211">
        <f t="shared" si="136"/>
        <v>278.05433575331347</v>
      </c>
      <c r="AN297" s="210">
        <f t="shared" si="137"/>
        <v>278.05433575331347</v>
      </c>
      <c r="AO297" s="210">
        <f t="shared" si="137"/>
        <v>278.05433575331347</v>
      </c>
      <c r="AP297" s="210">
        <f t="shared" si="137"/>
        <v>278.05433575331347</v>
      </c>
      <c r="AQ297" s="210">
        <f t="shared" si="137"/>
        <v>278.05433575331347</v>
      </c>
      <c r="AR297" s="210">
        <f t="shared" si="137"/>
        <v>278.05433575331347</v>
      </c>
      <c r="AS297" s="210">
        <f t="shared" si="137"/>
        <v>278.05433575331347</v>
      </c>
      <c r="AT297" s="210">
        <f t="shared" si="137"/>
        <v>278.05433575331347</v>
      </c>
      <c r="AU297" s="210">
        <f t="shared" si="137"/>
        <v>278.05433575331347</v>
      </c>
      <c r="AV297" s="210">
        <f t="shared" si="137"/>
        <v>278.05433575331347</v>
      </c>
      <c r="AW297" s="210">
        <f t="shared" si="137"/>
        <v>278.05433575331347</v>
      </c>
      <c r="AX297" s="210">
        <f t="shared" si="137"/>
        <v>278.05433575331347</v>
      </c>
      <c r="AY297" s="210">
        <f t="shared" si="137"/>
        <v>278.05433575331347</v>
      </c>
      <c r="AZ297" s="210">
        <f t="shared" si="137"/>
        <v>278.05433575331347</v>
      </c>
    </row>
    <row r="298" spans="2:52" s="202" customFormat="1" x14ac:dyDescent="0.25">
      <c r="B298" s="201"/>
      <c r="D298" s="208">
        <f t="shared" si="127"/>
        <v>25</v>
      </c>
      <c r="E298" s="202" t="s">
        <v>681</v>
      </c>
      <c r="G298"/>
      <c r="I298"/>
      <c r="J298"/>
      <c r="K298" s="209" cm="1">
        <f t="array" ref="K298">SUMPRODUCT((EmissionRates!$J$10:$S$39)*(EmissionRates!$E$10:$E$39=$D298)*(EmissionRates!$J$8:$S$8=$E$276)*(EmissionRates!$B$10:$B$39=K$2)*(EmissionRates!$F$10:$F$39=$F$69))</f>
        <v>330.52488636569097</v>
      </c>
      <c r="L298" s="210">
        <f t="shared" ref="L298:AL298" si="138">K298*($AM$71/$K$71)^(1/(COUNT(K$2:AM$2)))</f>
        <v>319.12557993559034</v>
      </c>
      <c r="M298" s="210">
        <f t="shared" si="138"/>
        <v>308.11941844690745</v>
      </c>
      <c r="N298" s="210">
        <f t="shared" si="138"/>
        <v>297.49284292165441</v>
      </c>
      <c r="O298" s="210">
        <f t="shared" si="138"/>
        <v>287.23276201061009</v>
      </c>
      <c r="P298" s="210">
        <f t="shared" si="138"/>
        <v>277.3265358655068</v>
      </c>
      <c r="Q298" s="210">
        <f t="shared" si="138"/>
        <v>267.76196056744129</v>
      </c>
      <c r="R298" s="210">
        <f t="shared" si="138"/>
        <v>258.5272530923263</v>
      </c>
      <c r="S298" s="210">
        <f t="shared" si="138"/>
        <v>249.61103679486112</v>
      </c>
      <c r="T298" s="210">
        <f t="shared" si="138"/>
        <v>241.00232739313813</v>
      </c>
      <c r="U298" s="210">
        <f t="shared" si="138"/>
        <v>232.69051943661935</v>
      </c>
      <c r="V298" s="210">
        <f t="shared" si="138"/>
        <v>224.66537324081193</v>
      </c>
      <c r="W298" s="210">
        <f t="shared" si="138"/>
        <v>216.91700227254714</v>
      </c>
      <c r="X298" s="210">
        <f t="shared" si="138"/>
        <v>209.43586097032212</v>
      </c>
      <c r="Y298" s="210">
        <f t="shared" si="138"/>
        <v>202.21273298469984</v>
      </c>
      <c r="Z298" s="210">
        <f t="shared" si="138"/>
        <v>194.99414654465963</v>
      </c>
      <c r="AA298" s="210">
        <f t="shared" si="138"/>
        <v>187.78026581256469</v>
      </c>
      <c r="AB298" s="210">
        <f t="shared" si="138"/>
        <v>180.57126746504639</v>
      </c>
      <c r="AC298" s="210">
        <f t="shared" si="138"/>
        <v>173.36734219557448</v>
      </c>
      <c r="AD298" s="210">
        <f t="shared" si="138"/>
        <v>166.16869646970275</v>
      </c>
      <c r="AE298" s="210">
        <f t="shared" si="138"/>
        <v>158.97555458885185</v>
      </c>
      <c r="AF298" s="210">
        <f t="shared" si="138"/>
        <v>151.78816113410335</v>
      </c>
      <c r="AG298" s="210">
        <f t="shared" si="138"/>
        <v>144.60678388246313</v>
      </c>
      <c r="AH298" s="210">
        <f t="shared" si="138"/>
        <v>137.43171731664276</v>
      </c>
      <c r="AI298" s="210">
        <f t="shared" si="138"/>
        <v>130.26328688894495</v>
      </c>
      <c r="AJ298" s="210">
        <f t="shared" si="138"/>
        <v>123.10185425542006</v>
      </c>
      <c r="AK298" s="210">
        <f t="shared" si="138"/>
        <v>115.94782377602959</v>
      </c>
      <c r="AL298" s="210">
        <f t="shared" si="138"/>
        <v>108.80165069278702</v>
      </c>
      <c r="AM298" s="209" cm="1">
        <f t="array" ref="AM298">SUMPRODUCT((EmissionRates!$J$10:$S$39)*(EmissionRates!$E$10:$E$39=$D298)*(EmissionRates!$J$8:$S$8=$E$276)*(EmissionRates!$B$10:$B$39=AM$2)*(EmissionRates!$F$10:$F$39=$F$69))</f>
        <v>267.44783786452399</v>
      </c>
      <c r="AN298" s="210">
        <f t="shared" si="137"/>
        <v>267.44783786452399</v>
      </c>
      <c r="AO298" s="210">
        <f t="shared" si="137"/>
        <v>267.44783786452399</v>
      </c>
      <c r="AP298" s="210">
        <f t="shared" si="137"/>
        <v>267.44783786452399</v>
      </c>
      <c r="AQ298" s="210">
        <f t="shared" si="137"/>
        <v>267.44783786452399</v>
      </c>
      <c r="AR298" s="210">
        <f t="shared" si="137"/>
        <v>267.44783786452399</v>
      </c>
      <c r="AS298" s="210">
        <f t="shared" si="137"/>
        <v>267.44783786452399</v>
      </c>
      <c r="AT298" s="210">
        <f t="shared" si="137"/>
        <v>267.44783786452399</v>
      </c>
      <c r="AU298" s="210">
        <f t="shared" si="137"/>
        <v>267.44783786452399</v>
      </c>
      <c r="AV298" s="210">
        <f t="shared" si="137"/>
        <v>267.44783786452399</v>
      </c>
      <c r="AW298" s="210">
        <f t="shared" si="137"/>
        <v>267.44783786452399</v>
      </c>
      <c r="AX298" s="210">
        <f t="shared" si="137"/>
        <v>267.44783786452399</v>
      </c>
      <c r="AY298" s="210">
        <f t="shared" si="137"/>
        <v>267.44783786452399</v>
      </c>
      <c r="AZ298" s="210">
        <f t="shared" si="137"/>
        <v>267.44783786452399</v>
      </c>
    </row>
    <row r="299" spans="2:52" s="202" customFormat="1" x14ac:dyDescent="0.25">
      <c r="B299" s="201"/>
      <c r="D299" s="208">
        <f t="shared" si="127"/>
        <v>26</v>
      </c>
      <c r="E299" s="202" t="s">
        <v>682</v>
      </c>
      <c r="G299"/>
      <c r="I299"/>
      <c r="J299"/>
      <c r="K299" s="211">
        <f t="shared" ref="K299:AM302" si="139">K298*($K$76/$K$71)^(1/(COUNT($D298:$D303)))</f>
        <v>320.94610224227011</v>
      </c>
      <c r="L299" s="211">
        <f t="shared" si="139"/>
        <v>309.87715367614538</v>
      </c>
      <c r="M299" s="211">
        <f t="shared" si="139"/>
        <v>299.18995650535948</v>
      </c>
      <c r="N299" s="211">
        <f t="shared" si="139"/>
        <v>288.87134469820001</v>
      </c>
      <c r="O299" s="211">
        <f t="shared" si="139"/>
        <v>278.90860629959508</v>
      </c>
      <c r="P299" s="211">
        <f t="shared" si="139"/>
        <v>269.28946777069245</v>
      </c>
      <c r="Q299" s="211">
        <f t="shared" si="139"/>
        <v>260.00207886854332</v>
      </c>
      <c r="R299" s="211">
        <f t="shared" si="139"/>
        <v>251.0349980472628</v>
      </c>
      <c r="S299" s="211">
        <f t="shared" si="139"/>
        <v>242.3771783626828</v>
      </c>
      <c r="T299" s="211">
        <f t="shared" si="139"/>
        <v>234.01795386313185</v>
      </c>
      <c r="U299" s="211">
        <f t="shared" si="139"/>
        <v>225.9470264495769</v>
      </c>
      <c r="V299" s="211">
        <f t="shared" si="139"/>
        <v>218.15445318893865</v>
      </c>
      <c r="W299" s="211">
        <f t="shared" si="139"/>
        <v>210.63063406495186</v>
      </c>
      <c r="X299" s="211">
        <f t="shared" si="139"/>
        <v>203.36630015147983</v>
      </c>
      <c r="Y299" s="211">
        <f t="shared" si="139"/>
        <v>196.3525021937138</v>
      </c>
      <c r="Z299" s="211">
        <f t="shared" si="139"/>
        <v>189.34311416516292</v>
      </c>
      <c r="AA299" s="211">
        <f t="shared" si="139"/>
        <v>182.33829547067924</v>
      </c>
      <c r="AB299" s="211">
        <f t="shared" si="139"/>
        <v>175.33821766671292</v>
      </c>
      <c r="AC299" s="211">
        <f t="shared" si="139"/>
        <v>168.34306592033718</v>
      </c>
      <c r="AD299" s="211">
        <f t="shared" si="139"/>
        <v>161.35304071362606</v>
      </c>
      <c r="AE299" s="211">
        <f t="shared" si="139"/>
        <v>154.36835984762769</v>
      </c>
      <c r="AF299" s="211">
        <f t="shared" si="139"/>
        <v>147.38926081533594</v>
      </c>
      <c r="AG299" s="211">
        <f t="shared" si="139"/>
        <v>140.41600363343898</v>
      </c>
      <c r="AH299" s="211">
        <f t="shared" si="139"/>
        <v>133.4488742503853</v>
      </c>
      <c r="AI299" s="211">
        <f t="shared" si="139"/>
        <v>126.48818868669967</v>
      </c>
      <c r="AJ299" s="211">
        <f t="shared" si="139"/>
        <v>119.53429811745089</v>
      </c>
      <c r="AK299" s="211">
        <f t="shared" si="139"/>
        <v>112.5875951840372</v>
      </c>
      <c r="AL299" s="211">
        <f t="shared" si="139"/>
        <v>105.64852193532039</v>
      </c>
      <c r="AM299" s="211">
        <f t="shared" si="139"/>
        <v>259.69705960589221</v>
      </c>
      <c r="AN299" s="210">
        <f t="shared" si="137"/>
        <v>259.69705960589221</v>
      </c>
      <c r="AO299" s="210">
        <f t="shared" si="137"/>
        <v>259.69705960589221</v>
      </c>
      <c r="AP299" s="210">
        <f t="shared" si="137"/>
        <v>259.69705960589221</v>
      </c>
      <c r="AQ299" s="210">
        <f t="shared" si="137"/>
        <v>259.69705960589221</v>
      </c>
      <c r="AR299" s="210">
        <f t="shared" si="137"/>
        <v>259.69705960589221</v>
      </c>
      <c r="AS299" s="210">
        <f t="shared" si="137"/>
        <v>259.69705960589221</v>
      </c>
      <c r="AT299" s="210">
        <f t="shared" si="137"/>
        <v>259.69705960589221</v>
      </c>
      <c r="AU299" s="210">
        <f t="shared" si="137"/>
        <v>259.69705960589221</v>
      </c>
      <c r="AV299" s="210">
        <f t="shared" si="137"/>
        <v>259.69705960589221</v>
      </c>
      <c r="AW299" s="210">
        <f t="shared" si="137"/>
        <v>259.69705960589221</v>
      </c>
      <c r="AX299" s="210">
        <f t="shared" si="137"/>
        <v>259.69705960589221</v>
      </c>
      <c r="AY299" s="210">
        <f t="shared" si="137"/>
        <v>259.69705960589221</v>
      </c>
      <c r="AZ299" s="210">
        <f t="shared" si="137"/>
        <v>259.69705960589221</v>
      </c>
    </row>
    <row r="300" spans="2:52" s="202" customFormat="1" x14ac:dyDescent="0.25">
      <c r="B300" s="201"/>
      <c r="D300" s="208">
        <f t="shared" si="127"/>
        <v>27</v>
      </c>
      <c r="E300" s="202" t="s">
        <v>683</v>
      </c>
      <c r="G300"/>
      <c r="I300"/>
      <c r="J300"/>
      <c r="K300" s="211">
        <f t="shared" si="139"/>
        <v>311.64491629395786</v>
      </c>
      <c r="L300" s="211">
        <f t="shared" si="139"/>
        <v>300.89675164808187</v>
      </c>
      <c r="M300" s="211">
        <f t="shared" si="139"/>
        <v>290.51927504239171</v>
      </c>
      <c r="N300" s="211">
        <f t="shared" si="139"/>
        <v>280.49970200366198</v>
      </c>
      <c r="O300" s="211">
        <f t="shared" si="139"/>
        <v>270.82568897592898</v>
      </c>
      <c r="P300" s="211">
        <f t="shared" si="139"/>
        <v>261.48531811391757</v>
      </c>
      <c r="Q300" s="211">
        <f t="shared" si="139"/>
        <v>252.46708260091904</v>
      </c>
      <c r="R300" s="211">
        <f t="shared" si="139"/>
        <v>243.75987247303399</v>
      </c>
      <c r="S300" s="211">
        <f t="shared" si="139"/>
        <v>235.35296093231563</v>
      </c>
      <c r="T300" s="211">
        <f t="shared" si="139"/>
        <v>227.23599113195189</v>
      </c>
      <c r="U300" s="211">
        <f t="shared" si="139"/>
        <v>219.39896341720723</v>
      </c>
      <c r="V300" s="211">
        <f t="shared" si="139"/>
        <v>211.83222300640472</v>
      </c>
      <c r="W300" s="211">
        <f t="shared" si="139"/>
        <v>204.52644809677278</v>
      </c>
      <c r="X300" s="211">
        <f t="shared" si="139"/>
        <v>197.4726383805033</v>
      </c>
      <c r="Y300" s="211">
        <f t="shared" si="139"/>
        <v>190.66210395687369</v>
      </c>
      <c r="Z300" s="211">
        <f t="shared" si="139"/>
        <v>183.85585166040349</v>
      </c>
      <c r="AA300" s="211">
        <f t="shared" si="139"/>
        <v>177.05403627630875</v>
      </c>
      <c r="AB300" s="211">
        <f t="shared" si="139"/>
        <v>170.25682438924395</v>
      </c>
      <c r="AC300" s="211">
        <f t="shared" si="139"/>
        <v>163.46439580004363</v>
      </c>
      <c r="AD300" s="211">
        <f t="shared" si="139"/>
        <v>156.67694518070647</v>
      </c>
      <c r="AE300" s="211">
        <f t="shared" si="139"/>
        <v>149.89468402029226</v>
      </c>
      <c r="AF300" s="211">
        <f t="shared" si="139"/>
        <v>143.11784292912373</v>
      </c>
      <c r="AG300" s="211">
        <f t="shared" si="139"/>
        <v>136.34667438846927</v>
      </c>
      <c r="AH300" s="211">
        <f t="shared" si="139"/>
        <v>129.58145605984186</v>
      </c>
      <c r="AI300" s="211">
        <f t="shared" si="139"/>
        <v>122.82249480532606</v>
      </c>
      <c r="AJ300" s="211">
        <f t="shared" si="139"/>
        <v>116.07013162275348</v>
      </c>
      <c r="AK300" s="211">
        <f t="shared" si="139"/>
        <v>109.32474777456922</v>
      </c>
      <c r="AL300" s="211">
        <f t="shared" si="139"/>
        <v>102.58677249882781</v>
      </c>
      <c r="AM300" s="211">
        <f t="shared" si="139"/>
        <v>252.17090295607264</v>
      </c>
      <c r="AN300" s="210">
        <f t="shared" si="137"/>
        <v>252.17090295607264</v>
      </c>
      <c r="AO300" s="210">
        <f t="shared" si="137"/>
        <v>252.17090295607264</v>
      </c>
      <c r="AP300" s="210">
        <f t="shared" si="137"/>
        <v>252.17090295607264</v>
      </c>
      <c r="AQ300" s="210">
        <f t="shared" si="137"/>
        <v>252.17090295607264</v>
      </c>
      <c r="AR300" s="210">
        <f t="shared" si="137"/>
        <v>252.17090295607264</v>
      </c>
      <c r="AS300" s="210">
        <f t="shared" si="137"/>
        <v>252.17090295607264</v>
      </c>
      <c r="AT300" s="210">
        <f t="shared" si="137"/>
        <v>252.17090295607264</v>
      </c>
      <c r="AU300" s="210">
        <f t="shared" si="137"/>
        <v>252.17090295607264</v>
      </c>
      <c r="AV300" s="210">
        <f t="shared" si="137"/>
        <v>252.17090295607264</v>
      </c>
      <c r="AW300" s="210">
        <f t="shared" si="137"/>
        <v>252.17090295607264</v>
      </c>
      <c r="AX300" s="210">
        <f t="shared" si="137"/>
        <v>252.17090295607264</v>
      </c>
      <c r="AY300" s="210">
        <f t="shared" si="137"/>
        <v>252.17090295607264</v>
      </c>
      <c r="AZ300" s="210">
        <f t="shared" si="137"/>
        <v>252.17090295607264</v>
      </c>
    </row>
    <row r="301" spans="2:52" s="202" customFormat="1" x14ac:dyDescent="0.25">
      <c r="B301" s="201"/>
      <c r="D301" s="208">
        <f t="shared" si="127"/>
        <v>28</v>
      </c>
      <c r="E301" s="202" t="s">
        <v>684</v>
      </c>
      <c r="G301"/>
      <c r="I301"/>
      <c r="J301"/>
      <c r="K301" s="211">
        <f t="shared" si="139"/>
        <v>302.61328358041203</v>
      </c>
      <c r="L301" s="211">
        <f t="shared" si="139"/>
        <v>292.1766063689555</v>
      </c>
      <c r="M301" s="211">
        <f t="shared" si="139"/>
        <v>282.09987446435201</v>
      </c>
      <c r="N301" s="211">
        <f t="shared" si="139"/>
        <v>272.37067389409856</v>
      </c>
      <c r="O301" s="211">
        <f t="shared" si="139"/>
        <v>262.97701882494084</v>
      </c>
      <c r="P301" s="211">
        <f t="shared" si="139"/>
        <v>253.90733679699474</v>
      </c>
      <c r="Q301" s="211">
        <f t="shared" si="139"/>
        <v>245.15045446711963</v>
      </c>
      <c r="R301" s="211">
        <f t="shared" si="139"/>
        <v>236.69558384398218</v>
      </c>
      <c r="S301" s="211">
        <f t="shared" si="139"/>
        <v>228.53230899785189</v>
      </c>
      <c r="T301" s="211">
        <f t="shared" si="139"/>
        <v>220.65057322875558</v>
      </c>
      <c r="U301" s="211">
        <f t="shared" si="139"/>
        <v>213.04066667718334</v>
      </c>
      <c r="V301" s="211">
        <f t="shared" si="139"/>
        <v>205.69321436208219</v>
      </c>
      <c r="W301" s="211">
        <f t="shared" si="139"/>
        <v>198.59916463140166</v>
      </c>
      <c r="X301" s="211">
        <f t="shared" si="139"/>
        <v>191.74977801096247</v>
      </c>
      <c r="Y301" s="211">
        <f t="shared" si="139"/>
        <v>185.13661643791121</v>
      </c>
      <c r="Z301" s="211">
        <f t="shared" si="139"/>
        <v>178.52761289373402</v>
      </c>
      <c r="AA301" s="211">
        <f t="shared" si="139"/>
        <v>171.92291767789047</v>
      </c>
      <c r="AB301" s="211">
        <f t="shared" si="139"/>
        <v>165.32269254732455</v>
      </c>
      <c r="AC301" s="211">
        <f t="shared" si="139"/>
        <v>158.72711209214862</v>
      </c>
      <c r="AD301" s="211">
        <f t="shared" si="139"/>
        <v>152.1363653426649</v>
      </c>
      <c r="AE301" s="211">
        <f t="shared" si="139"/>
        <v>145.55065765886968</v>
      </c>
      <c r="AF301" s="211">
        <f t="shared" si="139"/>
        <v>138.97021296787784</v>
      </c>
      <c r="AG301" s="211">
        <f t="shared" si="139"/>
        <v>132.39527643391853</v>
      </c>
      <c r="AH301" s="211">
        <f t="shared" si="139"/>
        <v>125.82611767172884</v>
      </c>
      <c r="AI301" s="211">
        <f t="shared" si="139"/>
        <v>119.26303465036956</v>
      </c>
      <c r="AJ301" s="211">
        <f t="shared" si="139"/>
        <v>112.70635848537677</v>
      </c>
      <c r="AK301" s="211">
        <f t="shared" si="139"/>
        <v>106.15645939001043</v>
      </c>
      <c r="AL301" s="211">
        <f t="shared" si="139"/>
        <v>99.613754162781689</v>
      </c>
      <c r="AM301" s="211">
        <f t="shared" si="139"/>
        <v>244.86285826332946</v>
      </c>
      <c r="AN301" s="210">
        <f t="shared" si="137"/>
        <v>244.86285826332946</v>
      </c>
      <c r="AO301" s="210">
        <f t="shared" si="137"/>
        <v>244.86285826332946</v>
      </c>
      <c r="AP301" s="210">
        <f t="shared" si="137"/>
        <v>244.86285826332946</v>
      </c>
      <c r="AQ301" s="210">
        <f t="shared" si="137"/>
        <v>244.86285826332946</v>
      </c>
      <c r="AR301" s="210">
        <f t="shared" si="137"/>
        <v>244.86285826332946</v>
      </c>
      <c r="AS301" s="210">
        <f t="shared" si="137"/>
        <v>244.86285826332946</v>
      </c>
      <c r="AT301" s="210">
        <f t="shared" si="137"/>
        <v>244.86285826332946</v>
      </c>
      <c r="AU301" s="210">
        <f t="shared" si="137"/>
        <v>244.86285826332946</v>
      </c>
      <c r="AV301" s="210">
        <f t="shared" si="137"/>
        <v>244.86285826332946</v>
      </c>
      <c r="AW301" s="210">
        <f t="shared" si="137"/>
        <v>244.86285826332946</v>
      </c>
      <c r="AX301" s="210">
        <f t="shared" si="137"/>
        <v>244.86285826332946</v>
      </c>
      <c r="AY301" s="210">
        <f t="shared" si="137"/>
        <v>244.86285826332946</v>
      </c>
      <c r="AZ301" s="210">
        <f t="shared" si="137"/>
        <v>244.86285826332946</v>
      </c>
    </row>
    <row r="302" spans="2:52" s="202" customFormat="1" x14ac:dyDescent="0.25">
      <c r="B302" s="201"/>
      <c r="D302" s="208">
        <f t="shared" si="127"/>
        <v>29</v>
      </c>
      <c r="E302" s="202" t="s">
        <v>685</v>
      </c>
      <c r="G302"/>
      <c r="I302"/>
      <c r="J302"/>
      <c r="K302" s="211">
        <f t="shared" si="139"/>
        <v>293.84339230787032</v>
      </c>
      <c r="L302" s="211">
        <f t="shared" si="139"/>
        <v>283.70917546202685</v>
      </c>
      <c r="M302" s="211">
        <f t="shared" si="139"/>
        <v>273.92447251973567</v>
      </c>
      <c r="N302" s="211">
        <f t="shared" si="139"/>
        <v>264.47722927191154</v>
      </c>
      <c r="O302" s="211">
        <f t="shared" si="139"/>
        <v>255.35580724101828</v>
      </c>
      <c r="P302" s="211">
        <f t="shared" si="139"/>
        <v>246.54896934311341</v>
      </c>
      <c r="Q302" s="211">
        <f t="shared" si="139"/>
        <v>238.04586604438595</v>
      </c>
      <c r="R302" s="211">
        <f t="shared" si="139"/>
        <v>229.83602199513521</v>
      </c>
      <c r="S302" s="211">
        <f t="shared" si="139"/>
        <v>221.9093231247235</v>
      </c>
      <c r="T302" s="211">
        <f t="shared" si="139"/>
        <v>214.25600418160406</v>
      </c>
      <c r="U302" s="211">
        <f t="shared" si="139"/>
        <v>206.86663670307539</v>
      </c>
      <c r="V302" s="211">
        <f t="shared" si="139"/>
        <v>199.73211739993999</v>
      </c>
      <c r="W302" s="211">
        <f t="shared" si="139"/>
        <v>192.84365694175926</v>
      </c>
      <c r="X302" s="211">
        <f t="shared" si="139"/>
        <v>186.19276912888776</v>
      </c>
      <c r="Y302" s="211">
        <f t="shared" si="139"/>
        <v>179.771260437948</v>
      </c>
      <c r="Z302" s="211">
        <f t="shared" si="139"/>
        <v>173.35378927403022</v>
      </c>
      <c r="AA302" s="211">
        <f t="shared" si="139"/>
        <v>166.94050158083704</v>
      </c>
      <c r="AB302" s="211">
        <f t="shared" si="139"/>
        <v>160.53155442751162</v>
      </c>
      <c r="AC302" s="211">
        <f t="shared" si="139"/>
        <v>154.12711734445347</v>
      </c>
      <c r="AD302" s="211">
        <f t="shared" si="139"/>
        <v>147.72737388376777</v>
      </c>
      <c r="AE302" s="211">
        <f t="shared" si="139"/>
        <v>141.3325234540107</v>
      </c>
      <c r="AF302" s="211">
        <f t="shared" si="139"/>
        <v>134.94278349277221</v>
      </c>
      <c r="AG302" s="211">
        <f t="shared" si="139"/>
        <v>128.55839205929379</v>
      </c>
      <c r="AH302" s="211">
        <f t="shared" si="139"/>
        <v>122.17961095473643</v>
      </c>
      <c r="AI302" s="211">
        <f t="shared" si="139"/>
        <v>115.80672951286166</v>
      </c>
      <c r="AJ302" s="211">
        <f t="shared" si="139"/>
        <v>109.44006925330407</v>
      </c>
      <c r="AK302" s="211">
        <f t="shared" si="139"/>
        <v>103.07998966034968</v>
      </c>
      <c r="AL302" s="211">
        <f t="shared" si="139"/>
        <v>96.726895453470746</v>
      </c>
      <c r="AM302" s="211">
        <f t="shared" si="139"/>
        <v>237.76660452903968</v>
      </c>
      <c r="AN302" s="210">
        <f>$AM302</f>
        <v>237.76660452903968</v>
      </c>
      <c r="AO302" s="210">
        <f>$AM302</f>
        <v>237.76660452903968</v>
      </c>
      <c r="AP302" s="210">
        <f t="shared" si="137"/>
        <v>237.76660452903968</v>
      </c>
      <c r="AQ302" s="210">
        <f t="shared" si="137"/>
        <v>237.76660452903968</v>
      </c>
      <c r="AR302" s="210">
        <f t="shared" si="137"/>
        <v>237.76660452903968</v>
      </c>
      <c r="AS302" s="210">
        <f t="shared" si="137"/>
        <v>237.76660452903968</v>
      </c>
      <c r="AT302" s="210">
        <f t="shared" si="137"/>
        <v>237.76660452903968</v>
      </c>
      <c r="AU302" s="210">
        <f t="shared" si="137"/>
        <v>237.76660452903968</v>
      </c>
      <c r="AV302" s="210">
        <f t="shared" si="137"/>
        <v>237.76660452903968</v>
      </c>
      <c r="AW302" s="210">
        <f t="shared" si="137"/>
        <v>237.76660452903968</v>
      </c>
      <c r="AX302" s="210">
        <f t="shared" si="137"/>
        <v>237.76660452903968</v>
      </c>
      <c r="AY302" s="210">
        <f t="shared" si="137"/>
        <v>237.76660452903968</v>
      </c>
      <c r="AZ302" s="210">
        <f t="shared" si="137"/>
        <v>237.76660452903968</v>
      </c>
    </row>
    <row r="303" spans="2:52" s="202" customFormat="1" x14ac:dyDescent="0.25">
      <c r="B303" s="201"/>
      <c r="D303" s="208">
        <f t="shared" si="127"/>
        <v>30</v>
      </c>
      <c r="E303" s="202" t="s">
        <v>686</v>
      </c>
      <c r="G303"/>
      <c r="I303"/>
      <c r="J303"/>
      <c r="K303" s="209" cm="1">
        <f t="array" ref="K303">SUMPRODUCT((EmissionRates!$J$10:$S$39)*(EmissionRates!$E$10:$E$39=$D303)*(EmissionRates!$J$8:$S$8=$E$276)*(EmissionRates!$B$10:$B$39=K$2)*(EmissionRates!$F$10:$F$39=$F$69))</f>
        <v>292.78347878889599</v>
      </c>
      <c r="L303" s="210">
        <f t="shared" ref="L303:AL303" si="140">K303*($AM$71/$K$71)^(1/(COUNT(K$2:AM$2)))</f>
        <v>282.68581676688149</v>
      </c>
      <c r="M303" s="210">
        <f t="shared" si="140"/>
        <v>272.9364079275008</v>
      </c>
      <c r="N303" s="210">
        <f t="shared" si="140"/>
        <v>263.52324154203774</v>
      </c>
      <c r="O303" s="210">
        <f t="shared" si="140"/>
        <v>254.43472111375289</v>
      </c>
      <c r="P303" s="210">
        <f t="shared" si="140"/>
        <v>245.65965009164566</v>
      </c>
      <c r="Q303" s="210">
        <f t="shared" si="140"/>
        <v>237.18721807692688</v>
      </c>
      <c r="R303" s="210">
        <f t="shared" si="140"/>
        <v>229.00698750520965</v>
      </c>
      <c r="S303" s="210">
        <f t="shared" si="140"/>
        <v>221.10888078801122</v>
      </c>
      <c r="T303" s="210">
        <f t="shared" si="140"/>
        <v>213.48316789772534</v>
      </c>
      <c r="U303" s="210">
        <f t="shared" si="140"/>
        <v>206.12045438077004</v>
      </c>
      <c r="V303" s="210">
        <f t="shared" si="140"/>
        <v>199.01166978414406</v>
      </c>
      <c r="W303" s="210">
        <f t="shared" si="140"/>
        <v>192.14805648113398</v>
      </c>
      <c r="X303" s="210">
        <f t="shared" si="140"/>
        <v>185.52115888240573</v>
      </c>
      <c r="Y303" s="210">
        <f t="shared" si="140"/>
        <v>179.12281301918952</v>
      </c>
      <c r="Z303" s="210">
        <f t="shared" si="140"/>
        <v>172.72849011935506</v>
      </c>
      <c r="AA303" s="210">
        <f t="shared" si="140"/>
        <v>166.33833560017578</v>
      </c>
      <c r="AB303" s="210">
        <f t="shared" si="140"/>
        <v>159.95250596423554</v>
      </c>
      <c r="AC303" s="210">
        <f t="shared" si="140"/>
        <v>153.57117013042597</v>
      </c>
      <c r="AD303" s="210">
        <f t="shared" si="140"/>
        <v>147.19451098876709</v>
      </c>
      <c r="AE303" s="210">
        <f t="shared" si="140"/>
        <v>140.82272722853452</v>
      </c>
      <c r="AF303" s="210">
        <f t="shared" si="140"/>
        <v>134.45603550300567</v>
      </c>
      <c r="AG303" s="210">
        <f t="shared" si="140"/>
        <v>128.09467301272596</v>
      </c>
      <c r="AH303" s="210">
        <f t="shared" si="140"/>
        <v>121.73890061452133</v>
      </c>
      <c r="AI303" s="210">
        <f t="shared" si="140"/>
        <v>115.38900659850633</v>
      </c>
      <c r="AJ303" s="210">
        <f t="shared" si="140"/>
        <v>109.04531132457193</v>
      </c>
      <c r="AK303" s="210">
        <f t="shared" si="140"/>
        <v>102.70817298031939</v>
      </c>
      <c r="AL303" s="210">
        <f t="shared" si="140"/>
        <v>96.377994825369683</v>
      </c>
      <c r="AM303" s="209" cm="1">
        <f t="array" ref="AM303">SUMPRODUCT((EmissionRates!$J$10:$S$39)*(EmissionRates!$E$10:$E$39=$D303)*(EmissionRates!$J$8:$S$8=$E$276)*(EmissionRates!$B$10:$B$39=AM$2)*(EmissionRates!$F$10:$F$39=$F$69))</f>
        <v>236.79674345649701</v>
      </c>
      <c r="AN303" s="210">
        <f t="shared" ref="AN303:AZ322" si="141">$AM303</f>
        <v>236.79674345649701</v>
      </c>
      <c r="AO303" s="210">
        <f t="shared" si="141"/>
        <v>236.79674345649701</v>
      </c>
      <c r="AP303" s="210">
        <f t="shared" si="141"/>
        <v>236.79674345649701</v>
      </c>
      <c r="AQ303" s="210">
        <f t="shared" si="141"/>
        <v>236.79674345649701</v>
      </c>
      <c r="AR303" s="210">
        <f t="shared" si="141"/>
        <v>236.79674345649701</v>
      </c>
      <c r="AS303" s="210">
        <f t="shared" si="141"/>
        <v>236.79674345649701</v>
      </c>
      <c r="AT303" s="210">
        <f t="shared" si="141"/>
        <v>236.79674345649701</v>
      </c>
      <c r="AU303" s="210">
        <f t="shared" si="141"/>
        <v>236.79674345649701</v>
      </c>
      <c r="AV303" s="210">
        <f t="shared" si="141"/>
        <v>236.79674345649701</v>
      </c>
      <c r="AW303" s="210">
        <f t="shared" si="141"/>
        <v>236.79674345649701</v>
      </c>
      <c r="AX303" s="210">
        <f t="shared" si="141"/>
        <v>236.79674345649701</v>
      </c>
      <c r="AY303" s="210">
        <f t="shared" si="141"/>
        <v>236.79674345649701</v>
      </c>
      <c r="AZ303" s="210">
        <f t="shared" si="141"/>
        <v>236.79674345649701</v>
      </c>
    </row>
    <row r="304" spans="2:52" s="202" customFormat="1" x14ac:dyDescent="0.25">
      <c r="B304" s="201"/>
      <c r="D304" s="208">
        <f t="shared" si="127"/>
        <v>31</v>
      </c>
      <c r="E304" s="207" t="s">
        <v>687</v>
      </c>
      <c r="G304"/>
      <c r="I304"/>
      <c r="J304"/>
      <c r="K304" s="211">
        <f t="shared" ref="K304:AM307" si="142">K303*($K$76/$K$71)^(1/(COUNT($D303:$D308)))</f>
        <v>284.29846040174766</v>
      </c>
      <c r="L304" s="211">
        <f t="shared" si="142"/>
        <v>274.49343390779779</v>
      </c>
      <c r="M304" s="211">
        <f t="shared" si="142"/>
        <v>265.02656803705781</v>
      </c>
      <c r="N304" s="211">
        <f t="shared" si="142"/>
        <v>255.88620013801324</v>
      </c>
      <c r="O304" s="211">
        <f t="shared" si="142"/>
        <v>247.06106978646687</v>
      </c>
      <c r="P304" s="211">
        <f t="shared" si="142"/>
        <v>238.54030491332375</v>
      </c>
      <c r="Q304" s="211">
        <f t="shared" si="142"/>
        <v>230.31340841080709</v>
      </c>
      <c r="R304" s="211">
        <f t="shared" si="142"/>
        <v>222.37024520060646</v>
      </c>
      <c r="S304" s="211">
        <f t="shared" si="142"/>
        <v>214.70102974802549</v>
      </c>
      <c r="T304" s="211">
        <f t="shared" si="142"/>
        <v>207.29631400674828</v>
      </c>
      <c r="U304" s="211">
        <f t="shared" si="142"/>
        <v>200.14697577937247</v>
      </c>
      <c r="V304" s="211">
        <f t="shared" si="142"/>
        <v>193.24420747937006</v>
      </c>
      <c r="W304" s="211">
        <f t="shared" si="142"/>
        <v>186.57950528063134</v>
      </c>
      <c r="X304" s="211">
        <f t="shared" si="142"/>
        <v>180.14465864122482</v>
      </c>
      <c r="Y304" s="211">
        <f t="shared" si="142"/>
        <v>173.93174018846668</v>
      </c>
      <c r="Z304" s="211">
        <f t="shared" si="142"/>
        <v>167.7227281115068</v>
      </c>
      <c r="AA304" s="211">
        <f t="shared" si="142"/>
        <v>161.51776361335001</v>
      </c>
      <c r="AB304" s="211">
        <f t="shared" si="142"/>
        <v>155.31699866105342</v>
      </c>
      <c r="AC304" s="211">
        <f t="shared" si="142"/>
        <v>149.12059727815077</v>
      </c>
      <c r="AD304" s="211">
        <f t="shared" si="142"/>
        <v>142.92873705441363</v>
      </c>
      <c r="AE304" s="211">
        <f t="shared" si="142"/>
        <v>136.74161092099848</v>
      </c>
      <c r="AF304" s="211">
        <f t="shared" si="142"/>
        <v>130.55942925245742</v>
      </c>
      <c r="AG304" s="211">
        <f t="shared" si="142"/>
        <v>124.38242237513992</v>
      </c>
      <c r="AH304" s="211">
        <f t="shared" si="142"/>
        <v>118.21084358610469</v>
      </c>
      <c r="AI304" s="211">
        <f t="shared" si="142"/>
        <v>112.04497282066789</v>
      </c>
      <c r="AJ304" s="211">
        <f t="shared" si="142"/>
        <v>105.8851211545233</v>
      </c>
      <c r="AK304" s="211">
        <f t="shared" si="142"/>
        <v>99.731636394808078</v>
      </c>
      <c r="AL304" s="211">
        <f t="shared" si="142"/>
        <v>93.584910114468414</v>
      </c>
      <c r="AM304" s="211">
        <f t="shared" si="142"/>
        <v>229.93424994915696</v>
      </c>
      <c r="AN304" s="210">
        <f t="shared" si="141"/>
        <v>229.93424994915696</v>
      </c>
      <c r="AO304" s="210">
        <f t="shared" si="141"/>
        <v>229.93424994915696</v>
      </c>
      <c r="AP304" s="210">
        <f t="shared" si="141"/>
        <v>229.93424994915696</v>
      </c>
      <c r="AQ304" s="210">
        <f t="shared" si="141"/>
        <v>229.93424994915696</v>
      </c>
      <c r="AR304" s="210">
        <f t="shared" si="141"/>
        <v>229.93424994915696</v>
      </c>
      <c r="AS304" s="210">
        <f t="shared" si="141"/>
        <v>229.93424994915696</v>
      </c>
      <c r="AT304" s="210">
        <f t="shared" si="141"/>
        <v>229.93424994915696</v>
      </c>
      <c r="AU304" s="210">
        <f t="shared" si="141"/>
        <v>229.93424994915696</v>
      </c>
      <c r="AV304" s="210">
        <f t="shared" si="141"/>
        <v>229.93424994915696</v>
      </c>
      <c r="AW304" s="210">
        <f t="shared" si="141"/>
        <v>229.93424994915696</v>
      </c>
      <c r="AX304" s="210">
        <f t="shared" si="141"/>
        <v>229.93424994915696</v>
      </c>
      <c r="AY304" s="210">
        <f t="shared" si="141"/>
        <v>229.93424994915696</v>
      </c>
      <c r="AZ304" s="210">
        <f t="shared" si="141"/>
        <v>229.93424994915696</v>
      </c>
    </row>
    <row r="305" spans="2:52" s="202" customFormat="1" x14ac:dyDescent="0.25">
      <c r="B305" s="201"/>
      <c r="D305" s="208">
        <f t="shared" si="127"/>
        <v>32</v>
      </c>
      <c r="E305" s="207" t="s">
        <v>688</v>
      </c>
      <c r="G305"/>
      <c r="I305"/>
      <c r="J305"/>
      <c r="K305" s="211">
        <f t="shared" si="142"/>
        <v>276.05934228645913</v>
      </c>
      <c r="L305" s="211">
        <f t="shared" si="142"/>
        <v>266.53847058987617</v>
      </c>
      <c r="M305" s="211">
        <f t="shared" si="142"/>
        <v>257.34595944473125</v>
      </c>
      <c r="N305" s="211">
        <f t="shared" si="142"/>
        <v>248.47048418925218</v>
      </c>
      <c r="O305" s="211">
        <f t="shared" si="142"/>
        <v>239.90111073222593</v>
      </c>
      <c r="P305" s="211">
        <f t="shared" si="142"/>
        <v>231.62728208280777</v>
      </c>
      <c r="Q305" s="211">
        <f t="shared" si="142"/>
        <v>223.6388053448959</v>
      </c>
      <c r="R305" s="211">
        <f t="shared" si="142"/>
        <v>215.92583916005157</v>
      </c>
      <c r="S305" s="211">
        <f t="shared" si="142"/>
        <v>208.47888158349329</v>
      </c>
      <c r="T305" s="211">
        <f t="shared" si="142"/>
        <v>201.2887583782302</v>
      </c>
      <c r="U305" s="211">
        <f t="shared" si="142"/>
        <v>194.34661171291299</v>
      </c>
      <c r="V305" s="211">
        <f t="shared" si="142"/>
        <v>187.64388924947903</v>
      </c>
      <c r="W305" s="211">
        <f t="shared" si="142"/>
        <v>181.17233360714809</v>
      </c>
      <c r="X305" s="211">
        <f t="shared" si="142"/>
        <v>174.92397218978928</v>
      </c>
      <c r="Y305" s="211">
        <f t="shared" si="142"/>
        <v>168.89110736412638</v>
      </c>
      <c r="Z305" s="211">
        <f t="shared" si="142"/>
        <v>162.86203570544745</v>
      </c>
      <c r="AA305" s="211">
        <f t="shared" si="142"/>
        <v>156.83689432462043</v>
      </c>
      <c r="AB305" s="211">
        <f t="shared" si="142"/>
        <v>150.8158307846175</v>
      </c>
      <c r="AC305" s="211">
        <f t="shared" si="142"/>
        <v>144.79900435548467</v>
      </c>
      <c r="AD305" s="211">
        <f t="shared" si="142"/>
        <v>138.78658748034897</v>
      </c>
      <c r="AE305" s="211">
        <f t="shared" si="142"/>
        <v>132.77876749912107</v>
      </c>
      <c r="AF305" s="211">
        <f t="shared" si="142"/>
        <v>126.77574868958848</v>
      </c>
      <c r="AG305" s="211">
        <f t="shared" si="142"/>
        <v>120.77775470312255</v>
      </c>
      <c r="AH305" s="211">
        <f t="shared" si="142"/>
        <v>114.78503149610073</v>
      </c>
      <c r="AI305" s="211">
        <f t="shared" si="142"/>
        <v>108.79785089116727</v>
      </c>
      <c r="AJ305" s="211">
        <f t="shared" si="142"/>
        <v>102.81651494887959</v>
      </c>
      <c r="AK305" s="211">
        <f t="shared" si="142"/>
        <v>96.841361396742059</v>
      </c>
      <c r="AL305" s="211">
        <f t="shared" si="142"/>
        <v>90.872770459712029</v>
      </c>
      <c r="AM305" s="211">
        <f t="shared" si="142"/>
        <v>223.27063509382396</v>
      </c>
      <c r="AN305" s="210">
        <f t="shared" si="141"/>
        <v>223.27063509382396</v>
      </c>
      <c r="AO305" s="210">
        <f t="shared" si="141"/>
        <v>223.27063509382396</v>
      </c>
      <c r="AP305" s="210">
        <f t="shared" si="141"/>
        <v>223.27063509382396</v>
      </c>
      <c r="AQ305" s="210">
        <f t="shared" si="141"/>
        <v>223.27063509382396</v>
      </c>
      <c r="AR305" s="210">
        <f t="shared" si="141"/>
        <v>223.27063509382396</v>
      </c>
      <c r="AS305" s="210">
        <f t="shared" si="141"/>
        <v>223.27063509382396</v>
      </c>
      <c r="AT305" s="210">
        <f t="shared" si="141"/>
        <v>223.27063509382396</v>
      </c>
      <c r="AU305" s="210">
        <f t="shared" si="141"/>
        <v>223.27063509382396</v>
      </c>
      <c r="AV305" s="210">
        <f t="shared" si="141"/>
        <v>223.27063509382396</v>
      </c>
      <c r="AW305" s="210">
        <f t="shared" si="141"/>
        <v>223.27063509382396</v>
      </c>
      <c r="AX305" s="210">
        <f t="shared" si="141"/>
        <v>223.27063509382396</v>
      </c>
      <c r="AY305" s="210">
        <f t="shared" si="141"/>
        <v>223.27063509382396</v>
      </c>
      <c r="AZ305" s="210">
        <f t="shared" si="141"/>
        <v>223.27063509382396</v>
      </c>
    </row>
    <row r="306" spans="2:52" s="202" customFormat="1" x14ac:dyDescent="0.25">
      <c r="B306" s="201"/>
      <c r="D306" s="208">
        <f t="shared" si="127"/>
        <v>33</v>
      </c>
      <c r="E306" s="207" t="s">
        <v>689</v>
      </c>
      <c r="G306"/>
      <c r="I306"/>
      <c r="J306"/>
      <c r="K306" s="211">
        <f t="shared" si="142"/>
        <v>268.0589981245073</v>
      </c>
      <c r="L306" s="211">
        <f t="shared" si="142"/>
        <v>258.8140462706059</v>
      </c>
      <c r="M306" s="211">
        <f t="shared" si="142"/>
        <v>249.88793890757759</v>
      </c>
      <c r="N306" s="211">
        <f t="shared" si="142"/>
        <v>241.26967956827295</v>
      </c>
      <c r="O306" s="211">
        <f t="shared" si="142"/>
        <v>232.94865103716253</v>
      </c>
      <c r="P306" s="211">
        <f t="shared" si="142"/>
        <v>224.91460227051925</v>
      </c>
      <c r="Q306" s="211">
        <f t="shared" si="142"/>
        <v>217.15763576770286</v>
      </c>
      <c r="R306" s="211">
        <f t="shared" si="142"/>
        <v>209.66819537799074</v>
      </c>
      <c r="S306" s="211">
        <f t="shared" si="142"/>
        <v>202.43705452793213</v>
      </c>
      <c r="T306" s="211">
        <f t="shared" si="142"/>
        <v>195.45530485472381</v>
      </c>
      <c r="U306" s="211">
        <f t="shared" si="142"/>
        <v>188.71434523160295</v>
      </c>
      <c r="V306" s="211">
        <f t="shared" si="142"/>
        <v>182.20587117173821</v>
      </c>
      <c r="W306" s="211">
        <f t="shared" si="142"/>
        <v>175.92186459756431</v>
      </c>
      <c r="X306" s="211">
        <f t="shared" si="142"/>
        <v>169.85458396295712</v>
      </c>
      <c r="Y306" s="211">
        <f t="shared" si="142"/>
        <v>163.99655471607988</v>
      </c>
      <c r="Z306" s="211">
        <f t="shared" si="142"/>
        <v>158.14220870822297</v>
      </c>
      <c r="AA306" s="211">
        <f t="shared" si="142"/>
        <v>152.29167907670967</v>
      </c>
      <c r="AB306" s="211">
        <f t="shared" si="142"/>
        <v>146.44510910806002</v>
      </c>
      <c r="AC306" s="211">
        <f t="shared" si="142"/>
        <v>140.60265345659079</v>
      </c>
      <c r="AD306" s="211">
        <f t="shared" si="142"/>
        <v>134.76447956793695</v>
      </c>
      <c r="AE306" s="211">
        <f t="shared" si="142"/>
        <v>128.93076935280058</v>
      </c>
      <c r="AF306" s="211">
        <f t="shared" si="142"/>
        <v>123.101721168892</v>
      </c>
      <c r="AG306" s="211">
        <f t="shared" si="142"/>
        <v>117.27755218604885</v>
      </c>
      <c r="AH306" s="211">
        <f t="shared" si="142"/>
        <v>111.45850123270407</v>
      </c>
      <c r="AI306" s="211">
        <f t="shared" si="142"/>
        <v>105.64483225393947</v>
      </c>
      <c r="AJ306" s="211">
        <f t="shared" si="142"/>
        <v>99.836838556439503</v>
      </c>
      <c r="AK306" s="211">
        <f t="shared" si="142"/>
        <v>94.034848080188766</v>
      </c>
      <c r="AL306" s="211">
        <f t="shared" si="142"/>
        <v>88.239230031026437</v>
      </c>
      <c r="AM306" s="211">
        <f t="shared" si="142"/>
        <v>216.80013528311798</v>
      </c>
      <c r="AN306" s="210">
        <f t="shared" si="141"/>
        <v>216.80013528311798</v>
      </c>
      <c r="AO306" s="210">
        <f t="shared" si="141"/>
        <v>216.80013528311798</v>
      </c>
      <c r="AP306" s="210">
        <f t="shared" si="141"/>
        <v>216.80013528311798</v>
      </c>
      <c r="AQ306" s="210">
        <f t="shared" si="141"/>
        <v>216.80013528311798</v>
      </c>
      <c r="AR306" s="210">
        <f t="shared" si="141"/>
        <v>216.80013528311798</v>
      </c>
      <c r="AS306" s="210">
        <f t="shared" si="141"/>
        <v>216.80013528311798</v>
      </c>
      <c r="AT306" s="210">
        <f t="shared" si="141"/>
        <v>216.80013528311798</v>
      </c>
      <c r="AU306" s="210">
        <f t="shared" si="141"/>
        <v>216.80013528311798</v>
      </c>
      <c r="AV306" s="210">
        <f t="shared" si="141"/>
        <v>216.80013528311798</v>
      </c>
      <c r="AW306" s="210">
        <f t="shared" si="141"/>
        <v>216.80013528311798</v>
      </c>
      <c r="AX306" s="210">
        <f t="shared" si="141"/>
        <v>216.80013528311798</v>
      </c>
      <c r="AY306" s="210">
        <f t="shared" si="141"/>
        <v>216.80013528311798</v>
      </c>
      <c r="AZ306" s="210">
        <f t="shared" si="141"/>
        <v>216.80013528311798</v>
      </c>
    </row>
    <row r="307" spans="2:52" s="202" customFormat="1" x14ac:dyDescent="0.25">
      <c r="B307" s="201"/>
      <c r="D307" s="208">
        <f t="shared" si="127"/>
        <v>34</v>
      </c>
      <c r="E307" s="202" t="s">
        <v>690</v>
      </c>
      <c r="G307"/>
      <c r="I307"/>
      <c r="J307"/>
      <c r="K307" s="211">
        <f t="shared" si="142"/>
        <v>260.29050812180816</v>
      </c>
      <c r="L307" s="211">
        <f t="shared" si="142"/>
        <v>251.3134798091979</v>
      </c>
      <c r="M307" s="211">
        <f t="shared" si="142"/>
        <v>242.64605570730936</v>
      </c>
      <c r="N307" s="211">
        <f t="shared" si="142"/>
        <v>234.27755803236397</v>
      </c>
      <c r="O307" s="211">
        <f t="shared" si="142"/>
        <v>226.19767726129288</v>
      </c>
      <c r="P307" s="211">
        <f t="shared" si="142"/>
        <v>218.39645943097904</v>
      </c>
      <c r="Q307" s="211">
        <f t="shared" si="142"/>
        <v>210.86429387552877</v>
      </c>
      <c r="R307" s="211">
        <f t="shared" si="142"/>
        <v>203.59190138646673</v>
      </c>
      <c r="S307" s="211">
        <f t="shared" si="142"/>
        <v>196.57032278126775</v>
      </c>
      <c r="T307" s="211">
        <f t="shared" si="142"/>
        <v>189.79090786614304</v>
      </c>
      <c r="U307" s="211">
        <f t="shared" si="142"/>
        <v>183.24530477948321</v>
      </c>
      <c r="V307" s="211">
        <f t="shared" si="142"/>
        <v>176.92544970282978</v>
      </c>
      <c r="W307" s="211">
        <f t="shared" si="142"/>
        <v>170.82355692670004</v>
      </c>
      <c r="X307" s="211">
        <f t="shared" si="142"/>
        <v>164.93210925902659</v>
      </c>
      <c r="Y307" s="211">
        <f t="shared" si="142"/>
        <v>159.24384876439524</v>
      </c>
      <c r="Z307" s="211">
        <f t="shared" si="142"/>
        <v>153.5591647665905</v>
      </c>
      <c r="AA307" s="211">
        <f t="shared" si="142"/>
        <v>147.87818654454639</v>
      </c>
      <c r="AB307" s="211">
        <f t="shared" si="142"/>
        <v>142.2010532322646</v>
      </c>
      <c r="AC307" s="211">
        <f t="shared" si="142"/>
        <v>136.52791500209892</v>
      </c>
      <c r="AD307" s="211">
        <f t="shared" si="142"/>
        <v>130.85893444702219</v>
      </c>
      <c r="AE307" s="211">
        <f t="shared" si="142"/>
        <v>125.19428820586919</v>
      </c>
      <c r="AF307" s="211">
        <f t="shared" si="142"/>
        <v>119.53416888784002</v>
      </c>
      <c r="AG307" s="211">
        <f t="shared" si="142"/>
        <v>113.87878736907682</v>
      </c>
      <c r="AH307" s="211">
        <f t="shared" si="142"/>
        <v>108.22837555663959</v>
      </c>
      <c r="AI307" s="211">
        <f t="shared" si="142"/>
        <v>102.58318974634359</v>
      </c>
      <c r="AJ307" s="211">
        <f t="shared" si="142"/>
        <v>96.943514744692109</v>
      </c>
      <c r="AK307" s="211">
        <f t="shared" si="142"/>
        <v>91.309668987797423</v>
      </c>
      <c r="AL307" s="211">
        <f t="shared" si="142"/>
        <v>85.682010981720339</v>
      </c>
      <c r="AM307" s="211">
        <f t="shared" si="142"/>
        <v>210.51715394201619</v>
      </c>
      <c r="AN307" s="210">
        <f t="shared" si="141"/>
        <v>210.51715394201619</v>
      </c>
      <c r="AO307" s="210">
        <f t="shared" si="141"/>
        <v>210.51715394201619</v>
      </c>
      <c r="AP307" s="210">
        <f t="shared" si="141"/>
        <v>210.51715394201619</v>
      </c>
      <c r="AQ307" s="210">
        <f t="shared" si="141"/>
        <v>210.51715394201619</v>
      </c>
      <c r="AR307" s="210">
        <f t="shared" si="141"/>
        <v>210.51715394201619</v>
      </c>
      <c r="AS307" s="210">
        <f t="shared" si="141"/>
        <v>210.51715394201619</v>
      </c>
      <c r="AT307" s="210">
        <f t="shared" si="141"/>
        <v>210.51715394201619</v>
      </c>
      <c r="AU307" s="210">
        <f t="shared" si="141"/>
        <v>210.51715394201619</v>
      </c>
      <c r="AV307" s="210">
        <f t="shared" si="141"/>
        <v>210.51715394201619</v>
      </c>
      <c r="AW307" s="210">
        <f t="shared" si="141"/>
        <v>210.51715394201619</v>
      </c>
      <c r="AX307" s="210">
        <f t="shared" si="141"/>
        <v>210.51715394201619</v>
      </c>
      <c r="AY307" s="210">
        <f t="shared" si="141"/>
        <v>210.51715394201619</v>
      </c>
      <c r="AZ307" s="210">
        <f t="shared" si="141"/>
        <v>210.51715394201619</v>
      </c>
    </row>
    <row r="308" spans="2:52" s="202" customFormat="1" x14ac:dyDescent="0.25">
      <c r="B308" s="201"/>
      <c r="D308" s="208">
        <f t="shared" si="127"/>
        <v>35</v>
      </c>
      <c r="E308" s="202" t="s">
        <v>691</v>
      </c>
      <c r="G308"/>
      <c r="I308"/>
      <c r="J308"/>
      <c r="K308" s="209" cm="1">
        <f t="array" ref="K308">SUMPRODUCT((EmissionRates!$J$10:$S$39)*(EmissionRates!$E$10:$E$39=$D308)*(EmissionRates!$J$8:$S$8=$E$276)*(EmissionRates!$B$10:$B$39=K$2)*(EmissionRates!$F$10:$F$39=$F$69))</f>
        <v>272.29717411451998</v>
      </c>
      <c r="L308" s="210">
        <f t="shared" ref="L308:AL308" si="143">K308*($AM$71/$K$71)^(1/(COUNT(K$2:AM$2)))</f>
        <v>262.9060539422627</v>
      </c>
      <c r="M308" s="210">
        <f t="shared" si="143"/>
        <v>253.83881938643378</v>
      </c>
      <c r="N308" s="210">
        <f t="shared" si="143"/>
        <v>245.08430011904198</v>
      </c>
      <c r="O308" s="210">
        <f t="shared" si="143"/>
        <v>236.63171105991538</v>
      </c>
      <c r="P308" s="210">
        <f t="shared" si="143"/>
        <v>228.47063909008321</v>
      </c>
      <c r="Q308" s="210">
        <f t="shared" si="143"/>
        <v>220.59103022339326</v>
      </c>
      <c r="R308" s="210">
        <f t="shared" si="143"/>
        <v>212.98317722056089</v>
      </c>
      <c r="S308" s="210">
        <f t="shared" si="143"/>
        <v>205.63770763039082</v>
      </c>
      <c r="T308" s="210">
        <f t="shared" si="143"/>
        <v>198.54557224343924</v>
      </c>
      <c r="U308" s="210">
        <f t="shared" si="143"/>
        <v>191.69803394389177</v>
      </c>
      <c r="V308" s="210">
        <f t="shared" si="143"/>
        <v>185.08665694592335</v>
      </c>
      <c r="W308" s="210">
        <f t="shared" si="143"/>
        <v>178.70329640127997</v>
      </c>
      <c r="X308" s="210">
        <f t="shared" si="143"/>
        <v>172.54008836527913</v>
      </c>
      <c r="Y308" s="210">
        <f t="shared" si="143"/>
        <v>166.5894401088681</v>
      </c>
      <c r="Z308" s="210">
        <f t="shared" si="143"/>
        <v>160.6425333257292</v>
      </c>
      <c r="AA308" s="210">
        <f t="shared" si="143"/>
        <v>154.69950325816777</v>
      </c>
      <c r="AB308" s="210">
        <f t="shared" si="143"/>
        <v>148.76049545815107</v>
      </c>
      <c r="AC308" s="210">
        <f t="shared" si="143"/>
        <v>142.82566702517471</v>
      </c>
      <c r="AD308" s="210">
        <f t="shared" si="143"/>
        <v>136.89518805229122</v>
      </c>
      <c r="AE308" s="210">
        <f t="shared" si="143"/>
        <v>130.96924332632153</v>
      </c>
      <c r="AF308" s="210">
        <f t="shared" si="143"/>
        <v>125.04803434113219</v>
      </c>
      <c r="AG308" s="210">
        <f t="shared" si="143"/>
        <v>119.13178170014827</v>
      </c>
      <c r="AH308" s="210">
        <f t="shared" si="143"/>
        <v>113.22072800782557</v>
      </c>
      <c r="AI308" s="210">
        <f t="shared" si="143"/>
        <v>107.31514138237844</v>
      </c>
      <c r="AJ308" s="210">
        <f t="shared" si="143"/>
        <v>101.41531976784857</v>
      </c>
      <c r="AK308" s="210">
        <f t="shared" si="143"/>
        <v>95.521596289151461</v>
      </c>
      <c r="AL308" s="210">
        <f t="shared" si="143"/>
        <v>89.634345989495401</v>
      </c>
      <c r="AM308" s="209" cm="1">
        <f t="array" ref="AM308">SUMPRODUCT((EmissionRates!$J$10:$S$39)*(EmissionRates!$E$10:$E$39=$D308)*(EmissionRates!$J$8:$S$8=$E$276)*(EmissionRates!$B$10:$B$39=AM$2)*(EmissionRates!$F$10:$F$39=$F$69))</f>
        <v>220.182896058577</v>
      </c>
      <c r="AN308" s="210">
        <f t="shared" si="141"/>
        <v>220.182896058577</v>
      </c>
      <c r="AO308" s="210">
        <f t="shared" si="141"/>
        <v>220.182896058577</v>
      </c>
      <c r="AP308" s="210">
        <f t="shared" si="141"/>
        <v>220.182896058577</v>
      </c>
      <c r="AQ308" s="210">
        <f t="shared" si="141"/>
        <v>220.182896058577</v>
      </c>
      <c r="AR308" s="210">
        <f t="shared" si="141"/>
        <v>220.182896058577</v>
      </c>
      <c r="AS308" s="210">
        <f t="shared" si="141"/>
        <v>220.182896058577</v>
      </c>
      <c r="AT308" s="210">
        <f t="shared" si="141"/>
        <v>220.182896058577</v>
      </c>
      <c r="AU308" s="210">
        <f t="shared" si="141"/>
        <v>220.182896058577</v>
      </c>
      <c r="AV308" s="210">
        <f t="shared" si="141"/>
        <v>220.182896058577</v>
      </c>
      <c r="AW308" s="210">
        <f t="shared" si="141"/>
        <v>220.182896058577</v>
      </c>
      <c r="AX308" s="210">
        <f t="shared" si="141"/>
        <v>220.182896058577</v>
      </c>
      <c r="AY308" s="210">
        <f t="shared" si="141"/>
        <v>220.182896058577</v>
      </c>
      <c r="AZ308" s="210">
        <f t="shared" si="141"/>
        <v>220.182896058577</v>
      </c>
    </row>
    <row r="309" spans="2:52" s="202" customFormat="1" x14ac:dyDescent="0.25">
      <c r="B309" s="201"/>
      <c r="D309" s="208">
        <f t="shared" si="127"/>
        <v>36</v>
      </c>
      <c r="E309" s="202" t="s">
        <v>692</v>
      </c>
      <c r="G309"/>
      <c r="I309"/>
      <c r="J309"/>
      <c r="K309" s="211">
        <f t="shared" ref="K309:AM312" si="144">K308*($K$76/$K$71)^(1/(COUNT($D308:$D313)))</f>
        <v>264.40585955439713</v>
      </c>
      <c r="L309" s="211">
        <f t="shared" si="144"/>
        <v>255.28689895776594</v>
      </c>
      <c r="M309" s="211">
        <f t="shared" si="144"/>
        <v>246.48243760295588</v>
      </c>
      <c r="N309" s="211">
        <f t="shared" si="144"/>
        <v>237.98162888392471</v>
      </c>
      <c r="O309" s="211">
        <f t="shared" si="144"/>
        <v>229.77400027776619</v>
      </c>
      <c r="P309" s="211">
        <f t="shared" si="144"/>
        <v>221.84944044314503</v>
      </c>
      <c r="Q309" s="211">
        <f t="shared" si="144"/>
        <v>214.19818676368752</v>
      </c>
      <c r="R309" s="211">
        <f t="shared" si="144"/>
        <v>206.81081332098188</v>
      </c>
      <c r="S309" s="211">
        <f t="shared" si="144"/>
        <v>199.6782192823718</v>
      </c>
      <c r="T309" s="211">
        <f t="shared" si="144"/>
        <v>192.79161768923723</v>
      </c>
      <c r="U309" s="211">
        <f t="shared" si="144"/>
        <v>186.14252463195106</v>
      </c>
      <c r="V309" s="211">
        <f t="shared" si="144"/>
        <v>179.72274879817462</v>
      </c>
      <c r="W309" s="211">
        <f t="shared" si="144"/>
        <v>173.52438138161736</v>
      </c>
      <c r="X309" s="211">
        <f t="shared" si="144"/>
        <v>167.53978633882778</v>
      </c>
      <c r="Y309" s="211">
        <f t="shared" si="144"/>
        <v>161.76159098201325</v>
      </c>
      <c r="Z309" s="211">
        <f t="shared" si="144"/>
        <v>155.98702866861808</v>
      </c>
      <c r="AA309" s="211">
        <f t="shared" si="144"/>
        <v>150.21623072155478</v>
      </c>
      <c r="AB309" s="211">
        <f t="shared" si="144"/>
        <v>144.44933847461849</v>
      </c>
      <c r="AC309" s="211">
        <f t="shared" si="144"/>
        <v>138.68650447447925</v>
      </c>
      <c r="AD309" s="211">
        <f t="shared" si="144"/>
        <v>132.92789388480395</v>
      </c>
      <c r="AE309" s="211">
        <f t="shared" si="144"/>
        <v>127.17368613719475</v>
      </c>
      <c r="AF309" s="211">
        <f t="shared" si="144"/>
        <v>121.42407688612055</v>
      </c>
      <c r="AG309" s="211">
        <f t="shared" si="144"/>
        <v>115.67928034180373</v>
      </c>
      <c r="AH309" s="211">
        <f t="shared" si="144"/>
        <v>109.93953207789608</v>
      </c>
      <c r="AI309" s="211">
        <f t="shared" si="144"/>
        <v>104.20509244240581</v>
      </c>
      <c r="AJ309" s="211">
        <f t="shared" si="144"/>
        <v>98.476250744800396</v>
      </c>
      <c r="AK309" s="211">
        <f t="shared" si="144"/>
        <v>92.753330455861033</v>
      </c>
      <c r="AL309" s="211">
        <f t="shared" si="144"/>
        <v>87.036695749847624</v>
      </c>
      <c r="AM309" s="211">
        <f t="shared" si="144"/>
        <v>213.80188054048605</v>
      </c>
      <c r="AN309" s="210">
        <f t="shared" si="141"/>
        <v>213.80188054048605</v>
      </c>
      <c r="AO309" s="210">
        <f t="shared" si="141"/>
        <v>213.80188054048605</v>
      </c>
      <c r="AP309" s="210">
        <f t="shared" si="141"/>
        <v>213.80188054048605</v>
      </c>
      <c r="AQ309" s="210">
        <f t="shared" si="141"/>
        <v>213.80188054048605</v>
      </c>
      <c r="AR309" s="210">
        <f t="shared" si="141"/>
        <v>213.80188054048605</v>
      </c>
      <c r="AS309" s="210">
        <f t="shared" si="141"/>
        <v>213.80188054048605</v>
      </c>
      <c r="AT309" s="210">
        <f t="shared" si="141"/>
        <v>213.80188054048605</v>
      </c>
      <c r="AU309" s="210">
        <f t="shared" si="141"/>
        <v>213.80188054048605</v>
      </c>
      <c r="AV309" s="210">
        <f t="shared" si="141"/>
        <v>213.80188054048605</v>
      </c>
      <c r="AW309" s="210">
        <f t="shared" si="141"/>
        <v>213.80188054048605</v>
      </c>
      <c r="AX309" s="210">
        <f t="shared" si="141"/>
        <v>213.80188054048605</v>
      </c>
      <c r="AY309" s="210">
        <f t="shared" si="141"/>
        <v>213.80188054048605</v>
      </c>
      <c r="AZ309" s="210">
        <f t="shared" si="141"/>
        <v>213.80188054048605</v>
      </c>
    </row>
    <row r="310" spans="2:52" s="202" customFormat="1" x14ac:dyDescent="0.25">
      <c r="B310" s="201"/>
      <c r="D310" s="208">
        <f t="shared" si="127"/>
        <v>37</v>
      </c>
      <c r="E310" s="202" t="s">
        <v>693</v>
      </c>
      <c r="G310"/>
      <c r="I310"/>
      <c r="J310"/>
      <c r="K310" s="211">
        <f t="shared" si="144"/>
        <v>256.74323941862627</v>
      </c>
      <c r="L310" s="211">
        <f t="shared" si="144"/>
        <v>247.88855107073729</v>
      </c>
      <c r="M310" s="211">
        <f t="shared" si="144"/>
        <v>239.33924761210881</v>
      </c>
      <c r="N310" s="211">
        <f t="shared" si="144"/>
        <v>231.08479677701624</v>
      </c>
      <c r="O310" s="211">
        <f t="shared" si="144"/>
        <v>223.11502954174588</v>
      </c>
      <c r="P310" s="211">
        <f t="shared" si="144"/>
        <v>215.42012759692423</v>
      </c>
      <c r="Q310" s="211">
        <f t="shared" si="144"/>
        <v>207.99061125190747</v>
      </c>
      <c r="R310" s="211">
        <f t="shared" si="144"/>
        <v>200.81732775633057</v>
      </c>
      <c r="S310" s="211">
        <f t="shared" si="144"/>
        <v>193.89144002442885</v>
      </c>
      <c r="T310" s="211">
        <f t="shared" si="144"/>
        <v>187.20441574823997</v>
      </c>
      <c r="U310" s="211">
        <f t="shared" si="144"/>
        <v>180.74801688627625</v>
      </c>
      <c r="V310" s="211">
        <f t="shared" si="144"/>
        <v>174.51428951471593</v>
      </c>
      <c r="W310" s="211">
        <f t="shared" si="144"/>
        <v>168.49555402861233</v>
      </c>
      <c r="X310" s="211">
        <f t="shared" si="144"/>
        <v>162.68439568104804</v>
      </c>
      <c r="Y310" s="211">
        <f t="shared" si="144"/>
        <v>157.0736554485797</v>
      </c>
      <c r="Z310" s="211">
        <f t="shared" si="144"/>
        <v>151.46644297203179</v>
      </c>
      <c r="AA310" s="211">
        <f t="shared" si="144"/>
        <v>145.86288576851007</v>
      </c>
      <c r="AB310" s="211">
        <f t="shared" si="144"/>
        <v>140.2631210758824</v>
      </c>
      <c r="AC310" s="211">
        <f t="shared" si="144"/>
        <v>134.66729701993651</v>
      </c>
      <c r="AD310" s="211">
        <f t="shared" si="144"/>
        <v>129.0755739778098</v>
      </c>
      <c r="AE310" s="211">
        <f t="shared" si="144"/>
        <v>123.48812618108272</v>
      </c>
      <c r="AF310" s="211">
        <f t="shared" si="144"/>
        <v>117.90514361405532</v>
      </c>
      <c r="AG310" s="211">
        <f t="shared" si="144"/>
        <v>112.32683427902569</v>
      </c>
      <c r="AH310" s="211">
        <f t="shared" si="144"/>
        <v>106.75342692259791</v>
      </c>
      <c r="AI310" s="211">
        <f t="shared" si="144"/>
        <v>101.18517434775873</v>
      </c>
      <c r="AJ310" s="211">
        <f t="shared" si="144"/>
        <v>95.622357479635895</v>
      </c>
      <c r="AK310" s="211">
        <f t="shared" si="144"/>
        <v>90.065290414658151</v>
      </c>
      <c r="AL310" s="211">
        <f t="shared" si="144"/>
        <v>84.514326773124807</v>
      </c>
      <c r="AM310" s="211">
        <f t="shared" si="144"/>
        <v>207.60579019038491</v>
      </c>
      <c r="AN310" s="210">
        <f t="shared" si="141"/>
        <v>207.60579019038491</v>
      </c>
      <c r="AO310" s="210">
        <f t="shared" si="141"/>
        <v>207.60579019038491</v>
      </c>
      <c r="AP310" s="210">
        <f t="shared" si="141"/>
        <v>207.60579019038491</v>
      </c>
      <c r="AQ310" s="210">
        <f t="shared" si="141"/>
        <v>207.60579019038491</v>
      </c>
      <c r="AR310" s="210">
        <f t="shared" si="141"/>
        <v>207.60579019038491</v>
      </c>
      <c r="AS310" s="210">
        <f t="shared" si="141"/>
        <v>207.60579019038491</v>
      </c>
      <c r="AT310" s="210">
        <f t="shared" si="141"/>
        <v>207.60579019038491</v>
      </c>
      <c r="AU310" s="210">
        <f t="shared" si="141"/>
        <v>207.60579019038491</v>
      </c>
      <c r="AV310" s="210">
        <f t="shared" si="141"/>
        <v>207.60579019038491</v>
      </c>
      <c r="AW310" s="210">
        <f t="shared" si="141"/>
        <v>207.60579019038491</v>
      </c>
      <c r="AX310" s="210">
        <f t="shared" si="141"/>
        <v>207.60579019038491</v>
      </c>
      <c r="AY310" s="210">
        <f t="shared" si="141"/>
        <v>207.60579019038491</v>
      </c>
      <c r="AZ310" s="210">
        <f t="shared" si="141"/>
        <v>207.60579019038491</v>
      </c>
    </row>
    <row r="311" spans="2:52" s="202" customFormat="1" x14ac:dyDescent="0.25">
      <c r="B311" s="201"/>
      <c r="D311" s="208">
        <f t="shared" si="127"/>
        <v>38</v>
      </c>
      <c r="E311" s="202" t="s">
        <v>694</v>
      </c>
      <c r="G311"/>
      <c r="I311"/>
      <c r="J311"/>
      <c r="K311" s="211">
        <f t="shared" si="144"/>
        <v>249.30268602314658</v>
      </c>
      <c r="L311" s="211">
        <f t="shared" si="144"/>
        <v>240.70461117597523</v>
      </c>
      <c r="M311" s="211">
        <f t="shared" si="144"/>
        <v>232.40307100420924</v>
      </c>
      <c r="N311" s="211">
        <f t="shared" si="144"/>
        <v>224.38783847269477</v>
      </c>
      <c r="O311" s="211">
        <f t="shared" si="144"/>
        <v>216.64903926134534</v>
      </c>
      <c r="P311" s="211">
        <f t="shared" si="144"/>
        <v>209.17713960052959</v>
      </c>
      <c r="Q311" s="211">
        <f t="shared" si="144"/>
        <v>201.96293452599792</v>
      </c>
      <c r="R311" s="211">
        <f t="shared" si="144"/>
        <v>194.99753653887925</v>
      </c>
      <c r="S311" s="211">
        <f t="shared" si="144"/>
        <v>188.27236465677751</v>
      </c>
      <c r="T311" s="211">
        <f t="shared" si="144"/>
        <v>181.7791338424789</v>
      </c>
      <c r="U311" s="211">
        <f t="shared" si="144"/>
        <v>175.50984479724778</v>
      </c>
      <c r="V311" s="211">
        <f t="shared" si="144"/>
        <v>169.45677410613592</v>
      </c>
      <c r="W311" s="211">
        <f t="shared" si="144"/>
        <v>163.61246472316569</v>
      </c>
      <c r="X311" s="211">
        <f t="shared" si="144"/>
        <v>157.96971678466434</v>
      </c>
      <c r="Y311" s="211">
        <f t="shared" si="144"/>
        <v>152.52157873943327</v>
      </c>
      <c r="Z311" s="211">
        <f t="shared" si="144"/>
        <v>147.07686621391045</v>
      </c>
      <c r="AA311" s="211">
        <f t="shared" si="144"/>
        <v>141.63570302968927</v>
      </c>
      <c r="AB311" s="211">
        <f t="shared" si="144"/>
        <v>136.19822244741232</v>
      </c>
      <c r="AC311" s="211">
        <f t="shared" si="144"/>
        <v>130.76456830010457</v>
      </c>
      <c r="AD311" s="211">
        <f t="shared" si="144"/>
        <v>125.33489631709003</v>
      </c>
      <c r="AE311" s="211">
        <f t="shared" si="144"/>
        <v>119.90937568062681</v>
      </c>
      <c r="AF311" s="211">
        <f t="shared" si="144"/>
        <v>114.48819086917057</v>
      </c>
      <c r="AG311" s="211">
        <f t="shared" si="144"/>
        <v>109.07154385700395</v>
      </c>
      <c r="AH311" s="211">
        <f t="shared" si="144"/>
        <v>103.65965676153479</v>
      </c>
      <c r="AI311" s="211">
        <f t="shared" si="144"/>
        <v>98.252775059387048</v>
      </c>
      <c r="AJ311" s="211">
        <f t="shared" si="144"/>
        <v>92.851171534331272</v>
      </c>
      <c r="AK311" s="211">
        <f t="shared" si="144"/>
        <v>87.455151180117383</v>
      </c>
      <c r="AL311" s="211">
        <f t="shared" si="144"/>
        <v>82.065057368943442</v>
      </c>
      <c r="AM311" s="211">
        <f t="shared" si="144"/>
        <v>201.58926578016028</v>
      </c>
      <c r="AN311" s="210">
        <f t="shared" si="141"/>
        <v>201.58926578016028</v>
      </c>
      <c r="AO311" s="210">
        <f t="shared" si="141"/>
        <v>201.58926578016028</v>
      </c>
      <c r="AP311" s="210">
        <f t="shared" si="141"/>
        <v>201.58926578016028</v>
      </c>
      <c r="AQ311" s="210">
        <f t="shared" si="141"/>
        <v>201.58926578016028</v>
      </c>
      <c r="AR311" s="210">
        <f t="shared" si="141"/>
        <v>201.58926578016028</v>
      </c>
      <c r="AS311" s="210">
        <f t="shared" si="141"/>
        <v>201.58926578016028</v>
      </c>
      <c r="AT311" s="210">
        <f t="shared" si="141"/>
        <v>201.58926578016028</v>
      </c>
      <c r="AU311" s="210">
        <f t="shared" si="141"/>
        <v>201.58926578016028</v>
      </c>
      <c r="AV311" s="210">
        <f t="shared" si="141"/>
        <v>201.58926578016028</v>
      </c>
      <c r="AW311" s="210">
        <f t="shared" si="141"/>
        <v>201.58926578016028</v>
      </c>
      <c r="AX311" s="210">
        <f t="shared" si="141"/>
        <v>201.58926578016028</v>
      </c>
      <c r="AY311" s="210">
        <f t="shared" si="141"/>
        <v>201.58926578016028</v>
      </c>
      <c r="AZ311" s="210">
        <f t="shared" si="141"/>
        <v>201.58926578016028</v>
      </c>
    </row>
    <row r="312" spans="2:52" s="202" customFormat="1" x14ac:dyDescent="0.25">
      <c r="B312" s="201"/>
      <c r="D312" s="208">
        <f t="shared" si="127"/>
        <v>39</v>
      </c>
      <c r="E312" s="202" t="s">
        <v>695</v>
      </c>
      <c r="G312"/>
      <c r="I312"/>
      <c r="J312"/>
      <c r="K312" s="211">
        <f t="shared" si="144"/>
        <v>242.07776375764851</v>
      </c>
      <c r="L312" s="211">
        <f t="shared" si="144"/>
        <v>233.72886561769477</v>
      </c>
      <c r="M312" s="211">
        <f t="shared" si="144"/>
        <v>225.6679084231188</v>
      </c>
      <c r="N312" s="211">
        <f t="shared" si="144"/>
        <v>217.8849615235959</v>
      </c>
      <c r="O312" s="211">
        <f t="shared" si="144"/>
        <v>210.3704367620015</v>
      </c>
      <c r="P312" s="211">
        <f t="shared" si="144"/>
        <v>203.11507666233587</v>
      </c>
      <c r="Q312" s="211">
        <f t="shared" si="144"/>
        <v>196.10994302502897</v>
      </c>
      <c r="R312" s="211">
        <f t="shared" si="144"/>
        <v>189.34640591557655</v>
      </c>
      <c r="S312" s="211">
        <f t="shared" si="144"/>
        <v>182.81613303294162</v>
      </c>
      <c r="T312" s="211">
        <f t="shared" si="144"/>
        <v>176.51107944462319</v>
      </c>
      <c r="U312" s="211">
        <f t="shared" si="144"/>
        <v>170.42347767574788</v>
      </c>
      <c r="V312" s="211">
        <f t="shared" si="144"/>
        <v>164.54582813997322</v>
      </c>
      <c r="W312" s="211">
        <f t="shared" si="144"/>
        <v>158.87088990041522</v>
      </c>
      <c r="X312" s="211">
        <f t="shared" si="144"/>
        <v>153.39167174921704</v>
      </c>
      <c r="Y312" s="211">
        <f t="shared" si="144"/>
        <v>148.10142359477055</v>
      </c>
      <c r="Z312" s="211">
        <f t="shared" si="144"/>
        <v>142.81450168667908</v>
      </c>
      <c r="AA312" s="211">
        <f t="shared" si="144"/>
        <v>137.53102625812147</v>
      </c>
      <c r="AB312" s="211">
        <f t="shared" si="144"/>
        <v>132.25112670777716</v>
      </c>
      <c r="AC312" s="211">
        <f t="shared" si="144"/>
        <v>126.9749427003148</v>
      </c>
      <c r="AD312" s="211">
        <f t="shared" si="144"/>
        <v>121.70262545194115</v>
      </c>
      <c r="AE312" s="211">
        <f t="shared" si="144"/>
        <v>116.43433924192395</v>
      </c>
      <c r="AF312" s="211">
        <f t="shared" si="144"/>
        <v>111.17026320243671</v>
      </c>
      <c r="AG312" s="211">
        <f t="shared" si="144"/>
        <v>105.9105934544417</v>
      </c>
      <c r="AH312" s="211">
        <f t="shared" si="144"/>
        <v>100.65554567826807</v>
      </c>
      <c r="AI312" s="211">
        <f t="shared" si="144"/>
        <v>95.405358236498785</v>
      </c>
      <c r="AJ312" s="211">
        <f t="shared" si="144"/>
        <v>90.160296007488029</v>
      </c>
      <c r="AK312" s="211">
        <f t="shared" si="144"/>
        <v>84.920655146107293</v>
      </c>
      <c r="AL312" s="211">
        <f t="shared" si="144"/>
        <v>79.686769073448687</v>
      </c>
      <c r="AM312" s="211">
        <f t="shared" si="144"/>
        <v>195.74710339493328</v>
      </c>
      <c r="AN312" s="210">
        <f t="shared" si="141"/>
        <v>195.74710339493328</v>
      </c>
      <c r="AO312" s="210">
        <f t="shared" si="141"/>
        <v>195.74710339493328</v>
      </c>
      <c r="AP312" s="210">
        <f t="shared" si="141"/>
        <v>195.74710339493328</v>
      </c>
      <c r="AQ312" s="210">
        <f t="shared" si="141"/>
        <v>195.74710339493328</v>
      </c>
      <c r="AR312" s="210">
        <f t="shared" si="141"/>
        <v>195.74710339493328</v>
      </c>
      <c r="AS312" s="210">
        <f t="shared" si="141"/>
        <v>195.74710339493328</v>
      </c>
      <c r="AT312" s="210">
        <f t="shared" si="141"/>
        <v>195.74710339493328</v>
      </c>
      <c r="AU312" s="210">
        <f t="shared" si="141"/>
        <v>195.74710339493328</v>
      </c>
      <c r="AV312" s="210">
        <f t="shared" si="141"/>
        <v>195.74710339493328</v>
      </c>
      <c r="AW312" s="210">
        <f t="shared" si="141"/>
        <v>195.74710339493328</v>
      </c>
      <c r="AX312" s="210">
        <f t="shared" si="141"/>
        <v>195.74710339493328</v>
      </c>
      <c r="AY312" s="210">
        <f t="shared" si="141"/>
        <v>195.74710339493328</v>
      </c>
      <c r="AZ312" s="210">
        <f t="shared" si="141"/>
        <v>195.74710339493328</v>
      </c>
    </row>
    <row r="313" spans="2:52" s="202" customFormat="1" x14ac:dyDescent="0.25">
      <c r="B313" s="201"/>
      <c r="D313" s="208">
        <f t="shared" si="127"/>
        <v>40</v>
      </c>
      <c r="E313" s="202" t="s">
        <v>696</v>
      </c>
      <c r="G313"/>
      <c r="I313"/>
      <c r="J313"/>
      <c r="K313" s="209" cm="1">
        <f t="array" ref="K313">SUMPRODUCT((EmissionRates!$J$10:$S$39)*(EmissionRates!$E$10:$E$39=$D313)*(EmissionRates!$J$8:$S$8=$E$276)*(EmissionRates!$B$10:$B$39=K$2)*(EmissionRates!$F$10:$F$39=$F$69))</f>
        <v>264.418859875321</v>
      </c>
      <c r="L313" s="210">
        <f t="shared" ref="L313:AL313" si="145">K313*($AM$71/$K$71)^(1/(COUNT(K$2:AM$2)))</f>
        <v>255.29945091716547</v>
      </c>
      <c r="M313" s="210">
        <f t="shared" si="145"/>
        <v>246.49455666414596</v>
      </c>
      <c r="N313" s="210">
        <f t="shared" si="145"/>
        <v>237.99332997691377</v>
      </c>
      <c r="O313" s="210">
        <f t="shared" si="145"/>
        <v>229.78529781764911</v>
      </c>
      <c r="P313" s="210">
        <f t="shared" si="145"/>
        <v>221.86034834786173</v>
      </c>
      <c r="Q313" s="210">
        <f t="shared" si="145"/>
        <v>214.20871847116914</v>
      </c>
      <c r="R313" s="210">
        <f t="shared" si="145"/>
        <v>206.82098180570551</v>
      </c>
      <c r="S313" s="210">
        <f t="shared" si="145"/>
        <v>199.68803707134427</v>
      </c>
      <c r="T313" s="210">
        <f t="shared" si="145"/>
        <v>192.80109687742782</v>
      </c>
      <c r="U313" s="210">
        <f t="shared" si="145"/>
        <v>186.15167689719166</v>
      </c>
      <c r="V313" s="210">
        <f t="shared" si="145"/>
        <v>179.73158541554631</v>
      </c>
      <c r="W313" s="210">
        <f t="shared" si="145"/>
        <v>173.53291323734058</v>
      </c>
      <c r="X313" s="210">
        <f t="shared" si="145"/>
        <v>167.54802394367363</v>
      </c>
      <c r="Y313" s="210">
        <f t="shared" si="145"/>
        <v>161.76954448425212</v>
      </c>
      <c r="Z313" s="210">
        <f t="shared" si="145"/>
        <v>155.99469824687964</v>
      </c>
      <c r="AA313" s="210">
        <f t="shared" si="145"/>
        <v>150.22361656092556</v>
      </c>
      <c r="AB313" s="210">
        <f t="shared" si="145"/>
        <v>144.45644076713418</v>
      </c>
      <c r="AC313" s="210">
        <f t="shared" si="145"/>
        <v>138.69332341967595</v>
      </c>
      <c r="AD313" s="210">
        <f t="shared" si="145"/>
        <v>132.93442969033848</v>
      </c>
      <c r="AE313" s="210">
        <f t="shared" si="145"/>
        <v>127.1799390195463</v>
      </c>
      <c r="AF313" s="210">
        <f t="shared" si="145"/>
        <v>121.43004707138824</v>
      </c>
      <c r="AG313" s="210">
        <f t="shared" si="145"/>
        <v>115.68496806661899</v>
      </c>
      <c r="AH313" s="210">
        <f t="shared" si="145"/>
        <v>109.944937590473</v>
      </c>
      <c r="AI313" s="210">
        <f t="shared" si="145"/>
        <v>104.21021600375931</v>
      </c>
      <c r="AJ313" s="210">
        <f t="shared" si="145"/>
        <v>98.481092630170195</v>
      </c>
      <c r="AK313" s="210">
        <f t="shared" si="145"/>
        <v>92.757890956391236</v>
      </c>
      <c r="AL313" s="210">
        <f t="shared" si="145"/>
        <v>87.040975174588098</v>
      </c>
      <c r="AM313" s="209" cm="1">
        <f t="array" ref="AM313">SUMPRODUCT((EmissionRates!$J$10:$S$39)*(EmissionRates!$E$10:$E$39=$D313)*(EmissionRates!$J$8:$S$8=$E$276)*(EmissionRates!$B$10:$B$39=AM$2)*(EmissionRates!$F$10:$F$39=$F$69))</f>
        <v>213.59227973770601</v>
      </c>
      <c r="AN313" s="210">
        <f t="shared" si="141"/>
        <v>213.59227973770601</v>
      </c>
      <c r="AO313" s="210">
        <f t="shared" si="141"/>
        <v>213.59227973770601</v>
      </c>
      <c r="AP313" s="210">
        <f t="shared" si="141"/>
        <v>213.59227973770601</v>
      </c>
      <c r="AQ313" s="210">
        <f t="shared" si="141"/>
        <v>213.59227973770601</v>
      </c>
      <c r="AR313" s="210">
        <f t="shared" si="141"/>
        <v>213.59227973770601</v>
      </c>
      <c r="AS313" s="210">
        <f t="shared" si="141"/>
        <v>213.59227973770601</v>
      </c>
      <c r="AT313" s="210">
        <f t="shared" si="141"/>
        <v>213.59227973770601</v>
      </c>
      <c r="AU313" s="210">
        <f t="shared" si="141"/>
        <v>213.59227973770601</v>
      </c>
      <c r="AV313" s="210">
        <f t="shared" si="141"/>
        <v>213.59227973770601</v>
      </c>
      <c r="AW313" s="210">
        <f t="shared" si="141"/>
        <v>213.59227973770601</v>
      </c>
      <c r="AX313" s="210">
        <f t="shared" si="141"/>
        <v>213.59227973770601</v>
      </c>
      <c r="AY313" s="210">
        <f t="shared" si="141"/>
        <v>213.59227973770601</v>
      </c>
      <c r="AZ313" s="210">
        <f t="shared" si="141"/>
        <v>213.59227973770601</v>
      </c>
    </row>
    <row r="314" spans="2:52" s="202" customFormat="1" x14ac:dyDescent="0.25">
      <c r="B314" s="201"/>
      <c r="D314" s="208">
        <f t="shared" si="127"/>
        <v>41</v>
      </c>
      <c r="E314" s="202" t="s">
        <v>697</v>
      </c>
      <c r="G314"/>
      <c r="I314"/>
      <c r="J314"/>
      <c r="K314" s="211">
        <f t="shared" ref="K314:AM317" si="146">K313*($K$76/$K$71)^(1/(COUNT($D313:$D318)))</f>
        <v>256.75586298344859</v>
      </c>
      <c r="L314" s="211">
        <f t="shared" si="146"/>
        <v>247.90073926778678</v>
      </c>
      <c r="M314" s="211">
        <f t="shared" si="146"/>
        <v>239.35101545656542</v>
      </c>
      <c r="N314" s="211">
        <f t="shared" si="146"/>
        <v>231.09615876620896</v>
      </c>
      <c r="O314" s="211">
        <f t="shared" si="146"/>
        <v>223.12599967301261</v>
      </c>
      <c r="P314" s="211">
        <f t="shared" si="146"/>
        <v>215.43071938485571</v>
      </c>
      <c r="Q314" s="211">
        <f t="shared" si="146"/>
        <v>208.00083774499652</v>
      </c>
      <c r="R314" s="211">
        <f t="shared" si="146"/>
        <v>200.82720155304722</v>
      </c>
      <c r="S314" s="211">
        <f t="shared" si="146"/>
        <v>193.90097328874063</v>
      </c>
      <c r="T314" s="211">
        <f t="shared" si="146"/>
        <v>187.21362022459769</v>
      </c>
      <c r="U314" s="211">
        <f t="shared" si="146"/>
        <v>180.7569039140821</v>
      </c>
      <c r="V314" s="211">
        <f t="shared" si="146"/>
        <v>174.52287004229325</v>
      </c>
      <c r="W314" s="211">
        <f t="shared" si="146"/>
        <v>168.50383862669318</v>
      </c>
      <c r="X314" s="211">
        <f t="shared" si="146"/>
        <v>162.69239455579589</v>
      </c>
      <c r="Y314" s="211">
        <f t="shared" si="146"/>
        <v>157.08137845416275</v>
      </c>
      <c r="Z314" s="211">
        <f t="shared" si="146"/>
        <v>151.47389028190292</v>
      </c>
      <c r="AA314" s="211">
        <f t="shared" si="146"/>
        <v>145.87005756239193</v>
      </c>
      <c r="AB314" s="211">
        <f t="shared" si="146"/>
        <v>140.27001754024536</v>
      </c>
      <c r="AC314" s="211">
        <f t="shared" si="146"/>
        <v>134.67391834853402</v>
      </c>
      <c r="AD314" s="211">
        <f t="shared" si="146"/>
        <v>129.08192037228068</v>
      </c>
      <c r="AE314" s="211">
        <f t="shared" si="146"/>
        <v>123.49419785163248</v>
      </c>
      <c r="AF314" s="211">
        <f t="shared" si="146"/>
        <v>117.91094078023062</v>
      </c>
      <c r="AG314" s="211">
        <f t="shared" si="146"/>
        <v>112.33235717060022</v>
      </c>
      <c r="AH314" s="211">
        <f t="shared" si="146"/>
        <v>106.75867578059241</v>
      </c>
      <c r="AI314" s="211">
        <f t="shared" si="146"/>
        <v>101.19014942562377</v>
      </c>
      <c r="AJ314" s="211">
        <f t="shared" si="146"/>
        <v>95.627059044634606</v>
      </c>
      <c r="AK314" s="211">
        <f t="shared" si="146"/>
        <v>90.069718749497127</v>
      </c>
      <c r="AL314" s="211">
        <f t="shared" si="146"/>
        <v>84.518482177897496</v>
      </c>
      <c r="AM314" s="211">
        <f t="shared" si="146"/>
        <v>207.40226372852365</v>
      </c>
      <c r="AN314" s="210">
        <f t="shared" si="141"/>
        <v>207.40226372852365</v>
      </c>
      <c r="AO314" s="210">
        <f t="shared" si="141"/>
        <v>207.40226372852365</v>
      </c>
      <c r="AP314" s="210">
        <f t="shared" si="141"/>
        <v>207.40226372852365</v>
      </c>
      <c r="AQ314" s="210">
        <f t="shared" si="141"/>
        <v>207.40226372852365</v>
      </c>
      <c r="AR314" s="210">
        <f t="shared" si="141"/>
        <v>207.40226372852365</v>
      </c>
      <c r="AS314" s="210">
        <f t="shared" si="141"/>
        <v>207.40226372852365</v>
      </c>
      <c r="AT314" s="210">
        <f t="shared" si="141"/>
        <v>207.40226372852365</v>
      </c>
      <c r="AU314" s="210">
        <f t="shared" si="141"/>
        <v>207.40226372852365</v>
      </c>
      <c r="AV314" s="210">
        <f t="shared" si="141"/>
        <v>207.40226372852365</v>
      </c>
      <c r="AW314" s="210">
        <f t="shared" si="141"/>
        <v>207.40226372852365</v>
      </c>
      <c r="AX314" s="210">
        <f t="shared" si="141"/>
        <v>207.40226372852365</v>
      </c>
      <c r="AY314" s="210">
        <f t="shared" si="141"/>
        <v>207.40226372852365</v>
      </c>
      <c r="AZ314" s="210">
        <f t="shared" si="141"/>
        <v>207.40226372852365</v>
      </c>
    </row>
    <row r="315" spans="2:52" s="202" customFormat="1" x14ac:dyDescent="0.25">
      <c r="B315" s="201"/>
      <c r="D315" s="208">
        <f t="shared" si="127"/>
        <v>42</v>
      </c>
      <c r="E315" s="202" t="s">
        <v>698</v>
      </c>
      <c r="G315"/>
      <c r="I315"/>
      <c r="J315"/>
      <c r="K315" s="211">
        <f t="shared" si="146"/>
        <v>249.31494375045625</v>
      </c>
      <c r="L315" s="211">
        <f t="shared" si="146"/>
        <v>240.71644615269787</v>
      </c>
      <c r="M315" s="211">
        <f t="shared" si="146"/>
        <v>232.41449781037707</v>
      </c>
      <c r="N315" s="211">
        <f t="shared" si="146"/>
        <v>224.39887118549657</v>
      </c>
      <c r="O315" s="211">
        <f t="shared" si="146"/>
        <v>216.65969147246884</v>
      </c>
      <c r="P315" s="211">
        <f t="shared" si="146"/>
        <v>209.18742443290563</v>
      </c>
      <c r="Q315" s="211">
        <f t="shared" si="146"/>
        <v>201.97286464996719</v>
      </c>
      <c r="R315" s="211">
        <f t="shared" si="146"/>
        <v>195.00712418780151</v>
      </c>
      <c r="S315" s="211">
        <f t="shared" si="146"/>
        <v>188.28162164210215</v>
      </c>
      <c r="T315" s="211">
        <f t="shared" si="146"/>
        <v>181.78807156829637</v>
      </c>
      <c r="U315" s="211">
        <f t="shared" si="146"/>
        <v>175.5184742743385</v>
      </c>
      <c r="V315" s="211">
        <f t="shared" si="146"/>
        <v>169.46510596553509</v>
      </c>
      <c r="W315" s="211">
        <f t="shared" si="146"/>
        <v>163.62050922925999</v>
      </c>
      <c r="X315" s="211">
        <f t="shared" si="146"/>
        <v>157.97748384783733</v>
      </c>
      <c r="Y315" s="211">
        <f t="shared" si="146"/>
        <v>152.52907792827415</v>
      </c>
      <c r="Z315" s="211">
        <f t="shared" si="146"/>
        <v>147.08409769684542</v>
      </c>
      <c r="AA315" s="211">
        <f t="shared" si="146"/>
        <v>141.64266698123245</v>
      </c>
      <c r="AB315" s="211">
        <f t="shared" si="146"/>
        <v>136.20491904863013</v>
      </c>
      <c r="AC315" s="211">
        <f t="shared" si="146"/>
        <v>130.77099773913531</v>
      </c>
      <c r="AD315" s="211">
        <f t="shared" si="146"/>
        <v>125.34105878972898</v>
      </c>
      <c r="AE315" s="211">
        <f t="shared" si="146"/>
        <v>119.9152713909876</v>
      </c>
      <c r="AF315" s="211">
        <f t="shared" si="146"/>
        <v>114.49382003043726</v>
      </c>
      <c r="AG315" s="211">
        <f t="shared" si="146"/>
        <v>109.0769066922913</v>
      </c>
      <c r="AH315" s="211">
        <f t="shared" si="146"/>
        <v>103.66475350487863</v>
      </c>
      <c r="AI315" s="211">
        <f t="shared" si="146"/>
        <v>98.257605956892817</v>
      </c>
      <c r="AJ315" s="211">
        <f t="shared" si="146"/>
        <v>92.85573684551666</v>
      </c>
      <c r="AK315" s="211">
        <f t="shared" si="146"/>
        <v>87.459451179496014</v>
      </c>
      <c r="AL315" s="211">
        <f t="shared" si="146"/>
        <v>82.069092347911877</v>
      </c>
      <c r="AM315" s="211">
        <f t="shared" si="146"/>
        <v>201.39163762164014</v>
      </c>
      <c r="AN315" s="210">
        <f t="shared" si="141"/>
        <v>201.39163762164014</v>
      </c>
      <c r="AO315" s="210">
        <f t="shared" si="141"/>
        <v>201.39163762164014</v>
      </c>
      <c r="AP315" s="210">
        <f t="shared" si="141"/>
        <v>201.39163762164014</v>
      </c>
      <c r="AQ315" s="210">
        <f t="shared" si="141"/>
        <v>201.39163762164014</v>
      </c>
      <c r="AR315" s="210">
        <f t="shared" si="141"/>
        <v>201.39163762164014</v>
      </c>
      <c r="AS315" s="210">
        <f t="shared" si="141"/>
        <v>201.39163762164014</v>
      </c>
      <c r="AT315" s="210">
        <f t="shared" si="141"/>
        <v>201.39163762164014</v>
      </c>
      <c r="AU315" s="210">
        <f t="shared" si="141"/>
        <v>201.39163762164014</v>
      </c>
      <c r="AV315" s="210">
        <f t="shared" si="141"/>
        <v>201.39163762164014</v>
      </c>
      <c r="AW315" s="210">
        <f t="shared" si="141"/>
        <v>201.39163762164014</v>
      </c>
      <c r="AX315" s="210">
        <f t="shared" si="141"/>
        <v>201.39163762164014</v>
      </c>
      <c r="AY315" s="210">
        <f t="shared" si="141"/>
        <v>201.39163762164014</v>
      </c>
      <c r="AZ315" s="210">
        <f t="shared" si="141"/>
        <v>201.39163762164014</v>
      </c>
    </row>
    <row r="316" spans="2:52" s="202" customFormat="1" x14ac:dyDescent="0.25">
      <c r="B316" s="201"/>
      <c r="D316" s="208">
        <f t="shared" si="127"/>
        <v>43</v>
      </c>
      <c r="E316" s="202" t="s">
        <v>699</v>
      </c>
      <c r="G316"/>
      <c r="I316"/>
      <c r="J316"/>
      <c r="K316" s="211">
        <f t="shared" si="146"/>
        <v>242.08966624960803</v>
      </c>
      <c r="L316" s="211">
        <f t="shared" si="146"/>
        <v>233.74035761060043</v>
      </c>
      <c r="M316" s="211">
        <f t="shared" si="146"/>
        <v>225.67900407446587</v>
      </c>
      <c r="N316" s="211">
        <f t="shared" si="146"/>
        <v>217.89567450260887</v>
      </c>
      <c r="O316" s="211">
        <f t="shared" si="146"/>
        <v>210.38078026647386</v>
      </c>
      <c r="P316" s="211">
        <f t="shared" si="146"/>
        <v>203.12506343488909</v>
      </c>
      <c r="Q316" s="211">
        <f t="shared" si="146"/>
        <v>196.11958536881059</v>
      </c>
      <c r="R316" s="211">
        <f t="shared" si="146"/>
        <v>189.35571570941721</v>
      </c>
      <c r="S316" s="211">
        <f t="shared" si="146"/>
        <v>182.8251217459887</v>
      </c>
      <c r="T316" s="211">
        <f t="shared" si="146"/>
        <v>176.51975815047064</v>
      </c>
      <c r="U316" s="211">
        <f t="shared" si="146"/>
        <v>170.43185706607795</v>
      </c>
      <c r="V316" s="211">
        <f t="shared" si="146"/>
        <v>164.55391853772812</v>
      </c>
      <c r="W316" s="211">
        <f t="shared" si="146"/>
        <v>158.87870127251438</v>
      </c>
      <c r="X316" s="211">
        <f t="shared" si="146"/>
        <v>153.39921371883588</v>
      </c>
      <c r="Y316" s="211">
        <f t="shared" si="146"/>
        <v>148.10870545319557</v>
      </c>
      <c r="Z316" s="211">
        <f t="shared" si="146"/>
        <v>142.82152359745538</v>
      </c>
      <c r="AA316" s="211">
        <f t="shared" si="146"/>
        <v>137.53778839070569</v>
      </c>
      <c r="AB316" s="211">
        <f t="shared" si="146"/>
        <v>132.25762923798828</v>
      </c>
      <c r="AC316" s="211">
        <f t="shared" si="146"/>
        <v>126.98118581083882</v>
      </c>
      <c r="AD316" s="211">
        <f t="shared" si="146"/>
        <v>121.70860933289907</v>
      </c>
      <c r="AE316" s="211">
        <f t="shared" si="146"/>
        <v>116.4400640915141</v>
      </c>
      <c r="AF316" s="211">
        <f t="shared" si="146"/>
        <v>111.17572922766496</v>
      </c>
      <c r="AG316" s="211">
        <f t="shared" si="146"/>
        <v>105.91580087195682</v>
      </c>
      <c r="AH316" s="211">
        <f t="shared" si="146"/>
        <v>100.66049471532341</v>
      </c>
      <c r="AI316" s="211">
        <f t="shared" si="146"/>
        <v>95.410049132067527</v>
      </c>
      <c r="AJ316" s="211">
        <f t="shared" si="146"/>
        <v>90.164729013566898</v>
      </c>
      <c r="AK316" s="211">
        <f t="shared" si="146"/>
        <v>84.924830529254351</v>
      </c>
      <c r="AL316" s="211">
        <f t="shared" si="146"/>
        <v>79.690687116615678</v>
      </c>
      <c r="AM316" s="211">
        <f t="shared" si="146"/>
        <v>195.5552026038377</v>
      </c>
      <c r="AN316" s="210">
        <f t="shared" si="141"/>
        <v>195.5552026038377</v>
      </c>
      <c r="AO316" s="210">
        <f t="shared" si="141"/>
        <v>195.5552026038377</v>
      </c>
      <c r="AP316" s="210">
        <f t="shared" si="141"/>
        <v>195.5552026038377</v>
      </c>
      <c r="AQ316" s="210">
        <f t="shared" si="141"/>
        <v>195.5552026038377</v>
      </c>
      <c r="AR316" s="210">
        <f t="shared" si="141"/>
        <v>195.5552026038377</v>
      </c>
      <c r="AS316" s="210">
        <f t="shared" si="141"/>
        <v>195.5552026038377</v>
      </c>
      <c r="AT316" s="210">
        <f t="shared" si="141"/>
        <v>195.5552026038377</v>
      </c>
      <c r="AU316" s="210">
        <f t="shared" si="141"/>
        <v>195.5552026038377</v>
      </c>
      <c r="AV316" s="210">
        <f t="shared" si="141"/>
        <v>195.5552026038377</v>
      </c>
      <c r="AW316" s="210">
        <f t="shared" si="141"/>
        <v>195.5552026038377</v>
      </c>
      <c r="AX316" s="210">
        <f t="shared" si="141"/>
        <v>195.5552026038377</v>
      </c>
      <c r="AY316" s="210">
        <f t="shared" si="141"/>
        <v>195.5552026038377</v>
      </c>
      <c r="AZ316" s="210">
        <f t="shared" si="141"/>
        <v>195.5552026038377</v>
      </c>
    </row>
    <row r="317" spans="2:52" s="202" customFormat="1" x14ac:dyDescent="0.25">
      <c r="B317" s="201"/>
      <c r="D317" s="208">
        <f t="shared" si="127"/>
        <v>44</v>
      </c>
      <c r="E317" s="202" t="s">
        <v>700</v>
      </c>
      <c r="G317"/>
      <c r="I317"/>
      <c r="J317"/>
      <c r="K317" s="211">
        <f t="shared" si="146"/>
        <v>235.07378107069187</v>
      </c>
      <c r="L317" s="211">
        <f t="shared" si="146"/>
        <v>226.96643976404536</v>
      </c>
      <c r="M317" s="211">
        <f t="shared" si="146"/>
        <v>219.13870847074483</v>
      </c>
      <c r="N317" s="211">
        <f t="shared" si="146"/>
        <v>211.58094386178678</v>
      </c>
      <c r="O317" s="211">
        <f t="shared" si="146"/>
        <v>204.28383519208757</v>
      </c>
      <c r="P317" s="211">
        <f t="shared" si="146"/>
        <v>197.23839283016412</v>
      </c>
      <c r="Q317" s="211">
        <f t="shared" si="146"/>
        <v>190.43593718340833</v>
      </c>
      <c r="R317" s="211">
        <f t="shared" si="146"/>
        <v>183.8680880053127</v>
      </c>
      <c r="S317" s="211">
        <f t="shared" si="146"/>
        <v>177.52675407147296</v>
      </c>
      <c r="T317" s="211">
        <f t="shared" si="146"/>
        <v>171.4041232116507</v>
      </c>
      <c r="U317" s="211">
        <f t="shared" si="146"/>
        <v>165.49265268561427</v>
      </c>
      <c r="V317" s="211">
        <f t="shared" si="146"/>
        <v>159.78505989090311</v>
      </c>
      <c r="W317" s="211">
        <f t="shared" si="146"/>
        <v>154.27431339106721</v>
      </c>
      <c r="X317" s="211">
        <f t="shared" si="146"/>
        <v>148.95362425332883</v>
      </c>
      <c r="Y317" s="211">
        <f t="shared" si="146"/>
        <v>143.81643768499538</v>
      </c>
      <c r="Z317" s="211">
        <f t="shared" si="146"/>
        <v>138.68248112546289</v>
      </c>
      <c r="AA317" s="211">
        <f t="shared" si="146"/>
        <v>133.55187132923004</v>
      </c>
      <c r="AB317" s="211">
        <f t="shared" si="146"/>
        <v>128.42473395111276</v>
      </c>
      <c r="AC317" s="211">
        <f t="shared" si="146"/>
        <v>123.30120461489255</v>
      </c>
      <c r="AD317" s="211">
        <f t="shared" si="146"/>
        <v>118.18143016167095</v>
      </c>
      <c r="AE317" s="211">
        <f t="shared" si="146"/>
        <v>113.06557011765979</v>
      </c>
      <c r="AF317" s="211">
        <f t="shared" si="146"/>
        <v>107.95379843224079</v>
      </c>
      <c r="AG317" s="211">
        <f t="shared" si="146"/>
        <v>102.84630555205156</v>
      </c>
      <c r="AH317" s="211">
        <f t="shared" si="146"/>
        <v>97.743300917189742</v>
      </c>
      <c r="AI317" s="211">
        <f t="shared" si="146"/>
        <v>92.645015993746114</v>
      </c>
      <c r="AJ317" s="211">
        <f t="shared" si="146"/>
        <v>87.551707996407714</v>
      </c>
      <c r="AK317" s="211">
        <f t="shared" si="146"/>
        <v>82.46366451146227</v>
      </c>
      <c r="AL317" s="211">
        <f t="shared" si="146"/>
        <v>77.38120931320276</v>
      </c>
      <c r="AM317" s="211">
        <f t="shared" si="146"/>
        <v>189.88791052622537</v>
      </c>
      <c r="AN317" s="210">
        <f t="shared" si="141"/>
        <v>189.88791052622537</v>
      </c>
      <c r="AO317" s="210">
        <f t="shared" si="141"/>
        <v>189.88791052622537</v>
      </c>
      <c r="AP317" s="210">
        <f t="shared" si="141"/>
        <v>189.88791052622537</v>
      </c>
      <c r="AQ317" s="210">
        <f t="shared" si="141"/>
        <v>189.88791052622537</v>
      </c>
      <c r="AR317" s="210">
        <f t="shared" si="141"/>
        <v>189.88791052622537</v>
      </c>
      <c r="AS317" s="210">
        <f t="shared" si="141"/>
        <v>189.88791052622537</v>
      </c>
      <c r="AT317" s="210">
        <f t="shared" si="141"/>
        <v>189.88791052622537</v>
      </c>
      <c r="AU317" s="210">
        <f t="shared" si="141"/>
        <v>189.88791052622537</v>
      </c>
      <c r="AV317" s="210">
        <f t="shared" si="141"/>
        <v>189.88791052622537</v>
      </c>
      <c r="AW317" s="210">
        <f t="shared" si="141"/>
        <v>189.88791052622537</v>
      </c>
      <c r="AX317" s="210">
        <f t="shared" si="141"/>
        <v>189.88791052622537</v>
      </c>
      <c r="AY317" s="210">
        <f t="shared" si="141"/>
        <v>189.88791052622537</v>
      </c>
      <c r="AZ317" s="210">
        <f t="shared" si="141"/>
        <v>189.88791052622537</v>
      </c>
    </row>
    <row r="318" spans="2:52" s="202" customFormat="1" x14ac:dyDescent="0.25">
      <c r="B318" s="201"/>
      <c r="D318" s="208">
        <f t="shared" si="127"/>
        <v>45</v>
      </c>
      <c r="E318" s="202" t="s">
        <v>701</v>
      </c>
      <c r="G318"/>
      <c r="I318"/>
      <c r="J318"/>
      <c r="K318" s="209" cm="1">
        <f t="array" ref="K318">SUMPRODUCT((EmissionRates!$J$10:$S$39)*(EmissionRates!$E$10:$E$39=$D318)*(EmissionRates!$J$8:$S$8=$E$276)*(EmissionRates!$B$10:$B$39=K$2)*(EmissionRates!$F$10:$F$39=$F$69))</f>
        <v>264.77039931625097</v>
      </c>
      <c r="L318" s="210">
        <f t="shared" ref="L318:AL318" si="147">K318*($AM$71/$K$71)^(1/(COUNT(K$2:AM$2)))</f>
        <v>255.63886629127103</v>
      </c>
      <c r="M318" s="210">
        <f t="shared" si="147"/>
        <v>246.82226611226494</v>
      </c>
      <c r="N318" s="210">
        <f t="shared" si="147"/>
        <v>238.30973721883512</v>
      </c>
      <c r="O318" s="210">
        <f t="shared" si="147"/>
        <v>230.09079264947323</v>
      </c>
      <c r="P318" s="210">
        <f t="shared" si="147"/>
        <v>222.15530712220752</v>
      </c>
      <c r="Q318" s="210">
        <f t="shared" si="147"/>
        <v>214.49350456081942</v>
      </c>
      <c r="R318" s="210">
        <f t="shared" si="147"/>
        <v>207.09594605126216</v>
      </c>
      <c r="S318" s="210">
        <f t="shared" si="147"/>
        <v>199.95351821344423</v>
      </c>
      <c r="T318" s="210">
        <f t="shared" si="147"/>
        <v>193.05742197405269</v>
      </c>
      <c r="U318" s="210">
        <f t="shared" si="147"/>
        <v>186.39916172658496</v>
      </c>
      <c r="V318" s="210">
        <f t="shared" si="147"/>
        <v>179.9705348652347</v>
      </c>
      <c r="W318" s="210">
        <f t="shared" si="147"/>
        <v>173.76362167973826</v>
      </c>
      <c r="X318" s="210">
        <f t="shared" si="147"/>
        <v>167.7707755987328</v>
      </c>
      <c r="Y318" s="210">
        <f t="shared" si="147"/>
        <v>161.98461376960609</v>
      </c>
      <c r="Z318" s="210">
        <f t="shared" si="147"/>
        <v>156.20208999282244</v>
      </c>
      <c r="AA318" s="210">
        <f t="shared" si="147"/>
        <v>150.42333577235098</v>
      </c>
      <c r="AB318" s="210">
        <f t="shared" si="147"/>
        <v>144.64849263684559</v>
      </c>
      <c r="AC318" s="210">
        <f t="shared" si="147"/>
        <v>138.87771334329435</v>
      </c>
      <c r="AD318" s="210">
        <f t="shared" si="147"/>
        <v>133.11116328307739</v>
      </c>
      <c r="AE318" s="210">
        <f t="shared" si="147"/>
        <v>127.34902213518157</v>
      </c>
      <c r="AF318" s="210">
        <f t="shared" si="147"/>
        <v>121.59148582382713</v>
      </c>
      <c r="AG318" s="210">
        <f t="shared" si="147"/>
        <v>115.83876885457083</v>
      </c>
      <c r="AH318" s="210">
        <f t="shared" si="147"/>
        <v>110.09110712585286</v>
      </c>
      <c r="AI318" s="210">
        <f t="shared" si="147"/>
        <v>104.3487613446266</v>
      </c>
      <c r="AJ318" s="210">
        <f t="shared" si="147"/>
        <v>98.612021219234222</v>
      </c>
      <c r="AK318" s="210">
        <f t="shared" si="147"/>
        <v>92.881210666430221</v>
      </c>
      <c r="AL318" s="210">
        <f t="shared" si="147"/>
        <v>87.156694362566256</v>
      </c>
      <c r="AM318" s="209" cm="1">
        <f t="array" ref="AM318">SUMPRODUCT((EmissionRates!$J$10:$S$39)*(EmissionRates!$E$10:$E$39=$D318)*(EmissionRates!$J$8:$S$8=$E$276)*(EmissionRates!$B$10:$B$39=AM$2)*(EmissionRates!$F$10:$F$39=$F$69))</f>
        <v>214.07442062848699</v>
      </c>
      <c r="AN318" s="210">
        <f t="shared" si="141"/>
        <v>214.07442062848699</v>
      </c>
      <c r="AO318" s="210">
        <f t="shared" si="141"/>
        <v>214.07442062848699</v>
      </c>
      <c r="AP318" s="210">
        <f t="shared" si="141"/>
        <v>214.07442062848699</v>
      </c>
      <c r="AQ318" s="210">
        <f t="shared" si="141"/>
        <v>214.07442062848699</v>
      </c>
      <c r="AR318" s="210">
        <f t="shared" si="141"/>
        <v>214.07442062848699</v>
      </c>
      <c r="AS318" s="210">
        <f t="shared" si="141"/>
        <v>214.07442062848699</v>
      </c>
      <c r="AT318" s="210">
        <f t="shared" si="141"/>
        <v>214.07442062848699</v>
      </c>
      <c r="AU318" s="210">
        <f t="shared" si="141"/>
        <v>214.07442062848699</v>
      </c>
      <c r="AV318" s="210">
        <f t="shared" si="141"/>
        <v>214.07442062848699</v>
      </c>
      <c r="AW318" s="210">
        <f t="shared" si="141"/>
        <v>214.07442062848699</v>
      </c>
      <c r="AX318" s="210">
        <f t="shared" si="141"/>
        <v>214.07442062848699</v>
      </c>
      <c r="AY318" s="210">
        <f t="shared" si="141"/>
        <v>214.07442062848699</v>
      </c>
      <c r="AZ318" s="210">
        <f t="shared" si="141"/>
        <v>214.07442062848699</v>
      </c>
    </row>
    <row r="319" spans="2:52" s="202" customFormat="1" x14ac:dyDescent="0.25">
      <c r="B319" s="201"/>
      <c r="D319" s="208">
        <f t="shared" si="127"/>
        <v>46</v>
      </c>
      <c r="E319" s="202" t="s">
        <v>702</v>
      </c>
      <c r="G319"/>
      <c r="I319"/>
      <c r="J319"/>
      <c r="K319" s="211">
        <f t="shared" ref="K319:AM322" si="148">K318*($K$76/$K$71)^(1/(COUNT($D318:$D323)))</f>
        <v>257.09721462746995</v>
      </c>
      <c r="L319" s="211">
        <f t="shared" si="148"/>
        <v>248.23031820678307</v>
      </c>
      <c r="M319" s="211">
        <f t="shared" si="148"/>
        <v>239.66922771343428</v>
      </c>
      <c r="N319" s="211">
        <f t="shared" si="148"/>
        <v>231.40339636072864</v>
      </c>
      <c r="O319" s="211">
        <f t="shared" si="148"/>
        <v>223.4226411047886</v>
      </c>
      <c r="P319" s="211">
        <f t="shared" si="148"/>
        <v>215.7171300996111</v>
      </c>
      <c r="Q319" s="211">
        <f t="shared" si="148"/>
        <v>208.27737058478078</v>
      </c>
      <c r="R319" s="211">
        <f t="shared" si="148"/>
        <v>201.09419719091804</v>
      </c>
      <c r="S319" s="211">
        <f t="shared" si="148"/>
        <v>194.15876064845412</v>
      </c>
      <c r="T319" s="211">
        <f t="shared" si="148"/>
        <v>187.46251688582399</v>
      </c>
      <c r="U319" s="211">
        <f t="shared" si="148"/>
        <v>180.99721650364606</v>
      </c>
      <c r="V319" s="211">
        <f t="shared" si="148"/>
        <v>174.75489461192149</v>
      </c>
      <c r="W319" s="211">
        <f t="shared" si="148"/>
        <v>168.72786101773337</v>
      </c>
      <c r="X319" s="211">
        <f t="shared" si="148"/>
        <v>162.90869075135726</v>
      </c>
      <c r="Y319" s="211">
        <f t="shared" si="148"/>
        <v>157.29021491911206</v>
      </c>
      <c r="Z319" s="211">
        <f t="shared" si="148"/>
        <v>151.67527170654978</v>
      </c>
      <c r="AA319" s="211">
        <f t="shared" si="148"/>
        <v>146.06398880658566</v>
      </c>
      <c r="AB319" s="211">
        <f t="shared" si="148"/>
        <v>140.45650364629918</v>
      </c>
      <c r="AC319" s="211">
        <f t="shared" si="148"/>
        <v>134.85296455570099</v>
      </c>
      <c r="AD319" s="211">
        <f t="shared" si="148"/>
        <v>129.25353213304251</v>
      </c>
      <c r="AE319" s="211">
        <f t="shared" si="148"/>
        <v>123.65838085011956</v>
      </c>
      <c r="AF319" s="211">
        <f t="shared" si="148"/>
        <v>118.06770095316594</v>
      </c>
      <c r="AG319" s="211">
        <f t="shared" si="148"/>
        <v>112.4817007312552</v>
      </c>
      <c r="AH319" s="211">
        <f t="shared" si="148"/>
        <v>106.9006092463673</v>
      </c>
      <c r="AI319" s="211">
        <f t="shared" si="148"/>
        <v>101.3246796500317</v>
      </c>
      <c r="AJ319" s="211">
        <f t="shared" si="148"/>
        <v>95.754193254691302</v>
      </c>
      <c r="AK319" s="211">
        <f t="shared" si="148"/>
        <v>90.189464589823558</v>
      </c>
      <c r="AL319" s="211">
        <f t="shared" si="148"/>
        <v>84.63084776326869</v>
      </c>
      <c r="AM319" s="211">
        <f t="shared" si="148"/>
        <v>207.87043192405423</v>
      </c>
      <c r="AN319" s="210">
        <f t="shared" si="141"/>
        <v>207.87043192405423</v>
      </c>
      <c r="AO319" s="210">
        <f t="shared" si="141"/>
        <v>207.87043192405423</v>
      </c>
      <c r="AP319" s="210">
        <f t="shared" si="141"/>
        <v>207.87043192405423</v>
      </c>
      <c r="AQ319" s="210">
        <f t="shared" si="141"/>
        <v>207.87043192405423</v>
      </c>
      <c r="AR319" s="210">
        <f t="shared" si="141"/>
        <v>207.87043192405423</v>
      </c>
      <c r="AS319" s="210">
        <f t="shared" si="141"/>
        <v>207.87043192405423</v>
      </c>
      <c r="AT319" s="210">
        <f t="shared" si="141"/>
        <v>207.87043192405423</v>
      </c>
      <c r="AU319" s="210">
        <f t="shared" si="141"/>
        <v>207.87043192405423</v>
      </c>
      <c r="AV319" s="210">
        <f t="shared" si="141"/>
        <v>207.87043192405423</v>
      </c>
      <c r="AW319" s="210">
        <f t="shared" si="141"/>
        <v>207.87043192405423</v>
      </c>
      <c r="AX319" s="210">
        <f t="shared" si="141"/>
        <v>207.87043192405423</v>
      </c>
      <c r="AY319" s="210">
        <f t="shared" si="141"/>
        <v>207.87043192405423</v>
      </c>
      <c r="AZ319" s="210">
        <f t="shared" si="141"/>
        <v>207.87043192405423</v>
      </c>
    </row>
    <row r="320" spans="2:52" s="202" customFormat="1" x14ac:dyDescent="0.25">
      <c r="B320" s="201"/>
      <c r="D320" s="208">
        <f t="shared" si="127"/>
        <v>47</v>
      </c>
      <c r="E320" s="202" t="s">
        <v>703</v>
      </c>
      <c r="G320"/>
      <c r="I320"/>
      <c r="J320"/>
      <c r="K320" s="211">
        <f t="shared" si="148"/>
        <v>249.64640284525322</v>
      </c>
      <c r="L320" s="211">
        <f t="shared" si="148"/>
        <v>241.03647372162041</v>
      </c>
      <c r="M320" s="211">
        <f t="shared" si="148"/>
        <v>232.72348810956677</v>
      </c>
      <c r="N320" s="211">
        <f t="shared" si="148"/>
        <v>224.69720487379345</v>
      </c>
      <c r="O320" s="211">
        <f t="shared" si="148"/>
        <v>216.94773608036181</v>
      </c>
      <c r="P320" s="211">
        <f t="shared" si="148"/>
        <v>209.46553481530952</v>
      </c>
      <c r="Q320" s="211">
        <f t="shared" si="148"/>
        <v>202.24138342338429</v>
      </c>
      <c r="R320" s="211">
        <f t="shared" si="148"/>
        <v>195.26638215240607</v>
      </c>
      <c r="S320" s="211">
        <f t="shared" si="148"/>
        <v>188.53193818926778</v>
      </c>
      <c r="T320" s="211">
        <f t="shared" si="148"/>
        <v>182.02975507406819</v>
      </c>
      <c r="U320" s="211">
        <f t="shared" si="148"/>
        <v>175.75182247933557</v>
      </c>
      <c r="V320" s="211">
        <f t="shared" si="148"/>
        <v>169.69040634175013</v>
      </c>
      <c r="W320" s="211">
        <f t="shared" si="148"/>
        <v>163.83803933420887</v>
      </c>
      <c r="X320" s="211">
        <f t="shared" si="148"/>
        <v>158.18751166649437</v>
      </c>
      <c r="Y320" s="211">
        <f t="shared" si="148"/>
        <v>152.73186220321489</v>
      </c>
      <c r="Z320" s="211">
        <f t="shared" si="148"/>
        <v>147.2796429824518</v>
      </c>
      <c r="AA320" s="211">
        <f t="shared" si="148"/>
        <v>141.83097799651287</v>
      </c>
      <c r="AB320" s="211">
        <f t="shared" si="148"/>
        <v>136.38600068976891</v>
      </c>
      <c r="AC320" s="211">
        <f t="shared" si="148"/>
        <v>130.94485509354925</v>
      </c>
      <c r="AD320" s="211">
        <f t="shared" si="148"/>
        <v>125.50769715188397</v>
      </c>
      <c r="AE320" s="211">
        <f t="shared" si="148"/>
        <v>120.07469628028497</v>
      </c>
      <c r="AF320" s="211">
        <f t="shared" si="148"/>
        <v>114.64603721155068</v>
      </c>
      <c r="AG320" s="211">
        <f t="shared" si="148"/>
        <v>109.22192219842832</v>
      </c>
      <c r="AH320" s="211">
        <f t="shared" si="148"/>
        <v>103.80257366456182</v>
      </c>
      <c r="AI320" s="211">
        <f t="shared" si="148"/>
        <v>98.388237425016911</v>
      </c>
      <c r="AJ320" s="211">
        <f t="shared" si="148"/>
        <v>92.979186639654714</v>
      </c>
      <c r="AK320" s="211">
        <f t="shared" si="148"/>
        <v>87.575726722723857</v>
      </c>
      <c r="AL320" s="211">
        <f t="shared" si="148"/>
        <v>82.178201519834133</v>
      </c>
      <c r="AM320" s="211">
        <f t="shared" si="148"/>
        <v>201.84623805793856</v>
      </c>
      <c r="AN320" s="210">
        <f t="shared" si="141"/>
        <v>201.84623805793856</v>
      </c>
      <c r="AO320" s="210">
        <f t="shared" si="141"/>
        <v>201.84623805793856</v>
      </c>
      <c r="AP320" s="210">
        <f t="shared" si="141"/>
        <v>201.84623805793856</v>
      </c>
      <c r="AQ320" s="210">
        <f t="shared" si="141"/>
        <v>201.84623805793856</v>
      </c>
      <c r="AR320" s="210">
        <f t="shared" si="141"/>
        <v>201.84623805793856</v>
      </c>
      <c r="AS320" s="210">
        <f t="shared" si="141"/>
        <v>201.84623805793856</v>
      </c>
      <c r="AT320" s="210">
        <f t="shared" si="141"/>
        <v>201.84623805793856</v>
      </c>
      <c r="AU320" s="210">
        <f t="shared" si="141"/>
        <v>201.84623805793856</v>
      </c>
      <c r="AV320" s="210">
        <f t="shared" si="141"/>
        <v>201.84623805793856</v>
      </c>
      <c r="AW320" s="210">
        <f t="shared" si="141"/>
        <v>201.84623805793856</v>
      </c>
      <c r="AX320" s="210">
        <f t="shared" si="141"/>
        <v>201.84623805793856</v>
      </c>
      <c r="AY320" s="210">
        <f t="shared" si="141"/>
        <v>201.84623805793856</v>
      </c>
      <c r="AZ320" s="210">
        <f t="shared" si="141"/>
        <v>201.84623805793856</v>
      </c>
    </row>
    <row r="321" spans="2:52" s="202" customFormat="1" x14ac:dyDescent="0.25">
      <c r="B321" s="201"/>
      <c r="D321" s="208">
        <f t="shared" si="127"/>
        <v>48</v>
      </c>
      <c r="E321" s="202" t="s">
        <v>704</v>
      </c>
      <c r="G321"/>
      <c r="I321"/>
      <c r="J321"/>
      <c r="K321" s="211">
        <f t="shared" si="148"/>
        <v>242.41151948643252</v>
      </c>
      <c r="L321" s="211">
        <f t="shared" si="148"/>
        <v>234.0511106131508</v>
      </c>
      <c r="M321" s="211">
        <f t="shared" si="148"/>
        <v>225.97903967313448</v>
      </c>
      <c r="N321" s="211">
        <f t="shared" si="148"/>
        <v>218.18536232454341</v>
      </c>
      <c r="O321" s="211">
        <f t="shared" si="148"/>
        <v>210.66047719093743</v>
      </c>
      <c r="P321" s="211">
        <f t="shared" si="148"/>
        <v>203.39511403291539</v>
      </c>
      <c r="Q321" s="211">
        <f t="shared" si="148"/>
        <v>196.38032232769649</v>
      </c>
      <c r="R321" s="211">
        <f t="shared" si="148"/>
        <v>189.6074602425748</v>
      </c>
      <c r="S321" s="211">
        <f t="shared" si="148"/>
        <v>183.0681839886625</v>
      </c>
      <c r="T321" s="211">
        <f t="shared" si="148"/>
        <v>176.75443754180668</v>
      </c>
      <c r="U321" s="211">
        <f t="shared" si="148"/>
        <v>170.65844271801637</v>
      </c>
      <c r="V321" s="211">
        <f t="shared" si="148"/>
        <v>164.77268959117291</v>
      </c>
      <c r="W321" s="211">
        <f t="shared" si="148"/>
        <v>159.08992724121936</v>
      </c>
      <c r="X321" s="211">
        <f t="shared" si="148"/>
        <v>153.60315482143062</v>
      </c>
      <c r="Y321" s="211">
        <f t="shared" si="148"/>
        <v>148.30561293376041</v>
      </c>
      <c r="Z321" s="211">
        <f t="shared" si="148"/>
        <v>143.01140187838394</v>
      </c>
      <c r="AA321" s="211">
        <f t="shared" si="148"/>
        <v>137.72064205424698</v>
      </c>
      <c r="AB321" s="211">
        <f t="shared" si="148"/>
        <v>132.43346303843268</v>
      </c>
      <c r="AC321" s="211">
        <f t="shared" si="148"/>
        <v>127.15000468816709</v>
      </c>
      <c r="AD321" s="211">
        <f t="shared" si="148"/>
        <v>121.87041842814072</v>
      </c>
      <c r="AE321" s="211">
        <f t="shared" si="148"/>
        <v>116.59486876411532</v>
      </c>
      <c r="AF321" s="211">
        <f t="shared" si="148"/>
        <v>111.32353507523617</v>
      </c>
      <c r="AG321" s="211">
        <f t="shared" si="148"/>
        <v>106.05661375286004</v>
      </c>
      <c r="AH321" s="211">
        <f t="shared" si="148"/>
        <v>100.79432077467733</v>
      </c>
      <c r="AI321" s="211">
        <f t="shared" si="148"/>
        <v>95.536894831904561</v>
      </c>
      <c r="AJ321" s="211">
        <f t="shared" si="148"/>
        <v>90.28460116808715</v>
      </c>
      <c r="AK321" s="211">
        <f t="shared" si="148"/>
        <v>85.037736346409034</v>
      </c>
      <c r="AL321" s="211">
        <f t="shared" si="148"/>
        <v>79.796634247654353</v>
      </c>
      <c r="AM321" s="211">
        <f t="shared" si="148"/>
        <v>195.9966284816646</v>
      </c>
      <c r="AN321" s="210">
        <f t="shared" si="141"/>
        <v>195.9966284816646</v>
      </c>
      <c r="AO321" s="210">
        <f t="shared" si="141"/>
        <v>195.9966284816646</v>
      </c>
      <c r="AP321" s="210">
        <f t="shared" si="141"/>
        <v>195.9966284816646</v>
      </c>
      <c r="AQ321" s="210">
        <f t="shared" si="141"/>
        <v>195.9966284816646</v>
      </c>
      <c r="AR321" s="210">
        <f t="shared" si="141"/>
        <v>195.9966284816646</v>
      </c>
      <c r="AS321" s="210">
        <f t="shared" si="141"/>
        <v>195.9966284816646</v>
      </c>
      <c r="AT321" s="210">
        <f t="shared" si="141"/>
        <v>195.9966284816646</v>
      </c>
      <c r="AU321" s="210">
        <f t="shared" si="141"/>
        <v>195.9966284816646</v>
      </c>
      <c r="AV321" s="210">
        <f t="shared" si="141"/>
        <v>195.9966284816646</v>
      </c>
      <c r="AW321" s="210">
        <f t="shared" si="141"/>
        <v>195.9966284816646</v>
      </c>
      <c r="AX321" s="210">
        <f t="shared" si="141"/>
        <v>195.9966284816646</v>
      </c>
      <c r="AY321" s="210">
        <f t="shared" si="141"/>
        <v>195.9966284816646</v>
      </c>
      <c r="AZ321" s="210">
        <f t="shared" si="141"/>
        <v>195.9966284816646</v>
      </c>
    </row>
    <row r="322" spans="2:52" s="202" customFormat="1" x14ac:dyDescent="0.25">
      <c r="B322" s="201"/>
      <c r="D322" s="208">
        <f t="shared" si="127"/>
        <v>49</v>
      </c>
      <c r="E322" s="202" t="s">
        <v>705</v>
      </c>
      <c r="G322"/>
      <c r="I322"/>
      <c r="J322"/>
      <c r="K322" s="211">
        <f t="shared" si="148"/>
        <v>235.38630683233328</v>
      </c>
      <c r="L322" s="211">
        <f t="shared" si="148"/>
        <v>227.2681869820091</v>
      </c>
      <c r="M322" s="211">
        <f t="shared" si="148"/>
        <v>219.43004888079818</v>
      </c>
      <c r="N322" s="211">
        <f t="shared" si="148"/>
        <v>211.86223637908932</v>
      </c>
      <c r="O322" s="211">
        <f t="shared" si="148"/>
        <v>204.55542635335465</v>
      </c>
      <c r="P322" s="211">
        <f t="shared" si="148"/>
        <v>197.50061722058064</v>
      </c>
      <c r="Q322" s="211">
        <f t="shared" si="148"/>
        <v>190.68911784881925</v>
      </c>
      <c r="R322" s="211">
        <f t="shared" si="148"/>
        <v>184.11253685019736</v>
      </c>
      <c r="S322" s="211">
        <f t="shared" si="148"/>
        <v>177.76277224319426</v>
      </c>
      <c r="T322" s="211">
        <f t="shared" si="148"/>
        <v>171.63200147145156</v>
      </c>
      <c r="U322" s="211">
        <f t="shared" si="148"/>
        <v>165.71267176681954</v>
      </c>
      <c r="V322" s="211">
        <f t="shared" si="148"/>
        <v>159.99749084476736</v>
      </c>
      <c r="W322" s="211">
        <f t="shared" si="148"/>
        <v>154.47941792069469</v>
      </c>
      <c r="X322" s="211">
        <f t="shared" si="148"/>
        <v>149.15165503607707</v>
      </c>
      <c r="Y322" s="211">
        <f t="shared" si="148"/>
        <v>144.00763868375984</v>
      </c>
      <c r="Z322" s="211">
        <f t="shared" si="148"/>
        <v>138.86685663447392</v>
      </c>
      <c r="AA322" s="211">
        <f t="shared" si="148"/>
        <v>133.72942579794065</v>
      </c>
      <c r="AB322" s="211">
        <f t="shared" si="148"/>
        <v>128.59547199603151</v>
      </c>
      <c r="AC322" s="211">
        <f t="shared" si="148"/>
        <v>123.46513103283701</v>
      </c>
      <c r="AD322" s="211">
        <f t="shared" si="148"/>
        <v>118.33854994468088</v>
      </c>
      <c r="AE322" s="211">
        <f t="shared" si="148"/>
        <v>113.21588846986181</v>
      </c>
      <c r="AF322" s="211">
        <f t="shared" si="148"/>
        <v>108.09732078902366</v>
      </c>
      <c r="AG322" s="211">
        <f t="shared" si="148"/>
        <v>102.9830376019989</v>
      </c>
      <c r="AH322" s="211">
        <f t="shared" si="148"/>
        <v>97.873248627331492</v>
      </c>
      <c r="AI322" s="211">
        <f t="shared" si="148"/>
        <v>92.768185638841601</v>
      </c>
      <c r="AJ322" s="211">
        <f t="shared" si="148"/>
        <v>87.668106193177962</v>
      </c>
      <c r="AK322" s="211">
        <f t="shared" si="148"/>
        <v>82.573298258968293</v>
      </c>
      <c r="AL322" s="211">
        <f t="shared" si="148"/>
        <v>77.48408604095691</v>
      </c>
      <c r="AM322" s="211">
        <f t="shared" si="148"/>
        <v>190.31654365117765</v>
      </c>
      <c r="AN322" s="210">
        <f t="shared" si="141"/>
        <v>190.31654365117765</v>
      </c>
      <c r="AO322" s="210">
        <f t="shared" si="141"/>
        <v>190.31654365117765</v>
      </c>
      <c r="AP322" s="210">
        <f t="shared" si="141"/>
        <v>190.31654365117765</v>
      </c>
      <c r="AQ322" s="210">
        <f t="shared" si="141"/>
        <v>190.31654365117765</v>
      </c>
      <c r="AR322" s="210">
        <f t="shared" si="141"/>
        <v>190.31654365117765</v>
      </c>
      <c r="AS322" s="210">
        <f t="shared" si="141"/>
        <v>190.31654365117765</v>
      </c>
      <c r="AT322" s="210">
        <f t="shared" si="141"/>
        <v>190.31654365117765</v>
      </c>
      <c r="AU322" s="210">
        <f t="shared" si="141"/>
        <v>190.31654365117765</v>
      </c>
      <c r="AV322" s="210">
        <f t="shared" ref="AV322:AZ338" si="149">$AM322</f>
        <v>190.31654365117765</v>
      </c>
      <c r="AW322" s="210">
        <f t="shared" si="149"/>
        <v>190.31654365117765</v>
      </c>
      <c r="AX322" s="210">
        <f t="shared" si="149"/>
        <v>190.31654365117765</v>
      </c>
      <c r="AY322" s="210">
        <f t="shared" si="149"/>
        <v>190.31654365117765</v>
      </c>
      <c r="AZ322" s="210">
        <f t="shared" si="149"/>
        <v>190.31654365117765</v>
      </c>
    </row>
    <row r="323" spans="2:52" s="202" customFormat="1" x14ac:dyDescent="0.25">
      <c r="B323" s="201"/>
      <c r="D323" s="208">
        <f t="shared" si="127"/>
        <v>50</v>
      </c>
      <c r="E323" s="202" t="s">
        <v>706</v>
      </c>
      <c r="G323"/>
      <c r="I323"/>
      <c r="J323"/>
      <c r="K323" s="209" cm="1">
        <f t="array" ref="K323">SUMPRODUCT((EmissionRates!$J$10:$S$39)*(EmissionRates!$E$10:$E$39=$D323)*(EmissionRates!$J$8:$S$8=$E$276)*(EmissionRates!$B$10:$B$39=K$2)*(EmissionRates!$F$10:$F$39=$F$69))</f>
        <v>273.16731725208598</v>
      </c>
      <c r="L323" s="210">
        <f t="shared" ref="L323:AL323" si="150">K323*($AM$71/$K$71)^(1/(COUNT(K$2:AM$2)))</f>
        <v>263.74618715115975</v>
      </c>
      <c r="M323" s="210">
        <f t="shared" si="150"/>
        <v>254.64997766398565</v>
      </c>
      <c r="N323" s="210">
        <f t="shared" si="150"/>
        <v>245.86748276707078</v>
      </c>
      <c r="O323" s="210">
        <f t="shared" si="150"/>
        <v>237.38788291582566</v>
      </c>
      <c r="P323" s="210">
        <f t="shared" si="150"/>
        <v>229.20073171548796</v>
      </c>
      <c r="Q323" s="210">
        <f t="shared" si="150"/>
        <v>221.29594305174595</v>
      </c>
      <c r="R323" s="210">
        <f t="shared" si="150"/>
        <v>213.66377866520733</v>
      </c>
      <c r="S323" s="210">
        <f t="shared" si="150"/>
        <v>206.29483615440608</v>
      </c>
      <c r="T323" s="210">
        <f t="shared" si="150"/>
        <v>199.18003739256744</v>
      </c>
      <c r="U323" s="210">
        <f t="shared" si="150"/>
        <v>192.31061734386137</v>
      </c>
      <c r="V323" s="210">
        <f t="shared" si="150"/>
        <v>185.67811326536651</v>
      </c>
      <c r="W323" s="210">
        <f t="shared" si="150"/>
        <v>179.27435428144224</v>
      </c>
      <c r="X323" s="210">
        <f t="shared" si="150"/>
        <v>173.09145131766496</v>
      </c>
      <c r="Y323" s="210">
        <f t="shared" si="150"/>
        <v>167.12178738192776</v>
      </c>
      <c r="Z323" s="210">
        <f t="shared" si="150"/>
        <v>161.15587687558124</v>
      </c>
      <c r="AA323" s="210">
        <f t="shared" si="150"/>
        <v>155.1938554731062</v>
      </c>
      <c r="AB323" s="210">
        <f t="shared" si="150"/>
        <v>149.23586919159058</v>
      </c>
      <c r="AC323" s="210">
        <f t="shared" si="150"/>
        <v>143.28207563255157</v>
      </c>
      <c r="AD323" s="210">
        <f t="shared" si="150"/>
        <v>137.33264543258494</v>
      </c>
      <c r="AE323" s="210">
        <f t="shared" si="150"/>
        <v>131.38776396900985</v>
      </c>
      <c r="AF323" s="210">
        <f t="shared" si="150"/>
        <v>125.44763337957944</v>
      </c>
      <c r="AG323" s="210">
        <f t="shared" si="150"/>
        <v>119.51247497267121</v>
      </c>
      <c r="AH323" s="210">
        <f t="shared" si="150"/>
        <v>113.58253212799912</v>
      </c>
      <c r="AI323" s="210">
        <f t="shared" si="150"/>
        <v>107.65807382056651</v>
      </c>
      <c r="AJ323" s="210">
        <f t="shared" si="150"/>
        <v>101.73939894651443</v>
      </c>
      <c r="AK323" s="210">
        <f t="shared" si="150"/>
        <v>95.826841695280464</v>
      </c>
      <c r="AL323" s="210">
        <f t="shared" si="150"/>
        <v>89.920778308547611</v>
      </c>
      <c r="AM323" s="209" cm="1">
        <f t="array" ref="AM323">SUMPRODUCT((EmissionRates!$J$10:$S$39)*(EmissionRates!$E$10:$E$39=$D323)*(EmissionRates!$J$8:$S$8=$E$276)*(EmissionRates!$B$10:$B$39=AM$2)*(EmissionRates!$F$10:$F$39=$F$69))</f>
        <v>220.64916040052401</v>
      </c>
      <c r="AN323" s="210">
        <f t="shared" ref="AN323:AZ343" si="151">$AM323</f>
        <v>220.64916040052401</v>
      </c>
      <c r="AO323" s="210">
        <f t="shared" si="151"/>
        <v>220.64916040052401</v>
      </c>
      <c r="AP323" s="210">
        <f t="shared" si="151"/>
        <v>220.64916040052401</v>
      </c>
      <c r="AQ323" s="210">
        <f t="shared" si="151"/>
        <v>220.64916040052401</v>
      </c>
      <c r="AR323" s="210">
        <f t="shared" si="151"/>
        <v>220.64916040052401</v>
      </c>
      <c r="AS323" s="210">
        <f t="shared" si="151"/>
        <v>220.64916040052401</v>
      </c>
      <c r="AT323" s="210">
        <f t="shared" si="151"/>
        <v>220.64916040052401</v>
      </c>
      <c r="AU323" s="210">
        <f t="shared" si="151"/>
        <v>220.64916040052401</v>
      </c>
      <c r="AV323" s="210">
        <f t="shared" si="151"/>
        <v>220.64916040052401</v>
      </c>
      <c r="AW323" s="210">
        <f t="shared" si="151"/>
        <v>220.64916040052401</v>
      </c>
      <c r="AX323" s="210">
        <f t="shared" si="151"/>
        <v>220.64916040052401</v>
      </c>
      <c r="AY323" s="210">
        <f t="shared" si="149"/>
        <v>220.64916040052401</v>
      </c>
      <c r="AZ323" s="210">
        <f t="shared" si="149"/>
        <v>220.64916040052401</v>
      </c>
    </row>
    <row r="324" spans="2:52" s="202" customFormat="1" x14ac:dyDescent="0.25">
      <c r="B324" s="201"/>
      <c r="D324" s="208">
        <f t="shared" si="127"/>
        <v>51</v>
      </c>
      <c r="E324" s="202" t="s">
        <v>707</v>
      </c>
      <c r="G324"/>
      <c r="I324"/>
      <c r="J324"/>
      <c r="K324" s="211">
        <f t="shared" ref="K324:AM327" si="152">K323*($K$76/$K$71)^(1/(COUNT($D323:$D328)))</f>
        <v>265.25078548861461</v>
      </c>
      <c r="L324" s="211">
        <f t="shared" si="152"/>
        <v>256.10268466674722</v>
      </c>
      <c r="M324" s="211">
        <f t="shared" si="152"/>
        <v>247.27008808926084</v>
      </c>
      <c r="N324" s="211">
        <f t="shared" si="152"/>
        <v>238.74211448908585</v>
      </c>
      <c r="O324" s="211">
        <f t="shared" si="152"/>
        <v>230.50825787769529</v>
      </c>
      <c r="P324" s="211">
        <f t="shared" si="152"/>
        <v>222.5583746023122</v>
      </c>
      <c r="Q324" s="211">
        <f t="shared" si="152"/>
        <v>214.88267084949416</v>
      </c>
      <c r="R324" s="211">
        <f t="shared" si="152"/>
        <v>207.47169057970078</v>
      </c>
      <c r="S324" s="211">
        <f t="shared" si="152"/>
        <v>200.31630387797944</v>
      </c>
      <c r="T324" s="211">
        <f t="shared" si="152"/>
        <v>193.40769570641856</v>
      </c>
      <c r="U324" s="211">
        <f t="shared" si="152"/>
        <v>186.73735504451199</v>
      </c>
      <c r="V324" s="211">
        <f t="shared" si="152"/>
        <v>180.29706440405556</v>
      </c>
      <c r="W324" s="211">
        <f t="shared" si="152"/>
        <v>174.07888970565938</v>
      </c>
      <c r="X324" s="211">
        <f t="shared" si="152"/>
        <v>168.07517050440384</v>
      </c>
      <c r="Y324" s="211">
        <f t="shared" si="152"/>
        <v>162.27851055259822</v>
      </c>
      <c r="Z324" s="211">
        <f t="shared" si="152"/>
        <v>156.48549525383592</v>
      </c>
      <c r="AA324" s="211">
        <f t="shared" si="152"/>
        <v>150.69625635068027</v>
      </c>
      <c r="AB324" s="211">
        <f t="shared" si="152"/>
        <v>144.91093562856764</v>
      </c>
      <c r="AC324" s="211">
        <f t="shared" si="152"/>
        <v>139.12968612164079</v>
      </c>
      <c r="AD324" s="211">
        <f t="shared" si="152"/>
        <v>133.35267352135767</v>
      </c>
      <c r="AE324" s="211">
        <f t="shared" si="152"/>
        <v>127.58007783270578</v>
      </c>
      <c r="AF324" s="211">
        <f t="shared" si="152"/>
        <v>121.81209533538039</v>
      </c>
      <c r="AG324" s="211">
        <f t="shared" si="152"/>
        <v>116.04894092412646</v>
      </c>
      <c r="AH324" s="211">
        <f t="shared" si="152"/>
        <v>110.29085092538649</v>
      </c>
      <c r="AI324" s="211">
        <f t="shared" si="152"/>
        <v>104.53808651912755</v>
      </c>
      <c r="AJ324" s="211">
        <f t="shared" si="152"/>
        <v>98.790937939324095</v>
      </c>
      <c r="AK324" s="211">
        <f t="shared" si="152"/>
        <v>93.049729690429032</v>
      </c>
      <c r="AL324" s="211">
        <f t="shared" si="152"/>
        <v>87.314827110444512</v>
      </c>
      <c r="AM324" s="211">
        <f t="shared" si="152"/>
        <v>214.25463229787377</v>
      </c>
      <c r="AN324" s="210">
        <f t="shared" si="151"/>
        <v>214.25463229787377</v>
      </c>
      <c r="AO324" s="210">
        <f t="shared" si="151"/>
        <v>214.25463229787377</v>
      </c>
      <c r="AP324" s="210">
        <f t="shared" si="151"/>
        <v>214.25463229787377</v>
      </c>
      <c r="AQ324" s="210">
        <f t="shared" si="151"/>
        <v>214.25463229787377</v>
      </c>
      <c r="AR324" s="210">
        <f t="shared" si="151"/>
        <v>214.25463229787377</v>
      </c>
      <c r="AS324" s="210">
        <f t="shared" si="151"/>
        <v>214.25463229787377</v>
      </c>
      <c r="AT324" s="210">
        <f t="shared" si="151"/>
        <v>214.25463229787377</v>
      </c>
      <c r="AU324" s="210">
        <f t="shared" si="151"/>
        <v>214.25463229787377</v>
      </c>
      <c r="AV324" s="210">
        <f t="shared" si="151"/>
        <v>214.25463229787377</v>
      </c>
      <c r="AW324" s="210">
        <f t="shared" si="151"/>
        <v>214.25463229787377</v>
      </c>
      <c r="AX324" s="210">
        <f t="shared" si="151"/>
        <v>214.25463229787377</v>
      </c>
      <c r="AY324" s="210">
        <f t="shared" si="149"/>
        <v>214.25463229787377</v>
      </c>
      <c r="AZ324" s="210">
        <f t="shared" si="149"/>
        <v>214.25463229787377</v>
      </c>
    </row>
    <row r="325" spans="2:52" s="202" customFormat="1" x14ac:dyDescent="0.25">
      <c r="B325" s="201"/>
      <c r="D325" s="208">
        <f t="shared" si="127"/>
        <v>52</v>
      </c>
      <c r="E325" s="202" t="s">
        <v>708</v>
      </c>
      <c r="G325"/>
      <c r="I325"/>
      <c r="J325"/>
      <c r="K325" s="211">
        <f t="shared" si="152"/>
        <v>257.56367895724088</v>
      </c>
      <c r="L325" s="211">
        <f t="shared" si="152"/>
        <v>248.68069488308794</v>
      </c>
      <c r="M325" s="211">
        <f t="shared" si="152"/>
        <v>240.10407157525546</v>
      </c>
      <c r="N325" s="211">
        <f t="shared" si="152"/>
        <v>231.82324311148611</v>
      </c>
      <c r="O325" s="211">
        <f t="shared" si="152"/>
        <v>223.82800797229675</v>
      </c>
      <c r="P325" s="211">
        <f t="shared" si="152"/>
        <v>216.10851647327459</v>
      </c>
      <c r="Q325" s="211">
        <f t="shared" si="152"/>
        <v>208.6552586308145</v>
      </c>
      <c r="R325" s="211">
        <f t="shared" si="152"/>
        <v>201.45905244634898</v>
      </c>
      <c r="S325" s="211">
        <f t="shared" si="152"/>
        <v>194.51103259463707</v>
      </c>
      <c r="T325" s="211">
        <f t="shared" si="152"/>
        <v>187.80263950217758</v>
      </c>
      <c r="U325" s="211">
        <f t="shared" si="152"/>
        <v>181.32560880229121</v>
      </c>
      <c r="V325" s="211">
        <f t="shared" si="152"/>
        <v>175.07196115388098</v>
      </c>
      <c r="W325" s="211">
        <f t="shared" si="152"/>
        <v>169.03399241132848</v>
      </c>
      <c r="X325" s="211">
        <f t="shared" si="152"/>
        <v>163.20426413341551</v>
      </c>
      <c r="Y325" s="211">
        <f t="shared" si="152"/>
        <v>157.57559441957881</v>
      </c>
      <c r="Z325" s="211">
        <f t="shared" si="152"/>
        <v>151.95046373483353</v>
      </c>
      <c r="AA325" s="211">
        <f t="shared" si="152"/>
        <v>146.32900000377455</v>
      </c>
      <c r="AB325" s="211">
        <f t="shared" si="152"/>
        <v>140.71134090282214</v>
      </c>
      <c r="AC325" s="211">
        <f t="shared" si="152"/>
        <v>135.09763503110955</v>
      </c>
      <c r="AD325" s="211">
        <f t="shared" si="152"/>
        <v>129.48804327826957</v>
      </c>
      <c r="AE325" s="211">
        <f t="shared" si="152"/>
        <v>123.88274043265102</v>
      </c>
      <c r="AF325" s="211">
        <f t="shared" si="152"/>
        <v>118.28191708566089</v>
      </c>
      <c r="AG325" s="211">
        <f t="shared" si="152"/>
        <v>112.68578190428202</v>
      </c>
      <c r="AH325" s="211">
        <f t="shared" si="152"/>
        <v>107.094564366093</v>
      </c>
      <c r="AI325" s="211">
        <f t="shared" si="152"/>
        <v>101.50851808192876</v>
      </c>
      <c r="AJ325" s="211">
        <f t="shared" si="152"/>
        <v>95.927924874631358</v>
      </c>
      <c r="AK325" s="211">
        <f t="shared" si="152"/>
        <v>90.353099844344911</v>
      </c>
      <c r="AL325" s="211">
        <f t="shared" si="152"/>
        <v>84.784397741385121</v>
      </c>
      <c r="AM325" s="211">
        <f t="shared" si="152"/>
        <v>208.04542096498309</v>
      </c>
      <c r="AN325" s="210">
        <f t="shared" si="151"/>
        <v>208.04542096498309</v>
      </c>
      <c r="AO325" s="210">
        <f t="shared" si="151"/>
        <v>208.04542096498309</v>
      </c>
      <c r="AP325" s="210">
        <f t="shared" si="151"/>
        <v>208.04542096498309</v>
      </c>
      <c r="AQ325" s="210">
        <f t="shared" si="151"/>
        <v>208.04542096498309</v>
      </c>
      <c r="AR325" s="210">
        <f t="shared" si="151"/>
        <v>208.04542096498309</v>
      </c>
      <c r="AS325" s="210">
        <f t="shared" si="151"/>
        <v>208.04542096498309</v>
      </c>
      <c r="AT325" s="210">
        <f t="shared" si="151"/>
        <v>208.04542096498309</v>
      </c>
      <c r="AU325" s="210">
        <f t="shared" si="151"/>
        <v>208.04542096498309</v>
      </c>
      <c r="AV325" s="210">
        <f t="shared" si="151"/>
        <v>208.04542096498309</v>
      </c>
      <c r="AW325" s="210">
        <f t="shared" si="151"/>
        <v>208.04542096498309</v>
      </c>
      <c r="AX325" s="210">
        <f t="shared" si="151"/>
        <v>208.04542096498309</v>
      </c>
      <c r="AY325" s="210">
        <f t="shared" si="149"/>
        <v>208.04542096498309</v>
      </c>
      <c r="AZ325" s="210">
        <f t="shared" si="149"/>
        <v>208.04542096498309</v>
      </c>
    </row>
    <row r="326" spans="2:52" s="202" customFormat="1" x14ac:dyDescent="0.25">
      <c r="B326" s="201"/>
      <c r="D326" s="208">
        <f t="shared" si="127"/>
        <v>53</v>
      </c>
      <c r="E326" s="202" t="s">
        <v>709</v>
      </c>
      <c r="G326"/>
      <c r="I326"/>
      <c r="J326"/>
      <c r="K326" s="211">
        <f t="shared" si="152"/>
        <v>250.09934879471311</v>
      </c>
      <c r="L326" s="211">
        <f t="shared" si="152"/>
        <v>241.47379824622806</v>
      </c>
      <c r="M326" s="211">
        <f t="shared" si="152"/>
        <v>233.14572996878059</v>
      </c>
      <c r="N326" s="211">
        <f t="shared" si="152"/>
        <v>225.10488424606802</v>
      </c>
      <c r="O326" s="211">
        <f t="shared" si="152"/>
        <v>217.34135520397888</v>
      </c>
      <c r="P326" s="211">
        <f t="shared" si="152"/>
        <v>209.84557860710757</v>
      </c>
      <c r="Q326" s="211">
        <f t="shared" si="152"/>
        <v>202.60832007614903</v>
      </c>
      <c r="R326" s="211">
        <f t="shared" si="152"/>
        <v>195.6206637116579</v>
      </c>
      <c r="S326" s="211">
        <f t="shared" si="152"/>
        <v>188.87400111015666</v>
      </c>
      <c r="T326" s="211">
        <f t="shared" si="152"/>
        <v>182.36002075906219</v>
      </c>
      <c r="U326" s="211">
        <f t="shared" si="152"/>
        <v>176.07069779736514</v>
      </c>
      <c r="V326" s="211">
        <f t="shared" si="152"/>
        <v>169.99828412944794</v>
      </c>
      <c r="W326" s="211">
        <f t="shared" si="152"/>
        <v>164.13529887986269</v>
      </c>
      <c r="X326" s="211">
        <f t="shared" si="152"/>
        <v>158.47451917730916</v>
      </c>
      <c r="Y326" s="211">
        <f t="shared" si="152"/>
        <v>153.00897125645972</v>
      </c>
      <c r="Z326" s="211">
        <f t="shared" si="152"/>
        <v>147.54685980178715</v>
      </c>
      <c r="AA326" s="211">
        <f t="shared" si="152"/>
        <v>142.08830903056466</v>
      </c>
      <c r="AB326" s="211">
        <f t="shared" si="152"/>
        <v>136.63345262927785</v>
      </c>
      <c r="AC326" s="211">
        <f t="shared" si="152"/>
        <v>131.18243489057929</v>
      </c>
      <c r="AD326" s="211">
        <f t="shared" si="152"/>
        <v>125.73541204143611</v>
      </c>
      <c r="AE326" s="211">
        <f t="shared" si="152"/>
        <v>120.2925538047393</v>
      </c>
      <c r="AF326" s="211">
        <f t="shared" si="152"/>
        <v>114.85404524845717</v>
      </c>
      <c r="AG326" s="211">
        <f t="shared" si="152"/>
        <v>109.42008899229424</v>
      </c>
      <c r="AH326" s="211">
        <f t="shared" si="152"/>
        <v>103.99090786344881</v>
      </c>
      <c r="AI326" s="211">
        <f t="shared" si="152"/>
        <v>98.566748122981153</v>
      </c>
      <c r="AJ326" s="211">
        <f t="shared" si="152"/>
        <v>93.147883426359911</v>
      </c>
      <c r="AK326" s="211">
        <f t="shared" si="152"/>
        <v>87.734619741962192</v>
      </c>
      <c r="AL326" s="211">
        <f t="shared" si="152"/>
        <v>82.327301539253938</v>
      </c>
      <c r="AM326" s="211">
        <f t="shared" si="152"/>
        <v>202.01615582491451</v>
      </c>
      <c r="AN326" s="210">
        <f t="shared" si="151"/>
        <v>202.01615582491451</v>
      </c>
      <c r="AO326" s="210">
        <f t="shared" si="151"/>
        <v>202.01615582491451</v>
      </c>
      <c r="AP326" s="210">
        <f t="shared" si="151"/>
        <v>202.01615582491451</v>
      </c>
      <c r="AQ326" s="210">
        <f t="shared" si="151"/>
        <v>202.01615582491451</v>
      </c>
      <c r="AR326" s="210">
        <f t="shared" si="151"/>
        <v>202.01615582491451</v>
      </c>
      <c r="AS326" s="210">
        <f t="shared" si="151"/>
        <v>202.01615582491451</v>
      </c>
      <c r="AT326" s="210">
        <f t="shared" si="151"/>
        <v>202.01615582491451</v>
      </c>
      <c r="AU326" s="210">
        <f t="shared" si="151"/>
        <v>202.01615582491451</v>
      </c>
      <c r="AV326" s="210">
        <f t="shared" si="151"/>
        <v>202.01615582491451</v>
      </c>
      <c r="AW326" s="210">
        <f t="shared" si="151"/>
        <v>202.01615582491451</v>
      </c>
      <c r="AX326" s="210">
        <f t="shared" si="151"/>
        <v>202.01615582491451</v>
      </c>
      <c r="AY326" s="210">
        <f t="shared" si="149"/>
        <v>202.01615582491451</v>
      </c>
      <c r="AZ326" s="210">
        <f t="shared" si="149"/>
        <v>202.01615582491451</v>
      </c>
    </row>
    <row r="327" spans="2:52" s="202" customFormat="1" x14ac:dyDescent="0.25">
      <c r="B327" s="201"/>
      <c r="D327" s="208">
        <f t="shared" si="127"/>
        <v>54</v>
      </c>
      <c r="E327" s="202" t="s">
        <v>710</v>
      </c>
      <c r="G327"/>
      <c r="I327"/>
      <c r="J327"/>
      <c r="K327" s="211">
        <f t="shared" si="152"/>
        <v>242.85133882531503</v>
      </c>
      <c r="L327" s="211">
        <f t="shared" si="152"/>
        <v>234.47576124424575</v>
      </c>
      <c r="M327" s="211">
        <f t="shared" si="152"/>
        <v>226.38904474236932</v>
      </c>
      <c r="N327" s="211">
        <f t="shared" si="152"/>
        <v>218.581226935329</v>
      </c>
      <c r="O327" s="211">
        <f t="shared" si="152"/>
        <v>211.04268902642733</v>
      </c>
      <c r="P327" s="211">
        <f t="shared" si="152"/>
        <v>203.76414395680442</v>
      </c>
      <c r="Q327" s="211">
        <f t="shared" si="152"/>
        <v>196.73662496429847</v>
      </c>
      <c r="R327" s="211">
        <f t="shared" si="152"/>
        <v>189.95147453689449</v>
      </c>
      <c r="S327" s="211">
        <f t="shared" si="152"/>
        <v>183.40033374715128</v>
      </c>
      <c r="T327" s="211">
        <f t="shared" si="152"/>
        <v>177.07513195446862</v>
      </c>
      <c r="U327" s="211">
        <f t="shared" si="152"/>
        <v>170.96807686250744</v>
      </c>
      <c r="V327" s="211">
        <f t="shared" si="152"/>
        <v>165.07164491951468</v>
      </c>
      <c r="W327" s="211">
        <f t="shared" si="152"/>
        <v>159.37857204972659</v>
      </c>
      <c r="X327" s="211">
        <f t="shared" si="152"/>
        <v>153.8818447044319</v>
      </c>
      <c r="Y327" s="211">
        <f t="shared" si="152"/>
        <v>148.57469122167058</v>
      </c>
      <c r="Z327" s="211">
        <f t="shared" si="152"/>
        <v>143.2708746144985</v>
      </c>
      <c r="AA327" s="211">
        <f t="shared" si="152"/>
        <v>137.9705155003073</v>
      </c>
      <c r="AB327" s="211">
        <f t="shared" si="152"/>
        <v>132.67374369127833</v>
      </c>
      <c r="AC327" s="211">
        <f t="shared" si="152"/>
        <v>127.38069929838757</v>
      </c>
      <c r="AD327" s="211">
        <f t="shared" si="152"/>
        <v>122.09153402106291</v>
      </c>
      <c r="AE327" s="211">
        <f t="shared" si="152"/>
        <v>116.80641266353719</v>
      </c>
      <c r="AF327" s="211">
        <f t="shared" si="152"/>
        <v>111.52551493041216</v>
      </c>
      <c r="AG327" s="211">
        <f t="shared" si="152"/>
        <v>106.2490375693673</v>
      </c>
      <c r="AH327" s="211">
        <f t="shared" si="152"/>
        <v>100.97719694995216</v>
      </c>
      <c r="AI327" s="211">
        <f t="shared" si="152"/>
        <v>95.710232196452608</v>
      </c>
      <c r="AJ327" s="211">
        <f t="shared" si="152"/>
        <v>90.448409033658663</v>
      </c>
      <c r="AK327" s="211">
        <f t="shared" si="152"/>
        <v>85.192024562823789</v>
      </c>
      <c r="AL327" s="211">
        <f t="shared" si="152"/>
        <v>79.941413270508605</v>
      </c>
      <c r="AM327" s="211">
        <f t="shared" si="152"/>
        <v>196.16162194285982</v>
      </c>
      <c r="AN327" s="210">
        <f t="shared" si="151"/>
        <v>196.16162194285982</v>
      </c>
      <c r="AO327" s="210">
        <f t="shared" si="151"/>
        <v>196.16162194285982</v>
      </c>
      <c r="AP327" s="210">
        <f t="shared" si="151"/>
        <v>196.16162194285982</v>
      </c>
      <c r="AQ327" s="210">
        <f t="shared" si="151"/>
        <v>196.16162194285982</v>
      </c>
      <c r="AR327" s="210">
        <f t="shared" si="151"/>
        <v>196.16162194285982</v>
      </c>
      <c r="AS327" s="210">
        <f t="shared" si="151"/>
        <v>196.16162194285982</v>
      </c>
      <c r="AT327" s="210">
        <f t="shared" si="151"/>
        <v>196.16162194285982</v>
      </c>
      <c r="AU327" s="210">
        <f t="shared" si="151"/>
        <v>196.16162194285982</v>
      </c>
      <c r="AV327" s="210">
        <f t="shared" si="151"/>
        <v>196.16162194285982</v>
      </c>
      <c r="AW327" s="210">
        <f t="shared" si="151"/>
        <v>196.16162194285982</v>
      </c>
      <c r="AX327" s="210">
        <f t="shared" si="151"/>
        <v>196.16162194285982</v>
      </c>
      <c r="AY327" s="210">
        <f t="shared" si="149"/>
        <v>196.16162194285982</v>
      </c>
      <c r="AZ327" s="210">
        <f t="shared" si="149"/>
        <v>196.16162194285982</v>
      </c>
    </row>
    <row r="328" spans="2:52" s="202" customFormat="1" x14ac:dyDescent="0.25">
      <c r="B328" s="201"/>
      <c r="D328" s="208">
        <f t="shared" si="127"/>
        <v>55</v>
      </c>
      <c r="E328" s="202" t="s">
        <v>711</v>
      </c>
      <c r="G328"/>
      <c r="I328"/>
      <c r="J328"/>
      <c r="K328" s="209" cm="1">
        <f t="array" ref="K328">SUMPRODUCT((EmissionRates!$J$10:$S$39)*(EmissionRates!$E$10:$E$39=$D328)*(EmissionRates!$J$8:$S$8=$E$276)*(EmissionRates!$B$10:$B$39=K$2)*(EmissionRates!$F$10:$F$39=$F$69))</f>
        <v>284.53146214081403</v>
      </c>
      <c r="L328" s="210">
        <f t="shared" ref="L328:AL328" si="153">K328*($AM$71/$K$71)^(1/(COUNT(K$2:AM$2)))</f>
        <v>274.71839976717126</v>
      </c>
      <c r="M328" s="210">
        <f t="shared" si="153"/>
        <v>265.2437751621481</v>
      </c>
      <c r="N328" s="210">
        <f t="shared" si="153"/>
        <v>256.09591611590145</v>
      </c>
      <c r="O328" s="210">
        <f t="shared" si="153"/>
        <v>247.2635529755581</v>
      </c>
      <c r="P328" s="210">
        <f t="shared" si="153"/>
        <v>238.73580476163002</v>
      </c>
      <c r="Q328" s="210">
        <f t="shared" si="153"/>
        <v>230.50216576325357</v>
      </c>
      <c r="R328" s="210">
        <f t="shared" si="153"/>
        <v>222.55249259573887</v>
      </c>
      <c r="S328" s="210">
        <f t="shared" si="153"/>
        <v>214.87699170448477</v>
      </c>
      <c r="T328" s="210">
        <f t="shared" si="153"/>
        <v>207.46620729986492</v>
      </c>
      <c r="U328" s="210">
        <f t="shared" si="153"/>
        <v>200.31100970822172</v>
      </c>
      <c r="V328" s="210">
        <f t="shared" si="153"/>
        <v>193.40258412461671</v>
      </c>
      <c r="W328" s="210">
        <f t="shared" si="153"/>
        <v>186.73241975348188</v>
      </c>
      <c r="X328" s="210">
        <f t="shared" si="153"/>
        <v>180.29229932379351</v>
      </c>
      <c r="Y328" s="210">
        <f t="shared" si="153"/>
        <v>174.07428896585188</v>
      </c>
      <c r="Z328" s="210">
        <f t="shared" si="153"/>
        <v>167.86018818524664</v>
      </c>
      <c r="AA328" s="210">
        <f t="shared" si="153"/>
        <v>161.65013830070797</v>
      </c>
      <c r="AB328" s="210">
        <f t="shared" si="153"/>
        <v>155.4442914038402</v>
      </c>
      <c r="AC328" s="210">
        <f t="shared" si="153"/>
        <v>149.24281165260544</v>
      </c>
      <c r="AD328" s="210">
        <f t="shared" si="153"/>
        <v>143.04587678232204</v>
      </c>
      <c r="AE328" s="210">
        <f t="shared" si="153"/>
        <v>136.85367988226653</v>
      </c>
      <c r="AF328" s="210">
        <f t="shared" si="153"/>
        <v>130.66643149940714</v>
      </c>
      <c r="AG328" s="210">
        <f t="shared" si="153"/>
        <v>124.48436214886134</v>
      </c>
      <c r="AH328" s="210">
        <f t="shared" si="153"/>
        <v>118.30772533528175</v>
      </c>
      <c r="AI328" s="210">
        <f t="shared" si="153"/>
        <v>112.13680122341046</v>
      </c>
      <c r="AJ328" s="210">
        <f t="shared" si="153"/>
        <v>105.97190114388867</v>
      </c>
      <c r="AK328" s="210">
        <f t="shared" si="153"/>
        <v>99.813373188904976</v>
      </c>
      <c r="AL328" s="210">
        <f t="shared" si="153"/>
        <v>93.661609252325945</v>
      </c>
      <c r="AM328" s="209" cm="1">
        <f t="array" ref="AM328">SUMPRODUCT((EmissionRates!$J$10:$S$39)*(EmissionRates!$E$10:$E$39=$D328)*(EmissionRates!$J$8:$S$8=$E$276)*(EmissionRates!$B$10:$B$39=AM$2)*(EmissionRates!$F$10:$F$39=$F$69))</f>
        <v>229.79427083292299</v>
      </c>
      <c r="AN328" s="210">
        <f t="shared" si="151"/>
        <v>229.79427083292299</v>
      </c>
      <c r="AO328" s="210">
        <f t="shared" si="151"/>
        <v>229.79427083292299</v>
      </c>
      <c r="AP328" s="210">
        <f t="shared" si="151"/>
        <v>229.79427083292299</v>
      </c>
      <c r="AQ328" s="210">
        <f t="shared" si="151"/>
        <v>229.79427083292299</v>
      </c>
      <c r="AR328" s="210">
        <f t="shared" si="151"/>
        <v>229.79427083292299</v>
      </c>
      <c r="AS328" s="210">
        <f t="shared" si="151"/>
        <v>229.79427083292299</v>
      </c>
      <c r="AT328" s="210">
        <f t="shared" si="151"/>
        <v>229.79427083292299</v>
      </c>
      <c r="AU328" s="210">
        <f t="shared" si="151"/>
        <v>229.79427083292299</v>
      </c>
      <c r="AV328" s="210">
        <f t="shared" si="151"/>
        <v>229.79427083292299</v>
      </c>
      <c r="AW328" s="210">
        <f t="shared" si="151"/>
        <v>229.79427083292299</v>
      </c>
      <c r="AX328" s="210">
        <f t="shared" si="151"/>
        <v>229.79427083292299</v>
      </c>
      <c r="AY328" s="210">
        <f t="shared" si="149"/>
        <v>229.79427083292299</v>
      </c>
      <c r="AZ328" s="210">
        <f t="shared" si="149"/>
        <v>229.79427083292299</v>
      </c>
    </row>
    <row r="329" spans="2:52" s="202" customFormat="1" x14ac:dyDescent="0.25">
      <c r="B329" s="201"/>
      <c r="D329" s="208">
        <f t="shared" si="127"/>
        <v>56</v>
      </c>
      <c r="E329" s="202" t="s">
        <v>712</v>
      </c>
      <c r="G329"/>
      <c r="I329"/>
      <c r="J329"/>
      <c r="K329" s="211">
        <f t="shared" ref="K329:AM332" si="154">K328*($K$76/$K$71)^(1/(COUNT($D328:$D333)))</f>
        <v>276.28559151323071</v>
      </c>
      <c r="L329" s="211">
        <f t="shared" si="154"/>
        <v>266.75691682095243</v>
      </c>
      <c r="M329" s="211">
        <f t="shared" si="154"/>
        <v>257.5568717937029</v>
      </c>
      <c r="N329" s="211">
        <f t="shared" si="154"/>
        <v>248.6741224883867</v>
      </c>
      <c r="O329" s="211">
        <f t="shared" si="154"/>
        <v>240.09772585256673</v>
      </c>
      <c r="P329" s="211">
        <f t="shared" si="154"/>
        <v>231.81711624323293</v>
      </c>
      <c r="Q329" s="211">
        <f t="shared" si="154"/>
        <v>223.82209241051868</v>
      </c>
      <c r="R329" s="211">
        <f t="shared" si="154"/>
        <v>216.10280493032897</v>
      </c>
      <c r="S329" s="211">
        <f t="shared" si="154"/>
        <v>208.64974407039858</v>
      </c>
      <c r="T329" s="211">
        <f t="shared" si="154"/>
        <v>201.45372807483139</v>
      </c>
      <c r="U329" s="211">
        <f t="shared" si="154"/>
        <v>194.50589185268862</v>
      </c>
      <c r="V329" s="211">
        <f t="shared" si="154"/>
        <v>187.79767605669053</v>
      </c>
      <c r="W329" s="211">
        <f t="shared" si="154"/>
        <v>181.32081653857708</v>
      </c>
      <c r="X329" s="211">
        <f t="shared" si="154"/>
        <v>175.06733416813782</v>
      </c>
      <c r="Y329" s="211">
        <f t="shared" si="154"/>
        <v>169.0295250033675</v>
      </c>
      <c r="Z329" s="211">
        <f t="shared" si="154"/>
        <v>162.99551211433709</v>
      </c>
      <c r="AA329" s="211">
        <f t="shared" si="154"/>
        <v>156.96543272428593</v>
      </c>
      <c r="AB329" s="211">
        <f t="shared" si="154"/>
        <v>150.93943451712417</v>
      </c>
      <c r="AC329" s="211">
        <f t="shared" si="154"/>
        <v>144.9176768934303</v>
      </c>
      <c r="AD329" s="211">
        <f t="shared" si="154"/>
        <v>138.9003324376601</v>
      </c>
      <c r="AE329" s="211">
        <f t="shared" si="154"/>
        <v>132.88758864326186</v>
      </c>
      <c r="AF329" s="211">
        <f t="shared" si="154"/>
        <v>126.87964995544257</v>
      </c>
      <c r="AG329" s="211">
        <f t="shared" si="154"/>
        <v>120.87674020887098</v>
      </c>
      <c r="AH329" s="211">
        <f t="shared" si="154"/>
        <v>114.87910556150223</v>
      </c>
      <c r="AI329" s="211">
        <f t="shared" si="154"/>
        <v>108.88701805875765</v>
      </c>
      <c r="AJ329" s="211">
        <f t="shared" si="154"/>
        <v>102.90078000875356</v>
      </c>
      <c r="AK329" s="211">
        <f t="shared" si="154"/>
        <v>96.92072941578482</v>
      </c>
      <c r="AL329" s="211">
        <f t="shared" si="154"/>
        <v>90.947246816428731</v>
      </c>
      <c r="AM329" s="211">
        <f t="shared" si="154"/>
        <v>223.13471264560957</v>
      </c>
      <c r="AN329" s="210">
        <f t="shared" si="151"/>
        <v>223.13471264560957</v>
      </c>
      <c r="AO329" s="210">
        <f t="shared" si="151"/>
        <v>223.13471264560957</v>
      </c>
      <c r="AP329" s="210">
        <f t="shared" si="151"/>
        <v>223.13471264560957</v>
      </c>
      <c r="AQ329" s="210">
        <f t="shared" si="151"/>
        <v>223.13471264560957</v>
      </c>
      <c r="AR329" s="210">
        <f t="shared" si="151"/>
        <v>223.13471264560957</v>
      </c>
      <c r="AS329" s="210">
        <f t="shared" si="151"/>
        <v>223.13471264560957</v>
      </c>
      <c r="AT329" s="210">
        <f t="shared" si="151"/>
        <v>223.13471264560957</v>
      </c>
      <c r="AU329" s="210">
        <f t="shared" si="151"/>
        <v>223.13471264560957</v>
      </c>
      <c r="AV329" s="210">
        <f t="shared" si="151"/>
        <v>223.13471264560957</v>
      </c>
      <c r="AW329" s="210">
        <f t="shared" si="151"/>
        <v>223.13471264560957</v>
      </c>
      <c r="AX329" s="210">
        <f t="shared" si="151"/>
        <v>223.13471264560957</v>
      </c>
      <c r="AY329" s="210">
        <f t="shared" si="149"/>
        <v>223.13471264560957</v>
      </c>
      <c r="AZ329" s="210">
        <f t="shared" si="149"/>
        <v>223.13471264560957</v>
      </c>
    </row>
    <row r="330" spans="2:52" s="202" customFormat="1" x14ac:dyDescent="0.25">
      <c r="B330" s="201"/>
      <c r="D330" s="208">
        <f t="shared" si="127"/>
        <v>57</v>
      </c>
      <c r="E330" s="202" t="s">
        <v>713</v>
      </c>
      <c r="G330"/>
      <c r="I330"/>
      <c r="J330"/>
      <c r="K330" s="211">
        <f t="shared" si="154"/>
        <v>268.2786905303231</v>
      </c>
      <c r="L330" s="211">
        <f t="shared" si="154"/>
        <v>259.02616181562382</v>
      </c>
      <c r="M330" s="211">
        <f t="shared" si="154"/>
        <v>250.09273890633568</v>
      </c>
      <c r="N330" s="211">
        <f t="shared" si="154"/>
        <v>241.46741632296366</v>
      </c>
      <c r="O330" s="211">
        <f t="shared" si="154"/>
        <v>233.1395681484552</v>
      </c>
      <c r="P330" s="211">
        <f t="shared" si="154"/>
        <v>225.09893493766216</v>
      </c>
      <c r="Q330" s="211">
        <f t="shared" si="154"/>
        <v>217.33561107827592</v>
      </c>
      <c r="R330" s="211">
        <f t="shared" si="154"/>
        <v>209.84003258766455</v>
      </c>
      <c r="S330" s="211">
        <f t="shared" si="154"/>
        <v>202.60296533057894</v>
      </c>
      <c r="T330" s="211">
        <f t="shared" si="154"/>
        <v>195.61549364321237</v>
      </c>
      <c r="U330" s="211">
        <f t="shared" si="154"/>
        <v>188.86900934959931</v>
      </c>
      <c r="V330" s="211">
        <f t="shared" si="154"/>
        <v>182.35520115682203</v>
      </c>
      <c r="W330" s="211">
        <f t="shared" si="154"/>
        <v>176.06604441596053</v>
      </c>
      <c r="X330" s="211">
        <f t="shared" si="154"/>
        <v>169.99379123617226</v>
      </c>
      <c r="Y330" s="211">
        <f t="shared" si="154"/>
        <v>164.13096093972158</v>
      </c>
      <c r="Z330" s="211">
        <f t="shared" si="154"/>
        <v>158.27181690095381</v>
      </c>
      <c r="AA330" s="211">
        <f t="shared" si="154"/>
        <v>152.41649236630704</v>
      </c>
      <c r="AB330" s="211">
        <f t="shared" si="154"/>
        <v>146.56513073973443</v>
      </c>
      <c r="AC330" s="211">
        <f t="shared" si="154"/>
        <v>140.71788680230233</v>
      </c>
      <c r="AD330" s="211">
        <f t="shared" si="154"/>
        <v>134.87492813687868</v>
      </c>
      <c r="AE330" s="211">
        <f t="shared" si="154"/>
        <v>129.03643680325357</v>
      </c>
      <c r="AF330" s="211">
        <f t="shared" si="154"/>
        <v>123.20261132170492</v>
      </c>
      <c r="AG330" s="211">
        <f t="shared" si="154"/>
        <v>117.37366904005569</v>
      </c>
      <c r="AH330" s="211">
        <f t="shared" si="154"/>
        <v>111.54984898247469</v>
      </c>
      <c r="AI330" s="211">
        <f t="shared" si="154"/>
        <v>105.73141531036461</v>
      </c>
      <c r="AJ330" s="211">
        <f t="shared" si="154"/>
        <v>99.918661570794427</v>
      </c>
      <c r="AK330" s="211">
        <f t="shared" si="154"/>
        <v>94.111915972517707</v>
      </c>
      <c r="AL330" s="211">
        <f t="shared" si="154"/>
        <v>88.311548023962629</v>
      </c>
      <c r="AM330" s="211">
        <f t="shared" si="154"/>
        <v>216.66815193856169</v>
      </c>
      <c r="AN330" s="210">
        <f t="shared" si="151"/>
        <v>216.66815193856169</v>
      </c>
      <c r="AO330" s="210">
        <f t="shared" si="151"/>
        <v>216.66815193856169</v>
      </c>
      <c r="AP330" s="210">
        <f t="shared" si="151"/>
        <v>216.66815193856169</v>
      </c>
      <c r="AQ330" s="210">
        <f t="shared" si="151"/>
        <v>216.66815193856169</v>
      </c>
      <c r="AR330" s="210">
        <f t="shared" si="151"/>
        <v>216.66815193856169</v>
      </c>
      <c r="AS330" s="210">
        <f t="shared" si="151"/>
        <v>216.66815193856169</v>
      </c>
      <c r="AT330" s="210">
        <f t="shared" si="151"/>
        <v>216.66815193856169</v>
      </c>
      <c r="AU330" s="210">
        <f t="shared" si="151"/>
        <v>216.66815193856169</v>
      </c>
      <c r="AV330" s="210">
        <f t="shared" si="151"/>
        <v>216.66815193856169</v>
      </c>
      <c r="AW330" s="210">
        <f t="shared" si="151"/>
        <v>216.66815193856169</v>
      </c>
      <c r="AX330" s="210">
        <f t="shared" si="151"/>
        <v>216.66815193856169</v>
      </c>
      <c r="AY330" s="210">
        <f t="shared" si="149"/>
        <v>216.66815193856169</v>
      </c>
      <c r="AZ330" s="210">
        <f t="shared" si="149"/>
        <v>216.66815193856169</v>
      </c>
    </row>
    <row r="331" spans="2:52" s="202" customFormat="1" x14ac:dyDescent="0.25">
      <c r="B331" s="201"/>
      <c r="D331" s="208">
        <f t="shared" si="127"/>
        <v>58</v>
      </c>
      <c r="E331" s="202" t="s">
        <v>714</v>
      </c>
      <c r="G331"/>
      <c r="I331"/>
      <c r="J331"/>
      <c r="K331" s="211">
        <f t="shared" si="154"/>
        <v>260.5038337267697</v>
      </c>
      <c r="L331" s="211">
        <f t="shared" si="154"/>
        <v>251.51944813475137</v>
      </c>
      <c r="M331" s="211">
        <f t="shared" si="154"/>
        <v>242.8449204949608</v>
      </c>
      <c r="N331" s="211">
        <f t="shared" si="154"/>
        <v>234.4695642724563</v>
      </c>
      <c r="O331" s="211">
        <f t="shared" si="154"/>
        <v>226.38306149482057</v>
      </c>
      <c r="P331" s="211">
        <f t="shared" si="154"/>
        <v>218.57545004099316</v>
      </c>
      <c r="Q331" s="211">
        <f t="shared" si="154"/>
        <v>211.0371113684923</v>
      </c>
      <c r="R331" s="211">
        <f t="shared" si="154"/>
        <v>203.75875866390629</v>
      </c>
      <c r="S331" s="211">
        <f t="shared" si="154"/>
        <v>196.73142540205637</v>
      </c>
      <c r="T331" s="211">
        <f t="shared" si="154"/>
        <v>189.94645429973727</v>
      </c>
      <c r="U331" s="211">
        <f t="shared" si="154"/>
        <v>183.39548665042636</v>
      </c>
      <c r="V331" s="211">
        <f t="shared" si="154"/>
        <v>177.07045202682278</v>
      </c>
      <c r="W331" s="211">
        <f t="shared" si="154"/>
        <v>170.96355833853039</v>
      </c>
      <c r="X331" s="211">
        <f t="shared" si="154"/>
        <v>165.06728223263661</v>
      </c>
      <c r="Y331" s="211">
        <f t="shared" si="154"/>
        <v>159.37435982536019</v>
      </c>
      <c r="Z331" s="211">
        <f t="shared" si="154"/>
        <v>153.68501684609052</v>
      </c>
      <c r="AA331" s="211">
        <f t="shared" si="154"/>
        <v>147.99938267971424</v>
      </c>
      <c r="AB331" s="211">
        <f t="shared" si="154"/>
        <v>142.31759657426289</v>
      </c>
      <c r="AC331" s="211">
        <f t="shared" si="154"/>
        <v>136.63980882516657</v>
      </c>
      <c r="AD331" s="211">
        <f t="shared" si="154"/>
        <v>130.96618215865399</v>
      </c>
      <c r="AE331" s="211">
        <f t="shared" si="154"/>
        <v>125.29689335832734</v>
      </c>
      <c r="AF331" s="211">
        <f t="shared" si="154"/>
        <v>119.63213519124299</v>
      </c>
      <c r="AG331" s="211">
        <f t="shared" si="154"/>
        <v>113.9721187063703</v>
      </c>
      <c r="AH331" s="211">
        <f t="shared" si="154"/>
        <v>108.3170760008326</v>
      </c>
      <c r="AI331" s="211">
        <f t="shared" si="154"/>
        <v>102.66726358049696</v>
      </c>
      <c r="AJ331" s="211">
        <f t="shared" si="154"/>
        <v>97.022966485284712</v>
      </c>
      <c r="AK331" s="211">
        <f t="shared" si="154"/>
        <v>91.384503412288026</v>
      </c>
      <c r="AL331" s="211">
        <f t="shared" si="154"/>
        <v>85.752233161387551</v>
      </c>
      <c r="AM331" s="211">
        <f t="shared" si="154"/>
        <v>210.3889955438332</v>
      </c>
      <c r="AN331" s="210">
        <f t="shared" si="151"/>
        <v>210.3889955438332</v>
      </c>
      <c r="AO331" s="210">
        <f t="shared" si="151"/>
        <v>210.3889955438332</v>
      </c>
      <c r="AP331" s="210">
        <f t="shared" si="151"/>
        <v>210.3889955438332</v>
      </c>
      <c r="AQ331" s="210">
        <f t="shared" si="151"/>
        <v>210.3889955438332</v>
      </c>
      <c r="AR331" s="210">
        <f t="shared" si="151"/>
        <v>210.3889955438332</v>
      </c>
      <c r="AS331" s="210">
        <f t="shared" si="151"/>
        <v>210.3889955438332</v>
      </c>
      <c r="AT331" s="210">
        <f t="shared" si="151"/>
        <v>210.3889955438332</v>
      </c>
      <c r="AU331" s="210">
        <f t="shared" si="151"/>
        <v>210.3889955438332</v>
      </c>
      <c r="AV331" s="210">
        <f t="shared" si="151"/>
        <v>210.3889955438332</v>
      </c>
      <c r="AW331" s="210">
        <f t="shared" si="151"/>
        <v>210.3889955438332</v>
      </c>
      <c r="AX331" s="210">
        <f t="shared" si="151"/>
        <v>210.3889955438332</v>
      </c>
      <c r="AY331" s="210">
        <f t="shared" si="149"/>
        <v>210.3889955438332</v>
      </c>
      <c r="AZ331" s="210">
        <f t="shared" si="149"/>
        <v>210.3889955438332</v>
      </c>
    </row>
    <row r="332" spans="2:52" s="202" customFormat="1" x14ac:dyDescent="0.25">
      <c r="B332" s="201"/>
      <c r="D332" s="208">
        <f t="shared" si="127"/>
        <v>59</v>
      </c>
      <c r="E332" s="202" t="s">
        <v>715</v>
      </c>
      <c r="G332"/>
      <c r="I332"/>
      <c r="J332"/>
      <c r="K332" s="211">
        <f t="shared" si="154"/>
        <v>252.95429634085724</v>
      </c>
      <c r="L332" s="211">
        <f t="shared" si="154"/>
        <v>244.2302829435435</v>
      </c>
      <c r="M332" s="211">
        <f t="shared" si="154"/>
        <v>235.80714765289744</v>
      </c>
      <c r="N332" s="211">
        <f t="shared" si="154"/>
        <v>227.67451363535079</v>
      </c>
      <c r="O332" s="211">
        <f t="shared" si="154"/>
        <v>219.82236193872478</v>
      </c>
      <c r="P332" s="211">
        <f t="shared" si="154"/>
        <v>212.24101914943907</v>
      </c>
      <c r="Q332" s="211">
        <f t="shared" si="154"/>
        <v>204.92114547540501</v>
      </c>
      <c r="R332" s="211">
        <f t="shared" si="154"/>
        <v>197.85372323992206</v>
      </c>
      <c r="S332" s="211">
        <f t="shared" si="154"/>
        <v>191.03004577240202</v>
      </c>
      <c r="T332" s="211">
        <f t="shared" si="154"/>
        <v>184.441706682236</v>
      </c>
      <c r="U332" s="211">
        <f t="shared" si="154"/>
        <v>178.08058950258939</v>
      </c>
      <c r="V332" s="211">
        <f t="shared" si="154"/>
        <v>171.93885769136656</v>
      </c>
      <c r="W332" s="211">
        <f t="shared" si="154"/>
        <v>166.00894497702757</v>
      </c>
      <c r="X332" s="211">
        <f t="shared" si="154"/>
        <v>160.28354603736312</v>
      </c>
      <c r="Y332" s="211">
        <f t="shared" si="154"/>
        <v>154.75560749974412</v>
      </c>
      <c r="Z332" s="211">
        <f t="shared" si="154"/>
        <v>149.23114465643562</v>
      </c>
      <c r="AA332" s="211">
        <f t="shared" si="154"/>
        <v>143.71028314268256</v>
      </c>
      <c r="AB332" s="211">
        <f t="shared" si="154"/>
        <v>138.19315817103569</v>
      </c>
      <c r="AC332" s="211">
        <f t="shared" si="154"/>
        <v>132.67991568128488</v>
      </c>
      <c r="AD332" s="211">
        <f t="shared" si="154"/>
        <v>127.17071368376769</v>
      </c>
      <c r="AE332" s="211">
        <f t="shared" si="154"/>
        <v>121.66572383880494</v>
      </c>
      <c r="AF332" s="211">
        <f t="shared" si="154"/>
        <v>116.1651333269629</v>
      </c>
      <c r="AG332" s="211">
        <f t="shared" si="154"/>
        <v>110.66914708090137</v>
      </c>
      <c r="AH332" s="211">
        <f t="shared" si="154"/>
        <v>105.17799047144764</v>
      </c>
      <c r="AI332" s="211">
        <f t="shared" si="154"/>
        <v>99.691912570794557</v>
      </c>
      <c r="AJ332" s="211">
        <f t="shared" si="154"/>
        <v>94.211190158257409</v>
      </c>
      <c r="AK332" s="211">
        <f t="shared" si="154"/>
        <v>88.736132694919903</v>
      </c>
      <c r="AL332" s="211">
        <f t="shared" si="154"/>
        <v>83.26708858245442</v>
      </c>
      <c r="AM332" s="211">
        <f t="shared" si="154"/>
        <v>204.29181238641112</v>
      </c>
      <c r="AN332" s="210">
        <f t="shared" si="151"/>
        <v>204.29181238641112</v>
      </c>
      <c r="AO332" s="210">
        <f t="shared" si="151"/>
        <v>204.29181238641112</v>
      </c>
      <c r="AP332" s="210">
        <f t="shared" si="151"/>
        <v>204.29181238641112</v>
      </c>
      <c r="AQ332" s="210">
        <f t="shared" si="151"/>
        <v>204.29181238641112</v>
      </c>
      <c r="AR332" s="210">
        <f t="shared" si="151"/>
        <v>204.29181238641112</v>
      </c>
      <c r="AS332" s="210">
        <f t="shared" si="151"/>
        <v>204.29181238641112</v>
      </c>
      <c r="AT332" s="210">
        <f t="shared" si="151"/>
        <v>204.29181238641112</v>
      </c>
      <c r="AU332" s="210">
        <f t="shared" si="151"/>
        <v>204.29181238641112</v>
      </c>
      <c r="AV332" s="210">
        <f t="shared" si="151"/>
        <v>204.29181238641112</v>
      </c>
      <c r="AW332" s="210">
        <f t="shared" si="151"/>
        <v>204.29181238641112</v>
      </c>
      <c r="AX332" s="210">
        <f t="shared" si="151"/>
        <v>204.29181238641112</v>
      </c>
      <c r="AY332" s="210">
        <f t="shared" si="149"/>
        <v>204.29181238641112</v>
      </c>
      <c r="AZ332" s="210">
        <f t="shared" si="149"/>
        <v>204.29181238641112</v>
      </c>
    </row>
    <row r="333" spans="2:52" s="202" customFormat="1" x14ac:dyDescent="0.25">
      <c r="B333" s="201"/>
      <c r="D333" s="208">
        <f t="shared" si="127"/>
        <v>60</v>
      </c>
      <c r="E333" s="202" t="s">
        <v>716</v>
      </c>
      <c r="G333"/>
      <c r="I333"/>
      <c r="J333"/>
      <c r="K333" s="209" cm="1">
        <f t="array" ref="K333">SUMPRODUCT((EmissionRates!$J$10:$S$39)*(EmissionRates!$E$10:$E$39=$D333)*(EmissionRates!$J$8:$S$8=$E$276)*(EmissionRates!$B$10:$B$39=K$2)*(EmissionRates!$F$10:$F$39=$F$69))</f>
        <v>293.56003695782999</v>
      </c>
      <c r="L333" s="210">
        <f t="shared" ref="L333:AL333" si="155">K333*($AM$71/$K$71)^(1/(COUNT(K$2:AM$2)))</f>
        <v>283.43559261202194</v>
      </c>
      <c r="M333" s="210">
        <f t="shared" si="155"/>
        <v>273.66032513093165</v>
      </c>
      <c r="N333" s="210">
        <f t="shared" si="155"/>
        <v>264.22219192943646</v>
      </c>
      <c r="O333" s="210">
        <f t="shared" si="155"/>
        <v>255.10956575307011</v>
      </c>
      <c r="P333" s="210">
        <f t="shared" si="155"/>
        <v>246.31122035389291</v>
      </c>
      <c r="Q333" s="210">
        <f t="shared" si="155"/>
        <v>237.81631666037933</v>
      </c>
      <c r="R333" s="210">
        <f t="shared" si="155"/>
        <v>229.61438942428572</v>
      </c>
      <c r="S333" s="210">
        <f t="shared" si="155"/>
        <v>221.69533432804718</v>
      </c>
      <c r="T333" s="210">
        <f t="shared" si="155"/>
        <v>214.04939553682115</v>
      </c>
      <c r="U333" s="210">
        <f t="shared" si="155"/>
        <v>206.66715367984213</v>
      </c>
      <c r="V333" s="210">
        <f t="shared" si="155"/>
        <v>199.53951424628158</v>
      </c>
      <c r="W333" s="210">
        <f t="shared" si="155"/>
        <v>192.65769638131704</v>
      </c>
      <c r="X333" s="210">
        <f t="shared" si="155"/>
        <v>186.01322206860797</v>
      </c>
      <c r="Y333" s="210">
        <f t="shared" si="155"/>
        <v>179.59790568585186</v>
      </c>
      <c r="Z333" s="210">
        <f t="shared" si="155"/>
        <v>173.18662293670073</v>
      </c>
      <c r="AA333" s="210">
        <f t="shared" si="155"/>
        <v>166.77951962412249</v>
      </c>
      <c r="AB333" s="210">
        <f t="shared" si="155"/>
        <v>160.37675266579737</v>
      </c>
      <c r="AC333" s="210">
        <f t="shared" si="155"/>
        <v>153.97849142864553</v>
      </c>
      <c r="AD333" s="210">
        <f t="shared" si="155"/>
        <v>147.58491928777153</v>
      </c>
      <c r="AE333" s="210">
        <f t="shared" si="155"/>
        <v>141.19623545944032</v>
      </c>
      <c r="AF333" s="210">
        <f t="shared" si="155"/>
        <v>134.81265717156515</v>
      </c>
      <c r="AG333" s="210">
        <f t="shared" si="155"/>
        <v>128.43442225382537</v>
      </c>
      <c r="AH333" s="210">
        <f t="shared" si="155"/>
        <v>122.06179225492507</v>
      </c>
      <c r="AI333" s="210">
        <f t="shared" si="155"/>
        <v>115.6950562296191</v>
      </c>
      <c r="AJ333" s="210">
        <f t="shared" si="155"/>
        <v>109.33453538749833</v>
      </c>
      <c r="AK333" s="210">
        <f t="shared" si="155"/>
        <v>102.98058886619548</v>
      </c>
      <c r="AL333" s="210">
        <f t="shared" si="155"/>
        <v>96.633620994908739</v>
      </c>
      <c r="AM333" s="209" cm="1">
        <f t="array" ref="AM333">SUMPRODUCT((EmissionRates!$J$10:$S$39)*(EmissionRates!$E$10:$E$39=$D333)*(EmissionRates!$J$8:$S$8=$E$276)*(EmissionRates!$B$10:$B$39=AM$2)*(EmissionRates!$F$10:$F$39=$F$69))</f>
        <v>237.49247383280701</v>
      </c>
      <c r="AN333" s="210">
        <f t="shared" si="151"/>
        <v>237.49247383280701</v>
      </c>
      <c r="AO333" s="210">
        <f t="shared" si="151"/>
        <v>237.49247383280701</v>
      </c>
      <c r="AP333" s="210">
        <f t="shared" si="151"/>
        <v>237.49247383280701</v>
      </c>
      <c r="AQ333" s="210">
        <f t="shared" si="151"/>
        <v>237.49247383280701</v>
      </c>
      <c r="AR333" s="210">
        <f t="shared" si="151"/>
        <v>237.49247383280701</v>
      </c>
      <c r="AS333" s="210">
        <f t="shared" si="151"/>
        <v>237.49247383280701</v>
      </c>
      <c r="AT333" s="210">
        <f t="shared" si="151"/>
        <v>237.49247383280701</v>
      </c>
      <c r="AU333" s="210">
        <f t="shared" si="151"/>
        <v>237.49247383280701</v>
      </c>
      <c r="AV333" s="210">
        <f t="shared" si="151"/>
        <v>237.49247383280701</v>
      </c>
      <c r="AW333" s="210">
        <f t="shared" si="151"/>
        <v>237.49247383280701</v>
      </c>
      <c r="AX333" s="210">
        <f t="shared" si="151"/>
        <v>237.49247383280701</v>
      </c>
      <c r="AY333" s="210">
        <f t="shared" si="149"/>
        <v>237.49247383280701</v>
      </c>
      <c r="AZ333" s="210">
        <f t="shared" si="149"/>
        <v>237.49247383280701</v>
      </c>
    </row>
    <row r="334" spans="2:52" s="202" customFormat="1" x14ac:dyDescent="0.25">
      <c r="B334" s="201"/>
      <c r="D334" s="208">
        <f t="shared" si="127"/>
        <v>61</v>
      </c>
      <c r="E334" s="202" t="s">
        <v>717</v>
      </c>
      <c r="G334"/>
      <c r="I334"/>
      <c r="J334"/>
      <c r="K334" s="211">
        <f t="shared" ref="K334:AM337" si="156">K333*($K$76/$K$71)^(1/(COUNT($D333:$D338)))</f>
        <v>285.05251350868377</v>
      </c>
      <c r="L334" s="211">
        <f t="shared" si="156"/>
        <v>275.22148085669528</v>
      </c>
      <c r="M334" s="211">
        <f t="shared" si="156"/>
        <v>265.72950574121063</v>
      </c>
      <c r="N334" s="211">
        <f t="shared" si="156"/>
        <v>256.56489457752406</v>
      </c>
      <c r="O334" s="211">
        <f t="shared" si="156"/>
        <v>247.71635707508673</v>
      </c>
      <c r="P334" s="211">
        <f t="shared" si="156"/>
        <v>239.17299232849726</v>
      </c>
      <c r="Q334" s="211">
        <f t="shared" si="156"/>
        <v>230.92427538819351</v>
      </c>
      <c r="R334" s="211">
        <f t="shared" si="156"/>
        <v>222.9600442943009</v>
      </c>
      <c r="S334" s="211">
        <f t="shared" si="156"/>
        <v>215.2704875576637</v>
      </c>
      <c r="T334" s="211">
        <f t="shared" si="156"/>
        <v>207.84613207263692</v>
      </c>
      <c r="U334" s="211">
        <f t="shared" si="156"/>
        <v>200.67783144674766</v>
      </c>
      <c r="V334" s="211">
        <f t="shared" si="156"/>
        <v>193.75675473284909</v>
      </c>
      <c r="W334" s="211">
        <f t="shared" si="156"/>
        <v>187.07437554988522</v>
      </c>
      <c r="X334" s="211">
        <f t="shared" si="156"/>
        <v>180.62246157886443</v>
      </c>
      <c r="Y334" s="211">
        <f t="shared" si="156"/>
        <v>174.39306442110089</v>
      </c>
      <c r="Z334" s="211">
        <f t="shared" si="156"/>
        <v>168.16758400013023</v>
      </c>
      <c r="AA334" s="211">
        <f t="shared" si="156"/>
        <v>161.94616189347406</v>
      </c>
      <c r="AB334" s="211">
        <f t="shared" si="156"/>
        <v>155.72895047125618</v>
      </c>
      <c r="AC334" s="211">
        <f t="shared" si="156"/>
        <v>149.51611419205477</v>
      </c>
      <c r="AD334" s="211">
        <f t="shared" si="156"/>
        <v>143.30783111666793</v>
      </c>
      <c r="AE334" s="211">
        <f t="shared" si="156"/>
        <v>137.10429468796903</v>
      </c>
      <c r="AF334" s="211">
        <f t="shared" si="156"/>
        <v>130.90571583849277</v>
      </c>
      <c r="AG334" s="211">
        <f t="shared" si="156"/>
        <v>124.71232550548994</v>
      </c>
      <c r="AH334" s="211">
        <f t="shared" si="156"/>
        <v>118.52437765784637</v>
      </c>
      <c r="AI334" s="211">
        <f t="shared" si="156"/>
        <v>112.34215297335889</v>
      </c>
      <c r="AJ334" s="211">
        <f t="shared" si="156"/>
        <v>106.1659633527964</v>
      </c>
      <c r="AK334" s="211">
        <f t="shared" si="156"/>
        <v>99.996157525795084</v>
      </c>
      <c r="AL334" s="211">
        <f t="shared" si="156"/>
        <v>93.833128103881506</v>
      </c>
      <c r="AM334" s="211">
        <f t="shared" si="156"/>
        <v>230.609817695185</v>
      </c>
      <c r="AN334" s="210">
        <f t="shared" si="151"/>
        <v>230.609817695185</v>
      </c>
      <c r="AO334" s="210">
        <f t="shared" si="151"/>
        <v>230.609817695185</v>
      </c>
      <c r="AP334" s="210">
        <f t="shared" si="151"/>
        <v>230.609817695185</v>
      </c>
      <c r="AQ334" s="210">
        <f t="shared" si="151"/>
        <v>230.609817695185</v>
      </c>
      <c r="AR334" s="210">
        <f t="shared" si="151"/>
        <v>230.609817695185</v>
      </c>
      <c r="AS334" s="210">
        <f t="shared" si="151"/>
        <v>230.609817695185</v>
      </c>
      <c r="AT334" s="210">
        <f t="shared" si="151"/>
        <v>230.609817695185</v>
      </c>
      <c r="AU334" s="210">
        <f t="shared" si="151"/>
        <v>230.609817695185</v>
      </c>
      <c r="AV334" s="210">
        <f t="shared" si="151"/>
        <v>230.609817695185</v>
      </c>
      <c r="AW334" s="210">
        <f t="shared" si="151"/>
        <v>230.609817695185</v>
      </c>
      <c r="AX334" s="210">
        <f t="shared" si="151"/>
        <v>230.609817695185</v>
      </c>
      <c r="AY334" s="210">
        <f t="shared" si="149"/>
        <v>230.609817695185</v>
      </c>
      <c r="AZ334" s="210">
        <f t="shared" si="149"/>
        <v>230.609817695185</v>
      </c>
    </row>
    <row r="335" spans="2:52" s="202" customFormat="1" x14ac:dyDescent="0.25">
      <c r="B335" s="201"/>
      <c r="D335" s="208">
        <f t="shared" si="127"/>
        <v>62</v>
      </c>
      <c r="E335" s="202" t="s">
        <v>718</v>
      </c>
      <c r="G335"/>
      <c r="I335"/>
      <c r="J335"/>
      <c r="K335" s="211">
        <f t="shared" si="156"/>
        <v>276.79154253986775</v>
      </c>
      <c r="L335" s="211">
        <f t="shared" si="156"/>
        <v>267.24541835731145</v>
      </c>
      <c r="M335" s="211">
        <f t="shared" si="156"/>
        <v>258.02852564647065</v>
      </c>
      <c r="N335" s="211">
        <f t="shared" si="156"/>
        <v>249.12950970884194</v>
      </c>
      <c r="O335" s="211">
        <f t="shared" si="156"/>
        <v>240.53740745240319</v>
      </c>
      <c r="P335" s="211">
        <f t="shared" si="156"/>
        <v>232.24163388569445</v>
      </c>
      <c r="Q335" s="211">
        <f t="shared" si="156"/>
        <v>224.2319690776981</v>
      </c>
      <c r="R335" s="211">
        <f t="shared" si="156"/>
        <v>216.49854556745299</v>
      </c>
      <c r="S335" s="211">
        <f t="shared" si="156"/>
        <v>209.0318362078921</v>
      </c>
      <c r="T335" s="211">
        <f t="shared" si="156"/>
        <v>201.82264242892799</v>
      </c>
      <c r="U335" s="211">
        <f t="shared" si="156"/>
        <v>194.86208290532659</v>
      </c>
      <c r="V335" s="211">
        <f t="shared" si="156"/>
        <v>188.14158261540936</v>
      </c>
      <c r="W335" s="211">
        <f t="shared" si="156"/>
        <v>181.65286227710396</v>
      </c>
      <c r="X335" s="211">
        <f t="shared" si="156"/>
        <v>175.38792814832993</v>
      </c>
      <c r="Y335" s="211">
        <f t="shared" si="156"/>
        <v>169.33906217915367</v>
      </c>
      <c r="Z335" s="211">
        <f t="shared" si="156"/>
        <v>163.29399943768894</v>
      </c>
      <c r="AA335" s="211">
        <f t="shared" si="156"/>
        <v>157.25287739846672</v>
      </c>
      <c r="AB335" s="211">
        <f t="shared" si="156"/>
        <v>151.21584401584497</v>
      </c>
      <c r="AC335" s="211">
        <f t="shared" si="156"/>
        <v>145.18305898230614</v>
      </c>
      <c r="AD335" s="211">
        <f t="shared" si="156"/>
        <v>139.15469519835327</v>
      </c>
      <c r="AE335" s="211">
        <f t="shared" si="156"/>
        <v>133.13094050078413</v>
      </c>
      <c r="AF335" s="211">
        <f t="shared" si="156"/>
        <v>127.11199970919813</v>
      </c>
      <c r="AG335" s="211">
        <f t="shared" si="156"/>
        <v>121.09809706816377</v>
      </c>
      <c r="AH335" s="211">
        <f t="shared" si="156"/>
        <v>115.08947918641567</v>
      </c>
      <c r="AI335" s="211">
        <f t="shared" si="156"/>
        <v>109.08641860756128</v>
      </c>
      <c r="AJ335" s="211">
        <f t="shared" si="156"/>
        <v>103.08921819332205</v>
      </c>
      <c r="AK335" s="211">
        <f t="shared" si="156"/>
        <v>97.098216566966869</v>
      </c>
      <c r="AL335" s="211">
        <f t="shared" si="156"/>
        <v>91.113794961934843</v>
      </c>
      <c r="AM335" s="211">
        <f t="shared" si="156"/>
        <v>223.92662453314384</v>
      </c>
      <c r="AN335" s="210">
        <f t="shared" si="151"/>
        <v>223.92662453314384</v>
      </c>
      <c r="AO335" s="210">
        <f t="shared" si="151"/>
        <v>223.92662453314384</v>
      </c>
      <c r="AP335" s="210">
        <f t="shared" si="151"/>
        <v>223.92662453314384</v>
      </c>
      <c r="AQ335" s="210">
        <f t="shared" si="151"/>
        <v>223.92662453314384</v>
      </c>
      <c r="AR335" s="210">
        <f t="shared" si="151"/>
        <v>223.92662453314384</v>
      </c>
      <c r="AS335" s="210">
        <f t="shared" si="151"/>
        <v>223.92662453314384</v>
      </c>
      <c r="AT335" s="210">
        <f t="shared" si="151"/>
        <v>223.92662453314384</v>
      </c>
      <c r="AU335" s="210">
        <f t="shared" si="151"/>
        <v>223.92662453314384</v>
      </c>
      <c r="AV335" s="210">
        <f t="shared" si="151"/>
        <v>223.92662453314384</v>
      </c>
      <c r="AW335" s="210">
        <f t="shared" si="151"/>
        <v>223.92662453314384</v>
      </c>
      <c r="AX335" s="210">
        <f t="shared" si="151"/>
        <v>223.92662453314384</v>
      </c>
      <c r="AY335" s="210">
        <f t="shared" si="149"/>
        <v>223.92662453314384</v>
      </c>
      <c r="AZ335" s="210">
        <f t="shared" si="149"/>
        <v>223.92662453314384</v>
      </c>
    </row>
    <row r="336" spans="2:52" s="202" customFormat="1" x14ac:dyDescent="0.25">
      <c r="B336" s="201"/>
      <c r="D336" s="208">
        <f t="shared" si="127"/>
        <v>63</v>
      </c>
      <c r="E336" s="202" t="s">
        <v>719</v>
      </c>
      <c r="G336"/>
      <c r="I336"/>
      <c r="J336"/>
      <c r="K336" s="211">
        <f t="shared" si="156"/>
        <v>268.76997883151614</v>
      </c>
      <c r="L336" s="211">
        <f t="shared" si="156"/>
        <v>259.50050632189595</v>
      </c>
      <c r="M336" s="211">
        <f t="shared" si="156"/>
        <v>250.55072398370103</v>
      </c>
      <c r="N336" s="211">
        <f t="shared" si="156"/>
        <v>241.90960618353091</v>
      </c>
      <c r="O336" s="211">
        <f t="shared" si="156"/>
        <v>233.56650754550571</v>
      </c>
      <c r="P336" s="211">
        <f t="shared" si="156"/>
        <v>225.51114983675561</v>
      </c>
      <c r="Q336" s="211">
        <f t="shared" si="156"/>
        <v>217.73360930521045</v>
      </c>
      <c r="R336" s="211">
        <f t="shared" si="156"/>
        <v>210.22430445409006</v>
      </c>
      <c r="S336" s="211">
        <f t="shared" si="156"/>
        <v>202.97398423803355</v>
      </c>
      <c r="T336" s="211">
        <f t="shared" si="156"/>
        <v>195.97371666632696</v>
      </c>
      <c r="U336" s="211">
        <f t="shared" si="156"/>
        <v>189.21487779918783</v>
      </c>
      <c r="V336" s="211">
        <f t="shared" si="156"/>
        <v>182.68914112355193</v>
      </c>
      <c r="W336" s="211">
        <f t="shared" si="156"/>
        <v>176.38846729527273</v>
      </c>
      <c r="X336" s="211">
        <f t="shared" si="156"/>
        <v>170.30509423509727</v>
      </c>
      <c r="Y336" s="211">
        <f t="shared" si="156"/>
        <v>164.4315275662168</v>
      </c>
      <c r="Z336" s="211">
        <f t="shared" si="156"/>
        <v>158.56165390551908</v>
      </c>
      <c r="AA336" s="211">
        <f t="shared" si="156"/>
        <v>152.69560674345126</v>
      </c>
      <c r="AB336" s="211">
        <f t="shared" si="156"/>
        <v>146.83352974657663</v>
      </c>
      <c r="AC336" s="211">
        <f t="shared" si="156"/>
        <v>140.97557797940595</v>
      </c>
      <c r="AD336" s="211">
        <f t="shared" si="156"/>
        <v>135.12191933169521</v>
      </c>
      <c r="AE336" s="211">
        <f t="shared" si="156"/>
        <v>129.27273619663353</v>
      </c>
      <c r="AF336" s="211">
        <f t="shared" si="156"/>
        <v>123.42822745804115</v>
      </c>
      <c r="AG336" s="211">
        <f t="shared" si="156"/>
        <v>117.58861086176169</v>
      </c>
      <c r="AH336" s="211">
        <f t="shared" si="156"/>
        <v>111.75412586967961</v>
      </c>
      <c r="AI336" s="211">
        <f t="shared" si="156"/>
        <v>105.92503712694605</v>
      </c>
      <c r="AJ336" s="211">
        <f t="shared" si="156"/>
        <v>100.1016387181913</v>
      </c>
      <c r="AK336" s="211">
        <f t="shared" si="156"/>
        <v>94.284259453204783</v>
      </c>
      <c r="AL336" s="211">
        <f t="shared" si="156"/>
        <v>88.473269517081079</v>
      </c>
      <c r="AM336" s="211">
        <f t="shared" si="156"/>
        <v>217.43711380530064</v>
      </c>
      <c r="AN336" s="210">
        <f t="shared" si="151"/>
        <v>217.43711380530064</v>
      </c>
      <c r="AO336" s="210">
        <f t="shared" si="151"/>
        <v>217.43711380530064</v>
      </c>
      <c r="AP336" s="210">
        <f t="shared" si="151"/>
        <v>217.43711380530064</v>
      </c>
      <c r="AQ336" s="210">
        <f t="shared" si="151"/>
        <v>217.43711380530064</v>
      </c>
      <c r="AR336" s="210">
        <f t="shared" si="151"/>
        <v>217.43711380530064</v>
      </c>
      <c r="AS336" s="210">
        <f t="shared" si="151"/>
        <v>217.43711380530064</v>
      </c>
      <c r="AT336" s="210">
        <f t="shared" si="151"/>
        <v>217.43711380530064</v>
      </c>
      <c r="AU336" s="210">
        <f t="shared" si="151"/>
        <v>217.43711380530064</v>
      </c>
      <c r="AV336" s="210">
        <f t="shared" si="151"/>
        <v>217.43711380530064</v>
      </c>
      <c r="AW336" s="210">
        <f t="shared" si="151"/>
        <v>217.43711380530064</v>
      </c>
      <c r="AX336" s="210">
        <f t="shared" si="151"/>
        <v>217.43711380530064</v>
      </c>
      <c r="AY336" s="210">
        <f t="shared" si="149"/>
        <v>217.43711380530064</v>
      </c>
      <c r="AZ336" s="210">
        <f t="shared" si="149"/>
        <v>217.43711380530064</v>
      </c>
    </row>
    <row r="337" spans="2:52" s="202" customFormat="1" x14ac:dyDescent="0.25">
      <c r="B337" s="201"/>
      <c r="D337" s="208">
        <f t="shared" si="127"/>
        <v>64</v>
      </c>
      <c r="E337" s="202" t="s">
        <v>720</v>
      </c>
      <c r="G337"/>
      <c r="I337"/>
      <c r="J337"/>
      <c r="K337" s="211">
        <f t="shared" si="156"/>
        <v>260.98088423597306</v>
      </c>
      <c r="L337" s="211">
        <f t="shared" si="156"/>
        <v>251.98004588907489</v>
      </c>
      <c r="M337" s="211">
        <f t="shared" si="156"/>
        <v>243.2896329251858</v>
      </c>
      <c r="N337" s="211">
        <f t="shared" si="156"/>
        <v>234.89893923952943</v>
      </c>
      <c r="O337" s="211">
        <f t="shared" si="156"/>
        <v>226.79762796478806</v>
      </c>
      <c r="P337" s="211">
        <f t="shared" si="156"/>
        <v>218.9757187366576</v>
      </c>
      <c r="Q337" s="211">
        <f t="shared" si="156"/>
        <v>211.42357539859455</v>
      </c>
      <c r="R337" s="211">
        <f t="shared" si="156"/>
        <v>204.13189413060812</v>
      </c>
      <c r="S337" s="211">
        <f t="shared" si="156"/>
        <v>197.09169198747165</v>
      </c>
      <c r="T337" s="211">
        <f t="shared" si="156"/>
        <v>190.29429583223498</v>
      </c>
      <c r="U337" s="211">
        <f t="shared" si="156"/>
        <v>183.73133165140217</v>
      </c>
      <c r="V337" s="211">
        <f t="shared" si="156"/>
        <v>177.39471423861369</v>
      </c>
      <c r="W337" s="211">
        <f t="shared" si="156"/>
        <v>171.27663723412221</v>
      </c>
      <c r="X337" s="211">
        <f t="shared" si="156"/>
        <v>165.36956350779232</v>
      </c>
      <c r="Y337" s="211">
        <f t="shared" si="156"/>
        <v>159.66621587377591</v>
      </c>
      <c r="Z337" s="211">
        <f t="shared" si="156"/>
        <v>153.96645422263313</v>
      </c>
      <c r="AA337" s="211">
        <f t="shared" si="156"/>
        <v>148.27040817618806</v>
      </c>
      <c r="AB337" s="211">
        <f t="shared" si="156"/>
        <v>142.57821723747188</v>
      </c>
      <c r="AC337" s="211">
        <f t="shared" si="156"/>
        <v>136.89003197714467</v>
      </c>
      <c r="AD337" s="211">
        <f t="shared" si="156"/>
        <v>131.20601541942946</v>
      </c>
      <c r="AE337" s="211">
        <f t="shared" si="156"/>
        <v>125.52634467166537</v>
      </c>
      <c r="AF337" s="211">
        <f t="shared" si="156"/>
        <v>119.85121285391544</v>
      </c>
      <c r="AG337" s="211">
        <f t="shared" si="156"/>
        <v>114.18083140163486</v>
      </c>
      <c r="AH337" s="211">
        <f t="shared" si="156"/>
        <v>108.51543283697737</v>
      </c>
      <c r="AI337" s="211">
        <f t="shared" si="156"/>
        <v>102.85527413553919</v>
      </c>
      <c r="AJ337" s="211">
        <f t="shared" si="156"/>
        <v>97.200640859224166</v>
      </c>
      <c r="AK337" s="211">
        <f t="shared" si="156"/>
        <v>91.551852288742026</v>
      </c>
      <c r="AL337" s="211">
        <f t="shared" si="156"/>
        <v>85.909267881029621</v>
      </c>
      <c r="AM337" s="211">
        <f t="shared" si="156"/>
        <v>211.13567249338595</v>
      </c>
      <c r="AN337" s="210">
        <f t="shared" si="151"/>
        <v>211.13567249338595</v>
      </c>
      <c r="AO337" s="210">
        <f t="shared" si="151"/>
        <v>211.13567249338595</v>
      </c>
      <c r="AP337" s="210">
        <f t="shared" si="151"/>
        <v>211.13567249338595</v>
      </c>
      <c r="AQ337" s="210">
        <f t="shared" si="151"/>
        <v>211.13567249338595</v>
      </c>
      <c r="AR337" s="210">
        <f t="shared" si="151"/>
        <v>211.13567249338595</v>
      </c>
      <c r="AS337" s="210">
        <f t="shared" si="151"/>
        <v>211.13567249338595</v>
      </c>
      <c r="AT337" s="210">
        <f t="shared" si="151"/>
        <v>211.13567249338595</v>
      </c>
      <c r="AU337" s="210">
        <f t="shared" si="151"/>
        <v>211.13567249338595</v>
      </c>
      <c r="AV337" s="210">
        <f t="shared" si="151"/>
        <v>211.13567249338595</v>
      </c>
      <c r="AW337" s="210">
        <f t="shared" si="151"/>
        <v>211.13567249338595</v>
      </c>
      <c r="AX337" s="210">
        <f t="shared" si="151"/>
        <v>211.13567249338595</v>
      </c>
      <c r="AY337" s="210">
        <f t="shared" si="149"/>
        <v>211.13567249338595</v>
      </c>
      <c r="AZ337" s="210">
        <f t="shared" si="149"/>
        <v>211.13567249338595</v>
      </c>
    </row>
    <row r="338" spans="2:52" s="202" customFormat="1" x14ac:dyDescent="0.25">
      <c r="B338" s="201"/>
      <c r="D338" s="208">
        <f t="shared" si="127"/>
        <v>65</v>
      </c>
      <c r="E338" s="202" t="s">
        <v>721</v>
      </c>
      <c r="G338"/>
      <c r="I338"/>
      <c r="J338"/>
      <c r="K338" s="209" cm="1">
        <f t="array" ref="K338">SUMPRODUCT((EmissionRates!$J$10:$S$39)*(EmissionRates!$E$10:$E$39=$D338)*(EmissionRates!$J$8:$S$8=$E$276)*(EmissionRates!$B$10:$B$39=K$2)*(EmissionRates!$F$10:$F$39=$F$69))</f>
        <v>303.10434103112601</v>
      </c>
      <c r="L338" s="210">
        <f t="shared" ref="L338:AL338" si="157">K338*($AM$71/$K$71)^(1/(COUNT(K$2:AM$2)))</f>
        <v>292.65072798643462</v>
      </c>
      <c r="M338" s="210">
        <f t="shared" si="157"/>
        <v>282.55764434002367</v>
      </c>
      <c r="N338" s="210">
        <f t="shared" si="157"/>
        <v>272.81265597495496</v>
      </c>
      <c r="O338" s="210">
        <f t="shared" si="157"/>
        <v>263.40375760829045</v>
      </c>
      <c r="P338" s="210">
        <f t="shared" si="157"/>
        <v>254.31935800125217</v>
      </c>
      <c r="Q338" s="210">
        <f t="shared" si="157"/>
        <v>245.54826567946182</v>
      </c>
      <c r="R338" s="210">
        <f t="shared" si="157"/>
        <v>237.07967514566747</v>
      </c>
      <c r="S338" s="210">
        <f t="shared" si="157"/>
        <v>228.90315356797274</v>
      </c>
      <c r="T338" s="210">
        <f t="shared" si="157"/>
        <v>221.00862792716896</v>
      </c>
      <c r="U338" s="210">
        <f t="shared" si="157"/>
        <v>213.38637260733654</v>
      </c>
      <c r="V338" s="210">
        <f t="shared" si="157"/>
        <v>206.02699741442777</v>
      </c>
      <c r="W338" s="210">
        <f t="shared" si="157"/>
        <v>198.92143600807069</v>
      </c>
      <c r="X338" s="210">
        <f t="shared" si="157"/>
        <v>192.06093473234276</v>
      </c>
      <c r="Y338" s="210">
        <f t="shared" si="157"/>
        <v>185.43704183175424</v>
      </c>
      <c r="Z338" s="210">
        <f t="shared" si="157"/>
        <v>178.81731370736776</v>
      </c>
      <c r="AA338" s="210">
        <f t="shared" si="157"/>
        <v>172.20190090253718</v>
      </c>
      <c r="AB338" s="210">
        <f t="shared" si="157"/>
        <v>165.59096543669315</v>
      </c>
      <c r="AC338" s="210">
        <f t="shared" si="157"/>
        <v>158.98468218325939</v>
      </c>
      <c r="AD338" s="210">
        <f t="shared" si="157"/>
        <v>152.38324047928194</v>
      </c>
      <c r="AE338" s="210">
        <f t="shared" si="157"/>
        <v>145.78684601799935</v>
      </c>
      <c r="AF338" s="210">
        <f t="shared" si="157"/>
        <v>139.19572308989808</v>
      </c>
      <c r="AG338" s="210">
        <f t="shared" si="157"/>
        <v>132.61011725704097</v>
      </c>
      <c r="AH338" s="210">
        <f t="shared" si="157"/>
        <v>126.03029857167498</v>
      </c>
      <c r="AI338" s="210">
        <f t="shared" si="157"/>
        <v>119.45656548638208</v>
      </c>
      <c r="AJ338" s="210">
        <f t="shared" si="157"/>
        <v>112.88924965400705</v>
      </c>
      <c r="AK338" s="210">
        <f t="shared" si="157"/>
        <v>106.32872188856335</v>
      </c>
      <c r="AL338" s="210">
        <f t="shared" si="157"/>
        <v>99.775399664910523</v>
      </c>
      <c r="AM338" s="209" cm="1">
        <f t="array" ref="AM338">SUMPRODUCT((EmissionRates!$J$10:$S$39)*(EmissionRates!$E$10:$E$39=$D338)*(EmissionRates!$J$8:$S$8=$E$276)*(EmissionRates!$B$10:$B$39=AM$2)*(EmissionRates!$F$10:$F$39=$F$69))</f>
        <v>244.881743278492</v>
      </c>
      <c r="AN338" s="210">
        <f t="shared" si="151"/>
        <v>244.881743278492</v>
      </c>
      <c r="AO338" s="210">
        <f t="shared" si="151"/>
        <v>244.881743278492</v>
      </c>
      <c r="AP338" s="210">
        <f t="shared" si="151"/>
        <v>244.881743278492</v>
      </c>
      <c r="AQ338" s="210">
        <f t="shared" si="151"/>
        <v>244.881743278492</v>
      </c>
      <c r="AR338" s="210">
        <f t="shared" si="151"/>
        <v>244.881743278492</v>
      </c>
      <c r="AS338" s="210">
        <f t="shared" si="151"/>
        <v>244.881743278492</v>
      </c>
      <c r="AT338" s="210">
        <f t="shared" si="151"/>
        <v>244.881743278492</v>
      </c>
      <c r="AU338" s="210">
        <f t="shared" si="151"/>
        <v>244.881743278492</v>
      </c>
      <c r="AV338" s="210">
        <f t="shared" si="151"/>
        <v>244.881743278492</v>
      </c>
      <c r="AW338" s="210">
        <f t="shared" si="151"/>
        <v>244.881743278492</v>
      </c>
      <c r="AX338" s="210">
        <f t="shared" si="151"/>
        <v>244.881743278492</v>
      </c>
      <c r="AY338" s="210">
        <f t="shared" si="149"/>
        <v>244.881743278492</v>
      </c>
      <c r="AZ338" s="210">
        <f t="shared" si="149"/>
        <v>244.881743278492</v>
      </c>
    </row>
    <row r="339" spans="2:52" s="202" customFormat="1" x14ac:dyDescent="0.25">
      <c r="B339" s="201"/>
      <c r="D339" s="208">
        <f t="shared" si="127"/>
        <v>66</v>
      </c>
      <c r="E339" s="202" t="s">
        <v>722</v>
      </c>
      <c r="G339"/>
      <c r="I339"/>
      <c r="J339"/>
      <c r="K339" s="211">
        <f t="shared" ref="K339:AM340" si="158">K338*($K$76/$K$71)^(1/(COUNT($D338:$D343)))</f>
        <v>294.32021865676228</v>
      </c>
      <c r="L339" s="211">
        <f t="shared" si="158"/>
        <v>284.16955678699117</v>
      </c>
      <c r="M339" s="211">
        <f t="shared" si="158"/>
        <v>274.3689759849247</v>
      </c>
      <c r="N339" s="211">
        <f t="shared" si="158"/>
        <v>264.90640248083855</v>
      </c>
      <c r="O339" s="211">
        <f t="shared" si="158"/>
        <v>255.77017891117484</v>
      </c>
      <c r="P339" s="211">
        <f t="shared" si="158"/>
        <v>246.94904995731952</v>
      </c>
      <c r="Q339" s="211">
        <f t="shared" si="158"/>
        <v>238.43214847967658</v>
      </c>
      <c r="R339" s="211">
        <f t="shared" si="158"/>
        <v>230.20898212995746</v>
      </c>
      <c r="S339" s="211">
        <f t="shared" si="158"/>
        <v>222.26942042519215</v>
      </c>
      <c r="T339" s="211">
        <f t="shared" si="158"/>
        <v>214.60368226753846</v>
      </c>
      <c r="U339" s="211">
        <f t="shared" si="158"/>
        <v>207.20232389451414</v>
      </c>
      <c r="V339" s="211">
        <f t="shared" si="158"/>
        <v>200.0562272448075</v>
      </c>
      <c r="W339" s="211">
        <f t="shared" si="158"/>
        <v>193.15658872533376</v>
      </c>
      <c r="X339" s="211">
        <f t="shared" si="158"/>
        <v>186.49490836569848</v>
      </c>
      <c r="Y339" s="211">
        <f t="shared" si="158"/>
        <v>180.06297934670766</v>
      </c>
      <c r="Z339" s="211">
        <f t="shared" si="158"/>
        <v>173.63509440652572</v>
      </c>
      <c r="AA339" s="211">
        <f t="shared" si="158"/>
        <v>167.21139972568136</v>
      </c>
      <c r="AB339" s="211">
        <f t="shared" si="158"/>
        <v>160.79205262819735</v>
      </c>
      <c r="AC339" s="211">
        <f t="shared" si="158"/>
        <v>154.37722291957414</v>
      </c>
      <c r="AD339" s="211">
        <f t="shared" si="158"/>
        <v>147.96709444977108</v>
      </c>
      <c r="AE339" s="211">
        <f t="shared" si="158"/>
        <v>141.5618669509291</v>
      </c>
      <c r="AF339" s="211">
        <f t="shared" si="158"/>
        <v>135.161758213479</v>
      </c>
      <c r="AG339" s="211">
        <f t="shared" si="158"/>
        <v>128.76700668296658</v>
      </c>
      <c r="AH339" s="211">
        <f t="shared" si="158"/>
        <v>122.37787458538338</v>
      </c>
      <c r="AI339" s="211">
        <f t="shared" si="158"/>
        <v>115.99465172399944</v>
      </c>
      <c r="AJ339" s="211">
        <f t="shared" si="158"/>
        <v>109.61766014018657</v>
      </c>
      <c r="AK339" s="211">
        <f t="shared" si="158"/>
        <v>103.24725990157414</v>
      </c>
      <c r="AL339" s="211">
        <f t="shared" si="158"/>
        <v>96.883856384381843</v>
      </c>
      <c r="AM339" s="211">
        <f t="shared" si="158"/>
        <v>237.78494224658297</v>
      </c>
      <c r="AN339" s="210">
        <f t="shared" si="151"/>
        <v>237.78494224658297</v>
      </c>
      <c r="AO339" s="210">
        <f t="shared" si="151"/>
        <v>237.78494224658297</v>
      </c>
      <c r="AP339" s="210">
        <f t="shared" si="151"/>
        <v>237.78494224658297</v>
      </c>
      <c r="AQ339" s="210">
        <f t="shared" si="151"/>
        <v>237.78494224658297</v>
      </c>
      <c r="AR339" s="210">
        <f t="shared" si="151"/>
        <v>237.78494224658297</v>
      </c>
      <c r="AS339" s="210">
        <f t="shared" si="151"/>
        <v>237.78494224658297</v>
      </c>
      <c r="AT339" s="210">
        <f t="shared" si="151"/>
        <v>237.78494224658297</v>
      </c>
      <c r="AU339" s="210">
        <f t="shared" si="151"/>
        <v>237.78494224658297</v>
      </c>
      <c r="AV339" s="210">
        <f t="shared" si="151"/>
        <v>237.78494224658297</v>
      </c>
      <c r="AW339" s="210">
        <f t="shared" si="151"/>
        <v>237.78494224658297</v>
      </c>
      <c r="AX339" s="210">
        <f t="shared" si="151"/>
        <v>237.78494224658297</v>
      </c>
      <c r="AY339" s="210">
        <f t="shared" si="151"/>
        <v>237.78494224658297</v>
      </c>
      <c r="AZ339" s="210">
        <f t="shared" si="151"/>
        <v>237.78494224658297</v>
      </c>
    </row>
    <row r="340" spans="2:52" s="202" customFormat="1" x14ac:dyDescent="0.25">
      <c r="B340" s="201"/>
      <c r="D340" s="208">
        <f>LEFT(E340,FIND("M", E340)-1)*1</f>
        <v>67</v>
      </c>
      <c r="E340" s="202" t="s">
        <v>723</v>
      </c>
      <c r="G340"/>
      <c r="I340"/>
      <c r="J340"/>
      <c r="K340" s="211">
        <f t="shared" si="158"/>
        <v>284.11464915206432</v>
      </c>
      <c r="L340" s="211">
        <f t="shared" si="158"/>
        <v>274.31596203178009</v>
      </c>
      <c r="M340" s="211">
        <f t="shared" si="158"/>
        <v>264.85521689923837</v>
      </c>
      <c r="N340" s="211">
        <f t="shared" si="158"/>
        <v>255.72075864333328</v>
      </c>
      <c r="O340" s="211">
        <f t="shared" si="158"/>
        <v>246.90133412021893</v>
      </c>
      <c r="P340" s="211">
        <f t="shared" si="158"/>
        <v>238.38607829006315</v>
      </c>
      <c r="Q340" s="211">
        <f t="shared" si="158"/>
        <v>230.16450083192333</v>
      </c>
      <c r="R340" s="211">
        <f t="shared" si="158"/>
        <v>222.22647322025546</v>
      </c>
      <c r="S340" s="211">
        <f t="shared" si="158"/>
        <v>214.56221624713453</v>
      </c>
      <c r="T340" s="211">
        <f t="shared" si="158"/>
        <v>207.16228797481526</v>
      </c>
      <c r="U340" s="211">
        <f t="shared" si="158"/>
        <v>200.01757210379031</v>
      </c>
      <c r="V340" s="211">
        <f t="shared" si="158"/>
        <v>193.11926674201732</v>
      </c>
      <c r="W340" s="211">
        <f t="shared" si="158"/>
        <v>186.45887356147796</v>
      </c>
      <c r="X340" s="211">
        <f t="shared" si="158"/>
        <v>180.02818732871108</v>
      </c>
      <c r="Y340" s="211">
        <f t="shared" si="158"/>
        <v>173.81928579642226</v>
      </c>
      <c r="Z340" s="211">
        <f t="shared" si="158"/>
        <v>167.61428811429082</v>
      </c>
      <c r="AA340" s="211">
        <f t="shared" si="158"/>
        <v>161.41333539402771</v>
      </c>
      <c r="AB340" s="211">
        <f t="shared" si="158"/>
        <v>155.21657950443677</v>
      </c>
      <c r="AC340" s="211">
        <f t="shared" si="158"/>
        <v>149.02418436300346</v>
      </c>
      <c r="AD340" s="211">
        <f t="shared" si="158"/>
        <v>142.83632744467988</v>
      </c>
      <c r="AE340" s="211">
        <f t="shared" si="158"/>
        <v>136.65320155588415</v>
      </c>
      <c r="AF340" s="211">
        <f t="shared" si="158"/>
        <v>130.47501693515213</v>
      </c>
      <c r="AG340" s="211">
        <f t="shared" si="158"/>
        <v>124.30200375991738</v>
      </c>
      <c r="AH340" s="211">
        <f t="shared" si="158"/>
        <v>118.13441516347103</v>
      </c>
      <c r="AI340" s="211">
        <f t="shared" si="158"/>
        <v>111.97253090013905</v>
      </c>
      <c r="AJ340" s="211">
        <f t="shared" si="158"/>
        <v>105.81666184449124</v>
      </c>
      <c r="AK340" s="211">
        <f t="shared" si="158"/>
        <v>99.667155578792446</v>
      </c>
      <c r="AL340" s="211">
        <f t="shared" si="158"/>
        <v>93.524403422820015</v>
      </c>
      <c r="AM340" s="211">
        <f t="shared" si="158"/>
        <v>229.53973650997622</v>
      </c>
      <c r="AN340" s="210">
        <f>$AM340</f>
        <v>229.53973650997622</v>
      </c>
      <c r="AO340" s="210">
        <f t="shared" si="151"/>
        <v>229.53973650997622</v>
      </c>
      <c r="AP340" s="210">
        <f t="shared" si="151"/>
        <v>229.53973650997622</v>
      </c>
      <c r="AQ340" s="210">
        <f t="shared" si="151"/>
        <v>229.53973650997622</v>
      </c>
      <c r="AR340" s="210">
        <f t="shared" si="151"/>
        <v>229.53973650997622</v>
      </c>
      <c r="AS340" s="210">
        <f t="shared" si="151"/>
        <v>229.53973650997622</v>
      </c>
      <c r="AT340" s="210">
        <f t="shared" si="151"/>
        <v>229.53973650997622</v>
      </c>
      <c r="AU340" s="210">
        <f t="shared" si="151"/>
        <v>229.53973650997622</v>
      </c>
      <c r="AV340" s="210">
        <f t="shared" si="151"/>
        <v>229.53973650997622</v>
      </c>
      <c r="AW340" s="210">
        <f t="shared" si="151"/>
        <v>229.53973650997622</v>
      </c>
      <c r="AX340" s="210">
        <f t="shared" si="151"/>
        <v>229.53973650997622</v>
      </c>
      <c r="AY340" s="210">
        <f t="shared" si="151"/>
        <v>229.53973650997622</v>
      </c>
      <c r="AZ340" s="210">
        <f t="shared" si="151"/>
        <v>229.53973650997622</v>
      </c>
    </row>
    <row r="341" spans="2:52" s="202" customFormat="1" x14ac:dyDescent="0.25">
      <c r="B341" s="201"/>
      <c r="D341" s="208">
        <f>LEFT(E341,FIND("M", E341)-1)*1</f>
        <v>68</v>
      </c>
      <c r="E341" s="202" t="s">
        <v>724</v>
      </c>
      <c r="G341"/>
      <c r="I341"/>
      <c r="J341"/>
      <c r="K341" s="211">
        <f t="shared" ref="K341:AM341" si="159">K340*($K$76/$K$71)^(1/(COUNT($D340:$D344)))</f>
        <v>271.85388171311035</v>
      </c>
      <c r="L341" s="211">
        <f t="shared" si="159"/>
        <v>262.47805002934598</v>
      </c>
      <c r="M341" s="211">
        <f t="shared" si="159"/>
        <v>253.42557668502602</v>
      </c>
      <c r="N341" s="211">
        <f t="shared" si="159"/>
        <v>244.68530953714981</v>
      </c>
      <c r="O341" s="211">
        <f t="shared" si="159"/>
        <v>236.24648106336284</v>
      </c>
      <c r="P341" s="211">
        <f t="shared" si="159"/>
        <v>228.09869509696918</v>
      </c>
      <c r="Q341" s="211">
        <f t="shared" si="159"/>
        <v>220.23191401943291</v>
      </c>
      <c r="R341" s="211">
        <f t="shared" si="159"/>
        <v>212.63644639459122</v>
      </c>
      <c r="S341" s="211">
        <f t="shared" si="159"/>
        <v>205.30293502934467</v>
      </c>
      <c r="T341" s="211">
        <f t="shared" si="159"/>
        <v>198.22234544611666</v>
      </c>
      <c r="U341" s="211">
        <f t="shared" si="159"/>
        <v>191.38595475287991</v>
      </c>
      <c r="V341" s="211">
        <f t="shared" si="159"/>
        <v>184.7853408970395</v>
      </c>
      <c r="W341" s="211">
        <f t="shared" si="159"/>
        <v>178.41237228993313</v>
      </c>
      <c r="X341" s="211">
        <f t="shared" si="159"/>
        <v>172.25919778916651</v>
      </c>
      <c r="Y341" s="211">
        <f t="shared" si="159"/>
        <v>166.31823702644363</v>
      </c>
      <c r="Z341" s="211">
        <f t="shared" si="159"/>
        <v>160.381011645976</v>
      </c>
      <c r="AA341" s="211">
        <f t="shared" si="159"/>
        <v>154.44765666989824</v>
      </c>
      <c r="AB341" s="211">
        <f t="shared" si="159"/>
        <v>148.51831741322289</v>
      </c>
      <c r="AC341" s="211">
        <f t="shared" si="159"/>
        <v>142.59315071969189</v>
      </c>
      <c r="AD341" s="211">
        <f t="shared" si="159"/>
        <v>136.67232640545092</v>
      </c>
      <c r="AE341" s="211">
        <f t="shared" si="159"/>
        <v>130.75602895649297</v>
      </c>
      <c r="AF341" s="211">
        <f t="shared" si="159"/>
        <v>124.84445953865804</v>
      </c>
      <c r="AG341" s="211">
        <f t="shared" si="159"/>
        <v>118.93783839623482</v>
      </c>
      <c r="AH341" s="211">
        <f t="shared" si="159"/>
        <v>113.03640773872564</v>
      </c>
      <c r="AI341" s="211">
        <f t="shared" si="159"/>
        <v>107.14043524785573</v>
      </c>
      <c r="AJ341" s="211">
        <f t="shared" si="159"/>
        <v>101.25021838262192</v>
      </c>
      <c r="AK341" s="211">
        <f t="shared" si="159"/>
        <v>95.366089725621393</v>
      </c>
      <c r="AL341" s="211">
        <f t="shared" si="159"/>
        <v>89.488423709502328</v>
      </c>
      <c r="AM341" s="211">
        <f t="shared" si="159"/>
        <v>219.63411096146291</v>
      </c>
      <c r="AN341" s="210">
        <f>$AM341</f>
        <v>219.63411096146291</v>
      </c>
      <c r="AO341" s="210">
        <f t="shared" si="151"/>
        <v>219.63411096146291</v>
      </c>
      <c r="AP341" s="210">
        <f t="shared" si="151"/>
        <v>219.63411096146291</v>
      </c>
      <c r="AQ341" s="210">
        <f t="shared" si="151"/>
        <v>219.63411096146291</v>
      </c>
      <c r="AR341" s="210">
        <f t="shared" si="151"/>
        <v>219.63411096146291</v>
      </c>
      <c r="AS341" s="210">
        <f t="shared" si="151"/>
        <v>219.63411096146291</v>
      </c>
      <c r="AT341" s="210">
        <f t="shared" si="151"/>
        <v>219.63411096146291</v>
      </c>
      <c r="AU341" s="210">
        <f t="shared" si="151"/>
        <v>219.63411096146291</v>
      </c>
      <c r="AV341" s="210">
        <f t="shared" si="151"/>
        <v>219.63411096146291</v>
      </c>
      <c r="AW341" s="210">
        <f t="shared" si="151"/>
        <v>219.63411096146291</v>
      </c>
      <c r="AX341" s="210">
        <f t="shared" si="151"/>
        <v>219.63411096146291</v>
      </c>
      <c r="AY341" s="210">
        <f t="shared" si="151"/>
        <v>219.63411096146291</v>
      </c>
      <c r="AZ341" s="210">
        <f t="shared" si="151"/>
        <v>219.63411096146291</v>
      </c>
    </row>
    <row r="342" spans="2:52" s="202" customFormat="1" x14ac:dyDescent="0.25">
      <c r="B342" s="201"/>
      <c r="D342" s="208">
        <f>LEFT(E342,FIND("M", E342)-1)*1</f>
        <v>69</v>
      </c>
      <c r="E342" s="202" t="s">
        <v>725</v>
      </c>
      <c r="G342"/>
      <c r="I342"/>
      <c r="J342"/>
      <c r="K342" s="211">
        <f t="shared" ref="K342:AM342" si="160">K341*($K$76/$K$71)^(1/(COUNT($D341:$D344)))</f>
        <v>256.32526840031636</v>
      </c>
      <c r="L342" s="211">
        <f t="shared" si="160"/>
        <v>247.48499524448451</v>
      </c>
      <c r="M342" s="211">
        <f t="shared" si="160"/>
        <v>238.94960981961043</v>
      </c>
      <c r="N342" s="211">
        <f t="shared" si="160"/>
        <v>230.70859700621202</v>
      </c>
      <c r="O342" s="211">
        <f t="shared" si="160"/>
        <v>222.75180433546987</v>
      </c>
      <c r="P342" s="211">
        <f t="shared" si="160"/>
        <v>215.0694294819514</v>
      </c>
      <c r="Q342" s="211">
        <f t="shared" si="160"/>
        <v>207.65200818769159</v>
      </c>
      <c r="R342" s="211">
        <f t="shared" si="160"/>
        <v>200.49040260275441</v>
      </c>
      <c r="S342" s="211">
        <f t="shared" si="160"/>
        <v>193.57579002791056</v>
      </c>
      <c r="T342" s="211">
        <f t="shared" si="160"/>
        <v>186.89965204556341</v>
      </c>
      <c r="U342" s="211">
        <f t="shared" si="160"/>
        <v>180.45376402553288</v>
      </c>
      <c r="V342" s="211">
        <f t="shared" si="160"/>
        <v>174.23018499276915</v>
      </c>
      <c r="W342" s="211">
        <f t="shared" si="160"/>
        <v>168.22124784451378</v>
      </c>
      <c r="X342" s="211">
        <f t="shared" si="160"/>
        <v>162.41954990485576</v>
      </c>
      <c r="Y342" s="211">
        <f t="shared" si="160"/>
        <v>156.81794380504758</v>
      </c>
      <c r="Z342" s="211">
        <f t="shared" si="160"/>
        <v>151.21985971806896</v>
      </c>
      <c r="AA342" s="211">
        <f t="shared" si="160"/>
        <v>145.62542495343143</v>
      </c>
      <c r="AB342" s="211">
        <f t="shared" si="160"/>
        <v>140.0347765255832</v>
      </c>
      <c r="AC342" s="211">
        <f t="shared" si="160"/>
        <v>134.44806231916726</v>
      </c>
      <c r="AD342" s="211">
        <f t="shared" si="160"/>
        <v>128.86544245023146</v>
      </c>
      <c r="AE342" s="211">
        <f t="shared" si="160"/>
        <v>123.28709086671194</v>
      </c>
      <c r="AF342" s="211">
        <f t="shared" si="160"/>
        <v>117.71319724361948</v>
      </c>
      <c r="AG342" s="211">
        <f t="shared" si="160"/>
        <v>112.14396924463004</v>
      </c>
      <c r="AH342" s="211">
        <f t="shared" si="160"/>
        <v>106.57963524395447</v>
      </c>
      <c r="AI342" s="211">
        <f t="shared" si="160"/>
        <v>101.02044763302315</v>
      </c>
      <c r="AJ342" s="211">
        <f t="shared" si="160"/>
        <v>95.466686879625328</v>
      </c>
      <c r="AK342" s="211">
        <f t="shared" si="160"/>
        <v>89.918666568849247</v>
      </c>
      <c r="AL342" s="211">
        <f t="shared" si="160"/>
        <v>84.376739745310061</v>
      </c>
      <c r="AM342" s="211">
        <f t="shared" si="160"/>
        <v>207.08835234316552</v>
      </c>
      <c r="AN342" s="210">
        <f>$AM342</f>
        <v>207.08835234316552</v>
      </c>
      <c r="AO342" s="210">
        <f t="shared" si="151"/>
        <v>207.08835234316552</v>
      </c>
      <c r="AP342" s="210">
        <f t="shared" si="151"/>
        <v>207.08835234316552</v>
      </c>
      <c r="AQ342" s="210">
        <f t="shared" si="151"/>
        <v>207.08835234316552</v>
      </c>
      <c r="AR342" s="210">
        <f t="shared" si="151"/>
        <v>207.08835234316552</v>
      </c>
      <c r="AS342" s="210">
        <f t="shared" si="151"/>
        <v>207.08835234316552</v>
      </c>
      <c r="AT342" s="210">
        <f t="shared" si="151"/>
        <v>207.08835234316552</v>
      </c>
      <c r="AU342" s="210">
        <f t="shared" si="151"/>
        <v>207.08835234316552</v>
      </c>
      <c r="AV342" s="210">
        <f t="shared" si="151"/>
        <v>207.08835234316552</v>
      </c>
      <c r="AW342" s="210">
        <f t="shared" si="151"/>
        <v>207.08835234316552</v>
      </c>
      <c r="AX342" s="210">
        <f t="shared" si="151"/>
        <v>207.08835234316552</v>
      </c>
      <c r="AY342" s="210">
        <f t="shared" si="151"/>
        <v>207.08835234316552</v>
      </c>
      <c r="AZ342" s="210">
        <f t="shared" si="151"/>
        <v>207.08835234316552</v>
      </c>
    </row>
    <row r="343" spans="2:52" s="202" customFormat="1" x14ac:dyDescent="0.25">
      <c r="B343" s="201"/>
      <c r="D343" s="208">
        <f>LEFT(E343,FIND("M", E343)-1)*1</f>
        <v>70</v>
      </c>
      <c r="E343" s="202" t="s">
        <v>726</v>
      </c>
      <c r="G343"/>
      <c r="I343"/>
      <c r="J343"/>
      <c r="K343" s="209" cm="1">
        <f t="array" ref="K343">SUMPRODUCT((EmissionRates!$J$10:$S$39)*(EmissionRates!$E$10:$E$39=$D343)*(EmissionRates!$J$8:$S$8=$E$276)*(EmissionRates!$B$10:$B$39=K$2)*(EmissionRates!$F$10:$F$39=$F$69))</f>
        <v>306.228921572324</v>
      </c>
      <c r="L343" s="210">
        <f t="shared" ref="L343:AL343" si="161">K343*($AM$71/$K$71)^(1/(COUNT(K$2:AM$2)))</f>
        <v>295.66754644216218</v>
      </c>
      <c r="M343" s="210">
        <f t="shared" si="161"/>
        <v>285.47041726260255</v>
      </c>
      <c r="N343" s="210">
        <f t="shared" si="161"/>
        <v>275.62497173840472</v>
      </c>
      <c r="O343" s="210">
        <f t="shared" si="161"/>
        <v>266.11908082900533</v>
      </c>
      <c r="P343" s="210">
        <f t="shared" si="161"/>
        <v>256.94103380621561</v>
      </c>
      <c r="Q343" s="210">
        <f t="shared" si="161"/>
        <v>248.07952382725651</v>
      </c>
      <c r="R343" s="210">
        <f t="shared" si="161"/>
        <v>239.5236340053581</v>
      </c>
      <c r="S343" s="210">
        <f t="shared" si="161"/>
        <v>231.26282396076303</v>
      </c>
      <c r="T343" s="210">
        <f t="shared" si="161"/>
        <v>223.28691683556571</v>
      </c>
      <c r="U343" s="210">
        <f t="shared" si="161"/>
        <v>215.58608675639013</v>
      </c>
      <c r="V343" s="210">
        <f t="shared" si="161"/>
        <v>208.15084672946111</v>
      </c>
      <c r="W343" s="210">
        <f t="shared" si="161"/>
        <v>200.97203695315636</v>
      </c>
      <c r="X343" s="210">
        <f t="shared" si="161"/>
        <v>194.040813533641</v>
      </c>
      <c r="Y343" s="210">
        <f t="shared" si="161"/>
        <v>187.34863758968282</v>
      </c>
      <c r="Z343" s="210">
        <f t="shared" si="161"/>
        <v>180.66066935492671</v>
      </c>
      <c r="AA343" s="210">
        <f t="shared" si="161"/>
        <v>173.97706092461729</v>
      </c>
      <c r="AB343" s="210">
        <f t="shared" si="161"/>
        <v>167.29797598837828</v>
      </c>
      <c r="AC343" s="210">
        <f t="shared" si="161"/>
        <v>160.62359122233306</v>
      </c>
      <c r="AD343" s="210">
        <f t="shared" si="161"/>
        <v>153.954097915327</v>
      </c>
      <c r="AE343" s="210">
        <f t="shared" si="161"/>
        <v>147.28970388100737</v>
      </c>
      <c r="AF343" s="210">
        <f t="shared" si="161"/>
        <v>140.63063572198089</v>
      </c>
      <c r="AG343" s="210">
        <f t="shared" si="161"/>
        <v>133.9771415317108</v>
      </c>
      <c r="AH343" s="210">
        <f t="shared" si="161"/>
        <v>127.32949414630387</v>
      </c>
      <c r="AI343" s="210">
        <f t="shared" si="161"/>
        <v>120.68799509496951</v>
      </c>
      <c r="AJ343" s="210">
        <f t="shared" si="161"/>
        <v>114.05297944942805</v>
      </c>
      <c r="AK343" s="210">
        <f t="shared" si="161"/>
        <v>107.42482184626525</v>
      </c>
      <c r="AL343" s="210">
        <f t="shared" si="161"/>
        <v>100.80394406392075</v>
      </c>
      <c r="AM343" s="209" cm="1">
        <f t="array" ref="AM343">SUMPRODUCT((EmissionRates!$J$10:$S$39)*(EmissionRates!$E$10:$E$39=$D343)*(EmissionRates!$J$8:$S$8=$E$276)*(EmissionRates!$B$10:$B$39=AM$2)*(EmissionRates!$F$10:$F$39=$F$69))</f>
        <v>247.75233201736299</v>
      </c>
      <c r="AN343" s="210">
        <f>$AM343</f>
        <v>247.75233201736299</v>
      </c>
      <c r="AO343" s="210">
        <f t="shared" si="151"/>
        <v>247.75233201736299</v>
      </c>
      <c r="AP343" s="210">
        <f t="shared" si="151"/>
        <v>247.75233201736299</v>
      </c>
      <c r="AQ343" s="210">
        <f t="shared" si="151"/>
        <v>247.75233201736299</v>
      </c>
      <c r="AR343" s="210">
        <f t="shared" si="151"/>
        <v>247.75233201736299</v>
      </c>
      <c r="AS343" s="210">
        <f t="shared" si="151"/>
        <v>247.75233201736299</v>
      </c>
      <c r="AT343" s="210">
        <f t="shared" si="151"/>
        <v>247.75233201736299</v>
      </c>
      <c r="AU343" s="210">
        <f t="shared" si="151"/>
        <v>247.75233201736299</v>
      </c>
      <c r="AV343" s="210">
        <f t="shared" si="151"/>
        <v>247.75233201736299</v>
      </c>
      <c r="AW343" s="210">
        <f t="shared" si="151"/>
        <v>247.75233201736299</v>
      </c>
      <c r="AX343" s="210">
        <f t="shared" si="151"/>
        <v>247.75233201736299</v>
      </c>
      <c r="AY343" s="210">
        <f t="shared" si="151"/>
        <v>247.75233201736299</v>
      </c>
      <c r="AZ343" s="210">
        <f t="shared" si="151"/>
        <v>247.75233201736299</v>
      </c>
    </row>
    <row r="344" spans="2:52" s="202" customFormat="1" ht="15" customHeight="1" x14ac:dyDescent="0.25">
      <c r="B344" s="201"/>
      <c r="I344" s="205"/>
      <c r="J344" s="205"/>
      <c r="K344" s="205"/>
      <c r="L344" s="205"/>
      <c r="M344" s="205"/>
      <c r="N344" s="205"/>
      <c r="O344" s="205"/>
      <c r="P344" s="205"/>
      <c r="Q344" s="205"/>
      <c r="R344" s="205"/>
      <c r="S344" s="205"/>
      <c r="T344" s="205"/>
      <c r="U344" s="205"/>
      <c r="V344" s="205"/>
      <c r="W344" s="205"/>
      <c r="X344" s="205"/>
      <c r="Y344" s="205"/>
      <c r="Z344" s="205"/>
      <c r="AA344" s="205"/>
      <c r="AB344" s="205"/>
      <c r="AC344" s="205"/>
      <c r="AD344" s="205"/>
      <c r="AE344" s="205"/>
      <c r="AF344" s="205"/>
      <c r="AG344" s="205"/>
      <c r="AH344" s="205"/>
      <c r="AI344" s="205"/>
      <c r="AJ344" s="205"/>
      <c r="AK344" s="205"/>
      <c r="AL344" s="205"/>
      <c r="AM344" s="205"/>
      <c r="AN344" s="205"/>
      <c r="AO344" s="205"/>
      <c r="AP344" s="205"/>
      <c r="AQ344" s="205"/>
      <c r="AR344" s="205"/>
      <c r="AS344" s="205"/>
      <c r="AT344" s="205"/>
      <c r="AU344" s="205"/>
      <c r="AV344" s="205"/>
      <c r="AW344" s="205"/>
      <c r="AX344" s="205"/>
      <c r="AY344" s="205"/>
      <c r="AZ344" s="205"/>
    </row>
    <row r="345" spans="2:52" ht="15" customHeight="1" x14ac:dyDescent="0.25">
      <c r="B345" s="171" t="s">
        <v>730</v>
      </c>
      <c r="E345" s="172"/>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c r="AH345" s="178"/>
      <c r="AI345" s="178"/>
      <c r="AJ345" s="178"/>
      <c r="AK345" s="178"/>
      <c r="AL345" s="178"/>
      <c r="AM345" s="178"/>
      <c r="AN345" s="178"/>
      <c r="AO345" s="178"/>
      <c r="AP345" s="178"/>
      <c r="AQ345" s="178"/>
      <c r="AR345" s="178"/>
    </row>
    <row r="346" spans="2:52" ht="5.0999999999999996" customHeight="1" x14ac:dyDescent="0.25">
      <c r="B346" s="171"/>
      <c r="E346" s="172"/>
      <c r="I346" s="187"/>
      <c r="J346" s="187"/>
      <c r="K346" s="187"/>
      <c r="L346" s="187"/>
      <c r="M346" s="187"/>
      <c r="N346" s="187"/>
      <c r="O346" s="187"/>
      <c r="P346" s="187"/>
      <c r="Q346" s="187"/>
      <c r="R346" s="187"/>
      <c r="S346" s="187"/>
      <c r="T346" s="187"/>
      <c r="U346" s="187"/>
      <c r="V346" s="187"/>
      <c r="W346" s="187"/>
      <c r="X346" s="187"/>
      <c r="Y346" s="187"/>
      <c r="Z346" s="187"/>
      <c r="AA346" s="187"/>
      <c r="AB346" s="187"/>
      <c r="AC346" s="187"/>
      <c r="AD346" s="187"/>
      <c r="AE346" s="187"/>
      <c r="AF346" s="187"/>
      <c r="AG346" s="187"/>
      <c r="AH346" s="187"/>
      <c r="AI346" s="187"/>
      <c r="AJ346" s="187"/>
      <c r="AK346" s="187"/>
      <c r="AL346" s="187"/>
      <c r="AM346" s="187"/>
      <c r="AN346" s="187"/>
      <c r="AO346" s="187"/>
      <c r="AP346" s="187"/>
      <c r="AQ346" s="187"/>
      <c r="AR346" s="187"/>
    </row>
    <row r="347" spans="2:52" ht="32.1" customHeight="1" x14ac:dyDescent="0.25">
      <c r="B347" s="171"/>
      <c r="E347" s="698" t="str">
        <f>E$67</f>
        <v>Note: Auto emissions factors are based on California Air Resources Board's EMFAC2021 Mobile Emissions Inventory for 2022 and 2050</v>
      </c>
      <c r="F347" s="698"/>
      <c r="G347" s="698"/>
      <c r="I347" s="187"/>
      <c r="J347" s="187"/>
      <c r="K347" s="187"/>
      <c r="L347" s="187"/>
      <c r="M347" s="187"/>
      <c r="N347" s="187"/>
      <c r="O347" s="187"/>
      <c r="P347" s="187"/>
      <c r="Q347" s="187"/>
      <c r="R347" s="187"/>
      <c r="S347" s="187"/>
      <c r="T347" s="187"/>
      <c r="U347" s="187"/>
      <c r="V347" s="187"/>
      <c r="W347" s="187"/>
      <c r="X347" s="187"/>
      <c r="Y347" s="187"/>
      <c r="Z347" s="187"/>
      <c r="AA347" s="187"/>
      <c r="AB347" s="187"/>
      <c r="AC347" s="187"/>
      <c r="AD347" s="187"/>
      <c r="AE347" s="187"/>
      <c r="AF347" s="187"/>
      <c r="AG347" s="187"/>
      <c r="AH347" s="187"/>
      <c r="AI347" s="187"/>
      <c r="AJ347" s="187"/>
      <c r="AK347" s="187"/>
      <c r="AL347" s="187"/>
      <c r="AM347" s="187"/>
      <c r="AN347" s="187"/>
      <c r="AO347" s="187"/>
      <c r="AP347" s="187"/>
      <c r="AQ347" s="187"/>
      <c r="AR347" s="187"/>
    </row>
    <row r="348" spans="2:52" ht="5.0999999999999996" customHeight="1" x14ac:dyDescent="0.25">
      <c r="B348" s="171"/>
      <c r="E348" s="214"/>
      <c r="F348" s="214"/>
      <c r="G348" s="214"/>
      <c r="I348" s="187"/>
      <c r="J348" s="187"/>
      <c r="K348" s="187"/>
      <c r="L348" s="187"/>
      <c r="M348" s="187"/>
      <c r="N348" s="187"/>
      <c r="O348" s="187"/>
      <c r="P348" s="187"/>
      <c r="Q348" s="187"/>
      <c r="R348" s="187"/>
      <c r="S348" s="187"/>
      <c r="T348" s="187"/>
      <c r="U348" s="187"/>
      <c r="V348" s="187"/>
      <c r="W348" s="187"/>
      <c r="X348" s="187"/>
      <c r="Y348" s="187"/>
      <c r="Z348" s="187"/>
      <c r="AA348" s="187"/>
      <c r="AB348" s="187"/>
      <c r="AC348" s="187"/>
      <c r="AD348" s="187"/>
      <c r="AE348" s="187"/>
      <c r="AF348" s="187"/>
      <c r="AG348" s="187"/>
      <c r="AH348" s="187"/>
      <c r="AI348" s="187"/>
      <c r="AJ348" s="187"/>
      <c r="AK348" s="187"/>
      <c r="AL348" s="187"/>
      <c r="AM348" s="187"/>
      <c r="AN348" s="187"/>
      <c r="AO348" s="187"/>
      <c r="AP348" s="187"/>
      <c r="AQ348" s="187"/>
      <c r="AR348" s="187"/>
    </row>
    <row r="349" spans="2:52" s="202" customFormat="1" ht="15" customHeight="1" x14ac:dyDescent="0.25">
      <c r="B349" s="201"/>
      <c r="D349" s="203" t="s">
        <v>658</v>
      </c>
      <c r="E349" s="204" t="str">
        <f>EmissionRates!$J$8</f>
        <v>NOx</v>
      </c>
      <c r="F349" s="215" t="str">
        <f>'Project Inputs'!H$179</f>
        <v>Diesel</v>
      </c>
      <c r="I349" s="205"/>
      <c r="J349" s="205"/>
      <c r="K349" s="205"/>
      <c r="L349" s="205"/>
      <c r="M349" s="205"/>
      <c r="N349" s="205"/>
      <c r="O349" s="205"/>
      <c r="P349" s="205"/>
      <c r="Q349" s="205"/>
      <c r="R349" s="205"/>
      <c r="S349" s="205"/>
      <c r="T349" s="205"/>
      <c r="U349" s="205"/>
      <c r="V349" s="205"/>
      <c r="W349" s="205"/>
      <c r="X349" s="205"/>
      <c r="Y349" s="205"/>
      <c r="Z349" s="205"/>
      <c r="AA349" s="205"/>
      <c r="AB349" s="205"/>
      <c r="AC349" s="205"/>
      <c r="AD349" s="205"/>
      <c r="AE349" s="205"/>
      <c r="AF349" s="205"/>
      <c r="AG349" s="205"/>
      <c r="AH349" s="205"/>
      <c r="AI349" s="205"/>
      <c r="AJ349" s="205"/>
      <c r="AK349" s="205"/>
      <c r="AL349" s="205"/>
      <c r="AM349" s="205"/>
      <c r="AN349" s="205"/>
      <c r="AO349" s="205"/>
      <c r="AP349" s="205"/>
      <c r="AQ349" s="205"/>
      <c r="AR349" s="205"/>
    </row>
    <row r="350" spans="2:52" s="202" customFormat="1" ht="5.0999999999999996" customHeight="1" x14ac:dyDescent="0.25">
      <c r="B350" s="201"/>
      <c r="D350" s="206"/>
      <c r="E350" s="207"/>
      <c r="I350" s="205"/>
      <c r="J350" s="205"/>
      <c r="K350" s="205"/>
      <c r="L350" s="205"/>
      <c r="M350" s="205"/>
      <c r="N350" s="205"/>
      <c r="O350" s="205"/>
      <c r="P350" s="205"/>
      <c r="Q350" s="205"/>
      <c r="R350" s="205"/>
      <c r="S350" s="205"/>
      <c r="T350" s="205"/>
      <c r="U350" s="205"/>
      <c r="V350" s="205"/>
      <c r="W350" s="205"/>
      <c r="X350" s="205"/>
      <c r="Y350" s="205"/>
      <c r="Z350" s="205"/>
      <c r="AA350" s="205"/>
      <c r="AB350" s="205"/>
      <c r="AC350" s="205"/>
      <c r="AD350" s="205"/>
      <c r="AE350" s="205"/>
      <c r="AF350" s="205"/>
      <c r="AG350" s="205"/>
      <c r="AH350" s="205"/>
      <c r="AI350" s="205"/>
      <c r="AJ350" s="205"/>
      <c r="AK350" s="205"/>
      <c r="AL350" s="205"/>
      <c r="AM350" s="205"/>
      <c r="AN350" s="205"/>
      <c r="AO350" s="205"/>
      <c r="AP350" s="205"/>
      <c r="AQ350" s="205"/>
      <c r="AR350" s="205"/>
    </row>
    <row r="351" spans="2:52" s="202" customFormat="1" x14ac:dyDescent="0.25">
      <c r="B351" s="201"/>
      <c r="D351" s="208">
        <f t="shared" ref="D351:D412" si="162">LEFT(E351,FIND("M", E351)-1)*1</f>
        <v>5</v>
      </c>
      <c r="E351" s="202" t="s">
        <v>659</v>
      </c>
      <c r="G351"/>
      <c r="I351"/>
      <c r="J351"/>
      <c r="K351" s="209" cm="1">
        <f t="array" ref="K351">SUMPRODUCT((EmissionRates!$J$50:$S$109)*(EmissionRates!$E$50:$E$109=$D351)*(EmissionRates!$J$8:$S$8=$E$349)*(EmissionRates!$B$50:$B$109=K$2)*(EmissionRates!$F$50:$F$109=$F$349))</f>
        <v>1.09542541474473</v>
      </c>
      <c r="L351" s="210">
        <f t="shared" ref="L351:AL351" si="163">K351*($AM$71/$K$71)^(1/(COUNT(K$2:AM$2)))</f>
        <v>1.0576458390180792</v>
      </c>
      <c r="M351" s="210">
        <f t="shared" si="163"/>
        <v>1.0211692240616224</v>
      </c>
      <c r="N351" s="210">
        <f t="shared" si="163"/>
        <v>0.98595063271722538</v>
      </c>
      <c r="O351" s="210">
        <f t="shared" si="163"/>
        <v>0.9519466776417812</v>
      </c>
      <c r="P351" s="210">
        <f t="shared" si="163"/>
        <v>0.9191154678564194</v>
      </c>
      <c r="Q351" s="210">
        <f t="shared" si="163"/>
        <v>0.88741655713915313</v>
      </c>
      <c r="R351" s="210">
        <f t="shared" si="163"/>
        <v>0.85681089419738632</v>
      </c>
      <c r="S351" s="210">
        <f t="shared" si="163"/>
        <v>0.82726077455889613</v>
      </c>
      <c r="T351" s="210">
        <f t="shared" si="163"/>
        <v>0.79872979412202305</v>
      </c>
      <c r="U351" s="210">
        <f t="shared" si="163"/>
        <v>0.7711828043078448</v>
      </c>
      <c r="V351" s="210">
        <f t="shared" si="163"/>
        <v>0.74458586875908495</v>
      </c>
      <c r="W351" s="210">
        <f t="shared" si="163"/>
        <v>0.71890622153241079</v>
      </c>
      <c r="X351" s="210">
        <f t="shared" si="163"/>
        <v>0.69411222673261586</v>
      </c>
      <c r="Y351" s="210">
        <f t="shared" si="163"/>
        <v>0.67017333953895886</v>
      </c>
      <c r="Z351" s="210">
        <f t="shared" si="163"/>
        <v>0.6462495039334214</v>
      </c>
      <c r="AA351" s="210">
        <f t="shared" si="163"/>
        <v>0.62234126398282641</v>
      </c>
      <c r="AB351" s="210">
        <f t="shared" si="163"/>
        <v>0.59844920522877787</v>
      </c>
      <c r="AC351" s="210">
        <f t="shared" si="163"/>
        <v>0.57457395966747893</v>
      </c>
      <c r="AD351" s="210">
        <f t="shared" si="163"/>
        <v>0.55071621156696571</v>
      </c>
      <c r="AE351" s="210">
        <f t="shared" si="163"/>
        <v>0.52687670430689548</v>
      </c>
      <c r="AF351" s="210">
        <f t="shared" si="163"/>
        <v>0.50305624847776764</v>
      </c>
      <c r="AG351" s="210">
        <f t="shared" si="163"/>
        <v>0.47925573154600259</v>
      </c>
      <c r="AH351" s="210">
        <f t="shared" si="163"/>
        <v>0.45547612948605715</v>
      </c>
      <c r="AI351" s="210">
        <f t="shared" si="163"/>
        <v>0.4317185209117918</v>
      </c>
      <c r="AJ351" s="210">
        <f t="shared" si="163"/>
        <v>0.40798410442350969</v>
      </c>
      <c r="AK351" s="210">
        <f t="shared" si="163"/>
        <v>0.38427422015079493</v>
      </c>
      <c r="AL351" s="210">
        <f t="shared" si="163"/>
        <v>0.36059037685650314</v>
      </c>
      <c r="AM351" s="209" cm="1">
        <f t="array" ref="AM351">SUMPRODUCT((EmissionRates!$J$50:$S$109)*(EmissionRates!$E$50:$E$109=$D351)*(EmissionRates!$J$8:$S$8=$E$349)*(EmissionRates!$B$50:$B$109=AM$2)*(EmissionRates!$F$50:$F$109=$F$349))</f>
        <v>0.15383854600159999</v>
      </c>
      <c r="AN351" s="210">
        <f t="shared" ref="AN351:AZ366" si="164">$AM351</f>
        <v>0.15383854600159999</v>
      </c>
      <c r="AO351" s="210">
        <f t="shared" si="164"/>
        <v>0.15383854600159999</v>
      </c>
      <c r="AP351" s="210">
        <f t="shared" si="164"/>
        <v>0.15383854600159999</v>
      </c>
      <c r="AQ351" s="210">
        <f t="shared" si="164"/>
        <v>0.15383854600159999</v>
      </c>
      <c r="AR351" s="210">
        <f t="shared" si="164"/>
        <v>0.15383854600159999</v>
      </c>
      <c r="AS351" s="210">
        <f t="shared" si="164"/>
        <v>0.15383854600159999</v>
      </c>
      <c r="AT351" s="210">
        <f t="shared" si="164"/>
        <v>0.15383854600159999</v>
      </c>
      <c r="AU351" s="210">
        <f t="shared" si="164"/>
        <v>0.15383854600159999</v>
      </c>
      <c r="AV351" s="210">
        <f t="shared" si="164"/>
        <v>0.15383854600159999</v>
      </c>
      <c r="AW351" s="210">
        <f t="shared" si="164"/>
        <v>0.15383854600159999</v>
      </c>
      <c r="AX351" s="210">
        <f t="shared" si="164"/>
        <v>0.15383854600159999</v>
      </c>
      <c r="AY351" s="210">
        <f t="shared" si="164"/>
        <v>0.15383854600159999</v>
      </c>
      <c r="AZ351" s="210">
        <f t="shared" si="164"/>
        <v>0.15383854600159999</v>
      </c>
    </row>
    <row r="352" spans="2:52" s="202" customFormat="1" x14ac:dyDescent="0.25">
      <c r="B352" s="201"/>
      <c r="D352" s="208">
        <f t="shared" si="162"/>
        <v>6</v>
      </c>
      <c r="E352" s="202" t="s">
        <v>662</v>
      </c>
      <c r="G352"/>
      <c r="I352"/>
      <c r="J352"/>
      <c r="K352" s="211">
        <f t="shared" ref="K352:AM355" si="165">K351*($K$76/$K$71)^(1/(COUNT($D351:$D356)))</f>
        <v>1.0636794131455061</v>
      </c>
      <c r="L352" s="211">
        <f t="shared" si="165"/>
        <v>1.0269947092880785</v>
      </c>
      <c r="M352" s="211">
        <f t="shared" si="165"/>
        <v>0.99157520571607116</v>
      </c>
      <c r="N352" s="211">
        <f t="shared" si="165"/>
        <v>0.95737726757370178</v>
      </c>
      <c r="O352" s="211">
        <f t="shared" si="165"/>
        <v>0.92435876490576507</v>
      </c>
      <c r="P352" s="211">
        <f t="shared" si="165"/>
        <v>0.89247902075587371</v>
      </c>
      <c r="Q352" s="211">
        <f t="shared" si="165"/>
        <v>0.86169876105471377</v>
      </c>
      <c r="R352" s="211">
        <f t="shared" si="165"/>
        <v>0.83198006623657872</v>
      </c>
      <c r="S352" s="211">
        <f t="shared" si="165"/>
        <v>0.80328632452457593</v>
      </c>
      <c r="T352" s="211">
        <f t="shared" si="165"/>
        <v>0.77558218682695723</v>
      </c>
      <c r="U352" s="211">
        <f t="shared" si="165"/>
        <v>0.74883352318900576</v>
      </c>
      <c r="V352" s="211">
        <f t="shared" si="165"/>
        <v>0.7230073807468328</v>
      </c>
      <c r="W352" s="211">
        <f t="shared" si="165"/>
        <v>0.6980719431312854</v>
      </c>
      <c r="X352" s="211">
        <f t="shared" si="165"/>
        <v>0.6739964912719506</v>
      </c>
      <c r="Y352" s="211">
        <f t="shared" si="165"/>
        <v>0.65075136555297197</v>
      </c>
      <c r="Z352" s="211">
        <f t="shared" si="165"/>
        <v>0.62752085521921486</v>
      </c>
      <c r="AA352" s="211">
        <f t="shared" si="165"/>
        <v>0.60430548857016098</v>
      </c>
      <c r="AB352" s="211">
        <f t="shared" si="165"/>
        <v>0.58110583417811223</v>
      </c>
      <c r="AC352" s="211">
        <f t="shared" si="165"/>
        <v>0.5579225057236914</v>
      </c>
      <c r="AD352" s="211">
        <f t="shared" si="165"/>
        <v>0.53475616764448874</v>
      </c>
      <c r="AE352" s="211">
        <f t="shared" si="165"/>
        <v>0.51160754177663015</v>
      </c>
      <c r="AF352" s="211">
        <f t="shared" si="165"/>
        <v>0.4884774152192784</v>
      </c>
      <c r="AG352" s="211">
        <f t="shared" si="165"/>
        <v>0.46536664971961272</v>
      </c>
      <c r="AH352" s="211">
        <f t="shared" si="165"/>
        <v>0.44227619296783949</v>
      </c>
      <c r="AI352" s="211">
        <f t="shared" si="165"/>
        <v>0.41920709231902525</v>
      </c>
      <c r="AJ352" s="211">
        <f t="shared" si="165"/>
        <v>0.3961605116374094</v>
      </c>
      <c r="AK352" s="211">
        <f t="shared" si="165"/>
        <v>0.37313775221491957</v>
      </c>
      <c r="AL352" s="211">
        <f t="shared" si="165"/>
        <v>0.35014027908967443</v>
      </c>
      <c r="AM352" s="211">
        <f t="shared" si="165"/>
        <v>0.14938022445669849</v>
      </c>
      <c r="AN352" s="210">
        <f t="shared" si="164"/>
        <v>0.14938022445669849</v>
      </c>
      <c r="AO352" s="210">
        <f t="shared" si="164"/>
        <v>0.14938022445669849</v>
      </c>
      <c r="AP352" s="210">
        <f t="shared" si="164"/>
        <v>0.14938022445669849</v>
      </c>
      <c r="AQ352" s="210">
        <f t="shared" si="164"/>
        <v>0.14938022445669849</v>
      </c>
      <c r="AR352" s="210">
        <f t="shared" si="164"/>
        <v>0.14938022445669849</v>
      </c>
      <c r="AS352" s="210">
        <f t="shared" si="164"/>
        <v>0.14938022445669849</v>
      </c>
      <c r="AT352" s="210">
        <f t="shared" si="164"/>
        <v>0.14938022445669849</v>
      </c>
      <c r="AU352" s="210">
        <f t="shared" si="164"/>
        <v>0.14938022445669849</v>
      </c>
      <c r="AV352" s="210">
        <f t="shared" si="164"/>
        <v>0.14938022445669849</v>
      </c>
      <c r="AW352" s="210">
        <f t="shared" si="164"/>
        <v>0.14938022445669849</v>
      </c>
      <c r="AX352" s="210">
        <f t="shared" si="164"/>
        <v>0.14938022445669849</v>
      </c>
      <c r="AY352" s="210">
        <f t="shared" si="164"/>
        <v>0.14938022445669849</v>
      </c>
      <c r="AZ352" s="210">
        <f t="shared" si="164"/>
        <v>0.14938022445669849</v>
      </c>
    </row>
    <row r="353" spans="2:52" s="202" customFormat="1" x14ac:dyDescent="0.25">
      <c r="B353" s="201"/>
      <c r="D353" s="208">
        <f t="shared" si="162"/>
        <v>7</v>
      </c>
      <c r="E353" s="202" t="s">
        <v>663</v>
      </c>
      <c r="G353"/>
      <c r="I353"/>
      <c r="J353"/>
      <c r="K353" s="211">
        <f t="shared" si="165"/>
        <v>1.0328534272807837</v>
      </c>
      <c r="L353" s="211">
        <f t="shared" si="165"/>
        <v>0.99723186533301877</v>
      </c>
      <c r="M353" s="211">
        <f t="shared" si="165"/>
        <v>0.96283883750450405</v>
      </c>
      <c r="N353" s="211">
        <f t="shared" si="165"/>
        <v>0.92963197350040516</v>
      </c>
      <c r="O353" s="211">
        <f t="shared" si="165"/>
        <v>0.89757036431365966</v>
      </c>
      <c r="P353" s="211">
        <f t="shared" si="165"/>
        <v>0.86661451182735649</v>
      </c>
      <c r="Q353" s="211">
        <f t="shared" si="165"/>
        <v>0.83672628015525707</v>
      </c>
      <c r="R353" s="211">
        <f t="shared" si="165"/>
        <v>0.8078688486605069</v>
      </c>
      <c r="S353" s="211">
        <f t="shared" si="165"/>
        <v>0.78000666659466156</v>
      </c>
      <c r="T353" s="211">
        <f t="shared" si="165"/>
        <v>0.75310540930114467</v>
      </c>
      <c r="U353" s="211">
        <f t="shared" si="165"/>
        <v>0.72713193592918268</v>
      </c>
      <c r="V353" s="211">
        <f t="shared" si="165"/>
        <v>0.70205424860612164</v>
      </c>
      <c r="W353" s="211">
        <f t="shared" si="165"/>
        <v>0.67784145301783172</v>
      </c>
      <c r="X353" s="211">
        <f t="shared" si="165"/>
        <v>0.65446372034863143</v>
      </c>
      <c r="Y353" s="211">
        <f t="shared" si="165"/>
        <v>0.63189225053384857</v>
      </c>
      <c r="Z353" s="211">
        <f t="shared" si="165"/>
        <v>0.60933497254277735</v>
      </c>
      <c r="AA353" s="211">
        <f t="shared" si="165"/>
        <v>0.58679239936450411</v>
      </c>
      <c r="AB353" s="211">
        <f t="shared" si="165"/>
        <v>0.56426508309380796</v>
      </c>
      <c r="AC353" s="211">
        <f t="shared" si="165"/>
        <v>0.54175361962652635</v>
      </c>
      <c r="AD353" s="211">
        <f t="shared" si="165"/>
        <v>0.51925865414450034</v>
      </c>
      <c r="AE353" s="211">
        <f t="shared" si="165"/>
        <v>0.49678088756466743</v>
      </c>
      <c r="AF353" s="211">
        <f t="shared" si="165"/>
        <v>0.47432108417564484</v>
      </c>
      <c r="AG353" s="211">
        <f t="shared" si="165"/>
        <v>0.45188008075072766</v>
      </c>
      <c r="AH353" s="211">
        <f t="shared" si="165"/>
        <v>0.42945879751556432</v>
      </c>
      <c r="AI353" s="211">
        <f t="shared" si="165"/>
        <v>0.40705825147232366</v>
      </c>
      <c r="AJ353" s="211">
        <f t="shared" si="165"/>
        <v>0.38467957275585046</v>
      </c>
      <c r="AK353" s="211">
        <f t="shared" si="165"/>
        <v>0.36232402494595156</v>
      </c>
      <c r="AL353" s="211">
        <f t="shared" si="165"/>
        <v>0.33999303062317449</v>
      </c>
      <c r="AM353" s="211">
        <f t="shared" si="165"/>
        <v>0.14505110740257218</v>
      </c>
      <c r="AN353" s="210">
        <f t="shared" si="164"/>
        <v>0.14505110740257218</v>
      </c>
      <c r="AO353" s="210">
        <f t="shared" si="164"/>
        <v>0.14505110740257218</v>
      </c>
      <c r="AP353" s="210">
        <f t="shared" si="164"/>
        <v>0.14505110740257218</v>
      </c>
      <c r="AQ353" s="210">
        <f t="shared" si="164"/>
        <v>0.14505110740257218</v>
      </c>
      <c r="AR353" s="210">
        <f t="shared" si="164"/>
        <v>0.14505110740257218</v>
      </c>
      <c r="AS353" s="210">
        <f t="shared" si="164"/>
        <v>0.14505110740257218</v>
      </c>
      <c r="AT353" s="210">
        <f t="shared" si="164"/>
        <v>0.14505110740257218</v>
      </c>
      <c r="AU353" s="210">
        <f t="shared" si="164"/>
        <v>0.14505110740257218</v>
      </c>
      <c r="AV353" s="210">
        <f t="shared" si="164"/>
        <v>0.14505110740257218</v>
      </c>
      <c r="AW353" s="210">
        <f t="shared" si="164"/>
        <v>0.14505110740257218</v>
      </c>
      <c r="AX353" s="210">
        <f t="shared" si="164"/>
        <v>0.14505110740257218</v>
      </c>
      <c r="AY353" s="210">
        <f t="shared" si="164"/>
        <v>0.14505110740257218</v>
      </c>
      <c r="AZ353" s="210">
        <f t="shared" si="164"/>
        <v>0.14505110740257218</v>
      </c>
    </row>
    <row r="354" spans="2:52" s="202" customFormat="1" x14ac:dyDescent="0.25">
      <c r="B354" s="201"/>
      <c r="D354" s="208">
        <f t="shared" si="162"/>
        <v>8</v>
      </c>
      <c r="E354" s="202" t="s">
        <v>664</v>
      </c>
      <c r="G354"/>
      <c r="I354"/>
      <c r="J354"/>
      <c r="K354" s="211">
        <f t="shared" si="165"/>
        <v>1.0029207946132637</v>
      </c>
      <c r="L354" s="211">
        <f t="shared" si="165"/>
        <v>0.96833156416642907</v>
      </c>
      <c r="M354" s="211">
        <f t="shared" si="165"/>
        <v>0.93493526427735207</v>
      </c>
      <c r="N354" s="211">
        <f t="shared" si="165"/>
        <v>0.90269075256450892</v>
      </c>
      <c r="O354" s="211">
        <f t="shared" si="165"/>
        <v>0.8715583055852637</v>
      </c>
      <c r="P354" s="211">
        <f t="shared" si="165"/>
        <v>0.84149956989879715</v>
      </c>
      <c r="Q354" s="211">
        <f t="shared" si="165"/>
        <v>0.81247751481680497</v>
      </c>
      <c r="R354" s="211">
        <f t="shared" si="165"/>
        <v>0.78445638678375174</v>
      </c>
      <c r="S354" s="211">
        <f t="shared" si="165"/>
        <v>0.75740166533048159</v>
      </c>
      <c r="T354" s="211">
        <f t="shared" si="165"/>
        <v>0.73128002054692287</v>
      </c>
      <c r="U354" s="211">
        <f t="shared" si="165"/>
        <v>0.70605927202149543</v>
      </c>
      <c r="V354" s="211">
        <f t="shared" si="165"/>
        <v>0.68170834919663459</v>
      </c>
      <c r="W354" s="211">
        <f t="shared" si="165"/>
        <v>0.65819725309159671</v>
      </c>
      <c r="X354" s="211">
        <f t="shared" si="165"/>
        <v>0.63549701934538394</v>
      </c>
      <c r="Y354" s="211">
        <f t="shared" si="165"/>
        <v>0.61357968253426509</v>
      </c>
      <c r="Z354" s="211">
        <f t="shared" si="165"/>
        <v>0.59167612626038224</v>
      </c>
      <c r="AA354" s="211">
        <f t="shared" si="165"/>
        <v>0.5697868486461295</v>
      </c>
      <c r="AB354" s="211">
        <f t="shared" si="165"/>
        <v>0.54791238578629053</v>
      </c>
      <c r="AC354" s="211">
        <f t="shared" si="165"/>
        <v>0.52605331630732965</v>
      </c>
      <c r="AD354" s="211">
        <f t="shared" si="165"/>
        <v>0.50421026669338065</v>
      </c>
      <c r="AE354" s="211">
        <f t="shared" si="165"/>
        <v>0.4823839175484414</v>
      </c>
      <c r="AF354" s="211">
        <f t="shared" si="165"/>
        <v>0.46057501101164522</v>
      </c>
      <c r="AG354" s="211">
        <f t="shared" si="165"/>
        <v>0.43878435960615936</v>
      </c>
      <c r="AH354" s="211">
        <f t="shared" si="165"/>
        <v>0.41701285688901152</v>
      </c>
      <c r="AI354" s="211">
        <f t="shared" si="165"/>
        <v>0.39526149038911557</v>
      </c>
      <c r="AJ354" s="211">
        <f t="shared" si="165"/>
        <v>0.37353135748941735</v>
      </c>
      <c r="AK354" s="211">
        <f t="shared" si="165"/>
        <v>0.35182368515051982</v>
      </c>
      <c r="AL354" s="211">
        <f t="shared" si="165"/>
        <v>0.33013985472584195</v>
      </c>
      <c r="AM354" s="211">
        <f t="shared" si="165"/>
        <v>0.14084745042548413</v>
      </c>
      <c r="AN354" s="210">
        <f t="shared" si="164"/>
        <v>0.14084745042548413</v>
      </c>
      <c r="AO354" s="210">
        <f t="shared" si="164"/>
        <v>0.14084745042548413</v>
      </c>
      <c r="AP354" s="210">
        <f t="shared" si="164"/>
        <v>0.14084745042548413</v>
      </c>
      <c r="AQ354" s="210">
        <f t="shared" si="164"/>
        <v>0.14084745042548413</v>
      </c>
      <c r="AR354" s="210">
        <f t="shared" si="164"/>
        <v>0.14084745042548413</v>
      </c>
      <c r="AS354" s="210">
        <f t="shared" si="164"/>
        <v>0.14084745042548413</v>
      </c>
      <c r="AT354" s="210">
        <f t="shared" si="164"/>
        <v>0.14084745042548413</v>
      </c>
      <c r="AU354" s="210">
        <f t="shared" si="164"/>
        <v>0.14084745042548413</v>
      </c>
      <c r="AV354" s="210">
        <f t="shared" si="164"/>
        <v>0.14084745042548413</v>
      </c>
      <c r="AW354" s="210">
        <f t="shared" si="164"/>
        <v>0.14084745042548413</v>
      </c>
      <c r="AX354" s="210">
        <f t="shared" si="164"/>
        <v>0.14084745042548413</v>
      </c>
      <c r="AY354" s="210">
        <f t="shared" si="164"/>
        <v>0.14084745042548413</v>
      </c>
      <c r="AZ354" s="210">
        <f t="shared" si="164"/>
        <v>0.14084745042548413</v>
      </c>
    </row>
    <row r="355" spans="2:52" s="202" customFormat="1" x14ac:dyDescent="0.25">
      <c r="B355" s="201"/>
      <c r="D355" s="208">
        <f t="shared" si="162"/>
        <v>9</v>
      </c>
      <c r="E355" s="202" t="s">
        <v>665</v>
      </c>
      <c r="G355"/>
      <c r="I355"/>
      <c r="J355"/>
      <c r="K355" s="211">
        <f t="shared" si="165"/>
        <v>0.97385562529992697</v>
      </c>
      <c r="L355" s="211">
        <f t="shared" si="165"/>
        <v>0.94026880884705388</v>
      </c>
      <c r="M355" s="211">
        <f t="shared" si="165"/>
        <v>0.90784035120028406</v>
      </c>
      <c r="N355" s="211">
        <f t="shared" si="165"/>
        <v>0.87653030230583429</v>
      </c>
      <c r="O355" s="211">
        <f t="shared" si="165"/>
        <v>0.84630008992721784</v>
      </c>
      <c r="P355" s="211">
        <f t="shared" si="165"/>
        <v>0.81711247212639537</v>
      </c>
      <c r="Q355" s="211">
        <f t="shared" si="165"/>
        <v>0.78893149138378249</v>
      </c>
      <c r="R355" s="211">
        <f t="shared" si="165"/>
        <v>0.76172243030058784</v>
      </c>
      <c r="S355" s="211">
        <f t="shared" si="165"/>
        <v>0.7354517688289115</v>
      </c>
      <c r="T355" s="211">
        <f t="shared" si="165"/>
        <v>0.71008714297691222</v>
      </c>
      <c r="U355" s="211">
        <f t="shared" si="165"/>
        <v>0.68559730493817317</v>
      </c>
      <c r="V355" s="211">
        <f t="shared" si="165"/>
        <v>0.66195208459614252</v>
      </c>
      <c r="W355" s="211">
        <f t="shared" si="165"/>
        <v>0.63912235235623271</v>
      </c>
      <c r="X355" s="211">
        <f t="shared" si="165"/>
        <v>0.61707998325978064</v>
      </c>
      <c r="Y355" s="211">
        <f t="shared" si="165"/>
        <v>0.59579782233566514</v>
      </c>
      <c r="Z355" s="211">
        <f t="shared" si="165"/>
        <v>0.5745290425816072</v>
      </c>
      <c r="AA355" s="211">
        <f t="shared" si="165"/>
        <v>0.55327412768415329</v>
      </c>
      <c r="AB355" s="211">
        <f t="shared" si="165"/>
        <v>0.53203359820177976</v>
      </c>
      <c r="AC355" s="211">
        <f t="shared" si="165"/>
        <v>0.51080801599205328</v>
      </c>
      <c r="AD355" s="211">
        <f t="shared" si="165"/>
        <v>0.48959798938326976</v>
      </c>
      <c r="AE355" s="211">
        <f t="shared" si="165"/>
        <v>0.46840417925516714</v>
      </c>
      <c r="AF355" s="211">
        <f t="shared" si="165"/>
        <v>0.44722730623929835</v>
      </c>
      <c r="AG355" s="211">
        <f t="shared" si="165"/>
        <v>0.42606815931148417</v>
      </c>
      <c r="AH355" s="211">
        <f t="shared" si="165"/>
        <v>0.40492760613300227</v>
      </c>
      <c r="AI355" s="211">
        <f t="shared" si="165"/>
        <v>0.38380660561366181</v>
      </c>
      <c r="AJ355" s="211">
        <f t="shared" si="165"/>
        <v>0.36270622333367686</v>
      </c>
      <c r="AK355" s="211">
        <f t="shared" si="165"/>
        <v>0.34162765069569023</v>
      </c>
      <c r="AL355" s="211">
        <f t="shared" si="165"/>
        <v>0.32057222902077603</v>
      </c>
      <c r="AM355" s="211">
        <f t="shared" si="165"/>
        <v>0.13676561762676637</v>
      </c>
      <c r="AN355" s="210">
        <f t="shared" si="164"/>
        <v>0.13676561762676637</v>
      </c>
      <c r="AO355" s="210">
        <f t="shared" si="164"/>
        <v>0.13676561762676637</v>
      </c>
      <c r="AP355" s="210">
        <f t="shared" si="164"/>
        <v>0.13676561762676637</v>
      </c>
      <c r="AQ355" s="210">
        <f t="shared" si="164"/>
        <v>0.13676561762676637</v>
      </c>
      <c r="AR355" s="210">
        <f t="shared" si="164"/>
        <v>0.13676561762676637</v>
      </c>
      <c r="AS355" s="210">
        <f t="shared" si="164"/>
        <v>0.13676561762676637</v>
      </c>
      <c r="AT355" s="210">
        <f t="shared" si="164"/>
        <v>0.13676561762676637</v>
      </c>
      <c r="AU355" s="210">
        <f t="shared" si="164"/>
        <v>0.13676561762676637</v>
      </c>
      <c r="AV355" s="210">
        <f t="shared" si="164"/>
        <v>0.13676561762676637</v>
      </c>
      <c r="AW355" s="210">
        <f t="shared" si="164"/>
        <v>0.13676561762676637</v>
      </c>
      <c r="AX355" s="210">
        <f t="shared" si="164"/>
        <v>0.13676561762676637</v>
      </c>
      <c r="AY355" s="210">
        <f t="shared" si="164"/>
        <v>0.13676561762676637</v>
      </c>
      <c r="AZ355" s="210">
        <f t="shared" si="164"/>
        <v>0.13676561762676637</v>
      </c>
    </row>
    <row r="356" spans="2:52" s="202" customFormat="1" x14ac:dyDescent="0.25">
      <c r="B356" s="201"/>
      <c r="D356" s="208">
        <f t="shared" si="162"/>
        <v>10</v>
      </c>
      <c r="E356" s="202" t="s">
        <v>666</v>
      </c>
      <c r="G356"/>
      <c r="I356"/>
      <c r="J356"/>
      <c r="K356" s="209" cm="1">
        <f t="array" ref="K356">SUMPRODUCT((EmissionRates!$J$50:$S$109)*(EmissionRates!$E$50:$E$109=$D356)*(EmissionRates!$J$8:$S$8=$E$349)*(EmissionRates!$B$50:$B$109=K$2)*(EmissionRates!$F$50:$F$109=$F$349))</f>
        <v>1.1505222730496001</v>
      </c>
      <c r="L356" s="210">
        <f t="shared" ref="L356:AL356" si="166">K356*($AM$71/$K$71)^(1/(COUNT(K$2:AM$2)))</f>
        <v>1.1108424895108873</v>
      </c>
      <c r="M356" s="210">
        <f t="shared" si="166"/>
        <v>1.0725312020530939</v>
      </c>
      <c r="N356" s="210">
        <f t="shared" si="166"/>
        <v>1.0355412133037432</v>
      </c>
      <c r="O356" s="210">
        <f t="shared" si="166"/>
        <v>0.9998269536567792</v>
      </c>
      <c r="P356" s="210">
        <f t="shared" si="166"/>
        <v>0.9653444251333515</v>
      </c>
      <c r="Q356" s="210">
        <f t="shared" si="166"/>
        <v>0.93205114717875492</v>
      </c>
      <c r="R356" s="210">
        <f t="shared" si="166"/>
        <v>0.89990610432875218</v>
      </c>
      <c r="S356" s="210">
        <f t="shared" si="166"/>
        <v>0.86886969568080608</v>
      </c>
      <c r="T356" s="210">
        <f t="shared" si="166"/>
        <v>0.83890368610797328</v>
      </c>
      <c r="U356" s="210">
        <f t="shared" si="166"/>
        <v>0.80997115915535711</v>
      </c>
      <c r="V356" s="210">
        <f t="shared" si="166"/>
        <v>0.78203647156109146</v>
      </c>
      <c r="W356" s="210">
        <f t="shared" si="166"/>
        <v>0.75506520934582699</v>
      </c>
      <c r="X356" s="210">
        <f t="shared" si="166"/>
        <v>0.72902414541662508</v>
      </c>
      <c r="Y356" s="210">
        <f t="shared" si="166"/>
        <v>0.70388119863303011</v>
      </c>
      <c r="Z356" s="210">
        <f t="shared" si="166"/>
        <v>0.67875406049066556</v>
      </c>
      <c r="AA356" s="210">
        <f t="shared" si="166"/>
        <v>0.65364330242140545</v>
      </c>
      <c r="AB356" s="210">
        <f t="shared" si="166"/>
        <v>0.62854953941797154</v>
      </c>
      <c r="AC356" s="210">
        <f t="shared" si="166"/>
        <v>0.60347343526422204</v>
      </c>
      <c r="AD356" s="210">
        <f t="shared" si="166"/>
        <v>0.57841570864497638</v>
      </c>
      <c r="AE356" s="210">
        <f t="shared" si="166"/>
        <v>0.55337714032982543</v>
      </c>
      <c r="AF356" s="210">
        <f t="shared" si="166"/>
        <v>0.52835858167972127</v>
      </c>
      <c r="AG356" s="210">
        <f t="shared" si="166"/>
        <v>0.50336096479818215</v>
      </c>
      <c r="AH356" s="210">
        <f t="shared" si="166"/>
        <v>0.47838531474847162</v>
      </c>
      <c r="AI356" s="210">
        <f t="shared" si="166"/>
        <v>0.45343276439573393</v>
      </c>
      <c r="AJ356" s="210">
        <f t="shared" si="166"/>
        <v>0.42850457262654101</v>
      </c>
      <c r="AK356" s="210">
        <f t="shared" si="166"/>
        <v>0.40360214697527602</v>
      </c>
      <c r="AL356" s="210">
        <f t="shared" si="166"/>
        <v>0.37872707209137901</v>
      </c>
      <c r="AM356" s="209" cm="1">
        <f t="array" ref="AM356">SUMPRODUCT((EmissionRates!$J$50:$S$109)*(EmissionRates!$E$50:$E$109=$D356)*(EmissionRates!$J$8:$S$8=$E$349)*(EmissionRates!$B$50:$B$109=AM$2)*(EmissionRates!$F$50:$F$109=$F$349))</f>
        <v>0.127674333276589</v>
      </c>
      <c r="AN356" s="210">
        <f t="shared" si="164"/>
        <v>0.127674333276589</v>
      </c>
      <c r="AO356" s="210">
        <f t="shared" si="164"/>
        <v>0.127674333276589</v>
      </c>
      <c r="AP356" s="210">
        <f t="shared" si="164"/>
        <v>0.127674333276589</v>
      </c>
      <c r="AQ356" s="210">
        <f t="shared" si="164"/>
        <v>0.127674333276589</v>
      </c>
      <c r="AR356" s="210">
        <f t="shared" si="164"/>
        <v>0.127674333276589</v>
      </c>
      <c r="AS356" s="210">
        <f t="shared" si="164"/>
        <v>0.127674333276589</v>
      </c>
      <c r="AT356" s="210">
        <f t="shared" si="164"/>
        <v>0.127674333276589</v>
      </c>
      <c r="AU356" s="210">
        <f t="shared" si="164"/>
        <v>0.127674333276589</v>
      </c>
      <c r="AV356" s="210">
        <f t="shared" si="164"/>
        <v>0.127674333276589</v>
      </c>
      <c r="AW356" s="210">
        <f t="shared" si="164"/>
        <v>0.127674333276589</v>
      </c>
      <c r="AX356" s="210">
        <f t="shared" si="164"/>
        <v>0.127674333276589</v>
      </c>
      <c r="AY356" s="210">
        <f t="shared" si="164"/>
        <v>0.127674333276589</v>
      </c>
      <c r="AZ356" s="210">
        <f t="shared" si="164"/>
        <v>0.127674333276589</v>
      </c>
    </row>
    <row r="357" spans="2:52" s="202" customFormat="1" x14ac:dyDescent="0.25">
      <c r="B357" s="201"/>
      <c r="D357" s="208">
        <f t="shared" si="162"/>
        <v>11</v>
      </c>
      <c r="E357" s="207" t="s">
        <v>667</v>
      </c>
      <c r="G357"/>
      <c r="I357"/>
      <c r="J357"/>
      <c r="K357" s="211">
        <f t="shared" ref="K357:AL360" si="167">K356*($K$76/$K$71)^(1/(COUNT($D356:$D361)))</f>
        <v>1.1171795356723713</v>
      </c>
      <c r="L357" s="211">
        <f t="shared" si="167"/>
        <v>1.0786496930193832</v>
      </c>
      <c r="M357" s="211">
        <f t="shared" si="167"/>
        <v>1.0414486867149506</v>
      </c>
      <c r="N357" s="211">
        <f t="shared" si="167"/>
        <v>1.0055306871911427</v>
      </c>
      <c r="O357" s="211">
        <f t="shared" si="167"/>
        <v>0.97085144547292723</v>
      </c>
      <c r="P357" s="211">
        <f t="shared" si="167"/>
        <v>0.9373682386658988</v>
      </c>
      <c r="Q357" s="211">
        <f t="shared" si="167"/>
        <v>0.90503981732405148</v>
      </c>
      <c r="R357" s="211">
        <f t="shared" si="167"/>
        <v>0.87382635463275915</v>
      </c>
      <c r="S357" s="211">
        <f t="shared" si="167"/>
        <v>0.84368939734435755</v>
      </c>
      <c r="T357" s="211">
        <f t="shared" si="167"/>
        <v>0.81459181840588546</v>
      </c>
      <c r="U357" s="211">
        <f t="shared" si="167"/>
        <v>0.78649777122062192</v>
      </c>
      <c r="V357" s="211">
        <f t="shared" si="167"/>
        <v>0.75937264548707684</v>
      </c>
      <c r="W357" s="211">
        <f t="shared" si="167"/>
        <v>0.73318302456102646</v>
      </c>
      <c r="X357" s="211">
        <f t="shared" si="167"/>
        <v>0.70789664428806831</v>
      </c>
      <c r="Y357" s="211">
        <f t="shared" si="167"/>
        <v>0.68348235325598083</v>
      </c>
      <c r="Z357" s="211">
        <f t="shared" si="167"/>
        <v>0.65908341272243043</v>
      </c>
      <c r="AA357" s="211">
        <f t="shared" si="167"/>
        <v>0.63470037755889663</v>
      </c>
      <c r="AB357" s="211">
        <f t="shared" si="167"/>
        <v>0.6103338449352903</v>
      </c>
      <c r="AC357" s="211">
        <f t="shared" si="167"/>
        <v>0.58598445939866617</v>
      </c>
      <c r="AD357" s="211">
        <f t="shared" si="167"/>
        <v>0.56165291880598156</v>
      </c>
      <c r="AE357" s="211">
        <f t="shared" si="167"/>
        <v>0.53733998129971616</v>
      </c>
      <c r="AF357" s="211">
        <f t="shared" si="167"/>
        <v>0.51304647356793631</v>
      </c>
      <c r="AG357" s="211">
        <f t="shared" si="167"/>
        <v>0.4887733007013127</v>
      </c>
      <c r="AH357" s="211">
        <f t="shared" si="167"/>
        <v>0.46452145805623918</v>
      </c>
      <c r="AI357" s="211">
        <f t="shared" si="167"/>
        <v>0.44029204566683539</v>
      </c>
      <c r="AJ357" s="211">
        <f t="shared" si="167"/>
        <v>0.41608628593648189</v>
      </c>
      <c r="AK357" s="211">
        <f t="shared" si="167"/>
        <v>0.39190554560847907</v>
      </c>
      <c r="AL357" s="211">
        <f t="shared" si="167"/>
        <v>0.36775136340829712</v>
      </c>
      <c r="AM357" s="211">
        <f>AM356*($K$76/$K$71)^(1/(COUNT($D356:$D361)))</f>
        <v>0.12397426430446007</v>
      </c>
      <c r="AN357" s="210">
        <f t="shared" si="164"/>
        <v>0.12397426430446007</v>
      </c>
      <c r="AO357" s="210">
        <f t="shared" si="164"/>
        <v>0.12397426430446007</v>
      </c>
      <c r="AP357" s="210">
        <f t="shared" si="164"/>
        <v>0.12397426430446007</v>
      </c>
      <c r="AQ357" s="210">
        <f t="shared" si="164"/>
        <v>0.12397426430446007</v>
      </c>
      <c r="AR357" s="210">
        <f t="shared" si="164"/>
        <v>0.12397426430446007</v>
      </c>
      <c r="AS357" s="210">
        <f t="shared" si="164"/>
        <v>0.12397426430446007</v>
      </c>
      <c r="AT357" s="210">
        <f t="shared" si="164"/>
        <v>0.12397426430446007</v>
      </c>
      <c r="AU357" s="210">
        <f t="shared" si="164"/>
        <v>0.12397426430446007</v>
      </c>
      <c r="AV357" s="210">
        <f t="shared" si="164"/>
        <v>0.12397426430446007</v>
      </c>
      <c r="AW357" s="210">
        <f t="shared" si="164"/>
        <v>0.12397426430446007</v>
      </c>
      <c r="AX357" s="210">
        <f t="shared" si="164"/>
        <v>0.12397426430446007</v>
      </c>
      <c r="AY357" s="210">
        <f t="shared" si="164"/>
        <v>0.12397426430446007</v>
      </c>
      <c r="AZ357" s="210">
        <f t="shared" si="164"/>
        <v>0.12397426430446007</v>
      </c>
    </row>
    <row r="358" spans="2:52" s="202" customFormat="1" x14ac:dyDescent="0.25">
      <c r="B358" s="201"/>
      <c r="D358" s="208">
        <f t="shared" si="162"/>
        <v>12</v>
      </c>
      <c r="E358" s="207" t="s">
        <v>668</v>
      </c>
      <c r="G358"/>
      <c r="I358"/>
      <c r="J358"/>
      <c r="K358" s="211">
        <f t="shared" si="167"/>
        <v>1.0848030882678348</v>
      </c>
      <c r="L358" s="211">
        <f t="shared" si="167"/>
        <v>1.0473898606121028</v>
      </c>
      <c r="M358" s="211">
        <f t="shared" si="167"/>
        <v>1.0112669589323549</v>
      </c>
      <c r="N358" s="211">
        <f t="shared" si="167"/>
        <v>0.97638988182551445</v>
      </c>
      <c r="O358" s="211">
        <f t="shared" si="167"/>
        <v>0.94271566267499507</v>
      </c>
      <c r="P358" s="211">
        <f t="shared" si="167"/>
        <v>0.91020281671822212</v>
      </c>
      <c r="Q358" s="211">
        <f t="shared" si="167"/>
        <v>0.87881128993971458</v>
      </c>
      <c r="R358" s="211">
        <f t="shared" si="167"/>
        <v>0.84850240972677027</v>
      </c>
      <c r="S358" s="211">
        <f t="shared" si="167"/>
        <v>0.819238837226959</v>
      </c>
      <c r="T358" s="211">
        <f t="shared" si="167"/>
        <v>0.79098452134873787</v>
      </c>
      <c r="U358" s="211">
        <f t="shared" si="167"/>
        <v>0.7637046543485122</v>
      </c>
      <c r="V358" s="211">
        <f t="shared" si="167"/>
        <v>0.73736562894943569</v>
      </c>
      <c r="W358" s="211">
        <f t="shared" si="167"/>
        <v>0.71193499693911655</v>
      </c>
      <c r="X358" s="211">
        <f t="shared" si="167"/>
        <v>0.68738142919522582</v>
      </c>
      <c r="Y358" s="211">
        <f t="shared" si="167"/>
        <v>0.66367467708976546</v>
      </c>
      <c r="Z358" s="211">
        <f t="shared" si="167"/>
        <v>0.63998283061736394</v>
      </c>
      <c r="AA358" s="211">
        <f t="shared" si="167"/>
        <v>0.61630642856903484</v>
      </c>
      <c r="AB358" s="211">
        <f t="shared" si="167"/>
        <v>0.59264605080839272</v>
      </c>
      <c r="AC358" s="211">
        <f t="shared" si="167"/>
        <v>0.56900232320318134</v>
      </c>
      <c r="AD358" s="211">
        <f t="shared" si="167"/>
        <v>0.54537592338609853</v>
      </c>
      <c r="AE358" s="211">
        <f t="shared" si="167"/>
        <v>0.52176758752825803</v>
      </c>
      <c r="AF358" s="211">
        <f t="shared" si="167"/>
        <v>0.49817811835987375</v>
      </c>
      <c r="AG358" s="211">
        <f t="shared" si="167"/>
        <v>0.47460839474161509</v>
      </c>
      <c r="AH358" s="211">
        <f t="shared" si="167"/>
        <v>0.45105938318392697</v>
      </c>
      <c r="AI358" s="211">
        <f t="shared" si="167"/>
        <v>0.42753215184136473</v>
      </c>
      <c r="AJ358" s="211">
        <f t="shared" si="167"/>
        <v>0.4040278876914194</v>
      </c>
      <c r="AK358" s="211">
        <f t="shared" si="167"/>
        <v>0.38054791786845554</v>
      </c>
      <c r="AL358" s="211">
        <f t="shared" si="167"/>
        <v>0.35709373650487425</v>
      </c>
      <c r="AM358" s="211">
        <f t="shared" ref="AK358:AM360" si="168">AM357*($K$76/$K$71)^(1/(COUNT($D357:$D362)))</f>
        <v>0.12038142526686192</v>
      </c>
      <c r="AN358" s="210">
        <f t="shared" si="164"/>
        <v>0.12038142526686192</v>
      </c>
      <c r="AO358" s="210">
        <f t="shared" si="164"/>
        <v>0.12038142526686192</v>
      </c>
      <c r="AP358" s="210">
        <f t="shared" si="164"/>
        <v>0.12038142526686192</v>
      </c>
      <c r="AQ358" s="210">
        <f t="shared" si="164"/>
        <v>0.12038142526686192</v>
      </c>
      <c r="AR358" s="210">
        <f t="shared" si="164"/>
        <v>0.12038142526686192</v>
      </c>
      <c r="AS358" s="210">
        <f t="shared" si="164"/>
        <v>0.12038142526686192</v>
      </c>
      <c r="AT358" s="210">
        <f t="shared" si="164"/>
        <v>0.12038142526686192</v>
      </c>
      <c r="AU358" s="210">
        <f t="shared" si="164"/>
        <v>0.12038142526686192</v>
      </c>
      <c r="AV358" s="210">
        <f t="shared" si="164"/>
        <v>0.12038142526686192</v>
      </c>
      <c r="AW358" s="210">
        <f t="shared" si="164"/>
        <v>0.12038142526686192</v>
      </c>
      <c r="AX358" s="210">
        <f t="shared" si="164"/>
        <v>0.12038142526686192</v>
      </c>
      <c r="AY358" s="210">
        <f t="shared" si="164"/>
        <v>0.12038142526686192</v>
      </c>
      <c r="AZ358" s="210">
        <f t="shared" si="164"/>
        <v>0.12038142526686192</v>
      </c>
    </row>
    <row r="359" spans="2:52" s="202" customFormat="1" x14ac:dyDescent="0.25">
      <c r="B359" s="201"/>
      <c r="D359" s="208">
        <f t="shared" si="162"/>
        <v>13</v>
      </c>
      <c r="E359" s="207" t="s">
        <v>669</v>
      </c>
      <c r="G359"/>
      <c r="I359"/>
      <c r="J359"/>
      <c r="K359" s="211">
        <f t="shared" si="167"/>
        <v>1.05336492724706</v>
      </c>
      <c r="L359" s="211">
        <f t="shared" si="167"/>
        <v>1.0170359545017984</v>
      </c>
      <c r="M359" s="211">
        <f t="shared" si="167"/>
        <v>0.98195991341069322</v>
      </c>
      <c r="N359" s="211">
        <f t="shared" si="167"/>
        <v>0.94809359224461032</v>
      </c>
      <c r="O359" s="211">
        <f t="shared" si="167"/>
        <v>0.91539526958199025</v>
      </c>
      <c r="P359" s="211">
        <f t="shared" si="167"/>
        <v>0.88382466291038086</v>
      </c>
      <c r="Q359" s="211">
        <f t="shared" si="167"/>
        <v>0.85334287900062422</v>
      </c>
      <c r="R359" s="211">
        <f t="shared" si="167"/>
        <v>0.82391236599256634</v>
      </c>
      <c r="S359" s="211">
        <f t="shared" si="167"/>
        <v>0.79549686713325429</v>
      </c>
      <c r="T359" s="211">
        <f t="shared" si="167"/>
        <v>0.76806137611063874</v>
      </c>
      <c r="U359" s="211">
        <f t="shared" si="167"/>
        <v>0.74157209392774415</v>
      </c>
      <c r="V359" s="211">
        <f t="shared" si="167"/>
        <v>0.71599638726418913</v>
      </c>
      <c r="W359" s="211">
        <f t="shared" si="167"/>
        <v>0.6913027482737526</v>
      </c>
      <c r="X359" s="211">
        <f t="shared" si="167"/>
        <v>0.66746075576846076</v>
      </c>
      <c r="Y359" s="211">
        <f t="shared" si="167"/>
        <v>0.64444103774137962</v>
      </c>
      <c r="Z359" s="211">
        <f t="shared" si="167"/>
        <v>0.62143579337431332</v>
      </c>
      <c r="AA359" s="211">
        <f t="shared" si="167"/>
        <v>0.59844554584382992</v>
      </c>
      <c r="AB359" s="211">
        <f t="shared" si="167"/>
        <v>0.57547085820879318</v>
      </c>
      <c r="AC359" s="211">
        <f t="shared" si="167"/>
        <v>0.55251233819897205</v>
      </c>
      <c r="AD359" s="211">
        <f t="shared" si="167"/>
        <v>0.52957064380891439</v>
      </c>
      <c r="AE359" s="211">
        <f t="shared" si="167"/>
        <v>0.50664648987510996</v>
      </c>
      <c r="AF359" s="211">
        <f t="shared" si="167"/>
        <v>0.48374065586423098</v>
      </c>
      <c r="AG359" s="211">
        <f t="shared" si="167"/>
        <v>0.46085399516710501</v>
      </c>
      <c r="AH359" s="211">
        <f t="shared" si="167"/>
        <v>0.43798744628419856</v>
      </c>
      <c r="AI359" s="211">
        <f t="shared" si="167"/>
        <v>0.41514204641438918</v>
      </c>
      <c r="AJ359" s="211">
        <f t="shared" si="167"/>
        <v>0.39231894813593921</v>
      </c>
      <c r="AK359" s="211">
        <f t="shared" si="168"/>
        <v>0.36951944012216503</v>
      </c>
      <c r="AL359" s="211">
        <f t="shared" si="168"/>
        <v>0.34674497320472902</v>
      </c>
      <c r="AM359" s="211">
        <f t="shared" si="168"/>
        <v>0.11689270858419373</v>
      </c>
      <c r="AN359" s="210">
        <f t="shared" si="164"/>
        <v>0.11689270858419373</v>
      </c>
      <c r="AO359" s="210">
        <f t="shared" si="164"/>
        <v>0.11689270858419373</v>
      </c>
      <c r="AP359" s="210">
        <f t="shared" si="164"/>
        <v>0.11689270858419373</v>
      </c>
      <c r="AQ359" s="210">
        <f t="shared" si="164"/>
        <v>0.11689270858419373</v>
      </c>
      <c r="AR359" s="210">
        <f t="shared" si="164"/>
        <v>0.11689270858419373</v>
      </c>
      <c r="AS359" s="210">
        <f t="shared" si="164"/>
        <v>0.11689270858419373</v>
      </c>
      <c r="AT359" s="210">
        <f t="shared" si="164"/>
        <v>0.11689270858419373</v>
      </c>
      <c r="AU359" s="210">
        <f t="shared" si="164"/>
        <v>0.11689270858419373</v>
      </c>
      <c r="AV359" s="210">
        <f t="shared" si="164"/>
        <v>0.11689270858419373</v>
      </c>
      <c r="AW359" s="210">
        <f t="shared" si="164"/>
        <v>0.11689270858419373</v>
      </c>
      <c r="AX359" s="210">
        <f t="shared" si="164"/>
        <v>0.11689270858419373</v>
      </c>
      <c r="AY359" s="210">
        <f t="shared" si="164"/>
        <v>0.11689270858419373</v>
      </c>
      <c r="AZ359" s="210">
        <f t="shared" si="164"/>
        <v>0.11689270858419373</v>
      </c>
    </row>
    <row r="360" spans="2:52" s="202" customFormat="1" x14ac:dyDescent="0.25">
      <c r="B360" s="201"/>
      <c r="D360" s="208">
        <f t="shared" si="162"/>
        <v>14</v>
      </c>
      <c r="E360" s="202" t="s">
        <v>670</v>
      </c>
      <c r="G360"/>
      <c r="I360"/>
      <c r="J360"/>
      <c r="K360" s="211">
        <f t="shared" si="167"/>
        <v>1.0228378605797741</v>
      </c>
      <c r="L360" s="211">
        <f t="shared" si="167"/>
        <v>0.98756172047044155</v>
      </c>
      <c r="M360" s="211">
        <f t="shared" si="167"/>
        <v>0.95350220140044728</v>
      </c>
      <c r="N360" s="211">
        <f t="shared" si="167"/>
        <v>0.92061734393917438</v>
      </c>
      <c r="O360" s="211">
        <f t="shared" si="167"/>
        <v>0.88886663577368674</v>
      </c>
      <c r="P360" s="211">
        <f t="shared" si="167"/>
        <v>0.85821096179981737</v>
      </c>
      <c r="Q360" s="211">
        <f t="shared" si="167"/>
        <v>0.82861255593453664</v>
      </c>
      <c r="R360" s="211">
        <f t="shared" si="167"/>
        <v>0.80003495459024321</v>
      </c>
      <c r="S360" s="211">
        <f t="shared" si="167"/>
        <v>0.77244295175365274</v>
      </c>
      <c r="T360" s="211">
        <f t="shared" si="167"/>
        <v>0.74580255561395303</v>
      </c>
      <c r="U360" s="211">
        <f t="shared" si="167"/>
        <v>0.72008094668678291</v>
      </c>
      <c r="V360" s="211">
        <f t="shared" si="167"/>
        <v>0.69524643738245817</v>
      </c>
      <c r="W360" s="211">
        <f t="shared" si="167"/>
        <v>0.67126843296862471</v>
      </c>
      <c r="X360" s="211">
        <f t="shared" si="167"/>
        <v>0.64811739387925116</v>
      </c>
      <c r="Y360" s="211">
        <f t="shared" si="167"/>
        <v>0.62576479932353091</v>
      </c>
      <c r="Z360" s="211">
        <f t="shared" si="167"/>
        <v>0.60342625897358626</v>
      </c>
      <c r="AA360" s="211">
        <f t="shared" si="167"/>
        <v>0.58110228084405458</v>
      </c>
      <c r="AB360" s="211">
        <f t="shared" si="167"/>
        <v>0.55879341167605923</v>
      </c>
      <c r="AC360" s="211">
        <f t="shared" si="167"/>
        <v>0.53650024158704257</v>
      </c>
      <c r="AD360" s="211">
        <f t="shared" si="167"/>
        <v>0.51422340950252621</v>
      </c>
      <c r="AE360" s="211">
        <f t="shared" si="167"/>
        <v>0.49196360954266438</v>
      </c>
      <c r="AF360" s="211">
        <f t="shared" si="167"/>
        <v>0.46972159858477747</v>
      </c>
      <c r="AG360" s="211">
        <f t="shared" si="167"/>
        <v>0.44749820528798029</v>
      </c>
      <c r="AH360" s="211">
        <f t="shared" si="167"/>
        <v>0.42529434095450491</v>
      </c>
      <c r="AI360" s="211">
        <f t="shared" si="167"/>
        <v>0.40311101272466282</v>
      </c>
      <c r="AJ360" s="211">
        <f t="shared" si="167"/>
        <v>0.38094933977439532</v>
      </c>
      <c r="AK360" s="211">
        <f t="shared" si="168"/>
        <v>0.35881057343059186</v>
      </c>
      <c r="AL360" s="211">
        <f t="shared" si="168"/>
        <v>0.33669612247905423</v>
      </c>
      <c r="AM360" s="211">
        <f t="shared" si="168"/>
        <v>0.11350509673613725</v>
      </c>
      <c r="AN360" s="210">
        <f t="shared" si="164"/>
        <v>0.11350509673613725</v>
      </c>
      <c r="AO360" s="210">
        <f t="shared" si="164"/>
        <v>0.11350509673613725</v>
      </c>
      <c r="AP360" s="210">
        <f t="shared" si="164"/>
        <v>0.11350509673613725</v>
      </c>
      <c r="AQ360" s="210">
        <f t="shared" si="164"/>
        <v>0.11350509673613725</v>
      </c>
      <c r="AR360" s="210">
        <f t="shared" si="164"/>
        <v>0.11350509673613725</v>
      </c>
      <c r="AS360" s="210">
        <f t="shared" si="164"/>
        <v>0.11350509673613725</v>
      </c>
      <c r="AT360" s="210">
        <f t="shared" si="164"/>
        <v>0.11350509673613725</v>
      </c>
      <c r="AU360" s="210">
        <f t="shared" si="164"/>
        <v>0.11350509673613725</v>
      </c>
      <c r="AV360" s="210">
        <f t="shared" si="164"/>
        <v>0.11350509673613725</v>
      </c>
      <c r="AW360" s="210">
        <f t="shared" si="164"/>
        <v>0.11350509673613725</v>
      </c>
      <c r="AX360" s="210">
        <f t="shared" si="164"/>
        <v>0.11350509673613725</v>
      </c>
      <c r="AY360" s="210">
        <f t="shared" si="164"/>
        <v>0.11350509673613725</v>
      </c>
      <c r="AZ360" s="210">
        <f t="shared" si="164"/>
        <v>0.11350509673613725</v>
      </c>
    </row>
    <row r="361" spans="2:52" s="202" customFormat="1" x14ac:dyDescent="0.25">
      <c r="B361" s="201"/>
      <c r="D361" s="208">
        <f t="shared" si="162"/>
        <v>15</v>
      </c>
      <c r="E361" s="202" t="s">
        <v>671</v>
      </c>
      <c r="G361"/>
      <c r="I361"/>
      <c r="J361"/>
      <c r="K361" s="209" cm="1">
        <f t="array" ref="K361">SUMPRODUCT((EmissionRates!$J$50:$S$109)*(EmissionRates!$E$50:$E$109=$D361)*(EmissionRates!$J$8:$S$8=$E$349)*(EmissionRates!$B$50:$B$109=K$2)*(EmissionRates!$F$50:$F$109=$F$349))</f>
        <v>1.2084089324334799</v>
      </c>
      <c r="L361" s="210">
        <f t="shared" ref="L361:AL361" si="169">K361*($AM$71/$K$71)^(1/(COUNT(K$2:AM$2)))</f>
        <v>1.1667327250375885</v>
      </c>
      <c r="M361" s="210">
        <f t="shared" si="169"/>
        <v>1.1264938673800904</v>
      </c>
      <c r="N361" s="210">
        <f t="shared" si="169"/>
        <v>1.0876427874293744</v>
      </c>
      <c r="O361" s="210">
        <f t="shared" si="169"/>
        <v>1.0501316228186748</v>
      </c>
      <c r="P361" s="210">
        <f t="shared" si="169"/>
        <v>1.0139141618823007</v>
      </c>
      <c r="Q361" s="210">
        <f t="shared" si="169"/>
        <v>0.97894578672543764</v>
      </c>
      <c r="R361" s="210">
        <f t="shared" si="169"/>
        <v>0.9451834182573865</v>
      </c>
      <c r="S361" s="210">
        <f t="shared" si="169"/>
        <v>0.91258546312052236</v>
      </c>
      <c r="T361" s="210">
        <f t="shared" si="169"/>
        <v>0.88111176244959477</v>
      </c>
      <c r="U361" s="210">
        <f t="shared" si="169"/>
        <v>0.85072354239824211</v>
      </c>
      <c r="V361" s="210">
        <f t="shared" si="169"/>
        <v>0.82138336637177245</v>
      </c>
      <c r="W361" s="210">
        <f t="shared" si="169"/>
        <v>0.79305508890736376</v>
      </c>
      <c r="X361" s="210">
        <f t="shared" si="169"/>
        <v>0.76570381114486685</v>
      </c>
      <c r="Y361" s="210">
        <f t="shared" si="169"/>
        <v>0.73929583783335329</v>
      </c>
      <c r="Z361" s="210">
        <f t="shared" si="169"/>
        <v>0.71290446854917566</v>
      </c>
      <c r="AA361" s="210">
        <f t="shared" si="169"/>
        <v>0.68653030347487476</v>
      </c>
      <c r="AB361" s="210">
        <f t="shared" si="169"/>
        <v>0.66017398854553222</v>
      </c>
      <c r="AC361" s="210">
        <f t="shared" si="169"/>
        <v>0.63383622094221281</v>
      </c>
      <c r="AD361" s="210">
        <f t="shared" si="169"/>
        <v>0.60751775550919529</v>
      </c>
      <c r="AE361" s="210">
        <f t="shared" si="169"/>
        <v>0.58121941229922436</v>
      </c>
      <c r="AF361" s="210">
        <f t="shared" si="169"/>
        <v>0.55494208550809543</v>
      </c>
      <c r="AG361" s="210">
        <f t="shared" si="169"/>
        <v>0.52868675413660138</v>
      </c>
      <c r="AH361" s="210">
        <f t="shared" si="169"/>
        <v>0.50245449482239879</v>
      </c>
      <c r="AI361" s="210">
        <f t="shared" si="169"/>
        <v>0.47624649742890157</v>
      </c>
      <c r="AJ361" s="210">
        <f t="shared" si="169"/>
        <v>0.45006408418151478</v>
      </c>
      <c r="AK361" s="210">
        <f t="shared" si="169"/>
        <v>0.42390873343242769</v>
      </c>
      <c r="AL361" s="210">
        <f t="shared" si="169"/>
        <v>0.39778210956014304</v>
      </c>
      <c r="AM361" s="209" cm="1">
        <f t="array" ref="AM361">SUMPRODUCT((EmissionRates!$J$50:$S$109)*(EmissionRates!$E$50:$E$109=$D361)*(EmissionRates!$J$8:$S$8=$E$349)*(EmissionRates!$B$50:$B$109=AM$2)*(EmissionRates!$F$50:$F$109=$F$349))</f>
        <v>8.5437221533030697E-2</v>
      </c>
      <c r="AN361" s="210">
        <f t="shared" si="164"/>
        <v>8.5437221533030697E-2</v>
      </c>
      <c r="AO361" s="210">
        <f t="shared" si="164"/>
        <v>8.5437221533030697E-2</v>
      </c>
      <c r="AP361" s="210">
        <f t="shared" si="164"/>
        <v>8.5437221533030697E-2</v>
      </c>
      <c r="AQ361" s="210">
        <f t="shared" si="164"/>
        <v>8.5437221533030697E-2</v>
      </c>
      <c r="AR361" s="210">
        <f t="shared" si="164"/>
        <v>8.5437221533030697E-2</v>
      </c>
      <c r="AS361" s="210">
        <f t="shared" si="164"/>
        <v>8.5437221533030697E-2</v>
      </c>
      <c r="AT361" s="210">
        <f t="shared" si="164"/>
        <v>8.5437221533030697E-2</v>
      </c>
      <c r="AU361" s="210">
        <f t="shared" si="164"/>
        <v>8.5437221533030697E-2</v>
      </c>
      <c r="AV361" s="210">
        <f t="shared" si="164"/>
        <v>8.5437221533030697E-2</v>
      </c>
      <c r="AW361" s="210">
        <f t="shared" si="164"/>
        <v>8.5437221533030697E-2</v>
      </c>
      <c r="AX361" s="210">
        <f t="shared" si="164"/>
        <v>8.5437221533030697E-2</v>
      </c>
      <c r="AY361" s="210">
        <f t="shared" si="164"/>
        <v>8.5437221533030697E-2</v>
      </c>
      <c r="AZ361" s="210">
        <f t="shared" si="164"/>
        <v>8.5437221533030697E-2</v>
      </c>
    </row>
    <row r="362" spans="2:52" s="202" customFormat="1" x14ac:dyDescent="0.25">
      <c r="B362" s="201"/>
      <c r="D362" s="208">
        <f t="shared" si="162"/>
        <v>16</v>
      </c>
      <c r="E362" s="202" t="s">
        <v>672</v>
      </c>
      <c r="G362"/>
      <c r="I362"/>
      <c r="J362"/>
      <c r="K362" s="211">
        <f t="shared" ref="K362:AL365" si="170">K361*($K$76/$K$71)^(1/(COUNT($D361:$D366)))</f>
        <v>1.1733886093834716</v>
      </c>
      <c r="L362" s="211">
        <f t="shared" si="170"/>
        <v>1.1329202002811298</v>
      </c>
      <c r="M362" s="211">
        <f t="shared" si="170"/>
        <v>1.0938474857698024</v>
      </c>
      <c r="N362" s="211">
        <f t="shared" si="170"/>
        <v>1.0561223304412886</v>
      </c>
      <c r="O362" s="211">
        <f t="shared" si="170"/>
        <v>1.0196982590052508</v>
      </c>
      <c r="P362" s="211">
        <f t="shared" si="170"/>
        <v>0.98453039903424577</v>
      </c>
      <c r="Q362" s="211">
        <f t="shared" si="170"/>
        <v>0.95057542568339315</v>
      </c>
      <c r="R362" s="211">
        <f t="shared" si="170"/>
        <v>0.91779150831657941</v>
      </c>
      <c r="S362" s="211">
        <f t="shared" si="170"/>
        <v>0.88613825897344323</v>
      </c>
      <c r="T362" s="211">
        <f t="shared" si="170"/>
        <v>0.85557668261365882</v>
      </c>
      <c r="U362" s="211">
        <f t="shared" si="170"/>
        <v>0.82606912907721686</v>
      </c>
      <c r="V362" s="211">
        <f t="shared" si="170"/>
        <v>0.7975792467015248</v>
      </c>
      <c r="W362" s="211">
        <f t="shared" si="170"/>
        <v>0.77007193753818293</v>
      </c>
      <c r="X362" s="211">
        <f t="shared" si="170"/>
        <v>0.7435133141142668</v>
      </c>
      <c r="Y362" s="211">
        <f t="shared" si="170"/>
        <v>0.7178706576848477</v>
      </c>
      <c r="Z362" s="211">
        <f t="shared" si="170"/>
        <v>0.69224412408936598</v>
      </c>
      <c r="AA362" s="211">
        <f t="shared" si="170"/>
        <v>0.66663429611675817</v>
      </c>
      <c r="AB362" s="211">
        <f t="shared" si="170"/>
        <v>0.64104180098256935</v>
      </c>
      <c r="AC362" s="211">
        <f t="shared" si="170"/>
        <v>0.61546731566319246</v>
      </c>
      <c r="AD362" s="211">
        <f t="shared" si="170"/>
        <v>0.58991157312712394</v>
      </c>
      <c r="AE362" s="211">
        <f t="shared" si="170"/>
        <v>0.56437536966155111</v>
      </c>
      <c r="AF362" s="211">
        <f t="shared" si="170"/>
        <v>0.53885957354800729</v>
      </c>
      <c r="AG362" s="211">
        <f t="shared" si="170"/>
        <v>0.51336513541533024</v>
      </c>
      <c r="AH362" s="211">
        <f t="shared" si="170"/>
        <v>0.48789310069965403</v>
      </c>
      <c r="AI362" s="211">
        <f t="shared" si="170"/>
        <v>0.46244462478152837</v>
      </c>
      <c r="AJ362" s="211">
        <f t="shared" si="170"/>
        <v>0.43702099156757435</v>
      </c>
      <c r="AK362" s="211">
        <f t="shared" si="170"/>
        <v>0.41162363656656131</v>
      </c>
      <c r="AL362" s="211">
        <f t="shared" si="170"/>
        <v>0.38625417592243233</v>
      </c>
      <c r="AM362" s="211">
        <f>AM361*($K$76/$K$71)^(1/(COUNT($D361:$D366)))</f>
        <v>8.296120615588802E-2</v>
      </c>
      <c r="AN362" s="210">
        <f t="shared" si="164"/>
        <v>8.296120615588802E-2</v>
      </c>
      <c r="AO362" s="210">
        <f t="shared" si="164"/>
        <v>8.296120615588802E-2</v>
      </c>
      <c r="AP362" s="210">
        <f t="shared" si="164"/>
        <v>8.296120615588802E-2</v>
      </c>
      <c r="AQ362" s="210">
        <f t="shared" si="164"/>
        <v>8.296120615588802E-2</v>
      </c>
      <c r="AR362" s="210">
        <f t="shared" si="164"/>
        <v>8.296120615588802E-2</v>
      </c>
      <c r="AS362" s="210">
        <f t="shared" si="164"/>
        <v>8.296120615588802E-2</v>
      </c>
      <c r="AT362" s="210">
        <f t="shared" si="164"/>
        <v>8.296120615588802E-2</v>
      </c>
      <c r="AU362" s="210">
        <f t="shared" si="164"/>
        <v>8.296120615588802E-2</v>
      </c>
      <c r="AV362" s="210">
        <f t="shared" si="164"/>
        <v>8.296120615588802E-2</v>
      </c>
      <c r="AW362" s="210">
        <f t="shared" si="164"/>
        <v>8.296120615588802E-2</v>
      </c>
      <c r="AX362" s="210">
        <f t="shared" si="164"/>
        <v>8.296120615588802E-2</v>
      </c>
      <c r="AY362" s="210">
        <f t="shared" si="164"/>
        <v>8.296120615588802E-2</v>
      </c>
      <c r="AZ362" s="210">
        <f t="shared" si="164"/>
        <v>8.296120615588802E-2</v>
      </c>
    </row>
    <row r="363" spans="2:52" s="202" customFormat="1" x14ac:dyDescent="0.25">
      <c r="B363" s="201"/>
      <c r="D363" s="208">
        <f t="shared" si="162"/>
        <v>17</v>
      </c>
      <c r="E363" s="202" t="s">
        <v>673</v>
      </c>
      <c r="G363"/>
      <c r="I363"/>
      <c r="J363"/>
      <c r="K363" s="211">
        <f t="shared" si="170"/>
        <v>1.1393831936165939</v>
      </c>
      <c r="L363" s="211">
        <f t="shared" si="170"/>
        <v>1.1000875801813861</v>
      </c>
      <c r="M363" s="211">
        <f t="shared" si="170"/>
        <v>1.0621472133777772</v>
      </c>
      <c r="N363" s="211">
        <f t="shared" si="170"/>
        <v>1.0255153527868781</v>
      </c>
      <c r="O363" s="211">
        <f t="shared" si="170"/>
        <v>0.99014686999657953</v>
      </c>
      <c r="P363" s="211">
        <f t="shared" si="170"/>
        <v>0.95599819300586075</v>
      </c>
      <c r="Q363" s="211">
        <f t="shared" si="170"/>
        <v>0.92302725254651175</v>
      </c>
      <c r="R363" s="211">
        <f t="shared" si="170"/>
        <v>0.89119343025613751</v>
      </c>
      <c r="S363" s="211">
        <f t="shared" si="170"/>
        <v>0.86045750863859727</v>
      </c>
      <c r="T363" s="211">
        <f t="shared" si="170"/>
        <v>0.83078162275023459</v>
      </c>
      <c r="U363" s="211">
        <f t="shared" si="170"/>
        <v>0.80212921355237388</v>
      </c>
      <c r="V363" s="211">
        <f t="shared" si="170"/>
        <v>0.77446498287262244</v>
      </c>
      <c r="W363" s="211">
        <f t="shared" si="170"/>
        <v>0.74775484991948682</v>
      </c>
      <c r="X363" s="211">
        <f t="shared" si="170"/>
        <v>0.72196590929673643</v>
      </c>
      <c r="Y363" s="211">
        <f t="shared" si="170"/>
        <v>0.69706639046578756</v>
      </c>
      <c r="Z363" s="211">
        <f t="shared" si="170"/>
        <v>0.67218252722061378</v>
      </c>
      <c r="AA363" s="211">
        <f t="shared" si="170"/>
        <v>0.64731488546062343</v>
      </c>
      <c r="AB363" s="211">
        <f t="shared" si="170"/>
        <v>0.62246407422432681</v>
      </c>
      <c r="AC363" s="211">
        <f t="shared" si="170"/>
        <v>0.59763075086898698</v>
      </c>
      <c r="AD363" s="211">
        <f t="shared" si="170"/>
        <v>0.57281562712128975</v>
      </c>
      <c r="AE363" s="211">
        <f t="shared" si="170"/>
        <v>0.54801947619160329</v>
      </c>
      <c r="AF363" s="211">
        <f t="shared" si="170"/>
        <v>0.5232431411982077</v>
      </c>
      <c r="AG363" s="211">
        <f t="shared" si="170"/>
        <v>0.49848754522021987</v>
      </c>
      <c r="AH363" s="211">
        <f t="shared" si="170"/>
        <v>0.47375370339648765</v>
      </c>
      <c r="AI363" s="211">
        <f t="shared" si="170"/>
        <v>0.44904273762402797</v>
      </c>
      <c r="AJ363" s="211">
        <f t="shared" si="170"/>
        <v>0.42435589460117645</v>
      </c>
      <c r="AK363" s="211">
        <f t="shared" si="170"/>
        <v>0.39969456823490718</v>
      </c>
      <c r="AL363" s="211">
        <f t="shared" si="170"/>
        <v>0.37506032783246634</v>
      </c>
      <c r="AM363" s="211">
        <f t="shared" ref="AK363:AM365" si="171">AM362*($K$76/$K$71)^(1/(COUNT($D362:$D367)))</f>
        <v>8.0556946999720727E-2</v>
      </c>
      <c r="AN363" s="210">
        <f t="shared" si="164"/>
        <v>8.0556946999720727E-2</v>
      </c>
      <c r="AO363" s="210">
        <f t="shared" si="164"/>
        <v>8.0556946999720727E-2</v>
      </c>
      <c r="AP363" s="210">
        <f t="shared" si="164"/>
        <v>8.0556946999720727E-2</v>
      </c>
      <c r="AQ363" s="210">
        <f t="shared" si="164"/>
        <v>8.0556946999720727E-2</v>
      </c>
      <c r="AR363" s="210">
        <f t="shared" si="164"/>
        <v>8.0556946999720727E-2</v>
      </c>
      <c r="AS363" s="210">
        <f t="shared" si="164"/>
        <v>8.0556946999720727E-2</v>
      </c>
      <c r="AT363" s="210">
        <f t="shared" si="164"/>
        <v>8.0556946999720727E-2</v>
      </c>
      <c r="AU363" s="210">
        <f t="shared" si="164"/>
        <v>8.0556946999720727E-2</v>
      </c>
      <c r="AV363" s="210">
        <f t="shared" si="164"/>
        <v>8.0556946999720727E-2</v>
      </c>
      <c r="AW363" s="210">
        <f t="shared" si="164"/>
        <v>8.0556946999720727E-2</v>
      </c>
      <c r="AX363" s="210">
        <f t="shared" si="164"/>
        <v>8.0556946999720727E-2</v>
      </c>
      <c r="AY363" s="210">
        <f t="shared" si="164"/>
        <v>8.0556946999720727E-2</v>
      </c>
      <c r="AZ363" s="210">
        <f t="shared" si="164"/>
        <v>8.0556946999720727E-2</v>
      </c>
    </row>
    <row r="364" spans="2:52" s="202" customFormat="1" x14ac:dyDescent="0.25">
      <c r="B364" s="201"/>
      <c r="D364" s="208">
        <f t="shared" si="162"/>
        <v>18</v>
      </c>
      <c r="E364" s="202" t="s">
        <v>674</v>
      </c>
      <c r="G364"/>
      <c r="I364"/>
      <c r="J364"/>
      <c r="K364" s="211">
        <f t="shared" si="170"/>
        <v>1.1063632725888257</v>
      </c>
      <c r="L364" s="211">
        <f t="shared" si="170"/>
        <v>1.0682064665887614</v>
      </c>
      <c r="M364" s="211">
        <f t="shared" si="170"/>
        <v>1.031365631463905</v>
      </c>
      <c r="N364" s="211">
        <f t="shared" si="170"/>
        <v>0.99579538135715961</v>
      </c>
      <c r="O364" s="211">
        <f t="shared" si="170"/>
        <v>0.96145189570140766</v>
      </c>
      <c r="P364" s="211">
        <f t="shared" si="170"/>
        <v>0.92829286523501331</v>
      </c>
      <c r="Q364" s="211">
        <f t="shared" si="170"/>
        <v>0.89627743987916797</v>
      </c>
      <c r="R364" s="211">
        <f t="shared" si="170"/>
        <v>0.86536617841286878</v>
      </c>
      <c r="S364" s="211">
        <f t="shared" si="170"/>
        <v>0.83552099988353001</v>
      </c>
      <c r="T364" s="211">
        <f t="shared" si="170"/>
        <v>0.80670513669337163</v>
      </c>
      <c r="U364" s="211">
        <f t="shared" si="170"/>
        <v>0.77888308930378503</v>
      </c>
      <c r="V364" s="211">
        <f t="shared" si="170"/>
        <v>0.75202058250188009</v>
      </c>
      <c r="W364" s="211">
        <f t="shared" si="170"/>
        <v>0.72608452317533023</v>
      </c>
      <c r="X364" s="211">
        <f t="shared" si="170"/>
        <v>0.7010429595435026</v>
      </c>
      <c r="Y364" s="211">
        <f t="shared" si="170"/>
        <v>0.67686504179464235</v>
      </c>
      <c r="Z364" s="211">
        <f t="shared" si="170"/>
        <v>0.65270232592449107</v>
      </c>
      <c r="AA364" s="211">
        <f t="shared" si="170"/>
        <v>0.62855536143239632</v>
      </c>
      <c r="AB364" s="211">
        <f t="shared" si="170"/>
        <v>0.60442473970661359</v>
      </c>
      <c r="AC364" s="211">
        <f t="shared" si="170"/>
        <v>0.58031109905384859</v>
      </c>
      <c r="AD364" s="211">
        <f t="shared" si="170"/>
        <v>0.5562151305745755</v>
      </c>
      <c r="AE364" s="211">
        <f t="shared" si="170"/>
        <v>0.53213758507112141</v>
      </c>
      <c r="AF364" s="211">
        <f t="shared" si="170"/>
        <v>0.50807928122775758</v>
      </c>
      <c r="AG364" s="211">
        <f t="shared" si="170"/>
        <v>0.48404111537228534</v>
      </c>
      <c r="AH364" s="211">
        <f t="shared" si="170"/>
        <v>0.4600240732242975</v>
      </c>
      <c r="AI364" s="211">
        <f t="shared" si="170"/>
        <v>0.43602924416764849</v>
      </c>
      <c r="AJ364" s="211">
        <f t="shared" si="170"/>
        <v>0.41205783877070407</v>
      </c>
      <c r="AK364" s="211">
        <f t="shared" si="171"/>
        <v>0.38811121054428488</v>
      </c>
      <c r="AL364" s="211">
        <f t="shared" si="171"/>
        <v>0.36419088331629218</v>
      </c>
      <c r="AM364" s="211">
        <f t="shared" si="171"/>
        <v>7.8222364531705155E-2</v>
      </c>
      <c r="AN364" s="210">
        <f t="shared" si="164"/>
        <v>7.8222364531705155E-2</v>
      </c>
      <c r="AO364" s="210">
        <f t="shared" si="164"/>
        <v>7.8222364531705155E-2</v>
      </c>
      <c r="AP364" s="210">
        <f t="shared" si="164"/>
        <v>7.8222364531705155E-2</v>
      </c>
      <c r="AQ364" s="210">
        <f t="shared" si="164"/>
        <v>7.8222364531705155E-2</v>
      </c>
      <c r="AR364" s="210">
        <f t="shared" si="164"/>
        <v>7.8222364531705155E-2</v>
      </c>
      <c r="AS364" s="210">
        <f t="shared" si="164"/>
        <v>7.8222364531705155E-2</v>
      </c>
      <c r="AT364" s="210">
        <f t="shared" si="164"/>
        <v>7.8222364531705155E-2</v>
      </c>
      <c r="AU364" s="210">
        <f t="shared" si="164"/>
        <v>7.8222364531705155E-2</v>
      </c>
      <c r="AV364" s="210">
        <f t="shared" si="164"/>
        <v>7.8222364531705155E-2</v>
      </c>
      <c r="AW364" s="210">
        <f t="shared" si="164"/>
        <v>7.8222364531705155E-2</v>
      </c>
      <c r="AX364" s="210">
        <f t="shared" si="164"/>
        <v>7.8222364531705155E-2</v>
      </c>
      <c r="AY364" s="210">
        <f t="shared" si="164"/>
        <v>7.8222364531705155E-2</v>
      </c>
      <c r="AZ364" s="210">
        <f t="shared" si="164"/>
        <v>7.8222364531705155E-2</v>
      </c>
    </row>
    <row r="365" spans="2:52" s="202" customFormat="1" x14ac:dyDescent="0.25">
      <c r="B365" s="201"/>
      <c r="D365" s="208">
        <f t="shared" si="162"/>
        <v>19</v>
      </c>
      <c r="E365" s="202" t="s">
        <v>675</v>
      </c>
      <c r="G365"/>
      <c r="I365"/>
      <c r="J365"/>
      <c r="K365" s="211">
        <f t="shared" si="170"/>
        <v>1.0743002861470585</v>
      </c>
      <c r="L365" s="211">
        <f t="shared" si="170"/>
        <v>1.0372492843468919</v>
      </c>
      <c r="M365" s="211">
        <f t="shared" si="170"/>
        <v>1.0014761158975096</v>
      </c>
      <c r="N365" s="211">
        <f t="shared" si="170"/>
        <v>0.96693671024769756</v>
      </c>
      <c r="O365" s="211">
        <f t="shared" si="170"/>
        <v>0.93358851677329824</v>
      </c>
      <c r="P365" s="211">
        <f t="shared" si="170"/>
        <v>0.90139045235721249</v>
      </c>
      <c r="Q365" s="211">
        <f t="shared" si="170"/>
        <v>0.87030285077728653</v>
      </c>
      <c r="R365" s="211">
        <f t="shared" si="170"/>
        <v>0.84028741383973615</v>
      </c>
      <c r="S365" s="211">
        <f t="shared" si="170"/>
        <v>0.81130716419790394</v>
      </c>
      <c r="T365" s="211">
        <f t="shared" si="170"/>
        <v>0.7833263997982286</v>
      </c>
      <c r="U365" s="211">
        <f t="shared" si="170"/>
        <v>0.75631064989730246</v>
      </c>
      <c r="V365" s="211">
        <f t="shared" si="170"/>
        <v>0.7302266325958362</v>
      </c>
      <c r="W365" s="211">
        <f t="shared" si="170"/>
        <v>0.70504221383721133</v>
      </c>
      <c r="X365" s="211">
        <f t="shared" si="170"/>
        <v>0.68072636782011364</v>
      </c>
      <c r="Y365" s="211">
        <f t="shared" si="170"/>
        <v>0.65724913877647217</v>
      </c>
      <c r="Z365" s="211">
        <f t="shared" si="170"/>
        <v>0.63378667105314168</v>
      </c>
      <c r="AA365" s="211">
        <f t="shared" si="170"/>
        <v>0.61033949822469125</v>
      </c>
      <c r="AB365" s="211">
        <f t="shared" si="170"/>
        <v>0.58690819454063514</v>
      </c>
      <c r="AC365" s="211">
        <f t="shared" si="170"/>
        <v>0.5634933798092171</v>
      </c>
      <c r="AD365" s="211">
        <f t="shared" si="170"/>
        <v>0.54009572510245774</v>
      </c>
      <c r="AE365" s="211">
        <f t="shared" si="170"/>
        <v>0.51671595946404014</v>
      </c>
      <c r="AF365" s="211">
        <f t="shared" si="170"/>
        <v>0.49335487785233684</v>
      </c>
      <c r="AG365" s="211">
        <f t="shared" si="170"/>
        <v>0.47001335061910077</v>
      </c>
      <c r="AH365" s="211">
        <f t="shared" si="170"/>
        <v>0.44669233491725513</v>
      </c>
      <c r="AI365" s="211">
        <f t="shared" si="170"/>
        <v>0.42339288855974044</v>
      </c>
      <c r="AJ365" s="211">
        <f t="shared" si="170"/>
        <v>0.40011618703201779</v>
      </c>
      <c r="AK365" s="211">
        <f t="shared" si="171"/>
        <v>0.3768635446194562</v>
      </c>
      <c r="AL365" s="211">
        <f t="shared" si="171"/>
        <v>0.35363644098862718</v>
      </c>
      <c r="AM365" s="211">
        <f t="shared" si="171"/>
        <v>7.5955439484966789E-2</v>
      </c>
      <c r="AN365" s="210">
        <f t="shared" si="164"/>
        <v>7.5955439484966789E-2</v>
      </c>
      <c r="AO365" s="210">
        <f t="shared" si="164"/>
        <v>7.5955439484966789E-2</v>
      </c>
      <c r="AP365" s="210">
        <f t="shared" si="164"/>
        <v>7.5955439484966789E-2</v>
      </c>
      <c r="AQ365" s="210">
        <f t="shared" si="164"/>
        <v>7.5955439484966789E-2</v>
      </c>
      <c r="AR365" s="210">
        <f t="shared" si="164"/>
        <v>7.5955439484966789E-2</v>
      </c>
      <c r="AS365" s="210">
        <f t="shared" si="164"/>
        <v>7.5955439484966789E-2</v>
      </c>
      <c r="AT365" s="210">
        <f t="shared" si="164"/>
        <v>7.5955439484966789E-2</v>
      </c>
      <c r="AU365" s="210">
        <f t="shared" si="164"/>
        <v>7.5955439484966789E-2</v>
      </c>
      <c r="AV365" s="210">
        <f t="shared" si="164"/>
        <v>7.5955439484966789E-2</v>
      </c>
      <c r="AW365" s="210">
        <f t="shared" si="164"/>
        <v>7.5955439484966789E-2</v>
      </c>
      <c r="AX365" s="210">
        <f t="shared" si="164"/>
        <v>7.5955439484966789E-2</v>
      </c>
      <c r="AY365" s="210">
        <f t="shared" si="164"/>
        <v>7.5955439484966789E-2</v>
      </c>
      <c r="AZ365" s="210">
        <f t="shared" si="164"/>
        <v>7.5955439484966789E-2</v>
      </c>
    </row>
    <row r="366" spans="2:52" s="202" customFormat="1" x14ac:dyDescent="0.25">
      <c r="B366" s="201"/>
      <c r="D366" s="208">
        <f t="shared" si="162"/>
        <v>20</v>
      </c>
      <c r="E366" s="202" t="s">
        <v>676</v>
      </c>
      <c r="G366"/>
      <c r="I366"/>
      <c r="J366"/>
      <c r="K366" s="209" cm="1">
        <f t="array" ref="K366">SUMPRODUCT((EmissionRates!$J$50:$S$109)*(EmissionRates!$E$50:$E$109=$D366)*(EmissionRates!$J$8:$S$8=$E$349)*(EmissionRates!$B$50:$B$109=K$2)*(EmissionRates!$F$50:$F$109=$F$349))</f>
        <v>1.2709907461893499</v>
      </c>
      <c r="L366" s="210">
        <f t="shared" ref="L366:AL366" si="172">K366*($AM$71/$K$71)^(1/(COUNT(K$2:AM$2)))</f>
        <v>1.2271561861205365</v>
      </c>
      <c r="M366" s="210">
        <f t="shared" si="172"/>
        <v>1.1848334141290062</v>
      </c>
      <c r="N366" s="210">
        <f t="shared" si="172"/>
        <v>1.1439702909167482</v>
      </c>
      <c r="O366" s="210">
        <f t="shared" si="172"/>
        <v>1.1045164753917549</v>
      </c>
      <c r="P366" s="210">
        <f t="shared" si="172"/>
        <v>1.0664233626506012</v>
      </c>
      <c r="Q366" s="210">
        <f t="shared" si="172"/>
        <v>1.0296440240999098</v>
      </c>
      <c r="R366" s="210">
        <f t="shared" si="172"/>
        <v>0.99413314964293853</v>
      </c>
      <c r="S366" s="210">
        <f t="shared" si="172"/>
        <v>0.9598469918600635</v>
      </c>
      <c r="T366" s="210">
        <f t="shared" si="172"/>
        <v>0.92674331211439542</v>
      </c>
      <c r="U366" s="210">
        <f t="shared" si="172"/>
        <v>0.89478132851613112</v>
      </c>
      <c r="V366" s="210">
        <f t="shared" si="172"/>
        <v>0.8639216656815365</v>
      </c>
      <c r="W366" s="210">
        <f t="shared" si="172"/>
        <v>0.83412630622466677</v>
      </c>
      <c r="X366" s="210">
        <f t="shared" si="172"/>
        <v>0.80535854392206419</v>
      </c>
      <c r="Y366" s="210">
        <f t="shared" si="172"/>
        <v>0.77758293849273508</v>
      </c>
      <c r="Z366" s="210">
        <f t="shared" si="172"/>
        <v>0.74982479699016713</v>
      </c>
      <c r="AA366" s="210">
        <f t="shared" si="172"/>
        <v>0.72208475067951805</v>
      </c>
      <c r="AB366" s="210">
        <f t="shared" si="172"/>
        <v>0.6943634789479467</v>
      </c>
      <c r="AC366" s="210">
        <f t="shared" si="172"/>
        <v>0.66666171508255312</v>
      </c>
      <c r="AD366" s="210">
        <f t="shared" si="172"/>
        <v>0.63898025301994876</v>
      </c>
      <c r="AE366" s="210">
        <f t="shared" si="172"/>
        <v>0.61131995528226668</v>
      </c>
      <c r="AF366" s="210">
        <f t="shared" si="172"/>
        <v>0.58368176237445579</v>
      </c>
      <c r="AG366" s="210">
        <f t="shared" si="172"/>
        <v>0.55606670399839497</v>
      </c>
      <c r="AH366" s="210">
        <f t="shared" si="172"/>
        <v>0.52847591254930393</v>
      </c>
      <c r="AI366" s="210">
        <f t="shared" si="172"/>
        <v>0.5009106395119638</v>
      </c>
      <c r="AJ366" s="210">
        <f t="shared" si="172"/>
        <v>0.47337227558798978</v>
      </c>
      <c r="AK366" s="210">
        <f t="shared" si="172"/>
        <v>0.44586237569136983</v>
      </c>
      <c r="AL366" s="210">
        <f t="shared" si="172"/>
        <v>0.41838269039644882</v>
      </c>
      <c r="AM366" s="209" cm="1">
        <f t="array" ref="AM366">SUMPRODUCT((EmissionRates!$J$50:$S$109)*(EmissionRates!$E$50:$E$109=$D366)*(EmissionRates!$J$8:$S$8=$E$349)*(EmissionRates!$B$50:$B$109=AM$2)*(EmissionRates!$F$50:$F$109=$F$349))</f>
        <v>5.6191641778914003E-2</v>
      </c>
      <c r="AN366" s="210">
        <f t="shared" si="164"/>
        <v>5.6191641778914003E-2</v>
      </c>
      <c r="AO366" s="210">
        <f t="shared" si="164"/>
        <v>5.6191641778914003E-2</v>
      </c>
      <c r="AP366" s="210">
        <f t="shared" si="164"/>
        <v>5.6191641778914003E-2</v>
      </c>
      <c r="AQ366" s="210">
        <f t="shared" si="164"/>
        <v>5.6191641778914003E-2</v>
      </c>
      <c r="AR366" s="210">
        <f t="shared" si="164"/>
        <v>5.6191641778914003E-2</v>
      </c>
      <c r="AS366" s="210">
        <f t="shared" si="164"/>
        <v>5.6191641778914003E-2</v>
      </c>
      <c r="AT366" s="210">
        <f t="shared" si="164"/>
        <v>5.6191641778914003E-2</v>
      </c>
      <c r="AU366" s="210">
        <f t="shared" si="164"/>
        <v>5.6191641778914003E-2</v>
      </c>
      <c r="AV366" s="210">
        <f t="shared" si="164"/>
        <v>5.6191641778914003E-2</v>
      </c>
      <c r="AW366" s="210">
        <f t="shared" si="164"/>
        <v>5.6191641778914003E-2</v>
      </c>
      <c r="AX366" s="210">
        <f t="shared" si="164"/>
        <v>5.6191641778914003E-2</v>
      </c>
      <c r="AY366" s="210">
        <f t="shared" si="164"/>
        <v>5.6191641778914003E-2</v>
      </c>
      <c r="AZ366" s="210">
        <f t="shared" si="164"/>
        <v>5.6191641778914003E-2</v>
      </c>
    </row>
    <row r="367" spans="2:52" s="202" customFormat="1" x14ac:dyDescent="0.25">
      <c r="B367" s="201"/>
      <c r="D367" s="208">
        <f t="shared" si="162"/>
        <v>21</v>
      </c>
      <c r="E367" s="207" t="s">
        <v>677</v>
      </c>
      <c r="G367"/>
      <c r="I367"/>
      <c r="J367"/>
      <c r="K367" s="211">
        <f t="shared" ref="K367:AL370" si="173">K366*($K$76/$K$71)^(1/(COUNT($D366:$D371)))</f>
        <v>1.2341567694365569</v>
      </c>
      <c r="L367" s="211">
        <f t="shared" si="173"/>
        <v>1.1915925578509126</v>
      </c>
      <c r="M367" s="211">
        <f t="shared" si="173"/>
        <v>1.1504963219331688</v>
      </c>
      <c r="N367" s="211">
        <f t="shared" si="173"/>
        <v>1.1108174334094476</v>
      </c>
      <c r="O367" s="211">
        <f t="shared" si="173"/>
        <v>1.0725070100989245</v>
      </c>
      <c r="P367" s="211">
        <f t="shared" si="173"/>
        <v>1.0355178556937035</v>
      </c>
      <c r="Q367" s="211">
        <f t="shared" si="173"/>
        <v>0.9998044016155947</v>
      </c>
      <c r="R367" s="211">
        <f t="shared" si="173"/>
        <v>0.96532265087816349</v>
      </c>
      <c r="S367" s="211">
        <f t="shared" si="173"/>
        <v>0.93203012388489359</v>
      </c>
      <c r="T367" s="211">
        <f t="shared" si="173"/>
        <v>0.89988580609669033</v>
      </c>
      <c r="U367" s="211">
        <f t="shared" si="173"/>
        <v>0.86885009750425224</v>
      </c>
      <c r="V367" s="211">
        <f t="shared" si="173"/>
        <v>0.83888476384306543</v>
      </c>
      <c r="W367" s="211">
        <f t="shared" si="173"/>
        <v>0.80995288949091881</v>
      </c>
      <c r="X367" s="211">
        <f t="shared" si="173"/>
        <v>0.78201883198991362</v>
      </c>
      <c r="Y367" s="211">
        <f t="shared" si="173"/>
        <v>0.75504817813694025</v>
      </c>
      <c r="Z367" s="211">
        <f t="shared" si="173"/>
        <v>0.72809448209699412</v>
      </c>
      <c r="AA367" s="211">
        <f t="shared" si="173"/>
        <v>0.70115835684083838</v>
      </c>
      <c r="AB367" s="211">
        <f t="shared" si="173"/>
        <v>0.67424046206663668</v>
      </c>
      <c r="AC367" s="211">
        <f t="shared" si="173"/>
        <v>0.64734150981044525</v>
      </c>
      <c r="AD367" s="211">
        <f t="shared" si="173"/>
        <v>0.62046227100017715</v>
      </c>
      <c r="AE367" s="211">
        <f t="shared" si="173"/>
        <v>0.59360358316162276</v>
      </c>
      <c r="AF367" s="211">
        <f t="shared" si="173"/>
        <v>0.5667663595434056</v>
      </c>
      <c r="AG367" s="211">
        <f t="shared" si="173"/>
        <v>0.53995160000610543</v>
      </c>
      <c r="AH367" s="211">
        <f t="shared" si="173"/>
        <v>0.51316040412753594</v>
      </c>
      <c r="AI367" s="211">
        <f t="shared" si="173"/>
        <v>0.48639398712379478</v>
      </c>
      <c r="AJ367" s="211">
        <f t="shared" si="173"/>
        <v>0.45965369939323669</v>
      </c>
      <c r="AK367" s="211">
        <f t="shared" si="173"/>
        <v>0.43294105078762873</v>
      </c>
      <c r="AL367" s="211">
        <f t="shared" si="173"/>
        <v>0.40625774114875546</v>
      </c>
      <c r="AM367" s="211">
        <f>AM366*($K$76/$K$71)^(1/(COUNT($D366:$D371)))</f>
        <v>5.4563178603087355E-2</v>
      </c>
      <c r="AN367" s="210">
        <f t="shared" ref="AN367:AZ375" si="174">$AM367</f>
        <v>5.4563178603087355E-2</v>
      </c>
      <c r="AO367" s="210">
        <f t="shared" si="174"/>
        <v>5.4563178603087355E-2</v>
      </c>
      <c r="AP367" s="210">
        <f t="shared" si="174"/>
        <v>5.4563178603087355E-2</v>
      </c>
      <c r="AQ367" s="210">
        <f t="shared" si="174"/>
        <v>5.4563178603087355E-2</v>
      </c>
      <c r="AR367" s="210">
        <f t="shared" si="174"/>
        <v>5.4563178603087355E-2</v>
      </c>
      <c r="AS367" s="210">
        <f t="shared" si="174"/>
        <v>5.4563178603087355E-2</v>
      </c>
      <c r="AT367" s="210">
        <f t="shared" si="174"/>
        <v>5.4563178603087355E-2</v>
      </c>
      <c r="AU367" s="210">
        <f t="shared" si="174"/>
        <v>5.4563178603087355E-2</v>
      </c>
      <c r="AV367" s="210">
        <f t="shared" si="174"/>
        <v>5.4563178603087355E-2</v>
      </c>
      <c r="AW367" s="210">
        <f t="shared" si="174"/>
        <v>5.4563178603087355E-2</v>
      </c>
      <c r="AX367" s="210">
        <f t="shared" si="174"/>
        <v>5.4563178603087355E-2</v>
      </c>
      <c r="AY367" s="210">
        <f t="shared" si="174"/>
        <v>5.4563178603087355E-2</v>
      </c>
      <c r="AZ367" s="210">
        <f t="shared" si="174"/>
        <v>5.4563178603087355E-2</v>
      </c>
    </row>
    <row r="368" spans="2:52" s="202" customFormat="1" x14ac:dyDescent="0.25">
      <c r="B368" s="201"/>
      <c r="D368" s="208">
        <f t="shared" si="162"/>
        <v>22</v>
      </c>
      <c r="E368" s="207" t="s">
        <v>678</v>
      </c>
      <c r="G368"/>
      <c r="I368"/>
      <c r="J368"/>
      <c r="K368" s="211">
        <f t="shared" si="173"/>
        <v>1.1983902606000278</v>
      </c>
      <c r="L368" s="211">
        <f t="shared" si="173"/>
        <v>1.157059582133918</v>
      </c>
      <c r="M368" s="211">
        <f t="shared" si="173"/>
        <v>1.1171543366328707</v>
      </c>
      <c r="N368" s="211">
        <f t="shared" si="173"/>
        <v>1.0786253630568716</v>
      </c>
      <c r="O368" s="211">
        <f t="shared" si="173"/>
        <v>1.0414251958562692</v>
      </c>
      <c r="P368" s="211">
        <f t="shared" si="173"/>
        <v>1.0055080064968616</v>
      </c>
      <c r="Q368" s="211">
        <f t="shared" si="173"/>
        <v>0.97082954700169455</v>
      </c>
      <c r="R368" s="211">
        <f t="shared" si="173"/>
        <v>0.93734709544001749</v>
      </c>
      <c r="S368" s="211">
        <f t="shared" si="173"/>
        <v>0.90501940329624464</v>
      </c>
      <c r="T368" s="211">
        <f t="shared" si="173"/>
        <v>0.87380664465408153</v>
      </c>
      <c r="U368" s="211">
        <f t="shared" si="173"/>
        <v>0.84367036713321319</v>
      </c>
      <c r="V368" s="211">
        <f t="shared" si="173"/>
        <v>0.81457344451811398</v>
      </c>
      <c r="W368" s="211">
        <f t="shared" si="173"/>
        <v>0.78648003102061692</v>
      </c>
      <c r="X368" s="211">
        <f t="shared" si="173"/>
        <v>0.75935551711990001</v>
      </c>
      <c r="Y368" s="211">
        <f t="shared" si="173"/>
        <v>0.73316648692548325</v>
      </c>
      <c r="Z368" s="211">
        <f t="shared" si="173"/>
        <v>0.70699392309780051</v>
      </c>
      <c r="AA368" s="211">
        <f t="shared" si="173"/>
        <v>0.68083842084340163</v>
      </c>
      <c r="AB368" s="211">
        <f t="shared" si="173"/>
        <v>0.65470062074205237</v>
      </c>
      <c r="AC368" s="211">
        <f t="shared" si="173"/>
        <v>0.62858121419463153</v>
      </c>
      <c r="AD368" s="211">
        <f t="shared" si="173"/>
        <v>0.60248094978715794</v>
      </c>
      <c r="AE368" s="211">
        <f t="shared" si="173"/>
        <v>0.57640064077348641</v>
      </c>
      <c r="AF368" s="211">
        <f t="shared" si="173"/>
        <v>0.55034117393581761</v>
      </c>
      <c r="AG368" s="211">
        <f t="shared" si="173"/>
        <v>0.52430352015824844</v>
      </c>
      <c r="AH368" s="211">
        <f t="shared" si="173"/>
        <v>0.49828874715225252</v>
      </c>
      <c r="AI368" s="211">
        <f t="shared" si="173"/>
        <v>0.47229803491632916</v>
      </c>
      <c r="AJ368" s="211">
        <f t="shared" si="173"/>
        <v>0.44633269471358228</v>
      </c>
      <c r="AK368" s="211">
        <f t="shared" si="173"/>
        <v>0.42039419263948491</v>
      </c>
      <c r="AL368" s="211">
        <f t="shared" si="173"/>
        <v>0.39448417927351731</v>
      </c>
      <c r="AM368" s="211">
        <f t="shared" ref="AK368:AM370" si="175">AM367*($K$76/$K$71)^(1/(COUNT($D367:$D372)))</f>
        <v>5.2981909142038743E-2</v>
      </c>
      <c r="AN368" s="210">
        <f t="shared" si="174"/>
        <v>5.2981909142038743E-2</v>
      </c>
      <c r="AO368" s="210">
        <f t="shared" si="174"/>
        <v>5.2981909142038743E-2</v>
      </c>
      <c r="AP368" s="210">
        <f t="shared" si="174"/>
        <v>5.2981909142038743E-2</v>
      </c>
      <c r="AQ368" s="210">
        <f t="shared" si="174"/>
        <v>5.2981909142038743E-2</v>
      </c>
      <c r="AR368" s="210">
        <f t="shared" si="174"/>
        <v>5.2981909142038743E-2</v>
      </c>
      <c r="AS368" s="210">
        <f t="shared" si="174"/>
        <v>5.2981909142038743E-2</v>
      </c>
      <c r="AT368" s="210">
        <f t="shared" si="174"/>
        <v>5.2981909142038743E-2</v>
      </c>
      <c r="AU368" s="210">
        <f t="shared" si="174"/>
        <v>5.2981909142038743E-2</v>
      </c>
      <c r="AV368" s="210">
        <f t="shared" si="174"/>
        <v>5.2981909142038743E-2</v>
      </c>
      <c r="AW368" s="210">
        <f t="shared" si="174"/>
        <v>5.2981909142038743E-2</v>
      </c>
      <c r="AX368" s="210">
        <f t="shared" si="174"/>
        <v>5.2981909142038743E-2</v>
      </c>
      <c r="AY368" s="210">
        <f t="shared" si="174"/>
        <v>5.2981909142038743E-2</v>
      </c>
      <c r="AZ368" s="210">
        <f t="shared" si="174"/>
        <v>5.2981909142038743E-2</v>
      </c>
    </row>
    <row r="369" spans="2:52" s="202" customFormat="1" x14ac:dyDescent="0.25">
      <c r="B369" s="201"/>
      <c r="D369" s="208">
        <f t="shared" si="162"/>
        <v>23</v>
      </c>
      <c r="E369" s="207" t="s">
        <v>679</v>
      </c>
      <c r="G369"/>
      <c r="I369"/>
      <c r="J369"/>
      <c r="K369" s="211">
        <f t="shared" si="173"/>
        <v>1.1636602839010954</v>
      </c>
      <c r="L369" s="211">
        <f t="shared" si="173"/>
        <v>1.1235273901193841</v>
      </c>
      <c r="M369" s="211">
        <f t="shared" si="173"/>
        <v>1.084778619509682</v>
      </c>
      <c r="N369" s="211">
        <f t="shared" si="173"/>
        <v>1.0473662357446334</v>
      </c>
      <c r="O369" s="211">
        <f t="shared" si="173"/>
        <v>1.0112441488510475</v>
      </c>
      <c r="P369" s="211">
        <f t="shared" si="173"/>
        <v>0.97636785842961915</v>
      </c>
      <c r="Q369" s="211">
        <f t="shared" si="173"/>
        <v>0.94269439883291506</v>
      </c>
      <c r="R369" s="211">
        <f t="shared" si="173"/>
        <v>0.91018228623408803</v>
      </c>
      <c r="S369" s="211">
        <f t="shared" si="173"/>
        <v>0.87879146752111337</v>
      </c>
      <c r="T369" s="211">
        <f t="shared" si="173"/>
        <v>0.84848327095358611</v>
      </c>
      <c r="U369" s="211">
        <f t="shared" si="173"/>
        <v>0.81922035852128938</v>
      </c>
      <c r="V369" s="211">
        <f t="shared" si="173"/>
        <v>0.79096667994584635</v>
      </c>
      <c r="W369" s="211">
        <f t="shared" si="173"/>
        <v>0.76368742826878422</v>
      </c>
      <c r="X369" s="211">
        <f t="shared" si="173"/>
        <v>0.73734899697130052</v>
      </c>
      <c r="Y369" s="211">
        <f t="shared" si="173"/>
        <v>0.71191893857290311</v>
      </c>
      <c r="Z369" s="211">
        <f t="shared" si="173"/>
        <v>0.68650486933731725</v>
      </c>
      <c r="AA369" s="211">
        <f t="shared" si="173"/>
        <v>0.66110736722169572</v>
      </c>
      <c r="AB369" s="211">
        <f t="shared" si="173"/>
        <v>0.63572705424146736</v>
      </c>
      <c r="AC369" s="211">
        <f t="shared" si="173"/>
        <v>0.61036460176035179</v>
      </c>
      <c r="AD369" s="211">
        <f t="shared" si="173"/>
        <v>0.58502073666995347</v>
      </c>
      <c r="AE369" s="211">
        <f t="shared" si="173"/>
        <v>0.55969624865560508</v>
      </c>
      <c r="AF369" s="211">
        <f t="shared" si="173"/>
        <v>0.53439199880009502</v>
      </c>
      <c r="AG369" s="211">
        <f t="shared" si="173"/>
        <v>0.50910892985079126</v>
      </c>
      <c r="AH369" s="211">
        <f t="shared" si="173"/>
        <v>0.48384807857633039</v>
      </c>
      <c r="AI369" s="211">
        <f t="shared" si="173"/>
        <v>0.45861059077823774</v>
      </c>
      <c r="AJ369" s="211">
        <f t="shared" si="173"/>
        <v>0.43339773971852658</v>
      </c>
      <c r="AK369" s="211">
        <f t="shared" si="175"/>
        <v>0.40821094900445609</v>
      </c>
      <c r="AL369" s="211">
        <f t="shared" si="175"/>
        <v>0.3830518213808497</v>
      </c>
      <c r="AM369" s="211">
        <f t="shared" si="175"/>
        <v>5.144646569722415E-2</v>
      </c>
      <c r="AN369" s="210">
        <f t="shared" si="174"/>
        <v>5.144646569722415E-2</v>
      </c>
      <c r="AO369" s="210">
        <f t="shared" si="174"/>
        <v>5.144646569722415E-2</v>
      </c>
      <c r="AP369" s="210">
        <f t="shared" si="174"/>
        <v>5.144646569722415E-2</v>
      </c>
      <c r="AQ369" s="210">
        <f t="shared" si="174"/>
        <v>5.144646569722415E-2</v>
      </c>
      <c r="AR369" s="210">
        <f t="shared" si="174"/>
        <v>5.144646569722415E-2</v>
      </c>
      <c r="AS369" s="210">
        <f t="shared" si="174"/>
        <v>5.144646569722415E-2</v>
      </c>
      <c r="AT369" s="210">
        <f t="shared" si="174"/>
        <v>5.144646569722415E-2</v>
      </c>
      <c r="AU369" s="210">
        <f t="shared" si="174"/>
        <v>5.144646569722415E-2</v>
      </c>
      <c r="AV369" s="210">
        <f t="shared" si="174"/>
        <v>5.144646569722415E-2</v>
      </c>
      <c r="AW369" s="210">
        <f t="shared" si="174"/>
        <v>5.144646569722415E-2</v>
      </c>
      <c r="AX369" s="210">
        <f t="shared" si="174"/>
        <v>5.144646569722415E-2</v>
      </c>
      <c r="AY369" s="210">
        <f t="shared" si="174"/>
        <v>5.144646569722415E-2</v>
      </c>
      <c r="AZ369" s="210">
        <f t="shared" si="174"/>
        <v>5.144646569722415E-2</v>
      </c>
    </row>
    <row r="370" spans="2:52" s="202" customFormat="1" x14ac:dyDescent="0.25">
      <c r="B370" s="201"/>
      <c r="D370" s="208">
        <f t="shared" si="162"/>
        <v>24</v>
      </c>
      <c r="E370" s="202" t="s">
        <v>680</v>
      </c>
      <c r="G370"/>
      <c r="I370"/>
      <c r="J370"/>
      <c r="K370" s="211">
        <f t="shared" si="173"/>
        <v>1.1299368000961427</v>
      </c>
      <c r="L370" s="211">
        <f t="shared" si="173"/>
        <v>1.0909669785720459</v>
      </c>
      <c r="M370" s="211">
        <f t="shared" si="173"/>
        <v>1.0533411676063196</v>
      </c>
      <c r="N370" s="211">
        <f t="shared" si="173"/>
        <v>1.0170130142953477</v>
      </c>
      <c r="O370" s="211">
        <f t="shared" si="173"/>
        <v>0.98193776437747537</v>
      </c>
      <c r="P370" s="211">
        <f t="shared" si="173"/>
        <v>0.9480722070982498</v>
      </c>
      <c r="Q370" s="211">
        <f t="shared" si="173"/>
        <v>0.915374621977178</v>
      </c>
      <c r="R370" s="211">
        <f t="shared" si="173"/>
        <v>0.8838047274104176</v>
      </c>
      <c r="S370" s="211">
        <f t="shared" si="173"/>
        <v>0.85332363104608433</v>
      </c>
      <c r="T370" s="211">
        <f t="shared" si="173"/>
        <v>0.82389378187104156</v>
      </c>
      <c r="U370" s="211">
        <f t="shared" si="173"/>
        <v>0.7954789239501423</v>
      </c>
      <c r="V370" s="211">
        <f t="shared" si="173"/>
        <v>0.76804405176093682</v>
      </c>
      <c r="W370" s="211">
        <f t="shared" si="173"/>
        <v>0.74155536706881864</v>
      </c>
      <c r="X370" s="211">
        <f t="shared" si="173"/>
        <v>0.71598023728948146</v>
      </c>
      <c r="Y370" s="211">
        <f t="shared" si="173"/>
        <v>0.69128715528739304</v>
      </c>
      <c r="Z370" s="211">
        <f t="shared" si="173"/>
        <v>0.66660959907381312</v>
      </c>
      <c r="AA370" s="211">
        <f t="shared" si="173"/>
        <v>0.64194812985639371</v>
      </c>
      <c r="AB370" s="211">
        <f t="shared" si="173"/>
        <v>0.61730335162423111</v>
      </c>
      <c r="AC370" s="211">
        <f t="shared" si="173"/>
        <v>0.59267591628457317</v>
      </c>
      <c r="AD370" s="211">
        <f t="shared" si="173"/>
        <v>0.56806652966332538</v>
      </c>
      <c r="AE370" s="211">
        <f t="shared" si="173"/>
        <v>0.54347595856032638</v>
      </c>
      <c r="AF370" s="211">
        <f t="shared" si="173"/>
        <v>0.51890503910373487</v>
      </c>
      <c r="AG370" s="211">
        <f t="shared" si="173"/>
        <v>0.4943546867196067</v>
      </c>
      <c r="AH370" s="211">
        <f t="shared" si="173"/>
        <v>0.4698259081304812</v>
      </c>
      <c r="AI370" s="211">
        <f t="shared" si="173"/>
        <v>0.44531981593195602</v>
      </c>
      <c r="AJ370" s="211">
        <f t="shared" si="173"/>
        <v>0.42083764648624511</v>
      </c>
      <c r="AK370" s="211">
        <f t="shared" si="175"/>
        <v>0.39638078214372457</v>
      </c>
      <c r="AL370" s="211">
        <f t="shared" si="175"/>
        <v>0.3719507792008343</v>
      </c>
      <c r="AM370" s="211">
        <f t="shared" si="175"/>
        <v>4.9955520206718902E-2</v>
      </c>
      <c r="AN370" s="210">
        <f t="shared" si="174"/>
        <v>4.9955520206718902E-2</v>
      </c>
      <c r="AO370" s="210">
        <f t="shared" si="174"/>
        <v>4.9955520206718902E-2</v>
      </c>
      <c r="AP370" s="210">
        <f t="shared" si="174"/>
        <v>4.9955520206718902E-2</v>
      </c>
      <c r="AQ370" s="210">
        <f t="shared" si="174"/>
        <v>4.9955520206718902E-2</v>
      </c>
      <c r="AR370" s="210">
        <f t="shared" si="174"/>
        <v>4.9955520206718902E-2</v>
      </c>
      <c r="AS370" s="210">
        <f t="shared" si="174"/>
        <v>4.9955520206718902E-2</v>
      </c>
      <c r="AT370" s="210">
        <f t="shared" si="174"/>
        <v>4.9955520206718902E-2</v>
      </c>
      <c r="AU370" s="210">
        <f t="shared" si="174"/>
        <v>4.9955520206718902E-2</v>
      </c>
      <c r="AV370" s="210">
        <f t="shared" si="174"/>
        <v>4.9955520206718902E-2</v>
      </c>
      <c r="AW370" s="210">
        <f t="shared" si="174"/>
        <v>4.9955520206718902E-2</v>
      </c>
      <c r="AX370" s="210">
        <f t="shared" si="174"/>
        <v>4.9955520206718902E-2</v>
      </c>
      <c r="AY370" s="210">
        <f t="shared" si="174"/>
        <v>4.9955520206718902E-2</v>
      </c>
      <c r="AZ370" s="210">
        <f t="shared" si="174"/>
        <v>4.9955520206718902E-2</v>
      </c>
    </row>
    <row r="371" spans="2:52" s="202" customFormat="1" x14ac:dyDescent="0.25">
      <c r="B371" s="201"/>
      <c r="D371" s="208">
        <f t="shared" si="162"/>
        <v>25</v>
      </c>
      <c r="E371" s="202" t="s">
        <v>681</v>
      </c>
      <c r="G371"/>
      <c r="I371"/>
      <c r="J371"/>
      <c r="K371" s="209" cm="1">
        <f t="array" ref="K371">SUMPRODUCT((EmissionRates!$J$50:$S$109)*(EmissionRates!$E$50:$E$109=$D371)*(EmissionRates!$J$8:$S$8=$E$349)*(EmissionRates!$B$50:$B$109=K$2)*(EmissionRates!$F$50:$F$109=$F$349))</f>
        <v>1.33618125308485</v>
      </c>
      <c r="L371" s="210">
        <f t="shared" ref="L371:AL371" si="176">K371*($AM$71/$K$71)^(1/(COUNT(K$2:AM$2)))</f>
        <v>1.2900983704385554</v>
      </c>
      <c r="M371" s="210">
        <f t="shared" si="176"/>
        <v>1.2456048171351843</v>
      </c>
      <c r="N371" s="210">
        <f t="shared" si="176"/>
        <v>1.2026457795950467</v>
      </c>
      <c r="O371" s="210">
        <f t="shared" si="176"/>
        <v>1.1611683346764112</v>
      </c>
      <c r="P371" s="210">
        <f t="shared" si="176"/>
        <v>1.1211213844771417</v>
      </c>
      <c r="Q371" s="210">
        <f t="shared" si="176"/>
        <v>1.0824555933849276</v>
      </c>
      <c r="R371" s="210">
        <f t="shared" si="176"/>
        <v>1.0451233272985576</v>
      </c>
      <c r="S371" s="210">
        <f t="shared" si="176"/>
        <v>1.0090785949453593</v>
      </c>
      <c r="T371" s="210">
        <f t="shared" si="176"/>
        <v>0.97427699122251321</v>
      </c>
      <c r="U371" s="210">
        <f t="shared" si="176"/>
        <v>0.94067564249243851</v>
      </c>
      <c r="V371" s="210">
        <f t="shared" si="176"/>
        <v>0.90823315376486002</v>
      </c>
      <c r="W371" s="210">
        <f t="shared" si="176"/>
        <v>0.87690955770048507</v>
      </c>
      <c r="X371" s="210">
        <f t="shared" si="176"/>
        <v>0.84666626537346756</v>
      </c>
      <c r="Y371" s="210">
        <f t="shared" si="176"/>
        <v>0.81746601873200053</v>
      </c>
      <c r="Z371" s="210">
        <f t="shared" si="176"/>
        <v>0.78828413176121837</v>
      </c>
      <c r="AA371" s="210">
        <f t="shared" si="176"/>
        <v>0.75912126810455971</v>
      </c>
      <c r="AB371" s="210">
        <f t="shared" si="176"/>
        <v>0.72997814199569466</v>
      </c>
      <c r="AC371" s="210">
        <f t="shared" si="176"/>
        <v>0.70085552433282161</v>
      </c>
      <c r="AD371" s="210">
        <f t="shared" si="176"/>
        <v>0.67175424977442988</v>
      </c>
      <c r="AE371" s="210">
        <f t="shared" si="176"/>
        <v>0.64267522508235719</v>
      </c>
      <c r="AF371" s="210">
        <f t="shared" si="176"/>
        <v>0.61361943900108085</v>
      </c>
      <c r="AG371" s="210">
        <f t="shared" si="176"/>
        <v>0.58458797404701646</v>
      </c>
      <c r="AH371" s="210">
        <f t="shared" si="176"/>
        <v>0.55558202069717444</v>
      </c>
      <c r="AI371" s="210">
        <f t="shared" si="176"/>
        <v>0.52660289462636045</v>
      </c>
      <c r="AJ371" s="210">
        <f t="shared" si="176"/>
        <v>0.49765205786679811</v>
      </c>
      <c r="AK371" s="210">
        <f t="shared" si="176"/>
        <v>0.46873114508571617</v>
      </c>
      <c r="AL371" s="210">
        <f t="shared" si="176"/>
        <v>0.43984199664633428</v>
      </c>
      <c r="AM371" s="209" cm="1">
        <f t="array" ref="AM371">SUMPRODUCT((EmissionRates!$J$50:$S$109)*(EmissionRates!$E$50:$E$109=$D371)*(EmissionRates!$J$8:$S$8=$E$349)*(EmissionRates!$B$50:$B$109=AM$2)*(EmissionRates!$F$50:$F$109=$F$349))</f>
        <v>4.2616571823135899E-2</v>
      </c>
      <c r="AN371" s="210">
        <f t="shared" si="174"/>
        <v>4.2616571823135899E-2</v>
      </c>
      <c r="AO371" s="210">
        <f t="shared" si="174"/>
        <v>4.2616571823135899E-2</v>
      </c>
      <c r="AP371" s="210">
        <f t="shared" si="174"/>
        <v>4.2616571823135899E-2</v>
      </c>
      <c r="AQ371" s="210">
        <f t="shared" si="174"/>
        <v>4.2616571823135899E-2</v>
      </c>
      <c r="AR371" s="210">
        <f t="shared" si="174"/>
        <v>4.2616571823135899E-2</v>
      </c>
      <c r="AS371" s="210">
        <f t="shared" si="174"/>
        <v>4.2616571823135899E-2</v>
      </c>
      <c r="AT371" s="210">
        <f t="shared" si="174"/>
        <v>4.2616571823135899E-2</v>
      </c>
      <c r="AU371" s="210">
        <f t="shared" si="174"/>
        <v>4.2616571823135899E-2</v>
      </c>
      <c r="AV371" s="210">
        <f t="shared" si="174"/>
        <v>4.2616571823135899E-2</v>
      </c>
      <c r="AW371" s="210">
        <f t="shared" si="174"/>
        <v>4.2616571823135899E-2</v>
      </c>
      <c r="AX371" s="210">
        <f t="shared" si="174"/>
        <v>4.2616571823135899E-2</v>
      </c>
      <c r="AY371" s="210">
        <f t="shared" si="174"/>
        <v>4.2616571823135899E-2</v>
      </c>
      <c r="AZ371" s="210">
        <f t="shared" si="174"/>
        <v>4.2616571823135899E-2</v>
      </c>
    </row>
    <row r="372" spans="2:52" s="202" customFormat="1" x14ac:dyDescent="0.25">
      <c r="B372" s="201"/>
      <c r="D372" s="208">
        <f t="shared" si="162"/>
        <v>26</v>
      </c>
      <c r="E372" s="202" t="s">
        <v>682</v>
      </c>
      <c r="G372"/>
      <c r="I372"/>
      <c r="J372"/>
      <c r="K372" s="211">
        <f t="shared" ref="K372:AL375" si="177">K371*($K$76/$K$71)^(1/(COUNT($D371:$D376)))</f>
        <v>1.2974580213373288</v>
      </c>
      <c r="L372" s="211">
        <f t="shared" si="177"/>
        <v>1.2527106447387253</v>
      </c>
      <c r="M372" s="211">
        <f t="shared" si="177"/>
        <v>1.2095065378872181</v>
      </c>
      <c r="N372" s="211">
        <f t="shared" si="177"/>
        <v>1.1677924757293323</v>
      </c>
      <c r="O372" s="211">
        <f t="shared" si="177"/>
        <v>1.1275170688636715</v>
      </c>
      <c r="P372" s="211">
        <f t="shared" si="177"/>
        <v>1.0886307002320355</v>
      </c>
      <c r="Q372" s="211">
        <f t="shared" si="177"/>
        <v>1.0510854639939688</v>
      </c>
      <c r="R372" s="211">
        <f t="shared" si="177"/>
        <v>1.0148351065094334</v>
      </c>
      <c r="S372" s="211">
        <f t="shared" si="177"/>
        <v>0.97983496935689962</v>
      </c>
      <c r="T372" s="211">
        <f t="shared" si="177"/>
        <v>0.94604193431665839</v>
      </c>
      <c r="U372" s="211">
        <f t="shared" si="177"/>
        <v>0.9134143702515759</v>
      </c>
      <c r="V372" s="211">
        <f t="shared" si="177"/>
        <v>0.88191208181985092</v>
      </c>
      <c r="W372" s="211">
        <f t="shared" si="177"/>
        <v>0.85149625995659295</v>
      </c>
      <c r="X372" s="211">
        <f t="shared" si="177"/>
        <v>0.82212943406321481</v>
      </c>
      <c r="Y372" s="211">
        <f t="shared" si="177"/>
        <v>0.7937754258457429</v>
      </c>
      <c r="Z372" s="211">
        <f t="shared" si="177"/>
        <v>0.76543924522609441</v>
      </c>
      <c r="AA372" s="211">
        <f t="shared" si="177"/>
        <v>0.73712153661497382</v>
      </c>
      <c r="AB372" s="211">
        <f t="shared" si="177"/>
        <v>0.70882299354718603</v>
      </c>
      <c r="AC372" s="211">
        <f t="shared" si="177"/>
        <v>0.68054436457989631</v>
      </c>
      <c r="AD372" s="211">
        <f t="shared" si="177"/>
        <v>0.65228646018275416</v>
      </c>
      <c r="AE372" s="211">
        <f t="shared" si="177"/>
        <v>0.62405016083916498</v>
      </c>
      <c r="AF372" s="211">
        <f t="shared" si="177"/>
        <v>0.59583642663927372</v>
      </c>
      <c r="AG372" s="211">
        <f t="shared" si="177"/>
        <v>0.56764630872760413</v>
      </c>
      <c r="AH372" s="211">
        <f t="shared" si="177"/>
        <v>0.53948096308051996</v>
      </c>
      <c r="AI372" s="211">
        <f t="shared" si="177"/>
        <v>0.51134166724388264</v>
      </c>
      <c r="AJ372" s="211">
        <f t="shared" si="177"/>
        <v>0.48322984087945714</v>
      </c>
      <c r="AK372" s="211">
        <f t="shared" si="177"/>
        <v>0.45514707128096077</v>
      </c>
      <c r="AL372" s="211">
        <f t="shared" si="177"/>
        <v>0.42709514547692418</v>
      </c>
      <c r="AM372" s="211">
        <f>AM371*($K$76/$K$71)^(1/(COUNT($D371:$D376)))</f>
        <v>4.1381521276526126E-2</v>
      </c>
      <c r="AN372" s="210">
        <f t="shared" si="174"/>
        <v>4.1381521276526126E-2</v>
      </c>
      <c r="AO372" s="210">
        <f t="shared" si="174"/>
        <v>4.1381521276526126E-2</v>
      </c>
      <c r="AP372" s="210">
        <f t="shared" si="174"/>
        <v>4.1381521276526126E-2</v>
      </c>
      <c r="AQ372" s="210">
        <f t="shared" si="174"/>
        <v>4.1381521276526126E-2</v>
      </c>
      <c r="AR372" s="210">
        <f t="shared" si="174"/>
        <v>4.1381521276526126E-2</v>
      </c>
      <c r="AS372" s="210">
        <f t="shared" si="174"/>
        <v>4.1381521276526126E-2</v>
      </c>
      <c r="AT372" s="210">
        <f t="shared" si="174"/>
        <v>4.1381521276526126E-2</v>
      </c>
      <c r="AU372" s="210">
        <f t="shared" si="174"/>
        <v>4.1381521276526126E-2</v>
      </c>
      <c r="AV372" s="210">
        <f t="shared" si="174"/>
        <v>4.1381521276526126E-2</v>
      </c>
      <c r="AW372" s="210">
        <f t="shared" si="174"/>
        <v>4.1381521276526126E-2</v>
      </c>
      <c r="AX372" s="210">
        <f t="shared" si="174"/>
        <v>4.1381521276526126E-2</v>
      </c>
      <c r="AY372" s="210">
        <f t="shared" si="174"/>
        <v>4.1381521276526126E-2</v>
      </c>
      <c r="AZ372" s="210">
        <f t="shared" si="174"/>
        <v>4.1381521276526126E-2</v>
      </c>
    </row>
    <row r="373" spans="2:52" s="202" customFormat="1" x14ac:dyDescent="0.25">
      <c r="B373" s="201"/>
      <c r="D373" s="208">
        <f t="shared" si="162"/>
        <v>27</v>
      </c>
      <c r="E373" s="202" t="s">
        <v>683</v>
      </c>
      <c r="G373"/>
      <c r="I373"/>
      <c r="J373"/>
      <c r="K373" s="211">
        <f t="shared" si="177"/>
        <v>1.2598570091041963</v>
      </c>
      <c r="L373" s="211">
        <f t="shared" si="177"/>
        <v>1.216406434889342</v>
      </c>
      <c r="M373" s="211">
        <f t="shared" si="177"/>
        <v>1.1744544056569399</v>
      </c>
      <c r="N373" s="211">
        <f t="shared" si="177"/>
        <v>1.1339492388434105</v>
      </c>
      <c r="O373" s="211">
        <f t="shared" si="177"/>
        <v>1.094841034339094</v>
      </c>
      <c r="P373" s="211">
        <f t="shared" si="177"/>
        <v>1.0570816130140945</v>
      </c>
      <c r="Q373" s="211">
        <f t="shared" si="177"/>
        <v>1.0206244573642758</v>
      </c>
      <c r="R373" s="211">
        <f t="shared" si="177"/>
        <v>0.98542465420428516</v>
      </c>
      <c r="S373" s="211">
        <f t="shared" si="177"/>
        <v>0.9514388393370129</v>
      </c>
      <c r="T373" s="211">
        <f t="shared" si="177"/>
        <v>0.91862514413131446</v>
      </c>
      <c r="U373" s="211">
        <f t="shared" si="177"/>
        <v>0.88694314394218998</v>
      </c>
      <c r="V373" s="211">
        <f t="shared" si="177"/>
        <v>0.85635380830987196</v>
      </c>
      <c r="W373" s="211">
        <f t="shared" si="177"/>
        <v>0.82681945287647374</v>
      </c>
      <c r="X373" s="211">
        <f t="shared" si="177"/>
        <v>0.79830369296095827</v>
      </c>
      <c r="Y373" s="211">
        <f t="shared" si="177"/>
        <v>0.77077139873523814</v>
      </c>
      <c r="Z373" s="211">
        <f t="shared" si="177"/>
        <v>0.74325641545422994</v>
      </c>
      <c r="AA373" s="211">
        <f t="shared" si="177"/>
        <v>0.71575936885327873</v>
      </c>
      <c r="AB373" s="211">
        <f t="shared" si="177"/>
        <v>0.68828093236818788</v>
      </c>
      <c r="AC373" s="211">
        <f t="shared" si="177"/>
        <v>0.66082183286254448</v>
      </c>
      <c r="AD373" s="211">
        <f t="shared" si="177"/>
        <v>0.63338285731816357</v>
      </c>
      <c r="AE373" s="211">
        <f t="shared" si="177"/>
        <v>0.60596486070158073</v>
      </c>
      <c r="AF373" s="211">
        <f t="shared" si="177"/>
        <v>0.57856877527902639</v>
      </c>
      <c r="AG373" s="211">
        <f t="shared" si="177"/>
        <v>0.55119562173230607</v>
      </c>
      <c r="AH373" s="211">
        <f t="shared" si="177"/>
        <v>0.52384652253698372</v>
      </c>
      <c r="AI373" s="211">
        <f t="shared" si="177"/>
        <v>0.49652271821497318</v>
      </c>
      <c r="AJ373" s="211">
        <f t="shared" si="177"/>
        <v>0.46922558728549901</v>
      </c>
      <c r="AK373" s="211">
        <f t="shared" si="177"/>
        <v>0.44195667104167602</v>
      </c>
      <c r="AL373" s="211">
        <f t="shared" si="177"/>
        <v>0.41471770472301323</v>
      </c>
      <c r="AM373" s="211">
        <f t="shared" ref="AK373:AM375" si="178">AM372*($K$76/$K$71)^(1/(COUNT($D372:$D377)))</f>
        <v>4.0182263140882947E-2</v>
      </c>
      <c r="AN373" s="210">
        <f t="shared" si="174"/>
        <v>4.0182263140882947E-2</v>
      </c>
      <c r="AO373" s="210">
        <f t="shared" si="174"/>
        <v>4.0182263140882947E-2</v>
      </c>
      <c r="AP373" s="210">
        <f t="shared" si="174"/>
        <v>4.0182263140882947E-2</v>
      </c>
      <c r="AQ373" s="210">
        <f t="shared" si="174"/>
        <v>4.0182263140882947E-2</v>
      </c>
      <c r="AR373" s="210">
        <f t="shared" si="174"/>
        <v>4.0182263140882947E-2</v>
      </c>
      <c r="AS373" s="210">
        <f t="shared" si="174"/>
        <v>4.0182263140882947E-2</v>
      </c>
      <c r="AT373" s="210">
        <f t="shared" si="174"/>
        <v>4.0182263140882947E-2</v>
      </c>
      <c r="AU373" s="210">
        <f t="shared" si="174"/>
        <v>4.0182263140882947E-2</v>
      </c>
      <c r="AV373" s="210">
        <f t="shared" si="174"/>
        <v>4.0182263140882947E-2</v>
      </c>
      <c r="AW373" s="210">
        <f t="shared" si="174"/>
        <v>4.0182263140882947E-2</v>
      </c>
      <c r="AX373" s="210">
        <f t="shared" si="174"/>
        <v>4.0182263140882947E-2</v>
      </c>
      <c r="AY373" s="210">
        <f t="shared" si="174"/>
        <v>4.0182263140882947E-2</v>
      </c>
      <c r="AZ373" s="210">
        <f t="shared" si="174"/>
        <v>4.0182263140882947E-2</v>
      </c>
    </row>
    <row r="374" spans="2:52" s="202" customFormat="1" x14ac:dyDescent="0.25">
      <c r="B374" s="201"/>
      <c r="D374" s="208">
        <f t="shared" si="162"/>
        <v>28</v>
      </c>
      <c r="E374" s="202" t="s">
        <v>684</v>
      </c>
      <c r="G374"/>
      <c r="I374"/>
      <c r="J374"/>
      <c r="K374" s="211">
        <f t="shared" si="177"/>
        <v>1.2233456938768281</v>
      </c>
      <c r="L374" s="211">
        <f t="shared" si="177"/>
        <v>1.1811543400342102</v>
      </c>
      <c r="M374" s="211">
        <f t="shared" si="177"/>
        <v>1.1404181025564779</v>
      </c>
      <c r="N374" s="211">
        <f t="shared" si="177"/>
        <v>1.1010867966677829</v>
      </c>
      <c r="O374" s="211">
        <f t="shared" si="177"/>
        <v>1.0631119683897483</v>
      </c>
      <c r="P374" s="211">
        <f t="shared" si="177"/>
        <v>1.0264468348488685</v>
      </c>
      <c r="Q374" s="211">
        <f t="shared" si="177"/>
        <v>0.99104622664261244</v>
      </c>
      <c r="R374" s="211">
        <f t="shared" si="177"/>
        <v>0.95686653219323614</v>
      </c>
      <c r="S374" s="211">
        <f t="shared" si="177"/>
        <v>0.92386564402074833</v>
      </c>
      <c r="T374" s="211">
        <f t="shared" si="177"/>
        <v>0.89200290686883876</v>
      </c>
      <c r="U374" s="211">
        <f t="shared" si="177"/>
        <v>0.86123906761986824</v>
      </c>
      <c r="V374" s="211">
        <f t="shared" si="177"/>
        <v>0.83153622693721241</v>
      </c>
      <c r="W374" s="211">
        <f t="shared" si="177"/>
        <v>0.80285779257539092</v>
      </c>
      <c r="X374" s="211">
        <f t="shared" si="177"/>
        <v>0.77516843430045812</v>
      </c>
      <c r="Y374" s="211">
        <f t="shared" si="177"/>
        <v>0.74843404036512307</v>
      </c>
      <c r="Z374" s="211">
        <f t="shared" si="177"/>
        <v>0.7217164556942659</v>
      </c>
      <c r="AA374" s="211">
        <f t="shared" si="177"/>
        <v>0.69501628788909386</v>
      </c>
      <c r="AB374" s="211">
        <f t="shared" si="177"/>
        <v>0.66833419086888857</v>
      </c>
      <c r="AC374" s="211">
        <f t="shared" si="177"/>
        <v>0.64167087043235005</v>
      </c>
      <c r="AD374" s="211">
        <f t="shared" si="177"/>
        <v>0.61502709075414863</v>
      </c>
      <c r="AE374" s="211">
        <f t="shared" si="177"/>
        <v>0.58840368202344251</v>
      </c>
      <c r="AF374" s="211">
        <f t="shared" si="177"/>
        <v>0.56180154948889882</v>
      </c>
      <c r="AG374" s="211">
        <f t="shared" si="177"/>
        <v>0.53522168425243055</v>
      </c>
      <c r="AH374" s="211">
        <f t="shared" si="177"/>
        <v>0.50866517625967256</v>
      </c>
      <c r="AI374" s="211">
        <f t="shared" si="177"/>
        <v>0.4821332300815645</v>
      </c>
      <c r="AJ374" s="211">
        <f t="shared" si="177"/>
        <v>0.45562718428712279</v>
      </c>
      <c r="AK374" s="211">
        <f t="shared" si="178"/>
        <v>0.42914853550198134</v>
      </c>
      <c r="AL374" s="211">
        <f t="shared" si="178"/>
        <v>0.40269896867750044</v>
      </c>
      <c r="AM374" s="211">
        <f t="shared" si="178"/>
        <v>3.9017760133411489E-2</v>
      </c>
      <c r="AN374" s="210">
        <f t="shared" si="174"/>
        <v>3.9017760133411489E-2</v>
      </c>
      <c r="AO374" s="210">
        <f t="shared" si="174"/>
        <v>3.9017760133411489E-2</v>
      </c>
      <c r="AP374" s="210">
        <f t="shared" si="174"/>
        <v>3.9017760133411489E-2</v>
      </c>
      <c r="AQ374" s="210">
        <f t="shared" si="174"/>
        <v>3.9017760133411489E-2</v>
      </c>
      <c r="AR374" s="210">
        <f t="shared" si="174"/>
        <v>3.9017760133411489E-2</v>
      </c>
      <c r="AS374" s="210">
        <f t="shared" si="174"/>
        <v>3.9017760133411489E-2</v>
      </c>
      <c r="AT374" s="210">
        <f t="shared" si="174"/>
        <v>3.9017760133411489E-2</v>
      </c>
      <c r="AU374" s="210">
        <f t="shared" si="174"/>
        <v>3.9017760133411489E-2</v>
      </c>
      <c r="AV374" s="210">
        <f t="shared" si="174"/>
        <v>3.9017760133411489E-2</v>
      </c>
      <c r="AW374" s="210">
        <f t="shared" si="174"/>
        <v>3.9017760133411489E-2</v>
      </c>
      <c r="AX374" s="210">
        <f t="shared" si="174"/>
        <v>3.9017760133411489E-2</v>
      </c>
      <c r="AY374" s="210">
        <f t="shared" si="174"/>
        <v>3.9017760133411489E-2</v>
      </c>
      <c r="AZ374" s="210">
        <f t="shared" si="174"/>
        <v>3.9017760133411489E-2</v>
      </c>
    </row>
    <row r="375" spans="2:52" s="202" customFormat="1" x14ac:dyDescent="0.25">
      <c r="B375" s="201"/>
      <c r="D375" s="208">
        <f t="shared" si="162"/>
        <v>29</v>
      </c>
      <c r="E375" s="202" t="s">
        <v>685</v>
      </c>
      <c r="G375"/>
      <c r="I375"/>
      <c r="J375"/>
      <c r="K375" s="211">
        <f t="shared" si="177"/>
        <v>1.1878924956659143</v>
      </c>
      <c r="L375" s="211">
        <f t="shared" si="177"/>
        <v>1.1469238693303747</v>
      </c>
      <c r="M375" s="211">
        <f t="shared" si="177"/>
        <v>1.1073681893262115</v>
      </c>
      <c r="N375" s="211">
        <f t="shared" si="177"/>
        <v>1.0691767252586348</v>
      </c>
      <c r="O375" s="211">
        <f t="shared" si="177"/>
        <v>1.0323024273709105</v>
      </c>
      <c r="P375" s="211">
        <f t="shared" si="177"/>
        <v>0.99669986858168169</v>
      </c>
      <c r="Q375" s="211">
        <f t="shared" si="177"/>
        <v>0.96232518852133342</v>
      </c>
      <c r="R375" s="211">
        <f t="shared" si="177"/>
        <v>0.92913603949846046</v>
      </c>
      <c r="S375" s="211">
        <f t="shared" si="177"/>
        <v>0.89709153432987054</v>
      </c>
      <c r="T375" s="211">
        <f t="shared" si="177"/>
        <v>0.86615219596985027</v>
      </c>
      <c r="U375" s="211">
        <f t="shared" si="177"/>
        <v>0.83627990887664538</v>
      </c>
      <c r="V375" s="211">
        <f t="shared" si="177"/>
        <v>0.80743787205623407</v>
      </c>
      <c r="W375" s="211">
        <f t="shared" si="177"/>
        <v>0.77959055372555353</v>
      </c>
      <c r="X375" s="211">
        <f t="shared" si="177"/>
        <v>0.75270364753932129</v>
      </c>
      <c r="Y375" s="211">
        <f t="shared" si="177"/>
        <v>0.72674403032652846</v>
      </c>
      <c r="Z375" s="211">
        <f t="shared" si="177"/>
        <v>0.70080073523693509</v>
      </c>
      <c r="AA375" s="211">
        <f t="shared" si="177"/>
        <v>0.67487435226314763</v>
      </c>
      <c r="AB375" s="211">
        <f t="shared" si="177"/>
        <v>0.64896551637352462</v>
      </c>
      <c r="AC375" s="211">
        <f t="shared" si="177"/>
        <v>0.62307491291235062</v>
      </c>
      <c r="AD375" s="211">
        <f t="shared" si="177"/>
        <v>0.59720328390811417</v>
      </c>
      <c r="AE375" s="211">
        <f t="shared" si="177"/>
        <v>0.57135143549065748</v>
      </c>
      <c r="AF375" s="211">
        <f t="shared" si="177"/>
        <v>0.54552024667406751</v>
      </c>
      <c r="AG375" s="211">
        <f t="shared" si="177"/>
        <v>0.51971067983760555</v>
      </c>
      <c r="AH375" s="211">
        <f t="shared" si="177"/>
        <v>0.49392379333971159</v>
      </c>
      <c r="AI375" s="211">
        <f t="shared" si="177"/>
        <v>0.46816075684222935</v>
      </c>
      <c r="AJ375" s="211">
        <f t="shared" si="177"/>
        <v>0.4424228701217448</v>
      </c>
      <c r="AK375" s="211">
        <f t="shared" si="178"/>
        <v>0.41671158643089801</v>
      </c>
      <c r="AL375" s="211">
        <f t="shared" si="178"/>
        <v>0.39102854189027741</v>
      </c>
      <c r="AM375" s="211">
        <f t="shared" si="178"/>
        <v>3.788700503231493E-2</v>
      </c>
      <c r="AN375" s="210">
        <f>$AM375</f>
        <v>3.788700503231493E-2</v>
      </c>
      <c r="AO375" s="210">
        <f>$AM375</f>
        <v>3.788700503231493E-2</v>
      </c>
      <c r="AP375" s="210">
        <f t="shared" si="174"/>
        <v>3.788700503231493E-2</v>
      </c>
      <c r="AQ375" s="210">
        <f t="shared" si="174"/>
        <v>3.788700503231493E-2</v>
      </c>
      <c r="AR375" s="210">
        <f t="shared" si="174"/>
        <v>3.788700503231493E-2</v>
      </c>
      <c r="AS375" s="210">
        <f t="shared" si="174"/>
        <v>3.788700503231493E-2</v>
      </c>
      <c r="AT375" s="210">
        <f t="shared" si="174"/>
        <v>3.788700503231493E-2</v>
      </c>
      <c r="AU375" s="210">
        <f t="shared" si="174"/>
        <v>3.788700503231493E-2</v>
      </c>
      <c r="AV375" s="210">
        <f t="shared" si="174"/>
        <v>3.788700503231493E-2</v>
      </c>
      <c r="AW375" s="210">
        <f t="shared" si="174"/>
        <v>3.788700503231493E-2</v>
      </c>
      <c r="AX375" s="210">
        <f t="shared" si="174"/>
        <v>3.788700503231493E-2</v>
      </c>
      <c r="AY375" s="210">
        <f t="shared" si="174"/>
        <v>3.788700503231493E-2</v>
      </c>
      <c r="AZ375" s="210">
        <f t="shared" si="174"/>
        <v>3.788700503231493E-2</v>
      </c>
    </row>
    <row r="376" spans="2:52" s="202" customFormat="1" x14ac:dyDescent="0.25">
      <c r="B376" s="201"/>
      <c r="D376" s="208">
        <f t="shared" si="162"/>
        <v>30</v>
      </c>
      <c r="E376" s="202" t="s">
        <v>686</v>
      </c>
      <c r="G376"/>
      <c r="I376"/>
      <c r="J376"/>
      <c r="K376" s="209" cm="1">
        <f t="array" ref="K376">SUMPRODUCT((EmissionRates!$J$50:$S$109)*(EmissionRates!$E$50:$E$109=$D376)*(EmissionRates!$J$8:$S$8=$E$349)*(EmissionRates!$B$50:$B$109=K$2)*(EmissionRates!$F$50:$F$109=$F$349))</f>
        <v>1.40364130704337</v>
      </c>
      <c r="L376" s="210">
        <f t="shared" ref="L376:AL376" si="179">K376*($AM$71/$K$71)^(1/(COUNT(K$2:AM$2)))</f>
        <v>1.3552318285533558</v>
      </c>
      <c r="M376" s="210">
        <f t="shared" si="179"/>
        <v>1.3084919201991845</v>
      </c>
      <c r="N376" s="210">
        <f t="shared" si="179"/>
        <v>1.2633640010168496</v>
      </c>
      <c r="O376" s="210">
        <f t="shared" si="179"/>
        <v>1.2197924759232284</v>
      </c>
      <c r="P376" s="210">
        <f t="shared" si="179"/>
        <v>1.1777236672260345</v>
      </c>
      <c r="Q376" s="210">
        <f t="shared" si="179"/>
        <v>1.1371057484958913</v>
      </c>
      <c r="R376" s="210">
        <f t="shared" si="179"/>
        <v>1.0978886807190575</v>
      </c>
      <c r="S376" s="210">
        <f t="shared" si="179"/>
        <v>1.0600241506521484</v>
      </c>
      <c r="T376" s="210">
        <f t="shared" si="179"/>
        <v>1.023465511302911</v>
      </c>
      <c r="U376" s="210">
        <f t="shared" si="179"/>
        <v>0.98816772446372747</v>
      </c>
      <c r="V376" s="210">
        <f t="shared" si="179"/>
        <v>0.95408730522705198</v>
      </c>
      <c r="W376" s="210">
        <f t="shared" si="179"/>
        <v>0.92118226841442596</v>
      </c>
      <c r="X376" s="210">
        <f t="shared" si="179"/>
        <v>0.88941207685307655</v>
      </c>
      <c r="Y376" s="210">
        <f t="shared" si="179"/>
        <v>0.85873759143637773</v>
      </c>
      <c r="Z376" s="210">
        <f t="shared" si="179"/>
        <v>0.82808239261878169</v>
      </c>
      <c r="AA376" s="210">
        <f t="shared" si="179"/>
        <v>0.79744717754922811</v>
      </c>
      <c r="AB376" s="210">
        <f t="shared" si="179"/>
        <v>0.76683269652104724</v>
      </c>
      <c r="AC376" s="210">
        <f t="shared" si="179"/>
        <v>0.73623975935293107</v>
      </c>
      <c r="AD376" s="210">
        <f t="shared" si="179"/>
        <v>0.70566924284294152</v>
      </c>
      <c r="AE376" s="210">
        <f t="shared" si="179"/>
        <v>0.67512209953278501</v>
      </c>
      <c r="AF376" s="210">
        <f t="shared" si="179"/>
        <v>0.64459936808588192</v>
      </c>
      <c r="AG376" s="210">
        <f t="shared" si="179"/>
        <v>0.6141021856718738</v>
      </c>
      <c r="AH376" s="210">
        <f t="shared" si="179"/>
        <v>0.58363180287162519</v>
      </c>
      <c r="AI376" s="210">
        <f t="shared" si="179"/>
        <v>0.55318960178468257</v>
      </c>
      <c r="AJ376" s="210">
        <f t="shared" si="179"/>
        <v>0.52277711825718709</v>
      </c>
      <c r="AK376" s="210">
        <f t="shared" si="179"/>
        <v>0.4923960694861434</v>
      </c>
      <c r="AL376" s="210">
        <f t="shared" si="179"/>
        <v>0.46204838874956222</v>
      </c>
      <c r="AM376" s="209" cm="1">
        <f t="array" ref="AM376">SUMPRODUCT((EmissionRates!$J$50:$S$109)*(EmissionRates!$E$50:$E$109=$D376)*(EmissionRates!$J$8:$S$8=$E$349)*(EmissionRates!$B$50:$B$109=AM$2)*(EmissionRates!$F$50:$F$109=$F$349))</f>
        <v>3.5412395970775702E-2</v>
      </c>
      <c r="AN376" s="210">
        <f t="shared" ref="AN376:AZ395" si="180">$AM376</f>
        <v>3.5412395970775702E-2</v>
      </c>
      <c r="AO376" s="210">
        <f t="shared" si="180"/>
        <v>3.5412395970775702E-2</v>
      </c>
      <c r="AP376" s="210">
        <f t="shared" si="180"/>
        <v>3.5412395970775702E-2</v>
      </c>
      <c r="AQ376" s="210">
        <f t="shared" si="180"/>
        <v>3.5412395970775702E-2</v>
      </c>
      <c r="AR376" s="210">
        <f t="shared" si="180"/>
        <v>3.5412395970775702E-2</v>
      </c>
      <c r="AS376" s="210">
        <f t="shared" si="180"/>
        <v>3.5412395970775702E-2</v>
      </c>
      <c r="AT376" s="210">
        <f t="shared" si="180"/>
        <v>3.5412395970775702E-2</v>
      </c>
      <c r="AU376" s="210">
        <f t="shared" si="180"/>
        <v>3.5412395970775702E-2</v>
      </c>
      <c r="AV376" s="210">
        <f t="shared" si="180"/>
        <v>3.5412395970775702E-2</v>
      </c>
      <c r="AW376" s="210">
        <f t="shared" si="180"/>
        <v>3.5412395970775702E-2</v>
      </c>
      <c r="AX376" s="210">
        <f t="shared" si="180"/>
        <v>3.5412395970775702E-2</v>
      </c>
      <c r="AY376" s="210">
        <f t="shared" si="180"/>
        <v>3.5412395970775702E-2</v>
      </c>
      <c r="AZ376" s="210">
        <f t="shared" si="180"/>
        <v>3.5412395970775702E-2</v>
      </c>
    </row>
    <row r="377" spans="2:52" s="202" customFormat="1" x14ac:dyDescent="0.25">
      <c r="B377" s="201"/>
      <c r="D377" s="208">
        <f t="shared" si="162"/>
        <v>31</v>
      </c>
      <c r="E377" s="207" t="s">
        <v>687</v>
      </c>
      <c r="G377"/>
      <c r="I377"/>
      <c r="J377"/>
      <c r="K377" s="211">
        <f t="shared" ref="K377:AL380" si="181">K376*($K$76/$K$71)^(1/(COUNT($D376:$D381)))</f>
        <v>1.3629630476399037</v>
      </c>
      <c r="L377" s="211">
        <f t="shared" si="181"/>
        <v>1.3159565011623076</v>
      </c>
      <c r="M377" s="211">
        <f t="shared" si="181"/>
        <v>1.2705711398045696</v>
      </c>
      <c r="N377" s="211">
        <f t="shared" si="181"/>
        <v>1.226751051329144</v>
      </c>
      <c r="O377" s="211">
        <f t="shared" si="181"/>
        <v>1.184442251827502</v>
      </c>
      <c r="P377" s="211">
        <f t="shared" si="181"/>
        <v>1.1435926192149619</v>
      </c>
      <c r="Q377" s="211">
        <f t="shared" si="181"/>
        <v>1.1041518290191832</v>
      </c>
      <c r="R377" s="211">
        <f t="shared" si="181"/>
        <v>1.0660712923832216</v>
      </c>
      <c r="S377" s="211">
        <f t="shared" si="181"/>
        <v>1.029304096206761</v>
      </c>
      <c r="T377" s="211">
        <f t="shared" si="181"/>
        <v>0.99380494535178754</v>
      </c>
      <c r="U377" s="211">
        <f t="shared" si="181"/>
        <v>0.95953010684150231</v>
      </c>
      <c r="V377" s="211">
        <f t="shared" si="181"/>
        <v>0.92643735598372945</v>
      </c>
      <c r="W377" s="211">
        <f t="shared" si="181"/>
        <v>0.89448592435244723</v>
      </c>
      <c r="X377" s="211">
        <f t="shared" si="181"/>
        <v>0.86363644956335672</v>
      </c>
      <c r="Y377" s="211">
        <f t="shared" si="181"/>
        <v>0.83385092678161821</v>
      </c>
      <c r="Z377" s="211">
        <f t="shared" si="181"/>
        <v>0.80408413166325043</v>
      </c>
      <c r="AA377" s="211">
        <f t="shared" si="181"/>
        <v>0.7743367411534523</v>
      </c>
      <c r="AB377" s="211">
        <f t="shared" si="181"/>
        <v>0.7446094838016607</v>
      </c>
      <c r="AC377" s="211">
        <f t="shared" si="181"/>
        <v>0.7149031459575983</v>
      </c>
      <c r="AD377" s="211">
        <f t="shared" si="181"/>
        <v>0.68521857900926042</v>
      </c>
      <c r="AE377" s="211">
        <f t="shared" si="181"/>
        <v>0.65555670789319653</v>
      </c>
      <c r="AF377" s="211">
        <f t="shared" si="181"/>
        <v>0.62591854117181789</v>
      </c>
      <c r="AG377" s="211">
        <f t="shared" si="181"/>
        <v>0.5963051830589946</v>
      </c>
      <c r="AH377" s="211">
        <f t="shared" si="181"/>
        <v>0.56671784789310375</v>
      </c>
      <c r="AI377" s="211">
        <f t="shared" si="181"/>
        <v>0.53715787771972379</v>
      </c>
      <c r="AJ377" s="211">
        <f t="shared" si="181"/>
        <v>0.5076267638753712</v>
      </c>
      <c r="AK377" s="211">
        <f t="shared" si="181"/>
        <v>0.47812617379178307</v>
      </c>
      <c r="AL377" s="211">
        <f t="shared" si="181"/>
        <v>0.44865798471956203</v>
      </c>
      <c r="AM377" s="211">
        <f>AM376*($K$76/$K$71)^(1/(COUNT($D376:$D381)))</f>
        <v>3.43861262092853E-2</v>
      </c>
      <c r="AN377" s="210">
        <f t="shared" si="180"/>
        <v>3.43861262092853E-2</v>
      </c>
      <c r="AO377" s="210">
        <f t="shared" si="180"/>
        <v>3.43861262092853E-2</v>
      </c>
      <c r="AP377" s="210">
        <f t="shared" si="180"/>
        <v>3.43861262092853E-2</v>
      </c>
      <c r="AQ377" s="210">
        <f t="shared" si="180"/>
        <v>3.43861262092853E-2</v>
      </c>
      <c r="AR377" s="210">
        <f t="shared" si="180"/>
        <v>3.43861262092853E-2</v>
      </c>
      <c r="AS377" s="210">
        <f t="shared" si="180"/>
        <v>3.43861262092853E-2</v>
      </c>
      <c r="AT377" s="210">
        <f t="shared" si="180"/>
        <v>3.43861262092853E-2</v>
      </c>
      <c r="AU377" s="210">
        <f t="shared" si="180"/>
        <v>3.43861262092853E-2</v>
      </c>
      <c r="AV377" s="210">
        <f t="shared" si="180"/>
        <v>3.43861262092853E-2</v>
      </c>
      <c r="AW377" s="210">
        <f t="shared" si="180"/>
        <v>3.43861262092853E-2</v>
      </c>
      <c r="AX377" s="210">
        <f t="shared" si="180"/>
        <v>3.43861262092853E-2</v>
      </c>
      <c r="AY377" s="210">
        <f t="shared" si="180"/>
        <v>3.43861262092853E-2</v>
      </c>
      <c r="AZ377" s="210">
        <f t="shared" si="180"/>
        <v>3.43861262092853E-2</v>
      </c>
    </row>
    <row r="378" spans="2:52" s="202" customFormat="1" x14ac:dyDescent="0.25">
      <c r="B378" s="201"/>
      <c r="D378" s="208">
        <f t="shared" si="162"/>
        <v>32</v>
      </c>
      <c r="E378" s="207" t="s">
        <v>688</v>
      </c>
      <c r="G378"/>
      <c r="I378"/>
      <c r="J378"/>
      <c r="K378" s="211">
        <f t="shared" si="181"/>
        <v>1.3234636654750829</v>
      </c>
      <c r="L378" s="211">
        <f t="shared" si="181"/>
        <v>1.2778193933062305</v>
      </c>
      <c r="M378" s="211">
        <f t="shared" si="181"/>
        <v>1.2337493234643278</v>
      </c>
      <c r="N378" s="211">
        <f t="shared" si="181"/>
        <v>1.191199164077724</v>
      </c>
      <c r="O378" s="211">
        <f t="shared" si="181"/>
        <v>1.1501164957198013</v>
      </c>
      <c r="P378" s="211">
        <f t="shared" si="181"/>
        <v>1.1104507068311606</v>
      </c>
      <c r="Q378" s="211">
        <f t="shared" si="181"/>
        <v>1.0721529313689973</v>
      </c>
      <c r="R378" s="211">
        <f t="shared" si="181"/>
        <v>1.0351759886068608</v>
      </c>
      <c r="S378" s="211">
        <f t="shared" si="181"/>
        <v>0.99947432501062505</v>
      </c>
      <c r="T378" s="211">
        <f t="shared" si="181"/>
        <v>0.96500395811907247</v>
      </c>
      <c r="U378" s="211">
        <f t="shared" si="181"/>
        <v>0.93172242235995106</v>
      </c>
      <c r="V378" s="211">
        <f t="shared" si="181"/>
        <v>0.89958871673475427</v>
      </c>
      <c r="W378" s="211">
        <f t="shared" si="181"/>
        <v>0.86856325430777481</v>
      </c>
      <c r="X378" s="211">
        <f t="shared" si="181"/>
        <v>0.83860781343720336</v>
      </c>
      <c r="Y378" s="211">
        <f t="shared" si="181"/>
        <v>0.80968549068819662</v>
      </c>
      <c r="Z378" s="211">
        <f t="shared" si="181"/>
        <v>0.78078135286507855</v>
      </c>
      <c r="AA378" s="211">
        <f t="shared" si="181"/>
        <v>0.75189605729482212</v>
      </c>
      <c r="AB378" s="211">
        <f t="shared" si="181"/>
        <v>0.72303031141312035</v>
      </c>
      <c r="AC378" s="211">
        <f t="shared" si="181"/>
        <v>0.69418487878086965</v>
      </c>
      <c r="AD378" s="211">
        <f t="shared" si="181"/>
        <v>0.66536058611239568</v>
      </c>
      <c r="AE378" s="211">
        <f t="shared" si="181"/>
        <v>0.63655833153910302</v>
      </c>
      <c r="AF378" s="211">
        <f t="shared" si="181"/>
        <v>0.60777909439473643</v>
      </c>
      <c r="AG378" s="211">
        <f t="shared" si="181"/>
        <v>0.57902394689247039</v>
      </c>
      <c r="AH378" s="211">
        <f t="shared" si="181"/>
        <v>0.55029406817852067</v>
      </c>
      <c r="AI378" s="211">
        <f t="shared" si="181"/>
        <v>0.52159076140528271</v>
      </c>
      <c r="AJ378" s="211">
        <f t="shared" si="181"/>
        <v>0.49291547468956043</v>
      </c>
      <c r="AK378" s="211">
        <f t="shared" si="181"/>
        <v>0.46426982714004694</v>
      </c>
      <c r="AL378" s="211">
        <f t="shared" si="181"/>
        <v>0.43565564160364034</v>
      </c>
      <c r="AM378" s="211">
        <f t="shared" ref="AK378:AM380" si="182">AM377*($K$76/$K$71)^(1/(COUNT($D377:$D382)))</f>
        <v>3.3389598282383519E-2</v>
      </c>
      <c r="AN378" s="210">
        <f t="shared" si="180"/>
        <v>3.3389598282383519E-2</v>
      </c>
      <c r="AO378" s="210">
        <f t="shared" si="180"/>
        <v>3.3389598282383519E-2</v>
      </c>
      <c r="AP378" s="210">
        <f t="shared" si="180"/>
        <v>3.3389598282383519E-2</v>
      </c>
      <c r="AQ378" s="210">
        <f t="shared" si="180"/>
        <v>3.3389598282383519E-2</v>
      </c>
      <c r="AR378" s="210">
        <f t="shared" si="180"/>
        <v>3.3389598282383519E-2</v>
      </c>
      <c r="AS378" s="210">
        <f t="shared" si="180"/>
        <v>3.3389598282383519E-2</v>
      </c>
      <c r="AT378" s="210">
        <f t="shared" si="180"/>
        <v>3.3389598282383519E-2</v>
      </c>
      <c r="AU378" s="210">
        <f t="shared" si="180"/>
        <v>3.3389598282383519E-2</v>
      </c>
      <c r="AV378" s="210">
        <f t="shared" si="180"/>
        <v>3.3389598282383519E-2</v>
      </c>
      <c r="AW378" s="210">
        <f t="shared" si="180"/>
        <v>3.3389598282383519E-2</v>
      </c>
      <c r="AX378" s="210">
        <f t="shared" si="180"/>
        <v>3.3389598282383519E-2</v>
      </c>
      <c r="AY378" s="210">
        <f t="shared" si="180"/>
        <v>3.3389598282383519E-2</v>
      </c>
      <c r="AZ378" s="210">
        <f t="shared" si="180"/>
        <v>3.3389598282383519E-2</v>
      </c>
    </row>
    <row r="379" spans="2:52" s="202" customFormat="1" x14ac:dyDescent="0.25">
      <c r="B379" s="201"/>
      <c r="D379" s="208">
        <f t="shared" si="162"/>
        <v>33</v>
      </c>
      <c r="E379" s="207" t="s">
        <v>689</v>
      </c>
      <c r="G379"/>
      <c r="I379"/>
      <c r="J379"/>
      <c r="K379" s="211">
        <f t="shared" si="181"/>
        <v>1.2851089960697928</v>
      </c>
      <c r="L379" s="211">
        <f t="shared" si="181"/>
        <v>1.240787518787533</v>
      </c>
      <c r="M379" s="211">
        <f t="shared" si="181"/>
        <v>1.1979946226252323</v>
      </c>
      <c r="N379" s="211">
        <f t="shared" si="181"/>
        <v>1.1566775891180834</v>
      </c>
      <c r="O379" s="211">
        <f t="shared" si="181"/>
        <v>1.1167855179818755</v>
      </c>
      <c r="P379" s="211">
        <f t="shared" si="181"/>
        <v>1.0782692644066791</v>
      </c>
      <c r="Q379" s="211">
        <f t="shared" si="181"/>
        <v>1.0410813785131741</v>
      </c>
      <c r="R379" s="211">
        <f t="shared" si="181"/>
        <v>1.0051760468970459</v>
      </c>
      <c r="S379" s="211">
        <f t="shared" si="181"/>
        <v>0.97050903618941897</v>
      </c>
      <c r="T379" s="211">
        <f t="shared" si="181"/>
        <v>0.93703763856381139</v>
      </c>
      <c r="U379" s="211">
        <f t="shared" si="181"/>
        <v>0.90472061912247137</v>
      </c>
      <c r="V379" s="211">
        <f t="shared" si="181"/>
        <v>0.87351816509727886</v>
      </c>
      <c r="W379" s="211">
        <f t="shared" si="181"/>
        <v>0.84339183680263385</v>
      </c>
      <c r="X379" s="211">
        <f t="shared" si="181"/>
        <v>0.81430452027990241</v>
      </c>
      <c r="Y379" s="211">
        <f t="shared" si="181"/>
        <v>0.78622038157508933</v>
      </c>
      <c r="Z379" s="211">
        <f t="shared" si="181"/>
        <v>0.758153900787499</v>
      </c>
      <c r="AA379" s="211">
        <f t="shared" si="181"/>
        <v>0.73010571619442499</v>
      </c>
      <c r="AB379" s="211">
        <f t="shared" si="181"/>
        <v>0.70207651472970378</v>
      </c>
      <c r="AC379" s="211">
        <f t="shared" si="181"/>
        <v>0.67406703782583755</v>
      </c>
      <c r="AD379" s="211">
        <f t="shared" si="181"/>
        <v>0.64607808823853818</v>
      </c>
      <c r="AE379" s="211">
        <f t="shared" si="181"/>
        <v>0.61811053807089245</v>
      </c>
      <c r="AF379" s="211">
        <f t="shared" si="181"/>
        <v>0.5901653382750407</v>
      </c>
      <c r="AG379" s="211">
        <f t="shared" si="181"/>
        <v>0.5622435299908588</v>
      </c>
      <c r="AH379" s="211">
        <f t="shared" si="181"/>
        <v>0.53434625819228831</v>
      </c>
      <c r="AI379" s="211">
        <f t="shared" si="181"/>
        <v>0.50647478826568637</v>
      </c>
      <c r="AJ379" s="211">
        <f t="shared" si="181"/>
        <v>0.47863052636067438</v>
      </c>
      <c r="AK379" s="211">
        <f t="shared" si="182"/>
        <v>0.45081504466332856</v>
      </c>
      <c r="AL379" s="211">
        <f t="shared" si="182"/>
        <v>0.42303011319349021</v>
      </c>
      <c r="AM379" s="211">
        <f t="shared" si="182"/>
        <v>3.2421950256144319E-2</v>
      </c>
      <c r="AN379" s="210">
        <f t="shared" si="180"/>
        <v>3.2421950256144319E-2</v>
      </c>
      <c r="AO379" s="210">
        <f t="shared" si="180"/>
        <v>3.2421950256144319E-2</v>
      </c>
      <c r="AP379" s="210">
        <f t="shared" si="180"/>
        <v>3.2421950256144319E-2</v>
      </c>
      <c r="AQ379" s="210">
        <f t="shared" si="180"/>
        <v>3.2421950256144319E-2</v>
      </c>
      <c r="AR379" s="210">
        <f t="shared" si="180"/>
        <v>3.2421950256144319E-2</v>
      </c>
      <c r="AS379" s="210">
        <f t="shared" si="180"/>
        <v>3.2421950256144319E-2</v>
      </c>
      <c r="AT379" s="210">
        <f t="shared" si="180"/>
        <v>3.2421950256144319E-2</v>
      </c>
      <c r="AU379" s="210">
        <f t="shared" si="180"/>
        <v>3.2421950256144319E-2</v>
      </c>
      <c r="AV379" s="210">
        <f t="shared" si="180"/>
        <v>3.2421950256144319E-2</v>
      </c>
      <c r="AW379" s="210">
        <f t="shared" si="180"/>
        <v>3.2421950256144319E-2</v>
      </c>
      <c r="AX379" s="210">
        <f t="shared" si="180"/>
        <v>3.2421950256144319E-2</v>
      </c>
      <c r="AY379" s="210">
        <f t="shared" si="180"/>
        <v>3.2421950256144319E-2</v>
      </c>
      <c r="AZ379" s="210">
        <f t="shared" si="180"/>
        <v>3.2421950256144319E-2</v>
      </c>
    </row>
    <row r="380" spans="2:52" s="202" customFormat="1" x14ac:dyDescent="0.25">
      <c r="B380" s="201"/>
      <c r="D380" s="208">
        <f t="shared" si="162"/>
        <v>34</v>
      </c>
      <c r="E380" s="202" t="s">
        <v>690</v>
      </c>
      <c r="G380"/>
      <c r="I380"/>
      <c r="J380"/>
      <c r="K380" s="211">
        <f t="shared" si="181"/>
        <v>1.2478658650493977</v>
      </c>
      <c r="L380" s="211">
        <f t="shared" si="181"/>
        <v>1.204828847365887</v>
      </c>
      <c r="M380" s="211">
        <f t="shared" si="181"/>
        <v>1.1632761117217902</v>
      </c>
      <c r="N380" s="211">
        <f t="shared" si="181"/>
        <v>1.1231564674609908</v>
      </c>
      <c r="O380" s="211">
        <f t="shared" si="181"/>
        <v>1.0844204894161429</v>
      </c>
      <c r="P380" s="211">
        <f t="shared" si="181"/>
        <v>1.0470204570196191</v>
      </c>
      <c r="Q380" s="211">
        <f t="shared" si="181"/>
        <v>1.0109102955144258</v>
      </c>
      <c r="R380" s="211">
        <f t="shared" si="181"/>
        <v>0.97604551919267324</v>
      </c>
      <c r="S380" s="211">
        <f t="shared" si="181"/>
        <v>0.94238317659165682</v>
      </c>
      <c r="T380" s="211">
        <f t="shared" si="181"/>
        <v>0.90988179758004906</v>
      </c>
      <c r="U380" s="211">
        <f t="shared" si="181"/>
        <v>0.87850134226900722</v>
      </c>
      <c r="V380" s="211">
        <f t="shared" si="181"/>
        <v>0.84820315168525984</v>
      </c>
      <c r="W380" s="211">
        <f t="shared" si="181"/>
        <v>0.81894990014540547</v>
      </c>
      <c r="X380" s="211">
        <f t="shared" si="181"/>
        <v>0.79070554927274794</v>
      </c>
      <c r="Y380" s="211">
        <f t="shared" si="181"/>
        <v>0.76343530360002554</v>
      </c>
      <c r="Z380" s="211">
        <f t="shared" si="181"/>
        <v>0.73618220410884694</v>
      </c>
      <c r="AA380" s="211">
        <f t="shared" si="181"/>
        <v>0.70894687057889583</v>
      </c>
      <c r="AB380" s="211">
        <f t="shared" si="181"/>
        <v>0.68172997003630664</v>
      </c>
      <c r="AC380" s="211">
        <f t="shared" si="181"/>
        <v>0.65453222242647979</v>
      </c>
      <c r="AD380" s="211">
        <f t="shared" si="181"/>
        <v>0.62735440724084668</v>
      </c>
      <c r="AE380" s="211">
        <f t="shared" si="181"/>
        <v>0.60019737130849049</v>
      </c>
      <c r="AF380" s="211">
        <f t="shared" si="181"/>
        <v>0.57306203802246081</v>
      </c>
      <c r="AG380" s="211">
        <f t="shared" si="181"/>
        <v>0.54594941834985533</v>
      </c>
      <c r="AH380" s="211">
        <f t="shared" si="181"/>
        <v>0.51886062408267186</v>
      </c>
      <c r="AI380" s="211">
        <f t="shared" si="181"/>
        <v>0.49179688393570886</v>
      </c>
      <c r="AJ380" s="211">
        <f t="shared" si="181"/>
        <v>0.46475956330763601</v>
      </c>
      <c r="AK380" s="211">
        <f t="shared" si="182"/>
        <v>0.43775018882175459</v>
      </c>
      <c r="AL380" s="211">
        <f t="shared" si="182"/>
        <v>0.41077047920180493</v>
      </c>
      <c r="AM380" s="211">
        <f t="shared" si="182"/>
        <v>3.1482345175937766E-2</v>
      </c>
      <c r="AN380" s="210">
        <f t="shared" si="180"/>
        <v>3.1482345175937766E-2</v>
      </c>
      <c r="AO380" s="210">
        <f t="shared" si="180"/>
        <v>3.1482345175937766E-2</v>
      </c>
      <c r="AP380" s="210">
        <f t="shared" si="180"/>
        <v>3.1482345175937766E-2</v>
      </c>
      <c r="AQ380" s="210">
        <f t="shared" si="180"/>
        <v>3.1482345175937766E-2</v>
      </c>
      <c r="AR380" s="210">
        <f t="shared" si="180"/>
        <v>3.1482345175937766E-2</v>
      </c>
      <c r="AS380" s="210">
        <f t="shared" si="180"/>
        <v>3.1482345175937766E-2</v>
      </c>
      <c r="AT380" s="210">
        <f t="shared" si="180"/>
        <v>3.1482345175937766E-2</v>
      </c>
      <c r="AU380" s="210">
        <f t="shared" si="180"/>
        <v>3.1482345175937766E-2</v>
      </c>
      <c r="AV380" s="210">
        <f t="shared" si="180"/>
        <v>3.1482345175937766E-2</v>
      </c>
      <c r="AW380" s="210">
        <f t="shared" si="180"/>
        <v>3.1482345175937766E-2</v>
      </c>
      <c r="AX380" s="210">
        <f t="shared" si="180"/>
        <v>3.1482345175937766E-2</v>
      </c>
      <c r="AY380" s="210">
        <f t="shared" si="180"/>
        <v>3.1482345175937766E-2</v>
      </c>
      <c r="AZ380" s="210">
        <f t="shared" si="180"/>
        <v>3.1482345175937766E-2</v>
      </c>
    </row>
    <row r="381" spans="2:52" s="202" customFormat="1" x14ac:dyDescent="0.25">
      <c r="B381" s="201"/>
      <c r="D381" s="208">
        <f t="shared" si="162"/>
        <v>35</v>
      </c>
      <c r="E381" s="202" t="s">
        <v>691</v>
      </c>
      <c r="G381"/>
      <c r="I381"/>
      <c r="J381"/>
      <c r="K381" s="209" cm="1">
        <f t="array" ref="K381">SUMPRODUCT((EmissionRates!$J$50:$S$109)*(EmissionRates!$E$50:$E$109=$D381)*(EmissionRates!$J$8:$S$8=$E$349)*(EmissionRates!$B$50:$B$109=K$2)*(EmissionRates!$F$50:$F$109=$F$349))</f>
        <v>1.4610261848063499</v>
      </c>
      <c r="L381" s="210">
        <f t="shared" ref="L381:AL381" si="183">K381*($AM$71/$K$71)^(1/(COUNT(K$2:AM$2)))</f>
        <v>1.4106375881528994</v>
      </c>
      <c r="M381" s="210">
        <f t="shared" si="183"/>
        <v>1.3619868184454051</v>
      </c>
      <c r="N381" s="210">
        <f t="shared" si="183"/>
        <v>1.3150139406450949</v>
      </c>
      <c r="O381" s="210">
        <f t="shared" si="183"/>
        <v>1.2696610867825799</v>
      </c>
      <c r="P381" s="210">
        <f t="shared" si="183"/>
        <v>1.225872384667738</v>
      </c>
      <c r="Q381" s="210">
        <f t="shared" si="183"/>
        <v>1.1835938890582882</v>
      </c>
      <c r="R381" s="210">
        <f t="shared" si="183"/>
        <v>1.1427735152022565</v>
      </c>
      <c r="S381" s="210">
        <f t="shared" si="183"/>
        <v>1.1033609746724611</v>
      </c>
      <c r="T381" s="210">
        <f t="shared" si="183"/>
        <v>1.0653077134139726</v>
      </c>
      <c r="U381" s="210">
        <f t="shared" si="183"/>
        <v>1.0285668519282207</v>
      </c>
      <c r="V381" s="210">
        <f t="shared" si="183"/>
        <v>0.9930931275200644</v>
      </c>
      <c r="W381" s="210">
        <f t="shared" si="183"/>
        <v>0.95884283853667096</v>
      </c>
      <c r="X381" s="210">
        <f t="shared" si="183"/>
        <v>0.92577379052951436</v>
      </c>
      <c r="Y381" s="210">
        <f t="shared" si="183"/>
        <v>0.89384524427316459</v>
      </c>
      <c r="Z381" s="210">
        <f t="shared" si="183"/>
        <v>0.86193677310734096</v>
      </c>
      <c r="AA381" s="210">
        <f t="shared" si="183"/>
        <v>0.83004910268242882</v>
      </c>
      <c r="AB381" s="210">
        <f t="shared" si="183"/>
        <v>0.7981830139658993</v>
      </c>
      <c r="AC381" s="210">
        <f t="shared" si="183"/>
        <v>0.76633934988415253</v>
      </c>
      <c r="AD381" s="210">
        <f t="shared" si="183"/>
        <v>0.73451902308126693</v>
      </c>
      <c r="AE381" s="210">
        <f t="shared" si="183"/>
        <v>0.70272302504158279</v>
      </c>
      <c r="AF381" s="210">
        <f t="shared" si="183"/>
        <v>0.67095243689205653</v>
      </c>
      <c r="AG381" s="210">
        <f t="shared" si="183"/>
        <v>0.63920844229308238</v>
      </c>
      <c r="AH381" s="210">
        <f t="shared" si="183"/>
        <v>0.60749234295285348</v>
      </c>
      <c r="AI381" s="210">
        <f t="shared" si="183"/>
        <v>0.57580557747510508</v>
      </c>
      <c r="AJ381" s="210">
        <f t="shared" si="183"/>
        <v>0.54414974449576836</v>
      </c>
      <c r="AK381" s="210">
        <f t="shared" si="183"/>
        <v>0.51252663141578103</v>
      </c>
      <c r="AL381" s="210">
        <f t="shared" si="183"/>
        <v>0.4809382505510974</v>
      </c>
      <c r="AM381" s="209" cm="1">
        <f t="array" ref="AM381">SUMPRODUCT((EmissionRates!$J$50:$S$109)*(EmissionRates!$E$50:$E$109=$D381)*(EmissionRates!$J$8:$S$8=$E$349)*(EmissionRates!$B$50:$B$109=AM$2)*(EmissionRates!$F$50:$F$109=$F$349))</f>
        <v>3.0628317820679402E-2</v>
      </c>
      <c r="AN381" s="210">
        <f t="shared" si="180"/>
        <v>3.0628317820679402E-2</v>
      </c>
      <c r="AO381" s="210">
        <f t="shared" si="180"/>
        <v>3.0628317820679402E-2</v>
      </c>
      <c r="AP381" s="210">
        <f t="shared" si="180"/>
        <v>3.0628317820679402E-2</v>
      </c>
      <c r="AQ381" s="210">
        <f t="shared" si="180"/>
        <v>3.0628317820679402E-2</v>
      </c>
      <c r="AR381" s="210">
        <f t="shared" si="180"/>
        <v>3.0628317820679402E-2</v>
      </c>
      <c r="AS381" s="210">
        <f t="shared" si="180"/>
        <v>3.0628317820679402E-2</v>
      </c>
      <c r="AT381" s="210">
        <f t="shared" si="180"/>
        <v>3.0628317820679402E-2</v>
      </c>
      <c r="AU381" s="210">
        <f t="shared" si="180"/>
        <v>3.0628317820679402E-2</v>
      </c>
      <c r="AV381" s="210">
        <f t="shared" si="180"/>
        <v>3.0628317820679402E-2</v>
      </c>
      <c r="AW381" s="210">
        <f t="shared" si="180"/>
        <v>3.0628317820679402E-2</v>
      </c>
      <c r="AX381" s="210">
        <f t="shared" si="180"/>
        <v>3.0628317820679402E-2</v>
      </c>
      <c r="AY381" s="210">
        <f t="shared" si="180"/>
        <v>3.0628317820679402E-2</v>
      </c>
      <c r="AZ381" s="210">
        <f t="shared" si="180"/>
        <v>3.0628317820679402E-2</v>
      </c>
    </row>
    <row r="382" spans="2:52" s="202" customFormat="1" x14ac:dyDescent="0.25">
      <c r="B382" s="201"/>
      <c r="D382" s="208">
        <f t="shared" si="162"/>
        <v>36</v>
      </c>
      <c r="E382" s="202" t="s">
        <v>692</v>
      </c>
      <c r="G382"/>
      <c r="I382"/>
      <c r="J382"/>
      <c r="K382" s="211">
        <f t="shared" ref="K382:AL385" si="184">K381*($K$76/$K$71)^(1/(COUNT($D381:$D386)))</f>
        <v>1.4186848816239888</v>
      </c>
      <c r="L382" s="211">
        <f t="shared" si="184"/>
        <v>1.3697565728627228</v>
      </c>
      <c r="M382" s="211">
        <f t="shared" si="184"/>
        <v>1.3225157279133624</v>
      </c>
      <c r="N382" s="211">
        <f t="shared" si="184"/>
        <v>1.2769041486859141</v>
      </c>
      <c r="O382" s="211">
        <f t="shared" si="184"/>
        <v>1.2328656442550163</v>
      </c>
      <c r="P382" s="211">
        <f t="shared" si="184"/>
        <v>1.1903459616358465</v>
      </c>
      <c r="Q382" s="211">
        <f t="shared" si="184"/>
        <v>1.1492927189474669</v>
      </c>
      <c r="R382" s="211">
        <f t="shared" si="184"/>
        <v>1.1096553408812637</v>
      </c>
      <c r="S382" s="211">
        <f t="shared" si="184"/>
        <v>1.0713849963949844</v>
      </c>
      <c r="T382" s="211">
        <f t="shared" si="184"/>
        <v>1.0344345385556126</v>
      </c>
      <c r="U382" s="211">
        <f t="shared" si="184"/>
        <v>0.99875844645697165</v>
      </c>
      <c r="V382" s="211">
        <f t="shared" si="184"/>
        <v>0.96431276914050545</v>
      </c>
      <c r="W382" s="211">
        <f t="shared" si="184"/>
        <v>0.93105507145014321</v>
      </c>
      <c r="X382" s="211">
        <f t="shared" si="184"/>
        <v>0.89894438175455149</v>
      </c>
      <c r="Y382" s="211">
        <f t="shared" si="184"/>
        <v>0.86794114147236623</v>
      </c>
      <c r="Z382" s="211">
        <f t="shared" si="184"/>
        <v>0.83695739449408135</v>
      </c>
      <c r="AA382" s="211">
        <f t="shared" si="184"/>
        <v>0.80599384544035413</v>
      </c>
      <c r="AB382" s="211">
        <f t="shared" si="184"/>
        <v>0.7750512526458101</v>
      </c>
      <c r="AC382" s="211">
        <f t="shared" si="184"/>
        <v>0.74413043460840111</v>
      </c>
      <c r="AD382" s="211">
        <f t="shared" si="184"/>
        <v>0.71323227752330287</v>
      </c>
      <c r="AE382" s="211">
        <f t="shared" si="184"/>
        <v>0.68235774414112071</v>
      </c>
      <c r="AF382" s="211">
        <f t="shared" si="184"/>
        <v>0.65150788425718631</v>
      </c>
      <c r="AG382" s="211">
        <f t="shared" si="184"/>
        <v>0.62068384722879644</v>
      </c>
      <c r="AH382" s="211">
        <f t="shared" si="184"/>
        <v>0.58988689703995967</v>
      </c>
      <c r="AI382" s="211">
        <f t="shared" si="184"/>
        <v>0.55911843060292254</v>
      </c>
      <c r="AJ382" s="211">
        <f t="shared" si="184"/>
        <v>0.52838000022431053</v>
      </c>
      <c r="AK382" s="211">
        <f t="shared" si="184"/>
        <v>0.49767334150524717</v>
      </c>
      <c r="AL382" s="211">
        <f t="shared" si="184"/>
        <v>0.4670004084437176</v>
      </c>
      <c r="AM382" s="211">
        <f>AM381*($K$76/$K$71)^(1/(COUNT($D381:$D386)))</f>
        <v>2.974069314680472E-2</v>
      </c>
      <c r="AN382" s="210">
        <f t="shared" si="180"/>
        <v>2.974069314680472E-2</v>
      </c>
      <c r="AO382" s="210">
        <f t="shared" si="180"/>
        <v>2.974069314680472E-2</v>
      </c>
      <c r="AP382" s="210">
        <f t="shared" si="180"/>
        <v>2.974069314680472E-2</v>
      </c>
      <c r="AQ382" s="210">
        <f t="shared" si="180"/>
        <v>2.974069314680472E-2</v>
      </c>
      <c r="AR382" s="210">
        <f t="shared" si="180"/>
        <v>2.974069314680472E-2</v>
      </c>
      <c r="AS382" s="210">
        <f t="shared" si="180"/>
        <v>2.974069314680472E-2</v>
      </c>
      <c r="AT382" s="210">
        <f t="shared" si="180"/>
        <v>2.974069314680472E-2</v>
      </c>
      <c r="AU382" s="210">
        <f t="shared" si="180"/>
        <v>2.974069314680472E-2</v>
      </c>
      <c r="AV382" s="210">
        <f t="shared" si="180"/>
        <v>2.974069314680472E-2</v>
      </c>
      <c r="AW382" s="210">
        <f t="shared" si="180"/>
        <v>2.974069314680472E-2</v>
      </c>
      <c r="AX382" s="210">
        <f t="shared" si="180"/>
        <v>2.974069314680472E-2</v>
      </c>
      <c r="AY382" s="210">
        <f t="shared" si="180"/>
        <v>2.974069314680472E-2</v>
      </c>
      <c r="AZ382" s="210">
        <f t="shared" si="180"/>
        <v>2.974069314680472E-2</v>
      </c>
    </row>
    <row r="383" spans="2:52" s="202" customFormat="1" x14ac:dyDescent="0.25">
      <c r="B383" s="201"/>
      <c r="D383" s="208">
        <f t="shared" si="162"/>
        <v>37</v>
      </c>
      <c r="E383" s="202" t="s">
        <v>693</v>
      </c>
      <c r="G383"/>
      <c r="I383"/>
      <c r="J383"/>
      <c r="K383" s="211">
        <f t="shared" si="184"/>
        <v>1.3775706515590187</v>
      </c>
      <c r="L383" s="211">
        <f t="shared" si="184"/>
        <v>1.3300603107828615</v>
      </c>
      <c r="M383" s="211">
        <f t="shared" si="184"/>
        <v>1.2841885302345315</v>
      </c>
      <c r="N383" s="211">
        <f t="shared" si="184"/>
        <v>1.2398987984351304</v>
      </c>
      <c r="O383" s="211">
        <f t="shared" si="184"/>
        <v>1.1971365529017099</v>
      </c>
      <c r="P383" s="211">
        <f t="shared" si="184"/>
        <v>1.1558491129293307</v>
      </c>
      <c r="Q383" s="211">
        <f t="shared" si="184"/>
        <v>1.1159856146913683</v>
      </c>
      <c r="R383" s="211">
        <f t="shared" si="184"/>
        <v>1.0774969485781116</v>
      </c>
      <c r="S383" s="211">
        <f t="shared" si="184"/>
        <v>1.0403356986964591</v>
      </c>
      <c r="T383" s="211">
        <f t="shared" si="184"/>
        <v>1.0044560844561781</v>
      </c>
      <c r="U383" s="211">
        <f t="shared" si="184"/>
        <v>0.96981390417076763</v>
      </c>
      <c r="V383" s="211">
        <f t="shared" si="184"/>
        <v>0.93636648060344385</v>
      </c>
      <c r="W383" s="211">
        <f t="shared" si="184"/>
        <v>0.90407260839115933</v>
      </c>
      <c r="X383" s="211">
        <f t="shared" si="184"/>
        <v>0.87289250328189105</v>
      </c>
      <c r="Y383" s="211">
        <f t="shared" si="184"/>
        <v>0.84278775312265841</v>
      </c>
      <c r="Z383" s="211">
        <f t="shared" si="184"/>
        <v>0.81270193134118096</v>
      </c>
      <c r="AA383" s="211">
        <f t="shared" si="184"/>
        <v>0.78263572213784083</v>
      </c>
      <c r="AB383" s="211">
        <f t="shared" si="184"/>
        <v>0.75258986187032939</v>
      </c>
      <c r="AC383" s="211">
        <f t="shared" si="184"/>
        <v>0.72256514531609961</v>
      </c>
      <c r="AD383" s="211">
        <f t="shared" si="184"/>
        <v>0.6925624329879273</v>
      </c>
      <c r="AE383" s="211">
        <f t="shared" si="184"/>
        <v>0.66258265973540165</v>
      </c>
      <c r="AF383" s="211">
        <f t="shared" si="184"/>
        <v>0.63262684493023635</v>
      </c>
      <c r="AG383" s="211">
        <f t="shared" si="184"/>
        <v>0.60269610462075263</v>
      </c>
      <c r="AH383" s="211">
        <f t="shared" si="184"/>
        <v>0.57279166616004096</v>
      </c>
      <c r="AI383" s="211">
        <f t="shared" si="184"/>
        <v>0.54291488597710036</v>
      </c>
      <c r="AJ383" s="211">
        <f t="shared" si="184"/>
        <v>0.51306727139189812</v>
      </c>
      <c r="AK383" s="211">
        <f t="shared" si="184"/>
        <v>0.48325050770692923</v>
      </c>
      <c r="AL383" s="211">
        <f t="shared" si="184"/>
        <v>0.45346649229229502</v>
      </c>
      <c r="AM383" s="211">
        <f t="shared" ref="AK383:AM385" si="185">AM382*($K$76/$K$71)^(1/(COUNT($D382:$D387)))</f>
        <v>2.8878792300346352E-2</v>
      </c>
      <c r="AN383" s="210">
        <f t="shared" si="180"/>
        <v>2.8878792300346352E-2</v>
      </c>
      <c r="AO383" s="210">
        <f t="shared" si="180"/>
        <v>2.8878792300346352E-2</v>
      </c>
      <c r="AP383" s="210">
        <f t="shared" si="180"/>
        <v>2.8878792300346352E-2</v>
      </c>
      <c r="AQ383" s="210">
        <f t="shared" si="180"/>
        <v>2.8878792300346352E-2</v>
      </c>
      <c r="AR383" s="210">
        <f t="shared" si="180"/>
        <v>2.8878792300346352E-2</v>
      </c>
      <c r="AS383" s="210">
        <f t="shared" si="180"/>
        <v>2.8878792300346352E-2</v>
      </c>
      <c r="AT383" s="210">
        <f t="shared" si="180"/>
        <v>2.8878792300346352E-2</v>
      </c>
      <c r="AU383" s="210">
        <f t="shared" si="180"/>
        <v>2.8878792300346352E-2</v>
      </c>
      <c r="AV383" s="210">
        <f t="shared" si="180"/>
        <v>2.8878792300346352E-2</v>
      </c>
      <c r="AW383" s="210">
        <f t="shared" si="180"/>
        <v>2.8878792300346352E-2</v>
      </c>
      <c r="AX383" s="210">
        <f t="shared" si="180"/>
        <v>2.8878792300346352E-2</v>
      </c>
      <c r="AY383" s="210">
        <f t="shared" si="180"/>
        <v>2.8878792300346352E-2</v>
      </c>
      <c r="AZ383" s="210">
        <f t="shared" si="180"/>
        <v>2.8878792300346352E-2</v>
      </c>
    </row>
    <row r="384" spans="2:52" s="202" customFormat="1" x14ac:dyDescent="0.25">
      <c r="B384" s="201"/>
      <c r="D384" s="208">
        <f t="shared" si="162"/>
        <v>38</v>
      </c>
      <c r="E384" s="202" t="s">
        <v>694</v>
      </c>
      <c r="G384"/>
      <c r="I384"/>
      <c r="J384"/>
      <c r="K384" s="211">
        <f t="shared" si="184"/>
        <v>1.3376479333905456</v>
      </c>
      <c r="L384" s="211">
        <f t="shared" si="184"/>
        <v>1.2915144671454681</v>
      </c>
      <c r="M384" s="211">
        <f t="shared" si="184"/>
        <v>1.2469720747955906</v>
      </c>
      <c r="N384" s="211">
        <f t="shared" si="184"/>
        <v>1.2039658825942376</v>
      </c>
      <c r="O384" s="211">
        <f t="shared" si="184"/>
        <v>1.1624429093077613</v>
      </c>
      <c r="P384" s="211">
        <f t="shared" si="184"/>
        <v>1.1223520009456116</v>
      </c>
      <c r="Q384" s="211">
        <f t="shared" si="184"/>
        <v>1.0836437677414699</v>
      </c>
      <c r="R384" s="211">
        <f t="shared" si="184"/>
        <v>1.0462705233078062</v>
      </c>
      <c r="S384" s="211">
        <f t="shared" si="184"/>
        <v>1.0101862258889072</v>
      </c>
      <c r="T384" s="211">
        <f t="shared" si="184"/>
        <v>0.97534642163999552</v>
      </c>
      <c r="U384" s="211">
        <f t="shared" si="184"/>
        <v>0.94170818986256954</v>
      </c>
      <c r="V384" s="211">
        <f t="shared" si="184"/>
        <v>0.90923009012849421</v>
      </c>
      <c r="W384" s="211">
        <f t="shared" si="184"/>
        <v>0.87787211122770026</v>
      </c>
      <c r="X384" s="211">
        <f t="shared" si="184"/>
        <v>0.84759562187660153</v>
      </c>
      <c r="Y384" s="211">
        <f t="shared" si="184"/>
        <v>0.8183633231265065</v>
      </c>
      <c r="Z384" s="211">
        <f t="shared" si="184"/>
        <v>0.78914940419987689</v>
      </c>
      <c r="AA384" s="211">
        <f t="shared" si="184"/>
        <v>0.75995452946860964</v>
      </c>
      <c r="AB384" s="211">
        <f t="shared" si="184"/>
        <v>0.73077941395036505</v>
      </c>
      <c r="AC384" s="211">
        <f t="shared" si="184"/>
        <v>0.70162482938952986</v>
      </c>
      <c r="AD384" s="211">
        <f t="shared" si="184"/>
        <v>0.67249161136076918</v>
      </c>
      <c r="AE384" s="211">
        <f t="shared" si="184"/>
        <v>0.64338066762124224</v>
      </c>
      <c r="AF384" s="211">
        <f t="shared" si="184"/>
        <v>0.61429298800073706</v>
      </c>
      <c r="AG384" s="211">
        <f t="shared" si="184"/>
        <v>0.58522965620391076</v>
      </c>
      <c r="AH384" s="211">
        <f t="shared" si="184"/>
        <v>0.55619186401451903</v>
      </c>
      <c r="AI384" s="211">
        <f t="shared" si="184"/>
        <v>0.52718092855153897</v>
      </c>
      <c r="AJ384" s="211">
        <f t="shared" si="184"/>
        <v>0.49819831345201659</v>
      </c>
      <c r="AK384" s="211">
        <f t="shared" si="185"/>
        <v>0.46924565517749894</v>
      </c>
      <c r="AL384" s="211">
        <f t="shared" si="185"/>
        <v>0.44032479611130915</v>
      </c>
      <c r="AM384" s="211">
        <f t="shared" si="185"/>
        <v>2.804186979132816E-2</v>
      </c>
      <c r="AN384" s="210">
        <f t="shared" si="180"/>
        <v>2.804186979132816E-2</v>
      </c>
      <c r="AO384" s="210">
        <f t="shared" si="180"/>
        <v>2.804186979132816E-2</v>
      </c>
      <c r="AP384" s="210">
        <f t="shared" si="180"/>
        <v>2.804186979132816E-2</v>
      </c>
      <c r="AQ384" s="210">
        <f t="shared" si="180"/>
        <v>2.804186979132816E-2</v>
      </c>
      <c r="AR384" s="210">
        <f t="shared" si="180"/>
        <v>2.804186979132816E-2</v>
      </c>
      <c r="AS384" s="210">
        <f t="shared" si="180"/>
        <v>2.804186979132816E-2</v>
      </c>
      <c r="AT384" s="210">
        <f t="shared" si="180"/>
        <v>2.804186979132816E-2</v>
      </c>
      <c r="AU384" s="210">
        <f t="shared" si="180"/>
        <v>2.804186979132816E-2</v>
      </c>
      <c r="AV384" s="210">
        <f t="shared" si="180"/>
        <v>2.804186979132816E-2</v>
      </c>
      <c r="AW384" s="210">
        <f t="shared" si="180"/>
        <v>2.804186979132816E-2</v>
      </c>
      <c r="AX384" s="210">
        <f t="shared" si="180"/>
        <v>2.804186979132816E-2</v>
      </c>
      <c r="AY384" s="210">
        <f t="shared" si="180"/>
        <v>2.804186979132816E-2</v>
      </c>
      <c r="AZ384" s="210">
        <f t="shared" si="180"/>
        <v>2.804186979132816E-2</v>
      </c>
    </row>
    <row r="385" spans="2:52" s="202" customFormat="1" x14ac:dyDescent="0.25">
      <c r="B385" s="201"/>
      <c r="D385" s="208">
        <f t="shared" si="162"/>
        <v>39</v>
      </c>
      <c r="E385" s="202" t="s">
        <v>695</v>
      </c>
      <c r="G385"/>
      <c r="I385"/>
      <c r="J385"/>
      <c r="K385" s="211">
        <f t="shared" si="184"/>
        <v>1.2988821964804607</v>
      </c>
      <c r="L385" s="211">
        <f t="shared" si="184"/>
        <v>1.2540857022222303</v>
      </c>
      <c r="M385" s="211">
        <f t="shared" si="184"/>
        <v>1.2108341717053346</v>
      </c>
      <c r="N385" s="211">
        <f t="shared" si="184"/>
        <v>1.1690743214529851</v>
      </c>
      <c r="O385" s="211">
        <f t="shared" si="184"/>
        <v>1.1287547056554019</v>
      </c>
      <c r="P385" s="211">
        <f t="shared" si="184"/>
        <v>1.0898256527914429</v>
      </c>
      <c r="Q385" s="211">
        <f t="shared" si="184"/>
        <v>1.0522392044360562</v>
      </c>
      <c r="R385" s="211">
        <f t="shared" si="184"/>
        <v>1.0159490561781699</v>
      </c>
      <c r="S385" s="211">
        <f t="shared" si="184"/>
        <v>0.98091050057623819</v>
      </c>
      <c r="T385" s="211">
        <f t="shared" si="184"/>
        <v>0.94708037208116169</v>
      </c>
      <c r="U385" s="211">
        <f t="shared" si="184"/>
        <v>0.91441699385873565</v>
      </c>
      <c r="V385" s="211">
        <f t="shared" si="184"/>
        <v>0.88288012644611236</v>
      </c>
      <c r="W385" s="211">
        <f t="shared" si="184"/>
        <v>0.85243091817902239</v>
      </c>
      <c r="X385" s="211">
        <f t="shared" si="184"/>
        <v>0.82303185732868822</v>
      </c>
      <c r="Y385" s="211">
        <f t="shared" si="184"/>
        <v>0.79464672588946461</v>
      </c>
      <c r="Z385" s="211">
        <f t="shared" si="184"/>
        <v>0.76627944161680683</v>
      </c>
      <c r="AA385" s="211">
        <f t="shared" si="184"/>
        <v>0.73793064962876675</v>
      </c>
      <c r="AB385" s="211">
        <f t="shared" si="184"/>
        <v>0.70960104422141879</v>
      </c>
      <c r="AC385" s="211">
        <f t="shared" si="184"/>
        <v>0.68129137477359347</v>
      </c>
      <c r="AD385" s="211">
        <f t="shared" si="184"/>
        <v>0.65300245264456513</v>
      </c>
      <c r="AE385" s="211">
        <f t="shared" si="184"/>
        <v>0.62473515928421564</v>
      </c>
      <c r="AF385" s="211">
        <f t="shared" si="184"/>
        <v>0.59649045583654781</v>
      </c>
      <c r="AG385" s="211">
        <f t="shared" si="184"/>
        <v>0.5682693945998909</v>
      </c>
      <c r="AH385" s="211">
        <f t="shared" si="184"/>
        <v>0.54007313281948377</v>
      </c>
      <c r="AI385" s="211">
        <f t="shared" si="184"/>
        <v>0.51190294944350678</v>
      </c>
      <c r="AJ385" s="211">
        <f t="shared" si="184"/>
        <v>0.48376026569203834</v>
      </c>
      <c r="AK385" s="211">
        <f t="shared" si="185"/>
        <v>0.45564667060111391</v>
      </c>
      <c r="AL385" s="211">
        <f t="shared" si="185"/>
        <v>0.42756395316082396</v>
      </c>
      <c r="AM385" s="211">
        <f t="shared" si="185"/>
        <v>2.7229201734463526E-2</v>
      </c>
      <c r="AN385" s="210">
        <f t="shared" si="180"/>
        <v>2.7229201734463526E-2</v>
      </c>
      <c r="AO385" s="210">
        <f t="shared" si="180"/>
        <v>2.7229201734463526E-2</v>
      </c>
      <c r="AP385" s="210">
        <f t="shared" si="180"/>
        <v>2.7229201734463526E-2</v>
      </c>
      <c r="AQ385" s="210">
        <f t="shared" si="180"/>
        <v>2.7229201734463526E-2</v>
      </c>
      <c r="AR385" s="210">
        <f t="shared" si="180"/>
        <v>2.7229201734463526E-2</v>
      </c>
      <c r="AS385" s="210">
        <f t="shared" si="180"/>
        <v>2.7229201734463526E-2</v>
      </c>
      <c r="AT385" s="210">
        <f t="shared" si="180"/>
        <v>2.7229201734463526E-2</v>
      </c>
      <c r="AU385" s="210">
        <f t="shared" si="180"/>
        <v>2.7229201734463526E-2</v>
      </c>
      <c r="AV385" s="210">
        <f t="shared" si="180"/>
        <v>2.7229201734463526E-2</v>
      </c>
      <c r="AW385" s="210">
        <f t="shared" si="180"/>
        <v>2.7229201734463526E-2</v>
      </c>
      <c r="AX385" s="210">
        <f t="shared" si="180"/>
        <v>2.7229201734463526E-2</v>
      </c>
      <c r="AY385" s="210">
        <f t="shared" si="180"/>
        <v>2.7229201734463526E-2</v>
      </c>
      <c r="AZ385" s="210">
        <f t="shared" si="180"/>
        <v>2.7229201734463526E-2</v>
      </c>
    </row>
    <row r="386" spans="2:52" s="202" customFormat="1" x14ac:dyDescent="0.25">
      <c r="B386" s="201"/>
      <c r="D386" s="208">
        <f t="shared" si="162"/>
        <v>40</v>
      </c>
      <c r="E386" s="202" t="s">
        <v>696</v>
      </c>
      <c r="G386"/>
      <c r="I386"/>
      <c r="J386"/>
      <c r="K386" s="209" cm="1">
        <f t="array" ref="K386">SUMPRODUCT((EmissionRates!$J$50:$S$109)*(EmissionRates!$E$50:$E$109=$D386)*(EmissionRates!$J$8:$S$8=$E$349)*(EmissionRates!$B$50:$B$109=K$2)*(EmissionRates!$F$50:$F$109=$F$349))</f>
        <v>1.51498865151324</v>
      </c>
      <c r="L386" s="210">
        <f t="shared" ref="L386:AL386" si="186">K386*($AM$71/$K$71)^(1/(COUNT(K$2:AM$2)))</f>
        <v>1.4627389705085332</v>
      </c>
      <c r="M386" s="210">
        <f t="shared" si="186"/>
        <v>1.4122913024511621</v>
      </c>
      <c r="N386" s="210">
        <f t="shared" si="186"/>
        <v>1.3635834986236623</v>
      </c>
      <c r="O386" s="210">
        <f t="shared" si="186"/>
        <v>1.3165555537244025</v>
      </c>
      <c r="P386" s="210">
        <f t="shared" si="186"/>
        <v>1.2711495319443944</v>
      </c>
      <c r="Q386" s="210">
        <f t="shared" si="186"/>
        <v>1.2273094955936028</v>
      </c>
      <c r="R386" s="210">
        <f t="shared" si="186"/>
        <v>1.1849814361888271</v>
      </c>
      <c r="S386" s="210">
        <f t="shared" si="186"/>
        <v>1.1441132079182574</v>
      </c>
      <c r="T386" s="210">
        <f t="shared" si="186"/>
        <v>1.1046544634007389</v>
      </c>
      <c r="U386" s="210">
        <f t="shared" si="186"/>
        <v>1.0665565916606021</v>
      </c>
      <c r="V386" s="210">
        <f t="shared" si="186"/>
        <v>1.0297726582416482</v>
      </c>
      <c r="W386" s="210">
        <f t="shared" si="186"/>
        <v>0.99425734738651284</v>
      </c>
      <c r="X386" s="210">
        <f t="shared" si="186"/>
        <v>0.95996690621017688</v>
      </c>
      <c r="Y386" s="210">
        <f t="shared" si="186"/>
        <v>0.92685909079884887</v>
      </c>
      <c r="Z386" s="210">
        <f t="shared" si="186"/>
        <v>0.89377209194415852</v>
      </c>
      <c r="AA386" s="210">
        <f t="shared" si="186"/>
        <v>0.8607066620981223</v>
      </c>
      <c r="AB386" s="210">
        <f t="shared" si="186"/>
        <v>0.82766361107295872</v>
      </c>
      <c r="AC386" s="210">
        <f t="shared" si="186"/>
        <v>0.79464381292824549</v>
      </c>
      <c r="AD386" s="210">
        <f t="shared" si="186"/>
        <v>0.76164821401623573</v>
      </c>
      <c r="AE386" s="210">
        <f t="shared" si="186"/>
        <v>0.72867784244138034</v>
      </c>
      <c r="AF386" s="210">
        <f t="shared" si="186"/>
        <v>0.69573381926166378</v>
      </c>
      <c r="AG386" s="210">
        <f t="shared" si="186"/>
        <v>0.66281737185554312</v>
      </c>
      <c r="AH386" s="210">
        <f t="shared" si="186"/>
        <v>0.62992985000932655</v>
      </c>
      <c r="AI386" s="210">
        <f t="shared" si="186"/>
        <v>0.59707274546105105</v>
      </c>
      <c r="AJ386" s="210">
        <f t="shared" si="186"/>
        <v>0.5642477158916801</v>
      </c>
      <c r="AK386" s="210">
        <f t="shared" si="186"/>
        <v>0.53145661471915007</v>
      </c>
      <c r="AL386" s="210">
        <f t="shared" si="186"/>
        <v>0.49870152858356737</v>
      </c>
      <c r="AM386" s="209" cm="1">
        <f t="array" ref="AM386">SUMPRODUCT((EmissionRates!$J$50:$S$109)*(EmissionRates!$E$50:$E$109=$D386)*(EmissionRates!$J$8:$S$8=$E$349)*(EmissionRates!$B$50:$B$109=AM$2)*(EmissionRates!$F$50:$F$109=$F$349))</f>
        <v>2.72165239781458E-2</v>
      </c>
      <c r="AN386" s="210">
        <f t="shared" si="180"/>
        <v>2.72165239781458E-2</v>
      </c>
      <c r="AO386" s="210">
        <f t="shared" si="180"/>
        <v>2.72165239781458E-2</v>
      </c>
      <c r="AP386" s="210">
        <f t="shared" si="180"/>
        <v>2.72165239781458E-2</v>
      </c>
      <c r="AQ386" s="210">
        <f t="shared" si="180"/>
        <v>2.72165239781458E-2</v>
      </c>
      <c r="AR386" s="210">
        <f t="shared" si="180"/>
        <v>2.72165239781458E-2</v>
      </c>
      <c r="AS386" s="210">
        <f t="shared" si="180"/>
        <v>2.72165239781458E-2</v>
      </c>
      <c r="AT386" s="210">
        <f t="shared" si="180"/>
        <v>2.72165239781458E-2</v>
      </c>
      <c r="AU386" s="210">
        <f t="shared" si="180"/>
        <v>2.72165239781458E-2</v>
      </c>
      <c r="AV386" s="210">
        <f t="shared" si="180"/>
        <v>2.72165239781458E-2</v>
      </c>
      <c r="AW386" s="210">
        <f t="shared" si="180"/>
        <v>2.72165239781458E-2</v>
      </c>
      <c r="AX386" s="210">
        <f t="shared" si="180"/>
        <v>2.72165239781458E-2</v>
      </c>
      <c r="AY386" s="210">
        <f t="shared" si="180"/>
        <v>2.72165239781458E-2</v>
      </c>
      <c r="AZ386" s="210">
        <f t="shared" si="180"/>
        <v>2.72165239781458E-2</v>
      </c>
    </row>
    <row r="387" spans="2:52" s="202" customFormat="1" x14ac:dyDescent="0.25">
      <c r="B387" s="201"/>
      <c r="D387" s="208">
        <f t="shared" si="162"/>
        <v>41</v>
      </c>
      <c r="E387" s="202" t="s">
        <v>697</v>
      </c>
      <c r="G387"/>
      <c r="I387"/>
      <c r="J387"/>
      <c r="K387" s="211">
        <f t="shared" ref="K387:AL390" si="187">K386*($K$76/$K$71)^(1/(COUNT($D386:$D391)))</f>
        <v>1.4710834878148489</v>
      </c>
      <c r="L387" s="211">
        <f t="shared" si="187"/>
        <v>1.420348029900466</v>
      </c>
      <c r="M387" s="211">
        <f t="shared" si="187"/>
        <v>1.3713623616554689</v>
      </c>
      <c r="N387" s="211">
        <f t="shared" si="187"/>
        <v>1.3240661354647385</v>
      </c>
      <c r="O387" s="211">
        <f t="shared" si="187"/>
        <v>1.2784010850116772</v>
      </c>
      <c r="P387" s="211">
        <f t="shared" si="187"/>
        <v>1.2343109534973504</v>
      </c>
      <c r="Q387" s="211">
        <f t="shared" si="187"/>
        <v>1.1917414243352444</v>
      </c>
      <c r="R387" s="211">
        <f t="shared" si="187"/>
        <v>1.1506400542362571</v>
      </c>
      <c r="S387" s="211">
        <f t="shared" si="187"/>
        <v>1.110956208601485</v>
      </c>
      <c r="T387" s="211">
        <f t="shared" si="187"/>
        <v>1.0726409991432186</v>
      </c>
      <c r="U387" s="211">
        <f t="shared" si="187"/>
        <v>1.0356472236572949</v>
      </c>
      <c r="V387" s="211">
        <f t="shared" si="187"/>
        <v>0.99992930787260959</v>
      </c>
      <c r="W387" s="211">
        <f t="shared" si="187"/>
        <v>0.96544324930615399</v>
      </c>
      <c r="X387" s="211">
        <f t="shared" si="187"/>
        <v>0.93214656305440657</v>
      </c>
      <c r="Y387" s="211">
        <f t="shared" si="187"/>
        <v>0.89999822945429786</v>
      </c>
      <c r="Z387" s="211">
        <f t="shared" si="187"/>
        <v>0.86787010913612495</v>
      </c>
      <c r="AA387" s="211">
        <f t="shared" si="187"/>
        <v>0.83576293274545155</v>
      </c>
      <c r="AB387" s="211">
        <f t="shared" si="187"/>
        <v>0.80367748662571414</v>
      </c>
      <c r="AC387" s="211">
        <f t="shared" si="187"/>
        <v>0.77161461950578669</v>
      </c>
      <c r="AD387" s="211">
        <f t="shared" si="187"/>
        <v>0.739575250312139</v>
      </c>
      <c r="AE387" s="211">
        <f t="shared" si="187"/>
        <v>0.70756037735421717</v>
      </c>
      <c r="AF387" s="211">
        <f t="shared" si="187"/>
        <v>0.6755710892011586</v>
      </c>
      <c r="AG387" s="211">
        <f t="shared" si="187"/>
        <v>0.6436085776613506</v>
      </c>
      <c r="AH387" s="211">
        <f t="shared" si="187"/>
        <v>0.61167415340358811</v>
      </c>
      <c r="AI387" s="211">
        <f t="shared" si="187"/>
        <v>0.57976926493455927</v>
      </c>
      <c r="AJ387" s="211">
        <f t="shared" si="187"/>
        <v>0.5478955218947662</v>
      </c>
      <c r="AK387" s="211">
        <f t="shared" si="187"/>
        <v>0.51605472398912355</v>
      </c>
      <c r="AL387" s="211">
        <f t="shared" si="187"/>
        <v>0.48424889738581606</v>
      </c>
      <c r="AM387" s="211">
        <f>AM386*($K$76/$K$71)^(1/(COUNT($D386:$D391)))</f>
        <v>2.6427774874732968E-2</v>
      </c>
      <c r="AN387" s="210">
        <f t="shared" si="180"/>
        <v>2.6427774874732968E-2</v>
      </c>
      <c r="AO387" s="210">
        <f t="shared" si="180"/>
        <v>2.6427774874732968E-2</v>
      </c>
      <c r="AP387" s="210">
        <f t="shared" si="180"/>
        <v>2.6427774874732968E-2</v>
      </c>
      <c r="AQ387" s="210">
        <f t="shared" si="180"/>
        <v>2.6427774874732968E-2</v>
      </c>
      <c r="AR387" s="210">
        <f t="shared" si="180"/>
        <v>2.6427774874732968E-2</v>
      </c>
      <c r="AS387" s="210">
        <f t="shared" si="180"/>
        <v>2.6427774874732968E-2</v>
      </c>
      <c r="AT387" s="210">
        <f t="shared" si="180"/>
        <v>2.6427774874732968E-2</v>
      </c>
      <c r="AU387" s="210">
        <f t="shared" si="180"/>
        <v>2.6427774874732968E-2</v>
      </c>
      <c r="AV387" s="210">
        <f t="shared" si="180"/>
        <v>2.6427774874732968E-2</v>
      </c>
      <c r="AW387" s="210">
        <f t="shared" si="180"/>
        <v>2.6427774874732968E-2</v>
      </c>
      <c r="AX387" s="210">
        <f t="shared" si="180"/>
        <v>2.6427774874732968E-2</v>
      </c>
      <c r="AY387" s="210">
        <f t="shared" si="180"/>
        <v>2.6427774874732968E-2</v>
      </c>
      <c r="AZ387" s="210">
        <f t="shared" si="180"/>
        <v>2.6427774874732968E-2</v>
      </c>
    </row>
    <row r="388" spans="2:52" s="202" customFormat="1" x14ac:dyDescent="0.25">
      <c r="B388" s="201"/>
      <c r="D388" s="208">
        <f t="shared" si="162"/>
        <v>42</v>
      </c>
      <c r="E388" s="202" t="s">
        <v>698</v>
      </c>
      <c r="G388"/>
      <c r="I388"/>
      <c r="J388"/>
      <c r="K388" s="211">
        <f t="shared" si="187"/>
        <v>1.4284507187297488</v>
      </c>
      <c r="L388" s="211">
        <f t="shared" si="187"/>
        <v>1.3791856009283554</v>
      </c>
      <c r="M388" s="211">
        <f t="shared" si="187"/>
        <v>1.3316195629763135</v>
      </c>
      <c r="N388" s="211">
        <f t="shared" si="187"/>
        <v>1.2856940061639617</v>
      </c>
      <c r="O388" s="211">
        <f t="shared" si="187"/>
        <v>1.2413523527630395</v>
      </c>
      <c r="P388" s="211">
        <f t="shared" si="187"/>
        <v>1.1985399763260769</v>
      </c>
      <c r="Q388" s="211">
        <f t="shared" si="187"/>
        <v>1.1572041343896533</v>
      </c>
      <c r="R388" s="211">
        <f t="shared" si="187"/>
        <v>1.1172939034986209</v>
      </c>
      <c r="S388" s="211">
        <f t="shared" si="187"/>
        <v>1.0787601164712424</v>
      </c>
      <c r="T388" s="211">
        <f t="shared" si="187"/>
        <v>1.0415553018279624</v>
      </c>
      <c r="U388" s="211">
        <f t="shared" si="187"/>
        <v>1.0056336253091884</v>
      </c>
      <c r="V388" s="211">
        <f t="shared" si="187"/>
        <v>0.97095083341003552</v>
      </c>
      <c r="W388" s="211">
        <f t="shared" si="187"/>
        <v>0.9374641988624729</v>
      </c>
      <c r="X388" s="211">
        <f t="shared" si="187"/>
        <v>0.90513246799770919</v>
      </c>
      <c r="Y388" s="211">
        <f t="shared" si="187"/>
        <v>0.87391580992397055</v>
      </c>
      <c r="Z388" s="211">
        <f t="shared" si="187"/>
        <v>0.8427187793406824</v>
      </c>
      <c r="AA388" s="211">
        <f t="shared" si="187"/>
        <v>0.81154208571891795</v>
      </c>
      <c r="AB388" s="211">
        <f t="shared" si="187"/>
        <v>0.78038649261346937</v>
      </c>
      <c r="AC388" s="211">
        <f t="shared" si="187"/>
        <v>0.74925282415660399</v>
      </c>
      <c r="AD388" s="211">
        <f t="shared" si="187"/>
        <v>0.71814197264382151</v>
      </c>
      <c r="AE388" s="211">
        <f t="shared" si="187"/>
        <v>0.68705490745303821</v>
      </c>
      <c r="AF388" s="211">
        <f t="shared" si="187"/>
        <v>0.65599268560608848</v>
      </c>
      <c r="AG388" s="211">
        <f t="shared" si="187"/>
        <v>0.62495646437212882</v>
      </c>
      <c r="AH388" s="211">
        <f t="shared" si="187"/>
        <v>0.5939475164360869</v>
      </c>
      <c r="AI388" s="211">
        <f t="shared" si="187"/>
        <v>0.56296724832616929</v>
      </c>
      <c r="AJ388" s="211">
        <f t="shared" si="187"/>
        <v>0.53201722303465426</v>
      </c>
      <c r="AK388" s="211">
        <f t="shared" si="187"/>
        <v>0.50109918811006648</v>
      </c>
      <c r="AL388" s="211">
        <f t="shared" si="187"/>
        <v>0.47021511100117669</v>
      </c>
      <c r="AM388" s="211">
        <f t="shared" ref="AK388:AM390" si="188">AM387*($K$76/$K$71)^(1/(COUNT($D387:$D392)))</f>
        <v>2.566188413297698E-2</v>
      </c>
      <c r="AN388" s="210">
        <f t="shared" si="180"/>
        <v>2.566188413297698E-2</v>
      </c>
      <c r="AO388" s="210">
        <f t="shared" si="180"/>
        <v>2.566188413297698E-2</v>
      </c>
      <c r="AP388" s="210">
        <f t="shared" si="180"/>
        <v>2.566188413297698E-2</v>
      </c>
      <c r="AQ388" s="210">
        <f t="shared" si="180"/>
        <v>2.566188413297698E-2</v>
      </c>
      <c r="AR388" s="210">
        <f t="shared" si="180"/>
        <v>2.566188413297698E-2</v>
      </c>
      <c r="AS388" s="210">
        <f t="shared" si="180"/>
        <v>2.566188413297698E-2</v>
      </c>
      <c r="AT388" s="210">
        <f t="shared" si="180"/>
        <v>2.566188413297698E-2</v>
      </c>
      <c r="AU388" s="210">
        <f t="shared" si="180"/>
        <v>2.566188413297698E-2</v>
      </c>
      <c r="AV388" s="210">
        <f t="shared" si="180"/>
        <v>2.566188413297698E-2</v>
      </c>
      <c r="AW388" s="210">
        <f t="shared" si="180"/>
        <v>2.566188413297698E-2</v>
      </c>
      <c r="AX388" s="210">
        <f t="shared" si="180"/>
        <v>2.566188413297698E-2</v>
      </c>
      <c r="AY388" s="210">
        <f t="shared" si="180"/>
        <v>2.566188413297698E-2</v>
      </c>
      <c r="AZ388" s="210">
        <f t="shared" si="180"/>
        <v>2.566188413297698E-2</v>
      </c>
    </row>
    <row r="389" spans="2:52" s="202" customFormat="1" x14ac:dyDescent="0.25">
      <c r="B389" s="201"/>
      <c r="D389" s="208">
        <f t="shared" si="162"/>
        <v>43</v>
      </c>
      <c r="E389" s="202" t="s">
        <v>699</v>
      </c>
      <c r="G389"/>
      <c r="I389"/>
      <c r="J389"/>
      <c r="K389" s="211">
        <f t="shared" si="187"/>
        <v>1.3870534695963839</v>
      </c>
      <c r="L389" s="211">
        <f t="shared" si="187"/>
        <v>1.3392160806822861</v>
      </c>
      <c r="M389" s="211">
        <f t="shared" si="187"/>
        <v>1.2930285313946197</v>
      </c>
      <c r="N389" s="211">
        <f t="shared" si="187"/>
        <v>1.2484339212449851</v>
      </c>
      <c r="O389" s="211">
        <f t="shared" si="187"/>
        <v>1.2053773121572862</v>
      </c>
      <c r="P389" s="211">
        <f t="shared" si="187"/>
        <v>1.1638056607870786</v>
      </c>
      <c r="Q389" s="211">
        <f t="shared" si="187"/>
        <v>1.1236677531751247</v>
      </c>
      <c r="R389" s="211">
        <f t="shared" si="187"/>
        <v>1.0849141416546473</v>
      </c>
      <c r="S389" s="211">
        <f t="shared" si="187"/>
        <v>1.0474970839345583</v>
      </c>
      <c r="T389" s="211">
        <f t="shared" si="187"/>
        <v>1.0113704842836151</v>
      </c>
      <c r="U389" s="211">
        <f t="shared" si="187"/>
        <v>0.97648983674304635</v>
      </c>
      <c r="V389" s="211">
        <f t="shared" si="187"/>
        <v>0.94281217029769049</v>
      </c>
      <c r="W389" s="211">
        <f t="shared" si="187"/>
        <v>0.91029599593809718</v>
      </c>
      <c r="X389" s="211">
        <f t="shared" si="187"/>
        <v>0.87890125554837883</v>
      </c>
      <c r="Y389" s="211">
        <f t="shared" si="187"/>
        <v>0.84858927255684313</v>
      </c>
      <c r="Z389" s="211">
        <f t="shared" si="187"/>
        <v>0.81829634824081632</v>
      </c>
      <c r="AA389" s="211">
        <f t="shared" si="187"/>
        <v>0.78802317151052892</v>
      </c>
      <c r="AB389" s="211">
        <f t="shared" si="187"/>
        <v>0.75777048379255563</v>
      </c>
      <c r="AC389" s="211">
        <f t="shared" si="187"/>
        <v>0.72753908533537948</v>
      </c>
      <c r="AD389" s="211">
        <f t="shared" si="187"/>
        <v>0.69732984257530994</v>
      </c>
      <c r="AE389" s="211">
        <f t="shared" si="187"/>
        <v>0.66714369679718399</v>
      </c>
      <c r="AF389" s="211">
        <f t="shared" si="187"/>
        <v>0.63698167438979036</v>
      </c>
      <c r="AG389" s="211">
        <f t="shared" si="187"/>
        <v>0.60684489908401995</v>
      </c>
      <c r="AH389" s="211">
        <f t="shared" si="187"/>
        <v>0.57673460668172538</v>
      </c>
      <c r="AI389" s="211">
        <f t="shared" si="187"/>
        <v>0.54665216294918995</v>
      </c>
      <c r="AJ389" s="211">
        <f t="shared" si="187"/>
        <v>0.51659908558235801</v>
      </c>
      <c r="AK389" s="211">
        <f t="shared" si="188"/>
        <v>0.48657707148488388</v>
      </c>
      <c r="AL389" s="211">
        <f t="shared" si="188"/>
        <v>0.45658803108784346</v>
      </c>
      <c r="AM389" s="211">
        <f t="shared" si="188"/>
        <v>2.4918189305598495E-2</v>
      </c>
      <c r="AN389" s="210">
        <f t="shared" si="180"/>
        <v>2.4918189305598495E-2</v>
      </c>
      <c r="AO389" s="210">
        <f t="shared" si="180"/>
        <v>2.4918189305598495E-2</v>
      </c>
      <c r="AP389" s="210">
        <f t="shared" si="180"/>
        <v>2.4918189305598495E-2</v>
      </c>
      <c r="AQ389" s="210">
        <f t="shared" si="180"/>
        <v>2.4918189305598495E-2</v>
      </c>
      <c r="AR389" s="210">
        <f t="shared" si="180"/>
        <v>2.4918189305598495E-2</v>
      </c>
      <c r="AS389" s="210">
        <f t="shared" si="180"/>
        <v>2.4918189305598495E-2</v>
      </c>
      <c r="AT389" s="210">
        <f t="shared" si="180"/>
        <v>2.4918189305598495E-2</v>
      </c>
      <c r="AU389" s="210">
        <f t="shared" si="180"/>
        <v>2.4918189305598495E-2</v>
      </c>
      <c r="AV389" s="210">
        <f t="shared" si="180"/>
        <v>2.4918189305598495E-2</v>
      </c>
      <c r="AW389" s="210">
        <f t="shared" si="180"/>
        <v>2.4918189305598495E-2</v>
      </c>
      <c r="AX389" s="210">
        <f t="shared" si="180"/>
        <v>2.4918189305598495E-2</v>
      </c>
      <c r="AY389" s="210">
        <f t="shared" si="180"/>
        <v>2.4918189305598495E-2</v>
      </c>
      <c r="AZ389" s="210">
        <f t="shared" si="180"/>
        <v>2.4918189305598495E-2</v>
      </c>
    </row>
    <row r="390" spans="2:52" s="202" customFormat="1" x14ac:dyDescent="0.25">
      <c r="B390" s="201"/>
      <c r="D390" s="208">
        <f t="shared" si="162"/>
        <v>44</v>
      </c>
      <c r="E390" s="202" t="s">
        <v>700</v>
      </c>
      <c r="G390"/>
      <c r="I390"/>
      <c r="J390"/>
      <c r="K390" s="211">
        <f t="shared" si="187"/>
        <v>1.3468559344001814</v>
      </c>
      <c r="L390" s="211">
        <f t="shared" si="187"/>
        <v>1.3004048980432987</v>
      </c>
      <c r="M390" s="211">
        <f t="shared" si="187"/>
        <v>1.2555558880973474</v>
      </c>
      <c r="N390" s="211">
        <f t="shared" si="187"/>
        <v>1.21225365307985</v>
      </c>
      <c r="O390" s="211">
        <f t="shared" si="187"/>
        <v>1.1704448470488966</v>
      </c>
      <c r="P390" s="211">
        <f t="shared" si="187"/>
        <v>1.1300779638839151</v>
      </c>
      <c r="Q390" s="211">
        <f t="shared" si="187"/>
        <v>1.0911032738329993</v>
      </c>
      <c r="R390" s="211">
        <f t="shared" si="187"/>
        <v>1.0534727622486244</v>
      </c>
      <c r="S390" s="211">
        <f t="shared" si="187"/>
        <v>1.0171400704362745</v>
      </c>
      <c r="T390" s="211">
        <f t="shared" si="187"/>
        <v>0.98206043854311387</v>
      </c>
      <c r="U390" s="211">
        <f t="shared" si="187"/>
        <v>0.94819065041633999</v>
      </c>
      <c r="V390" s="211">
        <f t="shared" si="187"/>
        <v>0.91548898036329129</v>
      </c>
      <c r="W390" s="211">
        <f t="shared" si="187"/>
        <v>0.88391514174771646</v>
      </c>
      <c r="X390" s="211">
        <f t="shared" si="187"/>
        <v>0.85343023735888324</v>
      </c>
      <c r="Y390" s="211">
        <f t="shared" si="187"/>
        <v>0.82399671149238074</v>
      </c>
      <c r="Z390" s="211">
        <f t="shared" si="187"/>
        <v>0.79458169197100015</v>
      </c>
      <c r="AA390" s="211">
        <f t="shared" si="187"/>
        <v>0.76518584773999321</v>
      </c>
      <c r="AB390" s="211">
        <f t="shared" si="187"/>
        <v>0.73580989873900449</v>
      </c>
      <c r="AC390" s="211">
        <f t="shared" si="187"/>
        <v>0.70645462202489739</v>
      </c>
      <c r="AD390" s="211">
        <f t="shared" si="187"/>
        <v>0.67712085892420382</v>
      </c>
      <c r="AE390" s="211">
        <f t="shared" si="187"/>
        <v>0.64780952344283382</v>
      </c>
      <c r="AF390" s="211">
        <f t="shared" si="187"/>
        <v>0.61852161222429192</v>
      </c>
      <c r="AG390" s="211">
        <f t="shared" si="187"/>
        <v>0.58925821643316001</v>
      </c>
      <c r="AH390" s="211">
        <f t="shared" si="187"/>
        <v>0.56002053605710644</v>
      </c>
      <c r="AI390" s="211">
        <f t="shared" si="187"/>
        <v>0.53080989728179329</v>
      </c>
      <c r="AJ390" s="211">
        <f t="shared" si="187"/>
        <v>0.50162777381954216</v>
      </c>
      <c r="AK390" s="211">
        <f t="shared" si="188"/>
        <v>0.47247581339685196</v>
      </c>
      <c r="AL390" s="211">
        <f t="shared" si="188"/>
        <v>0.44335587107950647</v>
      </c>
      <c r="AM390" s="211">
        <f t="shared" si="188"/>
        <v>2.4196047143386898E-2</v>
      </c>
      <c r="AN390" s="210">
        <f t="shared" si="180"/>
        <v>2.4196047143386898E-2</v>
      </c>
      <c r="AO390" s="210">
        <f t="shared" si="180"/>
        <v>2.4196047143386898E-2</v>
      </c>
      <c r="AP390" s="210">
        <f t="shared" si="180"/>
        <v>2.4196047143386898E-2</v>
      </c>
      <c r="AQ390" s="210">
        <f t="shared" si="180"/>
        <v>2.4196047143386898E-2</v>
      </c>
      <c r="AR390" s="210">
        <f t="shared" si="180"/>
        <v>2.4196047143386898E-2</v>
      </c>
      <c r="AS390" s="210">
        <f t="shared" si="180"/>
        <v>2.4196047143386898E-2</v>
      </c>
      <c r="AT390" s="210">
        <f t="shared" si="180"/>
        <v>2.4196047143386898E-2</v>
      </c>
      <c r="AU390" s="210">
        <f t="shared" si="180"/>
        <v>2.4196047143386898E-2</v>
      </c>
      <c r="AV390" s="210">
        <f t="shared" si="180"/>
        <v>2.4196047143386898E-2</v>
      </c>
      <c r="AW390" s="210">
        <f t="shared" si="180"/>
        <v>2.4196047143386898E-2</v>
      </c>
      <c r="AX390" s="210">
        <f t="shared" si="180"/>
        <v>2.4196047143386898E-2</v>
      </c>
      <c r="AY390" s="210">
        <f t="shared" si="180"/>
        <v>2.4196047143386898E-2</v>
      </c>
      <c r="AZ390" s="210">
        <f t="shared" si="180"/>
        <v>2.4196047143386898E-2</v>
      </c>
    </row>
    <row r="391" spans="2:52" s="202" customFormat="1" x14ac:dyDescent="0.25">
      <c r="B391" s="201"/>
      <c r="D391" s="208">
        <f t="shared" si="162"/>
        <v>45</v>
      </c>
      <c r="E391" s="202" t="s">
        <v>701</v>
      </c>
      <c r="G391"/>
      <c r="I391"/>
      <c r="J391"/>
      <c r="K391" s="209" cm="1">
        <f t="array" ref="K391">SUMPRODUCT((EmissionRates!$J$50:$S$109)*(EmissionRates!$E$50:$E$109=$D391)*(EmissionRates!$J$8:$S$8=$E$349)*(EmissionRates!$B$50:$B$109=K$2)*(EmissionRates!$F$50:$F$109=$F$349))</f>
        <v>1.5914918722168301</v>
      </c>
      <c r="L391" s="210">
        <f t="shared" ref="L391:AL391" si="189">K391*($AM$71/$K$71)^(1/(COUNT(K$2:AM$2)))</f>
        <v>1.5366037101425769</v>
      </c>
      <c r="M391" s="210">
        <f t="shared" si="189"/>
        <v>1.4836085582611391</v>
      </c>
      <c r="N391" s="210">
        <f t="shared" si="189"/>
        <v>1.4324411294968582</v>
      </c>
      <c r="O391" s="210">
        <f t="shared" si="189"/>
        <v>1.3830383884271646</v>
      </c>
      <c r="P391" s="210">
        <f t="shared" si="189"/>
        <v>1.3353394736264477</v>
      </c>
      <c r="Q391" s="210">
        <f t="shared" si="189"/>
        <v>1.2892856226881686</v>
      </c>
      <c r="R391" s="210">
        <f t="shared" si="189"/>
        <v>1.2448200998328491</v>
      </c>
      <c r="S391" s="210">
        <f t="shared" si="189"/>
        <v>1.2018881260127501</v>
      </c>
      <c r="T391" s="210">
        <f t="shared" si="189"/>
        <v>1.1604368114271357</v>
      </c>
      <c r="U391" s="210">
        <f t="shared" si="189"/>
        <v>1.1204150903649848</v>
      </c>
      <c r="V391" s="210">
        <f t="shared" si="189"/>
        <v>1.0817736582948787</v>
      </c>
      <c r="W391" s="210">
        <f t="shared" si="189"/>
        <v>1.0444649111245647</v>
      </c>
      <c r="X391" s="210">
        <f t="shared" si="189"/>
        <v>1.0084428865553654</v>
      </c>
      <c r="Y391" s="210">
        <f t="shared" si="189"/>
        <v>0.97366320745918622</v>
      </c>
      <c r="Z391" s="210">
        <f t="shared" si="189"/>
        <v>0.93890539610483037</v>
      </c>
      <c r="AA391" s="210">
        <f t="shared" si="189"/>
        <v>0.90417024294130022</v>
      </c>
      <c r="AB391" s="210">
        <f t="shared" si="189"/>
        <v>0.86945859867435027</v>
      </c>
      <c r="AC391" s="210">
        <f t="shared" si="189"/>
        <v>0.8347713815014286</v>
      </c>
      <c r="AD391" s="210">
        <f t="shared" si="189"/>
        <v>0.80010958556326206</v>
      </c>
      <c r="AE391" s="210">
        <f t="shared" si="189"/>
        <v>0.76547429088106123</v>
      </c>
      <c r="AF391" s="210">
        <f t="shared" si="189"/>
        <v>0.73086667512349623</v>
      </c>
      <c r="AG391" s="210">
        <f t="shared" si="189"/>
        <v>0.69628802764863362</v>
      </c>
      <c r="AH391" s="210">
        <f t="shared" si="189"/>
        <v>0.66173976640368803</v>
      </c>
      <c r="AI391" s="210">
        <f t="shared" si="189"/>
        <v>0.62722345845581817</v>
      </c>
      <c r="AJ391" s="210">
        <f t="shared" si="189"/>
        <v>0.59274084519482084</v>
      </c>
      <c r="AK391" s="210">
        <f t="shared" si="189"/>
        <v>0.55829387363170391</v>
      </c>
      <c r="AL391" s="210">
        <f t="shared" si="189"/>
        <v>0.52388473577679473</v>
      </c>
      <c r="AM391" s="209" cm="1">
        <f t="array" ref="AM391">SUMPRODUCT((EmissionRates!$J$50:$S$109)*(EmissionRates!$E$50:$E$109=$D391)*(EmissionRates!$J$8:$S$8=$E$349)*(EmissionRates!$B$50:$B$109=AM$2)*(EmissionRates!$F$50:$F$109=$F$349))</f>
        <v>2.4617854372477498E-2</v>
      </c>
      <c r="AN391" s="210">
        <f t="shared" si="180"/>
        <v>2.4617854372477498E-2</v>
      </c>
      <c r="AO391" s="210">
        <f t="shared" si="180"/>
        <v>2.4617854372477498E-2</v>
      </c>
      <c r="AP391" s="210">
        <f t="shared" si="180"/>
        <v>2.4617854372477498E-2</v>
      </c>
      <c r="AQ391" s="210">
        <f t="shared" si="180"/>
        <v>2.4617854372477498E-2</v>
      </c>
      <c r="AR391" s="210">
        <f t="shared" si="180"/>
        <v>2.4617854372477498E-2</v>
      </c>
      <c r="AS391" s="210">
        <f t="shared" si="180"/>
        <v>2.4617854372477498E-2</v>
      </c>
      <c r="AT391" s="210">
        <f t="shared" si="180"/>
        <v>2.4617854372477498E-2</v>
      </c>
      <c r="AU391" s="210">
        <f t="shared" si="180"/>
        <v>2.4617854372477498E-2</v>
      </c>
      <c r="AV391" s="210">
        <f t="shared" si="180"/>
        <v>2.4617854372477498E-2</v>
      </c>
      <c r="AW391" s="210">
        <f t="shared" si="180"/>
        <v>2.4617854372477498E-2</v>
      </c>
      <c r="AX391" s="210">
        <f t="shared" si="180"/>
        <v>2.4617854372477498E-2</v>
      </c>
      <c r="AY391" s="210">
        <f t="shared" si="180"/>
        <v>2.4617854372477498E-2</v>
      </c>
      <c r="AZ391" s="210">
        <f t="shared" si="180"/>
        <v>2.4617854372477498E-2</v>
      </c>
    </row>
    <row r="392" spans="2:52" s="202" customFormat="1" x14ac:dyDescent="0.25">
      <c r="B392" s="201"/>
      <c r="D392" s="208">
        <f t="shared" si="162"/>
        <v>46</v>
      </c>
      <c r="E392" s="202" t="s">
        <v>702</v>
      </c>
      <c r="G392"/>
      <c r="I392"/>
      <c r="J392"/>
      <c r="K392" s="211">
        <f t="shared" ref="K392:AL395" si="190">K391*($K$76/$K$71)^(1/(COUNT($D391:$D396)))</f>
        <v>1.5453696051592221</v>
      </c>
      <c r="L392" s="211">
        <f t="shared" si="190"/>
        <v>1.4920721307370295</v>
      </c>
      <c r="M392" s="211">
        <f t="shared" si="190"/>
        <v>1.4406128060819221</v>
      </c>
      <c r="N392" s="211">
        <f t="shared" si="190"/>
        <v>1.3909282361718494</v>
      </c>
      <c r="O392" s="211">
        <f t="shared" si="190"/>
        <v>1.3429572123837656</v>
      </c>
      <c r="P392" s="211">
        <f t="shared" si="190"/>
        <v>1.2966406370880141</v>
      </c>
      <c r="Q392" s="211">
        <f t="shared" si="190"/>
        <v>1.2519214508433396</v>
      </c>
      <c r="R392" s="211">
        <f t="shared" si="190"/>
        <v>1.2087445621028352</v>
      </c>
      <c r="S392" s="211">
        <f t="shared" si="190"/>
        <v>1.1670567793442228</v>
      </c>
      <c r="T392" s="211">
        <f t="shared" si="190"/>
        <v>1.1268067455408619</v>
      </c>
      <c r="U392" s="211">
        <f t="shared" si="190"/>
        <v>1.0879448748927518</v>
      </c>
      <c r="V392" s="211">
        <f t="shared" si="190"/>
        <v>1.050423291739589</v>
      </c>
      <c r="W392" s="211">
        <f t="shared" si="190"/>
        <v>1.0141957715806182</v>
      </c>
      <c r="X392" s="211">
        <f t="shared" si="190"/>
        <v>0.97921768412862331</v>
      </c>
      <c r="Y392" s="211">
        <f t="shared" si="190"/>
        <v>0.94544593832789814</v>
      </c>
      <c r="Z392" s="211">
        <f t="shared" si="190"/>
        <v>0.91169542653039815</v>
      </c>
      <c r="AA392" s="211">
        <f t="shared" si="190"/>
        <v>0.87796691627749979</v>
      </c>
      <c r="AB392" s="211">
        <f t="shared" si="190"/>
        <v>0.84426123362105987</v>
      </c>
      <c r="AC392" s="211">
        <f t="shared" si="190"/>
        <v>0.81057927014868414</v>
      </c>
      <c r="AD392" s="211">
        <f t="shared" si="190"/>
        <v>0.77692199119038108</v>
      </c>
      <c r="AE392" s="211">
        <f t="shared" si="190"/>
        <v>0.74329044546778145</v>
      </c>
      <c r="AF392" s="211">
        <f t="shared" si="190"/>
        <v>0.70968577652010123</v>
      </c>
      <c r="AG392" s="211">
        <f t="shared" si="190"/>
        <v>0.67610923633913578</v>
      </c>
      <c r="AH392" s="211">
        <f t="shared" si="190"/>
        <v>0.64256220177924761</v>
      </c>
      <c r="AI392" s="211">
        <f t="shared" si="190"/>
        <v>0.60904619449316921</v>
      </c>
      <c r="AJ392" s="211">
        <f t="shared" si="190"/>
        <v>0.57556290540431021</v>
      </c>
      <c r="AK392" s="211">
        <f t="shared" si="190"/>
        <v>0.54211422509828078</v>
      </c>
      <c r="AL392" s="211">
        <f t="shared" si="190"/>
        <v>0.50870228205980228</v>
      </c>
      <c r="AM392" s="211">
        <f>AM391*($K$76/$K$71)^(1/(COUNT($D391:$D396)))</f>
        <v>2.3904416073750191E-2</v>
      </c>
      <c r="AN392" s="210">
        <f t="shared" si="180"/>
        <v>2.3904416073750191E-2</v>
      </c>
      <c r="AO392" s="210">
        <f t="shared" si="180"/>
        <v>2.3904416073750191E-2</v>
      </c>
      <c r="AP392" s="210">
        <f t="shared" si="180"/>
        <v>2.3904416073750191E-2</v>
      </c>
      <c r="AQ392" s="210">
        <f t="shared" si="180"/>
        <v>2.3904416073750191E-2</v>
      </c>
      <c r="AR392" s="210">
        <f t="shared" si="180"/>
        <v>2.3904416073750191E-2</v>
      </c>
      <c r="AS392" s="210">
        <f t="shared" si="180"/>
        <v>2.3904416073750191E-2</v>
      </c>
      <c r="AT392" s="210">
        <f t="shared" si="180"/>
        <v>2.3904416073750191E-2</v>
      </c>
      <c r="AU392" s="210">
        <f t="shared" si="180"/>
        <v>2.3904416073750191E-2</v>
      </c>
      <c r="AV392" s="210">
        <f t="shared" si="180"/>
        <v>2.3904416073750191E-2</v>
      </c>
      <c r="AW392" s="210">
        <f t="shared" si="180"/>
        <v>2.3904416073750191E-2</v>
      </c>
      <c r="AX392" s="210">
        <f t="shared" si="180"/>
        <v>2.3904416073750191E-2</v>
      </c>
      <c r="AY392" s="210">
        <f t="shared" si="180"/>
        <v>2.3904416073750191E-2</v>
      </c>
      <c r="AZ392" s="210">
        <f t="shared" si="180"/>
        <v>2.3904416073750191E-2</v>
      </c>
    </row>
    <row r="393" spans="2:52" s="202" customFormat="1" x14ac:dyDescent="0.25">
      <c r="B393" s="201"/>
      <c r="D393" s="208">
        <f t="shared" si="162"/>
        <v>47</v>
      </c>
      <c r="E393" s="202" t="s">
        <v>703</v>
      </c>
      <c r="G393"/>
      <c r="I393"/>
      <c r="J393"/>
      <c r="K393" s="211">
        <f t="shared" si="190"/>
        <v>1.5005839855301493</v>
      </c>
      <c r="L393" s="211">
        <f t="shared" si="190"/>
        <v>1.4488310997996805</v>
      </c>
      <c r="M393" s="211">
        <f t="shared" si="190"/>
        <v>1.3988630932944051</v>
      </c>
      <c r="N393" s="211">
        <f t="shared" si="190"/>
        <v>1.3506184082131771</v>
      </c>
      <c r="O393" s="211">
        <f t="shared" si="190"/>
        <v>1.3040376097908686</v>
      </c>
      <c r="P393" s="211">
        <f t="shared" si="190"/>
        <v>1.2590633130780475</v>
      </c>
      <c r="Q393" s="211">
        <f t="shared" si="190"/>
        <v>1.2156401122459173</v>
      </c>
      <c r="R393" s="211">
        <f t="shared" si="190"/>
        <v>1.1737145123294219</v>
      </c>
      <c r="S393" s="211">
        <f t="shared" si="190"/>
        <v>1.1332348633244265</v>
      </c>
      <c r="T393" s="211">
        <f t="shared" si="190"/>
        <v>1.0941512965577904</v>
      </c>
      <c r="U393" s="211">
        <f t="shared" si="190"/>
        <v>1.0564156632519381</v>
      </c>
      <c r="V393" s="211">
        <f t="shared" si="190"/>
        <v>1.0199814752082481</v>
      </c>
      <c r="W393" s="211">
        <f t="shared" si="190"/>
        <v>0.98480384753617989</v>
      </c>
      <c r="X393" s="211">
        <f t="shared" si="190"/>
        <v>0.95083944335758941</v>
      </c>
      <c r="Y393" s="211">
        <f t="shared" si="190"/>
        <v>0.91804642041810824</v>
      </c>
      <c r="Z393" s="211">
        <f t="shared" si="190"/>
        <v>0.8852740161093301</v>
      </c>
      <c r="AA393" s="211">
        <f t="shared" si="190"/>
        <v>0.85252297572888081</v>
      </c>
      <c r="AB393" s="211">
        <f t="shared" si="190"/>
        <v>0.81979410138920206</v>
      </c>
      <c r="AC393" s="211">
        <f t="shared" si="190"/>
        <v>0.78708825883922451</v>
      </c>
      <c r="AD393" s="211">
        <f t="shared" si="190"/>
        <v>0.75440638543318794</v>
      </c>
      <c r="AE393" s="211">
        <f t="shared" si="190"/>
        <v>0.7217494995002216</v>
      </c>
      <c r="AF393" s="211">
        <f t="shared" si="190"/>
        <v>0.68911871143917669</v>
      </c>
      <c r="AG393" s="211">
        <f t="shared" si="190"/>
        <v>0.65651523695847136</v>
      </c>
      <c r="AH393" s="211">
        <f t="shared" si="190"/>
        <v>0.6239404130105084</v>
      </c>
      <c r="AI393" s="211">
        <f t="shared" si="190"/>
        <v>0.59139571714972816</v>
      </c>
      <c r="AJ393" s="211">
        <f t="shared" si="190"/>
        <v>0.55888279129569507</v>
      </c>
      <c r="AK393" s="211">
        <f t="shared" si="190"/>
        <v>0.52640347124385922</v>
      </c>
      <c r="AL393" s="211">
        <f t="shared" si="190"/>
        <v>0.49395982379434139</v>
      </c>
      <c r="AM393" s="211">
        <f t="shared" ref="AK393:AM395" si="191">AM392*($K$76/$K$71)^(1/(COUNT($D392:$D397)))</f>
        <v>2.3211653590160534E-2</v>
      </c>
      <c r="AN393" s="210">
        <f t="shared" si="180"/>
        <v>2.3211653590160534E-2</v>
      </c>
      <c r="AO393" s="210">
        <f t="shared" si="180"/>
        <v>2.3211653590160534E-2</v>
      </c>
      <c r="AP393" s="210">
        <f t="shared" si="180"/>
        <v>2.3211653590160534E-2</v>
      </c>
      <c r="AQ393" s="210">
        <f t="shared" si="180"/>
        <v>2.3211653590160534E-2</v>
      </c>
      <c r="AR393" s="210">
        <f t="shared" si="180"/>
        <v>2.3211653590160534E-2</v>
      </c>
      <c r="AS393" s="210">
        <f t="shared" si="180"/>
        <v>2.3211653590160534E-2</v>
      </c>
      <c r="AT393" s="210">
        <f t="shared" si="180"/>
        <v>2.3211653590160534E-2</v>
      </c>
      <c r="AU393" s="210">
        <f t="shared" si="180"/>
        <v>2.3211653590160534E-2</v>
      </c>
      <c r="AV393" s="210">
        <f t="shared" si="180"/>
        <v>2.3211653590160534E-2</v>
      </c>
      <c r="AW393" s="210">
        <f t="shared" si="180"/>
        <v>2.3211653590160534E-2</v>
      </c>
      <c r="AX393" s="210">
        <f t="shared" si="180"/>
        <v>2.3211653590160534E-2</v>
      </c>
      <c r="AY393" s="210">
        <f t="shared" si="180"/>
        <v>2.3211653590160534E-2</v>
      </c>
      <c r="AZ393" s="210">
        <f t="shared" si="180"/>
        <v>2.3211653590160534E-2</v>
      </c>
    </row>
    <row r="394" spans="2:52" s="202" customFormat="1" x14ac:dyDescent="0.25">
      <c r="B394" s="201"/>
      <c r="D394" s="208">
        <f t="shared" si="162"/>
        <v>48</v>
      </c>
      <c r="E394" s="202" t="s">
        <v>704</v>
      </c>
      <c r="G394"/>
      <c r="I394"/>
      <c r="J394"/>
      <c r="K394" s="211">
        <f t="shared" si="190"/>
        <v>1.4570962765878557</v>
      </c>
      <c r="L394" s="211">
        <f t="shared" si="190"/>
        <v>1.4068432165607616</v>
      </c>
      <c r="M394" s="211">
        <f t="shared" si="190"/>
        <v>1.3583233090251419</v>
      </c>
      <c r="N394" s="211">
        <f t="shared" si="190"/>
        <v>1.3114767801571323</v>
      </c>
      <c r="O394" s="211">
        <f t="shared" si="190"/>
        <v>1.2662459176421921</v>
      </c>
      <c r="P394" s="211">
        <f t="shared" si="190"/>
        <v>1.2225749995767452</v>
      </c>
      <c r="Q394" s="211">
        <f t="shared" si="190"/>
        <v>1.1804102258218994</v>
      </c>
      <c r="R394" s="211">
        <f t="shared" si="190"/>
        <v>1.1396996517246722</v>
      </c>
      <c r="S394" s="211">
        <f t="shared" si="190"/>
        <v>1.1003931241250697</v>
      </c>
      <c r="T394" s="211">
        <f t="shared" si="190"/>
        <v>1.0624422195701884</v>
      </c>
      <c r="U394" s="211">
        <f t="shared" si="190"/>
        <v>1.0258001846592157</v>
      </c>
      <c r="V394" s="211">
        <f t="shared" si="190"/>
        <v>0.99042187844584728</v>
      </c>
      <c r="W394" s="211">
        <f t="shared" si="190"/>
        <v>0.95626371682715217</v>
      </c>
      <c r="X394" s="211">
        <f t="shared" si="190"/>
        <v>0.9232836188503869</v>
      </c>
      <c r="Y394" s="211">
        <f t="shared" si="190"/>
        <v>0.89144095487160491</v>
      </c>
      <c r="Z394" s="211">
        <f t="shared" si="190"/>
        <v>0.85961831198482119</v>
      </c>
      <c r="AA394" s="211">
        <f t="shared" si="190"/>
        <v>0.82781641388854676</v>
      </c>
      <c r="AB394" s="211">
        <f t="shared" si="190"/>
        <v>0.79603603944958501</v>
      </c>
      <c r="AC394" s="211">
        <f t="shared" si="190"/>
        <v>0.76427802932700972</v>
      </c>
      <c r="AD394" s="211">
        <f t="shared" si="190"/>
        <v>0.73254329371004423</v>
      </c>
      <c r="AE394" s="211">
        <f t="shared" si="190"/>
        <v>0.70083282141610714</v>
      </c>
      <c r="AF394" s="211">
        <f t="shared" si="190"/>
        <v>0.66914769066410984</v>
      </c>
      <c r="AG394" s="211">
        <f t="shared" si="190"/>
        <v>0.63748908193060461</v>
      </c>
      <c r="AH394" s="211">
        <f t="shared" si="190"/>
        <v>0.60585829342241404</v>
      </c>
      <c r="AI394" s="211">
        <f t="shared" si="190"/>
        <v>0.57425675987367797</v>
      </c>
      <c r="AJ394" s="211">
        <f t="shared" si="190"/>
        <v>0.54268607562027282</v>
      </c>
      <c r="AK394" s="211">
        <f t="shared" si="191"/>
        <v>0.51114802325533615</v>
      </c>
      <c r="AL394" s="211">
        <f t="shared" si="191"/>
        <v>0.47964460968203981</v>
      </c>
      <c r="AM394" s="211">
        <f t="shared" si="191"/>
        <v>2.2538967725769132E-2</v>
      </c>
      <c r="AN394" s="210">
        <f t="shared" si="180"/>
        <v>2.2538967725769132E-2</v>
      </c>
      <c r="AO394" s="210">
        <f t="shared" si="180"/>
        <v>2.2538967725769132E-2</v>
      </c>
      <c r="AP394" s="210">
        <f t="shared" si="180"/>
        <v>2.2538967725769132E-2</v>
      </c>
      <c r="AQ394" s="210">
        <f t="shared" si="180"/>
        <v>2.2538967725769132E-2</v>
      </c>
      <c r="AR394" s="210">
        <f t="shared" si="180"/>
        <v>2.2538967725769132E-2</v>
      </c>
      <c r="AS394" s="210">
        <f t="shared" si="180"/>
        <v>2.2538967725769132E-2</v>
      </c>
      <c r="AT394" s="210">
        <f t="shared" si="180"/>
        <v>2.2538967725769132E-2</v>
      </c>
      <c r="AU394" s="210">
        <f t="shared" si="180"/>
        <v>2.2538967725769132E-2</v>
      </c>
      <c r="AV394" s="210">
        <f t="shared" si="180"/>
        <v>2.2538967725769132E-2</v>
      </c>
      <c r="AW394" s="210">
        <f t="shared" si="180"/>
        <v>2.2538967725769132E-2</v>
      </c>
      <c r="AX394" s="210">
        <f t="shared" si="180"/>
        <v>2.2538967725769132E-2</v>
      </c>
      <c r="AY394" s="210">
        <f t="shared" si="180"/>
        <v>2.2538967725769132E-2</v>
      </c>
      <c r="AZ394" s="210">
        <f t="shared" si="180"/>
        <v>2.2538967725769132E-2</v>
      </c>
    </row>
    <row r="395" spans="2:52" s="202" customFormat="1" x14ac:dyDescent="0.25">
      <c r="B395" s="201"/>
      <c r="D395" s="208">
        <f t="shared" si="162"/>
        <v>49</v>
      </c>
      <c r="E395" s="202" t="s">
        <v>705</v>
      </c>
      <c r="G395"/>
      <c r="I395"/>
      <c r="J395"/>
      <c r="K395" s="211">
        <f t="shared" si="190"/>
        <v>1.4148688642016269</v>
      </c>
      <c r="L395" s="211">
        <f t="shared" si="190"/>
        <v>1.3660721641443787</v>
      </c>
      <c r="M395" s="211">
        <f t="shared" si="190"/>
        <v>1.3189583889126903</v>
      </c>
      <c r="N395" s="211">
        <f t="shared" si="190"/>
        <v>1.2734694969593845</v>
      </c>
      <c r="O395" s="211">
        <f t="shared" si="190"/>
        <v>1.2295494485029881</v>
      </c>
      <c r="P395" s="211">
        <f t="shared" si="190"/>
        <v>1.1871441364898421</v>
      </c>
      <c r="Q395" s="211">
        <f t="shared" si="190"/>
        <v>1.1462013199372254</v>
      </c>
      <c r="R395" s="211">
        <f t="shared" si="190"/>
        <v>1.1066705595753745</v>
      </c>
      <c r="S395" s="211">
        <f t="shared" si="190"/>
        <v>1.0685031557091096</v>
      </c>
      <c r="T395" s="211">
        <f t="shared" si="190"/>
        <v>1.0316520882225255</v>
      </c>
      <c r="U395" s="211">
        <f t="shared" si="190"/>
        <v>0.99607195865282494</v>
      </c>
      <c r="V395" s="211">
        <f t="shared" si="190"/>
        <v>0.96171893426194288</v>
      </c>
      <c r="W395" s="211">
        <f t="shared" si="190"/>
        <v>0.92855069403705293</v>
      </c>
      <c r="X395" s="211">
        <f t="shared" si="190"/>
        <v>0.89652637655343692</v>
      </c>
      <c r="Y395" s="211">
        <f t="shared" si="190"/>
        <v>0.86560652963548557</v>
      </c>
      <c r="Z395" s="211">
        <f t="shared" si="190"/>
        <v>0.83470612358781227</v>
      </c>
      <c r="AA395" s="211">
        <f t="shared" si="190"/>
        <v>0.80382586113576648</v>
      </c>
      <c r="AB395" s="211">
        <f t="shared" si="190"/>
        <v>0.7729664985741842</v>
      </c>
      <c r="AC395" s="211">
        <f t="shared" si="190"/>
        <v>0.74212885219939939</v>
      </c>
      <c r="AD395" s="211">
        <f t="shared" si="190"/>
        <v>0.71131380582287562</v>
      </c>
      <c r="AE395" s="211">
        <f t="shared" si="190"/>
        <v>0.6805223196055854</v>
      </c>
      <c r="AF395" s="211">
        <f t="shared" si="190"/>
        <v>0.64975544051909184</v>
      </c>
      <c r="AG395" s="211">
        <f t="shared" si="190"/>
        <v>0.61901431482911939</v>
      </c>
      <c r="AH395" s="211">
        <f t="shared" si="190"/>
        <v>0.58830020311977749</v>
      </c>
      <c r="AI395" s="211">
        <f t="shared" si="190"/>
        <v>0.5576144985458602</v>
      </c>
      <c r="AJ395" s="211">
        <f t="shared" si="190"/>
        <v>0.52695874923855612</v>
      </c>
      <c r="AK395" s="211">
        <f t="shared" si="191"/>
        <v>0.49633468613052106</v>
      </c>
      <c r="AL395" s="211">
        <f t="shared" si="191"/>
        <v>0.46574425796382307</v>
      </c>
      <c r="AM395" s="211">
        <f t="shared" si="191"/>
        <v>2.1885776649648386E-2</v>
      </c>
      <c r="AN395" s="210">
        <f t="shared" si="180"/>
        <v>2.1885776649648386E-2</v>
      </c>
      <c r="AO395" s="210">
        <f t="shared" si="180"/>
        <v>2.1885776649648386E-2</v>
      </c>
      <c r="AP395" s="210">
        <f t="shared" si="180"/>
        <v>2.1885776649648386E-2</v>
      </c>
      <c r="AQ395" s="210">
        <f t="shared" si="180"/>
        <v>2.1885776649648386E-2</v>
      </c>
      <c r="AR395" s="210">
        <f t="shared" si="180"/>
        <v>2.1885776649648386E-2</v>
      </c>
      <c r="AS395" s="210">
        <f t="shared" si="180"/>
        <v>2.1885776649648386E-2</v>
      </c>
      <c r="AT395" s="210">
        <f t="shared" si="180"/>
        <v>2.1885776649648386E-2</v>
      </c>
      <c r="AU395" s="210">
        <f t="shared" si="180"/>
        <v>2.1885776649648386E-2</v>
      </c>
      <c r="AV395" s="210">
        <f t="shared" ref="AV395:AZ411" si="192">$AM395</f>
        <v>2.1885776649648386E-2</v>
      </c>
      <c r="AW395" s="210">
        <f t="shared" si="192"/>
        <v>2.1885776649648386E-2</v>
      </c>
      <c r="AX395" s="210">
        <f t="shared" si="192"/>
        <v>2.1885776649648386E-2</v>
      </c>
      <c r="AY395" s="210">
        <f t="shared" si="192"/>
        <v>2.1885776649648386E-2</v>
      </c>
      <c r="AZ395" s="210">
        <f t="shared" si="192"/>
        <v>2.1885776649648386E-2</v>
      </c>
    </row>
    <row r="396" spans="2:52" s="202" customFormat="1" x14ac:dyDescent="0.25">
      <c r="B396" s="201"/>
      <c r="D396" s="208">
        <f t="shared" si="162"/>
        <v>50</v>
      </c>
      <c r="E396" s="202" t="s">
        <v>706</v>
      </c>
      <c r="G396"/>
      <c r="I396"/>
      <c r="J396"/>
      <c r="K396" s="209" cm="1">
        <f t="array" ref="K396">SUMPRODUCT((EmissionRates!$J$50:$S$109)*(EmissionRates!$E$50:$E$109=$D396)*(EmissionRates!$J$8:$S$8=$E$349)*(EmissionRates!$B$50:$B$109=K$2)*(EmissionRates!$F$50:$F$109=$F$349))</f>
        <v>1.6498560954010399</v>
      </c>
      <c r="L396" s="210">
        <f t="shared" ref="L396:AL396" si="193">K396*($AM$71/$K$71)^(1/(COUNT(K$2:AM$2)))</f>
        <v>1.592955039012089</v>
      </c>
      <c r="M396" s="210">
        <f t="shared" si="193"/>
        <v>1.5380164145147459</v>
      </c>
      <c r="N396" s="210">
        <f t="shared" si="193"/>
        <v>1.4849725405833272</v>
      </c>
      <c r="O396" s="210">
        <f t="shared" si="193"/>
        <v>1.433758070119322</v>
      </c>
      <c r="P396" s="210">
        <f t="shared" si="193"/>
        <v>1.3843099097474065</v>
      </c>
      <c r="Q396" s="210">
        <f t="shared" si="193"/>
        <v>1.3365671420879193</v>
      </c>
      <c r="R396" s="210">
        <f t="shared" si="193"/>
        <v>1.290470950710042</v>
      </c>
      <c r="S396" s="210">
        <f t="shared" si="193"/>
        <v>1.2459645476732326</v>
      </c>
      <c r="T396" s="210">
        <f t="shared" si="193"/>
        <v>1.2029931035676453</v>
      </c>
      <c r="U396" s="210">
        <f t="shared" si="193"/>
        <v>1.1615036799673508</v>
      </c>
      <c r="V396" s="210">
        <f t="shared" si="193"/>
        <v>1.1214451642131442</v>
      </c>
      <c r="W396" s="210">
        <f t="shared" si="193"/>
        <v>1.0827682064445956</v>
      </c>
      <c r="X396" s="210">
        <f t="shared" si="193"/>
        <v>1.0454251588037702</v>
      </c>
      <c r="Y396" s="210">
        <f t="shared" si="193"/>
        <v>1.0093700167357211</v>
      </c>
      <c r="Z396" s="210">
        <f t="shared" si="193"/>
        <v>0.97333754435752062</v>
      </c>
      <c r="AA396" s="210">
        <f t="shared" si="193"/>
        <v>0.93732856110603024</v>
      </c>
      <c r="AB396" s="210">
        <f t="shared" si="193"/>
        <v>0.90134394888463809</v>
      </c>
      <c r="AC396" s="210">
        <f t="shared" si="193"/>
        <v>0.86538465956352528</v>
      </c>
      <c r="AD396" s="210">
        <f t="shared" si="193"/>
        <v>0.8294517237411928</v>
      </c>
      <c r="AE396" s="210">
        <f t="shared" si="193"/>
        <v>0.79354626104609027</v>
      </c>
      <c r="AF396" s="210">
        <f t="shared" si="193"/>
        <v>0.75766949233511782</v>
      </c>
      <c r="AG396" s="210">
        <f t="shared" si="193"/>
        <v>0.72182275425051823</v>
      </c>
      <c r="AH396" s="210">
        <f t="shared" si="193"/>
        <v>0.68600751673938687</v>
      </c>
      <c r="AI396" s="210">
        <f t="shared" si="193"/>
        <v>0.65022540433738663</v>
      </c>
      <c r="AJ396" s="210">
        <f t="shared" si="193"/>
        <v>0.61447822229569149</v>
      </c>
      <c r="AK396" s="210">
        <f t="shared" si="193"/>
        <v>0.57876798902736126</v>
      </c>
      <c r="AL396" s="210">
        <f t="shared" si="193"/>
        <v>0.54309697692954895</v>
      </c>
      <c r="AM396" s="209" cm="1">
        <f t="array" ref="AM396">SUMPRODUCT((EmissionRates!$J$50:$S$109)*(EmissionRates!$E$50:$E$109=$D396)*(EmissionRates!$J$8:$S$8=$E$349)*(EmissionRates!$B$50:$B$109=AM$2)*(EmissionRates!$F$50:$F$109=$F$349))</f>
        <v>2.26060446985894E-2</v>
      </c>
      <c r="AN396" s="210">
        <f t="shared" ref="AN396:AZ416" si="194">$AM396</f>
        <v>2.26060446985894E-2</v>
      </c>
      <c r="AO396" s="210">
        <f t="shared" si="194"/>
        <v>2.26060446985894E-2</v>
      </c>
      <c r="AP396" s="210">
        <f t="shared" si="194"/>
        <v>2.26060446985894E-2</v>
      </c>
      <c r="AQ396" s="210">
        <f t="shared" si="194"/>
        <v>2.26060446985894E-2</v>
      </c>
      <c r="AR396" s="210">
        <f t="shared" si="194"/>
        <v>2.26060446985894E-2</v>
      </c>
      <c r="AS396" s="210">
        <f t="shared" si="194"/>
        <v>2.26060446985894E-2</v>
      </c>
      <c r="AT396" s="210">
        <f t="shared" si="194"/>
        <v>2.26060446985894E-2</v>
      </c>
      <c r="AU396" s="210">
        <f t="shared" si="194"/>
        <v>2.26060446985894E-2</v>
      </c>
      <c r="AV396" s="210">
        <f t="shared" si="194"/>
        <v>2.26060446985894E-2</v>
      </c>
      <c r="AW396" s="210">
        <f t="shared" si="194"/>
        <v>2.26060446985894E-2</v>
      </c>
      <c r="AX396" s="210">
        <f t="shared" si="194"/>
        <v>2.26060446985894E-2</v>
      </c>
      <c r="AY396" s="210">
        <f t="shared" si="192"/>
        <v>2.26060446985894E-2</v>
      </c>
      <c r="AZ396" s="210">
        <f t="shared" si="192"/>
        <v>2.26060446985894E-2</v>
      </c>
    </row>
    <row r="397" spans="2:52" s="202" customFormat="1" x14ac:dyDescent="0.25">
      <c r="B397" s="201"/>
      <c r="D397" s="208">
        <f t="shared" si="162"/>
        <v>51</v>
      </c>
      <c r="E397" s="202" t="s">
        <v>707</v>
      </c>
      <c r="G397"/>
      <c r="I397"/>
      <c r="J397"/>
      <c r="K397" s="211">
        <f t="shared" ref="K397:AL400" si="195">K396*($K$76/$K$71)^(1/(COUNT($D396:$D401)))</f>
        <v>1.6020424026218778</v>
      </c>
      <c r="L397" s="211">
        <f t="shared" si="195"/>
        <v>1.546790368615288</v>
      </c>
      <c r="M397" s="211">
        <f t="shared" si="195"/>
        <v>1.4934438941974262</v>
      </c>
      <c r="N397" s="211">
        <f t="shared" si="195"/>
        <v>1.4419372594828357</v>
      </c>
      <c r="O397" s="211">
        <f t="shared" si="195"/>
        <v>1.3922070111661069</v>
      </c>
      <c r="P397" s="211">
        <f t="shared" si="195"/>
        <v>1.3441918843509411</v>
      </c>
      <c r="Q397" s="211">
        <f t="shared" si="195"/>
        <v>1.2978327270752084</v>
      </c>
      <c r="R397" s="211">
        <f t="shared" si="195"/>
        <v>1.2530724274390261</v>
      </c>
      <c r="S397" s="211">
        <f t="shared" si="195"/>
        <v>1.209855843246078</v>
      </c>
      <c r="T397" s="211">
        <f t="shared" si="195"/>
        <v>1.1681297340715</v>
      </c>
      <c r="U397" s="211">
        <f t="shared" si="195"/>
        <v>1.1278426956726413</v>
      </c>
      <c r="V397" s="211">
        <f t="shared" si="195"/>
        <v>1.088945096661901</v>
      </c>
      <c r="W397" s="211">
        <f t="shared" si="195"/>
        <v>1.0513890173636218</v>
      </c>
      <c r="X397" s="211">
        <f t="shared" si="195"/>
        <v>1.0151281907797196</v>
      </c>
      <c r="Y397" s="211">
        <f t="shared" si="195"/>
        <v>0.98011794559131726</v>
      </c>
      <c r="Z397" s="211">
        <f t="shared" si="195"/>
        <v>0.94512971311329197</v>
      </c>
      <c r="AA397" s="211">
        <f t="shared" si="195"/>
        <v>0.91016428903479607</v>
      </c>
      <c r="AB397" s="211">
        <f t="shared" si="195"/>
        <v>0.87522252970119641</v>
      </c>
      <c r="AC397" s="211">
        <f t="shared" si="195"/>
        <v>0.84030535939697804</v>
      </c>
      <c r="AD397" s="211">
        <f t="shared" si="195"/>
        <v>0.80541377885335841</v>
      </c>
      <c r="AE397" s="211">
        <f t="shared" si="195"/>
        <v>0.77054887525136873</v>
      </c>
      <c r="AF397" s="211">
        <f t="shared" si="195"/>
        <v>0.7357118340668376</v>
      </c>
      <c r="AG397" s="211">
        <f t="shared" si="195"/>
        <v>0.70090395320541632</v>
      </c>
      <c r="AH397" s="211">
        <f t="shared" si="195"/>
        <v>0.66612666001436449</v>
      </c>
      <c r="AI397" s="211">
        <f t="shared" si="195"/>
        <v>0.63138153194945135</v>
      </c>
      <c r="AJ397" s="211">
        <f t="shared" si="195"/>
        <v>0.59667032194472769</v>
      </c>
      <c r="AK397" s="211">
        <f t="shared" si="195"/>
        <v>0.56199498991858676</v>
      </c>
      <c r="AL397" s="211">
        <f t="shared" si="195"/>
        <v>0.52735774241292332</v>
      </c>
      <c r="AM397" s="211">
        <f>AM396*($K$76/$K$71)^(1/(COUNT($D396:$D401)))</f>
        <v>2.1950909696704508E-2</v>
      </c>
      <c r="AN397" s="210">
        <f t="shared" si="194"/>
        <v>2.1950909696704508E-2</v>
      </c>
      <c r="AO397" s="210">
        <f t="shared" si="194"/>
        <v>2.1950909696704508E-2</v>
      </c>
      <c r="AP397" s="210">
        <f t="shared" si="194"/>
        <v>2.1950909696704508E-2</v>
      </c>
      <c r="AQ397" s="210">
        <f t="shared" si="194"/>
        <v>2.1950909696704508E-2</v>
      </c>
      <c r="AR397" s="210">
        <f t="shared" si="194"/>
        <v>2.1950909696704508E-2</v>
      </c>
      <c r="AS397" s="210">
        <f t="shared" si="194"/>
        <v>2.1950909696704508E-2</v>
      </c>
      <c r="AT397" s="210">
        <f t="shared" si="194"/>
        <v>2.1950909696704508E-2</v>
      </c>
      <c r="AU397" s="210">
        <f t="shared" si="194"/>
        <v>2.1950909696704508E-2</v>
      </c>
      <c r="AV397" s="210">
        <f t="shared" si="194"/>
        <v>2.1950909696704508E-2</v>
      </c>
      <c r="AW397" s="210">
        <f t="shared" si="194"/>
        <v>2.1950909696704508E-2</v>
      </c>
      <c r="AX397" s="210">
        <f t="shared" si="194"/>
        <v>2.1950909696704508E-2</v>
      </c>
      <c r="AY397" s="210">
        <f t="shared" si="192"/>
        <v>2.1950909696704508E-2</v>
      </c>
      <c r="AZ397" s="210">
        <f t="shared" si="192"/>
        <v>2.1950909696704508E-2</v>
      </c>
    </row>
    <row r="398" spans="2:52" s="202" customFormat="1" x14ac:dyDescent="0.25">
      <c r="B398" s="201"/>
      <c r="D398" s="208">
        <f t="shared" si="162"/>
        <v>52</v>
      </c>
      <c r="E398" s="202" t="s">
        <v>708</v>
      </c>
      <c r="G398"/>
      <c r="I398"/>
      <c r="J398"/>
      <c r="K398" s="211">
        <f t="shared" si="195"/>
        <v>1.5556143756735434</v>
      </c>
      <c r="L398" s="211">
        <f t="shared" si="195"/>
        <v>1.5019635745179756</v>
      </c>
      <c r="M398" s="211">
        <f t="shared" si="195"/>
        <v>1.4501631088373466</v>
      </c>
      <c r="N398" s="211">
        <f t="shared" si="195"/>
        <v>1.4001491633428627</v>
      </c>
      <c r="O398" s="211">
        <f t="shared" si="195"/>
        <v>1.3518601236391004</v>
      </c>
      <c r="P398" s="211">
        <f t="shared" si="195"/>
        <v>1.3052365003185074</v>
      </c>
      <c r="Q398" s="211">
        <f t="shared" si="195"/>
        <v>1.260220855673762</v>
      </c>
      <c r="R398" s="211">
        <f t="shared" si="195"/>
        <v>1.2167577329377188</v>
      </c>
      <c r="S398" s="211">
        <f t="shared" si="195"/>
        <v>1.1747935879637585</v>
      </c>
      <c r="T398" s="211">
        <f t="shared" si="195"/>
        <v>1.1342767232623829</v>
      </c>
      <c r="U398" s="211">
        <f t="shared" si="195"/>
        <v>1.0951572243127858</v>
      </c>
      <c r="V398" s="211">
        <f t="shared" si="195"/>
        <v>1.0573868980709438</v>
      </c>
      <c r="W398" s="211">
        <f t="shared" si="195"/>
        <v>1.0209192135984699</v>
      </c>
      <c r="X398" s="211">
        <f t="shared" si="195"/>
        <v>0.98570924473908927</v>
      </c>
      <c r="Y398" s="211">
        <f t="shared" si="195"/>
        <v>0.95171361477211602</v>
      </c>
      <c r="Z398" s="211">
        <f t="shared" si="195"/>
        <v>0.91773935957565689</v>
      </c>
      <c r="AA398" s="211">
        <f t="shared" si="195"/>
        <v>0.88378725177937656</v>
      </c>
      <c r="AB398" s="211">
        <f t="shared" si="195"/>
        <v>0.8498581229113048</v>
      </c>
      <c r="AC398" s="211">
        <f t="shared" si="195"/>
        <v>0.81595287046967901</v>
      </c>
      <c r="AD398" s="211">
        <f t="shared" si="195"/>
        <v>0.78207246618400239</v>
      </c>
      <c r="AE398" s="211">
        <f t="shared" si="195"/>
        <v>0.74821796572823096</v>
      </c>
      <c r="AF398" s="211">
        <f t="shared" si="195"/>
        <v>0.71439052022248384</v>
      </c>
      <c r="AG398" s="211">
        <f t="shared" si="195"/>
        <v>0.68059138995842727</v>
      </c>
      <c r="AH398" s="211">
        <f t="shared" si="195"/>
        <v>0.64682196091805066</v>
      </c>
      <c r="AI398" s="211">
        <f t="shared" si="195"/>
        <v>0.61308376484162996</v>
      </c>
      <c r="AJ398" s="211">
        <f t="shared" si="195"/>
        <v>0.57937850386226986</v>
      </c>
      <c r="AK398" s="211">
        <f t="shared" si="195"/>
        <v>0.54570808109890334</v>
      </c>
      <c r="AL398" s="211">
        <f t="shared" si="195"/>
        <v>0.51207463914668672</v>
      </c>
      <c r="AM398" s="211">
        <f t="shared" ref="AK398:AM400" si="196">AM397*($K$76/$K$71)^(1/(COUNT($D397:$D402)))</f>
        <v>2.1314760849912968E-2</v>
      </c>
      <c r="AN398" s="210">
        <f t="shared" si="194"/>
        <v>2.1314760849912968E-2</v>
      </c>
      <c r="AO398" s="210">
        <f t="shared" si="194"/>
        <v>2.1314760849912968E-2</v>
      </c>
      <c r="AP398" s="210">
        <f t="shared" si="194"/>
        <v>2.1314760849912968E-2</v>
      </c>
      <c r="AQ398" s="210">
        <f t="shared" si="194"/>
        <v>2.1314760849912968E-2</v>
      </c>
      <c r="AR398" s="210">
        <f t="shared" si="194"/>
        <v>2.1314760849912968E-2</v>
      </c>
      <c r="AS398" s="210">
        <f t="shared" si="194"/>
        <v>2.1314760849912968E-2</v>
      </c>
      <c r="AT398" s="210">
        <f t="shared" si="194"/>
        <v>2.1314760849912968E-2</v>
      </c>
      <c r="AU398" s="210">
        <f t="shared" si="194"/>
        <v>2.1314760849912968E-2</v>
      </c>
      <c r="AV398" s="210">
        <f t="shared" si="194"/>
        <v>2.1314760849912968E-2</v>
      </c>
      <c r="AW398" s="210">
        <f t="shared" si="194"/>
        <v>2.1314760849912968E-2</v>
      </c>
      <c r="AX398" s="210">
        <f t="shared" si="194"/>
        <v>2.1314760849912968E-2</v>
      </c>
      <c r="AY398" s="210">
        <f t="shared" si="192"/>
        <v>2.1314760849912968E-2</v>
      </c>
      <c r="AZ398" s="210">
        <f t="shared" si="192"/>
        <v>2.1314760849912968E-2</v>
      </c>
    </row>
    <row r="399" spans="2:52" s="202" customFormat="1" x14ac:dyDescent="0.25">
      <c r="B399" s="201"/>
      <c r="D399" s="208">
        <f t="shared" si="162"/>
        <v>53</v>
      </c>
      <c r="E399" s="202" t="s">
        <v>709</v>
      </c>
      <c r="G399"/>
      <c r="I399"/>
      <c r="J399"/>
      <c r="K399" s="211">
        <f t="shared" si="195"/>
        <v>1.5105318572353381</v>
      </c>
      <c r="L399" s="211">
        <f t="shared" si="195"/>
        <v>1.4584358843650727</v>
      </c>
      <c r="M399" s="211">
        <f t="shared" si="195"/>
        <v>1.4081366232796657</v>
      </c>
      <c r="N399" s="211">
        <f t="shared" si="195"/>
        <v>1.3595721080907781</v>
      </c>
      <c r="O399" s="211">
        <f t="shared" si="195"/>
        <v>1.3126825100203996</v>
      </c>
      <c r="P399" s="211">
        <f t="shared" si="195"/>
        <v>1.2674100636951315</v>
      </c>
      <c r="Q399" s="211">
        <f t="shared" si="195"/>
        <v>1.2236989959824587</v>
      </c>
      <c r="R399" s="211">
        <f t="shared" si="195"/>
        <v>1.1814954572813607</v>
      </c>
      <c r="S399" s="211">
        <f t="shared" si="195"/>
        <v>1.1407474551825993</v>
      </c>
      <c r="T399" s="211">
        <f t="shared" si="195"/>
        <v>1.1014047904169675</v>
      </c>
      <c r="U399" s="211">
        <f t="shared" si="195"/>
        <v>1.0634189950125854</v>
      </c>
      <c r="V399" s="211">
        <f t="shared" si="195"/>
        <v>1.026743272585058</v>
      </c>
      <c r="W399" s="211">
        <f t="shared" si="195"/>
        <v>0.99133244068693571</v>
      </c>
      <c r="X399" s="211">
        <f t="shared" si="195"/>
        <v>0.95714287514545604</v>
      </c>
      <c r="Y399" s="211">
        <f t="shared" si="195"/>
        <v>0.9241324563199913</v>
      </c>
      <c r="Z399" s="211">
        <f t="shared" si="195"/>
        <v>0.8911427928130089</v>
      </c>
      <c r="AA399" s="211">
        <f t="shared" si="195"/>
        <v>0.85817463486296153</v>
      </c>
      <c r="AB399" s="211">
        <f t="shared" si="195"/>
        <v>0.82522878989976167</v>
      </c>
      <c r="AC399" s="211">
        <f t="shared" si="195"/>
        <v>0.79230612941167822</v>
      </c>
      <c r="AD399" s="211">
        <f t="shared" si="195"/>
        <v>0.75940759696698501</v>
      </c>
      <c r="AE399" s="211">
        <f t="shared" si="195"/>
        <v>0.72653421764565451</v>
      </c>
      <c r="AF399" s="211">
        <f t="shared" si="195"/>
        <v>0.69368710920774268</v>
      </c>
      <c r="AG399" s="211">
        <f t="shared" si="195"/>
        <v>0.66086749542100387</v>
      </c>
      <c r="AH399" s="211">
        <f t="shared" si="195"/>
        <v>0.62807672210094445</v>
      </c>
      <c r="AI399" s="211">
        <f t="shared" si="195"/>
        <v>0.59531627659720565</v>
      </c>
      <c r="AJ399" s="211">
        <f t="shared" si="195"/>
        <v>0.56258781171418437</v>
      </c>
      <c r="AK399" s="211">
        <f t="shared" si="196"/>
        <v>0.52989317541743142</v>
      </c>
      <c r="AL399" s="211">
        <f t="shared" si="196"/>
        <v>0.49723444820857432</v>
      </c>
      <c r="AM399" s="211">
        <f t="shared" si="196"/>
        <v>2.0697047929507432E-2</v>
      </c>
      <c r="AN399" s="210">
        <f t="shared" si="194"/>
        <v>2.0697047929507432E-2</v>
      </c>
      <c r="AO399" s="210">
        <f t="shared" si="194"/>
        <v>2.0697047929507432E-2</v>
      </c>
      <c r="AP399" s="210">
        <f t="shared" si="194"/>
        <v>2.0697047929507432E-2</v>
      </c>
      <c r="AQ399" s="210">
        <f t="shared" si="194"/>
        <v>2.0697047929507432E-2</v>
      </c>
      <c r="AR399" s="210">
        <f t="shared" si="194"/>
        <v>2.0697047929507432E-2</v>
      </c>
      <c r="AS399" s="210">
        <f t="shared" si="194"/>
        <v>2.0697047929507432E-2</v>
      </c>
      <c r="AT399" s="210">
        <f t="shared" si="194"/>
        <v>2.0697047929507432E-2</v>
      </c>
      <c r="AU399" s="210">
        <f t="shared" si="194"/>
        <v>2.0697047929507432E-2</v>
      </c>
      <c r="AV399" s="210">
        <f t="shared" si="194"/>
        <v>2.0697047929507432E-2</v>
      </c>
      <c r="AW399" s="210">
        <f t="shared" si="194"/>
        <v>2.0697047929507432E-2</v>
      </c>
      <c r="AX399" s="210">
        <f t="shared" si="194"/>
        <v>2.0697047929507432E-2</v>
      </c>
      <c r="AY399" s="210">
        <f t="shared" si="192"/>
        <v>2.0697047929507432E-2</v>
      </c>
      <c r="AZ399" s="210">
        <f t="shared" si="192"/>
        <v>2.0697047929507432E-2</v>
      </c>
    </row>
    <row r="400" spans="2:52" s="202" customFormat="1" x14ac:dyDescent="0.25">
      <c r="B400" s="201"/>
      <c r="D400" s="208">
        <f t="shared" si="162"/>
        <v>54</v>
      </c>
      <c r="E400" s="202" t="s">
        <v>710</v>
      </c>
      <c r="G400"/>
      <c r="I400"/>
      <c r="J400"/>
      <c r="K400" s="211">
        <f t="shared" si="195"/>
        <v>1.4667558537667253</v>
      </c>
      <c r="L400" s="211">
        <f t="shared" si="195"/>
        <v>1.4161696494446345</v>
      </c>
      <c r="M400" s="211">
        <f t="shared" si="195"/>
        <v>1.3673280872599136</v>
      </c>
      <c r="N400" s="211">
        <f t="shared" si="195"/>
        <v>1.3201709971280859</v>
      </c>
      <c r="O400" s="211">
        <f t="shared" si="195"/>
        <v>1.2746402841404276</v>
      </c>
      <c r="P400" s="211">
        <f t="shared" si="195"/>
        <v>1.2306798569942816</v>
      </c>
      <c r="Q400" s="211">
        <f t="shared" si="195"/>
        <v>1.1882355588916909</v>
      </c>
      <c r="R400" s="211">
        <f t="shared" si="195"/>
        <v>1.1472551008212448</v>
      </c>
      <c r="S400" s="211">
        <f t="shared" si="195"/>
        <v>1.1076879971409246</v>
      </c>
      <c r="T400" s="211">
        <f t="shared" si="195"/>
        <v>1.0694855033826074</v>
      </c>
      <c r="U400" s="211">
        <f t="shared" si="195"/>
        <v>1.0326005562015945</v>
      </c>
      <c r="V400" s="211">
        <f t="shared" si="195"/>
        <v>0.99698771539719289</v>
      </c>
      <c r="W400" s="211">
        <f t="shared" si="195"/>
        <v>0.96260310793291726</v>
      </c>
      <c r="X400" s="211">
        <f t="shared" si="195"/>
        <v>0.9294043738873542</v>
      </c>
      <c r="Y400" s="211">
        <f t="shared" si="195"/>
        <v>0.89735061426909657</v>
      </c>
      <c r="Z400" s="211">
        <f t="shared" si="195"/>
        <v>0.86531700846933346</v>
      </c>
      <c r="AA400" s="211">
        <f t="shared" si="195"/>
        <v>0.83330428498421449</v>
      </c>
      <c r="AB400" s="211">
        <f t="shared" si="195"/>
        <v>0.80131322784391101</v>
      </c>
      <c r="AC400" s="211">
        <f t="shared" si="195"/>
        <v>0.76934468328050598</v>
      </c>
      <c r="AD400" s="211">
        <f t="shared" si="195"/>
        <v>0.73739956751717106</v>
      </c>
      <c r="AE400" s="211">
        <f t="shared" si="195"/>
        <v>0.70547887592652458</v>
      </c>
      <c r="AF400" s="211">
        <f t="shared" si="195"/>
        <v>0.67358369387535166</v>
      </c>
      <c r="AG400" s="211">
        <f t="shared" si="195"/>
        <v>0.64171520966597662</v>
      </c>
      <c r="AH400" s="211">
        <f t="shared" si="195"/>
        <v>0.60987473011146853</v>
      </c>
      <c r="AI400" s="211">
        <f t="shared" si="195"/>
        <v>0.57806369945729785</v>
      </c>
      <c r="AJ400" s="211">
        <f t="shared" si="195"/>
        <v>0.54628372260872538</v>
      </c>
      <c r="AK400" s="211">
        <f t="shared" si="196"/>
        <v>0.51453659397629359</v>
      </c>
      <c r="AL400" s="211">
        <f t="shared" si="196"/>
        <v>0.48282433376760425</v>
      </c>
      <c r="AM400" s="211">
        <f t="shared" si="196"/>
        <v>2.0097236652696339E-2</v>
      </c>
      <c r="AN400" s="210">
        <f t="shared" si="194"/>
        <v>2.0097236652696339E-2</v>
      </c>
      <c r="AO400" s="210">
        <f t="shared" si="194"/>
        <v>2.0097236652696339E-2</v>
      </c>
      <c r="AP400" s="210">
        <f t="shared" si="194"/>
        <v>2.0097236652696339E-2</v>
      </c>
      <c r="AQ400" s="210">
        <f t="shared" si="194"/>
        <v>2.0097236652696339E-2</v>
      </c>
      <c r="AR400" s="210">
        <f t="shared" si="194"/>
        <v>2.0097236652696339E-2</v>
      </c>
      <c r="AS400" s="210">
        <f t="shared" si="194"/>
        <v>2.0097236652696339E-2</v>
      </c>
      <c r="AT400" s="210">
        <f t="shared" si="194"/>
        <v>2.0097236652696339E-2</v>
      </c>
      <c r="AU400" s="210">
        <f t="shared" si="194"/>
        <v>2.0097236652696339E-2</v>
      </c>
      <c r="AV400" s="210">
        <f t="shared" si="194"/>
        <v>2.0097236652696339E-2</v>
      </c>
      <c r="AW400" s="210">
        <f t="shared" si="194"/>
        <v>2.0097236652696339E-2</v>
      </c>
      <c r="AX400" s="210">
        <f t="shared" si="194"/>
        <v>2.0097236652696339E-2</v>
      </c>
      <c r="AY400" s="210">
        <f t="shared" si="192"/>
        <v>2.0097236652696339E-2</v>
      </c>
      <c r="AZ400" s="210">
        <f t="shared" si="192"/>
        <v>2.0097236652696339E-2</v>
      </c>
    </row>
    <row r="401" spans="2:52" s="202" customFormat="1" x14ac:dyDescent="0.25">
      <c r="B401" s="201"/>
      <c r="D401" s="208">
        <f t="shared" si="162"/>
        <v>55</v>
      </c>
      <c r="E401" s="202" t="s">
        <v>711</v>
      </c>
      <c r="G401"/>
      <c r="I401"/>
      <c r="J401"/>
      <c r="K401" s="209" cm="1">
        <f t="array" ref="K401">SUMPRODUCT((EmissionRates!$J$50:$S$109)*(EmissionRates!$E$50:$E$109=$D401)*(EmissionRates!$J$8:$S$8=$E$349)*(EmissionRates!$B$50:$B$109=K$2)*(EmissionRates!$F$50:$F$109=$F$349))</f>
        <v>1.7228630717372699</v>
      </c>
      <c r="L401" s="210">
        <f t="shared" ref="L401:AL401" si="197">K401*($AM$71/$K$71)^(1/(COUNT(K$2:AM$2)))</f>
        <v>1.6634441144908598</v>
      </c>
      <c r="M401" s="210">
        <f t="shared" si="197"/>
        <v>1.6060744277512988</v>
      </c>
      <c r="N401" s="210">
        <f t="shared" si="197"/>
        <v>1.5506833352596141</v>
      </c>
      <c r="O401" s="210">
        <f t="shared" si="197"/>
        <v>1.4972025982747525</v>
      </c>
      <c r="P401" s="210">
        <f t="shared" si="197"/>
        <v>1.4455663315072516</v>
      </c>
      <c r="Q401" s="210">
        <f t="shared" si="197"/>
        <v>1.3957109219522328</v>
      </c>
      <c r="R401" s="210">
        <f t="shared" si="197"/>
        <v>1.3475749505217218</v>
      </c>
      <c r="S401" s="210">
        <f t="shared" si="197"/>
        <v>1.3010991163797534</v>
      </c>
      <c r="T401" s="210">
        <f t="shared" si="197"/>
        <v>1.2562261638870436</v>
      </c>
      <c r="U401" s="210">
        <f t="shared" si="197"/>
        <v>1.2129008120652309</v>
      </c>
      <c r="V401" s="210">
        <f t="shared" si="197"/>
        <v>1.17106968649379</v>
      </c>
      <c r="W401" s="210">
        <f t="shared" si="197"/>
        <v>1.130681253555718</v>
      </c>
      <c r="X401" s="210">
        <f t="shared" si="197"/>
        <v>1.0916857569509886</v>
      </c>
      <c r="Y401" s="210">
        <f t="shared" si="197"/>
        <v>1.0540351563995609</v>
      </c>
      <c r="Z401" s="210">
        <f t="shared" si="197"/>
        <v>1.016408228683356</v>
      </c>
      <c r="AA401" s="210">
        <f t="shared" si="197"/>
        <v>0.97880582949973594</v>
      </c>
      <c r="AB401" s="210">
        <f t="shared" si="197"/>
        <v>0.94122887977676495</v>
      </c>
      <c r="AC401" s="210">
        <f t="shared" si="197"/>
        <v>0.90367837350536662</v>
      </c>
      <c r="AD401" s="210">
        <f t="shared" si="197"/>
        <v>0.86615538688855276</v>
      </c>
      <c r="AE401" s="210">
        <f t="shared" si="197"/>
        <v>0.82866108909890479</v>
      </c>
      <c r="AF401" s="210">
        <f t="shared" si="197"/>
        <v>0.79119675501686548</v>
      </c>
      <c r="AG401" s="210">
        <f t="shared" si="197"/>
        <v>0.75376378043178049</v>
      </c>
      <c r="AH401" s="210">
        <f t="shared" si="197"/>
        <v>0.71636370033665631</v>
      </c>
      <c r="AI401" s="210">
        <f t="shared" si="197"/>
        <v>0.67899821115369008</v>
      </c>
      <c r="AJ401" s="210">
        <f t="shared" si="197"/>
        <v>0.6416691980173439</v>
      </c>
      <c r="AK401" s="210">
        <f t="shared" si="197"/>
        <v>0.6043787686564881</v>
      </c>
      <c r="AL401" s="210">
        <f t="shared" si="197"/>
        <v>0.56712929602301232</v>
      </c>
      <c r="AM401" s="209" cm="1">
        <f t="array" ref="AM401">SUMPRODUCT((EmissionRates!$J$50:$S$109)*(EmissionRates!$E$50:$E$109=$D401)*(EmissionRates!$J$8:$S$8=$E$349)*(EmissionRates!$B$50:$B$109=AM$2)*(EmissionRates!$F$50:$F$109=$F$349))</f>
        <v>2.0994370115938701E-2</v>
      </c>
      <c r="AN401" s="210">
        <f t="shared" si="194"/>
        <v>2.0994370115938701E-2</v>
      </c>
      <c r="AO401" s="210">
        <f t="shared" si="194"/>
        <v>2.0994370115938701E-2</v>
      </c>
      <c r="AP401" s="210">
        <f t="shared" si="194"/>
        <v>2.0994370115938701E-2</v>
      </c>
      <c r="AQ401" s="210">
        <f t="shared" si="194"/>
        <v>2.0994370115938701E-2</v>
      </c>
      <c r="AR401" s="210">
        <f t="shared" si="194"/>
        <v>2.0994370115938701E-2</v>
      </c>
      <c r="AS401" s="210">
        <f t="shared" si="194"/>
        <v>2.0994370115938701E-2</v>
      </c>
      <c r="AT401" s="210">
        <f t="shared" si="194"/>
        <v>2.0994370115938701E-2</v>
      </c>
      <c r="AU401" s="210">
        <f t="shared" si="194"/>
        <v>2.0994370115938701E-2</v>
      </c>
      <c r="AV401" s="210">
        <f t="shared" si="194"/>
        <v>2.0994370115938701E-2</v>
      </c>
      <c r="AW401" s="210">
        <f t="shared" si="194"/>
        <v>2.0994370115938701E-2</v>
      </c>
      <c r="AX401" s="210">
        <f t="shared" si="194"/>
        <v>2.0994370115938701E-2</v>
      </c>
      <c r="AY401" s="210">
        <f t="shared" si="192"/>
        <v>2.0994370115938701E-2</v>
      </c>
      <c r="AZ401" s="210">
        <f t="shared" si="192"/>
        <v>2.0994370115938701E-2</v>
      </c>
    </row>
    <row r="402" spans="2:52" s="202" customFormat="1" x14ac:dyDescent="0.25">
      <c r="B402" s="201"/>
      <c r="D402" s="208">
        <f t="shared" si="162"/>
        <v>56</v>
      </c>
      <c r="E402" s="202" t="s">
        <v>712</v>
      </c>
      <c r="G402"/>
      <c r="I402"/>
      <c r="J402"/>
      <c r="K402" s="211">
        <f t="shared" ref="K402:AL405" si="198">K401*($K$76/$K$71)^(1/(COUNT($D401:$D406)))</f>
        <v>1.6729335985897433</v>
      </c>
      <c r="L402" s="211">
        <f t="shared" si="198"/>
        <v>1.6152366338098019</v>
      </c>
      <c r="M402" s="211">
        <f t="shared" si="198"/>
        <v>1.5595295506053299</v>
      </c>
      <c r="N402" s="211">
        <f t="shared" si="198"/>
        <v>1.5057437209523148</v>
      </c>
      <c r="O402" s="211">
        <f t="shared" si="198"/>
        <v>1.4538128837041182</v>
      </c>
      <c r="P402" s="211">
        <f t="shared" si="198"/>
        <v>1.4036730629614349</v>
      </c>
      <c r="Q402" s="211">
        <f t="shared" si="198"/>
        <v>1.3552624892575476</v>
      </c>
      <c r="R402" s="211">
        <f t="shared" si="198"/>
        <v>1.3085215234617829</v>
      </c>
      <c r="S402" s="211">
        <f t="shared" si="198"/>
        <v>1.2633925833074255</v>
      </c>
      <c r="T402" s="211">
        <f t="shared" si="198"/>
        <v>1.2198200724535722</v>
      </c>
      <c r="U402" s="211">
        <f t="shared" si="198"/>
        <v>1.1777503119935344</v>
      </c>
      <c r="V402" s="211">
        <f t="shared" si="198"/>
        <v>1.1371314743254171</v>
      </c>
      <c r="W402" s="211">
        <f t="shared" si="198"/>
        <v>1.0979135193033984</v>
      </c>
      <c r="X402" s="211">
        <f t="shared" si="198"/>
        <v>1.0600481325910569</v>
      </c>
      <c r="Y402" s="211">
        <f t="shared" si="198"/>
        <v>1.0234886661408003</v>
      </c>
      <c r="Z402" s="211">
        <f t="shared" si="198"/>
        <v>0.98695218647461702</v>
      </c>
      <c r="AA402" s="211">
        <f t="shared" si="198"/>
        <v>0.95043952449131197</v>
      </c>
      <c r="AB402" s="211">
        <f t="shared" si="198"/>
        <v>0.91395157442997232</v>
      </c>
      <c r="AC402" s="211">
        <f t="shared" si="198"/>
        <v>0.8774893014751447</v>
      </c>
      <c r="AD402" s="211">
        <f t="shared" si="198"/>
        <v>0.84105375064091459</v>
      </c>
      <c r="AE402" s="211">
        <f t="shared" si="198"/>
        <v>0.80464605721663029</v>
      </c>
      <c r="AF402" s="211">
        <f t="shared" si="198"/>
        <v>0.76826745913603234</v>
      </c>
      <c r="AG402" s="211">
        <f t="shared" si="198"/>
        <v>0.73191931173776115</v>
      </c>
      <c r="AH402" s="211">
        <f t="shared" si="198"/>
        <v>0.69560310552992266</v>
      </c>
      <c r="AI402" s="211">
        <f t="shared" si="198"/>
        <v>0.65932048777151131</v>
      </c>
      <c r="AJ402" s="211">
        <f t="shared" si="198"/>
        <v>0.62307328896480618</v>
      </c>
      <c r="AK402" s="211">
        <f t="shared" si="198"/>
        <v>0.58686355575559246</v>
      </c>
      <c r="AL402" s="211">
        <f t="shared" si="198"/>
        <v>0.55069359232637238</v>
      </c>
      <c r="AM402" s="211">
        <f>AM401*($K$76/$K$71)^(1/(COUNT($D401:$D406)))</f>
        <v>2.0385942286618525E-2</v>
      </c>
      <c r="AN402" s="210">
        <f t="shared" si="194"/>
        <v>2.0385942286618525E-2</v>
      </c>
      <c r="AO402" s="210">
        <f t="shared" si="194"/>
        <v>2.0385942286618525E-2</v>
      </c>
      <c r="AP402" s="210">
        <f t="shared" si="194"/>
        <v>2.0385942286618525E-2</v>
      </c>
      <c r="AQ402" s="210">
        <f t="shared" si="194"/>
        <v>2.0385942286618525E-2</v>
      </c>
      <c r="AR402" s="210">
        <f t="shared" si="194"/>
        <v>2.0385942286618525E-2</v>
      </c>
      <c r="AS402" s="210">
        <f t="shared" si="194"/>
        <v>2.0385942286618525E-2</v>
      </c>
      <c r="AT402" s="210">
        <f t="shared" si="194"/>
        <v>2.0385942286618525E-2</v>
      </c>
      <c r="AU402" s="210">
        <f t="shared" si="194"/>
        <v>2.0385942286618525E-2</v>
      </c>
      <c r="AV402" s="210">
        <f t="shared" si="194"/>
        <v>2.0385942286618525E-2</v>
      </c>
      <c r="AW402" s="210">
        <f t="shared" si="194"/>
        <v>2.0385942286618525E-2</v>
      </c>
      <c r="AX402" s="210">
        <f t="shared" si="194"/>
        <v>2.0385942286618525E-2</v>
      </c>
      <c r="AY402" s="210">
        <f t="shared" si="192"/>
        <v>2.0385942286618525E-2</v>
      </c>
      <c r="AZ402" s="210">
        <f t="shared" si="192"/>
        <v>2.0385942286618525E-2</v>
      </c>
    </row>
    <row r="403" spans="2:52" s="202" customFormat="1" x14ac:dyDescent="0.25">
      <c r="B403" s="201"/>
      <c r="D403" s="208">
        <f t="shared" si="162"/>
        <v>57</v>
      </c>
      <c r="E403" s="202" t="s">
        <v>713</v>
      </c>
      <c r="G403"/>
      <c r="I403"/>
      <c r="J403"/>
      <c r="K403" s="211">
        <f t="shared" si="198"/>
        <v>1.6244511076950057</v>
      </c>
      <c r="L403" s="211">
        <f t="shared" si="198"/>
        <v>1.5684262311389816</v>
      </c>
      <c r="M403" s="211">
        <f t="shared" si="198"/>
        <v>1.5143335683493486</v>
      </c>
      <c r="N403" s="211">
        <f t="shared" si="198"/>
        <v>1.4621064801781332</v>
      </c>
      <c r="O403" s="211">
        <f t="shared" si="198"/>
        <v>1.4116806257613914</v>
      </c>
      <c r="P403" s="211">
        <f t="shared" si="198"/>
        <v>1.3629938832548498</v>
      </c>
      <c r="Q403" s="211">
        <f t="shared" si="198"/>
        <v>1.3159862733032515</v>
      </c>
      <c r="R403" s="211">
        <f t="shared" si="198"/>
        <v>1.2705998851491307</v>
      </c>
      <c r="S403" s="211">
        <f t="shared" si="198"/>
        <v>1.226778805289986</v>
      </c>
      <c r="T403" s="211">
        <f t="shared" si="198"/>
        <v>1.1844690485959593</v>
      </c>
      <c r="U403" s="211">
        <f t="shared" si="198"/>
        <v>1.1436184918031602</v>
      </c>
      <c r="V403" s="211">
        <f t="shared" si="198"/>
        <v>1.1041768093007107</v>
      </c>
      <c r="W403" s="211">
        <f t="shared" si="198"/>
        <v>1.0660954111323939</v>
      </c>
      <c r="X403" s="211">
        <f t="shared" si="198"/>
        <v>1.0293273831365337</v>
      </c>
      <c r="Y403" s="211">
        <f t="shared" si="198"/>
        <v>0.99382742915036115</v>
      </c>
      <c r="Z403" s="211">
        <f t="shared" si="198"/>
        <v>0.95834979577923396</v>
      </c>
      <c r="AA403" s="211">
        <f t="shared" si="198"/>
        <v>0.9228952898420747</v>
      </c>
      <c r="AB403" s="211">
        <f t="shared" si="198"/>
        <v>0.88746477966245418</v>
      </c>
      <c r="AC403" s="211">
        <f t="shared" si="198"/>
        <v>0.85205920245336564</v>
      </c>
      <c r="AD403" s="211">
        <f t="shared" si="198"/>
        <v>0.81667957294383986</v>
      </c>
      <c r="AE403" s="211">
        <f t="shared" si="198"/>
        <v>0.7813269935219459</v>
      </c>
      <c r="AF403" s="211">
        <f t="shared" si="198"/>
        <v>0.74600266624545686</v>
      </c>
      <c r="AG403" s="211">
        <f t="shared" si="198"/>
        <v>0.71070790717459009</v>
      </c>
      <c r="AH403" s="211">
        <f t="shared" si="198"/>
        <v>0.6754441636217472</v>
      </c>
      <c r="AI403" s="211">
        <f t="shared" si="198"/>
        <v>0.64021303510749483</v>
      </c>
      <c r="AJ403" s="211">
        <f t="shared" si="198"/>
        <v>0.60501629908519861</v>
      </c>
      <c r="AK403" s="211">
        <f t="shared" si="198"/>
        <v>0.56985594288777819</v>
      </c>
      <c r="AL403" s="211">
        <f t="shared" si="198"/>
        <v>0.53473420392132121</v>
      </c>
      <c r="AM403" s="211">
        <f t="shared" ref="AK403:AM405" si="199">AM402*($K$76/$K$71)^(1/(COUNT($D402:$D407)))</f>
        <v>1.9795147014095574E-2</v>
      </c>
      <c r="AN403" s="210">
        <f t="shared" si="194"/>
        <v>1.9795147014095574E-2</v>
      </c>
      <c r="AO403" s="210">
        <f t="shared" si="194"/>
        <v>1.9795147014095574E-2</v>
      </c>
      <c r="AP403" s="210">
        <f t="shared" si="194"/>
        <v>1.9795147014095574E-2</v>
      </c>
      <c r="AQ403" s="210">
        <f t="shared" si="194"/>
        <v>1.9795147014095574E-2</v>
      </c>
      <c r="AR403" s="210">
        <f t="shared" si="194"/>
        <v>1.9795147014095574E-2</v>
      </c>
      <c r="AS403" s="210">
        <f t="shared" si="194"/>
        <v>1.9795147014095574E-2</v>
      </c>
      <c r="AT403" s="210">
        <f t="shared" si="194"/>
        <v>1.9795147014095574E-2</v>
      </c>
      <c r="AU403" s="210">
        <f t="shared" si="194"/>
        <v>1.9795147014095574E-2</v>
      </c>
      <c r="AV403" s="210">
        <f t="shared" si="194"/>
        <v>1.9795147014095574E-2</v>
      </c>
      <c r="AW403" s="210">
        <f t="shared" si="194"/>
        <v>1.9795147014095574E-2</v>
      </c>
      <c r="AX403" s="210">
        <f t="shared" si="194"/>
        <v>1.9795147014095574E-2</v>
      </c>
      <c r="AY403" s="210">
        <f t="shared" si="192"/>
        <v>1.9795147014095574E-2</v>
      </c>
      <c r="AZ403" s="210">
        <f t="shared" si="192"/>
        <v>1.9795147014095574E-2</v>
      </c>
    </row>
    <row r="404" spans="2:52" s="202" customFormat="1" x14ac:dyDescent="0.25">
      <c r="B404" s="201"/>
      <c r="D404" s="208">
        <f t="shared" si="162"/>
        <v>58</v>
      </c>
      <c r="E404" s="202" t="s">
        <v>714</v>
      </c>
      <c r="G404"/>
      <c r="I404"/>
      <c r="J404"/>
      <c r="K404" s="211">
        <f t="shared" si="198"/>
        <v>1.577373664750372</v>
      </c>
      <c r="L404" s="211">
        <f t="shared" si="198"/>
        <v>1.5229724184267708</v>
      </c>
      <c r="M404" s="211">
        <f t="shared" si="198"/>
        <v>1.4704473893037586</v>
      </c>
      <c r="N404" s="211">
        <f t="shared" si="198"/>
        <v>1.4197338694707331</v>
      </c>
      <c r="O404" s="211">
        <f t="shared" si="198"/>
        <v>1.3707693826956477</v>
      </c>
      <c r="P404" s="211">
        <f t="shared" si="198"/>
        <v>1.3234936074577759</v>
      </c>
      <c r="Q404" s="211">
        <f t="shared" si="198"/>
        <v>1.2778483026349543</v>
      </c>
      <c r="R404" s="211">
        <f t="shared" si="198"/>
        <v>1.2337772357537651</v>
      </c>
      <c r="S404" s="211">
        <f t="shared" si="198"/>
        <v>1.191226113714261</v>
      </c>
      <c r="T404" s="211">
        <f t="shared" si="198"/>
        <v>1.1501425159038898</v>
      </c>
      <c r="U404" s="211">
        <f t="shared" si="198"/>
        <v>1.1104758296182176</v>
      </c>
      <c r="V404" s="211">
        <f t="shared" si="198"/>
        <v>1.0721771877088975</v>
      </c>
      <c r="W404" s="211">
        <f t="shared" si="198"/>
        <v>1.0351994083820641</v>
      </c>
      <c r="X404" s="211">
        <f t="shared" si="198"/>
        <v>0.99949693707299025</v>
      </c>
      <c r="Y404" s="211">
        <f t="shared" si="198"/>
        <v>0.96502579032540092</v>
      </c>
      <c r="Z404" s="211">
        <f t="shared" si="198"/>
        <v>0.93057631732975576</v>
      </c>
      <c r="AA404" s="211">
        <f t="shared" si="198"/>
        <v>0.89614930152294281</v>
      </c>
      <c r="AB404" s="211">
        <f t="shared" si="198"/>
        <v>0.8617455860640616</v>
      </c>
      <c r="AC404" s="211">
        <f t="shared" si="198"/>
        <v>0.8273660810051825</v>
      </c>
      <c r="AD404" s="211">
        <f t="shared" si="198"/>
        <v>0.793011771667958</v>
      </c>
      <c r="AE404" s="211">
        <f t="shared" si="198"/>
        <v>0.7586837284926744</v>
      </c>
      <c r="AF404" s="211">
        <f t="shared" si="198"/>
        <v>0.7243831187008416</v>
      </c>
      <c r="AG404" s="211">
        <f t="shared" si="198"/>
        <v>0.69011122021256321</v>
      </c>
      <c r="AH404" s="211">
        <f t="shared" si="198"/>
        <v>0.65586943839637046</v>
      </c>
      <c r="AI404" s="211">
        <f t="shared" si="198"/>
        <v>0.62165932641788701</v>
      </c>
      <c r="AJ404" s="211">
        <f t="shared" si="198"/>
        <v>0.5874826102189501</v>
      </c>
      <c r="AK404" s="211">
        <f t="shared" si="199"/>
        <v>0.55334121953853177</v>
      </c>
      <c r="AL404" s="211">
        <f t="shared" si="199"/>
        <v>0.51923732694152069</v>
      </c>
      <c r="AM404" s="211">
        <f t="shared" si="199"/>
        <v>1.9221473297649262E-2</v>
      </c>
      <c r="AN404" s="210">
        <f t="shared" si="194"/>
        <v>1.9221473297649262E-2</v>
      </c>
      <c r="AO404" s="210">
        <f t="shared" si="194"/>
        <v>1.9221473297649262E-2</v>
      </c>
      <c r="AP404" s="210">
        <f t="shared" si="194"/>
        <v>1.9221473297649262E-2</v>
      </c>
      <c r="AQ404" s="210">
        <f t="shared" si="194"/>
        <v>1.9221473297649262E-2</v>
      </c>
      <c r="AR404" s="210">
        <f t="shared" si="194"/>
        <v>1.9221473297649262E-2</v>
      </c>
      <c r="AS404" s="210">
        <f t="shared" si="194"/>
        <v>1.9221473297649262E-2</v>
      </c>
      <c r="AT404" s="210">
        <f t="shared" si="194"/>
        <v>1.9221473297649262E-2</v>
      </c>
      <c r="AU404" s="210">
        <f t="shared" si="194"/>
        <v>1.9221473297649262E-2</v>
      </c>
      <c r="AV404" s="210">
        <f t="shared" si="194"/>
        <v>1.9221473297649262E-2</v>
      </c>
      <c r="AW404" s="210">
        <f t="shared" si="194"/>
        <v>1.9221473297649262E-2</v>
      </c>
      <c r="AX404" s="210">
        <f t="shared" si="194"/>
        <v>1.9221473297649262E-2</v>
      </c>
      <c r="AY404" s="210">
        <f t="shared" si="192"/>
        <v>1.9221473297649262E-2</v>
      </c>
      <c r="AZ404" s="210">
        <f t="shared" si="192"/>
        <v>1.9221473297649262E-2</v>
      </c>
    </row>
    <row r="405" spans="2:52" s="202" customFormat="1" x14ac:dyDescent="0.25">
      <c r="B405" s="201"/>
      <c r="D405" s="208">
        <f t="shared" si="162"/>
        <v>59</v>
      </c>
      <c r="E405" s="202" t="s">
        <v>715</v>
      </c>
      <c r="G405"/>
      <c r="I405"/>
      <c r="J405"/>
      <c r="K405" s="211">
        <f t="shared" si="198"/>
        <v>1.5316605507311869</v>
      </c>
      <c r="L405" s="211">
        <f t="shared" si="198"/>
        <v>1.4788358809864586</v>
      </c>
      <c r="M405" s="211">
        <f t="shared" si="198"/>
        <v>1.4278330546862894</v>
      </c>
      <c r="N405" s="211">
        <f t="shared" si="198"/>
        <v>1.3785892391891788</v>
      </c>
      <c r="O405" s="211">
        <f t="shared" si="198"/>
        <v>1.3310437688569694</v>
      </c>
      <c r="P405" s="211">
        <f t="shared" si="198"/>
        <v>1.2851380703181632</v>
      </c>
      <c r="Q405" s="211">
        <f t="shared" si="198"/>
        <v>1.2408155903087863</v>
      </c>
      <c r="R405" s="211">
        <f t="shared" si="198"/>
        <v>1.198021726001919</v>
      </c>
      <c r="S405" s="211">
        <f t="shared" si="198"/>
        <v>1.1567037577400545</v>
      </c>
      <c r="T405" s="211">
        <f t="shared" si="198"/>
        <v>1.1168107840874166</v>
      </c>
      <c r="U405" s="211">
        <f t="shared" si="198"/>
        <v>1.0782936591222239</v>
      </c>
      <c r="V405" s="211">
        <f t="shared" si="198"/>
        <v>1.0411049318916541</v>
      </c>
      <c r="W405" s="211">
        <f t="shared" si="198"/>
        <v>1.0051987879549116</v>
      </c>
      <c r="X405" s="211">
        <f t="shared" si="198"/>
        <v>0.97053099294238709</v>
      </c>
      <c r="Y405" s="211">
        <f t="shared" si="198"/>
        <v>0.9370588380613788</v>
      </c>
      <c r="Z405" s="211">
        <f t="shared" si="198"/>
        <v>0.90360772881564444</v>
      </c>
      <c r="AA405" s="211">
        <f t="shared" si="198"/>
        <v>0.87017842593766126</v>
      </c>
      <c r="AB405" s="211">
        <f t="shared" si="198"/>
        <v>0.83677174815133715</v>
      </c>
      <c r="AC405" s="211">
        <f t="shared" si="198"/>
        <v>0.80338857913495709</v>
      </c>
      <c r="AD405" s="211">
        <f t="shared" si="198"/>
        <v>0.77002987565503689</v>
      </c>
      <c r="AE405" s="211">
        <f t="shared" si="198"/>
        <v>0.73669667712994313</v>
      </c>
      <c r="AF405" s="211">
        <f t="shared" si="198"/>
        <v>0.70339011695449571</v>
      </c>
      <c r="AG405" s="211">
        <f t="shared" si="198"/>
        <v>0.67011143601400525</v>
      </c>
      <c r="AH405" s="211">
        <f t="shared" si="198"/>
        <v>0.63686199894868767</v>
      </c>
      <c r="AI405" s="211">
        <f t="shared" si="198"/>
        <v>0.60364331391261417</v>
      </c>
      <c r="AJ405" s="211">
        <f t="shared" si="198"/>
        <v>0.57045705682892478</v>
      </c>
      <c r="AK405" s="211">
        <f t="shared" si="199"/>
        <v>0.53730510151174649</v>
      </c>
      <c r="AL405" s="211">
        <f t="shared" si="199"/>
        <v>0.50418955756390083</v>
      </c>
      <c r="AM405" s="211">
        <f t="shared" si="199"/>
        <v>1.8664424945627221E-2</v>
      </c>
      <c r="AN405" s="210">
        <f t="shared" si="194"/>
        <v>1.8664424945627221E-2</v>
      </c>
      <c r="AO405" s="210">
        <f t="shared" si="194"/>
        <v>1.8664424945627221E-2</v>
      </c>
      <c r="AP405" s="210">
        <f t="shared" si="194"/>
        <v>1.8664424945627221E-2</v>
      </c>
      <c r="AQ405" s="210">
        <f t="shared" si="194"/>
        <v>1.8664424945627221E-2</v>
      </c>
      <c r="AR405" s="210">
        <f t="shared" si="194"/>
        <v>1.8664424945627221E-2</v>
      </c>
      <c r="AS405" s="210">
        <f t="shared" si="194"/>
        <v>1.8664424945627221E-2</v>
      </c>
      <c r="AT405" s="210">
        <f t="shared" si="194"/>
        <v>1.8664424945627221E-2</v>
      </c>
      <c r="AU405" s="210">
        <f t="shared" si="194"/>
        <v>1.8664424945627221E-2</v>
      </c>
      <c r="AV405" s="210">
        <f t="shared" si="194"/>
        <v>1.8664424945627221E-2</v>
      </c>
      <c r="AW405" s="210">
        <f t="shared" si="194"/>
        <v>1.8664424945627221E-2</v>
      </c>
      <c r="AX405" s="210">
        <f t="shared" si="194"/>
        <v>1.8664424945627221E-2</v>
      </c>
      <c r="AY405" s="210">
        <f t="shared" si="192"/>
        <v>1.8664424945627221E-2</v>
      </c>
      <c r="AZ405" s="210">
        <f t="shared" si="192"/>
        <v>1.8664424945627221E-2</v>
      </c>
    </row>
    <row r="406" spans="2:52" s="202" customFormat="1" x14ac:dyDescent="0.25">
      <c r="B406" s="201"/>
      <c r="D406" s="208">
        <f t="shared" si="162"/>
        <v>60</v>
      </c>
      <c r="E406" s="202" t="s">
        <v>716</v>
      </c>
      <c r="G406"/>
      <c r="I406"/>
      <c r="J406"/>
      <c r="K406" s="209" cm="1">
        <f t="array" ref="K406">SUMPRODUCT((EmissionRates!$J$50:$S$109)*(EmissionRates!$E$50:$E$109=$D406)*(EmissionRates!$J$8:$S$8=$E$349)*(EmissionRates!$B$50:$B$109=K$2)*(EmissionRates!$F$50:$F$109=$F$349))</f>
        <v>1.7956125396056499</v>
      </c>
      <c r="L406" s="210">
        <f t="shared" ref="L406:AL406" si="200">K406*($AM$71/$K$71)^(1/(COUNT(K$2:AM$2)))</f>
        <v>1.7336845625817066</v>
      </c>
      <c r="M406" s="210">
        <f t="shared" si="200"/>
        <v>1.6738923883847585</v>
      </c>
      <c r="N406" s="210">
        <f t="shared" si="200"/>
        <v>1.6161623563862011</v>
      </c>
      <c r="O406" s="210">
        <f t="shared" si="200"/>
        <v>1.5604233464017712</v>
      </c>
      <c r="P406" s="210">
        <f t="shared" si="200"/>
        <v>1.506606691075441</v>
      </c>
      <c r="Q406" s="210">
        <f t="shared" si="200"/>
        <v>1.4546460912850598</v>
      </c>
      <c r="R406" s="210">
        <f t="shared" si="200"/>
        <v>1.4044775344655278</v>
      </c>
      <c r="S406" s="210">
        <f t="shared" si="200"/>
        <v>1.3560392157488812</v>
      </c>
      <c r="T406" s="210">
        <f t="shared" si="200"/>
        <v>1.3092714618241366</v>
      </c>
      <c r="U406" s="210">
        <f t="shared" si="200"/>
        <v>1.2641166574230955</v>
      </c>
      <c r="V406" s="210">
        <f t="shared" si="200"/>
        <v>1.2205191743415427</v>
      </c>
      <c r="W406" s="210">
        <f t="shared" si="200"/>
        <v>1.1784253029083964</v>
      </c>
      <c r="X406" s="210">
        <f t="shared" si="200"/>
        <v>1.1377831858183856</v>
      </c>
      <c r="Y406" s="210">
        <f t="shared" si="200"/>
        <v>1.0985427542467368</v>
      </c>
      <c r="Z406" s="210">
        <f t="shared" si="200"/>
        <v>1.0593269951174147</v>
      </c>
      <c r="AA406" s="210">
        <f t="shared" si="200"/>
        <v>1.0201368002603843</v>
      </c>
      <c r="AB406" s="210">
        <f t="shared" si="200"/>
        <v>0.98097312949073934</v>
      </c>
      <c r="AC406" s="210">
        <f t="shared" si="200"/>
        <v>0.94183701877157833</v>
      </c>
      <c r="AD406" s="210">
        <f t="shared" si="200"/>
        <v>0.90272958974956918</v>
      </c>
      <c r="AE406" s="210">
        <f t="shared" si="200"/>
        <v>0.86365206096667413</v>
      </c>
      <c r="AF406" s="210">
        <f t="shared" si="200"/>
        <v>0.82460576113632766</v>
      </c>
      <c r="AG406" s="210">
        <f t="shared" si="200"/>
        <v>0.78559214498635643</v>
      </c>
      <c r="AH406" s="210">
        <f t="shared" si="200"/>
        <v>0.74661281232624954</v>
      </c>
      <c r="AI406" s="210">
        <f t="shared" si="200"/>
        <v>0.70766953121118192</v>
      </c>
      <c r="AJ406" s="210">
        <f t="shared" si="200"/>
        <v>0.66876426637714126</v>
      </c>
      <c r="AK406" s="210">
        <f t="shared" si="200"/>
        <v>0.62989921455377584</v>
      </c>
      <c r="AL406" s="210">
        <f t="shared" si="200"/>
        <v>0.5910768488930378</v>
      </c>
      <c r="AM406" s="209" cm="1">
        <f t="array" ref="AM406">SUMPRODUCT((EmissionRates!$J$50:$S$109)*(EmissionRates!$E$50:$E$109=$D406)*(EmissionRates!$J$8:$S$8=$E$349)*(EmissionRates!$B$50:$B$109=AM$2)*(EmissionRates!$F$50:$F$109=$F$349))</f>
        <v>2.0261418796937301E-2</v>
      </c>
      <c r="AN406" s="210">
        <f t="shared" si="194"/>
        <v>2.0261418796937301E-2</v>
      </c>
      <c r="AO406" s="210">
        <f t="shared" si="194"/>
        <v>2.0261418796937301E-2</v>
      </c>
      <c r="AP406" s="210">
        <f t="shared" si="194"/>
        <v>2.0261418796937301E-2</v>
      </c>
      <c r="AQ406" s="210">
        <f t="shared" si="194"/>
        <v>2.0261418796937301E-2</v>
      </c>
      <c r="AR406" s="210">
        <f t="shared" si="194"/>
        <v>2.0261418796937301E-2</v>
      </c>
      <c r="AS406" s="210">
        <f t="shared" si="194"/>
        <v>2.0261418796937301E-2</v>
      </c>
      <c r="AT406" s="210">
        <f t="shared" si="194"/>
        <v>2.0261418796937301E-2</v>
      </c>
      <c r="AU406" s="210">
        <f t="shared" si="194"/>
        <v>2.0261418796937301E-2</v>
      </c>
      <c r="AV406" s="210">
        <f t="shared" si="194"/>
        <v>2.0261418796937301E-2</v>
      </c>
      <c r="AW406" s="210">
        <f t="shared" si="194"/>
        <v>2.0261418796937301E-2</v>
      </c>
      <c r="AX406" s="210">
        <f t="shared" si="194"/>
        <v>2.0261418796937301E-2</v>
      </c>
      <c r="AY406" s="210">
        <f t="shared" si="192"/>
        <v>2.0261418796937301E-2</v>
      </c>
      <c r="AZ406" s="210">
        <f t="shared" si="192"/>
        <v>2.0261418796937301E-2</v>
      </c>
    </row>
    <row r="407" spans="2:52" s="202" customFormat="1" x14ac:dyDescent="0.25">
      <c r="B407" s="201"/>
      <c r="D407" s="208">
        <f t="shared" si="162"/>
        <v>61</v>
      </c>
      <c r="E407" s="202" t="s">
        <v>717</v>
      </c>
      <c r="G407"/>
      <c r="I407"/>
      <c r="J407"/>
      <c r="K407" s="211">
        <f t="shared" ref="K407:AL410" si="201">K406*($K$76/$K$71)^(1/(COUNT($D406:$D411)))</f>
        <v>1.7435747488198745</v>
      </c>
      <c r="L407" s="211">
        <f t="shared" si="201"/>
        <v>1.6834414769681649</v>
      </c>
      <c r="M407" s="211">
        <f t="shared" si="201"/>
        <v>1.6253821112601634</v>
      </c>
      <c r="N407" s="211">
        <f t="shared" si="201"/>
        <v>1.5693251257908181</v>
      </c>
      <c r="O407" s="211">
        <f t="shared" si="201"/>
        <v>1.515201461476013</v>
      </c>
      <c r="P407" s="211">
        <f t="shared" si="201"/>
        <v>1.4629444409756218</v>
      </c>
      <c r="Q407" s="211">
        <f t="shared" si="201"/>
        <v>1.4124896865507388</v>
      </c>
      <c r="R407" s="211">
        <f t="shared" si="201"/>
        <v>1.3637750407538889</v>
      </c>
      <c r="S407" s="211">
        <f t="shared" si="201"/>
        <v>1.3167404898545161</v>
      </c>
      <c r="T407" s="211">
        <f t="shared" si="201"/>
        <v>1.2713280899054076</v>
      </c>
      <c r="U407" s="211">
        <f t="shared" si="201"/>
        <v>1.227481895358979</v>
      </c>
      <c r="V407" s="211">
        <f t="shared" si="201"/>
        <v>1.1851478901454759</v>
      </c>
      <c r="W407" s="211">
        <f t="shared" si="201"/>
        <v>1.1442739211281829</v>
      </c>
      <c r="X407" s="211">
        <f t="shared" si="201"/>
        <v>1.1048096338536653</v>
      </c>
      <c r="Y407" s="211">
        <f t="shared" si="201"/>
        <v>1.0667064105178854</v>
      </c>
      <c r="Z407" s="211">
        <f t="shared" si="201"/>
        <v>1.0286271446041459</v>
      </c>
      <c r="AA407" s="211">
        <f t="shared" si="201"/>
        <v>0.99057270209671322</v>
      </c>
      <c r="AB407" s="211">
        <f t="shared" si="201"/>
        <v>0.95254401499473706</v>
      </c>
      <c r="AC407" s="211">
        <f t="shared" si="201"/>
        <v>0.91454208923856362</v>
      </c>
      <c r="AD407" s="211">
        <f t="shared" si="201"/>
        <v>0.87656801396895356</v>
      </c>
      <c r="AE407" s="211">
        <f t="shared" si="201"/>
        <v>0.8386229724138855</v>
      </c>
      <c r="AF407" s="211">
        <f t="shared" si="201"/>
        <v>0.80070825477998353</v>
      </c>
      <c r="AG407" s="211">
        <f t="shared" si="201"/>
        <v>0.7628252736363007</v>
      </c>
      <c r="AH407" s="211">
        <f t="shared" si="201"/>
        <v>0.72497558242901039</v>
      </c>
      <c r="AI407" s="211">
        <f t="shared" si="201"/>
        <v>0.6871608979741235</v>
      </c>
      <c r="AJ407" s="211">
        <f t="shared" si="201"/>
        <v>0.64938312806855092</v>
      </c>
      <c r="AK407" s="211">
        <f t="shared" si="201"/>
        <v>0.61164440577956647</v>
      </c>
      <c r="AL407" s="211">
        <f t="shared" si="201"/>
        <v>0.57394713258588481</v>
      </c>
      <c r="AM407" s="211">
        <f>AM406*($K$76/$K$71)^(1/(COUNT($D406:$D411)))</f>
        <v>1.9674232280290697E-2</v>
      </c>
      <c r="AN407" s="210">
        <f t="shared" si="194"/>
        <v>1.9674232280290697E-2</v>
      </c>
      <c r="AO407" s="210">
        <f t="shared" si="194"/>
        <v>1.9674232280290697E-2</v>
      </c>
      <c r="AP407" s="210">
        <f t="shared" si="194"/>
        <v>1.9674232280290697E-2</v>
      </c>
      <c r="AQ407" s="210">
        <f t="shared" si="194"/>
        <v>1.9674232280290697E-2</v>
      </c>
      <c r="AR407" s="210">
        <f t="shared" si="194"/>
        <v>1.9674232280290697E-2</v>
      </c>
      <c r="AS407" s="210">
        <f t="shared" si="194"/>
        <v>1.9674232280290697E-2</v>
      </c>
      <c r="AT407" s="210">
        <f t="shared" si="194"/>
        <v>1.9674232280290697E-2</v>
      </c>
      <c r="AU407" s="210">
        <f t="shared" si="194"/>
        <v>1.9674232280290697E-2</v>
      </c>
      <c r="AV407" s="210">
        <f t="shared" si="194"/>
        <v>1.9674232280290697E-2</v>
      </c>
      <c r="AW407" s="210">
        <f t="shared" si="194"/>
        <v>1.9674232280290697E-2</v>
      </c>
      <c r="AX407" s="210">
        <f t="shared" si="194"/>
        <v>1.9674232280290697E-2</v>
      </c>
      <c r="AY407" s="210">
        <f t="shared" si="192"/>
        <v>1.9674232280290697E-2</v>
      </c>
      <c r="AZ407" s="210">
        <f t="shared" si="192"/>
        <v>1.9674232280290697E-2</v>
      </c>
    </row>
    <row r="408" spans="2:52" s="202" customFormat="1" x14ac:dyDescent="0.25">
      <c r="B408" s="201"/>
      <c r="D408" s="208">
        <f t="shared" si="162"/>
        <v>62</v>
      </c>
      <c r="E408" s="202" t="s">
        <v>718</v>
      </c>
      <c r="G408"/>
      <c r="I408"/>
      <c r="J408"/>
      <c r="K408" s="211">
        <f t="shared" si="201"/>
        <v>1.6930450404350266</v>
      </c>
      <c r="L408" s="211">
        <f t="shared" si="201"/>
        <v>1.6346544622607464</v>
      </c>
      <c r="M408" s="211">
        <f t="shared" si="201"/>
        <v>1.5782776873451501</v>
      </c>
      <c r="N408" s="211">
        <f t="shared" si="201"/>
        <v>1.5238452626413335</v>
      </c>
      <c r="O408" s="211">
        <f t="shared" si="201"/>
        <v>1.4712901304335675</v>
      </c>
      <c r="P408" s="211">
        <f t="shared" si="201"/>
        <v>1.4205475457259251</v>
      </c>
      <c r="Q408" s="211">
        <f t="shared" si="201"/>
        <v>1.3715549964800537</v>
      </c>
      <c r="R408" s="211">
        <f t="shared" si="201"/>
        <v>1.3242521266038245</v>
      </c>
      <c r="S408" s="211">
        <f t="shared" si="201"/>
        <v>1.2785806615959894</v>
      </c>
      <c r="T408" s="211">
        <f t="shared" si="201"/>
        <v>1.2344843367552394</v>
      </c>
      <c r="U408" s="211">
        <f t="shared" si="201"/>
        <v>1.1919088278652279</v>
      </c>
      <c r="V408" s="211">
        <f t="shared" si="201"/>
        <v>1.1508016842701607</v>
      </c>
      <c r="W408" s="211">
        <f t="shared" si="201"/>
        <v>1.1111122642585085</v>
      </c>
      <c r="X408" s="211">
        <f t="shared" si="201"/>
        <v>1.0727916726752407</v>
      </c>
      <c r="Y408" s="211">
        <f t="shared" si="201"/>
        <v>1.0357927006857153</v>
      </c>
      <c r="Z408" s="211">
        <f t="shared" si="201"/>
        <v>0.99881699181960604</v>
      </c>
      <c r="AA408" s="211">
        <f t="shared" si="201"/>
        <v>0.9618653869645023</v>
      </c>
      <c r="AB408" s="211">
        <f t="shared" si="201"/>
        <v>0.92493879110973076</v>
      </c>
      <c r="AC408" s="211">
        <f t="shared" si="201"/>
        <v>0.88803818104296028</v>
      </c>
      <c r="AD408" s="211">
        <f t="shared" si="201"/>
        <v>0.85116461434108237</v>
      </c>
      <c r="AE408" s="211">
        <f t="shared" si="201"/>
        <v>0.81431923994150979</v>
      </c>
      <c r="AF408" s="211">
        <f t="shared" si="201"/>
        <v>0.77750331066000367</v>
      </c>
      <c r="AG408" s="211">
        <f t="shared" si="201"/>
        <v>0.74071819812862705</v>
      </c>
      <c r="AH408" s="211">
        <f t="shared" si="201"/>
        <v>0.70396541077387043</v>
      </c>
      <c r="AI408" s="211">
        <f t="shared" si="201"/>
        <v>0.66724661565751853</v>
      </c>
      <c r="AJ408" s="211">
        <f t="shared" si="201"/>
        <v>0.63056366528752961</v>
      </c>
      <c r="AK408" s="211">
        <f t="shared" si="201"/>
        <v>0.59391863091377206</v>
      </c>
      <c r="AL408" s="211">
        <f t="shared" si="201"/>
        <v>0.55731384441885112</v>
      </c>
      <c r="AM408" s="211">
        <f t="shared" ref="AK408:AM410" si="202">AM407*($K$76/$K$71)^(1/(COUNT($D407:$D412)))</f>
        <v>1.9104062736087491E-2</v>
      </c>
      <c r="AN408" s="210">
        <f t="shared" si="194"/>
        <v>1.9104062736087491E-2</v>
      </c>
      <c r="AO408" s="210">
        <f t="shared" si="194"/>
        <v>1.9104062736087491E-2</v>
      </c>
      <c r="AP408" s="210">
        <f t="shared" si="194"/>
        <v>1.9104062736087491E-2</v>
      </c>
      <c r="AQ408" s="210">
        <f t="shared" si="194"/>
        <v>1.9104062736087491E-2</v>
      </c>
      <c r="AR408" s="210">
        <f t="shared" si="194"/>
        <v>1.9104062736087491E-2</v>
      </c>
      <c r="AS408" s="210">
        <f t="shared" si="194"/>
        <v>1.9104062736087491E-2</v>
      </c>
      <c r="AT408" s="210">
        <f t="shared" si="194"/>
        <v>1.9104062736087491E-2</v>
      </c>
      <c r="AU408" s="210">
        <f t="shared" si="194"/>
        <v>1.9104062736087491E-2</v>
      </c>
      <c r="AV408" s="210">
        <f t="shared" si="194"/>
        <v>1.9104062736087491E-2</v>
      </c>
      <c r="AW408" s="210">
        <f t="shared" si="194"/>
        <v>1.9104062736087491E-2</v>
      </c>
      <c r="AX408" s="210">
        <f t="shared" si="194"/>
        <v>1.9104062736087491E-2</v>
      </c>
      <c r="AY408" s="210">
        <f t="shared" si="192"/>
        <v>1.9104062736087491E-2</v>
      </c>
      <c r="AZ408" s="210">
        <f t="shared" si="192"/>
        <v>1.9104062736087491E-2</v>
      </c>
    </row>
    <row r="409" spans="2:52" s="202" customFormat="1" x14ac:dyDescent="0.25">
      <c r="B409" s="201"/>
      <c r="D409" s="208">
        <f t="shared" si="162"/>
        <v>63</v>
      </c>
      <c r="E409" s="202" t="s">
        <v>719</v>
      </c>
      <c r="G409"/>
      <c r="I409"/>
      <c r="J409"/>
      <c r="K409" s="211">
        <f t="shared" si="201"/>
        <v>1.6439797094341628</v>
      </c>
      <c r="L409" s="211">
        <f t="shared" si="201"/>
        <v>1.5872813207628369</v>
      </c>
      <c r="M409" s="211">
        <f t="shared" si="201"/>
        <v>1.5325383742782221</v>
      </c>
      <c r="N409" s="211">
        <f t="shared" si="201"/>
        <v>1.4796834297190484</v>
      </c>
      <c r="O409" s="211">
        <f t="shared" si="201"/>
        <v>1.4286513727372703</v>
      </c>
      <c r="P409" s="211">
        <f t="shared" si="201"/>
        <v>1.3793793346808145</v>
      </c>
      <c r="Q409" s="211">
        <f t="shared" si="201"/>
        <v>1.3318066151429035</v>
      </c>
      <c r="R409" s="211">
        <f t="shared" si="201"/>
        <v>1.2858746071825344</v>
      </c>
      <c r="S409" s="211">
        <f t="shared" si="201"/>
        <v>1.2415267251239916</v>
      </c>
      <c r="T409" s="211">
        <f t="shared" si="201"/>
        <v>1.1987083348464456</v>
      </c>
      <c r="U409" s="211">
        <f t="shared" si="201"/>
        <v>1.1573666864777594</v>
      </c>
      <c r="V409" s="211">
        <f t="shared" si="201"/>
        <v>1.1174508494095841</v>
      </c>
      <c r="W409" s="211">
        <f t="shared" si="201"/>
        <v>1.0789116495536837</v>
      </c>
      <c r="X409" s="211">
        <f t="shared" si="201"/>
        <v>1.0417016087622004</v>
      </c>
      <c r="Y409" s="211">
        <f t="shared" si="201"/>
        <v>1.0057748863372178</v>
      </c>
      <c r="Z409" s="211">
        <f t="shared" si="201"/>
        <v>0.96987075285816438</v>
      </c>
      <c r="AA409" s="211">
        <f t="shared" si="201"/>
        <v>0.93399002484326743</v>
      </c>
      <c r="AB409" s="211">
        <f t="shared" si="201"/>
        <v>0.89813358105478935</v>
      </c>
      <c r="AC409" s="211">
        <f t="shared" si="201"/>
        <v>0.86230236997258147</v>
      </c>
      <c r="AD409" s="211">
        <f t="shared" si="201"/>
        <v>0.82649741852440362</v>
      </c>
      <c r="AE409" s="211">
        <f t="shared" si="201"/>
        <v>0.79071984235086124</v>
      </c>
      <c r="AF409" s="211">
        <f t="shared" si="201"/>
        <v>0.75497085796045926</v>
      </c>
      <c r="AG409" s="211">
        <f t="shared" si="201"/>
        <v>0.71925179723464616</v>
      </c>
      <c r="AH409" s="211">
        <f t="shared" si="201"/>
        <v>0.68356412488492335</v>
      </c>
      <c r="AI409" s="211">
        <f t="shared" si="201"/>
        <v>0.64790945966075308</v>
      </c>
      <c r="AJ409" s="211">
        <f t="shared" si="201"/>
        <v>0.61228960038344371</v>
      </c>
      <c r="AK409" s="211">
        <f t="shared" si="202"/>
        <v>0.57670655827695883</v>
      </c>
      <c r="AL409" s="211">
        <f t="shared" si="202"/>
        <v>0.54116259764472596</v>
      </c>
      <c r="AM409" s="211">
        <f t="shared" si="202"/>
        <v>1.8550417003563715E-2</v>
      </c>
      <c r="AN409" s="210">
        <f t="shared" si="194"/>
        <v>1.8550417003563715E-2</v>
      </c>
      <c r="AO409" s="210">
        <f t="shared" si="194"/>
        <v>1.8550417003563715E-2</v>
      </c>
      <c r="AP409" s="210">
        <f t="shared" si="194"/>
        <v>1.8550417003563715E-2</v>
      </c>
      <c r="AQ409" s="210">
        <f t="shared" si="194"/>
        <v>1.8550417003563715E-2</v>
      </c>
      <c r="AR409" s="210">
        <f t="shared" si="194"/>
        <v>1.8550417003563715E-2</v>
      </c>
      <c r="AS409" s="210">
        <f t="shared" si="194"/>
        <v>1.8550417003563715E-2</v>
      </c>
      <c r="AT409" s="210">
        <f t="shared" si="194"/>
        <v>1.8550417003563715E-2</v>
      </c>
      <c r="AU409" s="210">
        <f t="shared" si="194"/>
        <v>1.8550417003563715E-2</v>
      </c>
      <c r="AV409" s="210">
        <f t="shared" si="194"/>
        <v>1.8550417003563715E-2</v>
      </c>
      <c r="AW409" s="210">
        <f t="shared" si="194"/>
        <v>1.8550417003563715E-2</v>
      </c>
      <c r="AX409" s="210">
        <f t="shared" si="194"/>
        <v>1.8550417003563715E-2</v>
      </c>
      <c r="AY409" s="210">
        <f t="shared" si="192"/>
        <v>1.8550417003563715E-2</v>
      </c>
      <c r="AZ409" s="210">
        <f t="shared" si="192"/>
        <v>1.8550417003563715E-2</v>
      </c>
    </row>
    <row r="410" spans="2:52" s="202" customFormat="1" x14ac:dyDescent="0.25">
      <c r="B410" s="201"/>
      <c r="D410" s="208">
        <f t="shared" si="162"/>
        <v>64</v>
      </c>
      <c r="E410" s="202" t="s">
        <v>720</v>
      </c>
      <c r="G410"/>
      <c r="I410"/>
      <c r="J410"/>
      <c r="K410" s="211">
        <f t="shared" si="201"/>
        <v>1.5963363173945957</v>
      </c>
      <c r="L410" s="211">
        <f t="shared" si="201"/>
        <v>1.5412810776891468</v>
      </c>
      <c r="M410" s="211">
        <f t="shared" si="201"/>
        <v>1.4881246104328343</v>
      </c>
      <c r="N410" s="211">
        <f t="shared" si="201"/>
        <v>1.4368014298184413</v>
      </c>
      <c r="O410" s="211">
        <f t="shared" si="201"/>
        <v>1.3872483085457936</v>
      </c>
      <c r="P410" s="211">
        <f t="shared" si="201"/>
        <v>1.3394041999292459</v>
      </c>
      <c r="Q410" s="211">
        <f t="shared" si="201"/>
        <v>1.2932101626915642</v>
      </c>
      <c r="R410" s="211">
        <f t="shared" si="201"/>
        <v>1.2486092883515569</v>
      </c>
      <c r="S410" s="211">
        <f t="shared" si="201"/>
        <v>1.2055466311159937</v>
      </c>
      <c r="T410" s="211">
        <f t="shared" si="201"/>
        <v>1.163969140189449</v>
      </c>
      <c r="U410" s="211">
        <f t="shared" si="201"/>
        <v>1.123825594418677</v>
      </c>
      <c r="V410" s="211">
        <f t="shared" si="201"/>
        <v>1.0850665391910033</v>
      </c>
      <c r="W410" s="211">
        <f t="shared" si="201"/>
        <v>1.0476442255089948</v>
      </c>
      <c r="X410" s="211">
        <f t="shared" si="201"/>
        <v>1.0115125511663574</v>
      </c>
      <c r="Y410" s="211">
        <f t="shared" si="201"/>
        <v>0.97662700395258173</v>
      </c>
      <c r="Z410" s="211">
        <f t="shared" si="201"/>
        <v>0.94176339104526463</v>
      </c>
      <c r="AA410" s="211">
        <f t="shared" si="201"/>
        <v>0.90692250529950813</v>
      </c>
      <c r="AB410" s="211">
        <f t="shared" si="201"/>
        <v>0.87210520001058445</v>
      </c>
      <c r="AC410" s="211">
        <f t="shared" si="201"/>
        <v>0.83731239617090247</v>
      </c>
      <c r="AD410" s="211">
        <f t="shared" si="201"/>
        <v>0.80254509094731841</v>
      </c>
      <c r="AE410" s="211">
        <f t="shared" si="201"/>
        <v>0.76780436764858939</v>
      </c>
      <c r="AF410" s="211">
        <f t="shared" si="201"/>
        <v>0.73309140752816726</v>
      </c>
      <c r="AG410" s="211">
        <f t="shared" si="201"/>
        <v>0.69840750386887951</v>
      </c>
      <c r="AH410" s="211">
        <f t="shared" si="201"/>
        <v>0.66375407893412186</v>
      </c>
      <c r="AI410" s="211">
        <f t="shared" si="201"/>
        <v>0.62913270456115034</v>
      </c>
      <c r="AJ410" s="211">
        <f t="shared" si="201"/>
        <v>0.5945451274404906</v>
      </c>
      <c r="AK410" s="211">
        <f t="shared" si="202"/>
        <v>0.5599933005097838</v>
      </c>
      <c r="AL410" s="211">
        <f t="shared" si="202"/>
        <v>0.52547942245175938</v>
      </c>
      <c r="AM410" s="211">
        <f t="shared" si="202"/>
        <v>1.8012816214012344E-2</v>
      </c>
      <c r="AN410" s="210">
        <f t="shared" si="194"/>
        <v>1.8012816214012344E-2</v>
      </c>
      <c r="AO410" s="210">
        <f t="shared" si="194"/>
        <v>1.8012816214012344E-2</v>
      </c>
      <c r="AP410" s="210">
        <f t="shared" si="194"/>
        <v>1.8012816214012344E-2</v>
      </c>
      <c r="AQ410" s="210">
        <f t="shared" si="194"/>
        <v>1.8012816214012344E-2</v>
      </c>
      <c r="AR410" s="210">
        <f t="shared" si="194"/>
        <v>1.8012816214012344E-2</v>
      </c>
      <c r="AS410" s="210">
        <f t="shared" si="194"/>
        <v>1.8012816214012344E-2</v>
      </c>
      <c r="AT410" s="210">
        <f t="shared" si="194"/>
        <v>1.8012816214012344E-2</v>
      </c>
      <c r="AU410" s="210">
        <f t="shared" si="194"/>
        <v>1.8012816214012344E-2</v>
      </c>
      <c r="AV410" s="210">
        <f t="shared" si="194"/>
        <v>1.8012816214012344E-2</v>
      </c>
      <c r="AW410" s="210">
        <f t="shared" si="194"/>
        <v>1.8012816214012344E-2</v>
      </c>
      <c r="AX410" s="210">
        <f t="shared" si="194"/>
        <v>1.8012816214012344E-2</v>
      </c>
      <c r="AY410" s="210">
        <f t="shared" si="192"/>
        <v>1.8012816214012344E-2</v>
      </c>
      <c r="AZ410" s="210">
        <f t="shared" si="192"/>
        <v>1.8012816214012344E-2</v>
      </c>
    </row>
    <row r="411" spans="2:52" s="202" customFormat="1" x14ac:dyDescent="0.25">
      <c r="B411" s="201"/>
      <c r="D411" s="208">
        <f t="shared" si="162"/>
        <v>65</v>
      </c>
      <c r="E411" s="202" t="s">
        <v>721</v>
      </c>
      <c r="G411"/>
      <c r="I411"/>
      <c r="J411"/>
      <c r="K411" s="209" cm="1">
        <f t="array" ref="K411">SUMPRODUCT((EmissionRates!$J$50:$S$109)*(EmissionRates!$E$50:$E$109=$D411)*(EmissionRates!$J$8:$S$8=$E$349)*(EmissionRates!$B$50:$B$109=K$2)*(EmissionRates!$F$50:$F$109=$F$349))</f>
        <v>1.8527420886545301</v>
      </c>
      <c r="L411" s="210">
        <f t="shared" ref="L411:AL411" si="203">K411*($AM$71/$K$71)^(1/(COUNT(K$2:AM$2)))</f>
        <v>1.7888437993706465</v>
      </c>
      <c r="M411" s="210">
        <f t="shared" si="203"/>
        <v>1.7271492660214987</v>
      </c>
      <c r="N411" s="210">
        <f t="shared" si="203"/>
        <v>1.6675824843779543</v>
      </c>
      <c r="O411" s="210">
        <f t="shared" si="203"/>
        <v>1.6100700714824818</v>
      </c>
      <c r="P411" s="210">
        <f t="shared" si="203"/>
        <v>1.554541175245433</v>
      </c>
      <c r="Q411" s="210">
        <f t="shared" si="203"/>
        <v>1.500927387159215</v>
      </c>
      <c r="R411" s="210">
        <f t="shared" si="203"/>
        <v>1.4491626580228187</v>
      </c>
      <c r="S411" s="210">
        <f t="shared" si="203"/>
        <v>1.3991832165728815</v>
      </c>
      <c r="T411" s="210">
        <f t="shared" si="203"/>
        <v>1.3509274909210423</v>
      </c>
      <c r="U411" s="210">
        <f t="shared" si="203"/>
        <v>1.3043360327008044</v>
      </c>
      <c r="V411" s="210">
        <f t="shared" si="203"/>
        <v>1.2593514438304592</v>
      </c>
      <c r="W411" s="210">
        <f t="shared" si="203"/>
        <v>1.215918305801845</v>
      </c>
      <c r="X411" s="210">
        <f t="shared" si="203"/>
        <v>1.173983111407833</v>
      </c>
      <c r="Y411" s="210">
        <f t="shared" si="203"/>
        <v>1.1334941988244265</v>
      </c>
      <c r="Z411" s="210">
        <f t="shared" si="203"/>
        <v>1.0930307436664501</v>
      </c>
      <c r="AA411" s="210">
        <f t="shared" si="203"/>
        <v>1.0525936661385005</v>
      </c>
      <c r="AB411" s="210">
        <f t="shared" si="203"/>
        <v>1.0121839565933299</v>
      </c>
      <c r="AC411" s="210">
        <f t="shared" si="203"/>
        <v>0.97180268395443559</v>
      </c>
      <c r="AD411" s="210">
        <f t="shared" si="203"/>
        <v>0.93145100555500837</v>
      </c>
      <c r="AE411" s="210">
        <f t="shared" si="203"/>
        <v>0.89113017870637257</v>
      </c>
      <c r="AF411" s="210">
        <f t="shared" si="203"/>
        <v>0.85084157439656138</v>
      </c>
      <c r="AG411" s="210">
        <f t="shared" si="203"/>
        <v>0.81058669363729785</v>
      </c>
      <c r="AH411" s="210">
        <f t="shared" si="203"/>
        <v>0.77036718713791308</v>
      </c>
      <c r="AI411" s="210">
        <f t="shared" si="203"/>
        <v>0.73018487920636077</v>
      </c>
      <c r="AJ411" s="210">
        <f t="shared" si="203"/>
        <v>0.69004179708904134</v>
      </c>
      <c r="AK411" s="210">
        <f t="shared" si="203"/>
        <v>0.64994020740717007</v>
      </c>
      <c r="AL411" s="210">
        <f t="shared" si="203"/>
        <v>0.60988266199897057</v>
      </c>
      <c r="AM411" s="209" cm="1">
        <f t="array" ref="AM411">SUMPRODUCT((EmissionRates!$J$50:$S$109)*(EmissionRates!$E$50:$E$109=$D411)*(EmissionRates!$J$8:$S$8=$E$349)*(EmissionRates!$B$50:$B$109=AM$2)*(EmissionRates!$F$50:$F$109=$F$349))</f>
        <v>2.0289298606268501E-2</v>
      </c>
      <c r="AN411" s="210">
        <f t="shared" si="194"/>
        <v>2.0289298606268501E-2</v>
      </c>
      <c r="AO411" s="210">
        <f t="shared" si="194"/>
        <v>2.0289298606268501E-2</v>
      </c>
      <c r="AP411" s="210">
        <f t="shared" si="194"/>
        <v>2.0289298606268501E-2</v>
      </c>
      <c r="AQ411" s="210">
        <f t="shared" si="194"/>
        <v>2.0289298606268501E-2</v>
      </c>
      <c r="AR411" s="210">
        <f t="shared" si="194"/>
        <v>2.0289298606268501E-2</v>
      </c>
      <c r="AS411" s="210">
        <f t="shared" si="194"/>
        <v>2.0289298606268501E-2</v>
      </c>
      <c r="AT411" s="210">
        <f t="shared" si="194"/>
        <v>2.0289298606268501E-2</v>
      </c>
      <c r="AU411" s="210">
        <f t="shared" si="194"/>
        <v>2.0289298606268501E-2</v>
      </c>
      <c r="AV411" s="210">
        <f t="shared" si="194"/>
        <v>2.0289298606268501E-2</v>
      </c>
      <c r="AW411" s="210">
        <f t="shared" si="194"/>
        <v>2.0289298606268501E-2</v>
      </c>
      <c r="AX411" s="210">
        <f t="shared" si="194"/>
        <v>2.0289298606268501E-2</v>
      </c>
      <c r="AY411" s="210">
        <f t="shared" si="192"/>
        <v>2.0289298606268501E-2</v>
      </c>
      <c r="AZ411" s="210">
        <f t="shared" si="192"/>
        <v>2.0289298606268501E-2</v>
      </c>
    </row>
    <row r="412" spans="2:52" s="202" customFormat="1" x14ac:dyDescent="0.25">
      <c r="B412" s="201"/>
      <c r="D412" s="208">
        <f t="shared" si="162"/>
        <v>66</v>
      </c>
      <c r="E412" s="202" t="s">
        <v>722</v>
      </c>
      <c r="G412"/>
      <c r="I412"/>
      <c r="J412"/>
      <c r="K412" s="211">
        <f t="shared" ref="K412:AL415" si="204">K411*($K$76/$K$71)^(1/(COUNT($D411:$D416)))</f>
        <v>1.7990486536495711</v>
      </c>
      <c r="L412" s="211">
        <f t="shared" si="204"/>
        <v>1.7370021702179981</v>
      </c>
      <c r="M412" s="211">
        <f t="shared" si="204"/>
        <v>1.6770955767212608</v>
      </c>
      <c r="N412" s="211">
        <f t="shared" si="204"/>
        <v>1.6192550715725496</v>
      </c>
      <c r="O412" s="211">
        <f t="shared" si="204"/>
        <v>1.5634093984908326</v>
      </c>
      <c r="P412" s="211">
        <f t="shared" si="204"/>
        <v>1.509489758717087</v>
      </c>
      <c r="Q412" s="211">
        <f t="shared" si="204"/>
        <v>1.457429726258058</v>
      </c>
      <c r="R412" s="211">
        <f t="shared" si="204"/>
        <v>1.4071651660531361</v>
      </c>
      <c r="S412" s="211">
        <f t="shared" si="204"/>
        <v>1.3586341549635332</v>
      </c>
      <c r="T412" s="211">
        <f t="shared" si="204"/>
        <v>1.3117769054864246</v>
      </c>
      <c r="U412" s="211">
        <f t="shared" si="204"/>
        <v>1.2665356921000759</v>
      </c>
      <c r="V412" s="211">
        <f t="shared" si="204"/>
        <v>1.2228547801492142</v>
      </c>
      <c r="W412" s="211">
        <f t="shared" si="204"/>
        <v>1.1806803571830371</v>
      </c>
      <c r="X412" s="211">
        <f t="shared" si="204"/>
        <v>1.1399604666612713</v>
      </c>
      <c r="Y412" s="211">
        <f t="shared" si="204"/>
        <v>1.1006449439466064</v>
      </c>
      <c r="Z412" s="211">
        <f t="shared" si="204"/>
        <v>1.0613541408878646</v>
      </c>
      <c r="AA412" s="211">
        <f t="shared" si="204"/>
        <v>1.0220889510216318</v>
      </c>
      <c r="AB412" s="211">
        <f t="shared" si="204"/>
        <v>0.98285033599971916</v>
      </c>
      <c r="AC412" s="211">
        <f t="shared" si="204"/>
        <v>0.94363933376766185</v>
      </c>
      <c r="AD412" s="211">
        <f t="shared" si="204"/>
        <v>0.90445706811852955</v>
      </c>
      <c r="AE412" s="211">
        <f t="shared" si="204"/>
        <v>0.86530475992610656</v>
      </c>
      <c r="AF412" s="211">
        <f t="shared" si="204"/>
        <v>0.82618374044647558</v>
      </c>
      <c r="AG412" s="211">
        <f t="shared" si="204"/>
        <v>0.78709546719125456</v>
      </c>
      <c r="AH412" s="211">
        <f t="shared" si="204"/>
        <v>0.74804154303135484</v>
      </c>
      <c r="AI412" s="211">
        <f t="shared" si="204"/>
        <v>0.70902373940533092</v>
      </c>
      <c r="AJ412" s="211">
        <f t="shared" si="204"/>
        <v>0.67004402480892233</v>
      </c>
      <c r="AK412" s="211">
        <f t="shared" si="204"/>
        <v>0.63110460017547543</v>
      </c>
      <c r="AL412" s="211">
        <f t="shared" si="204"/>
        <v>0.59220794338960714</v>
      </c>
      <c r="AM412" s="211">
        <f>AM411*($K$76/$K$71)^(1/(COUNT($D411:$D416)))</f>
        <v>1.9701304118161952E-2</v>
      </c>
      <c r="AN412" s="210">
        <f t="shared" si="194"/>
        <v>1.9701304118161952E-2</v>
      </c>
      <c r="AO412" s="210">
        <f t="shared" si="194"/>
        <v>1.9701304118161952E-2</v>
      </c>
      <c r="AP412" s="210">
        <f t="shared" si="194"/>
        <v>1.9701304118161952E-2</v>
      </c>
      <c r="AQ412" s="210">
        <f t="shared" si="194"/>
        <v>1.9701304118161952E-2</v>
      </c>
      <c r="AR412" s="210">
        <f t="shared" si="194"/>
        <v>1.9701304118161952E-2</v>
      </c>
      <c r="AS412" s="210">
        <f t="shared" si="194"/>
        <v>1.9701304118161952E-2</v>
      </c>
      <c r="AT412" s="210">
        <f t="shared" si="194"/>
        <v>1.9701304118161952E-2</v>
      </c>
      <c r="AU412" s="210">
        <f t="shared" si="194"/>
        <v>1.9701304118161952E-2</v>
      </c>
      <c r="AV412" s="210">
        <f t="shared" si="194"/>
        <v>1.9701304118161952E-2</v>
      </c>
      <c r="AW412" s="210">
        <f t="shared" si="194"/>
        <v>1.9701304118161952E-2</v>
      </c>
      <c r="AX412" s="210">
        <f t="shared" si="194"/>
        <v>1.9701304118161952E-2</v>
      </c>
      <c r="AY412" s="210">
        <f t="shared" si="194"/>
        <v>1.9701304118161952E-2</v>
      </c>
      <c r="AZ412" s="210">
        <f t="shared" si="194"/>
        <v>1.9701304118161952E-2</v>
      </c>
    </row>
    <row r="413" spans="2:52" s="202" customFormat="1" x14ac:dyDescent="0.25">
      <c r="B413" s="201"/>
      <c r="D413" s="208">
        <f>LEFT(E413,FIND("M", E413)-1)*1</f>
        <v>67</v>
      </c>
      <c r="E413" s="202" t="s">
        <v>723</v>
      </c>
      <c r="G413"/>
      <c r="I413"/>
      <c r="J413"/>
      <c r="K413" s="211">
        <f t="shared" si="204"/>
        <v>1.736666544255429</v>
      </c>
      <c r="L413" s="211">
        <f t="shared" si="204"/>
        <v>1.6767715259935712</v>
      </c>
      <c r="M413" s="211">
        <f t="shared" si="204"/>
        <v>1.6189421968672904</v>
      </c>
      <c r="N413" s="211">
        <f t="shared" si="204"/>
        <v>1.5631073143637921</v>
      </c>
      <c r="O413" s="211">
        <f t="shared" si="204"/>
        <v>1.5091980930174442</v>
      </c>
      <c r="P413" s="211">
        <f t="shared" si="204"/>
        <v>1.457148119669915</v>
      </c>
      <c r="Q413" s="211">
        <f t="shared" si="204"/>
        <v>1.4068932716528597</v>
      </c>
      <c r="R413" s="211">
        <f t="shared" si="204"/>
        <v>1.3583716377923649</v>
      </c>
      <c r="S413" s="211">
        <f t="shared" si="204"/>
        <v>1.3115234421378301</v>
      </c>
      <c r="T413" s="211">
        <f t="shared" si="204"/>
        <v>1.2662909703213254</v>
      </c>
      <c r="U413" s="211">
        <f t="shared" si="204"/>
        <v>1.2226184984567059</v>
      </c>
      <c r="V413" s="211">
        <f t="shared" si="204"/>
        <v>1.1804522244908853</v>
      </c>
      <c r="W413" s="211">
        <f t="shared" si="204"/>
        <v>1.1397402019227039</v>
      </c>
      <c r="X413" s="211">
        <f t="shared" si="204"/>
        <v>1.1004322758077334</v>
      </c>
      <c r="Y413" s="211">
        <f t="shared" si="204"/>
        <v>1.0624800209701761</v>
      </c>
      <c r="Z413" s="211">
        <f t="shared" si="204"/>
        <v>1.0245516286331353</v>
      </c>
      <c r="AA413" s="211">
        <f t="shared" si="204"/>
        <v>0.98664796134976773</v>
      </c>
      <c r="AB413" s="211">
        <f t="shared" si="204"/>
        <v>0.94876994742655574</v>
      </c>
      <c r="AC413" s="211">
        <f t="shared" si="204"/>
        <v>0.91091858881821708</v>
      </c>
      <c r="AD413" s="211">
        <f t="shared" si="204"/>
        <v>0.87309497035023576</v>
      </c>
      <c r="AE413" s="211">
        <f t="shared" si="204"/>
        <v>0.83530027056253164</v>
      </c>
      <c r="AF413" s="211">
        <f t="shared" si="204"/>
        <v>0.79753577454981084</v>
      </c>
      <c r="AG413" s="211">
        <f t="shared" si="204"/>
        <v>0.75980288928439699</v>
      </c>
      <c r="AH413" s="211">
        <f t="shared" si="204"/>
        <v>0.72210316205756575</v>
      </c>
      <c r="AI413" s="211">
        <f t="shared" si="204"/>
        <v>0.68443830288314422</v>
      </c>
      <c r="AJ413" s="211">
        <f t="shared" si="204"/>
        <v>0.64681021199917532</v>
      </c>
      <c r="AK413" s="211">
        <f t="shared" si="204"/>
        <v>0.60922101402152284</v>
      </c>
      <c r="AL413" s="211">
        <f t="shared" si="204"/>
        <v>0.57167310091402035</v>
      </c>
      <c r="AM413" s="211">
        <f t="shared" ref="AK413:AM415" si="205">AM412*($K$76/$K$71)^(1/(COUNT($D412:$D417)))</f>
        <v>1.9018160332020726E-2</v>
      </c>
      <c r="AN413" s="210">
        <f>$AM413</f>
        <v>1.9018160332020726E-2</v>
      </c>
      <c r="AO413" s="210">
        <f t="shared" si="194"/>
        <v>1.9018160332020726E-2</v>
      </c>
      <c r="AP413" s="210">
        <f t="shared" si="194"/>
        <v>1.9018160332020726E-2</v>
      </c>
      <c r="AQ413" s="210">
        <f t="shared" si="194"/>
        <v>1.9018160332020726E-2</v>
      </c>
      <c r="AR413" s="210">
        <f t="shared" si="194"/>
        <v>1.9018160332020726E-2</v>
      </c>
      <c r="AS413" s="210">
        <f t="shared" si="194"/>
        <v>1.9018160332020726E-2</v>
      </c>
      <c r="AT413" s="210">
        <f t="shared" si="194"/>
        <v>1.9018160332020726E-2</v>
      </c>
      <c r="AU413" s="210">
        <f t="shared" si="194"/>
        <v>1.9018160332020726E-2</v>
      </c>
      <c r="AV413" s="210">
        <f t="shared" si="194"/>
        <v>1.9018160332020726E-2</v>
      </c>
      <c r="AW413" s="210">
        <f t="shared" si="194"/>
        <v>1.9018160332020726E-2</v>
      </c>
      <c r="AX413" s="210">
        <f t="shared" si="194"/>
        <v>1.9018160332020726E-2</v>
      </c>
      <c r="AY413" s="210">
        <f t="shared" si="194"/>
        <v>1.9018160332020726E-2</v>
      </c>
      <c r="AZ413" s="210">
        <f t="shared" si="194"/>
        <v>1.9018160332020726E-2</v>
      </c>
    </row>
    <row r="414" spans="2:52" s="202" customFormat="1" x14ac:dyDescent="0.25">
      <c r="B414" s="201"/>
      <c r="D414" s="208">
        <f>LEFT(E414,FIND("M", E414)-1)*1</f>
        <v>68</v>
      </c>
      <c r="E414" s="202" t="s">
        <v>724</v>
      </c>
      <c r="G414"/>
      <c r="I414"/>
      <c r="J414"/>
      <c r="K414" s="211">
        <f t="shared" si="204"/>
        <v>1.6617219235479932</v>
      </c>
      <c r="L414" s="211">
        <f t="shared" si="204"/>
        <v>1.6044116325849642</v>
      </c>
      <c r="M414" s="211">
        <f t="shared" si="204"/>
        <v>1.5490778873987729</v>
      </c>
      <c r="N414" s="211">
        <f t="shared" si="204"/>
        <v>1.4956525198970525</v>
      </c>
      <c r="O414" s="211">
        <f t="shared" si="204"/>
        <v>1.4440697130024596</v>
      </c>
      <c r="P414" s="211">
        <f t="shared" si="204"/>
        <v>1.3942659195697023</v>
      </c>
      <c r="Q414" s="211">
        <f t="shared" si="204"/>
        <v>1.346179784098994</v>
      </c>
      <c r="R414" s="211">
        <f t="shared" si="204"/>
        <v>1.2997520671494966</v>
      </c>
      <c r="S414" s="211">
        <f t="shared" si="204"/>
        <v>1.2549255723596273</v>
      </c>
      <c r="T414" s="211">
        <f t="shared" si="204"/>
        <v>1.2116450759843269</v>
      </c>
      <c r="U414" s="211">
        <f t="shared" si="204"/>
        <v>1.1698572588624827</v>
      </c>
      <c r="V414" s="211">
        <f t="shared" si="204"/>
        <v>1.1295106407306892</v>
      </c>
      <c r="W414" s="211">
        <f t="shared" si="204"/>
        <v>1.0905555168024323</v>
      </c>
      <c r="X414" s="211">
        <f t="shared" si="204"/>
        <v>1.0529438965345612</v>
      </c>
      <c r="Y414" s="211">
        <f t="shared" si="204"/>
        <v>1.0166294445056094</v>
      </c>
      <c r="Z414" s="211">
        <f t="shared" si="204"/>
        <v>0.98033782520778279</v>
      </c>
      <c r="AA414" s="211">
        <f t="shared" si="204"/>
        <v>0.94406986397136428</v>
      </c>
      <c r="AB414" s="211">
        <f t="shared" si="204"/>
        <v>0.90782644904242449</v>
      </c>
      <c r="AC414" s="211">
        <f t="shared" si="204"/>
        <v>0.8716085391370314</v>
      </c>
      <c r="AD414" s="211">
        <f t="shared" si="204"/>
        <v>0.83541717226578993</v>
      </c>
      <c r="AE414" s="211">
        <f t="shared" si="204"/>
        <v>0.79925347610956032</v>
      </c>
      <c r="AF414" s="211">
        <f t="shared" si="204"/>
        <v>0.76311868030569241</v>
      </c>
      <c r="AG414" s="211">
        <f t="shared" si="204"/>
        <v>0.72701413110961077</v>
      </c>
      <c r="AH414" s="211">
        <f t="shared" si="204"/>
        <v>0.69094130904032658</v>
      </c>
      <c r="AI414" s="211">
        <f t="shared" si="204"/>
        <v>0.65490185031722559</v>
      </c>
      <c r="AJ414" s="211">
        <f t="shared" si="204"/>
        <v>0.61889757317491723</v>
      </c>
      <c r="AK414" s="211">
        <f t="shared" si="205"/>
        <v>0.58293051054296496</v>
      </c>
      <c r="AL414" s="211">
        <f t="shared" si="205"/>
        <v>0.54700295116168918</v>
      </c>
      <c r="AM414" s="211">
        <f t="shared" si="205"/>
        <v>1.8197445026972011E-2</v>
      </c>
      <c r="AN414" s="210">
        <f>$AM414</f>
        <v>1.8197445026972011E-2</v>
      </c>
      <c r="AO414" s="210">
        <f t="shared" si="194"/>
        <v>1.8197445026972011E-2</v>
      </c>
      <c r="AP414" s="210">
        <f t="shared" si="194"/>
        <v>1.8197445026972011E-2</v>
      </c>
      <c r="AQ414" s="210">
        <f t="shared" si="194"/>
        <v>1.8197445026972011E-2</v>
      </c>
      <c r="AR414" s="210">
        <f t="shared" si="194"/>
        <v>1.8197445026972011E-2</v>
      </c>
      <c r="AS414" s="210">
        <f t="shared" si="194"/>
        <v>1.8197445026972011E-2</v>
      </c>
      <c r="AT414" s="210">
        <f t="shared" si="194"/>
        <v>1.8197445026972011E-2</v>
      </c>
      <c r="AU414" s="210">
        <f t="shared" si="194"/>
        <v>1.8197445026972011E-2</v>
      </c>
      <c r="AV414" s="210">
        <f t="shared" si="194"/>
        <v>1.8197445026972011E-2</v>
      </c>
      <c r="AW414" s="210">
        <f t="shared" si="194"/>
        <v>1.8197445026972011E-2</v>
      </c>
      <c r="AX414" s="210">
        <f t="shared" si="194"/>
        <v>1.8197445026972011E-2</v>
      </c>
      <c r="AY414" s="210">
        <f t="shared" si="194"/>
        <v>1.8197445026972011E-2</v>
      </c>
      <c r="AZ414" s="210">
        <f t="shared" si="194"/>
        <v>1.8197445026972011E-2</v>
      </c>
    </row>
    <row r="415" spans="2:52" s="202" customFormat="1" x14ac:dyDescent="0.25">
      <c r="B415" s="201"/>
      <c r="D415" s="208">
        <f>LEFT(E415,FIND("M", E415)-1)*1</f>
        <v>69</v>
      </c>
      <c r="E415" s="202" t="s">
        <v>725</v>
      </c>
      <c r="G415"/>
      <c r="I415"/>
      <c r="J415"/>
      <c r="K415" s="211">
        <f t="shared" si="204"/>
        <v>1.566802413767366</v>
      </c>
      <c r="L415" s="211">
        <f t="shared" si="204"/>
        <v>1.5127657539976844</v>
      </c>
      <c r="M415" s="211">
        <f t="shared" si="204"/>
        <v>1.4605927373864553</v>
      </c>
      <c r="N415" s="211">
        <f t="shared" si="204"/>
        <v>1.4102190896828861</v>
      </c>
      <c r="O415" s="211">
        <f t="shared" si="204"/>
        <v>1.361582753358465</v>
      </c>
      <c r="P415" s="211">
        <f t="shared" si="204"/>
        <v>1.3146238111555448</v>
      </c>
      <c r="Q415" s="211">
        <f t="shared" si="204"/>
        <v>1.2692844122726159</v>
      </c>
      <c r="R415" s="211">
        <f t="shared" si="204"/>
        <v>1.2255087010953423</v>
      </c>
      <c r="S415" s="211">
        <f t="shared" si="204"/>
        <v>1.1832427483855543</v>
      </c>
      <c r="T415" s="211">
        <f t="shared" si="204"/>
        <v>1.1424344848434311</v>
      </c>
      <c r="U415" s="211">
        <f t="shared" si="204"/>
        <v>1.1030336369610243</v>
      </c>
      <c r="V415" s="211">
        <f t="shared" si="204"/>
        <v>1.0649916650880942</v>
      </c>
      <c r="W415" s="211">
        <f t="shared" si="204"/>
        <v>1.0282617036339647</v>
      </c>
      <c r="X415" s="211">
        <f t="shared" si="204"/>
        <v>0.99279850333172703</v>
      </c>
      <c r="Y415" s="211">
        <f t="shared" si="204"/>
        <v>0.95855837549366063</v>
      </c>
      <c r="Z415" s="211">
        <f t="shared" si="204"/>
        <v>0.92433977615427554</v>
      </c>
      <c r="AA415" s="211">
        <f t="shared" si="204"/>
        <v>0.89014348350001871</v>
      </c>
      <c r="AB415" s="211">
        <f t="shared" si="204"/>
        <v>0.85597033503930098</v>
      </c>
      <c r="AC415" s="211">
        <f t="shared" si="204"/>
        <v>0.82182123472520141</v>
      </c>
      <c r="AD415" s="211">
        <f t="shared" si="204"/>
        <v>0.78769716127593892</v>
      </c>
      <c r="AE415" s="211">
        <f t="shared" si="204"/>
        <v>0.75359917795791742</v>
      </c>
      <c r="AF415" s="211">
        <f t="shared" si="204"/>
        <v>0.7195284441701556</v>
      </c>
      <c r="AG415" s="211">
        <f t="shared" si="204"/>
        <v>0.68548622926838565</v>
      </c>
      <c r="AH415" s="211">
        <f t="shared" si="204"/>
        <v>0.65147392920263225</v>
      </c>
      <c r="AI415" s="211">
        <f t="shared" si="204"/>
        <v>0.61749308672950654</v>
      </c>
      <c r="AJ415" s="211">
        <f t="shared" si="204"/>
        <v>0.5835454162239192</v>
      </c>
      <c r="AK415" s="211">
        <f t="shared" si="205"/>
        <v>0.54963283449210742</v>
      </c>
      <c r="AL415" s="211">
        <f t="shared" si="205"/>
        <v>0.51575749953885375</v>
      </c>
      <c r="AM415" s="211">
        <f t="shared" si="205"/>
        <v>1.7157985574254374E-2</v>
      </c>
      <c r="AN415" s="210">
        <f>$AM415</f>
        <v>1.7157985574254374E-2</v>
      </c>
      <c r="AO415" s="210">
        <f t="shared" si="194"/>
        <v>1.7157985574254374E-2</v>
      </c>
      <c r="AP415" s="210">
        <f t="shared" si="194"/>
        <v>1.7157985574254374E-2</v>
      </c>
      <c r="AQ415" s="210">
        <f t="shared" si="194"/>
        <v>1.7157985574254374E-2</v>
      </c>
      <c r="AR415" s="210">
        <f t="shared" si="194"/>
        <v>1.7157985574254374E-2</v>
      </c>
      <c r="AS415" s="210">
        <f t="shared" si="194"/>
        <v>1.7157985574254374E-2</v>
      </c>
      <c r="AT415" s="210">
        <f t="shared" si="194"/>
        <v>1.7157985574254374E-2</v>
      </c>
      <c r="AU415" s="210">
        <f t="shared" si="194"/>
        <v>1.7157985574254374E-2</v>
      </c>
      <c r="AV415" s="210">
        <f t="shared" si="194"/>
        <v>1.7157985574254374E-2</v>
      </c>
      <c r="AW415" s="210">
        <f t="shared" si="194"/>
        <v>1.7157985574254374E-2</v>
      </c>
      <c r="AX415" s="210">
        <f t="shared" si="194"/>
        <v>1.7157985574254374E-2</v>
      </c>
      <c r="AY415" s="210">
        <f t="shared" si="194"/>
        <v>1.7157985574254374E-2</v>
      </c>
      <c r="AZ415" s="210">
        <f t="shared" si="194"/>
        <v>1.7157985574254374E-2</v>
      </c>
    </row>
    <row r="416" spans="2:52" s="202" customFormat="1" x14ac:dyDescent="0.25">
      <c r="B416" s="201"/>
      <c r="D416" s="208">
        <f>LEFT(E416,FIND("M", E416)-1)*1</f>
        <v>70</v>
      </c>
      <c r="E416" s="202" t="s">
        <v>726</v>
      </c>
      <c r="G416"/>
      <c r="I416"/>
      <c r="J416"/>
      <c r="K416" s="209" cm="1">
        <f t="array" ref="K416">SUMPRODUCT((EmissionRates!$J$50:$S$109)*(EmissionRates!$E$50:$E$109=$D416)*(EmissionRates!$J$8:$S$8=$E$349)*(EmissionRates!$B$50:$B$109=K$2)*(EmissionRates!$F$50:$F$109=$F$349))</f>
        <v>1.8605544933047</v>
      </c>
      <c r="L416" s="210">
        <f t="shared" ref="L416:AL416" si="206">K416*($AM$71/$K$71)^(1/(COUNT(K$2:AM$2)))</f>
        <v>1.796386765929354</v>
      </c>
      <c r="M416" s="210">
        <f t="shared" si="206"/>
        <v>1.7344320870034535</v>
      </c>
      <c r="N416" s="210">
        <f t="shared" si="206"/>
        <v>1.6746141318130041</v>
      </c>
      <c r="O416" s="210">
        <f t="shared" si="206"/>
        <v>1.6168592079686528</v>
      </c>
      <c r="P416" s="210">
        <f t="shared" si="206"/>
        <v>1.5610961646207688</v>
      </c>
      <c r="Q416" s="210">
        <f t="shared" si="206"/>
        <v>1.5072563048055589</v>
      </c>
      <c r="R416" s="210">
        <f t="shared" si="206"/>
        <v>1.4552733008142347</v>
      </c>
      <c r="S416" s="210">
        <f t="shared" si="206"/>
        <v>1.4050831124809684</v>
      </c>
      <c r="T416" s="210">
        <f t="shared" si="206"/>
        <v>1.3566239082889759</v>
      </c>
      <c r="U416" s="210">
        <f t="shared" si="206"/>
        <v>1.3098359891975317</v>
      </c>
      <c r="V416" s="210">
        <f t="shared" si="206"/>
        <v>1.2646617150960748</v>
      </c>
      <c r="W416" s="210">
        <f t="shared" si="206"/>
        <v>1.2210454337948033</v>
      </c>
      <c r="X416" s="210">
        <f t="shared" si="206"/>
        <v>1.1789334124642761</v>
      </c>
      <c r="Y416" s="210">
        <f t="shared" si="206"/>
        <v>1.1382737714395588</v>
      </c>
      <c r="Z416" s="210">
        <f t="shared" si="206"/>
        <v>1.0976396951858705</v>
      </c>
      <c r="AA416" s="210">
        <f t="shared" si="206"/>
        <v>1.0570321077880078</v>
      </c>
      <c r="AB416" s="210">
        <f t="shared" si="206"/>
        <v>1.0164520037747156</v>
      </c>
      <c r="AC416" s="210">
        <f t="shared" si="206"/>
        <v>0.97590045657679014</v>
      </c>
      <c r="AD416" s="210">
        <f t="shared" si="206"/>
        <v>0.93537862840751618</v>
      </c>
      <c r="AE416" s="210">
        <f t="shared" si="206"/>
        <v>0.89488778187988682</v>
      </c>
      <c r="AF416" s="210">
        <f t="shared" si="206"/>
        <v>0.85442929376294119</v>
      </c>
      <c r="AG416" s="210">
        <f t="shared" si="206"/>
        <v>0.81400467139767563</v>
      </c>
      <c r="AH416" s="210">
        <f t="shared" si="206"/>
        <v>0.77361557245392021</v>
      </c>
      <c r="AI416" s="210">
        <f t="shared" si="206"/>
        <v>0.73326382893213582</v>
      </c>
      <c r="AJ416" s="210">
        <f t="shared" si="206"/>
        <v>0.69295147662695489</v>
      </c>
      <c r="AK416" s="210">
        <f t="shared" si="206"/>
        <v>0.65268079171718962</v>
      </c>
      <c r="AL416" s="210">
        <f t="shared" si="206"/>
        <v>0.61245433680132699</v>
      </c>
      <c r="AM416" s="209" cm="1">
        <f t="array" ref="AM416">SUMPRODUCT((EmissionRates!$J$50:$S$109)*(EmissionRates!$E$50:$E$109=$D416)*(EmissionRates!$J$8:$S$8=$E$349)*(EmissionRates!$B$50:$B$109=AM$2)*(EmissionRates!$F$50:$F$109=$F$349))</f>
        <v>2.0280010115413399E-2</v>
      </c>
      <c r="AN416" s="210">
        <f>$AM416</f>
        <v>2.0280010115413399E-2</v>
      </c>
      <c r="AO416" s="210">
        <f t="shared" si="194"/>
        <v>2.0280010115413399E-2</v>
      </c>
      <c r="AP416" s="210">
        <f t="shared" si="194"/>
        <v>2.0280010115413399E-2</v>
      </c>
      <c r="AQ416" s="210">
        <f t="shared" si="194"/>
        <v>2.0280010115413399E-2</v>
      </c>
      <c r="AR416" s="210">
        <f t="shared" si="194"/>
        <v>2.0280010115413399E-2</v>
      </c>
      <c r="AS416" s="210">
        <f t="shared" si="194"/>
        <v>2.0280010115413399E-2</v>
      </c>
      <c r="AT416" s="210">
        <f t="shared" si="194"/>
        <v>2.0280010115413399E-2</v>
      </c>
      <c r="AU416" s="210">
        <f t="shared" si="194"/>
        <v>2.0280010115413399E-2</v>
      </c>
      <c r="AV416" s="210">
        <f t="shared" si="194"/>
        <v>2.0280010115413399E-2</v>
      </c>
      <c r="AW416" s="210">
        <f t="shared" si="194"/>
        <v>2.0280010115413399E-2</v>
      </c>
      <c r="AX416" s="210">
        <f t="shared" si="194"/>
        <v>2.0280010115413399E-2</v>
      </c>
      <c r="AY416" s="210">
        <f t="shared" si="194"/>
        <v>2.0280010115413399E-2</v>
      </c>
      <c r="AZ416" s="210">
        <f t="shared" si="194"/>
        <v>2.0280010115413399E-2</v>
      </c>
    </row>
    <row r="417" spans="2:52" s="202" customFormat="1" ht="5.0999999999999996" customHeight="1" x14ac:dyDescent="0.25">
      <c r="B417" s="201"/>
      <c r="D417" s="206"/>
      <c r="E417" s="207"/>
      <c r="I417" s="205"/>
      <c r="J417" s="205"/>
      <c r="K417" s="205"/>
      <c r="L417" s="205"/>
      <c r="M417" s="205"/>
      <c r="N417" s="205"/>
      <c r="O417" s="205"/>
      <c r="P417" s="205"/>
      <c r="Q417" s="205"/>
      <c r="R417" s="205"/>
      <c r="S417" s="205"/>
      <c r="T417" s="205"/>
      <c r="U417" s="205"/>
      <c r="V417" s="205"/>
      <c r="W417" s="205"/>
      <c r="X417" s="205"/>
      <c r="Y417" s="205"/>
      <c r="Z417" s="205"/>
      <c r="AA417" s="205"/>
      <c r="AB417" s="205"/>
      <c r="AC417" s="205"/>
      <c r="AD417" s="205"/>
      <c r="AE417" s="205"/>
      <c r="AF417" s="205"/>
      <c r="AG417" s="205"/>
      <c r="AH417" s="205"/>
      <c r="AI417" s="205"/>
      <c r="AJ417" s="205"/>
      <c r="AK417" s="205"/>
      <c r="AL417" s="205"/>
      <c r="AM417" s="205"/>
      <c r="AN417" s="205"/>
      <c r="AO417" s="205"/>
      <c r="AP417" s="205"/>
      <c r="AQ417" s="205"/>
      <c r="AR417" s="205"/>
    </row>
    <row r="418" spans="2:52" s="202" customFormat="1" ht="15" customHeight="1" x14ac:dyDescent="0.25">
      <c r="B418" s="201"/>
      <c r="D418" s="203" t="s">
        <v>727</v>
      </c>
      <c r="E418" s="204" t="str">
        <f>EmissionRates!$K$8</f>
        <v>PM2.5</v>
      </c>
      <c r="I418" s="205"/>
      <c r="J418" s="205"/>
      <c r="K418" s="205"/>
      <c r="L418" s="205"/>
      <c r="M418" s="205"/>
      <c r="N418" s="205"/>
      <c r="O418" s="205"/>
      <c r="P418" s="205"/>
      <c r="Q418" s="205"/>
      <c r="R418" s="205"/>
      <c r="S418" s="205"/>
      <c r="T418" s="205"/>
      <c r="U418" s="205"/>
      <c r="V418" s="205"/>
      <c r="W418" s="205"/>
      <c r="X418" s="205"/>
      <c r="Y418" s="205"/>
      <c r="Z418" s="205"/>
      <c r="AA418" s="205"/>
      <c r="AB418" s="205"/>
      <c r="AC418" s="205"/>
      <c r="AD418" s="205"/>
      <c r="AE418" s="205"/>
      <c r="AF418" s="205"/>
      <c r="AG418" s="205"/>
      <c r="AH418" s="205"/>
      <c r="AI418" s="205"/>
      <c r="AJ418" s="205"/>
      <c r="AK418" s="205"/>
      <c r="AL418" s="205"/>
      <c r="AM418" s="205"/>
      <c r="AN418" s="205"/>
      <c r="AO418" s="205"/>
      <c r="AP418" s="205"/>
      <c r="AQ418" s="205"/>
      <c r="AR418" s="205"/>
    </row>
    <row r="419" spans="2:52" s="202" customFormat="1" ht="5.0999999999999996" customHeight="1" x14ac:dyDescent="0.25">
      <c r="B419" s="201"/>
      <c r="D419" s="206"/>
      <c r="E419" s="207"/>
      <c r="I419" s="205"/>
      <c r="J419" s="205"/>
      <c r="K419" s="205"/>
      <c r="L419" s="205"/>
      <c r="M419" s="205"/>
      <c r="N419" s="205"/>
      <c r="O419" s="205"/>
      <c r="P419" s="205"/>
      <c r="Q419" s="205"/>
      <c r="R419" s="205"/>
      <c r="S419" s="205"/>
      <c r="T419" s="205"/>
      <c r="U419" s="205"/>
      <c r="V419" s="205"/>
      <c r="W419" s="205"/>
      <c r="X419" s="205"/>
      <c r="Y419" s="205"/>
      <c r="Z419" s="205"/>
      <c r="AA419" s="205"/>
      <c r="AB419" s="205"/>
      <c r="AC419" s="205"/>
      <c r="AD419" s="205"/>
      <c r="AE419" s="205"/>
      <c r="AF419" s="205"/>
      <c r="AG419" s="205"/>
      <c r="AH419" s="205"/>
      <c r="AI419" s="205"/>
      <c r="AJ419" s="205"/>
      <c r="AK419" s="205"/>
      <c r="AL419" s="205"/>
      <c r="AM419" s="205"/>
      <c r="AN419" s="205"/>
      <c r="AO419" s="205"/>
      <c r="AP419" s="205"/>
      <c r="AQ419" s="205"/>
      <c r="AR419" s="205"/>
    </row>
    <row r="420" spans="2:52" s="202" customFormat="1" x14ac:dyDescent="0.25">
      <c r="B420" s="201"/>
      <c r="D420" s="208">
        <f t="shared" ref="D420:D480" si="207">LEFT(E420,FIND("M", E420)-1)*1</f>
        <v>5</v>
      </c>
      <c r="E420" s="202" t="s">
        <v>659</v>
      </c>
      <c r="G420"/>
      <c r="I420"/>
      <c r="J420"/>
      <c r="K420" s="209" cm="1">
        <f t="array" ref="K420">SUMPRODUCT((EmissionRates!$J$50:$S$109)*(EmissionRates!$E$50:$E$109=$D420)*(EmissionRates!$J$8:$S$8=$E$418)*(EmissionRates!$B$50:$B$109=K$2)*(EmissionRates!$F$50:$F$109=$F$349))</f>
        <v>0.98575646184535703</v>
      </c>
      <c r="L420" s="210">
        <f t="shared" ref="L420:AL420" si="208">K420*($AM$71/$K$71)^(1/(COUNT(K$2:AM$2)))</f>
        <v>0.95175920343137332</v>
      </c>
      <c r="M420" s="210">
        <f t="shared" si="208"/>
        <v>0.91893445934968565</v>
      </c>
      <c r="N420" s="210">
        <f t="shared" si="208"/>
        <v>0.88724179134369419</v>
      </c>
      <c r="O420" s="210">
        <f t="shared" si="208"/>
        <v>0.8566421558114754</v>
      </c>
      <c r="P420" s="210">
        <f t="shared" si="208"/>
        <v>0.82709785570623939</v>
      </c>
      <c r="Q420" s="210">
        <f t="shared" si="208"/>
        <v>0.79857249409566733</v>
      </c>
      <c r="R420" s="210">
        <f t="shared" si="208"/>
        <v>0.77103092932291817</v>
      </c>
      <c r="S420" s="210">
        <f t="shared" si="208"/>
        <v>0.74443923171406445</v>
      </c>
      <c r="T420" s="210">
        <f t="shared" si="208"/>
        <v>0.71876464177862365</v>
      </c>
      <c r="U420" s="210">
        <f t="shared" si="208"/>
        <v>0.69397552985169031</v>
      </c>
      <c r="V420" s="210">
        <f t="shared" si="208"/>
        <v>0.67004135712795065</v>
      </c>
      <c r="W420" s="210">
        <f t="shared" si="208"/>
        <v>0.64693263803957513</v>
      </c>
      <c r="X420" s="210">
        <f t="shared" si="208"/>
        <v>0.62462090393164083</v>
      </c>
      <c r="Y420" s="210">
        <f t="shared" si="208"/>
        <v>0.60307866799033438</v>
      </c>
      <c r="Z420" s="210">
        <f t="shared" si="208"/>
        <v>0.58154997674139142</v>
      </c>
      <c r="AA420" s="210">
        <f t="shared" si="208"/>
        <v>0.56003531978216758</v>
      </c>
      <c r="AB420" s="210">
        <f t="shared" si="208"/>
        <v>0.5385352240325354</v>
      </c>
      <c r="AC420" s="210">
        <f t="shared" si="208"/>
        <v>0.51705025821614559</v>
      </c>
      <c r="AD420" s="210">
        <f t="shared" si="208"/>
        <v>0.49558103809526666</v>
      </c>
      <c r="AE420" s="210">
        <f t="shared" si="208"/>
        <v>0.47412823262580456</v>
      </c>
      <c r="AF420" s="210">
        <f t="shared" si="208"/>
        <v>0.45269257124566714</v>
      </c>
      <c r="AG420" s="210">
        <f t="shared" si="208"/>
        <v>0.43127485257221959</v>
      </c>
      <c r="AH420" s="210">
        <f t="shared" si="208"/>
        <v>0.40987595486984624</v>
      </c>
      <c r="AI420" s="210">
        <f t="shared" si="208"/>
        <v>0.38849684876655011</v>
      </c>
      <c r="AJ420" s="210">
        <f t="shared" si="208"/>
        <v>0.36713861286428628</v>
      </c>
      <c r="AK420" s="210">
        <f t="shared" si="208"/>
        <v>0.34580245312503038</v>
      </c>
      <c r="AL420" s="210">
        <f t="shared" si="208"/>
        <v>0.32448972726124214</v>
      </c>
      <c r="AM420" s="209" cm="1">
        <f t="array" ref="AM420">SUMPRODUCT((EmissionRates!$J$50:$S$109)*(EmissionRates!$E$50:$E$109=$D420)*(EmissionRates!$J$8:$S$8=$E$418)*(EmissionRates!$B$50:$B$109=AM$2)*(EmissionRates!$F$50:$F$109=$F$349))</f>
        <v>9.2646922427880099E-3</v>
      </c>
      <c r="AN420" s="210">
        <f t="shared" ref="AN420:AZ435" si="209">$AM420</f>
        <v>9.2646922427880099E-3</v>
      </c>
      <c r="AO420" s="210">
        <f t="shared" si="209"/>
        <v>9.2646922427880099E-3</v>
      </c>
      <c r="AP420" s="210">
        <f t="shared" si="209"/>
        <v>9.2646922427880099E-3</v>
      </c>
      <c r="AQ420" s="210">
        <f t="shared" si="209"/>
        <v>9.2646922427880099E-3</v>
      </c>
      <c r="AR420" s="210">
        <f t="shared" si="209"/>
        <v>9.2646922427880099E-3</v>
      </c>
      <c r="AS420" s="210">
        <f t="shared" si="209"/>
        <v>9.2646922427880099E-3</v>
      </c>
      <c r="AT420" s="210">
        <f t="shared" si="209"/>
        <v>9.2646922427880099E-3</v>
      </c>
      <c r="AU420" s="210">
        <f t="shared" si="209"/>
        <v>9.2646922427880099E-3</v>
      </c>
      <c r="AV420" s="210">
        <f t="shared" si="209"/>
        <v>9.2646922427880099E-3</v>
      </c>
      <c r="AW420" s="210">
        <f t="shared" si="209"/>
        <v>9.2646922427880099E-3</v>
      </c>
      <c r="AX420" s="210">
        <f t="shared" si="209"/>
        <v>9.2646922427880099E-3</v>
      </c>
      <c r="AY420" s="210">
        <f t="shared" si="209"/>
        <v>9.2646922427880099E-3</v>
      </c>
      <c r="AZ420" s="210">
        <f t="shared" si="209"/>
        <v>9.2646922427880099E-3</v>
      </c>
    </row>
    <row r="421" spans="2:52" s="202" customFormat="1" x14ac:dyDescent="0.25">
      <c r="B421" s="201"/>
      <c r="D421" s="208">
        <f t="shared" si="207"/>
        <v>6</v>
      </c>
      <c r="E421" s="202" t="s">
        <v>662</v>
      </c>
      <c r="G421"/>
      <c r="I421"/>
      <c r="J421"/>
      <c r="K421" s="211">
        <f t="shared" ref="K421:AM424" si="210">K420*($K$76/$K$71)^(1/(COUNT($D420:$D425)))</f>
        <v>0.9571887238752822</v>
      </c>
      <c r="L421" s="211">
        <f t="shared" si="210"/>
        <v>0.92417672379605331</v>
      </c>
      <c r="M421" s="211">
        <f t="shared" si="210"/>
        <v>0.89230325797036103</v>
      </c>
      <c r="N421" s="211">
        <f t="shared" si="210"/>
        <v>0.86152906006343721</v>
      </c>
      <c r="O421" s="211">
        <f t="shared" si="210"/>
        <v>0.83181621797736816</v>
      </c>
      <c r="P421" s="211">
        <f t="shared" si="210"/>
        <v>0.80312812714550141</v>
      </c>
      <c r="Q421" s="211">
        <f t="shared" si="210"/>
        <v>0.77542944543765802</v>
      </c>
      <c r="R421" s="211">
        <f t="shared" si="210"/>
        <v>0.74868604962059682</v>
      </c>
      <c r="S421" s="211">
        <f t="shared" si="210"/>
        <v>0.72286499332009124</v>
      </c>
      <c r="T421" s="211">
        <f t="shared" si="210"/>
        <v>0.69793446643283152</v>
      </c>
      <c r="U421" s="211">
        <f t="shared" si="210"/>
        <v>0.67386375593814829</v>
      </c>
      <c r="V421" s="211">
        <f t="shared" si="210"/>
        <v>0.65062320806128238</v>
      </c>
      <c r="W421" s="211">
        <f t="shared" si="210"/>
        <v>0.62818419174158557</v>
      </c>
      <c r="X421" s="211">
        <f t="shared" si="210"/>
        <v>0.6065190633606482</v>
      </c>
      <c r="Y421" s="211">
        <f t="shared" si="210"/>
        <v>0.58560113268690117</v>
      </c>
      <c r="Z421" s="211">
        <f t="shared" si="210"/>
        <v>0.56469635417324693</v>
      </c>
      <c r="AA421" s="211">
        <f t="shared" si="210"/>
        <v>0.54380520322825354</v>
      </c>
      <c r="AB421" s="211">
        <f t="shared" si="210"/>
        <v>0.52292819150138004</v>
      </c>
      <c r="AC421" s="211">
        <f t="shared" si="210"/>
        <v>0.5020658712343683</v>
      </c>
      <c r="AD421" s="211">
        <f t="shared" si="210"/>
        <v>0.48121884034437401</v>
      </c>
      <c r="AE421" s="211">
        <f t="shared" si="210"/>
        <v>0.46038774840061103</v>
      </c>
      <c r="AF421" s="211">
        <f t="shared" si="210"/>
        <v>0.43957330370149506</v>
      </c>
      <c r="AG421" s="211">
        <f t="shared" si="210"/>
        <v>0.41877628172004228</v>
      </c>
      <c r="AH421" s="211">
        <f t="shared" si="210"/>
        <v>0.39799753526807558</v>
      </c>
      <c r="AI421" s="211">
        <f t="shared" si="210"/>
        <v>0.37723800684429071</v>
      </c>
      <c r="AJ421" s="211">
        <f t="shared" si="210"/>
        <v>0.35649874379219382</v>
      </c>
      <c r="AK421" s="211">
        <f t="shared" si="210"/>
        <v>0.3357809171243516</v>
      </c>
      <c r="AL421" s="211">
        <f t="shared" si="210"/>
        <v>0.31508584520600641</v>
      </c>
      <c r="AM421" s="211">
        <f t="shared" si="210"/>
        <v>8.9961966146996242E-3</v>
      </c>
      <c r="AN421" s="210">
        <f t="shared" si="209"/>
        <v>8.9961966146996242E-3</v>
      </c>
      <c r="AO421" s="210">
        <f t="shared" si="209"/>
        <v>8.9961966146996242E-3</v>
      </c>
      <c r="AP421" s="210">
        <f t="shared" si="209"/>
        <v>8.9961966146996242E-3</v>
      </c>
      <c r="AQ421" s="210">
        <f t="shared" si="209"/>
        <v>8.9961966146996242E-3</v>
      </c>
      <c r="AR421" s="210">
        <f t="shared" si="209"/>
        <v>8.9961966146996242E-3</v>
      </c>
      <c r="AS421" s="210">
        <f t="shared" si="209"/>
        <v>8.9961966146996242E-3</v>
      </c>
      <c r="AT421" s="210">
        <f t="shared" si="209"/>
        <v>8.9961966146996242E-3</v>
      </c>
      <c r="AU421" s="210">
        <f t="shared" si="209"/>
        <v>8.9961966146996242E-3</v>
      </c>
      <c r="AV421" s="210">
        <f t="shared" si="209"/>
        <v>8.9961966146996242E-3</v>
      </c>
      <c r="AW421" s="210">
        <f t="shared" si="209"/>
        <v>8.9961966146996242E-3</v>
      </c>
      <c r="AX421" s="210">
        <f t="shared" si="209"/>
        <v>8.9961966146996242E-3</v>
      </c>
      <c r="AY421" s="210">
        <f t="shared" si="209"/>
        <v>8.9961966146996242E-3</v>
      </c>
      <c r="AZ421" s="210">
        <f t="shared" si="209"/>
        <v>8.9961966146996242E-3</v>
      </c>
    </row>
    <row r="422" spans="2:52" s="202" customFormat="1" x14ac:dyDescent="0.25">
      <c r="B422" s="201"/>
      <c r="D422" s="208">
        <f t="shared" si="207"/>
        <v>7</v>
      </c>
      <c r="E422" s="202" t="s">
        <v>663</v>
      </c>
      <c r="G422"/>
      <c r="I422"/>
      <c r="J422"/>
      <c r="K422" s="211">
        <f t="shared" si="210"/>
        <v>0.9294488938970038</v>
      </c>
      <c r="L422" s="211">
        <f t="shared" si="210"/>
        <v>0.89739359885054348</v>
      </c>
      <c r="M422" s="211">
        <f t="shared" si="210"/>
        <v>0.86644384273931951</v>
      </c>
      <c r="N422" s="211">
        <f t="shared" si="210"/>
        <v>0.83656149718748796</v>
      </c>
      <c r="O422" s="211">
        <f t="shared" si="210"/>
        <v>0.8077097488095667</v>
      </c>
      <c r="P422" s="211">
        <f t="shared" si="210"/>
        <v>0.77985305385839476</v>
      </c>
      <c r="Q422" s="211">
        <f t="shared" si="210"/>
        <v>0.75295709443721515</v>
      </c>
      <c r="R422" s="211">
        <f t="shared" si="210"/>
        <v>0.72698873622193805</v>
      </c>
      <c r="S422" s="211">
        <f t="shared" si="210"/>
        <v>0.7019159876414981</v>
      </c>
      <c r="T422" s="211">
        <f t="shared" si="210"/>
        <v>0.677707960466021</v>
      </c>
      <c r="U422" s="211">
        <f t="shared" si="210"/>
        <v>0.65433483175424423</v>
      </c>
      <c r="V422" s="211">
        <f t="shared" si="210"/>
        <v>0.63176780711331471</v>
      </c>
      <c r="W422" s="211">
        <f t="shared" si="210"/>
        <v>0.60997908522570032</v>
      </c>
      <c r="X422" s="211">
        <f t="shared" si="210"/>
        <v>0.58894182359951497</v>
      </c>
      <c r="Y422" s="211">
        <f t="shared" si="210"/>
        <v>0.56863010550006354</v>
      </c>
      <c r="Z422" s="211">
        <f t="shared" si="210"/>
        <v>0.54833115840422475</v>
      </c>
      <c r="AA422" s="211">
        <f t="shared" si="210"/>
        <v>0.5280454439429777</v>
      </c>
      <c r="AB422" s="211">
        <f t="shared" si="210"/>
        <v>0.50777345893791226</v>
      </c>
      <c r="AC422" s="211">
        <f t="shared" si="210"/>
        <v>0.48751573962651601</v>
      </c>
      <c r="AD422" s="211">
        <f t="shared" si="210"/>
        <v>0.46727286659799239</v>
      </c>
      <c r="AE422" s="211">
        <f t="shared" si="210"/>
        <v>0.44704547059669975</v>
      </c>
      <c r="AF422" s="211">
        <f t="shared" si="210"/>
        <v>0.42683423939419513</v>
      </c>
      <c r="AG422" s="211">
        <f t="shared" si="210"/>
        <v>0.40663992598988097</v>
      </c>
      <c r="AH422" s="211">
        <f t="shared" si="210"/>
        <v>0.38646335848064745</v>
      </c>
      <c r="AI422" s="211">
        <f t="shared" si="210"/>
        <v>0.36630545205108495</v>
      </c>
      <c r="AJ422" s="211">
        <f t="shared" si="210"/>
        <v>0.34616722369213693</v>
      </c>
      <c r="AK422" s="211">
        <f t="shared" si="210"/>
        <v>0.3260498104798133</v>
      </c>
      <c r="AL422" s="211">
        <f t="shared" si="210"/>
        <v>0.30595449257244195</v>
      </c>
      <c r="AM422" s="211">
        <f t="shared" si="210"/>
        <v>8.7354821303787175E-3</v>
      </c>
      <c r="AN422" s="210">
        <f t="shared" si="209"/>
        <v>8.7354821303787175E-3</v>
      </c>
      <c r="AO422" s="210">
        <f t="shared" si="209"/>
        <v>8.7354821303787175E-3</v>
      </c>
      <c r="AP422" s="210">
        <f t="shared" si="209"/>
        <v>8.7354821303787175E-3</v>
      </c>
      <c r="AQ422" s="210">
        <f t="shared" si="209"/>
        <v>8.7354821303787175E-3</v>
      </c>
      <c r="AR422" s="210">
        <f t="shared" si="209"/>
        <v>8.7354821303787175E-3</v>
      </c>
      <c r="AS422" s="210">
        <f t="shared" si="209"/>
        <v>8.7354821303787175E-3</v>
      </c>
      <c r="AT422" s="210">
        <f t="shared" si="209"/>
        <v>8.7354821303787175E-3</v>
      </c>
      <c r="AU422" s="210">
        <f t="shared" si="209"/>
        <v>8.7354821303787175E-3</v>
      </c>
      <c r="AV422" s="210">
        <f t="shared" si="209"/>
        <v>8.7354821303787175E-3</v>
      </c>
      <c r="AW422" s="210">
        <f t="shared" si="209"/>
        <v>8.7354821303787175E-3</v>
      </c>
      <c r="AX422" s="210">
        <f t="shared" si="209"/>
        <v>8.7354821303787175E-3</v>
      </c>
      <c r="AY422" s="210">
        <f t="shared" si="209"/>
        <v>8.7354821303787175E-3</v>
      </c>
      <c r="AZ422" s="210">
        <f t="shared" si="209"/>
        <v>8.7354821303787175E-3</v>
      </c>
    </row>
    <row r="423" spans="2:52" s="202" customFormat="1" x14ac:dyDescent="0.25">
      <c r="B423" s="201"/>
      <c r="D423" s="208">
        <f t="shared" si="207"/>
        <v>8</v>
      </c>
      <c r="E423" s="202" t="s">
        <v>664</v>
      </c>
      <c r="G423"/>
      <c r="I423"/>
      <c r="J423"/>
      <c r="K423" s="211">
        <f t="shared" si="210"/>
        <v>0.90251297870379354</v>
      </c>
      <c r="L423" s="211">
        <f t="shared" si="210"/>
        <v>0.8713866628777448</v>
      </c>
      <c r="M423" s="211">
        <f t="shared" si="210"/>
        <v>0.84133384689021828</v>
      </c>
      <c r="N423" s="211">
        <f t="shared" si="210"/>
        <v>0.81231750734564923</v>
      </c>
      <c r="O423" s="211">
        <f t="shared" si="210"/>
        <v>0.78430189772972603</v>
      </c>
      <c r="P423" s="211">
        <f t="shared" si="210"/>
        <v>0.75725250437167546</v>
      </c>
      <c r="Q423" s="211">
        <f t="shared" si="210"/>
        <v>0.73113600392534206</v>
      </c>
      <c r="R423" s="211">
        <f t="shared" si="210"/>
        <v>0.70592022231668272</v>
      </c>
      <c r="S423" s="211">
        <f t="shared" si="210"/>
        <v>0.6815740951070981</v>
      </c>
      <c r="T423" s="211">
        <f t="shared" si="210"/>
        <v>0.65806762922377504</v>
      </c>
      <c r="U423" s="211">
        <f t="shared" si="210"/>
        <v>0.63537186600989104</v>
      </c>
      <c r="V423" s="211">
        <f t="shared" si="210"/>
        <v>0.61345884554916186</v>
      </c>
      <c r="W423" s="211">
        <f t="shared" si="210"/>
        <v>0.59230157222078184</v>
      </c>
      <c r="X423" s="211">
        <f t="shared" si="210"/>
        <v>0.5718739814423226</v>
      </c>
      <c r="Y423" s="211">
        <f t="shared" si="210"/>
        <v>0.55215090755961904</v>
      </c>
      <c r="Z423" s="211">
        <f t="shared" si="210"/>
        <v>0.53244023457016221</v>
      </c>
      <c r="AA423" s="211">
        <f t="shared" si="210"/>
        <v>0.51274241072662397</v>
      </c>
      <c r="AB423" s="211">
        <f t="shared" si="210"/>
        <v>0.49305791845244445</v>
      </c>
      <c r="AC423" s="211">
        <f t="shared" si="210"/>
        <v>0.47338727844466838</v>
      </c>
      <c r="AD423" s="211">
        <f t="shared" si="210"/>
        <v>0.45373105446672041</v>
      </c>
      <c r="AE423" s="211">
        <f t="shared" si="210"/>
        <v>0.43408985898365732</v>
      </c>
      <c r="AF423" s="211">
        <f t="shared" si="210"/>
        <v>0.41446435983505664</v>
      </c>
      <c r="AG423" s="211">
        <f t="shared" si="210"/>
        <v>0.39485528819800414</v>
      </c>
      <c r="AH423" s="211">
        <f t="shared" si="210"/>
        <v>0.375263448170709</v>
      </c>
      <c r="AI423" s="211">
        <f t="shared" si="210"/>
        <v>0.35568972841523333</v>
      </c>
      <c r="AJ423" s="211">
        <f t="shared" si="210"/>
        <v>0.33613511644959099</v>
      </c>
      <c r="AK423" s="211">
        <f t="shared" si="210"/>
        <v>0.31660071639673426</v>
      </c>
      <c r="AL423" s="211">
        <f t="shared" si="210"/>
        <v>0.29708777131533298</v>
      </c>
      <c r="AM423" s="211">
        <f t="shared" si="210"/>
        <v>8.4823232882081448E-3</v>
      </c>
      <c r="AN423" s="210">
        <f t="shared" si="209"/>
        <v>8.4823232882081448E-3</v>
      </c>
      <c r="AO423" s="210">
        <f t="shared" si="209"/>
        <v>8.4823232882081448E-3</v>
      </c>
      <c r="AP423" s="210">
        <f t="shared" si="209"/>
        <v>8.4823232882081448E-3</v>
      </c>
      <c r="AQ423" s="210">
        <f t="shared" si="209"/>
        <v>8.4823232882081448E-3</v>
      </c>
      <c r="AR423" s="210">
        <f t="shared" si="209"/>
        <v>8.4823232882081448E-3</v>
      </c>
      <c r="AS423" s="210">
        <f t="shared" si="209"/>
        <v>8.4823232882081448E-3</v>
      </c>
      <c r="AT423" s="210">
        <f t="shared" si="209"/>
        <v>8.4823232882081448E-3</v>
      </c>
      <c r="AU423" s="210">
        <f t="shared" si="209"/>
        <v>8.4823232882081448E-3</v>
      </c>
      <c r="AV423" s="210">
        <f t="shared" si="209"/>
        <v>8.4823232882081448E-3</v>
      </c>
      <c r="AW423" s="210">
        <f t="shared" si="209"/>
        <v>8.4823232882081448E-3</v>
      </c>
      <c r="AX423" s="210">
        <f t="shared" si="209"/>
        <v>8.4823232882081448E-3</v>
      </c>
      <c r="AY423" s="210">
        <f t="shared" si="209"/>
        <v>8.4823232882081448E-3</v>
      </c>
      <c r="AZ423" s="210">
        <f t="shared" si="209"/>
        <v>8.4823232882081448E-3</v>
      </c>
    </row>
    <row r="424" spans="2:52" s="202" customFormat="1" x14ac:dyDescent="0.25">
      <c r="B424" s="201"/>
      <c r="D424" s="208">
        <f t="shared" si="207"/>
        <v>9</v>
      </c>
      <c r="E424" s="202" t="s">
        <v>665</v>
      </c>
      <c r="G424"/>
      <c r="I424"/>
      <c r="J424"/>
      <c r="K424" s="211">
        <f t="shared" si="210"/>
        <v>0.87635768042460616</v>
      </c>
      <c r="L424" s="211">
        <f t="shared" si="210"/>
        <v>0.84613342151515902</v>
      </c>
      <c r="M424" s="211">
        <f t="shared" si="210"/>
        <v>0.81695155185730439</v>
      </c>
      <c r="N424" s="211">
        <f t="shared" si="210"/>
        <v>0.78877612101284988</v>
      </c>
      <c r="O424" s="211">
        <f t="shared" si="210"/>
        <v>0.76157241842016987</v>
      </c>
      <c r="P424" s="211">
        <f t="shared" si="210"/>
        <v>0.73530693063272623</v>
      </c>
      <c r="Q424" s="211">
        <f t="shared" si="210"/>
        <v>0.70994730003236828</v>
      </c>
      <c r="R424" s="211">
        <f t="shared" si="210"/>
        <v>0.68546228496655082</v>
      </c>
      <c r="S424" s="211">
        <f t="shared" si="210"/>
        <v>0.66182172126035677</v>
      </c>
      <c r="T424" s="211">
        <f t="shared" si="210"/>
        <v>0.63899648505591422</v>
      </c>
      <c r="U424" s="211">
        <f t="shared" si="210"/>
        <v>0.61695845693342521</v>
      </c>
      <c r="V424" s="211">
        <f t="shared" si="210"/>
        <v>0.59568048726960698</v>
      </c>
      <c r="W424" s="211">
        <f t="shared" si="210"/>
        <v>0.57513636279086777</v>
      </c>
      <c r="X424" s="211">
        <f t="shared" si="210"/>
        <v>0.55530077428001368</v>
      </c>
      <c r="Y424" s="211">
        <f t="shared" si="210"/>
        <v>0.53614928539670315</v>
      </c>
      <c r="Z424" s="211">
        <f t="shared" si="210"/>
        <v>0.51700983802226541</v>
      </c>
      <c r="AA424" s="211">
        <f t="shared" si="210"/>
        <v>0.49788286741877535</v>
      </c>
      <c r="AB424" s="211">
        <f t="shared" si="210"/>
        <v>0.47876884202878955</v>
      </c>
      <c r="AC424" s="211">
        <f t="shared" si="210"/>
        <v>0.45966826745927986</v>
      </c>
      <c r="AD424" s="211">
        <f t="shared" si="210"/>
        <v>0.44058169113551204</v>
      </c>
      <c r="AE424" s="211">
        <f t="shared" si="210"/>
        <v>0.42150970777298508</v>
      </c>
      <c r="AF424" s="211">
        <f t="shared" si="210"/>
        <v>0.40245296585693613</v>
      </c>
      <c r="AG424" s="211">
        <f t="shared" si="210"/>
        <v>0.38341217537455652</v>
      </c>
      <c r="AH424" s="211">
        <f t="shared" si="210"/>
        <v>0.36438811712086866</v>
      </c>
      <c r="AI424" s="211">
        <f t="shared" si="210"/>
        <v>0.34538165400404314</v>
      </c>
      <c r="AJ424" s="211">
        <f t="shared" si="210"/>
        <v>0.32639374492330525</v>
      </c>
      <c r="AK424" s="211">
        <f t="shared" si="210"/>
        <v>0.30742546200354642</v>
      </c>
      <c r="AL424" s="211">
        <f t="shared" si="210"/>
        <v>0.28847801227894598</v>
      </c>
      <c r="AM424" s="211">
        <f t="shared" si="210"/>
        <v>8.2365011217255986E-3</v>
      </c>
      <c r="AN424" s="210">
        <f t="shared" si="209"/>
        <v>8.2365011217255986E-3</v>
      </c>
      <c r="AO424" s="210">
        <f t="shared" si="209"/>
        <v>8.2365011217255986E-3</v>
      </c>
      <c r="AP424" s="210">
        <f t="shared" si="209"/>
        <v>8.2365011217255986E-3</v>
      </c>
      <c r="AQ424" s="210">
        <f t="shared" si="209"/>
        <v>8.2365011217255986E-3</v>
      </c>
      <c r="AR424" s="210">
        <f t="shared" si="209"/>
        <v>8.2365011217255986E-3</v>
      </c>
      <c r="AS424" s="210">
        <f t="shared" si="209"/>
        <v>8.2365011217255986E-3</v>
      </c>
      <c r="AT424" s="210">
        <f t="shared" si="209"/>
        <v>8.2365011217255986E-3</v>
      </c>
      <c r="AU424" s="210">
        <f t="shared" si="209"/>
        <v>8.2365011217255986E-3</v>
      </c>
      <c r="AV424" s="210">
        <f t="shared" si="209"/>
        <v>8.2365011217255986E-3</v>
      </c>
      <c r="AW424" s="210">
        <f t="shared" si="209"/>
        <v>8.2365011217255986E-3</v>
      </c>
      <c r="AX424" s="210">
        <f t="shared" si="209"/>
        <v>8.2365011217255986E-3</v>
      </c>
      <c r="AY424" s="210">
        <f t="shared" si="209"/>
        <v>8.2365011217255986E-3</v>
      </c>
      <c r="AZ424" s="210">
        <f t="shared" si="209"/>
        <v>8.2365011217255986E-3</v>
      </c>
    </row>
    <row r="425" spans="2:52" s="202" customFormat="1" x14ac:dyDescent="0.25">
      <c r="B425" s="201"/>
      <c r="D425" s="208">
        <f t="shared" si="207"/>
        <v>10</v>
      </c>
      <c r="E425" s="202" t="s">
        <v>666</v>
      </c>
      <c r="G425"/>
      <c r="I425"/>
      <c r="J425"/>
      <c r="K425" s="209" cm="1">
        <f t="array" ref="K425">SUMPRODUCT((EmissionRates!$J$50:$S$109)*(EmissionRates!$E$50:$E$109=$D425)*(EmissionRates!$J$8:$S$8=$E$418)*(EmissionRates!$B$50:$B$109=K$2)*(EmissionRates!$F$50:$F$109=$F$349))</f>
        <v>0.68592850165760599</v>
      </c>
      <c r="L425" s="210">
        <f t="shared" ref="L425:AL425" si="211">K425*($AM$71/$K$71)^(1/(COUNT(K$2:AM$2)))</f>
        <v>0.66227185883863282</v>
      </c>
      <c r="M425" s="210">
        <f t="shared" si="211"/>
        <v>0.63943109806583809</v>
      </c>
      <c r="N425" s="210">
        <f t="shared" si="211"/>
        <v>0.61737808079402023</v>
      </c>
      <c r="O425" s="210">
        <f t="shared" si="211"/>
        <v>0.59608563893409927</v>
      </c>
      <c r="P425" s="210">
        <f t="shared" si="211"/>
        <v>0.57552754138354389</v>
      </c>
      <c r="Q425" s="210">
        <f t="shared" si="211"/>
        <v>0.55567846171111401</v>
      </c>
      <c r="R425" s="210">
        <f t="shared" si="211"/>
        <v>0.5365139469561081</v>
      </c>
      <c r="S425" s="210">
        <f t="shared" si="211"/>
        <v>0.51801038750367756</v>
      </c>
      <c r="T425" s="210">
        <f t="shared" si="211"/>
        <v>0.50014498799909568</v>
      </c>
      <c r="U425" s="210">
        <f t="shared" si="211"/>
        <v>0.48289573926515073</v>
      </c>
      <c r="V425" s="210">
        <f t="shared" si="211"/>
        <v>0.46624139118806501</v>
      </c>
      <c r="W425" s="210">
        <f t="shared" si="211"/>
        <v>0.45016142653853825</v>
      </c>
      <c r="X425" s="210">
        <f t="shared" si="211"/>
        <v>0.43463603569566378</v>
      </c>
      <c r="Y425" s="210">
        <f t="shared" si="211"/>
        <v>0.41964609224257887</v>
      </c>
      <c r="Z425" s="210">
        <f t="shared" si="211"/>
        <v>0.404665573724453</v>
      </c>
      <c r="AA425" s="210">
        <f t="shared" si="211"/>
        <v>0.38969482082257356</v>
      </c>
      <c r="AB425" s="210">
        <f t="shared" si="211"/>
        <v>0.37473420018871784</v>
      </c>
      <c r="AC425" s="210">
        <f t="shared" si="211"/>
        <v>0.35978410756339241</v>
      </c>
      <c r="AD425" s="210">
        <f t="shared" si="211"/>
        <v>0.34484497141844261</v>
      </c>
      <c r="AE425" s="210">
        <f t="shared" si="211"/>
        <v>0.32991725723995957</v>
      </c>
      <c r="AF425" s="210">
        <f t="shared" si="211"/>
        <v>0.31500147259981376</v>
      </c>
      <c r="AG425" s="210">
        <f t="shared" si="211"/>
        <v>0.30009817320768994</v>
      </c>
      <c r="AH425" s="210">
        <f t="shared" si="211"/>
        <v>0.28520797019483257</v>
      </c>
      <c r="AI425" s="210">
        <f t="shared" si="211"/>
        <v>0.27033153896276074</v>
      </c>
      <c r="AJ425" s="210">
        <f t="shared" si="211"/>
        <v>0.25546963004555823</v>
      </c>
      <c r="AK425" s="210">
        <f t="shared" si="211"/>
        <v>0.24062308259947002</v>
      </c>
      <c r="AL425" s="210">
        <f t="shared" si="211"/>
        <v>0.22579284137475567</v>
      </c>
      <c r="AM425" s="209" cm="1">
        <f t="array" ref="AM425">SUMPRODUCT((EmissionRates!$J$50:$S$109)*(EmissionRates!$E$50:$E$109=$D425)*(EmissionRates!$J$8:$S$8=$E$418)*(EmissionRates!$B$50:$B$109=AM$2)*(EmissionRates!$F$50:$F$109=$F$349))</f>
        <v>8.7151318458796E-3</v>
      </c>
      <c r="AN425" s="210">
        <f t="shared" si="209"/>
        <v>8.7151318458796E-3</v>
      </c>
      <c r="AO425" s="210">
        <f t="shared" si="209"/>
        <v>8.7151318458796E-3</v>
      </c>
      <c r="AP425" s="210">
        <f t="shared" si="209"/>
        <v>8.7151318458796E-3</v>
      </c>
      <c r="AQ425" s="210">
        <f t="shared" si="209"/>
        <v>8.7151318458796E-3</v>
      </c>
      <c r="AR425" s="210">
        <f t="shared" si="209"/>
        <v>8.7151318458796E-3</v>
      </c>
      <c r="AS425" s="210">
        <f t="shared" si="209"/>
        <v>8.7151318458796E-3</v>
      </c>
      <c r="AT425" s="210">
        <f t="shared" si="209"/>
        <v>8.7151318458796E-3</v>
      </c>
      <c r="AU425" s="210">
        <f t="shared" si="209"/>
        <v>8.7151318458796E-3</v>
      </c>
      <c r="AV425" s="210">
        <f t="shared" si="209"/>
        <v>8.7151318458796E-3</v>
      </c>
      <c r="AW425" s="210">
        <f t="shared" si="209"/>
        <v>8.7151318458796E-3</v>
      </c>
      <c r="AX425" s="210">
        <f t="shared" si="209"/>
        <v>8.7151318458796E-3</v>
      </c>
      <c r="AY425" s="210">
        <f t="shared" si="209"/>
        <v>8.7151318458796E-3</v>
      </c>
      <c r="AZ425" s="210">
        <f t="shared" si="209"/>
        <v>8.7151318458796E-3</v>
      </c>
    </row>
    <row r="426" spans="2:52" s="202" customFormat="1" x14ac:dyDescent="0.25">
      <c r="B426" s="201"/>
      <c r="D426" s="208">
        <f t="shared" si="207"/>
        <v>11</v>
      </c>
      <c r="E426" s="207" t="s">
        <v>667</v>
      </c>
      <c r="G426"/>
      <c r="I426"/>
      <c r="J426"/>
      <c r="K426" s="211">
        <f t="shared" ref="K426:AL429" si="212">K425*($K$76/$K$71)^(1/(COUNT($D425:$D430)))</f>
        <v>0.66604993483099095</v>
      </c>
      <c r="L426" s="211">
        <f t="shared" si="212"/>
        <v>0.64307887389705953</v>
      </c>
      <c r="M426" s="211">
        <f t="shared" si="212"/>
        <v>0.62090005032077367</v>
      </c>
      <c r="N426" s="211">
        <f t="shared" si="212"/>
        <v>0.5994861410266924</v>
      </c>
      <c r="O426" s="211">
        <f t="shared" si="212"/>
        <v>0.5788107652711707</v>
      </c>
      <c r="P426" s="211">
        <f t="shared" si="212"/>
        <v>0.55884845214275147</v>
      </c>
      <c r="Q426" s="211">
        <f t="shared" si="212"/>
        <v>0.53957460918342171</v>
      </c>
      <c r="R426" s="211">
        <f t="shared" si="212"/>
        <v>0.52096549209207377</v>
      </c>
      <c r="S426" s="211">
        <f t="shared" si="212"/>
        <v>0.50299817547284886</v>
      </c>
      <c r="T426" s="211">
        <f t="shared" si="212"/>
        <v>0.48565052459232588</v>
      </c>
      <c r="U426" s="211">
        <f t="shared" si="212"/>
        <v>0.46890116811076293</v>
      </c>
      <c r="V426" s="211">
        <f t="shared" si="212"/>
        <v>0.45272947175379674</v>
      </c>
      <c r="W426" s="211">
        <f t="shared" si="212"/>
        <v>0.43711551289216588</v>
      </c>
      <c r="X426" s="211">
        <f t="shared" si="212"/>
        <v>0.42204005599814115</v>
      </c>
      <c r="Y426" s="211">
        <f t="shared" si="212"/>
        <v>0.40748452894842663</v>
      </c>
      <c r="Z426" s="211">
        <f t="shared" si="212"/>
        <v>0.39293815369412533</v>
      </c>
      <c r="AA426" s="211">
        <f t="shared" si="212"/>
        <v>0.37840126104340266</v>
      </c>
      <c r="AB426" s="211">
        <f t="shared" si="212"/>
        <v>0.36387420702227558</v>
      </c>
      <c r="AC426" s="211">
        <f t="shared" si="212"/>
        <v>0.34935737590248378</v>
      </c>
      <c r="AD426" s="211">
        <f t="shared" si="212"/>
        <v>0.3348511837385344</v>
      </c>
      <c r="AE426" s="211">
        <f t="shared" si="212"/>
        <v>0.32035608252648806</v>
      </c>
      <c r="AF426" s="211">
        <f t="shared" si="212"/>
        <v>0.30587256512851696</v>
      </c>
      <c r="AG426" s="211">
        <f t="shared" si="212"/>
        <v>0.29140117114954839</v>
      </c>
      <c r="AH426" s="211">
        <f t="shared" si="212"/>
        <v>0.2769424940099236</v>
      </c>
      <c r="AI426" s="211">
        <f t="shared" si="212"/>
        <v>0.26249718953767243</v>
      </c>
      <c r="AJ426" s="211">
        <f t="shared" si="212"/>
        <v>0.24806598651600822</v>
      </c>
      <c r="AK426" s="211">
        <f t="shared" si="212"/>
        <v>0.23364969978198896</v>
      </c>
      <c r="AL426" s="211">
        <f t="shared" si="212"/>
        <v>0.21924924670651738</v>
      </c>
      <c r="AM426" s="211">
        <f>AM425*($K$76/$K$71)^(1/(COUNT($D425:$D430)))</f>
        <v>8.4625627656002133E-3</v>
      </c>
      <c r="AN426" s="210">
        <f t="shared" si="209"/>
        <v>8.4625627656002133E-3</v>
      </c>
      <c r="AO426" s="210">
        <f t="shared" si="209"/>
        <v>8.4625627656002133E-3</v>
      </c>
      <c r="AP426" s="210">
        <f t="shared" si="209"/>
        <v>8.4625627656002133E-3</v>
      </c>
      <c r="AQ426" s="210">
        <f t="shared" si="209"/>
        <v>8.4625627656002133E-3</v>
      </c>
      <c r="AR426" s="210">
        <f t="shared" si="209"/>
        <v>8.4625627656002133E-3</v>
      </c>
      <c r="AS426" s="210">
        <f t="shared" si="209"/>
        <v>8.4625627656002133E-3</v>
      </c>
      <c r="AT426" s="210">
        <f t="shared" si="209"/>
        <v>8.4625627656002133E-3</v>
      </c>
      <c r="AU426" s="210">
        <f t="shared" si="209"/>
        <v>8.4625627656002133E-3</v>
      </c>
      <c r="AV426" s="210">
        <f t="shared" si="209"/>
        <v>8.4625627656002133E-3</v>
      </c>
      <c r="AW426" s="210">
        <f t="shared" si="209"/>
        <v>8.4625627656002133E-3</v>
      </c>
      <c r="AX426" s="210">
        <f t="shared" si="209"/>
        <v>8.4625627656002133E-3</v>
      </c>
      <c r="AY426" s="210">
        <f t="shared" si="209"/>
        <v>8.4625627656002133E-3</v>
      </c>
      <c r="AZ426" s="210">
        <f t="shared" si="209"/>
        <v>8.4625627656002133E-3</v>
      </c>
    </row>
    <row r="427" spans="2:52" s="202" customFormat="1" x14ac:dyDescent="0.25">
      <c r="B427" s="201"/>
      <c r="D427" s="208">
        <f t="shared" si="207"/>
        <v>12</v>
      </c>
      <c r="E427" s="207" t="s">
        <v>668</v>
      </c>
      <c r="G427"/>
      <c r="I427"/>
      <c r="J427"/>
      <c r="K427" s="211">
        <f t="shared" si="212"/>
        <v>0.64674745927063071</v>
      </c>
      <c r="L427" s="211">
        <f t="shared" si="212"/>
        <v>0.62444211170004538</v>
      </c>
      <c r="M427" s="211">
        <f t="shared" si="212"/>
        <v>0.6029060420340161</v>
      </c>
      <c r="N427" s="211">
        <f t="shared" si="212"/>
        <v>0.58211271903412265</v>
      </c>
      <c r="O427" s="211">
        <f t="shared" si="212"/>
        <v>0.56203652648447189</v>
      </c>
      <c r="P427" s="211">
        <f t="shared" si="212"/>
        <v>0.54265273163394634</v>
      </c>
      <c r="Q427" s="211">
        <f t="shared" si="212"/>
        <v>0.52393745472683162</v>
      </c>
      <c r="R427" s="211">
        <f t="shared" si="212"/>
        <v>0.50586763958428849</v>
      </c>
      <c r="S427" s="211">
        <f t="shared" si="212"/>
        <v>0.48842102520042352</v>
      </c>
      <c r="T427" s="211">
        <f t="shared" si="212"/>
        <v>0.47157611831797019</v>
      </c>
      <c r="U427" s="211">
        <f t="shared" si="212"/>
        <v>0.45531216694979287</v>
      </c>
      <c r="V427" s="211">
        <f t="shared" si="212"/>
        <v>0.43960913481359432</v>
      </c>
      <c r="W427" s="211">
        <f t="shared" si="212"/>
        <v>0.42444767664833177</v>
      </c>
      <c r="X427" s="211">
        <f t="shared" si="212"/>
        <v>0.40980911438193285</v>
      </c>
      <c r="Y427" s="211">
        <f t="shared" si="212"/>
        <v>0.39567541412095086</v>
      </c>
      <c r="Z427" s="211">
        <f t="shared" si="212"/>
        <v>0.38155060043156319</v>
      </c>
      <c r="AA427" s="211">
        <f t="shared" si="212"/>
        <v>0.36743499453494155</v>
      </c>
      <c r="AB427" s="211">
        <f t="shared" si="212"/>
        <v>0.35332894213928268</v>
      </c>
      <c r="AC427" s="211">
        <f t="shared" si="212"/>
        <v>0.33923281637993025</v>
      </c>
      <c r="AD427" s="211">
        <f t="shared" si="212"/>
        <v>0.32514702125391398</v>
      </c>
      <c r="AE427" s="211">
        <f t="shared" si="212"/>
        <v>0.31107199565821236</v>
      </c>
      <c r="AF427" s="211">
        <f t="shared" si="212"/>
        <v>0.2970082181715939</v>
      </c>
      <c r="AG427" s="211">
        <f t="shared" si="212"/>
        <v>0.28295621276095279</v>
      </c>
      <c r="AH427" s="211">
        <f t="shared" si="212"/>
        <v>0.26891655564899841</v>
      </c>
      <c r="AI427" s="211">
        <f t="shared" si="212"/>
        <v>0.25488988365752113</v>
      </c>
      <c r="AJ427" s="211">
        <f t="shared" si="212"/>
        <v>0.24087690444921556</v>
      </c>
      <c r="AK427" s="211">
        <f t="shared" si="212"/>
        <v>0.22687840924673539</v>
      </c>
      <c r="AL427" s="211">
        <f t="shared" si="212"/>
        <v>0.21289528883509468</v>
      </c>
      <c r="AM427" s="211">
        <f>AM426*($K$76/$K$71)^(1/(COUNT($D426:$D431)))</f>
        <v>8.2173132694007087E-3</v>
      </c>
      <c r="AN427" s="210">
        <f t="shared" si="209"/>
        <v>8.2173132694007087E-3</v>
      </c>
      <c r="AO427" s="210">
        <f t="shared" si="209"/>
        <v>8.2173132694007087E-3</v>
      </c>
      <c r="AP427" s="210">
        <f t="shared" si="209"/>
        <v>8.2173132694007087E-3</v>
      </c>
      <c r="AQ427" s="210">
        <f t="shared" si="209"/>
        <v>8.2173132694007087E-3</v>
      </c>
      <c r="AR427" s="210">
        <f t="shared" si="209"/>
        <v>8.2173132694007087E-3</v>
      </c>
      <c r="AS427" s="210">
        <f t="shared" si="209"/>
        <v>8.2173132694007087E-3</v>
      </c>
      <c r="AT427" s="210">
        <f t="shared" si="209"/>
        <v>8.2173132694007087E-3</v>
      </c>
      <c r="AU427" s="210">
        <f t="shared" si="209"/>
        <v>8.2173132694007087E-3</v>
      </c>
      <c r="AV427" s="210">
        <f t="shared" si="209"/>
        <v>8.2173132694007087E-3</v>
      </c>
      <c r="AW427" s="210">
        <f t="shared" si="209"/>
        <v>8.2173132694007087E-3</v>
      </c>
      <c r="AX427" s="210">
        <f t="shared" si="209"/>
        <v>8.2173132694007087E-3</v>
      </c>
      <c r="AY427" s="210">
        <f t="shared" si="209"/>
        <v>8.2173132694007087E-3</v>
      </c>
      <c r="AZ427" s="210">
        <f t="shared" si="209"/>
        <v>8.2173132694007087E-3</v>
      </c>
    </row>
    <row r="428" spans="2:52" s="202" customFormat="1" x14ac:dyDescent="0.25">
      <c r="B428" s="201"/>
      <c r="D428" s="208">
        <f t="shared" si="207"/>
        <v>13</v>
      </c>
      <c r="E428" s="207" t="s">
        <v>669</v>
      </c>
      <c r="G428"/>
      <c r="I428"/>
      <c r="J428"/>
      <c r="K428" s="211">
        <f t="shared" si="212"/>
        <v>0.6280043795502428</v>
      </c>
      <c r="L428" s="211">
        <f t="shared" si="212"/>
        <v>0.60634545262146089</v>
      </c>
      <c r="M428" s="211">
        <f t="shared" si="212"/>
        <v>0.58543350952110751</v>
      </c>
      <c r="N428" s="211">
        <f t="shared" si="212"/>
        <v>0.56524278789993199</v>
      </c>
      <c r="O428" s="211">
        <f t="shared" si="212"/>
        <v>0.54574841391337892</v>
      </c>
      <c r="P428" s="211">
        <f t="shared" si="212"/>
        <v>0.5269263715783975</v>
      </c>
      <c r="Q428" s="211">
        <f t="shared" si="212"/>
        <v>0.50875347318708675</v>
      </c>
      <c r="R428" s="211">
        <f t="shared" si="212"/>
        <v>0.4912073307407322</v>
      </c>
      <c r="S428" s="211">
        <f t="shared" si="212"/>
        <v>0.4742663283690372</v>
      </c>
      <c r="T428" s="211">
        <f t="shared" si="212"/>
        <v>0.45790959570057521</v>
      </c>
      <c r="U428" s="211">
        <f t="shared" si="212"/>
        <v>0.44211698215165435</v>
      </c>
      <c r="V428" s="211">
        <f t="shared" si="212"/>
        <v>0.42686903210192045</v>
      </c>
      <c r="W428" s="211">
        <f t="shared" si="212"/>
        <v>0.41214696092611636</v>
      </c>
      <c r="X428" s="211">
        <f t="shared" si="212"/>
        <v>0.39793263185246996</v>
      </c>
      <c r="Y428" s="211">
        <f t="shared" si="212"/>
        <v>0.38420853361920126</v>
      </c>
      <c r="Z428" s="211">
        <f t="shared" si="212"/>
        <v>0.37049306442003299</v>
      </c>
      <c r="AA428" s="211">
        <f t="shared" si="212"/>
        <v>0.35678653616697925</v>
      </c>
      <c r="AB428" s="211">
        <f t="shared" si="212"/>
        <v>0.34308928454943238</v>
      </c>
      <c r="AC428" s="211">
        <f t="shared" si="212"/>
        <v>0.3294016718890786</v>
      </c>
      <c r="AD428" s="211">
        <f t="shared" si="212"/>
        <v>0.31572409047490241</v>
      </c>
      <c r="AE428" s="211">
        <f t="shared" si="212"/>
        <v>0.3020569664844181</v>
      </c>
      <c r="AF428" s="211">
        <f t="shared" si="212"/>
        <v>0.28840076462693126</v>
      </c>
      <c r="AG428" s="211">
        <f t="shared" si="212"/>
        <v>0.27475599368450127</v>
      </c>
      <c r="AH428" s="211">
        <f t="shared" si="212"/>
        <v>0.26112321318060194</v>
      </c>
      <c r="AI428" s="211">
        <f t="shared" si="212"/>
        <v>0.24750304148159508</v>
      </c>
      <c r="AJ428" s="211">
        <f t="shared" si="212"/>
        <v>0.23389616574174008</v>
      </c>
      <c r="AK428" s="211">
        <f t="shared" si="212"/>
        <v>0.22030335425364425</v>
      </c>
      <c r="AL428" s="211">
        <f t="shared" si="212"/>
        <v>0.20672547198690594</v>
      </c>
      <c r="AM428" s="211">
        <f>AM427*($K$76/$K$71)^(1/(COUNT($D427:$D432)))</f>
        <v>7.9791712319051585E-3</v>
      </c>
      <c r="AN428" s="210">
        <f t="shared" si="209"/>
        <v>7.9791712319051585E-3</v>
      </c>
      <c r="AO428" s="210">
        <f t="shared" si="209"/>
        <v>7.9791712319051585E-3</v>
      </c>
      <c r="AP428" s="210">
        <f t="shared" si="209"/>
        <v>7.9791712319051585E-3</v>
      </c>
      <c r="AQ428" s="210">
        <f t="shared" si="209"/>
        <v>7.9791712319051585E-3</v>
      </c>
      <c r="AR428" s="210">
        <f t="shared" si="209"/>
        <v>7.9791712319051585E-3</v>
      </c>
      <c r="AS428" s="210">
        <f t="shared" si="209"/>
        <v>7.9791712319051585E-3</v>
      </c>
      <c r="AT428" s="210">
        <f t="shared" si="209"/>
        <v>7.9791712319051585E-3</v>
      </c>
      <c r="AU428" s="210">
        <f t="shared" si="209"/>
        <v>7.9791712319051585E-3</v>
      </c>
      <c r="AV428" s="210">
        <f t="shared" si="209"/>
        <v>7.9791712319051585E-3</v>
      </c>
      <c r="AW428" s="210">
        <f t="shared" si="209"/>
        <v>7.9791712319051585E-3</v>
      </c>
      <c r="AX428" s="210">
        <f t="shared" si="209"/>
        <v>7.9791712319051585E-3</v>
      </c>
      <c r="AY428" s="210">
        <f t="shared" si="209"/>
        <v>7.9791712319051585E-3</v>
      </c>
      <c r="AZ428" s="210">
        <f t="shared" si="209"/>
        <v>7.9791712319051585E-3</v>
      </c>
    </row>
    <row r="429" spans="2:52" s="202" customFormat="1" x14ac:dyDescent="0.25">
      <c r="B429" s="201"/>
      <c r="D429" s="208">
        <f t="shared" si="207"/>
        <v>14</v>
      </c>
      <c r="E429" s="202" t="s">
        <v>670</v>
      </c>
      <c r="G429"/>
      <c r="I429"/>
      <c r="J429"/>
      <c r="K429" s="211">
        <f t="shared" si="212"/>
        <v>0.60980448408573273</v>
      </c>
      <c r="L429" s="211">
        <f t="shared" si="212"/>
        <v>0.58877324419037502</v>
      </c>
      <c r="M429" s="211">
        <f t="shared" si="212"/>
        <v>0.56846734014130784</v>
      </c>
      <c r="N429" s="211">
        <f t="shared" si="212"/>
        <v>0.54886175619563959</v>
      </c>
      <c r="O429" s="211">
        <f t="shared" si="212"/>
        <v>0.52993233936584305</v>
      </c>
      <c r="P429" s="211">
        <f t="shared" si="212"/>
        <v>0.51165576966462023</v>
      </c>
      <c r="Q429" s="211">
        <f t="shared" si="212"/>
        <v>0.49400953137597614</v>
      </c>
      <c r="R429" s="211">
        <f t="shared" si="212"/>
        <v>0.47697188531711138</v>
      </c>
      <c r="S429" s="211">
        <f t="shared" si="212"/>
        <v>0.46052184205695901</v>
      </c>
      <c r="T429" s="211">
        <f t="shared" si="212"/>
        <v>0.44463913605837491</v>
      </c>
      <c r="U429" s="211">
        <f t="shared" si="212"/>
        <v>0.42930420071212455</v>
      </c>
      <c r="V429" s="211">
        <f t="shared" si="212"/>
        <v>0.41449814423191</v>
      </c>
      <c r="W429" s="211">
        <f t="shared" si="212"/>
        <v>0.40020272638074134</v>
      </c>
      <c r="X429" s="211">
        <f t="shared" si="212"/>
        <v>0.38640033599998075</v>
      </c>
      <c r="Y429" s="211">
        <f t="shared" si="212"/>
        <v>0.37307396931337589</v>
      </c>
      <c r="Z429" s="211">
        <f t="shared" si="212"/>
        <v>0.35975598158694883</v>
      </c>
      <c r="AA429" s="211">
        <f t="shared" si="212"/>
        <v>0.34644667569334037</v>
      </c>
      <c r="AB429" s="211">
        <f t="shared" si="212"/>
        <v>0.3331463775934887</v>
      </c>
      <c r="AC429" s="211">
        <f t="shared" si="212"/>
        <v>0.31985543910880793</v>
      </c>
      <c r="AD429" s="211">
        <f t="shared" si="212"/>
        <v>0.30657424115954263</v>
      </c>
      <c r="AE429" s="211">
        <f t="shared" si="212"/>
        <v>0.29330319757235973</v>
      </c>
      <c r="AF429" s="211">
        <f t="shared" si="212"/>
        <v>0.28004275958904601</v>
      </c>
      <c r="AG429" s="211">
        <f t="shared" si="212"/>
        <v>0.26679342124689065</v>
      </c>
      <c r="AH429" s="211">
        <f t="shared" si="212"/>
        <v>0.25355572585408448</v>
      </c>
      <c r="AI429" s="211">
        <f t="shared" si="212"/>
        <v>0.24033027385640857</v>
      </c>
      <c r="AJ429" s="211">
        <f t="shared" si="212"/>
        <v>0.22711773249403241</v>
      </c>
      <c r="AK429" s="211">
        <f t="shared" si="212"/>
        <v>0.21391884779404163</v>
      </c>
      <c r="AL429" s="211">
        <f t="shared" si="212"/>
        <v>0.2007344596587631</v>
      </c>
      <c r="AM429" s="211">
        <f>AM428*($K$76/$K$71)^(1/(COUNT($D428:$D433)))</f>
        <v>7.7479306752419996E-3</v>
      </c>
      <c r="AN429" s="210">
        <f t="shared" si="209"/>
        <v>7.7479306752419996E-3</v>
      </c>
      <c r="AO429" s="210">
        <f t="shared" si="209"/>
        <v>7.7479306752419996E-3</v>
      </c>
      <c r="AP429" s="210">
        <f t="shared" si="209"/>
        <v>7.7479306752419996E-3</v>
      </c>
      <c r="AQ429" s="210">
        <f t="shared" si="209"/>
        <v>7.7479306752419996E-3</v>
      </c>
      <c r="AR429" s="210">
        <f t="shared" si="209"/>
        <v>7.7479306752419996E-3</v>
      </c>
      <c r="AS429" s="210">
        <f t="shared" si="209"/>
        <v>7.7479306752419996E-3</v>
      </c>
      <c r="AT429" s="210">
        <f t="shared" si="209"/>
        <v>7.7479306752419996E-3</v>
      </c>
      <c r="AU429" s="210">
        <f t="shared" si="209"/>
        <v>7.7479306752419996E-3</v>
      </c>
      <c r="AV429" s="210">
        <f t="shared" si="209"/>
        <v>7.7479306752419996E-3</v>
      </c>
      <c r="AW429" s="210">
        <f t="shared" si="209"/>
        <v>7.7479306752419996E-3</v>
      </c>
      <c r="AX429" s="210">
        <f t="shared" si="209"/>
        <v>7.7479306752419996E-3</v>
      </c>
      <c r="AY429" s="210">
        <f t="shared" si="209"/>
        <v>7.7479306752419996E-3</v>
      </c>
      <c r="AZ429" s="210">
        <f t="shared" si="209"/>
        <v>7.7479306752419996E-3</v>
      </c>
    </row>
    <row r="430" spans="2:52" s="202" customFormat="1" x14ac:dyDescent="0.25">
      <c r="B430" s="201"/>
      <c r="D430" s="208">
        <f t="shared" si="207"/>
        <v>15</v>
      </c>
      <c r="E430" s="202" t="s">
        <v>671</v>
      </c>
      <c r="G430"/>
      <c r="I430"/>
      <c r="J430"/>
      <c r="K430" s="209" cm="1">
        <f t="array" ref="K430">SUMPRODUCT((EmissionRates!$J$50:$S$109)*(EmissionRates!$E$50:$E$109=$D430)*(EmissionRates!$J$8:$S$8=$E$418)*(EmissionRates!$B$50:$B$109=K$2)*(EmissionRates!$F$50:$F$109=$F$349))</f>
        <v>0.498956330271769</v>
      </c>
      <c r="L430" s="210">
        <f t="shared" ref="L430:AL430" si="213">K430*($AM$71/$K$71)^(1/(COUNT(K$2:AM$2)))</f>
        <v>0.48174807655584917</v>
      </c>
      <c r="M430" s="210">
        <f t="shared" si="213"/>
        <v>0.46513330964024746</v>
      </c>
      <c r="N430" s="210">
        <f t="shared" si="213"/>
        <v>0.44909156105745018</v>
      </c>
      <c r="O430" s="210">
        <f t="shared" si="213"/>
        <v>0.43360306826661654</v>
      </c>
      <c r="P430" s="210">
        <f t="shared" si="213"/>
        <v>0.41864875030722892</v>
      </c>
      <c r="Q430" s="210">
        <f t="shared" si="213"/>
        <v>0.40421018429241234</v>
      </c>
      <c r="R430" s="210">
        <f t="shared" si="213"/>
        <v>0.39026958271296364</v>
      </c>
      <c r="S430" s="210">
        <f t="shared" si="213"/>
        <v>0.37680977152413098</v>
      </c>
      <c r="T430" s="210">
        <f t="shared" si="213"/>
        <v>0.36381416898814706</v>
      </c>
      <c r="U430" s="210">
        <f t="shared" si="213"/>
        <v>0.35126676524645173</v>
      </c>
      <c r="V430" s="210">
        <f t="shared" si="213"/>
        <v>0.33915210259643785</v>
      </c>
      <c r="W430" s="210">
        <f t="shared" si="213"/>
        <v>0.3274552564484226</v>
      </c>
      <c r="X430" s="210">
        <f t="shared" si="213"/>
        <v>0.31616181693938411</v>
      </c>
      <c r="Y430" s="210">
        <f t="shared" si="213"/>
        <v>0.30525787118081288</v>
      </c>
      <c r="Z430" s="210">
        <f t="shared" si="213"/>
        <v>0.29436078128396603</v>
      </c>
      <c r="AA430" s="210">
        <f t="shared" si="213"/>
        <v>0.28347079506634143</v>
      </c>
      <c r="AB430" s="210">
        <f t="shared" si="213"/>
        <v>0.27258817923682321</v>
      </c>
      <c r="AC430" s="210">
        <f t="shared" si="213"/>
        <v>0.26171322166394351</v>
      </c>
      <c r="AD430" s="210">
        <f t="shared" si="213"/>
        <v>0.25084623402557987</v>
      </c>
      <c r="AE430" s="210">
        <f t="shared" si="213"/>
        <v>0.23998755492441651</v>
      </c>
      <c r="AF430" s="210">
        <f t="shared" si="213"/>
        <v>0.22913755357706594</v>
      </c>
      <c r="AG430" s="210">
        <f t="shared" si="213"/>
        <v>0.2182966342164247</v>
      </c>
      <c r="AH430" s="210">
        <f t="shared" si="213"/>
        <v>0.20746524138999634</v>
      </c>
      <c r="AI430" s="210">
        <f t="shared" si="213"/>
        <v>0.19664386639660081</v>
      </c>
      <c r="AJ430" s="210">
        <f t="shared" si="213"/>
        <v>0.18583305518779322</v>
      </c>
      <c r="AK430" s="210">
        <f t="shared" si="213"/>
        <v>0.17503341818043117</v>
      </c>
      <c r="AL430" s="210">
        <f t="shared" si="213"/>
        <v>0.16424564260229629</v>
      </c>
      <c r="AM430" s="209" cm="1">
        <f t="array" ref="AM430">SUMPRODUCT((EmissionRates!$J$50:$S$109)*(EmissionRates!$E$50:$E$109=$D430)*(EmissionRates!$J$8:$S$8=$E$418)*(EmissionRates!$B$50:$B$109=AM$2)*(EmissionRates!$F$50:$F$109=$F$349))</f>
        <v>7.6062726795180597E-3</v>
      </c>
      <c r="AN430" s="210">
        <f t="shared" si="209"/>
        <v>7.6062726795180597E-3</v>
      </c>
      <c r="AO430" s="210">
        <f t="shared" si="209"/>
        <v>7.6062726795180597E-3</v>
      </c>
      <c r="AP430" s="210">
        <f t="shared" si="209"/>
        <v>7.6062726795180597E-3</v>
      </c>
      <c r="AQ430" s="210">
        <f t="shared" si="209"/>
        <v>7.6062726795180597E-3</v>
      </c>
      <c r="AR430" s="210">
        <f t="shared" si="209"/>
        <v>7.6062726795180597E-3</v>
      </c>
      <c r="AS430" s="210">
        <f t="shared" si="209"/>
        <v>7.6062726795180597E-3</v>
      </c>
      <c r="AT430" s="210">
        <f t="shared" si="209"/>
        <v>7.6062726795180597E-3</v>
      </c>
      <c r="AU430" s="210">
        <f t="shared" si="209"/>
        <v>7.6062726795180597E-3</v>
      </c>
      <c r="AV430" s="210">
        <f t="shared" si="209"/>
        <v>7.6062726795180597E-3</v>
      </c>
      <c r="AW430" s="210">
        <f t="shared" si="209"/>
        <v>7.6062726795180597E-3</v>
      </c>
      <c r="AX430" s="210">
        <f t="shared" si="209"/>
        <v>7.6062726795180597E-3</v>
      </c>
      <c r="AY430" s="210">
        <f t="shared" si="209"/>
        <v>7.6062726795180597E-3</v>
      </c>
      <c r="AZ430" s="210">
        <f t="shared" si="209"/>
        <v>7.6062726795180597E-3</v>
      </c>
    </row>
    <row r="431" spans="2:52" s="202" customFormat="1" x14ac:dyDescent="0.25">
      <c r="B431" s="201"/>
      <c r="D431" s="208">
        <f t="shared" si="207"/>
        <v>16</v>
      </c>
      <c r="E431" s="202" t="s">
        <v>672</v>
      </c>
      <c r="G431"/>
      <c r="I431"/>
      <c r="J431"/>
      <c r="K431" s="211">
        <f t="shared" ref="K431:AL434" si="214">K430*($K$76/$K$71)^(1/(COUNT($D430:$D435)))</f>
        <v>0.4844963147877922</v>
      </c>
      <c r="L431" s="211">
        <f t="shared" si="214"/>
        <v>0.46778676526718516</v>
      </c>
      <c r="M431" s="211">
        <f t="shared" si="214"/>
        <v>0.45165350298893597</v>
      </c>
      <c r="N431" s="211">
        <f t="shared" si="214"/>
        <v>0.43607665267242779</v>
      </c>
      <c r="O431" s="211">
        <f t="shared" si="214"/>
        <v>0.42103702450559227</v>
      </c>
      <c r="P431" s="211">
        <f t="shared" si="214"/>
        <v>0.40651609050412996</v>
      </c>
      <c r="Q431" s="211">
        <f t="shared" si="214"/>
        <v>0.39249596168606554</v>
      </c>
      <c r="R431" s="211">
        <f t="shared" si="214"/>
        <v>0.37895936603351826</v>
      </c>
      <c r="S431" s="211">
        <f t="shared" si="214"/>
        <v>0.36588962721453794</v>
      </c>
      <c r="T431" s="211">
        <f t="shared" si="214"/>
        <v>0.35327064403879255</v>
      </c>
      <c r="U431" s="211">
        <f t="shared" si="214"/>
        <v>0.34108687062179882</v>
      </c>
      <c r="V431" s="211">
        <f t="shared" si="214"/>
        <v>0.32932329723325787</v>
      </c>
      <c r="W431" s="211">
        <f t="shared" si="214"/>
        <v>0.31796543180590381</v>
      </c>
      <c r="X431" s="211">
        <f t="shared" si="214"/>
        <v>0.30699928208208382</v>
      </c>
      <c r="Y431" s="211">
        <f t="shared" si="214"/>
        <v>0.29641133837607597</v>
      </c>
      <c r="Z431" s="211">
        <f t="shared" si="214"/>
        <v>0.28583005184533306</v>
      </c>
      <c r="AA431" s="211">
        <f t="shared" si="214"/>
        <v>0.27525566312547217</v>
      </c>
      <c r="AB431" s="211">
        <f t="shared" si="214"/>
        <v>0.26468843119601454</v>
      </c>
      <c r="AC431" s="211">
        <f t="shared" si="214"/>
        <v>0.25412863558291149</v>
      </c>
      <c r="AD431" s="211">
        <f t="shared" si="214"/>
        <v>0.24357657893145274</v>
      </c>
      <c r="AE431" s="211">
        <f t="shared" si="214"/>
        <v>0.2330325900314395</v>
      </c>
      <c r="AF431" s="211">
        <f t="shared" si="214"/>
        <v>0.22249702739939375</v>
      </c>
      <c r="AG431" s="211">
        <f t="shared" si="214"/>
        <v>0.21197028355333117</v>
      </c>
      <c r="AH431" s="211">
        <f t="shared" si="214"/>
        <v>0.20145279015753612</v>
      </c>
      <c r="AI431" s="211">
        <f t="shared" si="214"/>
        <v>0.19094502427273169</v>
      </c>
      <c r="AJ431" s="211">
        <f t="shared" si="214"/>
        <v>0.18044751602851133</v>
      </c>
      <c r="AK431" s="211">
        <f t="shared" si="214"/>
        <v>0.16996085815153272</v>
      </c>
      <c r="AL431" s="211">
        <f t="shared" si="214"/>
        <v>0.15948571795335692</v>
      </c>
      <c r="AM431" s="211">
        <f>AM430*($K$76/$K$71)^(1/(COUNT($D430:$D435)))</f>
        <v>7.3858389179877193E-3</v>
      </c>
      <c r="AN431" s="210">
        <f t="shared" si="209"/>
        <v>7.3858389179877193E-3</v>
      </c>
      <c r="AO431" s="210">
        <f t="shared" si="209"/>
        <v>7.3858389179877193E-3</v>
      </c>
      <c r="AP431" s="210">
        <f t="shared" si="209"/>
        <v>7.3858389179877193E-3</v>
      </c>
      <c r="AQ431" s="210">
        <f t="shared" si="209"/>
        <v>7.3858389179877193E-3</v>
      </c>
      <c r="AR431" s="210">
        <f t="shared" si="209"/>
        <v>7.3858389179877193E-3</v>
      </c>
      <c r="AS431" s="210">
        <f t="shared" si="209"/>
        <v>7.3858389179877193E-3</v>
      </c>
      <c r="AT431" s="210">
        <f t="shared" si="209"/>
        <v>7.3858389179877193E-3</v>
      </c>
      <c r="AU431" s="210">
        <f t="shared" si="209"/>
        <v>7.3858389179877193E-3</v>
      </c>
      <c r="AV431" s="210">
        <f t="shared" si="209"/>
        <v>7.3858389179877193E-3</v>
      </c>
      <c r="AW431" s="210">
        <f t="shared" si="209"/>
        <v>7.3858389179877193E-3</v>
      </c>
      <c r="AX431" s="210">
        <f t="shared" si="209"/>
        <v>7.3858389179877193E-3</v>
      </c>
      <c r="AY431" s="210">
        <f t="shared" si="209"/>
        <v>7.3858389179877193E-3</v>
      </c>
      <c r="AZ431" s="210">
        <f t="shared" si="209"/>
        <v>7.3858389179877193E-3</v>
      </c>
    </row>
    <row r="432" spans="2:52" s="202" customFormat="1" x14ac:dyDescent="0.25">
      <c r="B432" s="201"/>
      <c r="D432" s="208">
        <f t="shared" si="207"/>
        <v>17</v>
      </c>
      <c r="E432" s="202" t="s">
        <v>673</v>
      </c>
      <c r="G432"/>
      <c r="I432"/>
      <c r="J432"/>
      <c r="K432" s="211">
        <f t="shared" si="214"/>
        <v>0.4704553581174053</v>
      </c>
      <c r="L432" s="211">
        <f t="shared" si="214"/>
        <v>0.45423006008363009</v>
      </c>
      <c r="M432" s="211">
        <f t="shared" si="214"/>
        <v>0.43856434818644024</v>
      </c>
      <c r="N432" s="211">
        <f t="shared" si="214"/>
        <v>0.42343892314124909</v>
      </c>
      <c r="O432" s="211">
        <f t="shared" si="214"/>
        <v>0.40883515126678138</v>
      </c>
      <c r="P432" s="211">
        <f t="shared" si="214"/>
        <v>0.39473504152941569</v>
      </c>
      <c r="Q432" s="211">
        <f t="shared" si="214"/>
        <v>0.38112122337923304</v>
      </c>
      <c r="R432" s="211">
        <f t="shared" si="214"/>
        <v>0.36797692535046689</v>
      </c>
      <c r="S432" s="211">
        <f t="shared" si="214"/>
        <v>0.35528595439999128</v>
      </c>
      <c r="T432" s="211">
        <f t="shared" si="214"/>
        <v>0.34303267595839354</v>
      </c>
      <c r="U432" s="211">
        <f t="shared" si="214"/>
        <v>0.33120199466905564</v>
      </c>
      <c r="V432" s="211">
        <f t="shared" si="214"/>
        <v>0.31977933579151518</v>
      </c>
      <c r="W432" s="211">
        <f t="shared" si="214"/>
        <v>0.30875062724619728</v>
      </c>
      <c r="X432" s="211">
        <f t="shared" si="214"/>
        <v>0.29810228227839608</v>
      </c>
      <c r="Y432" s="211">
        <f t="shared" si="214"/>
        <v>0.2878211827201495</v>
      </c>
      <c r="Z432" s="211">
        <f t="shared" si="214"/>
        <v>0.27754654740874596</v>
      </c>
      <c r="AA432" s="211">
        <f t="shared" si="214"/>
        <v>0.26727861000605646</v>
      </c>
      <c r="AB432" s="211">
        <f t="shared" si="214"/>
        <v>0.25701762198624017</v>
      </c>
      <c r="AC432" s="211">
        <f t="shared" si="214"/>
        <v>0.24676385477444018</v>
      </c>
      <c r="AD432" s="211">
        <f t="shared" si="214"/>
        <v>0.23651760224512733</v>
      </c>
      <c r="AE432" s="211">
        <f t="shared" si="214"/>
        <v>0.2262791836596024</v>
      </c>
      <c r="AF432" s="211">
        <f t="shared" si="214"/>
        <v>0.21604894714439096</v>
      </c>
      <c r="AG432" s="211">
        <f t="shared" si="214"/>
        <v>0.20582727384213131</v>
      </c>
      <c r="AH432" s="211">
        <f t="shared" si="214"/>
        <v>0.19561458290725101</v>
      </c>
      <c r="AI432" s="211">
        <f t="shared" si="214"/>
        <v>0.18541133757500378</v>
      </c>
      <c r="AJ432" s="211">
        <f t="shared" si="214"/>
        <v>0.17521805261155013</v>
      </c>
      <c r="AK432" s="211">
        <f t="shared" si="214"/>
        <v>0.16503530356601914</v>
      </c>
      <c r="AL432" s="211">
        <f t="shared" si="214"/>
        <v>0.15486373841093368</v>
      </c>
      <c r="AM432" s="211">
        <f>AM431*($K$76/$K$71)^(1/(COUNT($D431:$D436)))</f>
        <v>7.171793442188084E-3</v>
      </c>
      <c r="AN432" s="210">
        <f t="shared" si="209"/>
        <v>7.171793442188084E-3</v>
      </c>
      <c r="AO432" s="210">
        <f t="shared" si="209"/>
        <v>7.171793442188084E-3</v>
      </c>
      <c r="AP432" s="210">
        <f t="shared" si="209"/>
        <v>7.171793442188084E-3</v>
      </c>
      <c r="AQ432" s="210">
        <f t="shared" si="209"/>
        <v>7.171793442188084E-3</v>
      </c>
      <c r="AR432" s="210">
        <f t="shared" si="209"/>
        <v>7.171793442188084E-3</v>
      </c>
      <c r="AS432" s="210">
        <f t="shared" si="209"/>
        <v>7.171793442188084E-3</v>
      </c>
      <c r="AT432" s="210">
        <f t="shared" si="209"/>
        <v>7.171793442188084E-3</v>
      </c>
      <c r="AU432" s="210">
        <f t="shared" si="209"/>
        <v>7.171793442188084E-3</v>
      </c>
      <c r="AV432" s="210">
        <f t="shared" si="209"/>
        <v>7.171793442188084E-3</v>
      </c>
      <c r="AW432" s="210">
        <f t="shared" si="209"/>
        <v>7.171793442188084E-3</v>
      </c>
      <c r="AX432" s="210">
        <f t="shared" si="209"/>
        <v>7.171793442188084E-3</v>
      </c>
      <c r="AY432" s="210">
        <f t="shared" si="209"/>
        <v>7.171793442188084E-3</v>
      </c>
      <c r="AZ432" s="210">
        <f t="shared" si="209"/>
        <v>7.171793442188084E-3</v>
      </c>
    </row>
    <row r="433" spans="2:52" s="202" customFormat="1" x14ac:dyDescent="0.25">
      <c r="B433" s="201"/>
      <c r="D433" s="208">
        <f t="shared" si="207"/>
        <v>18</v>
      </c>
      <c r="E433" s="202" t="s">
        <v>674</v>
      </c>
      <c r="G433"/>
      <c r="I433"/>
      <c r="J433"/>
      <c r="K433" s="211">
        <f t="shared" si="214"/>
        <v>0.45682131571695672</v>
      </c>
      <c r="L433" s="211">
        <f t="shared" si="214"/>
        <v>0.44106623530858519</v>
      </c>
      <c r="M433" s="211">
        <f t="shared" si="214"/>
        <v>0.42585452393780915</v>
      </c>
      <c r="N433" s="211">
        <f t="shared" si="214"/>
        <v>0.41116744162340579</v>
      </c>
      <c r="O433" s="211">
        <f t="shared" si="214"/>
        <v>0.39698689469793164</v>
      </c>
      <c r="P433" s="211">
        <f t="shared" si="214"/>
        <v>0.38329541351733165</v>
      </c>
      <c r="Q433" s="211">
        <f t="shared" si="214"/>
        <v>0.37007613093931113</v>
      </c>
      <c r="R433" s="211">
        <f t="shared" si="214"/>
        <v>0.35731276154395553</v>
      </c>
      <c r="S433" s="211">
        <f t="shared" si="214"/>
        <v>0.34498958157100018</v>
      </c>
      <c r="T433" s="211">
        <f t="shared" si="214"/>
        <v>0.33309140954903338</v>
      </c>
      <c r="U433" s="211">
        <f t="shared" si="214"/>
        <v>0.32160358759276902</v>
      </c>
      <c r="V433" s="211">
        <f t="shared" si="214"/>
        <v>0.31051196334534831</v>
      </c>
      <c r="W433" s="211">
        <f t="shared" si="214"/>
        <v>0.2998028725434243</v>
      </c>
      <c r="X433" s="211">
        <f t="shared" si="214"/>
        <v>0.28946312218355058</v>
      </c>
      <c r="Y433" s="211">
        <f t="shared" si="214"/>
        <v>0.2794799742691354</v>
      </c>
      <c r="Z433" s="211">
        <f t="shared" si="214"/>
        <v>0.26950310326430787</v>
      </c>
      <c r="AA433" s="211">
        <f t="shared" si="214"/>
        <v>0.25953273605929589</v>
      </c>
      <c r="AB433" s="211">
        <f t="shared" si="214"/>
        <v>0.24956911684040575</v>
      </c>
      <c r="AC433" s="211">
        <f t="shared" si="214"/>
        <v>0.23961250916673801</v>
      </c>
      <c r="AD433" s="211">
        <f t="shared" si="214"/>
        <v>0.22966319839612759</v>
      </c>
      <c r="AE433" s="211">
        <f t="shared" si="214"/>
        <v>0.21972149453751569</v>
      </c>
      <c r="AF433" s="211">
        <f t="shared" si="214"/>
        <v>0.20978773562853911</v>
      </c>
      <c r="AG433" s="211">
        <f t="shared" si="214"/>
        <v>0.19986229176612308</v>
      </c>
      <c r="AH433" s="211">
        <f t="shared" si="214"/>
        <v>0.18994556995738052</v>
      </c>
      <c r="AI433" s="211">
        <f t="shared" si="214"/>
        <v>0.1800380200127652</v>
      </c>
      <c r="AJ433" s="211">
        <f t="shared" si="214"/>
        <v>0.170140141780245</v>
      </c>
      <c r="AK433" s="211">
        <f t="shared" si="214"/>
        <v>0.16025249412923412</v>
      </c>
      <c r="AL433" s="211">
        <f t="shared" si="214"/>
        <v>0.15037570625367269</v>
      </c>
      <c r="AM433" s="211">
        <f>AM432*($K$76/$K$71)^(1/(COUNT($D432:$D437)))</f>
        <v>6.9639511162565984E-3</v>
      </c>
      <c r="AN433" s="210">
        <f t="shared" si="209"/>
        <v>6.9639511162565984E-3</v>
      </c>
      <c r="AO433" s="210">
        <f t="shared" si="209"/>
        <v>6.9639511162565984E-3</v>
      </c>
      <c r="AP433" s="210">
        <f t="shared" si="209"/>
        <v>6.9639511162565984E-3</v>
      </c>
      <c r="AQ433" s="210">
        <f t="shared" si="209"/>
        <v>6.9639511162565984E-3</v>
      </c>
      <c r="AR433" s="210">
        <f t="shared" si="209"/>
        <v>6.9639511162565984E-3</v>
      </c>
      <c r="AS433" s="210">
        <f t="shared" si="209"/>
        <v>6.9639511162565984E-3</v>
      </c>
      <c r="AT433" s="210">
        <f t="shared" si="209"/>
        <v>6.9639511162565984E-3</v>
      </c>
      <c r="AU433" s="210">
        <f t="shared" si="209"/>
        <v>6.9639511162565984E-3</v>
      </c>
      <c r="AV433" s="210">
        <f t="shared" si="209"/>
        <v>6.9639511162565984E-3</v>
      </c>
      <c r="AW433" s="210">
        <f t="shared" si="209"/>
        <v>6.9639511162565984E-3</v>
      </c>
      <c r="AX433" s="210">
        <f t="shared" si="209"/>
        <v>6.9639511162565984E-3</v>
      </c>
      <c r="AY433" s="210">
        <f t="shared" si="209"/>
        <v>6.9639511162565984E-3</v>
      </c>
      <c r="AZ433" s="210">
        <f t="shared" si="209"/>
        <v>6.9639511162565984E-3</v>
      </c>
    </row>
    <row r="434" spans="2:52" s="202" customFormat="1" x14ac:dyDescent="0.25">
      <c r="B434" s="201"/>
      <c r="D434" s="208">
        <f t="shared" si="207"/>
        <v>19</v>
      </c>
      <c r="E434" s="202" t="s">
        <v>675</v>
      </c>
      <c r="G434"/>
      <c r="I434"/>
      <c r="J434"/>
      <c r="K434" s="211">
        <f t="shared" si="214"/>
        <v>0.44358239499802343</v>
      </c>
      <c r="L434" s="211">
        <f t="shared" si="214"/>
        <v>0.42828390506227354</v>
      </c>
      <c r="M434" s="211">
        <f t="shared" si="214"/>
        <v>0.41351303704514208</v>
      </c>
      <c r="N434" s="211">
        <f t="shared" si="214"/>
        <v>0.3992515940598661</v>
      </c>
      <c r="O434" s="211">
        <f t="shared" si="214"/>
        <v>0.38548200680295036</v>
      </c>
      <c r="P434" s="211">
        <f t="shared" si="214"/>
        <v>0.37218731190976401</v>
      </c>
      <c r="Q434" s="211">
        <f t="shared" si="214"/>
        <v>0.35935113105662014</v>
      </c>
      <c r="R434" s="211">
        <f t="shared" si="214"/>
        <v>0.3469576507835932</v>
      </c>
      <c r="S434" s="211">
        <f t="shared" si="214"/>
        <v>0.33499160301321701</v>
      </c>
      <c r="T434" s="211">
        <f t="shared" si="214"/>
        <v>0.32343824624106365</v>
      </c>
      <c r="U434" s="211">
        <f t="shared" si="214"/>
        <v>0.312283347375031</v>
      </c>
      <c r="V434" s="211">
        <f t="shared" si="214"/>
        <v>0.30151316420096591</v>
      </c>
      <c r="W434" s="211">
        <f t="shared" si="214"/>
        <v>0.29111442845302188</v>
      </c>
      <c r="X434" s="211">
        <f t="shared" si="214"/>
        <v>0.28107432946789429</v>
      </c>
      <c r="Y434" s="211">
        <f t="shared" si="214"/>
        <v>0.27138049840279665</v>
      </c>
      <c r="Z434" s="211">
        <f t="shared" si="214"/>
        <v>0.261692762339163</v>
      </c>
      <c r="AA434" s="211">
        <f t="shared" si="214"/>
        <v>0.25201134159182376</v>
      </c>
      <c r="AB434" s="211">
        <f t="shared" si="214"/>
        <v>0.24233647327043828</v>
      </c>
      <c r="AC434" s="211">
        <f t="shared" si="214"/>
        <v>0.2326684132960265</v>
      </c>
      <c r="AD434" s="211">
        <f t="shared" si="214"/>
        <v>0.223007438756604</v>
      </c>
      <c r="AE434" s="211">
        <f t="shared" si="214"/>
        <v>0.21335385067689072</v>
      </c>
      <c r="AF434" s="211">
        <f t="shared" si="214"/>
        <v>0.20370797729801585</v>
      </c>
      <c r="AG434" s="211">
        <f t="shared" si="214"/>
        <v>0.19407017799130213</v>
      </c>
      <c r="AH434" s="211">
        <f t="shared" si="214"/>
        <v>0.1844408479685834</v>
      </c>
      <c r="AI434" s="211">
        <f t="shared" si="214"/>
        <v>0.17482042400457121</v>
      </c>
      <c r="AJ434" s="211">
        <f t="shared" si="214"/>
        <v>0.16520939146137778</v>
      </c>
      <c r="AK434" s="211">
        <f t="shared" si="214"/>
        <v>0.15560829301208931</v>
      </c>
      <c r="AL434" s="211">
        <f t="shared" si="214"/>
        <v>0.1460177396162764</v>
      </c>
      <c r="AM434" s="211">
        <f>AM433*($K$76/$K$71)^(1/(COUNT($D433:$D438)))</f>
        <v>6.76213216966486E-3</v>
      </c>
      <c r="AN434" s="210">
        <f t="shared" si="209"/>
        <v>6.76213216966486E-3</v>
      </c>
      <c r="AO434" s="210">
        <f t="shared" si="209"/>
        <v>6.76213216966486E-3</v>
      </c>
      <c r="AP434" s="210">
        <f t="shared" si="209"/>
        <v>6.76213216966486E-3</v>
      </c>
      <c r="AQ434" s="210">
        <f t="shared" si="209"/>
        <v>6.76213216966486E-3</v>
      </c>
      <c r="AR434" s="210">
        <f t="shared" si="209"/>
        <v>6.76213216966486E-3</v>
      </c>
      <c r="AS434" s="210">
        <f t="shared" si="209"/>
        <v>6.76213216966486E-3</v>
      </c>
      <c r="AT434" s="210">
        <f t="shared" si="209"/>
        <v>6.76213216966486E-3</v>
      </c>
      <c r="AU434" s="210">
        <f t="shared" si="209"/>
        <v>6.76213216966486E-3</v>
      </c>
      <c r="AV434" s="210">
        <f t="shared" si="209"/>
        <v>6.76213216966486E-3</v>
      </c>
      <c r="AW434" s="210">
        <f t="shared" si="209"/>
        <v>6.76213216966486E-3</v>
      </c>
      <c r="AX434" s="210">
        <f t="shared" si="209"/>
        <v>6.76213216966486E-3</v>
      </c>
      <c r="AY434" s="210">
        <f t="shared" si="209"/>
        <v>6.76213216966486E-3</v>
      </c>
      <c r="AZ434" s="210">
        <f t="shared" si="209"/>
        <v>6.76213216966486E-3</v>
      </c>
    </row>
    <row r="435" spans="2:52" s="202" customFormat="1" x14ac:dyDescent="0.25">
      <c r="B435" s="201"/>
      <c r="D435" s="208">
        <f t="shared" si="207"/>
        <v>20</v>
      </c>
      <c r="E435" s="202" t="s">
        <v>676</v>
      </c>
      <c r="G435"/>
      <c r="I435"/>
      <c r="J435"/>
      <c r="K435" s="209" cm="1">
        <f t="array" ref="K435">SUMPRODUCT((EmissionRates!$J$50:$S$109)*(EmissionRates!$E$50:$E$109=$D435)*(EmissionRates!$J$8:$S$8=$E$418)*(EmissionRates!$B$50:$B$109=K$2)*(EmissionRates!$F$50:$F$109=$F$349))</f>
        <v>0.38009181461235603</v>
      </c>
      <c r="L435" s="210">
        <f t="shared" ref="L435:AL435" si="215">K435*($AM$71/$K$71)^(1/(COUNT(K$2:AM$2)))</f>
        <v>0.36698301934437894</v>
      </c>
      <c r="M435" s="210">
        <f t="shared" si="215"/>
        <v>0.35432632671784647</v>
      </c>
      <c r="N435" s="210">
        <f t="shared" si="215"/>
        <v>0.34210614439233206</v>
      </c>
      <c r="O435" s="210">
        <f t="shared" si="215"/>
        <v>0.3303074177837893</v>
      </c>
      <c r="P435" s="210">
        <f t="shared" si="215"/>
        <v>0.31891561151814307</v>
      </c>
      <c r="Q435" s="210">
        <f t="shared" si="215"/>
        <v>0.30791669152451806</v>
      </c>
      <c r="R435" s="210">
        <f t="shared" si="215"/>
        <v>0.29729710774604501</v>
      </c>
      <c r="S435" s="210">
        <f t="shared" si="215"/>
        <v>0.28704377744694537</v>
      </c>
      <c r="T435" s="210">
        <f t="shared" si="215"/>
        <v>0.27714406909532946</v>
      </c>
      <c r="U435" s="210">
        <f t="shared" si="215"/>
        <v>0.26758578680185258</v>
      </c>
      <c r="V435" s="210">
        <f t="shared" si="215"/>
        <v>0.25835715529505865</v>
      </c>
      <c r="W435" s="210">
        <f t="shared" si="215"/>
        <v>0.24944680541490158</v>
      </c>
      <c r="X435" s="210">
        <f t="shared" si="215"/>
        <v>0.24084376010657316</v>
      </c>
      <c r="Y435" s="210">
        <f t="shared" si="215"/>
        <v>0.23253742089738297</v>
      </c>
      <c r="Z435" s="210">
        <f t="shared" si="215"/>
        <v>0.22423630430341071</v>
      </c>
      <c r="AA435" s="210">
        <f t="shared" si="215"/>
        <v>0.215940599105511</v>
      </c>
      <c r="AB435" s="210">
        <f t="shared" si="215"/>
        <v>0.20765050847549987</v>
      </c>
      <c r="AC435" s="210">
        <f t="shared" si="215"/>
        <v>0.19936625170405692</v>
      </c>
      <c r="AD435" s="210">
        <f t="shared" si="215"/>
        <v>0.19108806621919511</v>
      </c>
      <c r="AE435" s="210">
        <f t="shared" si="215"/>
        <v>0.18281620995953723</v>
      </c>
      <c r="AF435" s="210">
        <f t="shared" si="215"/>
        <v>0.17455096418459187</v>
      </c>
      <c r="AG435" s="210">
        <f t="shared" si="215"/>
        <v>0.1662926368283521</v>
      </c>
      <c r="AH435" s="210">
        <f t="shared" si="215"/>
        <v>0.15804156653541881</v>
      </c>
      <c r="AI435" s="210">
        <f t="shared" si="215"/>
        <v>0.14979812756431654</v>
      </c>
      <c r="AJ435" s="210">
        <f t="shared" si="215"/>
        <v>0.14156273580658665</v>
      </c>
      <c r="AK435" s="210">
        <f t="shared" si="215"/>
        <v>0.13333585626174316</v>
      </c>
      <c r="AL435" s="210">
        <f t="shared" si="215"/>
        <v>0.12511801244184254</v>
      </c>
      <c r="AM435" s="209" cm="1">
        <f t="array" ref="AM435">SUMPRODUCT((EmissionRates!$J$50:$S$109)*(EmissionRates!$E$50:$E$109=$D435)*(EmissionRates!$J$8:$S$8=$E$418)*(EmissionRates!$B$50:$B$109=AM$2)*(EmissionRates!$F$50:$F$109=$F$349))</f>
        <v>6.4942301053229302E-3</v>
      </c>
      <c r="AN435" s="210">
        <f t="shared" si="209"/>
        <v>6.4942301053229302E-3</v>
      </c>
      <c r="AO435" s="210">
        <f t="shared" si="209"/>
        <v>6.4942301053229302E-3</v>
      </c>
      <c r="AP435" s="210">
        <f t="shared" si="209"/>
        <v>6.4942301053229302E-3</v>
      </c>
      <c r="AQ435" s="210">
        <f t="shared" si="209"/>
        <v>6.4942301053229302E-3</v>
      </c>
      <c r="AR435" s="210">
        <f t="shared" si="209"/>
        <v>6.4942301053229302E-3</v>
      </c>
      <c r="AS435" s="210">
        <f t="shared" si="209"/>
        <v>6.4942301053229302E-3</v>
      </c>
      <c r="AT435" s="210">
        <f t="shared" si="209"/>
        <v>6.4942301053229302E-3</v>
      </c>
      <c r="AU435" s="210">
        <f t="shared" si="209"/>
        <v>6.4942301053229302E-3</v>
      </c>
      <c r="AV435" s="210">
        <f t="shared" si="209"/>
        <v>6.4942301053229302E-3</v>
      </c>
      <c r="AW435" s="210">
        <f t="shared" si="209"/>
        <v>6.4942301053229302E-3</v>
      </c>
      <c r="AX435" s="210">
        <f t="shared" si="209"/>
        <v>6.4942301053229302E-3</v>
      </c>
      <c r="AY435" s="210">
        <f t="shared" si="209"/>
        <v>6.4942301053229302E-3</v>
      </c>
      <c r="AZ435" s="210">
        <f t="shared" si="209"/>
        <v>6.4942301053229302E-3</v>
      </c>
    </row>
    <row r="436" spans="2:52" s="202" customFormat="1" x14ac:dyDescent="0.25">
      <c r="B436" s="201"/>
      <c r="D436" s="208">
        <f t="shared" si="207"/>
        <v>21</v>
      </c>
      <c r="E436" s="207" t="s">
        <v>677</v>
      </c>
      <c r="G436"/>
      <c r="I436"/>
      <c r="J436"/>
      <c r="K436" s="211">
        <f t="shared" ref="K436:AL439" si="216">K435*($K$76/$K$71)^(1/(COUNT($D435:$D440)))</f>
        <v>0.36907655497704106</v>
      </c>
      <c r="L436" s="211">
        <f t="shared" si="216"/>
        <v>0.3563476594538933</v>
      </c>
      <c r="M436" s="211">
        <f t="shared" si="216"/>
        <v>0.34405776440112029</v>
      </c>
      <c r="N436" s="211">
        <f t="shared" si="216"/>
        <v>0.3321917293524782</v>
      </c>
      <c r="O436" s="211">
        <f t="shared" si="216"/>
        <v>0.32073493601364222</v>
      </c>
      <c r="P436" s="211">
        <f t="shared" si="216"/>
        <v>0.30967327025328228</v>
      </c>
      <c r="Q436" s="211">
        <f t="shared" si="216"/>
        <v>0.29899310471523899</v>
      </c>
      <c r="R436" s="211">
        <f t="shared" si="216"/>
        <v>0.28868128203038007</v>
      </c>
      <c r="S436" s="211">
        <f t="shared" si="216"/>
        <v>0.27872509860745404</v>
      </c>
      <c r="T436" s="211">
        <f t="shared" si="216"/>
        <v>0.26911228898297374</v>
      </c>
      <c r="U436" s="211">
        <f t="shared" si="216"/>
        <v>0.25983101071084796</v>
      </c>
      <c r="V436" s="211">
        <f t="shared" si="216"/>
        <v>0.25086982977314792</v>
      </c>
      <c r="W436" s="211">
        <f t="shared" si="216"/>
        <v>0.24221770649403335</v>
      </c>
      <c r="X436" s="211">
        <f t="shared" si="216"/>
        <v>0.23386398193948715</v>
      </c>
      <c r="Y436" s="211">
        <f t="shared" si="216"/>
        <v>0.22579836478610221</v>
      </c>
      <c r="Z436" s="211">
        <f t="shared" si="216"/>
        <v>0.21773781889381391</v>
      </c>
      <c r="AA436" s="211">
        <f t="shared" si="216"/>
        <v>0.20968252757250896</v>
      </c>
      <c r="AB436" s="211">
        <f t="shared" si="216"/>
        <v>0.2016326881059779</v>
      </c>
      <c r="AC436" s="211">
        <f t="shared" si="216"/>
        <v>0.19358851342974168</v>
      </c>
      <c r="AD436" s="211">
        <f t="shared" si="216"/>
        <v>0.18555023409102522</v>
      </c>
      <c r="AE436" s="211">
        <f t="shared" si="216"/>
        <v>0.17751810055325512</v>
      </c>
      <c r="AF436" s="211">
        <f t="shared" si="216"/>
        <v>0.16949238592489224</v>
      </c>
      <c r="AG436" s="211">
        <f t="shared" si="216"/>
        <v>0.16147338921584145</v>
      </c>
      <c r="AH436" s="211">
        <f t="shared" si="216"/>
        <v>0.15346143925660591</v>
      </c>
      <c r="AI436" s="211">
        <f t="shared" si="216"/>
        <v>0.14545689945950235</v>
      </c>
      <c r="AJ436" s="211">
        <f t="shared" si="216"/>
        <v>0.1374601736633177</v>
      </c>
      <c r="AK436" s="211">
        <f t="shared" si="216"/>
        <v>0.12947171339163677</v>
      </c>
      <c r="AL436" s="211">
        <f t="shared" si="216"/>
        <v>0.12149202698486274</v>
      </c>
      <c r="AM436" s="211">
        <f>AM435*($K$76/$K$71)^(1/(COUNT($D435:$D440)))</f>
        <v>6.3060239193660763E-3</v>
      </c>
      <c r="AN436" s="210">
        <f t="shared" ref="AN436:AZ444" si="217">$AM436</f>
        <v>6.3060239193660763E-3</v>
      </c>
      <c r="AO436" s="210">
        <f t="shared" si="217"/>
        <v>6.3060239193660763E-3</v>
      </c>
      <c r="AP436" s="210">
        <f t="shared" si="217"/>
        <v>6.3060239193660763E-3</v>
      </c>
      <c r="AQ436" s="210">
        <f t="shared" si="217"/>
        <v>6.3060239193660763E-3</v>
      </c>
      <c r="AR436" s="210">
        <f t="shared" si="217"/>
        <v>6.3060239193660763E-3</v>
      </c>
      <c r="AS436" s="210">
        <f t="shared" si="217"/>
        <v>6.3060239193660763E-3</v>
      </c>
      <c r="AT436" s="210">
        <f t="shared" si="217"/>
        <v>6.3060239193660763E-3</v>
      </c>
      <c r="AU436" s="210">
        <f t="shared" si="217"/>
        <v>6.3060239193660763E-3</v>
      </c>
      <c r="AV436" s="210">
        <f t="shared" si="217"/>
        <v>6.3060239193660763E-3</v>
      </c>
      <c r="AW436" s="210">
        <f t="shared" si="217"/>
        <v>6.3060239193660763E-3</v>
      </c>
      <c r="AX436" s="210">
        <f t="shared" si="217"/>
        <v>6.3060239193660763E-3</v>
      </c>
      <c r="AY436" s="210">
        <f t="shared" si="217"/>
        <v>6.3060239193660763E-3</v>
      </c>
      <c r="AZ436" s="210">
        <f t="shared" si="217"/>
        <v>6.3060239193660763E-3</v>
      </c>
    </row>
    <row r="437" spans="2:52" s="202" customFormat="1" x14ac:dyDescent="0.25">
      <c r="B437" s="201"/>
      <c r="D437" s="208">
        <f t="shared" si="207"/>
        <v>22</v>
      </c>
      <c r="E437" s="207" t="s">
        <v>678</v>
      </c>
      <c r="G437"/>
      <c r="I437"/>
      <c r="J437"/>
      <c r="K437" s="211">
        <f t="shared" si="216"/>
        <v>0.35838052332867221</v>
      </c>
      <c r="L437" s="211">
        <f t="shared" si="216"/>
        <v>0.34602051785700128</v>
      </c>
      <c r="M437" s="211">
        <f t="shared" si="216"/>
        <v>0.3340867903924073</v>
      </c>
      <c r="N437" s="211">
        <f t="shared" si="216"/>
        <v>0.32256463924727896</v>
      </c>
      <c r="O437" s="211">
        <f t="shared" si="216"/>
        <v>0.31143986977310878</v>
      </c>
      <c r="P437" s="211">
        <f t="shared" si="216"/>
        <v>0.30069877687347646</v>
      </c>
      <c r="Q437" s="211">
        <f t="shared" si="216"/>
        <v>0.29032812812013342</v>
      </c>
      <c r="R437" s="211">
        <f t="shared" si="216"/>
        <v>0.28031514745138814</v>
      </c>
      <c r="S437" s="211">
        <f t="shared" si="216"/>
        <v>0.2706474994327096</v>
      </c>
      <c r="T437" s="211">
        <f t="shared" si="216"/>
        <v>0.26131327406015936</v>
      </c>
      <c r="U437" s="211">
        <f t="shared" si="216"/>
        <v>0.25230097208792929</v>
      </c>
      <c r="V437" s="211">
        <f t="shared" si="216"/>
        <v>0.24359949086191196</v>
      </c>
      <c r="W437" s="211">
        <f t="shared" si="216"/>
        <v>0.23519811064184853</v>
      </c>
      <c r="X437" s="211">
        <f t="shared" si="216"/>
        <v>0.22708648139520599</v>
      </c>
      <c r="Y437" s="211">
        <f t="shared" si="216"/>
        <v>0.2192546100465135</v>
      </c>
      <c r="Z437" s="211">
        <f t="shared" si="216"/>
        <v>0.21142766299111801</v>
      </c>
      <c r="AA437" s="211">
        <f t="shared" si="216"/>
        <v>0.20360581822648982</v>
      </c>
      <c r="AB437" s="211">
        <f t="shared" si="216"/>
        <v>0.19578926731903198</v>
      </c>
      <c r="AC437" s="211">
        <f t="shared" si="216"/>
        <v>0.18797821703328269</v>
      </c>
      <c r="AD437" s="211">
        <f t="shared" si="216"/>
        <v>0.18017289123508762</v>
      </c>
      <c r="AE437" s="211">
        <f t="shared" si="216"/>
        <v>0.17237353312931225</v>
      </c>
      <c r="AF437" s="211">
        <f t="shared" si="216"/>
        <v>0.16458040790959141</v>
      </c>
      <c r="AG437" s="211">
        <f t="shared" si="216"/>
        <v>0.15679380592036646</v>
      </c>
      <c r="AH437" s="211">
        <f t="shared" si="216"/>
        <v>0.14901404646246053</v>
      </c>
      <c r="AI437" s="211">
        <f t="shared" si="216"/>
        <v>0.14124148241631135</v>
      </c>
      <c r="AJ437" s="211">
        <f t="shared" si="216"/>
        <v>0.13347650591724647</v>
      </c>
      <c r="AK437" s="211">
        <f t="shared" si="216"/>
        <v>0.12571955540346103</v>
      </c>
      <c r="AL437" s="211">
        <f t="shared" si="216"/>
        <v>0.11797112448338737</v>
      </c>
      <c r="AM437" s="211">
        <f>AM436*($K$76/$K$71)^(1/(COUNT($D436:$D441)))</f>
        <v>6.1232720471397131E-3</v>
      </c>
      <c r="AN437" s="210">
        <f t="shared" si="217"/>
        <v>6.1232720471397131E-3</v>
      </c>
      <c r="AO437" s="210">
        <f t="shared" si="217"/>
        <v>6.1232720471397131E-3</v>
      </c>
      <c r="AP437" s="210">
        <f t="shared" si="217"/>
        <v>6.1232720471397131E-3</v>
      </c>
      <c r="AQ437" s="210">
        <f t="shared" si="217"/>
        <v>6.1232720471397131E-3</v>
      </c>
      <c r="AR437" s="210">
        <f t="shared" si="217"/>
        <v>6.1232720471397131E-3</v>
      </c>
      <c r="AS437" s="210">
        <f t="shared" si="217"/>
        <v>6.1232720471397131E-3</v>
      </c>
      <c r="AT437" s="210">
        <f t="shared" si="217"/>
        <v>6.1232720471397131E-3</v>
      </c>
      <c r="AU437" s="210">
        <f t="shared" si="217"/>
        <v>6.1232720471397131E-3</v>
      </c>
      <c r="AV437" s="210">
        <f t="shared" si="217"/>
        <v>6.1232720471397131E-3</v>
      </c>
      <c r="AW437" s="210">
        <f t="shared" si="217"/>
        <v>6.1232720471397131E-3</v>
      </c>
      <c r="AX437" s="210">
        <f t="shared" si="217"/>
        <v>6.1232720471397131E-3</v>
      </c>
      <c r="AY437" s="210">
        <f t="shared" si="217"/>
        <v>6.1232720471397131E-3</v>
      </c>
      <c r="AZ437" s="210">
        <f t="shared" si="217"/>
        <v>6.1232720471397131E-3</v>
      </c>
    </row>
    <row r="438" spans="2:52" s="202" customFormat="1" x14ac:dyDescent="0.25">
      <c r="B438" s="201"/>
      <c r="D438" s="208">
        <f t="shared" si="207"/>
        <v>23</v>
      </c>
      <c r="E438" s="207" t="s">
        <v>679</v>
      </c>
      <c r="G438"/>
      <c r="I438"/>
      <c r="J438"/>
      <c r="K438" s="211">
        <f t="shared" si="216"/>
        <v>0.34799446827318126</v>
      </c>
      <c r="L438" s="211">
        <f t="shared" si="216"/>
        <v>0.3359926622263078</v>
      </c>
      <c r="M438" s="211">
        <f t="shared" si="216"/>
        <v>0.32440478042685572</v>
      </c>
      <c r="N438" s="211">
        <f t="shared" si="216"/>
        <v>0.31321654724981191</v>
      </c>
      <c r="O438" s="211">
        <f t="shared" si="216"/>
        <v>0.30241417941500875</v>
      </c>
      <c r="P438" s="211">
        <f t="shared" si="216"/>
        <v>0.29198436900689012</v>
      </c>
      <c r="Q438" s="211">
        <f t="shared" si="216"/>
        <v>0.28191426707990069</v>
      </c>
      <c r="R438" s="211">
        <f t="shared" si="216"/>
        <v>0.27219146782930065</v>
      </c>
      <c r="S438" s="211">
        <f t="shared" si="216"/>
        <v>0.26280399330790516</v>
      </c>
      <c r="T438" s="211">
        <f t="shared" si="216"/>
        <v>0.25374027866992055</v>
      </c>
      <c r="U438" s="211">
        <f t="shared" si="216"/>
        <v>0.24498915792369827</v>
      </c>
      <c r="V438" s="211">
        <f t="shared" si="216"/>
        <v>0.2365398501758553</v>
      </c>
      <c r="W438" s="211">
        <f t="shared" si="216"/>
        <v>0.2283819463498136</v>
      </c>
      <c r="X438" s="211">
        <f t="shared" si="216"/>
        <v>0.22050539636239769</v>
      </c>
      <c r="Y438" s="211">
        <f t="shared" si="216"/>
        <v>0.21290049674269185</v>
      </c>
      <c r="Z438" s="211">
        <f t="shared" si="216"/>
        <v>0.20530037870768705</v>
      </c>
      <c r="AA438" s="211">
        <f t="shared" si="216"/>
        <v>0.19770521509639383</v>
      </c>
      <c r="AB438" s="211">
        <f t="shared" si="216"/>
        <v>0.19011519192352064</v>
      </c>
      <c r="AC438" s="211">
        <f t="shared" si="216"/>
        <v>0.1825305099614612</v>
      </c>
      <c r="AD438" s="211">
        <f t="shared" si="216"/>
        <v>0.17495138658831183</v>
      </c>
      <c r="AE438" s="211">
        <f t="shared" si="216"/>
        <v>0.16737805796073382</v>
      </c>
      <c r="AF438" s="211">
        <f t="shared" si="216"/>
        <v>0.1598107815869117</v>
      </c>
      <c r="AG438" s="211">
        <f t="shared" si="216"/>
        <v>0.152249839396953</v>
      </c>
      <c r="AH438" s="211">
        <f t="shared" si="216"/>
        <v>0.14469554143817598</v>
      </c>
      <c r="AI438" s="211">
        <f t="shared" si="216"/>
        <v>0.13714823036435866</v>
      </c>
      <c r="AJ438" s="211">
        <f t="shared" si="216"/>
        <v>0.12960828694654167</v>
      </c>
      <c r="AK438" s="211">
        <f t="shared" si="216"/>
        <v>0.12207613691675187</v>
      </c>
      <c r="AL438" s="211">
        <f t="shared" si="216"/>
        <v>0.11455225957839099</v>
      </c>
      <c r="AM438" s="211">
        <f>AM437*($K$76/$K$71)^(1/(COUNT($D437:$D442)))</f>
        <v>5.9458164197784659E-3</v>
      </c>
      <c r="AN438" s="210">
        <f t="shared" si="217"/>
        <v>5.9458164197784659E-3</v>
      </c>
      <c r="AO438" s="210">
        <f t="shared" si="217"/>
        <v>5.9458164197784659E-3</v>
      </c>
      <c r="AP438" s="210">
        <f t="shared" si="217"/>
        <v>5.9458164197784659E-3</v>
      </c>
      <c r="AQ438" s="210">
        <f t="shared" si="217"/>
        <v>5.9458164197784659E-3</v>
      </c>
      <c r="AR438" s="210">
        <f t="shared" si="217"/>
        <v>5.9458164197784659E-3</v>
      </c>
      <c r="AS438" s="210">
        <f t="shared" si="217"/>
        <v>5.9458164197784659E-3</v>
      </c>
      <c r="AT438" s="210">
        <f t="shared" si="217"/>
        <v>5.9458164197784659E-3</v>
      </c>
      <c r="AU438" s="210">
        <f t="shared" si="217"/>
        <v>5.9458164197784659E-3</v>
      </c>
      <c r="AV438" s="210">
        <f t="shared" si="217"/>
        <v>5.9458164197784659E-3</v>
      </c>
      <c r="AW438" s="210">
        <f t="shared" si="217"/>
        <v>5.9458164197784659E-3</v>
      </c>
      <c r="AX438" s="210">
        <f t="shared" si="217"/>
        <v>5.9458164197784659E-3</v>
      </c>
      <c r="AY438" s="210">
        <f t="shared" si="217"/>
        <v>5.9458164197784659E-3</v>
      </c>
      <c r="AZ438" s="210">
        <f t="shared" si="217"/>
        <v>5.9458164197784659E-3</v>
      </c>
    </row>
    <row r="439" spans="2:52" s="202" customFormat="1" x14ac:dyDescent="0.25">
      <c r="B439" s="201"/>
      <c r="D439" s="208">
        <f t="shared" si="207"/>
        <v>24</v>
      </c>
      <c r="E439" s="202" t="s">
        <v>680</v>
      </c>
      <c r="G439"/>
      <c r="I439"/>
      <c r="J439"/>
      <c r="K439" s="211">
        <f t="shared" si="216"/>
        <v>0.33790940652674012</v>
      </c>
      <c r="L439" s="211">
        <f t="shared" si="216"/>
        <v>0.32625541909793881</v>
      </c>
      <c r="M439" s="211">
        <f t="shared" si="216"/>
        <v>0.31500336017532105</v>
      </c>
      <c r="N439" s="211">
        <f t="shared" si="216"/>
        <v>0.30413936784895507</v>
      </c>
      <c r="O439" s="211">
        <f t="shared" si="216"/>
        <v>0.29365005828534324</v>
      </c>
      <c r="P439" s="211">
        <f t="shared" si="216"/>
        <v>0.28352250923928451</v>
      </c>
      <c r="Q439" s="211">
        <f t="shared" si="216"/>
        <v>0.27374424413438764</v>
      </c>
      <c r="R439" s="211">
        <f t="shared" si="216"/>
        <v>0.26430321669262447</v>
      </c>
      <c r="S439" s="211">
        <f t="shared" si="216"/>
        <v>0.25518779609398584</v>
      </c>
      <c r="T439" s="211">
        <f t="shared" si="216"/>
        <v>0.24638675264795951</v>
      </c>
      <c r="U439" s="211">
        <f t="shared" si="216"/>
        <v>0.23788924395917641</v>
      </c>
      <c r="V439" s="211">
        <f t="shared" si="216"/>
        <v>0.22968480157018387</v>
      </c>
      <c r="W439" s="211">
        <f t="shared" si="216"/>
        <v>0.22176331806488869</v>
      </c>
      <c r="X439" s="211">
        <f t="shared" si="216"/>
        <v>0.21411503461678358</v>
      </c>
      <c r="Y439" s="211">
        <f t="shared" si="216"/>
        <v>0.20673052896661639</v>
      </c>
      <c r="Z439" s="211">
        <f t="shared" si="216"/>
        <v>0.1993506663283241</v>
      </c>
      <c r="AA439" s="211">
        <f t="shared" si="216"/>
        <v>0.19197561453195228</v>
      </c>
      <c r="AB439" s="211">
        <f t="shared" si="216"/>
        <v>0.18460555420140581</v>
      </c>
      <c r="AC439" s="211">
        <f t="shared" si="216"/>
        <v>0.1772406802905894</v>
      </c>
      <c r="AD439" s="211">
        <f t="shared" si="216"/>
        <v>0.16988120387786845</v>
      </c>
      <c r="AE439" s="211">
        <f t="shared" si="216"/>
        <v>0.16252735427596063</v>
      </c>
      <c r="AF439" s="211">
        <f t="shared" si="216"/>
        <v>0.15517938153032859</v>
      </c>
      <c r="AG439" s="211">
        <f t="shared" si="216"/>
        <v>0.14783755940059781</v>
      </c>
      <c r="AH439" s="211">
        <f t="shared" si="216"/>
        <v>0.1405021889487531</v>
      </c>
      <c r="AI439" s="211">
        <f t="shared" si="216"/>
        <v>0.1331736028982867</v>
      </c>
      <c r="AJ439" s="211">
        <f t="shared" si="216"/>
        <v>0.1258521709852953</v>
      </c>
      <c r="AK439" s="211">
        <f t="shared" si="216"/>
        <v>0.11853830660386892</v>
      </c>
      <c r="AL439" s="211">
        <f t="shared" si="216"/>
        <v>0.11123247516694591</v>
      </c>
      <c r="AM439" s="211">
        <f>AM438*($K$76/$K$71)^(1/(COUNT($D438:$D443)))</f>
        <v>5.7735035493353733E-3</v>
      </c>
      <c r="AN439" s="210">
        <f t="shared" si="217"/>
        <v>5.7735035493353733E-3</v>
      </c>
      <c r="AO439" s="210">
        <f t="shared" si="217"/>
        <v>5.7735035493353733E-3</v>
      </c>
      <c r="AP439" s="210">
        <f t="shared" si="217"/>
        <v>5.7735035493353733E-3</v>
      </c>
      <c r="AQ439" s="210">
        <f t="shared" si="217"/>
        <v>5.7735035493353733E-3</v>
      </c>
      <c r="AR439" s="210">
        <f t="shared" si="217"/>
        <v>5.7735035493353733E-3</v>
      </c>
      <c r="AS439" s="210">
        <f t="shared" si="217"/>
        <v>5.7735035493353733E-3</v>
      </c>
      <c r="AT439" s="210">
        <f t="shared" si="217"/>
        <v>5.7735035493353733E-3</v>
      </c>
      <c r="AU439" s="210">
        <f t="shared" si="217"/>
        <v>5.7735035493353733E-3</v>
      </c>
      <c r="AV439" s="210">
        <f t="shared" si="217"/>
        <v>5.7735035493353733E-3</v>
      </c>
      <c r="AW439" s="210">
        <f t="shared" si="217"/>
        <v>5.7735035493353733E-3</v>
      </c>
      <c r="AX439" s="210">
        <f t="shared" si="217"/>
        <v>5.7735035493353733E-3</v>
      </c>
      <c r="AY439" s="210">
        <f t="shared" si="217"/>
        <v>5.7735035493353733E-3</v>
      </c>
      <c r="AZ439" s="210">
        <f t="shared" si="217"/>
        <v>5.7735035493353733E-3</v>
      </c>
    </row>
    <row r="440" spans="2:52" s="202" customFormat="1" x14ac:dyDescent="0.25">
      <c r="B440" s="201"/>
      <c r="D440" s="208">
        <f t="shared" si="207"/>
        <v>25</v>
      </c>
      <c r="E440" s="202" t="s">
        <v>681</v>
      </c>
      <c r="G440"/>
      <c r="I440"/>
      <c r="J440"/>
      <c r="K440" s="209" cm="1">
        <f t="array" ref="K440">SUMPRODUCT((EmissionRates!$J$50:$S$109)*(EmissionRates!$E$50:$E$109=$D440)*(EmissionRates!$J$8:$S$8=$E$418)*(EmissionRates!$B$50:$B$109=K$2)*(EmissionRates!$F$50:$F$109=$F$349))</f>
        <v>0.30355793545777598</v>
      </c>
      <c r="L440" s="210">
        <f t="shared" ref="L440:AL440" si="218">K440*($AM$71/$K$71)^(1/(COUNT(K$2:AM$2)))</f>
        <v>0.29308867862322896</v>
      </c>
      <c r="M440" s="210">
        <f t="shared" si="218"/>
        <v>0.28298049071775611</v>
      </c>
      <c r="N440" s="210">
        <f t="shared" si="218"/>
        <v>0.27322091901681328</v>
      </c>
      <c r="O440" s="210">
        <f t="shared" si="218"/>
        <v>0.2637979402716048</v>
      </c>
      <c r="P440" s="210">
        <f t="shared" si="218"/>
        <v>0.25469994589711059</v>
      </c>
      <c r="Q440" s="210">
        <f t="shared" si="218"/>
        <v>0.2459157276709559</v>
      </c>
      <c r="R440" s="210">
        <f t="shared" si="218"/>
        <v>0.23743446392550566</v>
      </c>
      <c r="S440" s="210">
        <f t="shared" si="218"/>
        <v>0.22924570621617252</v>
      </c>
      <c r="T440" s="210">
        <f t="shared" si="218"/>
        <v>0.22133936644951513</v>
      </c>
      <c r="U440" s="210">
        <f t="shared" si="218"/>
        <v>0.21370570445526882</v>
      </c>
      <c r="V440" s="210">
        <f t="shared" si="218"/>
        <v>0.20633531598699825</v>
      </c>
      <c r="W440" s="210">
        <f t="shared" si="218"/>
        <v>0.1992191211365896</v>
      </c>
      <c r="X440" s="210">
        <f t="shared" si="218"/>
        <v>0.19234835314830945</v>
      </c>
      <c r="Y440" s="210">
        <f t="shared" si="218"/>
        <v>0.18571454761864997</v>
      </c>
      <c r="Z440" s="210">
        <f t="shared" si="218"/>
        <v>0.17908491309776339</v>
      </c>
      <c r="AA440" s="210">
        <f t="shared" si="218"/>
        <v>0.17245960035429103</v>
      </c>
      <c r="AB440" s="210">
        <f t="shared" si="218"/>
        <v>0.16583877165012503</v>
      </c>
      <c r="AC440" s="210">
        <f t="shared" si="218"/>
        <v>0.15922260212038644</v>
      </c>
      <c r="AD440" s="210">
        <f t="shared" si="218"/>
        <v>0.15261128138546343</v>
      </c>
      <c r="AE440" s="210">
        <f t="shared" si="218"/>
        <v>0.14600501544641367</v>
      </c>
      <c r="AF440" s="210">
        <f t="shared" si="218"/>
        <v>0.13940402892937342</v>
      </c>
      <c r="AG440" s="210">
        <f t="shared" si="218"/>
        <v>0.13280856776388816</v>
      </c>
      <c r="AH440" s="210">
        <f t="shared" si="218"/>
        <v>0.12621890240633696</v>
      </c>
      <c r="AI440" s="210">
        <f t="shared" si="218"/>
        <v>0.11963533175593485</v>
      </c>
      <c r="AJ440" s="210">
        <f t="shared" si="218"/>
        <v>0.11305818796184379</v>
      </c>
      <c r="AK440" s="210">
        <f t="shared" si="218"/>
        <v>0.10648784239299891</v>
      </c>
      <c r="AL440" s="210">
        <f t="shared" si="218"/>
        <v>9.9924713149009192E-2</v>
      </c>
      <c r="AM440" s="209" cm="1">
        <f t="array" ref="AM440">SUMPRODUCT((EmissionRates!$J$50:$S$109)*(EmissionRates!$E$50:$E$109=$D440)*(EmissionRates!$J$8:$S$8=$E$418)*(EmissionRates!$B$50:$B$109=AM$2)*(EmissionRates!$F$50:$F$109=$F$349))</f>
        <v>5.5760610000586304E-3</v>
      </c>
      <c r="AN440" s="210">
        <f t="shared" si="217"/>
        <v>5.5760610000586304E-3</v>
      </c>
      <c r="AO440" s="210">
        <f t="shared" si="217"/>
        <v>5.5760610000586304E-3</v>
      </c>
      <c r="AP440" s="210">
        <f t="shared" si="217"/>
        <v>5.5760610000586304E-3</v>
      </c>
      <c r="AQ440" s="210">
        <f t="shared" si="217"/>
        <v>5.5760610000586304E-3</v>
      </c>
      <c r="AR440" s="210">
        <f t="shared" si="217"/>
        <v>5.5760610000586304E-3</v>
      </c>
      <c r="AS440" s="210">
        <f t="shared" si="217"/>
        <v>5.5760610000586304E-3</v>
      </c>
      <c r="AT440" s="210">
        <f t="shared" si="217"/>
        <v>5.5760610000586304E-3</v>
      </c>
      <c r="AU440" s="210">
        <f t="shared" si="217"/>
        <v>5.5760610000586304E-3</v>
      </c>
      <c r="AV440" s="210">
        <f t="shared" si="217"/>
        <v>5.5760610000586304E-3</v>
      </c>
      <c r="AW440" s="210">
        <f t="shared" si="217"/>
        <v>5.5760610000586304E-3</v>
      </c>
      <c r="AX440" s="210">
        <f t="shared" si="217"/>
        <v>5.5760610000586304E-3</v>
      </c>
      <c r="AY440" s="210">
        <f t="shared" si="217"/>
        <v>5.5760610000586304E-3</v>
      </c>
      <c r="AZ440" s="210">
        <f t="shared" si="217"/>
        <v>5.5760610000586304E-3</v>
      </c>
    </row>
    <row r="441" spans="2:52" s="202" customFormat="1" x14ac:dyDescent="0.25">
      <c r="B441" s="201"/>
      <c r="D441" s="208">
        <f t="shared" si="207"/>
        <v>26</v>
      </c>
      <c r="E441" s="202" t="s">
        <v>682</v>
      </c>
      <c r="G441"/>
      <c r="I441"/>
      <c r="J441"/>
      <c r="K441" s="211">
        <f t="shared" ref="K441:AL444" si="219">K440*($K$76/$K$71)^(1/(COUNT($D440:$D445)))</f>
        <v>0.29476066767962666</v>
      </c>
      <c r="L441" s="211">
        <f t="shared" si="219"/>
        <v>0.28459481538521408</v>
      </c>
      <c r="M441" s="211">
        <f t="shared" si="219"/>
        <v>0.27477956805341525</v>
      </c>
      <c r="N441" s="211">
        <f t="shared" si="219"/>
        <v>0.26530283384615799</v>
      </c>
      <c r="O441" s="211">
        <f t="shared" si="219"/>
        <v>0.2561529379546868</v>
      </c>
      <c r="P441" s="211">
        <f t="shared" si="219"/>
        <v>0.24731860821684856</v>
      </c>
      <c r="Q441" s="211">
        <f t="shared" si="219"/>
        <v>0.23878896123041668</v>
      </c>
      <c r="R441" s="211">
        <f t="shared" si="219"/>
        <v>0.23055348894534555</v>
      </c>
      <c r="S441" s="211">
        <f t="shared" si="219"/>
        <v>0.22260204571843817</v>
      </c>
      <c r="T441" s="211">
        <f t="shared" si="219"/>
        <v>0.21492483581447874</v>
      </c>
      <c r="U441" s="211">
        <f t="shared" si="219"/>
        <v>0.20751240133843252</v>
      </c>
      <c r="V441" s="211">
        <f t="shared" si="219"/>
        <v>0.20035561058384577</v>
      </c>
      <c r="W441" s="211">
        <f t="shared" si="219"/>
        <v>0.19344564678309201</v>
      </c>
      <c r="X441" s="211">
        <f t="shared" si="219"/>
        <v>0.18677399724560539</v>
      </c>
      <c r="Y441" s="211">
        <f t="shared" si="219"/>
        <v>0.18033244287071995</v>
      </c>
      <c r="Z441" s="211">
        <f t="shared" si="219"/>
        <v>0.17389493862659108</v>
      </c>
      <c r="AA441" s="211">
        <f t="shared" si="219"/>
        <v>0.16746163091250602</v>
      </c>
      <c r="AB441" s="211">
        <f t="shared" si="219"/>
        <v>0.16103267728792234</v>
      </c>
      <c r="AC441" s="211">
        <f t="shared" si="219"/>
        <v>0.15460824781245366</v>
      </c>
      <c r="AD441" s="211">
        <f t="shared" si="219"/>
        <v>0.14818852661119014</v>
      </c>
      <c r="AE441" s="211">
        <f t="shared" si="219"/>
        <v>0.14177371371517103</v>
      </c>
      <c r="AF441" s="211">
        <f t="shared" si="219"/>
        <v>0.13536402724074961</v>
      </c>
      <c r="AG441" s="211">
        <f t="shared" si="219"/>
        <v>0.12895970599030449</v>
      </c>
      <c r="AH441" s="211">
        <f t="shared" si="219"/>
        <v>0.12256101258224737</v>
      </c>
      <c r="AI441" s="211">
        <f t="shared" si="219"/>
        <v>0.11616823725353768</v>
      </c>
      <c r="AJ441" s="211">
        <f t="shared" si="219"/>
        <v>0.10978170252748089</v>
      </c>
      <c r="AK441" s="211">
        <f t="shared" si="219"/>
        <v>0.1034017690105461</v>
      </c>
      <c r="AL441" s="211">
        <f t="shared" si="219"/>
        <v>9.7028842685596889E-2</v>
      </c>
      <c r="AM441" s="211">
        <f>AM440*($K$76/$K$71)^(1/(COUNT($D440:$D445)))</f>
        <v>5.4144638351193066E-3</v>
      </c>
      <c r="AN441" s="210">
        <f t="shared" si="217"/>
        <v>5.4144638351193066E-3</v>
      </c>
      <c r="AO441" s="210">
        <f t="shared" si="217"/>
        <v>5.4144638351193066E-3</v>
      </c>
      <c r="AP441" s="210">
        <f t="shared" si="217"/>
        <v>5.4144638351193066E-3</v>
      </c>
      <c r="AQ441" s="210">
        <f t="shared" si="217"/>
        <v>5.4144638351193066E-3</v>
      </c>
      <c r="AR441" s="210">
        <f t="shared" si="217"/>
        <v>5.4144638351193066E-3</v>
      </c>
      <c r="AS441" s="210">
        <f t="shared" si="217"/>
        <v>5.4144638351193066E-3</v>
      </c>
      <c r="AT441" s="210">
        <f t="shared" si="217"/>
        <v>5.4144638351193066E-3</v>
      </c>
      <c r="AU441" s="210">
        <f t="shared" si="217"/>
        <v>5.4144638351193066E-3</v>
      </c>
      <c r="AV441" s="210">
        <f t="shared" si="217"/>
        <v>5.4144638351193066E-3</v>
      </c>
      <c r="AW441" s="210">
        <f t="shared" si="217"/>
        <v>5.4144638351193066E-3</v>
      </c>
      <c r="AX441" s="210">
        <f t="shared" si="217"/>
        <v>5.4144638351193066E-3</v>
      </c>
      <c r="AY441" s="210">
        <f t="shared" si="217"/>
        <v>5.4144638351193066E-3</v>
      </c>
      <c r="AZ441" s="210">
        <f t="shared" si="217"/>
        <v>5.4144638351193066E-3</v>
      </c>
    </row>
    <row r="442" spans="2:52" s="202" customFormat="1" x14ac:dyDescent="0.25">
      <c r="B442" s="201"/>
      <c r="D442" s="208">
        <f t="shared" si="207"/>
        <v>27</v>
      </c>
      <c r="E442" s="202" t="s">
        <v>683</v>
      </c>
      <c r="G442"/>
      <c r="I442"/>
      <c r="J442"/>
      <c r="K442" s="211">
        <f t="shared" si="219"/>
        <v>0.28621834932404394</v>
      </c>
      <c r="L442" s="211">
        <f t="shared" si="219"/>
        <v>0.27634710874746438</v>
      </c>
      <c r="M442" s="211">
        <f t="shared" si="219"/>
        <v>0.26681631241826043</v>
      </c>
      <c r="N442" s="211">
        <f t="shared" si="219"/>
        <v>0.25761421892615322</v>
      </c>
      <c r="O442" s="211">
        <f t="shared" si="219"/>
        <v>0.24872949180445267</v>
      </c>
      <c r="P442" s="211">
        <f t="shared" si="219"/>
        <v>0.24015118556416204</v>
      </c>
      <c r="Q442" s="211">
        <f t="shared" si="219"/>
        <v>0.23186873220974497</v>
      </c>
      <c r="R442" s="211">
        <f t="shared" si="219"/>
        <v>0.22387192821994353</v>
      </c>
      <c r="S442" s="211">
        <f t="shared" si="219"/>
        <v>0.21615092197760835</v>
      </c>
      <c r="T442" s="211">
        <f t="shared" si="219"/>
        <v>0.20869620163305491</v>
      </c>
      <c r="U442" s="211">
        <f t="shared" si="219"/>
        <v>0.20149858338599452</v>
      </c>
      <c r="V442" s="211">
        <f t="shared" si="219"/>
        <v>0.19454920017160382</v>
      </c>
      <c r="W442" s="211">
        <f t="shared" si="219"/>
        <v>0.18783949073679465</v>
      </c>
      <c r="X442" s="211">
        <f t="shared" si="219"/>
        <v>0.18136118909322729</v>
      </c>
      <c r="Y442" s="211">
        <f t="shared" si="219"/>
        <v>0.17510631433407292</v>
      </c>
      <c r="Z442" s="211">
        <f t="shared" si="219"/>
        <v>0.16885537233076695</v>
      </c>
      <c r="AA442" s="211">
        <f t="shared" si="219"/>
        <v>0.16260850523986867</v>
      </c>
      <c r="AB442" s="211">
        <f t="shared" si="219"/>
        <v>0.15636586605468014</v>
      </c>
      <c r="AC442" s="211">
        <f t="shared" si="219"/>
        <v>0.15012761990639842</v>
      </c>
      <c r="AD442" s="211">
        <f t="shared" si="219"/>
        <v>0.14389394558407223</v>
      </c>
      <c r="AE442" s="211">
        <f t="shared" si="219"/>
        <v>0.13766503732173666</v>
      </c>
      <c r="AF442" s="211">
        <f t="shared" si="219"/>
        <v>0.13144110691461894</v>
      </c>
      <c r="AG442" s="211">
        <f t="shared" si="219"/>
        <v>0.12522238624447982</v>
      </c>
      <c r="AH442" s="211">
        <f t="shared" si="219"/>
        <v>0.11900913031891207</v>
      </c>
      <c r="AI442" s="211">
        <f t="shared" si="219"/>
        <v>0.11280162096365616</v>
      </c>
      <c r="AJ442" s="211">
        <f t="shared" si="219"/>
        <v>0.10660017135512345</v>
      </c>
      <c r="AK442" s="211">
        <f t="shared" si="219"/>
        <v>0.10040513164921891</v>
      </c>
      <c r="AL442" s="211">
        <f t="shared" si="219"/>
        <v>9.4216896063210362E-2</v>
      </c>
      <c r="AM442" s="211">
        <f>AM441*($K$76/$K$71)^(1/(COUNT($D441:$D446)))</f>
        <v>5.2575498405606786E-3</v>
      </c>
      <c r="AN442" s="210">
        <f t="shared" si="217"/>
        <v>5.2575498405606786E-3</v>
      </c>
      <c r="AO442" s="210">
        <f t="shared" si="217"/>
        <v>5.2575498405606786E-3</v>
      </c>
      <c r="AP442" s="210">
        <f t="shared" si="217"/>
        <v>5.2575498405606786E-3</v>
      </c>
      <c r="AQ442" s="210">
        <f t="shared" si="217"/>
        <v>5.2575498405606786E-3</v>
      </c>
      <c r="AR442" s="210">
        <f t="shared" si="217"/>
        <v>5.2575498405606786E-3</v>
      </c>
      <c r="AS442" s="210">
        <f t="shared" si="217"/>
        <v>5.2575498405606786E-3</v>
      </c>
      <c r="AT442" s="210">
        <f t="shared" si="217"/>
        <v>5.2575498405606786E-3</v>
      </c>
      <c r="AU442" s="210">
        <f t="shared" si="217"/>
        <v>5.2575498405606786E-3</v>
      </c>
      <c r="AV442" s="210">
        <f t="shared" si="217"/>
        <v>5.2575498405606786E-3</v>
      </c>
      <c r="AW442" s="210">
        <f t="shared" si="217"/>
        <v>5.2575498405606786E-3</v>
      </c>
      <c r="AX442" s="210">
        <f t="shared" si="217"/>
        <v>5.2575498405606786E-3</v>
      </c>
      <c r="AY442" s="210">
        <f t="shared" si="217"/>
        <v>5.2575498405606786E-3</v>
      </c>
      <c r="AZ442" s="210">
        <f t="shared" si="217"/>
        <v>5.2575498405606786E-3</v>
      </c>
    </row>
    <row r="443" spans="2:52" s="202" customFormat="1" x14ac:dyDescent="0.25">
      <c r="B443" s="201"/>
      <c r="D443" s="208">
        <f t="shared" si="207"/>
        <v>28</v>
      </c>
      <c r="E443" s="202" t="s">
        <v>684</v>
      </c>
      <c r="G443"/>
      <c r="I443"/>
      <c r="J443"/>
      <c r="K443" s="211">
        <f t="shared" si="219"/>
        <v>0.27792359182338311</v>
      </c>
      <c r="L443" s="211">
        <f t="shared" si="219"/>
        <v>0.26833842496292548</v>
      </c>
      <c r="M443" s="211">
        <f t="shared" si="219"/>
        <v>0.25908383609744856</v>
      </c>
      <c r="N443" s="211">
        <f t="shared" si="219"/>
        <v>0.25014842408888599</v>
      </c>
      <c r="O443" s="211">
        <f t="shared" si="219"/>
        <v>0.24152118100728318</v>
      </c>
      <c r="P443" s="211">
        <f t="shared" si="219"/>
        <v>0.23319147856964062</v>
      </c>
      <c r="Q443" s="211">
        <f t="shared" si="219"/>
        <v>0.2251490550464614</v>
      </c>
      <c r="R443" s="211">
        <f t="shared" si="219"/>
        <v>0.21738400261987167</v>
      </c>
      <c r="S443" s="211">
        <f t="shared" si="219"/>
        <v>0.20988675517774097</v>
      </c>
      <c r="T443" s="211">
        <f t="shared" si="219"/>
        <v>0.20264807652876488</v>
      </c>
      <c r="U443" s="211">
        <f t="shared" si="219"/>
        <v>0.19565904902399162</v>
      </c>
      <c r="V443" s="211">
        <f t="shared" si="219"/>
        <v>0.18891106257077528</v>
      </c>
      <c r="W443" s="211">
        <f t="shared" si="219"/>
        <v>0.18239580402562106</v>
      </c>
      <c r="X443" s="211">
        <f t="shared" si="219"/>
        <v>0.17610524695285579</v>
      </c>
      <c r="Y443" s="211">
        <f t="shared" si="219"/>
        <v>0.17003164173650578</v>
      </c>
      <c r="Z443" s="211">
        <f t="shared" si="219"/>
        <v>0.16396185530268223</v>
      </c>
      <c r="AA443" s="211">
        <f t="shared" si="219"/>
        <v>0.15789602568817299</v>
      </c>
      <c r="AB443" s="211">
        <f t="shared" si="219"/>
        <v>0.15183430145245419</v>
      </c>
      <c r="AC443" s="211">
        <f t="shared" si="219"/>
        <v>0.14577684294113435</v>
      </c>
      <c r="AD443" s="211">
        <f t="shared" si="219"/>
        <v>0.13972382376186207</v>
      </c>
      <c r="AE443" s="211">
        <f t="shared" si="219"/>
        <v>0.13367543251966849</v>
      </c>
      <c r="AF443" s="211">
        <f t="shared" si="219"/>
        <v>0.12763187487184435</v>
      </c>
      <c r="AG443" s="211">
        <f t="shared" si="219"/>
        <v>0.12159337598009566</v>
      </c>
      <c r="AH443" s="211">
        <f t="shared" si="219"/>
        <v>0.11556018346176174</v>
      </c>
      <c r="AI443" s="211">
        <f t="shared" si="219"/>
        <v>0.10953257097512566</v>
      </c>
      <c r="AJ443" s="211">
        <f t="shared" si="219"/>
        <v>0.10351084262058254</v>
      </c>
      <c r="AK443" s="211">
        <f t="shared" si="219"/>
        <v>9.7495338406336021E-2</v>
      </c>
      <c r="AL443" s="211">
        <f t="shared" si="219"/>
        <v>9.1486441125031306E-2</v>
      </c>
      <c r="AM443" s="211">
        <f>AM442*($K$76/$K$71)^(1/(COUNT($D442:$D447)))</f>
        <v>5.1051832956550778E-3</v>
      </c>
      <c r="AN443" s="210">
        <f t="shared" si="217"/>
        <v>5.1051832956550778E-3</v>
      </c>
      <c r="AO443" s="210">
        <f t="shared" si="217"/>
        <v>5.1051832956550778E-3</v>
      </c>
      <c r="AP443" s="210">
        <f t="shared" si="217"/>
        <v>5.1051832956550778E-3</v>
      </c>
      <c r="AQ443" s="210">
        <f t="shared" si="217"/>
        <v>5.1051832956550778E-3</v>
      </c>
      <c r="AR443" s="210">
        <f t="shared" si="217"/>
        <v>5.1051832956550778E-3</v>
      </c>
      <c r="AS443" s="210">
        <f t="shared" si="217"/>
        <v>5.1051832956550778E-3</v>
      </c>
      <c r="AT443" s="210">
        <f t="shared" si="217"/>
        <v>5.1051832956550778E-3</v>
      </c>
      <c r="AU443" s="210">
        <f t="shared" si="217"/>
        <v>5.1051832956550778E-3</v>
      </c>
      <c r="AV443" s="210">
        <f t="shared" si="217"/>
        <v>5.1051832956550778E-3</v>
      </c>
      <c r="AW443" s="210">
        <f t="shared" si="217"/>
        <v>5.1051832956550778E-3</v>
      </c>
      <c r="AX443" s="210">
        <f t="shared" si="217"/>
        <v>5.1051832956550778E-3</v>
      </c>
      <c r="AY443" s="210">
        <f t="shared" si="217"/>
        <v>5.1051832956550778E-3</v>
      </c>
      <c r="AZ443" s="210">
        <f t="shared" si="217"/>
        <v>5.1051832956550778E-3</v>
      </c>
    </row>
    <row r="444" spans="2:52" s="202" customFormat="1" x14ac:dyDescent="0.25">
      <c r="B444" s="201"/>
      <c r="D444" s="208">
        <f t="shared" si="207"/>
        <v>29</v>
      </c>
      <c r="E444" s="202" t="s">
        <v>685</v>
      </c>
      <c r="G444"/>
      <c r="I444"/>
      <c r="J444"/>
      <c r="K444" s="211">
        <f t="shared" si="219"/>
        <v>0.26986922073455527</v>
      </c>
      <c r="L444" s="211">
        <f t="shared" si="219"/>
        <v>0.26056183702426478</v>
      </c>
      <c r="M444" s="211">
        <f t="shared" si="219"/>
        <v>0.2515754509857161</v>
      </c>
      <c r="N444" s="211">
        <f t="shared" si="219"/>
        <v>0.24289899189178868</v>
      </c>
      <c r="O444" s="211">
        <f t="shared" si="219"/>
        <v>0.23452177082809686</v>
      </c>
      <c r="P444" s="211">
        <f t="shared" si="219"/>
        <v>0.22643346752484272</v>
      </c>
      <c r="Q444" s="211">
        <f t="shared" si="219"/>
        <v>0.21862411764281869</v>
      </c>
      <c r="R444" s="211">
        <f t="shared" si="219"/>
        <v>0.21108410049789622</v>
      </c>
      <c r="S444" s="211">
        <f t="shared" si="219"/>
        <v>0.20380412720887903</v>
      </c>
      <c r="T444" s="211">
        <f t="shared" si="219"/>
        <v>0.19677522925411861</v>
      </c>
      <c r="U444" s="211">
        <f t="shared" si="219"/>
        <v>0.1899887474227952</v>
      </c>
      <c r="V444" s="211">
        <f t="shared" si="219"/>
        <v>0.1834363211472522</v>
      </c>
      <c r="W444" s="211">
        <f t="shared" si="219"/>
        <v>0.17710987820324231</v>
      </c>
      <c r="X444" s="211">
        <f t="shared" si="219"/>
        <v>0.17100162476539732</v>
      </c>
      <c r="Y444" s="211">
        <f t="shared" si="219"/>
        <v>0.16510403580566871</v>
      </c>
      <c r="Z444" s="211">
        <f t="shared" si="219"/>
        <v>0.15921015495815111</v>
      </c>
      <c r="AA444" s="211">
        <f t="shared" si="219"/>
        <v>0.15332011625925404</v>
      </c>
      <c r="AB444" s="211">
        <f t="shared" si="219"/>
        <v>0.14743406396312234</v>
      </c>
      <c r="AC444" s="211">
        <f t="shared" si="219"/>
        <v>0.14155215376846483</v>
      </c>
      <c r="AD444" s="211">
        <f t="shared" si="219"/>
        <v>0.1356745542516897</v>
      </c>
      <c r="AE444" s="211">
        <f t="shared" si="219"/>
        <v>0.12980144855195558</v>
      </c>
      <c r="AF444" s="211">
        <f t="shared" si="219"/>
        <v>0.12393303636649734</v>
      </c>
      <c r="AG444" s="211">
        <f t="shared" si="219"/>
        <v>0.11806953633171696</v>
      </c>
      <c r="AH444" s="211">
        <f t="shared" si="219"/>
        <v>0.11221118888887373</v>
      </c>
      <c r="AI444" s="211">
        <f t="shared" si="219"/>
        <v>0.10635825976549049</v>
      </c>
      <c r="AJ444" s="211">
        <f t="shared" si="219"/>
        <v>0.10051104424897384</v>
      </c>
      <c r="AK444" s="211">
        <f t="shared" si="219"/>
        <v>9.4669872493911775E-2</v>
      </c>
      <c r="AL444" s="211">
        <f t="shared" si="219"/>
        <v>8.8835116199418404E-2</v>
      </c>
      <c r="AM444" s="211">
        <f>AM443*($K$76/$K$71)^(1/(COUNT($D443:$D448)))</f>
        <v>4.9572324129325282E-3</v>
      </c>
      <c r="AN444" s="210">
        <f>$AM444</f>
        <v>4.9572324129325282E-3</v>
      </c>
      <c r="AO444" s="210">
        <f>$AM444</f>
        <v>4.9572324129325282E-3</v>
      </c>
      <c r="AP444" s="210">
        <f t="shared" si="217"/>
        <v>4.9572324129325282E-3</v>
      </c>
      <c r="AQ444" s="210">
        <f t="shared" si="217"/>
        <v>4.9572324129325282E-3</v>
      </c>
      <c r="AR444" s="210">
        <f t="shared" si="217"/>
        <v>4.9572324129325282E-3</v>
      </c>
      <c r="AS444" s="210">
        <f t="shared" si="217"/>
        <v>4.9572324129325282E-3</v>
      </c>
      <c r="AT444" s="210">
        <f t="shared" si="217"/>
        <v>4.9572324129325282E-3</v>
      </c>
      <c r="AU444" s="210">
        <f t="shared" si="217"/>
        <v>4.9572324129325282E-3</v>
      </c>
      <c r="AV444" s="210">
        <f t="shared" si="217"/>
        <v>4.9572324129325282E-3</v>
      </c>
      <c r="AW444" s="210">
        <f t="shared" si="217"/>
        <v>4.9572324129325282E-3</v>
      </c>
      <c r="AX444" s="210">
        <f t="shared" si="217"/>
        <v>4.9572324129325282E-3</v>
      </c>
      <c r="AY444" s="210">
        <f t="shared" si="217"/>
        <v>4.9572324129325282E-3</v>
      </c>
      <c r="AZ444" s="210">
        <f t="shared" si="217"/>
        <v>4.9572324129325282E-3</v>
      </c>
    </row>
    <row r="445" spans="2:52" s="202" customFormat="1" x14ac:dyDescent="0.25">
      <c r="B445" s="201"/>
      <c r="D445" s="208">
        <f t="shared" si="207"/>
        <v>30</v>
      </c>
      <c r="E445" s="202" t="s">
        <v>686</v>
      </c>
      <c r="G445"/>
      <c r="I445"/>
      <c r="J445"/>
      <c r="K445" s="209" cm="1">
        <f t="array" ref="K445">SUMPRODUCT((EmissionRates!$J$50:$S$109)*(EmissionRates!$E$50:$E$109=$D445)*(EmissionRates!$J$8:$S$8=$E$418)*(EmissionRates!$B$50:$B$109=K$2)*(EmissionRates!$F$50:$F$109=$F$349))</f>
        <v>0.25439492108934902</v>
      </c>
      <c r="L445" s="210">
        <f t="shared" ref="L445:AL445" si="220">K445*($AM$71/$K$71)^(1/(COUNT(K$2:AM$2)))</f>
        <v>0.24562122271024939</v>
      </c>
      <c r="M445" s="210">
        <f t="shared" si="220"/>
        <v>0.23715011599814445</v>
      </c>
      <c r="N445" s="210">
        <f t="shared" si="220"/>
        <v>0.22897116502134632</v>
      </c>
      <c r="O445" s="210">
        <f t="shared" si="220"/>
        <v>0.22107429376776194</v>
      </c>
      <c r="P445" s="210">
        <f t="shared" si="220"/>
        <v>0.21344977373180743</v>
      </c>
      <c r="Q445" s="210">
        <f t="shared" si="220"/>
        <v>0.20608821192943089</v>
      </c>
      <c r="R445" s="210">
        <f t="shared" si="220"/>
        <v>0.19898053932647933</v>
      </c>
      <c r="S445" s="210">
        <f t="shared" si="220"/>
        <v>0.19211799966615356</v>
      </c>
      <c r="T445" s="210">
        <f t="shared" si="220"/>
        <v>0.18549213868178752</v>
      </c>
      <c r="U445" s="210">
        <f t="shared" si="220"/>
        <v>0.17909479368166259</v>
      </c>
      <c r="V445" s="210">
        <f t="shared" si="220"/>
        <v>0.17291808349302598</v>
      </c>
      <c r="W445" s="210">
        <f t="shared" si="220"/>
        <v>0.16695439875292487</v>
      </c>
      <c r="X445" s="210">
        <f t="shared" si="220"/>
        <v>0.16119639253389498</v>
      </c>
      <c r="Y445" s="210">
        <f t="shared" si="220"/>
        <v>0.15563697129295512</v>
      </c>
      <c r="Z445" s="210">
        <f t="shared" si="220"/>
        <v>0.15008104554109231</v>
      </c>
      <c r="AA445" s="210">
        <f t="shared" si="220"/>
        <v>0.14452874162906906</v>
      </c>
      <c r="AB445" s="210">
        <f t="shared" si="220"/>
        <v>0.13898019553949834</v>
      </c>
      <c r="AC445" s="210">
        <f t="shared" si="220"/>
        <v>0.13343555404332594</v>
      </c>
      <c r="AD445" s="210">
        <f t="shared" si="220"/>
        <v>0.12789497605078962</v>
      </c>
      <c r="AE445" s="210">
        <f t="shared" si="220"/>
        <v>0.12235863419984964</v>
      </c>
      <c r="AF445" s="210">
        <f t="shared" si="220"/>
        <v>0.1168267167371026</v>
      </c>
      <c r="AG445" s="210">
        <f t="shared" si="220"/>
        <v>0.11129942976234034</v>
      </c>
      <c r="AH445" s="210">
        <f t="shared" si="220"/>
        <v>0.10577699992992162</v>
      </c>
      <c r="AI445" s="210">
        <f t="shared" si="220"/>
        <v>0.10025967773055465</v>
      </c>
      <c r="AJ445" s="210">
        <f t="shared" si="220"/>
        <v>9.4747741519867673E-2</v>
      </c>
      <c r="AK445" s="210">
        <f t="shared" si="220"/>
        <v>8.9241502521386476E-2</v>
      </c>
      <c r="AL445" s="210">
        <f t="shared" si="220"/>
        <v>8.3741311120999903E-2</v>
      </c>
      <c r="AM445" s="209" cm="1">
        <f t="array" ref="AM445">SUMPRODUCT((EmissionRates!$J$50:$S$109)*(EmissionRates!$E$50:$E$109=$D445)*(EmissionRates!$J$8:$S$8=$E$418)*(EmissionRates!$B$50:$B$109=AM$2)*(EmissionRates!$F$50:$F$109=$F$349))</f>
        <v>4.9289358161126E-3</v>
      </c>
      <c r="AN445" s="210">
        <f t="shared" ref="AN445:AZ464" si="221">$AM445</f>
        <v>4.9289358161126E-3</v>
      </c>
      <c r="AO445" s="210">
        <f t="shared" si="221"/>
        <v>4.9289358161126E-3</v>
      </c>
      <c r="AP445" s="210">
        <f t="shared" si="221"/>
        <v>4.9289358161126E-3</v>
      </c>
      <c r="AQ445" s="210">
        <f t="shared" si="221"/>
        <v>4.9289358161126E-3</v>
      </c>
      <c r="AR445" s="210">
        <f t="shared" si="221"/>
        <v>4.9289358161126E-3</v>
      </c>
      <c r="AS445" s="210">
        <f t="shared" si="221"/>
        <v>4.9289358161126E-3</v>
      </c>
      <c r="AT445" s="210">
        <f t="shared" si="221"/>
        <v>4.9289358161126E-3</v>
      </c>
      <c r="AU445" s="210">
        <f t="shared" si="221"/>
        <v>4.9289358161126E-3</v>
      </c>
      <c r="AV445" s="210">
        <f t="shared" si="221"/>
        <v>4.9289358161126E-3</v>
      </c>
      <c r="AW445" s="210">
        <f t="shared" si="221"/>
        <v>4.9289358161126E-3</v>
      </c>
      <c r="AX445" s="210">
        <f t="shared" si="221"/>
        <v>4.9289358161126E-3</v>
      </c>
      <c r="AY445" s="210">
        <f t="shared" si="221"/>
        <v>4.9289358161126E-3</v>
      </c>
      <c r="AZ445" s="210">
        <f t="shared" si="221"/>
        <v>4.9289358161126E-3</v>
      </c>
    </row>
    <row r="446" spans="2:52" s="202" customFormat="1" x14ac:dyDescent="0.25">
      <c r="B446" s="201"/>
      <c r="D446" s="208">
        <f t="shared" si="207"/>
        <v>31</v>
      </c>
      <c r="E446" s="207" t="s">
        <v>687</v>
      </c>
      <c r="G446"/>
      <c r="I446"/>
      <c r="J446"/>
      <c r="K446" s="211">
        <f t="shared" ref="K446:AL449" si="222">K445*($K$76/$K$71)^(1/(COUNT($D445:$D450)))</f>
        <v>0.24702242318759193</v>
      </c>
      <c r="L446" s="211">
        <f t="shared" si="222"/>
        <v>0.23850299117754389</v>
      </c>
      <c r="M446" s="211">
        <f t="shared" si="222"/>
        <v>0.230277381569678</v>
      </c>
      <c r="N446" s="211">
        <f t="shared" si="222"/>
        <v>0.22233546087106629</v>
      </c>
      <c r="O446" s="211">
        <f t="shared" si="222"/>
        <v>0.21466744507771748</v>
      </c>
      <c r="P446" s="211">
        <f t="shared" si="222"/>
        <v>0.20726388762122908</v>
      </c>
      <c r="Q446" s="211">
        <f t="shared" si="222"/>
        <v>0.20011566773114101</v>
      </c>
      <c r="R446" s="211">
        <f t="shared" si="222"/>
        <v>0.19321397919865457</v>
      </c>
      <c r="S446" s="211">
        <f t="shared" si="222"/>
        <v>0.18655031952787351</v>
      </c>
      <c r="T446" s="211">
        <f t="shared" si="222"/>
        <v>0.18011647946120266</v>
      </c>
      <c r="U446" s="211">
        <f t="shared" si="222"/>
        <v>0.1739045328659998</v>
      </c>
      <c r="V446" s="211">
        <f t="shared" si="222"/>
        <v>0.16790682697002157</v>
      </c>
      <c r="W446" s="211">
        <f t="shared" si="222"/>
        <v>0.16211597293363444</v>
      </c>
      <c r="X446" s="211">
        <f t="shared" si="222"/>
        <v>0.15652483674717566</v>
      </c>
      <c r="Y446" s="211">
        <f t="shared" si="222"/>
        <v>0.15112653044225063</v>
      </c>
      <c r="Z446" s="211">
        <f t="shared" si="222"/>
        <v>0.14573161832530054</v>
      </c>
      <c r="AA446" s="211">
        <f t="shared" si="222"/>
        <v>0.14034022308537666</v>
      </c>
      <c r="AB446" s="211">
        <f t="shared" si="222"/>
        <v>0.13495247676424468</v>
      </c>
      <c r="AC446" s="211">
        <f t="shared" si="222"/>
        <v>0.12956852187935164</v>
      </c>
      <c r="AD446" s="211">
        <f t="shared" si="222"/>
        <v>0.12418851273563344</v>
      </c>
      <c r="AE446" s="211">
        <f t="shared" si="222"/>
        <v>0.11881261696791197</v>
      </c>
      <c r="AF446" s="211">
        <f t="shared" si="222"/>
        <v>0.11344101736729895</v>
      </c>
      <c r="AG446" s="211">
        <f t="shared" si="222"/>
        <v>0.10807391406070642</v>
      </c>
      <c r="AH446" s="211">
        <f t="shared" si="222"/>
        <v>0.10271152713393128</v>
      </c>
      <c r="AI446" s="211">
        <f t="shared" si="222"/>
        <v>9.7354099818329959E-2</v>
      </c>
      <c r="AJ446" s="211">
        <f t="shared" si="222"/>
        <v>9.2001902402638946E-2</v>
      </c>
      <c r="AK446" s="211">
        <f t="shared" si="222"/>
        <v>8.6655237090963469E-2</v>
      </c>
      <c r="AL446" s="211">
        <f t="shared" si="222"/>
        <v>8.1314444114825982E-2</v>
      </c>
      <c r="AM446" s="211">
        <f>AM445*($K$76/$K$71)^(1/(COUNT($D445:$D450)))</f>
        <v>4.7860926775523662E-3</v>
      </c>
      <c r="AN446" s="210">
        <f t="shared" si="221"/>
        <v>4.7860926775523662E-3</v>
      </c>
      <c r="AO446" s="210">
        <f t="shared" si="221"/>
        <v>4.7860926775523662E-3</v>
      </c>
      <c r="AP446" s="210">
        <f t="shared" si="221"/>
        <v>4.7860926775523662E-3</v>
      </c>
      <c r="AQ446" s="210">
        <f t="shared" si="221"/>
        <v>4.7860926775523662E-3</v>
      </c>
      <c r="AR446" s="210">
        <f t="shared" si="221"/>
        <v>4.7860926775523662E-3</v>
      </c>
      <c r="AS446" s="210">
        <f t="shared" si="221"/>
        <v>4.7860926775523662E-3</v>
      </c>
      <c r="AT446" s="210">
        <f t="shared" si="221"/>
        <v>4.7860926775523662E-3</v>
      </c>
      <c r="AU446" s="210">
        <f t="shared" si="221"/>
        <v>4.7860926775523662E-3</v>
      </c>
      <c r="AV446" s="210">
        <f t="shared" si="221"/>
        <v>4.7860926775523662E-3</v>
      </c>
      <c r="AW446" s="210">
        <f t="shared" si="221"/>
        <v>4.7860926775523662E-3</v>
      </c>
      <c r="AX446" s="210">
        <f t="shared" si="221"/>
        <v>4.7860926775523662E-3</v>
      </c>
      <c r="AY446" s="210">
        <f t="shared" si="221"/>
        <v>4.7860926775523662E-3</v>
      </c>
      <c r="AZ446" s="210">
        <f t="shared" si="221"/>
        <v>4.7860926775523662E-3</v>
      </c>
    </row>
    <row r="447" spans="2:52" s="202" customFormat="1" x14ac:dyDescent="0.25">
      <c r="B447" s="201"/>
      <c r="D447" s="208">
        <f t="shared" si="207"/>
        <v>32</v>
      </c>
      <c r="E447" s="207" t="s">
        <v>688</v>
      </c>
      <c r="G447"/>
      <c r="I447"/>
      <c r="J447"/>
      <c r="K447" s="211">
        <f t="shared" si="222"/>
        <v>0.23986358413200465</v>
      </c>
      <c r="L447" s="211">
        <f t="shared" si="222"/>
        <v>0.23159104971861177</v>
      </c>
      <c r="M447" s="211">
        <f t="shared" si="222"/>
        <v>0.22360382258047046</v>
      </c>
      <c r="N447" s="211">
        <f t="shared" si="222"/>
        <v>0.21589206289857915</v>
      </c>
      <c r="O447" s="211">
        <f t="shared" si="222"/>
        <v>0.20844627021450088</v>
      </c>
      <c r="P447" s="211">
        <f t="shared" si="222"/>
        <v>0.20125727172632743</v>
      </c>
      <c r="Q447" s="211">
        <f t="shared" si="222"/>
        <v>0.19431621098829832</v>
      </c>
      <c r="R447" s="211">
        <f t="shared" si="222"/>
        <v>0.18761453700015282</v>
      </c>
      <c r="S447" s="211">
        <f t="shared" si="222"/>
        <v>0.18114399367277392</v>
      </c>
      <c r="T447" s="211">
        <f t="shared" si="222"/>
        <v>0.17489660965714629</v>
      </c>
      <c r="U447" s="211">
        <f t="shared" si="222"/>
        <v>0.16886468852409831</v>
      </c>
      <c r="V447" s="211">
        <f t="shared" si="222"/>
        <v>0.1630407992827298</v>
      </c>
      <c r="W447" s="211">
        <f t="shared" si="222"/>
        <v>0.15741776722584536</v>
      </c>
      <c r="X447" s="211">
        <f t="shared" si="222"/>
        <v>0.15198866509111447</v>
      </c>
      <c r="Y447" s="211">
        <f t="shared" si="222"/>
        <v>0.14674680452707012</v>
      </c>
      <c r="Z447" s="211">
        <f t="shared" si="222"/>
        <v>0.14150823978565749</v>
      </c>
      <c r="AA447" s="211">
        <f t="shared" si="222"/>
        <v>0.13627309000033497</v>
      </c>
      <c r="AB447" s="211">
        <f t="shared" si="222"/>
        <v>0.13104148338622879</v>
      </c>
      <c r="AC447" s="211">
        <f t="shared" si="222"/>
        <v>0.12581355833055585</v>
      </c>
      <c r="AD447" s="211">
        <f t="shared" si="222"/>
        <v>0.12058946466641424</v>
      </c>
      <c r="AE447" s="211">
        <f t="shared" si="222"/>
        <v>0.11536936517048103</v>
      </c>
      <c r="AF447" s="211">
        <f t="shared" si="222"/>
        <v>0.1101534373364859</v>
      </c>
      <c r="AG447" s="211">
        <f t="shared" si="222"/>
        <v>0.1049418754915583</v>
      </c>
      <c r="AH447" s="211">
        <f t="shared" si="222"/>
        <v>9.9734893343293551E-2</v>
      </c>
      <c r="AI447" s="211">
        <f t="shared" si="222"/>
        <v>9.4532727074076145E-2</v>
      </c>
      <c r="AJ447" s="211">
        <f t="shared" si="222"/>
        <v>8.9335639139533587E-2</v>
      </c>
      <c r="AK447" s="211">
        <f t="shared" si="222"/>
        <v>8.4143922985738043E-2</v>
      </c>
      <c r="AL447" s="211">
        <f t="shared" si="222"/>
        <v>7.8957908984124428E-2</v>
      </c>
      <c r="AM447" s="211">
        <f>AM446*($K$76/$K$71)^(1/(COUNT($D446:$D451)))</f>
        <v>4.6473892078770541E-3</v>
      </c>
      <c r="AN447" s="210">
        <f t="shared" si="221"/>
        <v>4.6473892078770541E-3</v>
      </c>
      <c r="AO447" s="210">
        <f t="shared" si="221"/>
        <v>4.6473892078770541E-3</v>
      </c>
      <c r="AP447" s="210">
        <f t="shared" si="221"/>
        <v>4.6473892078770541E-3</v>
      </c>
      <c r="AQ447" s="210">
        <f t="shared" si="221"/>
        <v>4.6473892078770541E-3</v>
      </c>
      <c r="AR447" s="210">
        <f t="shared" si="221"/>
        <v>4.6473892078770541E-3</v>
      </c>
      <c r="AS447" s="210">
        <f t="shared" si="221"/>
        <v>4.6473892078770541E-3</v>
      </c>
      <c r="AT447" s="210">
        <f t="shared" si="221"/>
        <v>4.6473892078770541E-3</v>
      </c>
      <c r="AU447" s="210">
        <f t="shared" si="221"/>
        <v>4.6473892078770541E-3</v>
      </c>
      <c r="AV447" s="210">
        <f t="shared" si="221"/>
        <v>4.6473892078770541E-3</v>
      </c>
      <c r="AW447" s="210">
        <f t="shared" si="221"/>
        <v>4.6473892078770541E-3</v>
      </c>
      <c r="AX447" s="210">
        <f t="shared" si="221"/>
        <v>4.6473892078770541E-3</v>
      </c>
      <c r="AY447" s="210">
        <f t="shared" si="221"/>
        <v>4.6473892078770541E-3</v>
      </c>
      <c r="AZ447" s="210">
        <f t="shared" si="221"/>
        <v>4.6473892078770541E-3</v>
      </c>
    </row>
    <row r="448" spans="2:52" s="202" customFormat="1" x14ac:dyDescent="0.25">
      <c r="B448" s="201"/>
      <c r="D448" s="208">
        <f t="shared" si="207"/>
        <v>33</v>
      </c>
      <c r="E448" s="207" t="s">
        <v>689</v>
      </c>
      <c r="G448"/>
      <c r="I448"/>
      <c r="J448"/>
      <c r="K448" s="211">
        <f t="shared" si="222"/>
        <v>0.23291221197744796</v>
      </c>
      <c r="L448" s="211">
        <f t="shared" si="222"/>
        <v>0.22487941993919289</v>
      </c>
      <c r="M448" s="211">
        <f t="shared" si="222"/>
        <v>0.21712366682209197</v>
      </c>
      <c r="N448" s="211">
        <f t="shared" si="222"/>
        <v>0.20963539797024608</v>
      </c>
      <c r="O448" s="211">
        <f t="shared" si="222"/>
        <v>0.20240538825347401</v>
      </c>
      <c r="P448" s="211">
        <f t="shared" si="222"/>
        <v>0.19542473070246566</v>
      </c>
      <c r="Q448" s="211">
        <f t="shared" si="222"/>
        <v>0.18868482553589197</v>
      </c>
      <c r="R448" s="211">
        <f t="shared" si="222"/>
        <v>0.18217736956595335</v>
      </c>
      <c r="S448" s="211">
        <f t="shared" si="222"/>
        <v>0.17589434596931455</v>
      </c>
      <c r="T448" s="211">
        <f t="shared" si="222"/>
        <v>0.16982801441082504</v>
      </c>
      <c r="U448" s="211">
        <f t="shared" si="222"/>
        <v>0.16397090150785704</v>
      </c>
      <c r="V448" s="211">
        <f t="shared" si="222"/>
        <v>0.15831579162351417</v>
      </c>
      <c r="W448" s="211">
        <f t="shared" si="222"/>
        <v>0.15285571797736913</v>
      </c>
      <c r="X448" s="211">
        <f t="shared" si="222"/>
        <v>0.14758395406277774</v>
      </c>
      <c r="Y448" s="211">
        <f t="shared" si="222"/>
        <v>0.1424940053601976</v>
      </c>
      <c r="Z448" s="211">
        <f t="shared" si="222"/>
        <v>0.13740725696558506</v>
      </c>
      <c r="AA448" s="211">
        <f t="shared" si="222"/>
        <v>0.13232382455984859</v>
      </c>
      <c r="AB448" s="211">
        <f t="shared" si="222"/>
        <v>0.12724383264237296</v>
      </c>
      <c r="AC448" s="211">
        <f t="shared" si="222"/>
        <v>0.12216741558984115</v>
      </c>
      <c r="AD448" s="211">
        <f t="shared" si="222"/>
        <v>0.11709471889310967</v>
      </c>
      <c r="AE448" s="211">
        <f t="shared" si="222"/>
        <v>0.11202590061150233</v>
      </c>
      <c r="AF448" s="211">
        <f t="shared" si="222"/>
        <v>0.10696113309488768</v>
      </c>
      <c r="AG448" s="211">
        <f t="shared" si="222"/>
        <v>0.10190060503869326</v>
      </c>
      <c r="AH448" s="211">
        <f t="shared" si="222"/>
        <v>9.6844523957156523E-2</v>
      </c>
      <c r="AI448" s="211">
        <f t="shared" si="222"/>
        <v>9.1793119187972866E-2</v>
      </c>
      <c r="AJ448" s="211">
        <f t="shared" si="222"/>
        <v>8.6746645580668399E-2</v>
      </c>
      <c r="AK448" s="211">
        <f t="shared" si="222"/>
        <v>8.1705388077094626E-2</v>
      </c>
      <c r="AL448" s="211">
        <f t="shared" si="222"/>
        <v>7.6669667474349418E-2</v>
      </c>
      <c r="AM448" s="211">
        <f>AM447*($K$76/$K$71)^(1/(COUNT($D447:$D452)))</f>
        <v>4.5127054373166808E-3</v>
      </c>
      <c r="AN448" s="210">
        <f t="shared" si="221"/>
        <v>4.5127054373166808E-3</v>
      </c>
      <c r="AO448" s="210">
        <f t="shared" si="221"/>
        <v>4.5127054373166808E-3</v>
      </c>
      <c r="AP448" s="210">
        <f t="shared" si="221"/>
        <v>4.5127054373166808E-3</v>
      </c>
      <c r="AQ448" s="210">
        <f t="shared" si="221"/>
        <v>4.5127054373166808E-3</v>
      </c>
      <c r="AR448" s="210">
        <f t="shared" si="221"/>
        <v>4.5127054373166808E-3</v>
      </c>
      <c r="AS448" s="210">
        <f t="shared" si="221"/>
        <v>4.5127054373166808E-3</v>
      </c>
      <c r="AT448" s="210">
        <f t="shared" si="221"/>
        <v>4.5127054373166808E-3</v>
      </c>
      <c r="AU448" s="210">
        <f t="shared" si="221"/>
        <v>4.5127054373166808E-3</v>
      </c>
      <c r="AV448" s="210">
        <f t="shared" si="221"/>
        <v>4.5127054373166808E-3</v>
      </c>
      <c r="AW448" s="210">
        <f t="shared" si="221"/>
        <v>4.5127054373166808E-3</v>
      </c>
      <c r="AX448" s="210">
        <f t="shared" si="221"/>
        <v>4.5127054373166808E-3</v>
      </c>
      <c r="AY448" s="210">
        <f t="shared" si="221"/>
        <v>4.5127054373166808E-3</v>
      </c>
      <c r="AZ448" s="210">
        <f t="shared" si="221"/>
        <v>4.5127054373166808E-3</v>
      </c>
    </row>
    <row r="449" spans="2:52" s="202" customFormat="1" x14ac:dyDescent="0.25">
      <c r="B449" s="201"/>
      <c r="D449" s="208">
        <f t="shared" si="207"/>
        <v>34</v>
      </c>
      <c r="E449" s="202" t="s">
        <v>690</v>
      </c>
      <c r="G449"/>
      <c r="I449"/>
      <c r="J449"/>
      <c r="K449" s="211">
        <f t="shared" si="222"/>
        <v>0.22616229422459219</v>
      </c>
      <c r="L449" s="211">
        <f t="shared" si="222"/>
        <v>0.21836229670202043</v>
      </c>
      <c r="M449" s="211">
        <f t="shared" si="222"/>
        <v>0.21083130936773278</v>
      </c>
      <c r="N449" s="211">
        <f t="shared" si="222"/>
        <v>0.20356005446475672</v>
      </c>
      <c r="O449" s="211">
        <f t="shared" si="222"/>
        <v>0.19653957421200985</v>
      </c>
      <c r="P449" s="211">
        <f t="shared" si="222"/>
        <v>0.18976121976881244</v>
      </c>
      <c r="Q449" s="211">
        <f t="shared" si="222"/>
        <v>0.1832166405799974</v>
      </c>
      <c r="R449" s="211">
        <f t="shared" si="222"/>
        <v>0.17689777408849139</v>
      </c>
      <c r="S449" s="211">
        <f t="shared" si="222"/>
        <v>0.17079683580269353</v>
      </c>
      <c r="T449" s="211">
        <f t="shared" si="222"/>
        <v>0.16490630970641534</v>
      </c>
      <c r="U449" s="211">
        <f t="shared" si="222"/>
        <v>0.15921893899956735</v>
      </c>
      <c r="V449" s="211">
        <f t="shared" si="222"/>
        <v>0.1537277171581854</v>
      </c>
      <c r="W449" s="211">
        <f t="shared" si="222"/>
        <v>0.14842587930278361</v>
      </c>
      <c r="X449" s="211">
        <f t="shared" si="222"/>
        <v>0.14330689386439943</v>
      </c>
      <c r="Y449" s="211">
        <f t="shared" si="222"/>
        <v>0.13836445453806445</v>
      </c>
      <c r="Z449" s="211">
        <f t="shared" si="222"/>
        <v>0.13342512277309787</v>
      </c>
      <c r="AA449" s="211">
        <f t="shared" si="222"/>
        <v>0.12848901089791498</v>
      </c>
      <c r="AB449" s="211">
        <f t="shared" si="222"/>
        <v>0.1235562398038432</v>
      </c>
      <c r="AC449" s="211">
        <f t="shared" si="222"/>
        <v>0.11862693997325896</v>
      </c>
      <c r="AD449" s="211">
        <f t="shared" si="222"/>
        <v>0.11370125268061761</v>
      </c>
      <c r="AE449" s="211">
        <f t="shared" si="222"/>
        <v>0.1087793314046011</v>
      </c>
      <c r="AF449" s="211">
        <f t="shared" si="222"/>
        <v>0.10386134350028858</v>
      </c>
      <c r="AG449" s="211">
        <f t="shared" si="222"/>
        <v>9.894747219461543E-2</v>
      </c>
      <c r="AH449" s="211">
        <f t="shared" si="222"/>
        <v>9.4037918987947902E-2</v>
      </c>
      <c r="AI449" s="211">
        <f t="shared" si="222"/>
        <v>8.9132906571655013E-2</v>
      </c>
      <c r="AJ449" s="211">
        <f t="shared" si="222"/>
        <v>8.4232682409590295E-2</v>
      </c>
      <c r="AK449" s="211">
        <f t="shared" si="222"/>
        <v>7.9337523185841294E-2</v>
      </c>
      <c r="AL449" s="211">
        <f t="shared" si="222"/>
        <v>7.4447740400638188E-2</v>
      </c>
      <c r="AM449" s="211">
        <f>AM448*($K$76/$K$71)^(1/(COUNT($D448:$D453)))</f>
        <v>4.3819248728879595E-3</v>
      </c>
      <c r="AN449" s="210">
        <f t="shared" si="221"/>
        <v>4.3819248728879595E-3</v>
      </c>
      <c r="AO449" s="210">
        <f t="shared" si="221"/>
        <v>4.3819248728879595E-3</v>
      </c>
      <c r="AP449" s="210">
        <f t="shared" si="221"/>
        <v>4.3819248728879595E-3</v>
      </c>
      <c r="AQ449" s="210">
        <f t="shared" si="221"/>
        <v>4.3819248728879595E-3</v>
      </c>
      <c r="AR449" s="210">
        <f t="shared" si="221"/>
        <v>4.3819248728879595E-3</v>
      </c>
      <c r="AS449" s="210">
        <f t="shared" si="221"/>
        <v>4.3819248728879595E-3</v>
      </c>
      <c r="AT449" s="210">
        <f t="shared" si="221"/>
        <v>4.3819248728879595E-3</v>
      </c>
      <c r="AU449" s="210">
        <f t="shared" si="221"/>
        <v>4.3819248728879595E-3</v>
      </c>
      <c r="AV449" s="210">
        <f t="shared" si="221"/>
        <v>4.3819248728879595E-3</v>
      </c>
      <c r="AW449" s="210">
        <f t="shared" si="221"/>
        <v>4.3819248728879595E-3</v>
      </c>
      <c r="AX449" s="210">
        <f t="shared" si="221"/>
        <v>4.3819248728879595E-3</v>
      </c>
      <c r="AY449" s="210">
        <f t="shared" si="221"/>
        <v>4.3819248728879595E-3</v>
      </c>
      <c r="AZ449" s="210">
        <f t="shared" si="221"/>
        <v>4.3819248728879595E-3</v>
      </c>
    </row>
    <row r="450" spans="2:52" s="202" customFormat="1" x14ac:dyDescent="0.25">
      <c r="B450" s="201"/>
      <c r="D450" s="208">
        <f t="shared" si="207"/>
        <v>35</v>
      </c>
      <c r="E450" s="202" t="s">
        <v>691</v>
      </c>
      <c r="G450"/>
      <c r="I450"/>
      <c r="J450"/>
      <c r="K450" s="209" cm="1">
        <f t="array" ref="K450">SUMPRODUCT((EmissionRates!$J$50:$S$109)*(EmissionRates!$E$50:$E$109=$D450)*(EmissionRates!$J$8:$S$8=$E$418)*(EmissionRates!$B$50:$B$109=K$2)*(EmissionRates!$F$50:$F$109=$F$349))</f>
        <v>0.22128719872666899</v>
      </c>
      <c r="L450" s="210">
        <f t="shared" ref="L450:AL450" si="223">K450*($AM$71/$K$71)^(1/(COUNT(K$2:AM$2)))</f>
        <v>0.21365533591875635</v>
      </c>
      <c r="M450" s="210">
        <f t="shared" si="223"/>
        <v>0.20628668458558763</v>
      </c>
      <c r="N450" s="210">
        <f t="shared" si="223"/>
        <v>0.19917216695910273</v>
      </c>
      <c r="O450" s="210">
        <f t="shared" si="223"/>
        <v>0.1923030183498147</v>
      </c>
      <c r="P450" s="210">
        <f t="shared" si="223"/>
        <v>0.1856707763492004</v>
      </c>
      <c r="Q450" s="210">
        <f t="shared" si="223"/>
        <v>0.17926727040448462</v>
      </c>
      <c r="R450" s="210">
        <f t="shared" si="223"/>
        <v>0.17308461175297393</v>
      </c>
      <c r="S450" s="210">
        <f t="shared" si="223"/>
        <v>0.16711518370354053</v>
      </c>
      <c r="T450" s="210">
        <f t="shared" si="223"/>
        <v>0.16135163225328292</v>
      </c>
      <c r="U450" s="210">
        <f t="shared" si="223"/>
        <v>0.15578685702780387</v>
      </c>
      <c r="V450" s="210">
        <f t="shared" si="223"/>
        <v>0.15041400253394466</v>
      </c>
      <c r="W450" s="210">
        <f t="shared" si="223"/>
        <v>0.14522644971419926</v>
      </c>
      <c r="X450" s="210">
        <f t="shared" si="223"/>
        <v>0.14021780779240417</v>
      </c>
      <c r="Y450" s="210">
        <f t="shared" si="223"/>
        <v>0.13538190640065809</v>
      </c>
      <c r="Z450" s="210">
        <f t="shared" si="223"/>
        <v>0.13054904558449709</v>
      </c>
      <c r="AA450" s="210">
        <f t="shared" si="223"/>
        <v>0.12571933525101436</v>
      </c>
      <c r="AB450" s="210">
        <f t="shared" si="223"/>
        <v>0.12089289368563547</v>
      </c>
      <c r="AC450" s="210">
        <f t="shared" si="223"/>
        <v>0.1160698485580926</v>
      </c>
      <c r="AD450" s="210">
        <f t="shared" si="223"/>
        <v>0.11125033809756585</v>
      </c>
      <c r="AE450" s="210">
        <f t="shared" si="223"/>
        <v>0.10643451247439062</v>
      </c>
      <c r="AF450" s="210">
        <f t="shared" si="223"/>
        <v>0.10162253543618359</v>
      </c>
      <c r="AG450" s="210">
        <f t="shared" si="223"/>
        <v>9.6814586260288049E-2</v>
      </c>
      <c r="AH450" s="210">
        <f t="shared" si="223"/>
        <v>9.2010862103580851E-2</v>
      </c>
      <c r="AI450" s="210">
        <f t="shared" si="223"/>
        <v>8.7211580857153873E-2</v>
      </c>
      <c r="AJ450" s="210">
        <f t="shared" si="223"/>
        <v>8.2416984650594299E-2</v>
      </c>
      <c r="AK450" s="210">
        <f t="shared" si="223"/>
        <v>7.7627344203859541E-2</v>
      </c>
      <c r="AL450" s="210">
        <f t="shared" si="223"/>
        <v>7.2842964302561986E-2</v>
      </c>
      <c r="AM450" s="209" cm="1">
        <f t="array" ref="AM450">SUMPRODUCT((EmissionRates!$J$50:$S$109)*(EmissionRates!$E$50:$E$109=$D450)*(EmissionRates!$J$8:$S$8=$E$418)*(EmissionRates!$B$50:$B$109=AM$2)*(EmissionRates!$F$50:$F$109=$F$349))</f>
        <v>4.4665518001229202E-3</v>
      </c>
      <c r="AN450" s="210">
        <f t="shared" si="221"/>
        <v>4.4665518001229202E-3</v>
      </c>
      <c r="AO450" s="210">
        <f t="shared" si="221"/>
        <v>4.4665518001229202E-3</v>
      </c>
      <c r="AP450" s="210">
        <f t="shared" si="221"/>
        <v>4.4665518001229202E-3</v>
      </c>
      <c r="AQ450" s="210">
        <f t="shared" si="221"/>
        <v>4.4665518001229202E-3</v>
      </c>
      <c r="AR450" s="210">
        <f t="shared" si="221"/>
        <v>4.4665518001229202E-3</v>
      </c>
      <c r="AS450" s="210">
        <f t="shared" si="221"/>
        <v>4.4665518001229202E-3</v>
      </c>
      <c r="AT450" s="210">
        <f t="shared" si="221"/>
        <v>4.4665518001229202E-3</v>
      </c>
      <c r="AU450" s="210">
        <f t="shared" si="221"/>
        <v>4.4665518001229202E-3</v>
      </c>
      <c r="AV450" s="210">
        <f t="shared" si="221"/>
        <v>4.4665518001229202E-3</v>
      </c>
      <c r="AW450" s="210">
        <f t="shared" si="221"/>
        <v>4.4665518001229202E-3</v>
      </c>
      <c r="AX450" s="210">
        <f t="shared" si="221"/>
        <v>4.4665518001229202E-3</v>
      </c>
      <c r="AY450" s="210">
        <f t="shared" si="221"/>
        <v>4.4665518001229202E-3</v>
      </c>
      <c r="AZ450" s="210">
        <f t="shared" si="221"/>
        <v>4.4665518001229202E-3</v>
      </c>
    </row>
    <row r="451" spans="2:52" s="202" customFormat="1" x14ac:dyDescent="0.25">
      <c r="B451" s="201"/>
      <c r="D451" s="208">
        <f t="shared" si="207"/>
        <v>36</v>
      </c>
      <c r="E451" s="202" t="s">
        <v>692</v>
      </c>
      <c r="G451"/>
      <c r="I451"/>
      <c r="J451"/>
      <c r="K451" s="211">
        <f t="shared" ref="K451:AL454" si="224">K450*($K$76/$K$71)^(1/(COUNT($D450:$D455)))</f>
        <v>0.21487417993953262</v>
      </c>
      <c r="L451" s="211">
        <f t="shared" si="224"/>
        <v>0.20746349250845883</v>
      </c>
      <c r="M451" s="211">
        <f t="shared" si="224"/>
        <v>0.20030838854588989</v>
      </c>
      <c r="N451" s="211">
        <f t="shared" si="224"/>
        <v>0.19340005336223312</v>
      </c>
      <c r="O451" s="211">
        <f t="shared" si="224"/>
        <v>0.18672997627328825</v>
      </c>
      <c r="P451" s="211">
        <f t="shared" si="224"/>
        <v>0.18028994011555829</v>
      </c>
      <c r="Q451" s="211">
        <f t="shared" si="224"/>
        <v>0.17407201112316195</v>
      </c>
      <c r="R451" s="211">
        <f t="shared" si="224"/>
        <v>0.16806852915387574</v>
      </c>
      <c r="S451" s="211">
        <f t="shared" si="224"/>
        <v>0.16227209825226543</v>
      </c>
      <c r="T451" s="211">
        <f t="shared" si="224"/>
        <v>0.15667557753828093</v>
      </c>
      <c r="U451" s="211">
        <f t="shared" si="224"/>
        <v>0.15127207241008964</v>
      </c>
      <c r="V451" s="211">
        <f t="shared" si="224"/>
        <v>0.14605492605031112</v>
      </c>
      <c r="W451" s="211">
        <f t="shared" si="224"/>
        <v>0.14101771122518864</v>
      </c>
      <c r="X451" s="211">
        <f t="shared" si="224"/>
        <v>0.13615422236659527</v>
      </c>
      <c r="Y451" s="211">
        <f t="shared" si="224"/>
        <v>0.13145846792711965</v>
      </c>
      <c r="Z451" s="211">
        <f t="shared" si="224"/>
        <v>0.12676566594575794</v>
      </c>
      <c r="AA451" s="211">
        <f t="shared" si="224"/>
        <v>0.12207592314443828</v>
      </c>
      <c r="AB451" s="211">
        <f t="shared" si="224"/>
        <v>0.11738935438061272</v>
      </c>
      <c r="AC451" s="211">
        <f t="shared" si="224"/>
        <v>0.11270608362407784</v>
      </c>
      <c r="AD451" s="211">
        <f t="shared" si="224"/>
        <v>0.10802624509805976</v>
      </c>
      <c r="AE451" s="211">
        <f t="shared" si="224"/>
        <v>0.10334998462087901</v>
      </c>
      <c r="AF451" s="211">
        <f t="shared" si="224"/>
        <v>9.8677461194660657E-2</v>
      </c>
      <c r="AG451" s="211">
        <f t="shared" si="224"/>
        <v>9.4008848901196804E-2</v>
      </c>
      <c r="AH451" s="211">
        <f t="shared" si="224"/>
        <v>8.9344339183654864E-2</v>
      </c>
      <c r="AI451" s="211">
        <f t="shared" si="224"/>
        <v>8.4684143618528884E-2</v>
      </c>
      <c r="AJ451" s="211">
        <f t="shared" si="224"/>
        <v>8.0028497318363936E-2</v>
      </c>
      <c r="AK451" s="211">
        <f t="shared" si="224"/>
        <v>7.5377663157511432E-2</v>
      </c>
      <c r="AL451" s="211">
        <f t="shared" si="224"/>
        <v>7.0731937088737276E-2</v>
      </c>
      <c r="AM451" s="211">
        <f>AM450*($K$76/$K$71)^(1/(COUNT($D450:$D455)))</f>
        <v>4.337108792245691E-3</v>
      </c>
      <c r="AN451" s="210">
        <f t="shared" si="221"/>
        <v>4.337108792245691E-3</v>
      </c>
      <c r="AO451" s="210">
        <f t="shared" si="221"/>
        <v>4.337108792245691E-3</v>
      </c>
      <c r="AP451" s="210">
        <f t="shared" si="221"/>
        <v>4.337108792245691E-3</v>
      </c>
      <c r="AQ451" s="210">
        <f t="shared" si="221"/>
        <v>4.337108792245691E-3</v>
      </c>
      <c r="AR451" s="210">
        <f t="shared" si="221"/>
        <v>4.337108792245691E-3</v>
      </c>
      <c r="AS451" s="210">
        <f t="shared" si="221"/>
        <v>4.337108792245691E-3</v>
      </c>
      <c r="AT451" s="210">
        <f t="shared" si="221"/>
        <v>4.337108792245691E-3</v>
      </c>
      <c r="AU451" s="210">
        <f t="shared" si="221"/>
        <v>4.337108792245691E-3</v>
      </c>
      <c r="AV451" s="210">
        <f t="shared" si="221"/>
        <v>4.337108792245691E-3</v>
      </c>
      <c r="AW451" s="210">
        <f t="shared" si="221"/>
        <v>4.337108792245691E-3</v>
      </c>
      <c r="AX451" s="210">
        <f t="shared" si="221"/>
        <v>4.337108792245691E-3</v>
      </c>
      <c r="AY451" s="210">
        <f t="shared" si="221"/>
        <v>4.337108792245691E-3</v>
      </c>
      <c r="AZ451" s="210">
        <f t="shared" si="221"/>
        <v>4.337108792245691E-3</v>
      </c>
    </row>
    <row r="452" spans="2:52" s="202" customFormat="1" x14ac:dyDescent="0.25">
      <c r="B452" s="201"/>
      <c r="D452" s="208">
        <f t="shared" si="207"/>
        <v>37</v>
      </c>
      <c r="E452" s="202" t="s">
        <v>693</v>
      </c>
      <c r="G452"/>
      <c r="I452"/>
      <c r="J452"/>
      <c r="K452" s="211">
        <f t="shared" si="224"/>
        <v>0.20864701379186573</v>
      </c>
      <c r="L452" s="211">
        <f t="shared" si="224"/>
        <v>0.20145109195950051</v>
      </c>
      <c r="M452" s="211">
        <f t="shared" si="224"/>
        <v>0.19450334665301247</v>
      </c>
      <c r="N452" s="211">
        <f t="shared" si="224"/>
        <v>0.18779521863712478</v>
      </c>
      <c r="O452" s="211">
        <f t="shared" si="224"/>
        <v>0.18131844387171778</v>
      </c>
      <c r="P452" s="211">
        <f t="shared" si="224"/>
        <v>0.17506504333099149</v>
      </c>
      <c r="Q452" s="211">
        <f t="shared" si="224"/>
        <v>0.16902731317375042</v>
      </c>
      <c r="R452" s="211">
        <f t="shared" si="224"/>
        <v>0.16319781525270019</v>
      </c>
      <c r="S452" s="211">
        <f t="shared" si="224"/>
        <v>0.15756936795106433</v>
      </c>
      <c r="T452" s="211">
        <f t="shared" si="224"/>
        <v>0.15213503733523237</v>
      </c>
      <c r="U452" s="211">
        <f t="shared" si="224"/>
        <v>0.14688812861253978</v>
      </c>
      <c r="V452" s="211">
        <f t="shared" si="224"/>
        <v>0.14182217788365642</v>
      </c>
      <c r="W452" s="211">
        <f t="shared" si="224"/>
        <v>0.13693094417942225</v>
      </c>
      <c r="X452" s="211">
        <f t="shared" si="224"/>
        <v>0.13220840177232115</v>
      </c>
      <c r="Y452" s="211">
        <f t="shared" si="224"/>
        <v>0.12764873275312025</v>
      </c>
      <c r="Z452" s="211">
        <f t="shared" si="224"/>
        <v>0.12309193062825254</v>
      </c>
      <c r="AA452" s="211">
        <f t="shared" si="224"/>
        <v>0.11853809902678882</v>
      </c>
      <c r="AB452" s="211">
        <f t="shared" si="224"/>
        <v>0.11398734947755208</v>
      </c>
      <c r="AC452" s="211">
        <f t="shared" si="224"/>
        <v>0.10943980235762939</v>
      </c>
      <c r="AD452" s="211">
        <f t="shared" si="224"/>
        <v>0.10489558800038751</v>
      </c>
      <c r="AE452" s="211">
        <f t="shared" si="224"/>
        <v>0.10035484799825577</v>
      </c>
      <c r="AF452" s="211">
        <f t="shared" si="224"/>
        <v>9.5817736745394469E-2</v>
      </c>
      <c r="AG452" s="211">
        <f t="shared" si="224"/>
        <v>9.1284423278614316E-2</v>
      </c>
      <c r="AH452" s="211">
        <f t="shared" si="224"/>
        <v>8.6755093492959554E-2</v>
      </c>
      <c r="AI452" s="211">
        <f t="shared" si="224"/>
        <v>8.2229952833326764E-2</v>
      </c>
      <c r="AJ452" s="211">
        <f t="shared" si="224"/>
        <v>7.7709229598576443E-2</v>
      </c>
      <c r="AK452" s="211">
        <f t="shared" si="224"/>
        <v>7.3193179044823795E-2</v>
      </c>
      <c r="AL452" s="211">
        <f t="shared" si="224"/>
        <v>6.8682088547968728E-2</v>
      </c>
      <c r="AM452" s="211">
        <f>AM451*($K$76/$K$71)^(1/(COUNT($D451:$D456)))</f>
        <v>4.2114171104558132E-3</v>
      </c>
      <c r="AN452" s="210">
        <f t="shared" si="221"/>
        <v>4.2114171104558132E-3</v>
      </c>
      <c r="AO452" s="210">
        <f t="shared" si="221"/>
        <v>4.2114171104558132E-3</v>
      </c>
      <c r="AP452" s="210">
        <f t="shared" si="221"/>
        <v>4.2114171104558132E-3</v>
      </c>
      <c r="AQ452" s="210">
        <f t="shared" si="221"/>
        <v>4.2114171104558132E-3</v>
      </c>
      <c r="AR452" s="210">
        <f t="shared" si="221"/>
        <v>4.2114171104558132E-3</v>
      </c>
      <c r="AS452" s="210">
        <f t="shared" si="221"/>
        <v>4.2114171104558132E-3</v>
      </c>
      <c r="AT452" s="210">
        <f t="shared" si="221"/>
        <v>4.2114171104558132E-3</v>
      </c>
      <c r="AU452" s="210">
        <f t="shared" si="221"/>
        <v>4.2114171104558132E-3</v>
      </c>
      <c r="AV452" s="210">
        <f t="shared" si="221"/>
        <v>4.2114171104558132E-3</v>
      </c>
      <c r="AW452" s="210">
        <f t="shared" si="221"/>
        <v>4.2114171104558132E-3</v>
      </c>
      <c r="AX452" s="210">
        <f t="shared" si="221"/>
        <v>4.2114171104558132E-3</v>
      </c>
      <c r="AY452" s="210">
        <f t="shared" si="221"/>
        <v>4.2114171104558132E-3</v>
      </c>
      <c r="AZ452" s="210">
        <f t="shared" si="221"/>
        <v>4.2114171104558132E-3</v>
      </c>
    </row>
    <row r="453" spans="2:52" s="202" customFormat="1" x14ac:dyDescent="0.25">
      <c r="B453" s="201"/>
      <c r="D453" s="208">
        <f t="shared" si="207"/>
        <v>38</v>
      </c>
      <c r="E453" s="202" t="s">
        <v>694</v>
      </c>
      <c r="G453"/>
      <c r="I453"/>
      <c r="J453"/>
      <c r="K453" s="211">
        <f t="shared" si="224"/>
        <v>0.20260031417694635</v>
      </c>
      <c r="L453" s="211">
        <f t="shared" si="224"/>
        <v>0.19561293392388288</v>
      </c>
      <c r="M453" s="211">
        <f t="shared" si="224"/>
        <v>0.1888665379111413</v>
      </c>
      <c r="N453" s="211">
        <f t="shared" si="224"/>
        <v>0.1823528149545609</v>
      </c>
      <c r="O453" s="211">
        <f t="shared" si="224"/>
        <v>0.17606374051022811</v>
      </c>
      <c r="P453" s="211">
        <f t="shared" si="224"/>
        <v>0.16999156678868488</v>
      </c>
      <c r="Q453" s="211">
        <f t="shared" si="224"/>
        <v>0.16412881321008393</v>
      </c>
      <c r="R453" s="211">
        <f t="shared" si="224"/>
        <v>0.15846825718853078</v>
      </c>
      <c r="S453" s="211">
        <f t="shared" si="224"/>
        <v>0.15300292523426021</v>
      </c>
      <c r="T453" s="211">
        <f t="shared" si="224"/>
        <v>0.14772608436268539</v>
      </c>
      <c r="U453" s="211">
        <f t="shared" si="224"/>
        <v>0.14263123379973561</v>
      </c>
      <c r="V453" s="211">
        <f t="shared" si="224"/>
        <v>0.13771209697326495</v>
      </c>
      <c r="W453" s="211">
        <f t="shared" si="224"/>
        <v>0.13296261378066462</v>
      </c>
      <c r="X453" s="211">
        <f t="shared" si="224"/>
        <v>0.12837693312315437</v>
      </c>
      <c r="Y453" s="211">
        <f t="shared" si="224"/>
        <v>0.12394940569755454</v>
      </c>
      <c r="Z453" s="211">
        <f t="shared" si="224"/>
        <v>0.11952466208219029</v>
      </c>
      <c r="AA453" s="211">
        <f t="shared" si="224"/>
        <v>0.11510280290290772</v>
      </c>
      <c r="AB453" s="211">
        <f t="shared" si="224"/>
        <v>0.11068393645636622</v>
      </c>
      <c r="AC453" s="211">
        <f t="shared" si="224"/>
        <v>0.10626817963106185</v>
      </c>
      <c r="AD453" s="211">
        <f t="shared" si="224"/>
        <v>0.10185565898323225</v>
      </c>
      <c r="AE453" s="211">
        <f t="shared" si="224"/>
        <v>9.7446512001884061E-2</v>
      </c>
      <c r="AF453" s="211">
        <f t="shared" si="224"/>
        <v>9.3040888606754052E-2</v>
      </c>
      <c r="AG453" s="211">
        <f t="shared" si="224"/>
        <v>8.8638952935877716E-2</v>
      </c>
      <c r="AH453" s="211">
        <f t="shared" si="224"/>
        <v>8.4240885496963666E-2</v>
      </c>
      <c r="AI453" s="211">
        <f t="shared" si="224"/>
        <v>7.984688578100789E-2</v>
      </c>
      <c r="AJ453" s="211">
        <f t="shared" si="224"/>
        <v>7.5457175470650492E-2</v>
      </c>
      <c r="AK453" s="211">
        <f t="shared" si="224"/>
        <v>7.1072002424550904E-2</v>
      </c>
      <c r="AL453" s="211">
        <f t="shared" si="224"/>
        <v>6.6691645690305112E-2</v>
      </c>
      <c r="AM453" s="211">
        <f>AM452*($K$76/$K$71)^(1/(COUNT($D452:$D457)))</f>
        <v>4.0893680393607398E-3</v>
      </c>
      <c r="AN453" s="210">
        <f t="shared" si="221"/>
        <v>4.0893680393607398E-3</v>
      </c>
      <c r="AO453" s="210">
        <f t="shared" si="221"/>
        <v>4.0893680393607398E-3</v>
      </c>
      <c r="AP453" s="210">
        <f t="shared" si="221"/>
        <v>4.0893680393607398E-3</v>
      </c>
      <c r="AQ453" s="210">
        <f t="shared" si="221"/>
        <v>4.0893680393607398E-3</v>
      </c>
      <c r="AR453" s="210">
        <f t="shared" si="221"/>
        <v>4.0893680393607398E-3</v>
      </c>
      <c r="AS453" s="210">
        <f t="shared" si="221"/>
        <v>4.0893680393607398E-3</v>
      </c>
      <c r="AT453" s="210">
        <f t="shared" si="221"/>
        <v>4.0893680393607398E-3</v>
      </c>
      <c r="AU453" s="210">
        <f t="shared" si="221"/>
        <v>4.0893680393607398E-3</v>
      </c>
      <c r="AV453" s="210">
        <f t="shared" si="221"/>
        <v>4.0893680393607398E-3</v>
      </c>
      <c r="AW453" s="210">
        <f t="shared" si="221"/>
        <v>4.0893680393607398E-3</v>
      </c>
      <c r="AX453" s="210">
        <f t="shared" si="221"/>
        <v>4.0893680393607398E-3</v>
      </c>
      <c r="AY453" s="210">
        <f t="shared" si="221"/>
        <v>4.0893680393607398E-3</v>
      </c>
      <c r="AZ453" s="210">
        <f t="shared" si="221"/>
        <v>4.0893680393607398E-3</v>
      </c>
    </row>
    <row r="454" spans="2:52" s="202" customFormat="1" x14ac:dyDescent="0.25">
      <c r="B454" s="201"/>
      <c r="D454" s="208">
        <f t="shared" si="207"/>
        <v>39</v>
      </c>
      <c r="E454" s="202" t="s">
        <v>695</v>
      </c>
      <c r="G454"/>
      <c r="I454"/>
      <c r="J454"/>
      <c r="K454" s="211">
        <f t="shared" si="224"/>
        <v>0.19672885108024302</v>
      </c>
      <c r="L454" s="211">
        <f t="shared" si="224"/>
        <v>0.18994396876241307</v>
      </c>
      <c r="M454" s="211">
        <f t="shared" si="224"/>
        <v>0.18339308683554781</v>
      </c>
      <c r="N454" s="211">
        <f t="shared" si="224"/>
        <v>0.17706813497795154</v>
      </c>
      <c r="O454" s="211">
        <f t="shared" si="224"/>
        <v>0.1709613212011914</v>
      </c>
      <c r="P454" s="211">
        <f t="shared" si="224"/>
        <v>0.16506512225080117</v>
      </c>
      <c r="Q454" s="211">
        <f t="shared" si="224"/>
        <v>0.15937227433805104</v>
      </c>
      <c r="R454" s="211">
        <f t="shared" si="224"/>
        <v>0.15387576419136431</v>
      </c>
      <c r="S454" s="211">
        <f t="shared" si="224"/>
        <v>0.14856882041635741</v>
      </c>
      <c r="T454" s="211">
        <f t="shared" si="224"/>
        <v>0.14344490515385924</v>
      </c>
      <c r="U454" s="211">
        <f t="shared" si="224"/>
        <v>0.13849770602563255</v>
      </c>
      <c r="V454" s="211">
        <f t="shared" si="224"/>
        <v>0.13372112835787589</v>
      </c>
      <c r="W454" s="211">
        <f t="shared" si="224"/>
        <v>0.12910928767292446</v>
      </c>
      <c r="X454" s="211">
        <f t="shared" si="224"/>
        <v>0.12465650243990166</v>
      </c>
      <c r="Y454" s="211">
        <f t="shared" si="224"/>
        <v>0.12035728707538948</v>
      </c>
      <c r="Z454" s="211">
        <f t="shared" si="224"/>
        <v>0.11606077484483589</v>
      </c>
      <c r="AA454" s="211">
        <f t="shared" si="224"/>
        <v>0.11176706345789733</v>
      </c>
      <c r="AB454" s="211">
        <f t="shared" si="224"/>
        <v>0.10747625807273932</v>
      </c>
      <c r="AC454" s="211">
        <f t="shared" si="224"/>
        <v>0.10318847219036817</v>
      </c>
      <c r="AD454" s="211">
        <f t="shared" si="224"/>
        <v>9.8903828699355531E-2</v>
      </c>
      <c r="AE454" s="211">
        <f t="shared" si="224"/>
        <v>9.4622461104204733E-2</v>
      </c>
      <c r="AF454" s="211">
        <f t="shared" si="224"/>
        <v>9.0344514979900106E-2</v>
      </c>
      <c r="AG454" s="211">
        <f t="shared" si="224"/>
        <v>8.6070149707671031E-2</v>
      </c>
      <c r="AH454" s="211">
        <f t="shared" si="224"/>
        <v>8.179954056401828E-2</v>
      </c>
      <c r="AI454" s="211">
        <f t="shared" si="224"/>
        <v>7.7532881258584402E-2</v>
      </c>
      <c r="AJ454" s="211">
        <f t="shared" si="224"/>
        <v>7.3270387049530636E-2</v>
      </c>
      <c r="AK454" s="211">
        <f t="shared" si="224"/>
        <v>6.9012298612442777E-2</v>
      </c>
      <c r="AL454" s="211">
        <f t="shared" si="224"/>
        <v>6.4758886907971505E-2</v>
      </c>
      <c r="AM454" s="211">
        <f>AM453*($K$76/$K$71)^(1/(COUNT($D453:$D458)))</f>
        <v>3.9708560141968781E-3</v>
      </c>
      <c r="AN454" s="210">
        <f t="shared" si="221"/>
        <v>3.9708560141968781E-3</v>
      </c>
      <c r="AO454" s="210">
        <f t="shared" si="221"/>
        <v>3.9708560141968781E-3</v>
      </c>
      <c r="AP454" s="210">
        <f t="shared" si="221"/>
        <v>3.9708560141968781E-3</v>
      </c>
      <c r="AQ454" s="210">
        <f t="shared" si="221"/>
        <v>3.9708560141968781E-3</v>
      </c>
      <c r="AR454" s="210">
        <f t="shared" si="221"/>
        <v>3.9708560141968781E-3</v>
      </c>
      <c r="AS454" s="210">
        <f t="shared" si="221"/>
        <v>3.9708560141968781E-3</v>
      </c>
      <c r="AT454" s="210">
        <f t="shared" si="221"/>
        <v>3.9708560141968781E-3</v>
      </c>
      <c r="AU454" s="210">
        <f t="shared" si="221"/>
        <v>3.9708560141968781E-3</v>
      </c>
      <c r="AV454" s="210">
        <f t="shared" si="221"/>
        <v>3.9708560141968781E-3</v>
      </c>
      <c r="AW454" s="210">
        <f t="shared" si="221"/>
        <v>3.9708560141968781E-3</v>
      </c>
      <c r="AX454" s="210">
        <f t="shared" si="221"/>
        <v>3.9708560141968781E-3</v>
      </c>
      <c r="AY454" s="210">
        <f t="shared" si="221"/>
        <v>3.9708560141968781E-3</v>
      </c>
      <c r="AZ454" s="210">
        <f t="shared" si="221"/>
        <v>3.9708560141968781E-3</v>
      </c>
    </row>
    <row r="455" spans="2:52" s="202" customFormat="1" x14ac:dyDescent="0.25">
      <c r="B455" s="201"/>
      <c r="D455" s="208">
        <f t="shared" si="207"/>
        <v>40</v>
      </c>
      <c r="E455" s="202" t="s">
        <v>696</v>
      </c>
      <c r="G455"/>
      <c r="I455"/>
      <c r="J455"/>
      <c r="K455" s="209" cm="1">
        <f t="array" ref="K455">SUMPRODUCT((EmissionRates!$J$50:$S$109)*(EmissionRates!$E$50:$E$109=$D455)*(EmissionRates!$J$8:$S$8=$E$418)*(EmissionRates!$B$50:$B$109=K$2)*(EmissionRates!$F$50:$F$109=$F$349))</f>
        <v>0.201072594489485</v>
      </c>
      <c r="L455" s="210">
        <f t="shared" ref="L455:AL455" si="225">K455*($AM$71/$K$71)^(1/(COUNT(K$2:AM$2)))</f>
        <v>0.19413790299171668</v>
      </c>
      <c r="M455" s="210">
        <f t="shared" si="225"/>
        <v>0.1874423785783107</v>
      </c>
      <c r="N455" s="210">
        <f t="shared" si="225"/>
        <v>0.18097777273608359</v>
      </c>
      <c r="O455" s="210">
        <f t="shared" si="225"/>
        <v>0.1747361214306711</v>
      </c>
      <c r="P455" s="210">
        <f t="shared" si="225"/>
        <v>0.1687097352952813</v>
      </c>
      <c r="Q455" s="210">
        <f t="shared" si="225"/>
        <v>0.16289119015782291</v>
      </c>
      <c r="R455" s="210">
        <f t="shared" si="225"/>
        <v>0.15727331789473889</v>
      </c>
      <c r="S455" s="210">
        <f t="shared" si="225"/>
        <v>0.15184919760027729</v>
      </c>
      <c r="T455" s="210">
        <f t="shared" si="225"/>
        <v>0.14661214706032091</v>
      </c>
      <c r="U455" s="210">
        <f t="shared" si="225"/>
        <v>0.14155571452027163</v>
      </c>
      <c r="V455" s="210">
        <f t="shared" si="225"/>
        <v>0.13667367073684802</v>
      </c>
      <c r="W455" s="210">
        <f t="shared" si="225"/>
        <v>0.13196000130400459</v>
      </c>
      <c r="X455" s="210">
        <f t="shared" si="225"/>
        <v>0.1274088992435185</v>
      </c>
      <c r="Y455" s="210">
        <f t="shared" si="225"/>
        <v>0.12301475785111581</v>
      </c>
      <c r="Z455" s="210">
        <f t="shared" si="225"/>
        <v>0.11862337927746247</v>
      </c>
      <c r="AA455" s="210">
        <f t="shared" si="225"/>
        <v>0.11423486338962947</v>
      </c>
      <c r="AB455" s="210">
        <f t="shared" si="225"/>
        <v>0.10984931766765875</v>
      </c>
      <c r="AC455" s="210">
        <f t="shared" si="225"/>
        <v>0.10546685811864176</v>
      </c>
      <c r="AD455" s="210">
        <f t="shared" si="225"/>
        <v>0.10108761034451132</v>
      </c>
      <c r="AE455" s="210">
        <f t="shared" si="225"/>
        <v>9.6711710797530048E-2</v>
      </c>
      <c r="AF455" s="210">
        <f t="shared" si="225"/>
        <v>9.2339308266956077E-2</v>
      </c>
      <c r="AG455" s="210">
        <f t="shared" si="225"/>
        <v>8.7970565653132271E-2</v>
      </c>
      <c r="AH455" s="210">
        <f t="shared" si="225"/>
        <v>8.3605662102638187E-2</v>
      </c>
      <c r="AI455" s="210">
        <f t="shared" si="225"/>
        <v>7.9244795602196105E-2</v>
      </c>
      <c r="AJ455" s="210">
        <f t="shared" si="225"/>
        <v>7.4888186162835033E-2</v>
      </c>
      <c r="AK455" s="210">
        <f t="shared" si="225"/>
        <v>7.0536079774221466E-2</v>
      </c>
      <c r="AL455" s="210">
        <f t="shared" si="225"/>
        <v>6.6188753379776449E-2</v>
      </c>
      <c r="AM455" s="209" cm="1">
        <f t="array" ref="AM455">SUMPRODUCT((EmissionRates!$J$50:$S$109)*(EmissionRates!$E$50:$E$109=$D455)*(EmissionRates!$J$8:$S$8=$E$418)*(EmissionRates!$B$50:$B$109=AM$2)*(EmissionRates!$F$50:$F$109=$F$349))</f>
        <v>4.1003518895029603E-3</v>
      </c>
      <c r="AN455" s="210">
        <f t="shared" si="221"/>
        <v>4.1003518895029603E-3</v>
      </c>
      <c r="AO455" s="210">
        <f t="shared" si="221"/>
        <v>4.1003518895029603E-3</v>
      </c>
      <c r="AP455" s="210">
        <f t="shared" si="221"/>
        <v>4.1003518895029603E-3</v>
      </c>
      <c r="AQ455" s="210">
        <f t="shared" si="221"/>
        <v>4.1003518895029603E-3</v>
      </c>
      <c r="AR455" s="210">
        <f t="shared" si="221"/>
        <v>4.1003518895029603E-3</v>
      </c>
      <c r="AS455" s="210">
        <f t="shared" si="221"/>
        <v>4.1003518895029603E-3</v>
      </c>
      <c r="AT455" s="210">
        <f t="shared" si="221"/>
        <v>4.1003518895029603E-3</v>
      </c>
      <c r="AU455" s="210">
        <f t="shared" si="221"/>
        <v>4.1003518895029603E-3</v>
      </c>
      <c r="AV455" s="210">
        <f t="shared" si="221"/>
        <v>4.1003518895029603E-3</v>
      </c>
      <c r="AW455" s="210">
        <f t="shared" si="221"/>
        <v>4.1003518895029603E-3</v>
      </c>
      <c r="AX455" s="210">
        <f t="shared" si="221"/>
        <v>4.1003518895029603E-3</v>
      </c>
      <c r="AY455" s="210">
        <f t="shared" si="221"/>
        <v>4.1003518895029603E-3</v>
      </c>
      <c r="AZ455" s="210">
        <f t="shared" si="221"/>
        <v>4.1003518895029603E-3</v>
      </c>
    </row>
    <row r="456" spans="2:52" s="202" customFormat="1" x14ac:dyDescent="0.25">
      <c r="B456" s="201"/>
      <c r="D456" s="208">
        <f t="shared" si="207"/>
        <v>41</v>
      </c>
      <c r="E456" s="202" t="s">
        <v>697</v>
      </c>
      <c r="G456"/>
      <c r="I456"/>
      <c r="J456"/>
      <c r="K456" s="211">
        <f t="shared" ref="K456:AL459" si="226">K455*($K$76/$K$71)^(1/(COUNT($D455:$D460)))</f>
        <v>0.19524540550856218</v>
      </c>
      <c r="L456" s="211">
        <f t="shared" si="226"/>
        <v>0.18851168499833443</v>
      </c>
      <c r="M456" s="211">
        <f t="shared" si="226"/>
        <v>0.18201020038524215</v>
      </c>
      <c r="N456" s="211">
        <f t="shared" si="226"/>
        <v>0.17573294220232924</v>
      </c>
      <c r="O456" s="211">
        <f t="shared" si="226"/>
        <v>0.16967217721711372</v>
      </c>
      <c r="P456" s="211">
        <f t="shared" si="226"/>
        <v>0.16382043890467607</v>
      </c>
      <c r="Q456" s="211">
        <f t="shared" si="226"/>
        <v>0.15817051824931622</v>
      </c>
      <c r="R456" s="211">
        <f t="shared" si="226"/>
        <v>0.15271545486344787</v>
      </c>
      <c r="S456" s="211">
        <f t="shared" si="226"/>
        <v>0.14744852841278849</v>
      </c>
      <c r="T456" s="211">
        <f t="shared" si="226"/>
        <v>0.14236325033728184</v>
      </c>
      <c r="U456" s="211">
        <f t="shared" si="226"/>
        <v>0.13745335585755333</v>
      </c>
      <c r="V456" s="211">
        <f t="shared" si="226"/>
        <v>0.13271279625705071</v>
      </c>
      <c r="W456" s="211">
        <f t="shared" si="226"/>
        <v>0.12813573143036217</v>
      </c>
      <c r="X456" s="211">
        <f t="shared" si="226"/>
        <v>0.12371652268853173</v>
      </c>
      <c r="Y456" s="211">
        <f t="shared" si="226"/>
        <v>0.11944972581250848</v>
      </c>
      <c r="Z456" s="211">
        <f t="shared" si="226"/>
        <v>0.11518561168730186</v>
      </c>
      <c r="AA456" s="211">
        <f t="shared" si="226"/>
        <v>0.11092427728578287</v>
      </c>
      <c r="AB456" s="211">
        <f t="shared" si="226"/>
        <v>0.1066658269731656</v>
      </c>
      <c r="AC456" s="211">
        <f t="shared" si="226"/>
        <v>0.1024103733945953</v>
      </c>
      <c r="AD456" s="211">
        <f t="shared" si="226"/>
        <v>9.8158038511995074E-2</v>
      </c>
      <c r="AE456" s="211">
        <f t="shared" si="226"/>
        <v>9.3908954823169591E-2</v>
      </c>
      <c r="AF456" s="211">
        <f t="shared" si="226"/>
        <v>8.966326680538643E-2</v>
      </c>
      <c r="AG456" s="211">
        <f t="shared" si="226"/>
        <v>8.5421132638051303E-2</v>
      </c>
      <c r="AH456" s="211">
        <f t="shared" si="226"/>
        <v>8.1182726275982178E-2</v>
      </c>
      <c r="AI456" s="211">
        <f t="shared" si="226"/>
        <v>7.6948239968142526E-2</v>
      </c>
      <c r="AJ456" s="211">
        <f t="shared" si="226"/>
        <v>7.2717887349526639E-2</v>
      </c>
      <c r="AK456" s="211">
        <f t="shared" si="226"/>
        <v>6.8491907280891801E-2</v>
      </c>
      <c r="AL456" s="211">
        <f t="shared" si="226"/>
        <v>6.4270568679693801E-2</v>
      </c>
      <c r="AM456" s="211">
        <f>AM455*($K$76/$K$71)^(1/(COUNT($D455:$D460)))</f>
        <v>3.9815215466156946E-3</v>
      </c>
      <c r="AN456" s="210">
        <f t="shared" si="221"/>
        <v>3.9815215466156946E-3</v>
      </c>
      <c r="AO456" s="210">
        <f t="shared" si="221"/>
        <v>3.9815215466156946E-3</v>
      </c>
      <c r="AP456" s="210">
        <f t="shared" si="221"/>
        <v>3.9815215466156946E-3</v>
      </c>
      <c r="AQ456" s="210">
        <f t="shared" si="221"/>
        <v>3.9815215466156946E-3</v>
      </c>
      <c r="AR456" s="210">
        <f t="shared" si="221"/>
        <v>3.9815215466156946E-3</v>
      </c>
      <c r="AS456" s="210">
        <f t="shared" si="221"/>
        <v>3.9815215466156946E-3</v>
      </c>
      <c r="AT456" s="210">
        <f t="shared" si="221"/>
        <v>3.9815215466156946E-3</v>
      </c>
      <c r="AU456" s="210">
        <f t="shared" si="221"/>
        <v>3.9815215466156946E-3</v>
      </c>
      <c r="AV456" s="210">
        <f t="shared" si="221"/>
        <v>3.9815215466156946E-3</v>
      </c>
      <c r="AW456" s="210">
        <f t="shared" si="221"/>
        <v>3.9815215466156946E-3</v>
      </c>
      <c r="AX456" s="210">
        <f t="shared" si="221"/>
        <v>3.9815215466156946E-3</v>
      </c>
      <c r="AY456" s="210">
        <f t="shared" si="221"/>
        <v>3.9815215466156946E-3</v>
      </c>
      <c r="AZ456" s="210">
        <f t="shared" si="221"/>
        <v>3.9815215466156946E-3</v>
      </c>
    </row>
    <row r="457" spans="2:52" s="202" customFormat="1" x14ac:dyDescent="0.25">
      <c r="B457" s="201"/>
      <c r="D457" s="208">
        <f t="shared" si="207"/>
        <v>42</v>
      </c>
      <c r="E457" s="202" t="s">
        <v>698</v>
      </c>
      <c r="G457"/>
      <c r="I457"/>
      <c r="J457"/>
      <c r="K457" s="211">
        <f t="shared" si="226"/>
        <v>0.18958709151284359</v>
      </c>
      <c r="L457" s="211">
        <f t="shared" si="226"/>
        <v>0.18304851774579803</v>
      </c>
      <c r="M457" s="211">
        <f t="shared" si="226"/>
        <v>0.17673544955809301</v>
      </c>
      <c r="N457" s="211">
        <f t="shared" si="226"/>
        <v>0.17064010960131504</v>
      </c>
      <c r="O457" s="211">
        <f t="shared" si="226"/>
        <v>0.16475498875610517</v>
      </c>
      <c r="P457" s="211">
        <f t="shared" si="226"/>
        <v>0.15907283688134222</v>
      </c>
      <c r="Q457" s="211">
        <f t="shared" si="226"/>
        <v>0.15358665388237253</v>
      </c>
      <c r="R457" s="211">
        <f t="shared" si="226"/>
        <v>0.14828968108728346</v>
      </c>
      <c r="S457" s="211">
        <f t="shared" si="226"/>
        <v>0.14317539292059581</v>
      </c>
      <c r="T457" s="211">
        <f t="shared" si="226"/>
        <v>0.13823748886411824</v>
      </c>
      <c r="U457" s="211">
        <f t="shared" si="226"/>
        <v>0.13346988569505994</v>
      </c>
      <c r="V457" s="211">
        <f t="shared" si="226"/>
        <v>0.12886670999183875</v>
      </c>
      <c r="W457" s="211">
        <f t="shared" si="226"/>
        <v>0.12442229089835302</v>
      </c>
      <c r="X457" s="211">
        <f t="shared" si="226"/>
        <v>0.12013115313780262</v>
      </c>
      <c r="Y457" s="211">
        <f t="shared" si="226"/>
        <v>0.11598801026745294</v>
      </c>
      <c r="Z457" s="211">
        <f t="shared" si="226"/>
        <v>0.11184747240039769</v>
      </c>
      <c r="AA457" s="211">
        <f t="shared" si="226"/>
        <v>0.10770963369918339</v>
      </c>
      <c r="AB457" s="211">
        <f t="shared" si="226"/>
        <v>0.10357459550446559</v>
      </c>
      <c r="AC457" s="211">
        <f t="shared" si="226"/>
        <v>9.9442467196874329E-2</v>
      </c>
      <c r="AD457" s="211">
        <f t="shared" si="226"/>
        <v>9.5313367203812366E-2</v>
      </c>
      <c r="AE457" s="211">
        <f t="shared" si="226"/>
        <v>9.1187424183228658E-2</v>
      </c>
      <c r="AF457" s="211">
        <f t="shared" si="226"/>
        <v>8.7064778425363989E-2</v>
      </c>
      <c r="AG457" s="211">
        <f t="shared" si="226"/>
        <v>8.2945583525502159E-2</v>
      </c>
      <c r="AH457" s="211">
        <f t="shared" si="226"/>
        <v>7.8830008397159479E-2</v>
      </c>
      <c r="AI457" s="211">
        <f t="shared" si="226"/>
        <v>7.4718239717823917E-2</v>
      </c>
      <c r="AJ457" s="211">
        <f t="shared" si="226"/>
        <v>7.0610484931235826E-2</v>
      </c>
      <c r="AK457" s="211">
        <f t="shared" si="226"/>
        <v>6.6506975975842805E-2</v>
      </c>
      <c r="AL457" s="211">
        <f t="shared" si="226"/>
        <v>6.2407973975732091E-2</v>
      </c>
      <c r="AM457" s="211">
        <f>AM456*($K$76/$K$71)^(1/(COUNT($D456:$D461)))</f>
        <v>3.8661349692322758E-3</v>
      </c>
      <c r="AN457" s="210">
        <f t="shared" si="221"/>
        <v>3.8661349692322758E-3</v>
      </c>
      <c r="AO457" s="210">
        <f t="shared" si="221"/>
        <v>3.8661349692322758E-3</v>
      </c>
      <c r="AP457" s="210">
        <f t="shared" si="221"/>
        <v>3.8661349692322758E-3</v>
      </c>
      <c r="AQ457" s="210">
        <f t="shared" si="221"/>
        <v>3.8661349692322758E-3</v>
      </c>
      <c r="AR457" s="210">
        <f t="shared" si="221"/>
        <v>3.8661349692322758E-3</v>
      </c>
      <c r="AS457" s="210">
        <f t="shared" si="221"/>
        <v>3.8661349692322758E-3</v>
      </c>
      <c r="AT457" s="210">
        <f t="shared" si="221"/>
        <v>3.8661349692322758E-3</v>
      </c>
      <c r="AU457" s="210">
        <f t="shared" si="221"/>
        <v>3.8661349692322758E-3</v>
      </c>
      <c r="AV457" s="210">
        <f t="shared" si="221"/>
        <v>3.8661349692322758E-3</v>
      </c>
      <c r="AW457" s="210">
        <f t="shared" si="221"/>
        <v>3.8661349692322758E-3</v>
      </c>
      <c r="AX457" s="210">
        <f t="shared" si="221"/>
        <v>3.8661349692322758E-3</v>
      </c>
      <c r="AY457" s="210">
        <f t="shared" si="221"/>
        <v>3.8661349692322758E-3</v>
      </c>
      <c r="AZ457" s="210">
        <f t="shared" si="221"/>
        <v>3.8661349692322758E-3</v>
      </c>
    </row>
    <row r="458" spans="2:52" s="202" customFormat="1" x14ac:dyDescent="0.25">
      <c r="B458" s="201"/>
      <c r="D458" s="208">
        <f t="shared" si="207"/>
        <v>43</v>
      </c>
      <c r="E458" s="202" t="s">
        <v>699</v>
      </c>
      <c r="G458"/>
      <c r="I458"/>
      <c r="J458"/>
      <c r="K458" s="211">
        <f t="shared" si="226"/>
        <v>0.18409275841690981</v>
      </c>
      <c r="L458" s="211">
        <f t="shared" si="226"/>
        <v>0.17774367593833654</v>
      </c>
      <c r="M458" s="211">
        <f t="shared" si="226"/>
        <v>0.17161356376943962</v>
      </c>
      <c r="N458" s="211">
        <f t="shared" si="226"/>
        <v>0.16569486995343133</v>
      </c>
      <c r="O458" s="211">
        <f t="shared" si="226"/>
        <v>0.15998030298916022</v>
      </c>
      <c r="P458" s="211">
        <f t="shared" si="226"/>
        <v>0.15446282284838775</v>
      </c>
      <c r="Q458" s="211">
        <f t="shared" si="226"/>
        <v>0.14913563230286547</v>
      </c>
      <c r="R458" s="211">
        <f t="shared" si="226"/>
        <v>0.14399216855052865</v>
      </c>
      <c r="S458" s="211">
        <f t="shared" si="226"/>
        <v>0.13902609513048936</v>
      </c>
      <c r="T458" s="211">
        <f t="shared" si="226"/>
        <v>0.1342312941168696</v>
      </c>
      <c r="U458" s="211">
        <f t="shared" si="226"/>
        <v>0.12960185858185752</v>
      </c>
      <c r="V458" s="211">
        <f t="shared" si="226"/>
        <v>0.12513208531870115</v>
      </c>
      <c r="W458" s="211">
        <f t="shared" si="226"/>
        <v>0.12081646781567543</v>
      </c>
      <c r="X458" s="211">
        <f t="shared" si="226"/>
        <v>0.11664968947236629</v>
      </c>
      <c r="Y458" s="211">
        <f t="shared" si="226"/>
        <v>0.11262661704991522</v>
      </c>
      <c r="Z458" s="211">
        <f t="shared" si="226"/>
        <v>0.1086060741364003</v>
      </c>
      <c r="AA458" s="211">
        <f t="shared" si="226"/>
        <v>0.10458815216548817</v>
      </c>
      <c r="AB458" s="211">
        <f t="shared" si="226"/>
        <v>0.10057294954092916</v>
      </c>
      <c r="AC458" s="211">
        <f t="shared" si="226"/>
        <v>9.6560572473445433E-2</v>
      </c>
      <c r="AD458" s="211">
        <f t="shared" si="226"/>
        <v>9.2551135958351655E-2</v>
      </c>
      <c r="AE458" s="211">
        <f t="shared" si="226"/>
        <v>8.8544764925022126E-2</v>
      </c>
      <c r="AF458" s="211">
        <f t="shared" si="226"/>
        <v>8.4541595598013053E-2</v>
      </c>
      <c r="AG458" s="211">
        <f t="shared" si="226"/>
        <v>8.0541777121336547E-2</v>
      </c>
      <c r="AH458" s="211">
        <f t="shared" si="226"/>
        <v>7.6545473513306858E-2</v>
      </c>
      <c r="AI458" s="211">
        <f t="shared" si="226"/>
        <v>7.2552866041400682E-2</v>
      </c>
      <c r="AJ458" s="211">
        <f t="shared" si="226"/>
        <v>6.8564156137530266E-2</v>
      </c>
      <c r="AK458" s="211">
        <f t="shared" si="226"/>
        <v>6.4579569018445651E-2</v>
      </c>
      <c r="AL458" s="211">
        <f t="shared" si="226"/>
        <v>6.0599358240721414E-2</v>
      </c>
      <c r="AM458" s="211">
        <f>AM457*($K$76/$K$71)^(1/(COUNT($D457:$D462)))</f>
        <v>3.7540923552267713E-3</v>
      </c>
      <c r="AN458" s="210">
        <f t="shared" si="221"/>
        <v>3.7540923552267713E-3</v>
      </c>
      <c r="AO458" s="210">
        <f t="shared" si="221"/>
        <v>3.7540923552267713E-3</v>
      </c>
      <c r="AP458" s="210">
        <f t="shared" si="221"/>
        <v>3.7540923552267713E-3</v>
      </c>
      <c r="AQ458" s="210">
        <f t="shared" si="221"/>
        <v>3.7540923552267713E-3</v>
      </c>
      <c r="AR458" s="210">
        <f t="shared" si="221"/>
        <v>3.7540923552267713E-3</v>
      </c>
      <c r="AS458" s="210">
        <f t="shared" si="221"/>
        <v>3.7540923552267713E-3</v>
      </c>
      <c r="AT458" s="210">
        <f t="shared" si="221"/>
        <v>3.7540923552267713E-3</v>
      </c>
      <c r="AU458" s="210">
        <f t="shared" si="221"/>
        <v>3.7540923552267713E-3</v>
      </c>
      <c r="AV458" s="210">
        <f t="shared" si="221"/>
        <v>3.7540923552267713E-3</v>
      </c>
      <c r="AW458" s="210">
        <f t="shared" si="221"/>
        <v>3.7540923552267713E-3</v>
      </c>
      <c r="AX458" s="210">
        <f t="shared" si="221"/>
        <v>3.7540923552267713E-3</v>
      </c>
      <c r="AY458" s="210">
        <f t="shared" si="221"/>
        <v>3.7540923552267713E-3</v>
      </c>
      <c r="AZ458" s="210">
        <f t="shared" si="221"/>
        <v>3.7540923552267713E-3</v>
      </c>
    </row>
    <row r="459" spans="2:52" s="202" customFormat="1" x14ac:dyDescent="0.25">
      <c r="B459" s="201"/>
      <c r="D459" s="208">
        <f t="shared" si="207"/>
        <v>44</v>
      </c>
      <c r="E459" s="202" t="s">
        <v>700</v>
      </c>
      <c r="G459"/>
      <c r="I459"/>
      <c r="J459"/>
      <c r="K459" s="211">
        <f t="shared" si="226"/>
        <v>0.17875765396849727</v>
      </c>
      <c r="L459" s="211">
        <f t="shared" si="226"/>
        <v>0.17259257122172258</v>
      </c>
      <c r="M459" s="211">
        <f t="shared" si="226"/>
        <v>0.16664011291049391</v>
      </c>
      <c r="N459" s="211">
        <f t="shared" si="226"/>
        <v>0.16089294593768205</v>
      </c>
      <c r="O459" s="211">
        <f t="shared" si="226"/>
        <v>0.15534399011365355</v>
      </c>
      <c r="P459" s="211">
        <f t="shared" si="226"/>
        <v>0.14998640943387129</v>
      </c>
      <c r="Q459" s="211">
        <f t="shared" si="226"/>
        <v>0.14481360365731746</v>
      </c>
      <c r="R459" s="211">
        <f t="shared" si="226"/>
        <v>0.13981920017536453</v>
      </c>
      <c r="S459" s="211">
        <f t="shared" si="226"/>
        <v>0.13499704616107608</v>
      </c>
      <c r="T459" s="211">
        <f t="shared" si="226"/>
        <v>0.13034120098926669</v>
      </c>
      <c r="U459" s="211">
        <f t="shared" si="226"/>
        <v>0.12584592891798277</v>
      </c>
      <c r="V459" s="211">
        <f t="shared" si="226"/>
        <v>0.12150569202238766</v>
      </c>
      <c r="W459" s="211">
        <f t="shared" si="226"/>
        <v>0.11731514337234689</v>
      </c>
      <c r="X459" s="211">
        <f t="shared" si="226"/>
        <v>0.11326912044530781</v>
      </c>
      <c r="Y459" s="211">
        <f t="shared" si="226"/>
        <v>0.10936263876635953</v>
      </c>
      <c r="Z459" s="211">
        <f t="shared" si="226"/>
        <v>0.10545861328985508</v>
      </c>
      <c r="AA459" s="211">
        <f t="shared" si="226"/>
        <v>0.10155713279966563</v>
      </c>
      <c r="AB459" s="211">
        <f t="shared" si="226"/>
        <v>9.7658292847749337E-2</v>
      </c>
      <c r="AC459" s="211">
        <f t="shared" si="226"/>
        <v>9.3762196566786082E-2</v>
      </c>
      <c r="AD459" s="211">
        <f t="shared" si="226"/>
        <v>8.9868955619466145E-2</v>
      </c>
      <c r="AE459" s="211">
        <f t="shared" si="226"/>
        <v>8.5978691314645195E-2</v>
      </c>
      <c r="AF459" s="211">
        <f t="shared" si="226"/>
        <v>8.2091535929020534E-2</v>
      </c>
      <c r="AG459" s="211">
        <f t="shared" si="226"/>
        <v>7.8207634284332778E-2</v>
      </c>
      <c r="AH459" s="211">
        <f t="shared" si="226"/>
        <v>7.4327145645559631E-2</v>
      </c>
      <c r="AI459" s="211">
        <f t="shared" si="226"/>
        <v>7.0450246026951477E-2</v>
      </c>
      <c r="AJ459" s="211">
        <f t="shared" si="226"/>
        <v>6.657713102281837E-2</v>
      </c>
      <c r="AK459" s="211">
        <f t="shared" si="226"/>
        <v>6.2708019323011094E-2</v>
      </c>
      <c r="AL459" s="211">
        <f t="shared" si="226"/>
        <v>5.8843157135902067E-2</v>
      </c>
      <c r="AM459" s="211">
        <f>AM458*($K$76/$K$71)^(1/(COUNT($D458:$D463)))</f>
        <v>3.6452967947910699E-3</v>
      </c>
      <c r="AN459" s="210">
        <f t="shared" si="221"/>
        <v>3.6452967947910699E-3</v>
      </c>
      <c r="AO459" s="210">
        <f t="shared" si="221"/>
        <v>3.6452967947910699E-3</v>
      </c>
      <c r="AP459" s="210">
        <f t="shared" si="221"/>
        <v>3.6452967947910699E-3</v>
      </c>
      <c r="AQ459" s="210">
        <f t="shared" si="221"/>
        <v>3.6452967947910699E-3</v>
      </c>
      <c r="AR459" s="210">
        <f t="shared" si="221"/>
        <v>3.6452967947910699E-3</v>
      </c>
      <c r="AS459" s="210">
        <f t="shared" si="221"/>
        <v>3.6452967947910699E-3</v>
      </c>
      <c r="AT459" s="210">
        <f t="shared" si="221"/>
        <v>3.6452967947910699E-3</v>
      </c>
      <c r="AU459" s="210">
        <f t="shared" si="221"/>
        <v>3.6452967947910699E-3</v>
      </c>
      <c r="AV459" s="210">
        <f t="shared" si="221"/>
        <v>3.6452967947910699E-3</v>
      </c>
      <c r="AW459" s="210">
        <f t="shared" si="221"/>
        <v>3.6452967947910699E-3</v>
      </c>
      <c r="AX459" s="210">
        <f t="shared" si="221"/>
        <v>3.6452967947910699E-3</v>
      </c>
      <c r="AY459" s="210">
        <f t="shared" si="221"/>
        <v>3.6452967947910699E-3</v>
      </c>
      <c r="AZ459" s="210">
        <f t="shared" si="221"/>
        <v>3.6452967947910699E-3</v>
      </c>
    </row>
    <row r="460" spans="2:52" s="202" customFormat="1" x14ac:dyDescent="0.25">
      <c r="B460" s="201"/>
      <c r="D460" s="208">
        <f t="shared" si="207"/>
        <v>45</v>
      </c>
      <c r="E460" s="202" t="s">
        <v>701</v>
      </c>
      <c r="G460"/>
      <c r="I460"/>
      <c r="J460"/>
      <c r="K460" s="209" cm="1">
        <f t="array" ref="K460">SUMPRODUCT((EmissionRates!$J$50:$S$109)*(EmissionRates!$E$50:$E$109=$D460)*(EmissionRates!$J$8:$S$8=$E$418)*(EmissionRates!$B$50:$B$109=K$2)*(EmissionRates!$F$50:$F$109=$F$349))</f>
        <v>0.19380213638032601</v>
      </c>
      <c r="L460" s="210">
        <f t="shared" ref="L460:AL460" si="227">K460*($AM$71/$K$71)^(1/(COUNT(K$2:AM$2)))</f>
        <v>0.18711819205256597</v>
      </c>
      <c r="M460" s="210">
        <f t="shared" si="227"/>
        <v>0.18066476691624006</v>
      </c>
      <c r="N460" s="210">
        <f t="shared" si="227"/>
        <v>0.17443391071099093</v>
      </c>
      <c r="O460" s="210">
        <f t="shared" si="227"/>
        <v>0.16841794736898885</v>
      </c>
      <c r="P460" s="210">
        <f t="shared" si="227"/>
        <v>0.16260946555844358</v>
      </c>
      <c r="Q460" s="210">
        <f t="shared" si="227"/>
        <v>0.15700130955325631</v>
      </c>
      <c r="R460" s="210">
        <f t="shared" si="227"/>
        <v>0.15158657041756371</v>
      </c>
      <c r="S460" s="210">
        <f t="shared" si="227"/>
        <v>0.14635857749431375</v>
      </c>
      <c r="T460" s="210">
        <f t="shared" si="227"/>
        <v>0.14131089018738757</v>
      </c>
      <c r="U460" s="210">
        <f t="shared" si="227"/>
        <v>0.13643729002714397</v>
      </c>
      <c r="V460" s="210">
        <f t="shared" si="227"/>
        <v>0.13173177300961095</v>
      </c>
      <c r="W460" s="210">
        <f t="shared" si="227"/>
        <v>0.12718854219988732</v>
      </c>
      <c r="X460" s="210">
        <f t="shared" si="227"/>
        <v>0.12280200059064166</v>
      </c>
      <c r="Y460" s="210">
        <f t="shared" si="227"/>
        <v>0.11856674420691106</v>
      </c>
      <c r="Z460" s="210">
        <f t="shared" si="227"/>
        <v>0.1143341507428957</v>
      </c>
      <c r="AA460" s="210">
        <f t="shared" si="227"/>
        <v>0.11010431645463561</v>
      </c>
      <c r="AB460" s="210">
        <f t="shared" si="227"/>
        <v>0.10587734493586919</v>
      </c>
      <c r="AC460" s="210">
        <f t="shared" si="227"/>
        <v>0.10165334799906003</v>
      </c>
      <c r="AD460" s="210">
        <f t="shared" si="227"/>
        <v>9.7432446704579304E-2</v>
      </c>
      <c r="AE460" s="210">
        <f t="shared" si="227"/>
        <v>9.3214772570797647E-2</v>
      </c>
      <c r="AF460" s="210">
        <f t="shared" si="227"/>
        <v>8.90004690069955E-2</v>
      </c>
      <c r="AG460" s="210">
        <f t="shared" si="227"/>
        <v>8.4789693023304191E-2</v>
      </c>
      <c r="AH460" s="210">
        <f t="shared" si="227"/>
        <v>8.0582617288654221E-2</v>
      </c>
      <c r="AI460" s="210">
        <f t="shared" si="227"/>
        <v>7.6379432630889893E-2</v>
      </c>
      <c r="AJ460" s="210">
        <f t="shared" si="227"/>
        <v>7.2180351105799095E-2</v>
      </c>
      <c r="AK460" s="210">
        <f t="shared" si="227"/>
        <v>6.7985609808461925E-2</v>
      </c>
      <c r="AL460" s="210">
        <f t="shared" si="227"/>
        <v>6.3795475668475571E-2</v>
      </c>
      <c r="AM460" s="209" cm="1">
        <f t="array" ref="AM460">SUMPRODUCT((EmissionRates!$J$50:$S$109)*(EmissionRates!$E$50:$E$109=$D460)*(EmissionRates!$J$8:$S$8=$E$418)*(EmissionRates!$B$50:$B$109=AM$2)*(EmissionRates!$F$50:$F$109=$F$349))</f>
        <v>3.80159636263675E-3</v>
      </c>
      <c r="AN460" s="210">
        <f t="shared" si="221"/>
        <v>3.80159636263675E-3</v>
      </c>
      <c r="AO460" s="210">
        <f t="shared" si="221"/>
        <v>3.80159636263675E-3</v>
      </c>
      <c r="AP460" s="210">
        <f t="shared" si="221"/>
        <v>3.80159636263675E-3</v>
      </c>
      <c r="AQ460" s="210">
        <f t="shared" si="221"/>
        <v>3.80159636263675E-3</v>
      </c>
      <c r="AR460" s="210">
        <f t="shared" si="221"/>
        <v>3.80159636263675E-3</v>
      </c>
      <c r="AS460" s="210">
        <f t="shared" si="221"/>
        <v>3.80159636263675E-3</v>
      </c>
      <c r="AT460" s="210">
        <f t="shared" si="221"/>
        <v>3.80159636263675E-3</v>
      </c>
      <c r="AU460" s="210">
        <f t="shared" si="221"/>
        <v>3.80159636263675E-3</v>
      </c>
      <c r="AV460" s="210">
        <f t="shared" si="221"/>
        <v>3.80159636263675E-3</v>
      </c>
      <c r="AW460" s="210">
        <f t="shared" si="221"/>
        <v>3.80159636263675E-3</v>
      </c>
      <c r="AX460" s="210">
        <f t="shared" si="221"/>
        <v>3.80159636263675E-3</v>
      </c>
      <c r="AY460" s="210">
        <f t="shared" si="221"/>
        <v>3.80159636263675E-3</v>
      </c>
      <c r="AZ460" s="210">
        <f t="shared" si="221"/>
        <v>3.80159636263675E-3</v>
      </c>
    </row>
    <row r="461" spans="2:52" s="202" customFormat="1" x14ac:dyDescent="0.25">
      <c r="B461" s="201"/>
      <c r="D461" s="208">
        <f t="shared" si="207"/>
        <v>46</v>
      </c>
      <c r="E461" s="202" t="s">
        <v>702</v>
      </c>
      <c r="G461"/>
      <c r="I461"/>
      <c r="J461"/>
      <c r="K461" s="211">
        <f t="shared" ref="K461:AL464" si="228">K460*($K$76/$K$71)^(1/(COUNT($D460:$D465)))</f>
        <v>0.18818564907900065</v>
      </c>
      <c r="L461" s="211">
        <f t="shared" si="228"/>
        <v>0.18169540895461408</v>
      </c>
      <c r="M461" s="211">
        <f t="shared" si="228"/>
        <v>0.17542900745489606</v>
      </c>
      <c r="N461" s="211">
        <f t="shared" si="228"/>
        <v>0.16937872472219365</v>
      </c>
      <c r="O461" s="211">
        <f t="shared" si="228"/>
        <v>0.16353710714513858</v>
      </c>
      <c r="P461" s="211">
        <f t="shared" si="228"/>
        <v>0.15789695817621321</v>
      </c>
      <c r="Q461" s="211">
        <f t="shared" si="228"/>
        <v>0.15245132946600462</v>
      </c>
      <c r="R461" s="211">
        <f t="shared" si="228"/>
        <v>0.1471935123032253</v>
      </c>
      <c r="S461" s="211">
        <f t="shared" si="228"/>
        <v>0.14211702934995435</v>
      </c>
      <c r="T461" s="211">
        <f t="shared" si="228"/>
        <v>0.13721562666191792</v>
      </c>
      <c r="U461" s="211">
        <f t="shared" si="228"/>
        <v>0.13248326598397819</v>
      </c>
      <c r="V461" s="211">
        <f t="shared" si="228"/>
        <v>0.12791411731133936</v>
      </c>
      <c r="W461" s="211">
        <f t="shared" si="228"/>
        <v>0.1235025517073064</v>
      </c>
      <c r="X461" s="211">
        <f t="shared" si="228"/>
        <v>0.11924313436874842</v>
      </c>
      <c r="Y461" s="211">
        <f t="shared" si="228"/>
        <v>0.11513061793072409</v>
      </c>
      <c r="Z461" s="211">
        <f t="shared" si="228"/>
        <v>0.11102068723960852</v>
      </c>
      <c r="AA461" s="211">
        <f t="shared" si="228"/>
        <v>0.10691343576189136</v>
      </c>
      <c r="AB461" s="211">
        <f t="shared" si="228"/>
        <v>0.10280896408911025</v>
      </c>
      <c r="AC461" s="211">
        <f t="shared" si="228"/>
        <v>9.8707380793345123E-2</v>
      </c>
      <c r="AD461" s="211">
        <f t="shared" si="228"/>
        <v>9.4608803426574226E-2</v>
      </c>
      <c r="AE461" s="211">
        <f t="shared" si="228"/>
        <v>9.0513359695697043E-2</v>
      </c>
      <c r="AF461" s="211">
        <f t="shared" si="228"/>
        <v>8.6421188853918016E-2</v>
      </c>
      <c r="AG461" s="211">
        <f t="shared" si="228"/>
        <v>8.2332443361132726E-2</v>
      </c>
      <c r="AH461" s="211">
        <f t="shared" si="228"/>
        <v>7.8247290882235754E-2</v>
      </c>
      <c r="AI461" s="211">
        <f t="shared" si="228"/>
        <v>7.4165916714780636E-2</v>
      </c>
      <c r="AJ461" s="211">
        <f t="shared" si="228"/>
        <v>7.0088526769067572E-2</v>
      </c>
      <c r="AK461" s="211">
        <f t="shared" si="228"/>
        <v>6.6015351269037223E-2</v>
      </c>
      <c r="AL461" s="211">
        <f t="shared" si="228"/>
        <v>6.1946649408527392E-2</v>
      </c>
      <c r="AM461" s="211">
        <f>AM460*($K$76/$K$71)^(1/(COUNT($D460:$D465)))</f>
        <v>3.691424111214234E-3</v>
      </c>
      <c r="AN461" s="210">
        <f t="shared" si="221"/>
        <v>3.691424111214234E-3</v>
      </c>
      <c r="AO461" s="210">
        <f t="shared" si="221"/>
        <v>3.691424111214234E-3</v>
      </c>
      <c r="AP461" s="210">
        <f t="shared" si="221"/>
        <v>3.691424111214234E-3</v>
      </c>
      <c r="AQ461" s="210">
        <f t="shared" si="221"/>
        <v>3.691424111214234E-3</v>
      </c>
      <c r="AR461" s="210">
        <f t="shared" si="221"/>
        <v>3.691424111214234E-3</v>
      </c>
      <c r="AS461" s="210">
        <f t="shared" si="221"/>
        <v>3.691424111214234E-3</v>
      </c>
      <c r="AT461" s="210">
        <f t="shared" si="221"/>
        <v>3.691424111214234E-3</v>
      </c>
      <c r="AU461" s="210">
        <f t="shared" si="221"/>
        <v>3.691424111214234E-3</v>
      </c>
      <c r="AV461" s="210">
        <f t="shared" si="221"/>
        <v>3.691424111214234E-3</v>
      </c>
      <c r="AW461" s="210">
        <f t="shared" si="221"/>
        <v>3.691424111214234E-3</v>
      </c>
      <c r="AX461" s="210">
        <f t="shared" si="221"/>
        <v>3.691424111214234E-3</v>
      </c>
      <c r="AY461" s="210">
        <f t="shared" si="221"/>
        <v>3.691424111214234E-3</v>
      </c>
      <c r="AZ461" s="210">
        <f t="shared" si="221"/>
        <v>3.691424111214234E-3</v>
      </c>
    </row>
    <row r="462" spans="2:52" s="202" customFormat="1" x14ac:dyDescent="0.25">
      <c r="B462" s="201"/>
      <c r="D462" s="208">
        <f t="shared" si="207"/>
        <v>47</v>
      </c>
      <c r="E462" s="202" t="s">
        <v>703</v>
      </c>
      <c r="G462"/>
      <c r="I462"/>
      <c r="J462"/>
      <c r="K462" s="211">
        <f t="shared" si="228"/>
        <v>0.18273193051797465</v>
      </c>
      <c r="L462" s="211">
        <f t="shared" si="228"/>
        <v>0.17642978094781001</v>
      </c>
      <c r="M462" s="211">
        <f t="shared" si="228"/>
        <v>0.17034498304186818</v>
      </c>
      <c r="N462" s="211">
        <f t="shared" si="228"/>
        <v>0.16447004066800971</v>
      </c>
      <c r="O462" s="211">
        <f t="shared" si="228"/>
        <v>0.15879771622442324</v>
      </c>
      <c r="P462" s="211">
        <f t="shared" si="228"/>
        <v>0.15332102172330303</v>
      </c>
      <c r="Q462" s="211">
        <f t="shared" si="228"/>
        <v>0.1480332101820373</v>
      </c>
      <c r="R462" s="211">
        <f t="shared" si="228"/>
        <v>0.14292776731130133</v>
      </c>
      <c r="S462" s="211">
        <f t="shared" si="228"/>
        <v>0.13799840348981582</v>
      </c>
      <c r="T462" s="211">
        <f t="shared" si="228"/>
        <v>0.13323904601588382</v>
      </c>
      <c r="U462" s="211">
        <f t="shared" si="228"/>
        <v>0.12864383162616033</v>
      </c>
      <c r="V462" s="211">
        <f t="shared" si="228"/>
        <v>0.12420709927243857</v>
      </c>
      <c r="W462" s="211">
        <f t="shared" si="228"/>
        <v>0.1199233831475537</v>
      </c>
      <c r="X462" s="211">
        <f t="shared" si="228"/>
        <v>0.11578740595181287</v>
      </c>
      <c r="Y462" s="211">
        <f t="shared" si="228"/>
        <v>0.11179407239165594</v>
      </c>
      <c r="Z462" s="211">
        <f t="shared" si="228"/>
        <v>0.10780324964210959</v>
      </c>
      <c r="AA462" s="211">
        <f t="shared" si="228"/>
        <v>0.10381502846095571</v>
      </c>
      <c r="AB462" s="211">
        <f t="shared" si="228"/>
        <v>9.9829506524536565E-2</v>
      </c>
      <c r="AC462" s="211">
        <f t="shared" si="228"/>
        <v>9.5846789258456397E-2</v>
      </c>
      <c r="AD462" s="211">
        <f t="shared" si="228"/>
        <v>9.186699080797564E-2</v>
      </c>
      <c r="AE462" s="211">
        <f t="shared" si="228"/>
        <v>8.7890235178981008E-2</v>
      </c>
      <c r="AF462" s="211">
        <f t="shared" si="228"/>
        <v>8.3916657589046234E-2</v>
      </c>
      <c r="AG462" s="211">
        <f t="shared" si="228"/>
        <v>7.9946406079699356E-2</v>
      </c>
      <c r="AH462" s="211">
        <f t="shared" si="228"/>
        <v>7.597964345681861E-2</v>
      </c>
      <c r="AI462" s="211">
        <f t="shared" si="228"/>
        <v>7.2016549647937467E-2</v>
      </c>
      <c r="AJ462" s="211">
        <f t="shared" si="228"/>
        <v>6.805732459596793E-2</v>
      </c>
      <c r="AK462" s="211">
        <f t="shared" si="228"/>
        <v>6.4102191852840398E-2</v>
      </c>
      <c r="AL462" s="211">
        <f t="shared" si="228"/>
        <v>6.0151403100819671E-2</v>
      </c>
      <c r="AM462" s="211">
        <f>AM461*($K$76/$K$71)^(1/(COUNT($D461:$D466)))</f>
        <v>3.5844447092753719E-3</v>
      </c>
      <c r="AN462" s="210">
        <f t="shared" si="221"/>
        <v>3.5844447092753719E-3</v>
      </c>
      <c r="AO462" s="210">
        <f t="shared" si="221"/>
        <v>3.5844447092753719E-3</v>
      </c>
      <c r="AP462" s="210">
        <f t="shared" si="221"/>
        <v>3.5844447092753719E-3</v>
      </c>
      <c r="AQ462" s="210">
        <f t="shared" si="221"/>
        <v>3.5844447092753719E-3</v>
      </c>
      <c r="AR462" s="210">
        <f t="shared" si="221"/>
        <v>3.5844447092753719E-3</v>
      </c>
      <c r="AS462" s="210">
        <f t="shared" si="221"/>
        <v>3.5844447092753719E-3</v>
      </c>
      <c r="AT462" s="210">
        <f t="shared" si="221"/>
        <v>3.5844447092753719E-3</v>
      </c>
      <c r="AU462" s="210">
        <f t="shared" si="221"/>
        <v>3.5844447092753719E-3</v>
      </c>
      <c r="AV462" s="210">
        <f t="shared" si="221"/>
        <v>3.5844447092753719E-3</v>
      </c>
      <c r="AW462" s="210">
        <f t="shared" si="221"/>
        <v>3.5844447092753719E-3</v>
      </c>
      <c r="AX462" s="210">
        <f t="shared" si="221"/>
        <v>3.5844447092753719E-3</v>
      </c>
      <c r="AY462" s="210">
        <f t="shared" si="221"/>
        <v>3.5844447092753719E-3</v>
      </c>
      <c r="AZ462" s="210">
        <f t="shared" si="221"/>
        <v>3.5844447092753719E-3</v>
      </c>
    </row>
    <row r="463" spans="2:52" s="202" customFormat="1" x14ac:dyDescent="0.25">
      <c r="B463" s="201"/>
      <c r="D463" s="208">
        <f t="shared" si="207"/>
        <v>48</v>
      </c>
      <c r="E463" s="202" t="s">
        <v>704</v>
      </c>
      <c r="G463"/>
      <c r="I463"/>
      <c r="J463"/>
      <c r="K463" s="211">
        <f t="shared" si="228"/>
        <v>0.17743626357400044</v>
      </c>
      <c r="L463" s="211">
        <f t="shared" si="228"/>
        <v>0.17131675359539542</v>
      </c>
      <c r="M463" s="211">
        <f t="shared" si="228"/>
        <v>0.16540829631607487</v>
      </c>
      <c r="N463" s="211">
        <f t="shared" si="228"/>
        <v>0.15970361284573048</v>
      </c>
      <c r="O463" s="211">
        <f t="shared" si="228"/>
        <v>0.15419567533203768</v>
      </c>
      <c r="P463" s="211">
        <f t="shared" si="228"/>
        <v>0.14887769830273326</v>
      </c>
      <c r="Q463" s="211">
        <f t="shared" si="228"/>
        <v>0.14374313030629118</v>
      </c>
      <c r="R463" s="211">
        <f t="shared" si="228"/>
        <v>0.13878564584089939</v>
      </c>
      <c r="S463" s="211">
        <f t="shared" si="228"/>
        <v>0.13399913756179374</v>
      </c>
      <c r="T463" s="211">
        <f t="shared" si="228"/>
        <v>0.12937770875734941</v>
      </c>
      <c r="U463" s="211">
        <f t="shared" si="228"/>
        <v>0.12491566608466058</v>
      </c>
      <c r="V463" s="211">
        <f t="shared" si="228"/>
        <v>0.12060751255565907</v>
      </c>
      <c r="W463" s="211">
        <f t="shared" si="228"/>
        <v>0.11644794076513119</v>
      </c>
      <c r="X463" s="211">
        <f t="shared" si="228"/>
        <v>0.11243182635229006</v>
      </c>
      <c r="Y463" s="211">
        <f t="shared" si="228"/>
        <v>0.10855422168784851</v>
      </c>
      <c r="Z463" s="211">
        <f t="shared" si="228"/>
        <v>0.1046790550694125</v>
      </c>
      <c r="AA463" s="211">
        <f t="shared" si="228"/>
        <v>0.10080641462455592</v>
      </c>
      <c r="AB463" s="211">
        <f t="shared" si="228"/>
        <v>9.6936395198909522E-2</v>
      </c>
      <c r="AC463" s="211">
        <f t="shared" si="228"/>
        <v>9.306909916278841E-2</v>
      </c>
      <c r="AD463" s="211">
        <f t="shared" si="228"/>
        <v>8.9204637353463623E-2</v>
      </c>
      <c r="AE463" s="211">
        <f t="shared" si="228"/>
        <v>8.5343130183066426E-2</v>
      </c>
      <c r="AF463" s="211">
        <f t="shared" si="228"/>
        <v>8.1484708950494519E-2</v>
      </c>
      <c r="AG463" s="211">
        <f t="shared" si="228"/>
        <v>7.7629517406955006E-2</v>
      </c>
      <c r="AH463" s="211">
        <f t="shared" si="228"/>
        <v>7.3777713640126599E-2</v>
      </c>
      <c r="AI463" s="211">
        <f t="shared" si="228"/>
        <v>6.9929472363148726E-2</v>
      </c>
      <c r="AJ463" s="211">
        <f t="shared" si="228"/>
        <v>6.608498772448318E-2</v>
      </c>
      <c r="AK463" s="211">
        <f t="shared" si="228"/>
        <v>6.2244476797408486E-2</v>
      </c>
      <c r="AL463" s="211">
        <f t="shared" si="228"/>
        <v>5.8408183970305727E-2</v>
      </c>
      <c r="AM463" s="211">
        <f>AM462*($K$76/$K$71)^(1/(COUNT($D462:$D467)))</f>
        <v>3.4805656263717649E-3</v>
      </c>
      <c r="AN463" s="210">
        <f t="shared" si="221"/>
        <v>3.4805656263717649E-3</v>
      </c>
      <c r="AO463" s="210">
        <f t="shared" si="221"/>
        <v>3.4805656263717649E-3</v>
      </c>
      <c r="AP463" s="210">
        <f t="shared" si="221"/>
        <v>3.4805656263717649E-3</v>
      </c>
      <c r="AQ463" s="210">
        <f t="shared" si="221"/>
        <v>3.4805656263717649E-3</v>
      </c>
      <c r="AR463" s="210">
        <f t="shared" si="221"/>
        <v>3.4805656263717649E-3</v>
      </c>
      <c r="AS463" s="210">
        <f t="shared" si="221"/>
        <v>3.4805656263717649E-3</v>
      </c>
      <c r="AT463" s="210">
        <f t="shared" si="221"/>
        <v>3.4805656263717649E-3</v>
      </c>
      <c r="AU463" s="210">
        <f t="shared" si="221"/>
        <v>3.4805656263717649E-3</v>
      </c>
      <c r="AV463" s="210">
        <f t="shared" si="221"/>
        <v>3.4805656263717649E-3</v>
      </c>
      <c r="AW463" s="210">
        <f t="shared" si="221"/>
        <v>3.4805656263717649E-3</v>
      </c>
      <c r="AX463" s="210">
        <f t="shared" si="221"/>
        <v>3.4805656263717649E-3</v>
      </c>
      <c r="AY463" s="210">
        <f t="shared" si="221"/>
        <v>3.4805656263717649E-3</v>
      </c>
      <c r="AZ463" s="210">
        <f t="shared" si="221"/>
        <v>3.4805656263717649E-3</v>
      </c>
    </row>
    <row r="464" spans="2:52" s="202" customFormat="1" x14ac:dyDescent="0.25">
      <c r="B464" s="201"/>
      <c r="D464" s="208">
        <f t="shared" si="207"/>
        <v>49</v>
      </c>
      <c r="E464" s="202" t="s">
        <v>705</v>
      </c>
      <c r="G464"/>
      <c r="I464"/>
      <c r="J464"/>
      <c r="K464" s="211">
        <f t="shared" si="228"/>
        <v>0.17229406782852999</v>
      </c>
      <c r="L464" s="211">
        <f t="shared" si="228"/>
        <v>0.16635190445057194</v>
      </c>
      <c r="M464" s="211">
        <f t="shared" si="228"/>
        <v>0.1606146773542593</v>
      </c>
      <c r="N464" s="211">
        <f t="shared" si="228"/>
        <v>0.15507531859533291</v>
      </c>
      <c r="O464" s="211">
        <f t="shared" si="228"/>
        <v>0.14972700399230524</v>
      </c>
      <c r="P464" s="211">
        <f t="shared" si="228"/>
        <v>0.14456314471944914</v>
      </c>
      <c r="Q464" s="211">
        <f t="shared" si="228"/>
        <v>0.13957737918973126</v>
      </c>
      <c r="R464" s="211">
        <f t="shared" si="228"/>
        <v>0.13476356521769126</v>
      </c>
      <c r="S464" s="211">
        <f t="shared" si="228"/>
        <v>0.13011577245261136</v>
      </c>
      <c r="T464" s="211">
        <f t="shared" si="228"/>
        <v>0.12562827507265453</v>
      </c>
      <c r="U464" s="211">
        <f t="shared" si="228"/>
        <v>0.12129554473097091</v>
      </c>
      <c r="V464" s="211">
        <f t="shared" si="228"/>
        <v>0.11711224374508231</v>
      </c>
      <c r="W464" s="211">
        <f t="shared" si="228"/>
        <v>0.11307321852115472</v>
      </c>
      <c r="X464" s="211">
        <f t="shared" si="228"/>
        <v>0.10917349320505773</v>
      </c>
      <c r="Y464" s="211">
        <f t="shared" si="228"/>
        <v>0.1054082635523893</v>
      </c>
      <c r="Z464" s="211">
        <f t="shared" si="228"/>
        <v>0.1016454012898777</v>
      </c>
      <c r="AA464" s="211">
        <f t="shared" si="228"/>
        <v>9.7884991991113612E-2</v>
      </c>
      <c r="AB464" s="211">
        <f t="shared" si="228"/>
        <v>9.4127127753051779E-2</v>
      </c>
      <c r="AC464" s="211">
        <f t="shared" si="228"/>
        <v>9.0371907979262034E-2</v>
      </c>
      <c r="AD464" s="211">
        <f t="shared" si="228"/>
        <v>8.6619440294893296E-2</v>
      </c>
      <c r="AE464" s="211">
        <f t="shared" si="228"/>
        <v>8.2869841622470297E-2</v>
      </c>
      <c r="AF464" s="211">
        <f t="shared" si="228"/>
        <v>7.9123239455779981E-2</v>
      </c>
      <c r="AG464" s="211">
        <f t="shared" si="228"/>
        <v>7.5379773380044271E-2</v>
      </c>
      <c r="AH464" s="211">
        <f t="shared" si="228"/>
        <v>7.1639596901478225E-2</v>
      </c>
      <c r="AI464" s="211">
        <f t="shared" si="228"/>
        <v>6.79028796699431E-2</v>
      </c>
      <c r="AJ464" s="211">
        <f t="shared" si="228"/>
        <v>6.4169810207376707E-2</v>
      </c>
      <c r="AK464" s="211">
        <f t="shared" si="228"/>
        <v>6.0440599296160386E-2</v>
      </c>
      <c r="AL464" s="211">
        <f t="shared" si="228"/>
        <v>5.6715484242172078E-2</v>
      </c>
      <c r="AM464" s="211">
        <f>AM463*($K$76/$K$71)^(1/(COUNT($D463:$D468)))</f>
        <v>3.3796970136358165E-3</v>
      </c>
      <c r="AN464" s="210">
        <f t="shared" si="221"/>
        <v>3.3796970136358165E-3</v>
      </c>
      <c r="AO464" s="210">
        <f t="shared" si="221"/>
        <v>3.3796970136358165E-3</v>
      </c>
      <c r="AP464" s="210">
        <f t="shared" si="221"/>
        <v>3.3796970136358165E-3</v>
      </c>
      <c r="AQ464" s="210">
        <f t="shared" si="221"/>
        <v>3.3796970136358165E-3</v>
      </c>
      <c r="AR464" s="210">
        <f t="shared" si="221"/>
        <v>3.3796970136358165E-3</v>
      </c>
      <c r="AS464" s="210">
        <f t="shared" si="221"/>
        <v>3.3796970136358165E-3</v>
      </c>
      <c r="AT464" s="210">
        <f t="shared" si="221"/>
        <v>3.3796970136358165E-3</v>
      </c>
      <c r="AU464" s="210">
        <f t="shared" si="221"/>
        <v>3.3796970136358165E-3</v>
      </c>
      <c r="AV464" s="210">
        <f t="shared" ref="AV464:AZ480" si="229">$AM464</f>
        <v>3.3796970136358165E-3</v>
      </c>
      <c r="AW464" s="210">
        <f t="shared" si="229"/>
        <v>3.3796970136358165E-3</v>
      </c>
      <c r="AX464" s="210">
        <f t="shared" si="229"/>
        <v>3.3796970136358165E-3</v>
      </c>
      <c r="AY464" s="210">
        <f t="shared" si="229"/>
        <v>3.3796970136358165E-3</v>
      </c>
      <c r="AZ464" s="210">
        <f t="shared" si="229"/>
        <v>3.3796970136358165E-3</v>
      </c>
    </row>
    <row r="465" spans="2:52" s="202" customFormat="1" x14ac:dyDescent="0.25">
      <c r="B465" s="201"/>
      <c r="D465" s="208">
        <f t="shared" si="207"/>
        <v>50</v>
      </c>
      <c r="E465" s="202" t="s">
        <v>706</v>
      </c>
      <c r="G465"/>
      <c r="I465"/>
      <c r="J465"/>
      <c r="K465" s="209" cm="1">
        <f t="array" ref="K465">SUMPRODUCT((EmissionRates!$J$50:$S$109)*(EmissionRates!$E$50:$E$109=$D465)*(EmissionRates!$J$8:$S$8=$E$418)*(EmissionRates!$B$50:$B$109=K$2)*(EmissionRates!$F$50:$F$109=$F$349))</f>
        <v>0.19328888695819299</v>
      </c>
      <c r="L465" s="210">
        <f t="shared" ref="L465:AL465" si="230">K465*($AM$71/$K$71)^(1/(COUNT(K$2:AM$2)))</f>
        <v>0.1866226438313994</v>
      </c>
      <c r="M465" s="210">
        <f t="shared" si="230"/>
        <v>0.18018630940822999</v>
      </c>
      <c r="N465" s="210">
        <f t="shared" si="230"/>
        <v>0.17397195448313427</v>
      </c>
      <c r="O465" s="210">
        <f t="shared" si="230"/>
        <v>0.16797192331694061</v>
      </c>
      <c r="P465" s="210">
        <f t="shared" si="230"/>
        <v>0.16217882420541202</v>
      </c>
      <c r="Q465" s="210">
        <f t="shared" si="230"/>
        <v>0.15658552037307821</v>
      </c>
      <c r="R465" s="210">
        <f t="shared" si="230"/>
        <v>0.15118512118112568</v>
      </c>
      <c r="S465" s="210">
        <f t="shared" si="230"/>
        <v>0.14597097363851438</v>
      </c>
      <c r="T465" s="210">
        <f t="shared" si="230"/>
        <v>0.14093665420586338</v>
      </c>
      <c r="U465" s="210">
        <f t="shared" si="230"/>
        <v>0.13607596088200802</v>
      </c>
      <c r="V465" s="210">
        <f t="shared" si="230"/>
        <v>0.13138290556347995</v>
      </c>
      <c r="W465" s="210">
        <f t="shared" si="230"/>
        <v>0.12685170666749709</v>
      </c>
      <c r="X465" s="210">
        <f t="shared" si="230"/>
        <v>0.12247678200937569</v>
      </c>
      <c r="Y465" s="210">
        <f t="shared" si="230"/>
        <v>0.11825274192558964</v>
      </c>
      <c r="Z465" s="210">
        <f t="shared" si="230"/>
        <v>0.11403135770926423</v>
      </c>
      <c r="AA465" s="210">
        <f t="shared" si="230"/>
        <v>0.10981272536152305</v>
      </c>
      <c r="AB465" s="210">
        <f t="shared" si="230"/>
        <v>0.10559694820175544</v>
      </c>
      <c r="AC465" s="210">
        <f t="shared" si="230"/>
        <v>0.10138413774631022</v>
      </c>
      <c r="AD465" s="210">
        <f t="shared" si="230"/>
        <v>9.7174414734952336E-2</v>
      </c>
      <c r="AE465" s="210">
        <f t="shared" si="230"/>
        <v>9.2967910337750148E-2</v>
      </c>
      <c r="AF465" s="210">
        <f t="shared" si="230"/>
        <v>8.8764767584190926E-2</v>
      </c>
      <c r="AG465" s="210">
        <f t="shared" si="230"/>
        <v>8.456514306859346E-2</v>
      </c>
      <c r="AH465" s="210">
        <f t="shared" si="230"/>
        <v>8.0369209002606232E-2</v>
      </c>
      <c r="AI465" s="210">
        <f t="shared" si="230"/>
        <v>7.6177155708700983E-2</v>
      </c>
      <c r="AJ465" s="210">
        <f t="shared" si="230"/>
        <v>7.1989194681074745E-2</v>
      </c>
      <c r="AK465" s="210">
        <f t="shared" si="230"/>
        <v>6.7805562386904758E-2</v>
      </c>
      <c r="AL465" s="210">
        <f t="shared" si="230"/>
        <v>6.3626525048874116E-2</v>
      </c>
      <c r="AM465" s="209" cm="1">
        <f t="array" ref="AM465">SUMPRODUCT((EmissionRates!$J$50:$S$109)*(EmissionRates!$E$50:$E$109=$D465)*(EmissionRates!$J$8:$S$8=$E$418)*(EmissionRates!$B$50:$B$109=AM$2)*(EmissionRates!$F$50:$F$109=$F$349))</f>
        <v>3.5579157120843E-3</v>
      </c>
      <c r="AN465" s="210">
        <f t="shared" ref="AN465:AZ485" si="231">$AM465</f>
        <v>3.5579157120843E-3</v>
      </c>
      <c r="AO465" s="210">
        <f t="shared" si="231"/>
        <v>3.5579157120843E-3</v>
      </c>
      <c r="AP465" s="210">
        <f t="shared" si="231"/>
        <v>3.5579157120843E-3</v>
      </c>
      <c r="AQ465" s="210">
        <f t="shared" si="231"/>
        <v>3.5579157120843E-3</v>
      </c>
      <c r="AR465" s="210">
        <f t="shared" si="231"/>
        <v>3.5579157120843E-3</v>
      </c>
      <c r="AS465" s="210">
        <f t="shared" si="231"/>
        <v>3.5579157120843E-3</v>
      </c>
      <c r="AT465" s="210">
        <f t="shared" si="231"/>
        <v>3.5579157120843E-3</v>
      </c>
      <c r="AU465" s="210">
        <f t="shared" si="231"/>
        <v>3.5579157120843E-3</v>
      </c>
      <c r="AV465" s="210">
        <f t="shared" si="231"/>
        <v>3.5579157120843E-3</v>
      </c>
      <c r="AW465" s="210">
        <f t="shared" si="231"/>
        <v>3.5579157120843E-3</v>
      </c>
      <c r="AX465" s="210">
        <f t="shared" si="231"/>
        <v>3.5579157120843E-3</v>
      </c>
      <c r="AY465" s="210">
        <f t="shared" si="229"/>
        <v>3.5579157120843E-3</v>
      </c>
      <c r="AZ465" s="210">
        <f t="shared" si="229"/>
        <v>3.5579157120843E-3</v>
      </c>
    </row>
    <row r="466" spans="2:52" s="202" customFormat="1" x14ac:dyDescent="0.25">
      <c r="B466" s="201"/>
      <c r="D466" s="208">
        <f t="shared" si="207"/>
        <v>51</v>
      </c>
      <c r="E466" s="202" t="s">
        <v>707</v>
      </c>
      <c r="G466"/>
      <c r="I466"/>
      <c r="J466"/>
      <c r="K466" s="211">
        <f t="shared" ref="K466:AL469" si="232">K465*($K$76/$K$71)^(1/(COUNT($D465:$D470)))</f>
        <v>0.18768727389363127</v>
      </c>
      <c r="L466" s="211">
        <f t="shared" si="232"/>
        <v>0.18121422198014664</v>
      </c>
      <c r="M466" s="211">
        <f t="shared" si="232"/>
        <v>0.17496441589577674</v>
      </c>
      <c r="N466" s="211">
        <f t="shared" si="232"/>
        <v>0.1689301562274961</v>
      </c>
      <c r="O466" s="211">
        <f t="shared" si="232"/>
        <v>0.16310400910345949</v>
      </c>
      <c r="P466" s="211">
        <f t="shared" si="232"/>
        <v>0.15747879703488571</v>
      </c>
      <c r="Q466" s="211">
        <f t="shared" si="232"/>
        <v>0.15204759007379129</v>
      </c>
      <c r="R466" s="211">
        <f t="shared" si="232"/>
        <v>0.14680369727568038</v>
      </c>
      <c r="S466" s="211">
        <f t="shared" si="232"/>
        <v>0.14174065845667388</v>
      </c>
      <c r="T466" s="211">
        <f t="shared" si="232"/>
        <v>0.13685223623492263</v>
      </c>
      <c r="U466" s="211">
        <f t="shared" si="232"/>
        <v>0.13213240834650031</v>
      </c>
      <c r="V466" s="211">
        <f t="shared" si="232"/>
        <v>0.12757536022630986</v>
      </c>
      <c r="W466" s="211">
        <f t="shared" si="232"/>
        <v>0.12317547784486285</v>
      </c>
      <c r="X466" s="211">
        <f t="shared" si="232"/>
        <v>0.11892734079210805</v>
      </c>
      <c r="Y466" s="211">
        <f t="shared" si="232"/>
        <v>0.11482571559978799</v>
      </c>
      <c r="Z466" s="211">
        <f t="shared" si="232"/>
        <v>0.11072666930650012</v>
      </c>
      <c r="AA466" s="211">
        <f t="shared" si="232"/>
        <v>0.10663029513120524</v>
      </c>
      <c r="AB466" s="211">
        <f t="shared" si="232"/>
        <v>0.10253669339904276</v>
      </c>
      <c r="AC466" s="211">
        <f t="shared" si="232"/>
        <v>9.8445972394559336E-2</v>
      </c>
      <c r="AD466" s="211">
        <f t="shared" si="232"/>
        <v>9.4358249358418383E-2</v>
      </c>
      <c r="AE466" s="211">
        <f t="shared" si="232"/>
        <v>9.0273651659311061E-2</v>
      </c>
      <c r="AF466" s="211">
        <f t="shared" si="232"/>
        <v>8.6192318181655264E-2</v>
      </c>
      <c r="AG466" s="211">
        <f t="shared" si="232"/>
        <v>8.2114400981584484E-2</v>
      </c>
      <c r="AH466" s="211">
        <f t="shared" si="232"/>
        <v>7.8040067279963557E-2</v>
      </c>
      <c r="AI466" s="211">
        <f t="shared" si="232"/>
        <v>7.3969501883619421E-2</v>
      </c>
      <c r="AJ466" s="211">
        <f t="shared" si="232"/>
        <v>6.9902910157536635E-2</v>
      </c>
      <c r="AK466" s="211">
        <f t="shared" si="232"/>
        <v>6.5840521715949923E-2</v>
      </c>
      <c r="AL466" s="211">
        <f t="shared" si="232"/>
        <v>6.1782595066269756E-2</v>
      </c>
      <c r="AM466" s="211">
        <f>AM465*($K$76/$K$71)^(1/(COUNT($D465:$D470)))</f>
        <v>3.4548054533981316E-3</v>
      </c>
      <c r="AN466" s="210">
        <f t="shared" si="231"/>
        <v>3.4548054533981316E-3</v>
      </c>
      <c r="AO466" s="210">
        <f t="shared" si="231"/>
        <v>3.4548054533981316E-3</v>
      </c>
      <c r="AP466" s="210">
        <f t="shared" si="231"/>
        <v>3.4548054533981316E-3</v>
      </c>
      <c r="AQ466" s="210">
        <f t="shared" si="231"/>
        <v>3.4548054533981316E-3</v>
      </c>
      <c r="AR466" s="210">
        <f t="shared" si="231"/>
        <v>3.4548054533981316E-3</v>
      </c>
      <c r="AS466" s="210">
        <f t="shared" si="231"/>
        <v>3.4548054533981316E-3</v>
      </c>
      <c r="AT466" s="210">
        <f t="shared" si="231"/>
        <v>3.4548054533981316E-3</v>
      </c>
      <c r="AU466" s="210">
        <f t="shared" si="231"/>
        <v>3.4548054533981316E-3</v>
      </c>
      <c r="AV466" s="210">
        <f t="shared" si="231"/>
        <v>3.4548054533981316E-3</v>
      </c>
      <c r="AW466" s="210">
        <f t="shared" si="231"/>
        <v>3.4548054533981316E-3</v>
      </c>
      <c r="AX466" s="210">
        <f t="shared" si="231"/>
        <v>3.4548054533981316E-3</v>
      </c>
      <c r="AY466" s="210">
        <f t="shared" si="229"/>
        <v>3.4548054533981316E-3</v>
      </c>
      <c r="AZ466" s="210">
        <f t="shared" si="229"/>
        <v>3.4548054533981316E-3</v>
      </c>
    </row>
    <row r="467" spans="2:52" s="202" customFormat="1" x14ac:dyDescent="0.25">
      <c r="B467" s="201"/>
      <c r="D467" s="208">
        <f t="shared" si="207"/>
        <v>52</v>
      </c>
      <c r="E467" s="202" t="s">
        <v>708</v>
      </c>
      <c r="G467"/>
      <c r="I467"/>
      <c r="J467"/>
      <c r="K467" s="211">
        <f t="shared" si="232"/>
        <v>0.18224799850620593</v>
      </c>
      <c r="L467" s="211">
        <f t="shared" si="232"/>
        <v>0.17596253902359915</v>
      </c>
      <c r="M467" s="211">
        <f t="shared" si="232"/>
        <v>0.16989385558918665</v>
      </c>
      <c r="N467" s="211">
        <f t="shared" si="232"/>
        <v>0.16403447192296045</v>
      </c>
      <c r="O467" s="211">
        <f t="shared" si="232"/>
        <v>0.15837716959057044</v>
      </c>
      <c r="P467" s="211">
        <f t="shared" si="232"/>
        <v>0.1529149791106153</v>
      </c>
      <c r="Q467" s="211">
        <f t="shared" si="232"/>
        <v>0.14764117136862956</v>
      </c>
      <c r="R467" s="211">
        <f t="shared" si="232"/>
        <v>0.14254924932718926</v>
      </c>
      <c r="S467" s="211">
        <f t="shared" si="232"/>
        <v>0.13763294002192386</v>
      </c>
      <c r="T467" s="211">
        <f t="shared" si="232"/>
        <v>0.13288618683357326</v>
      </c>
      <c r="U467" s="211">
        <f t="shared" si="232"/>
        <v>0.12830314202657034</v>
      </c>
      <c r="V467" s="211">
        <f t="shared" si="232"/>
        <v>0.1238781595449565</v>
      </c>
      <c r="W467" s="211">
        <f t="shared" si="232"/>
        <v>0.1196057880567549</v>
      </c>
      <c r="X467" s="211">
        <f t="shared" si="232"/>
        <v>0.11548076423823329</v>
      </c>
      <c r="Y467" s="211">
        <f t="shared" si="232"/>
        <v>0.11149800628978228</v>
      </c>
      <c r="Z467" s="211">
        <f t="shared" si="232"/>
        <v>0.10751775250252033</v>
      </c>
      <c r="AA467" s="211">
        <f t="shared" si="232"/>
        <v>0.103540093393874</v>
      </c>
      <c r="AB467" s="211">
        <f t="shared" si="232"/>
        <v>9.9565126381507649E-2</v>
      </c>
      <c r="AC467" s="211">
        <f t="shared" si="232"/>
        <v>9.5592956611825167E-2</v>
      </c>
      <c r="AD467" s="211">
        <f t="shared" si="232"/>
        <v>9.1623697927794165E-2</v>
      </c>
      <c r="AE467" s="211">
        <f t="shared" si="232"/>
        <v>8.7657474006894526E-2</v>
      </c>
      <c r="AF467" s="211">
        <f t="shared" si="232"/>
        <v>8.3694419708601045E-2</v>
      </c>
      <c r="AG467" s="211">
        <f t="shared" si="232"/>
        <v>7.9734682682380917E-2</v>
      </c>
      <c r="AH467" s="211">
        <f t="shared" si="232"/>
        <v>7.5778425302950814E-2</v>
      </c>
      <c r="AI467" s="211">
        <f t="shared" si="232"/>
        <v>7.1825827021339189E-2</v>
      </c>
      <c r="AJ467" s="211">
        <f t="shared" si="232"/>
        <v>6.7877087250945864E-2</v>
      </c>
      <c r="AK467" s="211">
        <f t="shared" si="232"/>
        <v>6.3932428951664955E-2</v>
      </c>
      <c r="AL467" s="211">
        <f t="shared" si="232"/>
        <v>5.9992103139226906E-2</v>
      </c>
      <c r="AM467" s="211">
        <f>AM466*($K$76/$K$71)^(1/(COUNT($D466:$D471)))</f>
        <v>3.3546833839515843E-3</v>
      </c>
      <c r="AN467" s="210">
        <f t="shared" si="231"/>
        <v>3.3546833839515843E-3</v>
      </c>
      <c r="AO467" s="210">
        <f t="shared" si="231"/>
        <v>3.3546833839515843E-3</v>
      </c>
      <c r="AP467" s="210">
        <f t="shared" si="231"/>
        <v>3.3546833839515843E-3</v>
      </c>
      <c r="AQ467" s="210">
        <f t="shared" si="231"/>
        <v>3.3546833839515843E-3</v>
      </c>
      <c r="AR467" s="210">
        <f t="shared" si="231"/>
        <v>3.3546833839515843E-3</v>
      </c>
      <c r="AS467" s="210">
        <f t="shared" si="231"/>
        <v>3.3546833839515843E-3</v>
      </c>
      <c r="AT467" s="210">
        <f t="shared" si="231"/>
        <v>3.3546833839515843E-3</v>
      </c>
      <c r="AU467" s="210">
        <f t="shared" si="231"/>
        <v>3.3546833839515843E-3</v>
      </c>
      <c r="AV467" s="210">
        <f t="shared" si="231"/>
        <v>3.3546833839515843E-3</v>
      </c>
      <c r="AW467" s="210">
        <f t="shared" si="231"/>
        <v>3.3546833839515843E-3</v>
      </c>
      <c r="AX467" s="210">
        <f t="shared" si="231"/>
        <v>3.3546833839515843E-3</v>
      </c>
      <c r="AY467" s="210">
        <f t="shared" si="229"/>
        <v>3.3546833839515843E-3</v>
      </c>
      <c r="AZ467" s="210">
        <f t="shared" si="229"/>
        <v>3.3546833839515843E-3</v>
      </c>
    </row>
    <row r="468" spans="2:52" s="202" customFormat="1" x14ac:dyDescent="0.25">
      <c r="B468" s="201"/>
      <c r="D468" s="208">
        <f t="shared" si="207"/>
        <v>53</v>
      </c>
      <c r="E468" s="202" t="s">
        <v>709</v>
      </c>
      <c r="G468"/>
      <c r="I468"/>
      <c r="J468"/>
      <c r="K468" s="211">
        <f t="shared" si="232"/>
        <v>0.17696635616510539</v>
      </c>
      <c r="L468" s="211">
        <f t="shared" si="232"/>
        <v>0.17086305258658926</v>
      </c>
      <c r="M468" s="211">
        <f t="shared" si="232"/>
        <v>0.16497024277298275</v>
      </c>
      <c r="N468" s="211">
        <f t="shared" si="232"/>
        <v>0.15928066711078373</v>
      </c>
      <c r="O468" s="211">
        <f t="shared" si="232"/>
        <v>0.15378731635964601</v>
      </c>
      <c r="P468" s="211">
        <f t="shared" si="232"/>
        <v>0.1484834230173854</v>
      </c>
      <c r="Q468" s="211">
        <f t="shared" si="232"/>
        <v>0.14336245298279401</v>
      </c>
      <c r="R468" s="211">
        <f t="shared" si="232"/>
        <v>0.13841809750599141</v>
      </c>
      <c r="S468" s="211">
        <f t="shared" si="232"/>
        <v>0.13364426541639621</v>
      </c>
      <c r="T468" s="211">
        <f t="shared" si="232"/>
        <v>0.12903507561874311</v>
      </c>
      <c r="U468" s="211">
        <f t="shared" si="232"/>
        <v>0.12458484984790098</v>
      </c>
      <c r="V468" s="211">
        <f t="shared" si="232"/>
        <v>0.12028810567356668</v>
      </c>
      <c r="W468" s="211">
        <f t="shared" si="232"/>
        <v>0.11613954974621596</v>
      </c>
      <c r="X468" s="211">
        <f t="shared" si="232"/>
        <v>0.11213407127599188</v>
      </c>
      <c r="Y468" s="211">
        <f t="shared" si="232"/>
        <v>0.10826673573649631</v>
      </c>
      <c r="Z468" s="211">
        <f t="shared" si="232"/>
        <v>0.10440183178628847</v>
      </c>
      <c r="AA468" s="211">
        <f t="shared" si="232"/>
        <v>0.10053944731955256</v>
      </c>
      <c r="AB468" s="211">
        <f t="shared" si="232"/>
        <v>9.667967693073802E-2</v>
      </c>
      <c r="AC468" s="211">
        <f t="shared" si="232"/>
        <v>9.2822622719050979E-2</v>
      </c>
      <c r="AD468" s="211">
        <f t="shared" si="232"/>
        <v>8.8968395228230288E-2</v>
      </c>
      <c r="AE468" s="211">
        <f t="shared" si="232"/>
        <v>8.5117114551517742E-2</v>
      </c>
      <c r="AF468" s="211">
        <f t="shared" si="232"/>
        <v>8.1268911640090022E-2</v>
      </c>
      <c r="AG468" s="211">
        <f t="shared" si="232"/>
        <v>7.7423929864455523E-2</v>
      </c>
      <c r="AH468" s="211">
        <f t="shared" si="232"/>
        <v>7.3582326893626662E-2</v>
      </c>
      <c r="AI468" s="211">
        <f t="shared" si="232"/>
        <v>6.974427697804722E-2</v>
      </c>
      <c r="AJ468" s="211">
        <f t="shared" si="232"/>
        <v>6.5909973752012366E-2</v>
      </c>
      <c r="AK468" s="211">
        <f t="shared" si="232"/>
        <v>6.2079633713921827E-2</v>
      </c>
      <c r="AL468" s="211">
        <f t="shared" si="232"/>
        <v>5.8253500604938876E-2</v>
      </c>
      <c r="AM468" s="211">
        <f>AM467*($K$76/$K$71)^(1/(COUNT($D467:$D472)))</f>
        <v>3.2574629044572006E-3</v>
      </c>
      <c r="AN468" s="210">
        <f t="shared" si="231"/>
        <v>3.2574629044572006E-3</v>
      </c>
      <c r="AO468" s="210">
        <f t="shared" si="231"/>
        <v>3.2574629044572006E-3</v>
      </c>
      <c r="AP468" s="210">
        <f t="shared" si="231"/>
        <v>3.2574629044572006E-3</v>
      </c>
      <c r="AQ468" s="210">
        <f t="shared" si="231"/>
        <v>3.2574629044572006E-3</v>
      </c>
      <c r="AR468" s="210">
        <f t="shared" si="231"/>
        <v>3.2574629044572006E-3</v>
      </c>
      <c r="AS468" s="210">
        <f t="shared" si="231"/>
        <v>3.2574629044572006E-3</v>
      </c>
      <c r="AT468" s="210">
        <f t="shared" si="231"/>
        <v>3.2574629044572006E-3</v>
      </c>
      <c r="AU468" s="210">
        <f t="shared" si="231"/>
        <v>3.2574629044572006E-3</v>
      </c>
      <c r="AV468" s="210">
        <f t="shared" si="231"/>
        <v>3.2574629044572006E-3</v>
      </c>
      <c r="AW468" s="210">
        <f t="shared" si="231"/>
        <v>3.2574629044572006E-3</v>
      </c>
      <c r="AX468" s="210">
        <f t="shared" si="231"/>
        <v>3.2574629044572006E-3</v>
      </c>
      <c r="AY468" s="210">
        <f t="shared" si="229"/>
        <v>3.2574629044572006E-3</v>
      </c>
      <c r="AZ468" s="210">
        <f t="shared" si="229"/>
        <v>3.2574629044572006E-3</v>
      </c>
    </row>
    <row r="469" spans="2:52" s="202" customFormat="1" x14ac:dyDescent="0.25">
      <c r="B469" s="201"/>
      <c r="D469" s="208">
        <f t="shared" si="207"/>
        <v>54</v>
      </c>
      <c r="E469" s="202" t="s">
        <v>710</v>
      </c>
      <c r="G469"/>
      <c r="I469"/>
      <c r="J469"/>
      <c r="K469" s="211">
        <f t="shared" si="232"/>
        <v>0.17183777858218027</v>
      </c>
      <c r="L469" s="211">
        <f t="shared" si="232"/>
        <v>0.16591135193435802</v>
      </c>
      <c r="M469" s="211">
        <f t="shared" si="232"/>
        <v>0.16018931883201695</v>
      </c>
      <c r="N469" s="211">
        <f t="shared" si="232"/>
        <v>0.15466463004905212</v>
      </c>
      <c r="O469" s="211">
        <f t="shared" si="232"/>
        <v>0.14933047947656952</v>
      </c>
      <c r="P469" s="211">
        <f t="shared" si="232"/>
        <v>0.1441802957381387</v>
      </c>
      <c r="Q469" s="211">
        <f t="shared" si="232"/>
        <v>0.13920773409422321</v>
      </c>
      <c r="R469" s="211">
        <f t="shared" si="232"/>
        <v>0.13440666862581452</v>
      </c>
      <c r="S469" s="211">
        <f t="shared" si="232"/>
        <v>0.12977118468764143</v>
      </c>
      <c r="T469" s="211">
        <f t="shared" si="232"/>
        <v>0.12529557162165611</v>
      </c>
      <c r="U469" s="211">
        <f t="shared" si="232"/>
        <v>0.12097431572182157</v>
      </c>
      <c r="V469" s="211">
        <f t="shared" si="232"/>
        <v>0.11680209344153303</v>
      </c>
      <c r="W469" s="211">
        <f t="shared" si="232"/>
        <v>0.1127737648353047</v>
      </c>
      <c r="X469" s="211">
        <f t="shared" si="232"/>
        <v>0.10888436722664345</v>
      </c>
      <c r="Y469" s="211">
        <f t="shared" si="232"/>
        <v>0.1051291090943077</v>
      </c>
      <c r="Z469" s="211">
        <f t="shared" si="232"/>
        <v>0.10137621208253002</v>
      </c>
      <c r="AA469" s="211">
        <f t="shared" si="232"/>
        <v>9.7625761538275166E-2</v>
      </c>
      <c r="AB469" s="211">
        <f t="shared" si="232"/>
        <v>9.3877849314595946E-2</v>
      </c>
      <c r="AC469" s="211">
        <f t="shared" si="232"/>
        <v>9.0132574551810091E-2</v>
      </c>
      <c r="AD469" s="211">
        <f t="shared" si="232"/>
        <v>8.6390044590041043E-2</v>
      </c>
      <c r="AE469" s="211">
        <f t="shared" si="232"/>
        <v>8.2650376042165657E-2</v>
      </c>
      <c r="AF469" s="211">
        <f t="shared" si="232"/>
        <v>7.8913696064326966E-2</v>
      </c>
      <c r="AG469" s="211">
        <f t="shared" si="232"/>
        <v>7.5180143872081065E-2</v>
      </c>
      <c r="AH469" s="211">
        <f t="shared" si="232"/>
        <v>7.1449872565109873E-2</v>
      </c>
      <c r="AI469" s="211">
        <f t="shared" si="232"/>
        <v>6.7723051343988178E-2</v>
      </c>
      <c r="AJ469" s="211">
        <f t="shared" si="232"/>
        <v>6.3999868231387952E-2</v>
      </c>
      <c r="AK469" s="211">
        <f t="shared" si="232"/>
        <v>6.0280533451472051E-2</v>
      </c>
      <c r="AL469" s="211">
        <f t="shared" si="232"/>
        <v>5.6565283681657308E-2</v>
      </c>
      <c r="AM469" s="211">
        <f>AM468*($K$76/$K$71)^(1/(COUNT($D468:$D473)))</f>
        <v>3.1630599253201779E-3</v>
      </c>
      <c r="AN469" s="210">
        <f t="shared" si="231"/>
        <v>3.1630599253201779E-3</v>
      </c>
      <c r="AO469" s="210">
        <f t="shared" si="231"/>
        <v>3.1630599253201779E-3</v>
      </c>
      <c r="AP469" s="210">
        <f t="shared" si="231"/>
        <v>3.1630599253201779E-3</v>
      </c>
      <c r="AQ469" s="210">
        <f t="shared" si="231"/>
        <v>3.1630599253201779E-3</v>
      </c>
      <c r="AR469" s="210">
        <f t="shared" si="231"/>
        <v>3.1630599253201779E-3</v>
      </c>
      <c r="AS469" s="210">
        <f t="shared" si="231"/>
        <v>3.1630599253201779E-3</v>
      </c>
      <c r="AT469" s="210">
        <f t="shared" si="231"/>
        <v>3.1630599253201779E-3</v>
      </c>
      <c r="AU469" s="210">
        <f t="shared" si="231"/>
        <v>3.1630599253201779E-3</v>
      </c>
      <c r="AV469" s="210">
        <f t="shared" si="231"/>
        <v>3.1630599253201779E-3</v>
      </c>
      <c r="AW469" s="210">
        <f t="shared" si="231"/>
        <v>3.1630599253201779E-3</v>
      </c>
      <c r="AX469" s="210">
        <f t="shared" si="231"/>
        <v>3.1630599253201779E-3</v>
      </c>
      <c r="AY469" s="210">
        <f t="shared" si="229"/>
        <v>3.1630599253201779E-3</v>
      </c>
      <c r="AZ469" s="210">
        <f t="shared" si="229"/>
        <v>3.1630599253201779E-3</v>
      </c>
    </row>
    <row r="470" spans="2:52" s="202" customFormat="1" x14ac:dyDescent="0.25">
      <c r="B470" s="201"/>
      <c r="D470" s="208">
        <f t="shared" si="207"/>
        <v>55</v>
      </c>
      <c r="E470" s="202" t="s">
        <v>711</v>
      </c>
      <c r="G470"/>
      <c r="I470"/>
      <c r="J470"/>
      <c r="K470" s="209" cm="1">
        <f t="array" ref="K470">SUMPRODUCT((EmissionRates!$J$50:$S$109)*(EmissionRates!$E$50:$E$109=$D470)*(EmissionRates!$J$8:$S$8=$E$418)*(EmissionRates!$B$50:$B$109=K$2)*(EmissionRates!$F$50:$F$109=$F$349))</f>
        <v>0.20262064803584501</v>
      </c>
      <c r="L470" s="210">
        <f t="shared" ref="L470:AL470" si="233">K470*($AM$71/$K$71)^(1/(COUNT(K$2:AM$2)))</f>
        <v>0.19563256649855743</v>
      </c>
      <c r="M470" s="210">
        <f t="shared" si="233"/>
        <v>0.18888549338783031</v>
      </c>
      <c r="N470" s="210">
        <f t="shared" si="233"/>
        <v>0.18237111668535602</v>
      </c>
      <c r="O470" s="210">
        <f t="shared" si="233"/>
        <v>0.17608141104184233</v>
      </c>
      <c r="P470" s="210">
        <f t="shared" si="233"/>
        <v>0.17000862789022905</v>
      </c>
      <c r="Q470" s="210">
        <f t="shared" si="233"/>
        <v>0.16414528589988495</v>
      </c>
      <c r="R470" s="210">
        <f t="shared" si="233"/>
        <v>0.15848416176002506</v>
      </c>
      <c r="S470" s="210">
        <f t="shared" si="233"/>
        <v>0.1530182812809941</v>
      </c>
      <c r="T470" s="210">
        <f t="shared" si="233"/>
        <v>0.14774091080245319</v>
      </c>
      <c r="U470" s="210">
        <f t="shared" si="233"/>
        <v>0.14264554889788544</v>
      </c>
      <c r="V470" s="210">
        <f t="shared" si="233"/>
        <v>0.13772591836520043</v>
      </c>
      <c r="W470" s="210">
        <f t="shared" si="233"/>
        <v>0.13297595849357091</v>
      </c>
      <c r="X470" s="210">
        <f t="shared" si="233"/>
        <v>0.12838981759697457</v>
      </c>
      <c r="Y470" s="210">
        <f t="shared" si="233"/>
        <v>0.12396184580524278</v>
      </c>
      <c r="Z470" s="210">
        <f t="shared" si="233"/>
        <v>0.11953665810314201</v>
      </c>
      <c r="AA470" s="210">
        <f t="shared" si="233"/>
        <v>0.11511435512661765</v>
      </c>
      <c r="AB470" s="210">
        <f t="shared" si="233"/>
        <v>0.11069504518319817</v>
      </c>
      <c r="AC470" s="210">
        <f t="shared" si="233"/>
        <v>0.10627884517311108</v>
      </c>
      <c r="AD470" s="210">
        <f t="shared" si="233"/>
        <v>0.10186588166529577</v>
      </c>
      <c r="AE470" s="210">
        <f t="shared" si="233"/>
        <v>9.7456292162557884E-2</v>
      </c>
      <c r="AF470" s="210">
        <f t="shared" si="233"/>
        <v>9.3050226599680805E-2</v>
      </c>
      <c r="AG470" s="210">
        <f t="shared" si="233"/>
        <v>8.8647849131173614E-2</v>
      </c>
      <c r="AH470" s="210">
        <f t="shared" si="233"/>
        <v>8.4249340282861504E-2</v>
      </c>
      <c r="AI470" s="210">
        <f t="shared" si="233"/>
        <v>7.9854899565762236E-2</v>
      </c>
      <c r="AJ470" s="210">
        <f t="shared" si="233"/>
        <v>7.5464748684764965E-2</v>
      </c>
      <c r="AK470" s="210">
        <f t="shared" si="233"/>
        <v>7.1079135523405293E-2</v>
      </c>
      <c r="AL470" s="210">
        <f t="shared" si="233"/>
        <v>6.6698339157285666E-2</v>
      </c>
      <c r="AM470" s="209" cm="1">
        <f t="array" ref="AM470">SUMPRODUCT((EmissionRates!$J$50:$S$109)*(EmissionRates!$E$50:$E$109=$D470)*(EmissionRates!$J$8:$S$8=$E$418)*(EmissionRates!$B$50:$B$109=AM$2)*(EmissionRates!$F$50:$F$109=$F$349))</f>
        <v>3.3508796828107599E-3</v>
      </c>
      <c r="AN470" s="210">
        <f t="shared" si="231"/>
        <v>3.3508796828107599E-3</v>
      </c>
      <c r="AO470" s="210">
        <f t="shared" si="231"/>
        <v>3.3508796828107599E-3</v>
      </c>
      <c r="AP470" s="210">
        <f t="shared" si="231"/>
        <v>3.3508796828107599E-3</v>
      </c>
      <c r="AQ470" s="210">
        <f t="shared" si="231"/>
        <v>3.3508796828107599E-3</v>
      </c>
      <c r="AR470" s="210">
        <f t="shared" si="231"/>
        <v>3.3508796828107599E-3</v>
      </c>
      <c r="AS470" s="210">
        <f t="shared" si="231"/>
        <v>3.3508796828107599E-3</v>
      </c>
      <c r="AT470" s="210">
        <f t="shared" si="231"/>
        <v>3.3508796828107599E-3</v>
      </c>
      <c r="AU470" s="210">
        <f t="shared" si="231"/>
        <v>3.3508796828107599E-3</v>
      </c>
      <c r="AV470" s="210">
        <f t="shared" si="231"/>
        <v>3.3508796828107599E-3</v>
      </c>
      <c r="AW470" s="210">
        <f t="shared" si="231"/>
        <v>3.3508796828107599E-3</v>
      </c>
      <c r="AX470" s="210">
        <f t="shared" si="231"/>
        <v>3.3508796828107599E-3</v>
      </c>
      <c r="AY470" s="210">
        <f t="shared" si="229"/>
        <v>3.3508796828107599E-3</v>
      </c>
      <c r="AZ470" s="210">
        <f t="shared" si="229"/>
        <v>3.3508796828107599E-3</v>
      </c>
    </row>
    <row r="471" spans="2:52" s="202" customFormat="1" x14ac:dyDescent="0.25">
      <c r="B471" s="201"/>
      <c r="D471" s="208">
        <f t="shared" si="207"/>
        <v>56</v>
      </c>
      <c r="E471" s="202" t="s">
        <v>712</v>
      </c>
      <c r="G471"/>
      <c r="I471"/>
      <c r="J471"/>
      <c r="K471" s="211">
        <f t="shared" ref="K471:AL474" si="234">K470*($K$76/$K$71)^(1/(COUNT($D470:$D475)))</f>
        <v>0.19674859565327299</v>
      </c>
      <c r="L471" s="211">
        <f t="shared" si="234"/>
        <v>0.18996303237480264</v>
      </c>
      <c r="M471" s="211">
        <f t="shared" si="234"/>
        <v>0.18341149297260567</v>
      </c>
      <c r="N471" s="211">
        <f t="shared" si="234"/>
        <v>0.17708590631501353</v>
      </c>
      <c r="O471" s="211">
        <f t="shared" si="234"/>
        <v>0.17097847963155496</v>
      </c>
      <c r="P471" s="211">
        <f t="shared" si="234"/>
        <v>0.16508168891269695</v>
      </c>
      <c r="Q471" s="211">
        <f t="shared" si="234"/>
        <v>0.15938826964068381</v>
      </c>
      <c r="R471" s="211">
        <f t="shared" si="234"/>
        <v>0.15389120784005611</v>
      </c>
      <c r="S471" s="211">
        <f t="shared" si="234"/>
        <v>0.14858373143682332</v>
      </c>
      <c r="T471" s="211">
        <f t="shared" si="234"/>
        <v>0.14345930191564601</v>
      </c>
      <c r="U471" s="211">
        <f t="shared" si="234"/>
        <v>0.13851160626474895</v>
      </c>
      <c r="V471" s="211">
        <f t="shared" si="234"/>
        <v>0.13373454919864233</v>
      </c>
      <c r="W471" s="211">
        <f t="shared" si="234"/>
        <v>0.12912224564906932</v>
      </c>
      <c r="X471" s="211">
        <f t="shared" si="234"/>
        <v>0.12466901351492994</v>
      </c>
      <c r="Y471" s="211">
        <f t="shared" si="234"/>
        <v>0.12036936666224878</v>
      </c>
      <c r="Z471" s="211">
        <f t="shared" si="234"/>
        <v>0.11607242321482462</v>
      </c>
      <c r="AA471" s="211">
        <f t="shared" si="234"/>
        <v>0.11177828089212051</v>
      </c>
      <c r="AB471" s="211">
        <f t="shared" si="234"/>
        <v>0.10748704486285607</v>
      </c>
      <c r="AC471" s="211">
        <f t="shared" si="234"/>
        <v>0.10319882863942906</v>
      </c>
      <c r="AD471" s="211">
        <f t="shared" si="234"/>
        <v>9.8913755122744779E-2</v>
      </c>
      <c r="AE471" s="211">
        <f t="shared" si="234"/>
        <v>9.463195783070566E-2</v>
      </c>
      <c r="AF471" s="211">
        <f t="shared" si="234"/>
        <v>9.0353582352906608E-2</v>
      </c>
      <c r="AG471" s="211">
        <f t="shared" si="234"/>
        <v>8.6078788086573141E-2</v>
      </c>
      <c r="AH471" s="211">
        <f t="shared" si="234"/>
        <v>8.180775032579761E-2</v>
      </c>
      <c r="AI471" s="211">
        <f t="shared" si="234"/>
        <v>7.7540662799664095E-2</v>
      </c>
      <c r="AJ471" s="211">
        <f t="shared" si="234"/>
        <v>7.3277740787938084E-2</v>
      </c>
      <c r="AK471" s="211">
        <f t="shared" si="234"/>
        <v>6.9019224990360631E-2</v>
      </c>
      <c r="AL471" s="211">
        <f t="shared" si="234"/>
        <v>6.4765386394777233E-2</v>
      </c>
      <c r="AM471" s="211">
        <f>AM470*($K$76/$K$71)^(1/(COUNT($D470:$D475)))</f>
        <v>3.2537694365653716E-3</v>
      </c>
      <c r="AN471" s="210">
        <f t="shared" si="231"/>
        <v>3.2537694365653716E-3</v>
      </c>
      <c r="AO471" s="210">
        <f t="shared" si="231"/>
        <v>3.2537694365653716E-3</v>
      </c>
      <c r="AP471" s="210">
        <f t="shared" si="231"/>
        <v>3.2537694365653716E-3</v>
      </c>
      <c r="AQ471" s="210">
        <f t="shared" si="231"/>
        <v>3.2537694365653716E-3</v>
      </c>
      <c r="AR471" s="210">
        <f t="shared" si="231"/>
        <v>3.2537694365653716E-3</v>
      </c>
      <c r="AS471" s="210">
        <f t="shared" si="231"/>
        <v>3.2537694365653716E-3</v>
      </c>
      <c r="AT471" s="210">
        <f t="shared" si="231"/>
        <v>3.2537694365653716E-3</v>
      </c>
      <c r="AU471" s="210">
        <f t="shared" si="231"/>
        <v>3.2537694365653716E-3</v>
      </c>
      <c r="AV471" s="210">
        <f t="shared" si="231"/>
        <v>3.2537694365653716E-3</v>
      </c>
      <c r="AW471" s="210">
        <f t="shared" si="231"/>
        <v>3.2537694365653716E-3</v>
      </c>
      <c r="AX471" s="210">
        <f t="shared" si="231"/>
        <v>3.2537694365653716E-3</v>
      </c>
      <c r="AY471" s="210">
        <f t="shared" si="229"/>
        <v>3.2537694365653716E-3</v>
      </c>
      <c r="AZ471" s="210">
        <f t="shared" si="229"/>
        <v>3.2537694365653716E-3</v>
      </c>
    </row>
    <row r="472" spans="2:52" s="202" customFormat="1" x14ac:dyDescent="0.25">
      <c r="B472" s="201"/>
      <c r="D472" s="208">
        <f t="shared" si="207"/>
        <v>57</v>
      </c>
      <c r="E472" s="202" t="s">
        <v>713</v>
      </c>
      <c r="G472"/>
      <c r="I472"/>
      <c r="J472"/>
      <c r="K472" s="211">
        <f t="shared" si="234"/>
        <v>0.19104671842075563</v>
      </c>
      <c r="L472" s="211">
        <f t="shared" si="234"/>
        <v>0.18445780431601305</v>
      </c>
      <c r="M472" s="211">
        <f t="shared" si="234"/>
        <v>0.17809613195317811</v>
      </c>
      <c r="N472" s="211">
        <f t="shared" si="234"/>
        <v>0.17195386410620053</v>
      </c>
      <c r="O472" s="211">
        <f t="shared" si="234"/>
        <v>0.16602343384317411</v>
      </c>
      <c r="P472" s="211">
        <f t="shared" si="234"/>
        <v>0.16029753520429835</v>
      </c>
      <c r="Q472" s="211">
        <f t="shared" si="234"/>
        <v>0.15476911420134262</v>
      </c>
      <c r="R472" s="211">
        <f t="shared" si="234"/>
        <v>0.14943136012752573</v>
      </c>
      <c r="S472" s="211">
        <f t="shared" si="234"/>
        <v>0.14427769716710423</v>
      </c>
      <c r="T472" s="211">
        <f t="shared" si="234"/>
        <v>0.13930177629433391</v>
      </c>
      <c r="U472" s="211">
        <f t="shared" si="234"/>
        <v>0.13449746745182348</v>
      </c>
      <c r="V472" s="211">
        <f t="shared" si="234"/>
        <v>0.12985885199864544</v>
      </c>
      <c r="W472" s="211">
        <f t="shared" si="234"/>
        <v>0.12538021541889982</v>
      </c>
      <c r="X472" s="211">
        <f t="shared" si="234"/>
        <v>0.12105604028174918</v>
      </c>
      <c r="Y472" s="211">
        <f t="shared" si="234"/>
        <v>0.11688099944425083</v>
      </c>
      <c r="Z472" s="211">
        <f t="shared" si="234"/>
        <v>0.11270858366591083</v>
      </c>
      <c r="AA472" s="211">
        <f t="shared" si="234"/>
        <v>0.10853888783423105</v>
      </c>
      <c r="AB472" s="211">
        <f t="shared" si="234"/>
        <v>0.10437201407008662</v>
      </c>
      <c r="AC472" s="211">
        <f t="shared" si="234"/>
        <v>0.10020807259622661</v>
      </c>
      <c r="AD472" s="211">
        <f t="shared" si="234"/>
        <v>9.6047182751823793E-2</v>
      </c>
      <c r="AE472" s="211">
        <f t="shared" si="234"/>
        <v>9.1889474185361947E-2</v>
      </c>
      <c r="AF472" s="211">
        <f t="shared" si="234"/>
        <v>8.7735088267173342E-2</v>
      </c>
      <c r="AG472" s="211">
        <f t="shared" si="234"/>
        <v>8.3584179775068504E-2</v>
      </c>
      <c r="AH472" s="211">
        <f t="shared" si="234"/>
        <v>7.9436918923025304E-2</v>
      </c>
      <c r="AI472" s="211">
        <f t="shared" si="234"/>
        <v>7.529349382575759E-2</v>
      </c>
      <c r="AJ472" s="211">
        <f t="shared" si="234"/>
        <v>7.1154113524110635E-2</v>
      </c>
      <c r="AK472" s="211">
        <f t="shared" si="234"/>
        <v>6.7019011742221066E-2</v>
      </c>
      <c r="AL472" s="211">
        <f t="shared" si="234"/>
        <v>6.2888451614564855E-2</v>
      </c>
      <c r="AM472" s="211">
        <f>AM471*($K$76/$K$71)^(1/(COUNT($D471:$D476)))</f>
        <v>3.1594734960601195E-3</v>
      </c>
      <c r="AN472" s="210">
        <f t="shared" si="231"/>
        <v>3.1594734960601195E-3</v>
      </c>
      <c r="AO472" s="210">
        <f t="shared" si="231"/>
        <v>3.1594734960601195E-3</v>
      </c>
      <c r="AP472" s="210">
        <f t="shared" si="231"/>
        <v>3.1594734960601195E-3</v>
      </c>
      <c r="AQ472" s="210">
        <f t="shared" si="231"/>
        <v>3.1594734960601195E-3</v>
      </c>
      <c r="AR472" s="210">
        <f t="shared" si="231"/>
        <v>3.1594734960601195E-3</v>
      </c>
      <c r="AS472" s="210">
        <f t="shared" si="231"/>
        <v>3.1594734960601195E-3</v>
      </c>
      <c r="AT472" s="210">
        <f t="shared" si="231"/>
        <v>3.1594734960601195E-3</v>
      </c>
      <c r="AU472" s="210">
        <f t="shared" si="231"/>
        <v>3.1594734960601195E-3</v>
      </c>
      <c r="AV472" s="210">
        <f t="shared" si="231"/>
        <v>3.1594734960601195E-3</v>
      </c>
      <c r="AW472" s="210">
        <f t="shared" si="231"/>
        <v>3.1594734960601195E-3</v>
      </c>
      <c r="AX472" s="210">
        <f t="shared" si="231"/>
        <v>3.1594734960601195E-3</v>
      </c>
      <c r="AY472" s="210">
        <f t="shared" si="229"/>
        <v>3.1594734960601195E-3</v>
      </c>
      <c r="AZ472" s="210">
        <f t="shared" si="229"/>
        <v>3.1594734960601195E-3</v>
      </c>
    </row>
    <row r="473" spans="2:52" s="202" customFormat="1" x14ac:dyDescent="0.25">
      <c r="B473" s="201"/>
      <c r="D473" s="208">
        <f t="shared" si="207"/>
        <v>58</v>
      </c>
      <c r="E473" s="202" t="s">
        <v>714</v>
      </c>
      <c r="G473"/>
      <c r="I473"/>
      <c r="J473"/>
      <c r="K473" s="211">
        <f t="shared" si="234"/>
        <v>0.18551008457341595</v>
      </c>
      <c r="L473" s="211">
        <f t="shared" si="234"/>
        <v>0.17911212064646803</v>
      </c>
      <c r="M473" s="211">
        <f t="shared" si="234"/>
        <v>0.17293481287686407</v>
      </c>
      <c r="N473" s="211">
        <f t="shared" si="234"/>
        <v>0.16697055116546483</v>
      </c>
      <c r="O473" s="211">
        <f t="shared" si="234"/>
        <v>0.16121198787400945</v>
      </c>
      <c r="P473" s="211">
        <f t="shared" si="234"/>
        <v>0.15565202877323461</v>
      </c>
      <c r="Q473" s="211">
        <f t="shared" si="234"/>
        <v>0.15028382430317894</v>
      </c>
      <c r="R473" s="211">
        <f t="shared" si="234"/>
        <v>0.14510076113490686</v>
      </c>
      <c r="S473" s="211">
        <f t="shared" si="234"/>
        <v>0.14009645402325532</v>
      </c>
      <c r="T473" s="211">
        <f t="shared" si="234"/>
        <v>0.13526473794056776</v>
      </c>
      <c r="U473" s="211">
        <f t="shared" si="234"/>
        <v>0.13059966048172306</v>
      </c>
      <c r="V473" s="211">
        <f t="shared" si="234"/>
        <v>0.12609547453110415</v>
      </c>
      <c r="W473" s="211">
        <f t="shared" si="234"/>
        <v>0.12174663118247148</v>
      </c>
      <c r="X473" s="211">
        <f t="shared" si="234"/>
        <v>0.11754777290301972</v>
      </c>
      <c r="Y473" s="211">
        <f t="shared" si="234"/>
        <v>0.11349372693319562</v>
      </c>
      <c r="Z473" s="211">
        <f t="shared" si="234"/>
        <v>0.10944222994694214</v>
      </c>
      <c r="AA473" s="211">
        <f t="shared" si="234"/>
        <v>0.1053933740818717</v>
      </c>
      <c r="AB473" s="211">
        <f t="shared" si="234"/>
        <v>0.10134725849934306</v>
      </c>
      <c r="AC473" s="211">
        <f t="shared" si="234"/>
        <v>9.7303990227792347E-2</v>
      </c>
      <c r="AD473" s="211">
        <f t="shared" si="234"/>
        <v>9.3263685147880679E-2</v>
      </c>
      <c r="AE473" s="211">
        <f t="shared" si="234"/>
        <v>8.9226469150810936E-2</v>
      </c>
      <c r="AF473" s="211">
        <f t="shared" si="234"/>
        <v>8.5192479509929211E-2</v>
      </c>
      <c r="AG473" s="211">
        <f t="shared" si="234"/>
        <v>8.1161866517504094E-2</v>
      </c>
      <c r="AH473" s="211">
        <f t="shared" si="234"/>
        <v>7.7134795454623345E-2</v>
      </c>
      <c r="AI473" s="211">
        <f t="shared" si="234"/>
        <v>7.3111448984337996E-2</v>
      </c>
      <c r="AJ473" s="211">
        <f t="shared" si="234"/>
        <v>6.9092030089380238E-2</v>
      </c>
      <c r="AK473" s="211">
        <f t="shared" si="234"/>
        <v>6.5076765720438967E-2</v>
      </c>
      <c r="AL473" s="211">
        <f t="shared" si="234"/>
        <v>6.1065911386215366E-2</v>
      </c>
      <c r="AM473" s="211">
        <f>AM472*($K$76/$K$71)^(1/(COUNT($D472:$D477)))</f>
        <v>3.0679103012423293E-3</v>
      </c>
      <c r="AN473" s="210">
        <f t="shared" si="231"/>
        <v>3.0679103012423293E-3</v>
      </c>
      <c r="AO473" s="210">
        <f t="shared" si="231"/>
        <v>3.0679103012423293E-3</v>
      </c>
      <c r="AP473" s="210">
        <f t="shared" si="231"/>
        <v>3.0679103012423293E-3</v>
      </c>
      <c r="AQ473" s="210">
        <f t="shared" si="231"/>
        <v>3.0679103012423293E-3</v>
      </c>
      <c r="AR473" s="210">
        <f t="shared" si="231"/>
        <v>3.0679103012423293E-3</v>
      </c>
      <c r="AS473" s="210">
        <f t="shared" si="231"/>
        <v>3.0679103012423293E-3</v>
      </c>
      <c r="AT473" s="210">
        <f t="shared" si="231"/>
        <v>3.0679103012423293E-3</v>
      </c>
      <c r="AU473" s="210">
        <f t="shared" si="231"/>
        <v>3.0679103012423293E-3</v>
      </c>
      <c r="AV473" s="210">
        <f t="shared" si="231"/>
        <v>3.0679103012423293E-3</v>
      </c>
      <c r="AW473" s="210">
        <f t="shared" si="231"/>
        <v>3.0679103012423293E-3</v>
      </c>
      <c r="AX473" s="210">
        <f t="shared" si="231"/>
        <v>3.0679103012423293E-3</v>
      </c>
      <c r="AY473" s="210">
        <f t="shared" si="229"/>
        <v>3.0679103012423293E-3</v>
      </c>
      <c r="AZ473" s="210">
        <f t="shared" si="229"/>
        <v>3.0679103012423293E-3</v>
      </c>
    </row>
    <row r="474" spans="2:52" s="202" customFormat="1" x14ac:dyDescent="0.25">
      <c r="B474" s="201"/>
      <c r="D474" s="208">
        <f t="shared" si="207"/>
        <v>59</v>
      </c>
      <c r="E474" s="202" t="s">
        <v>715</v>
      </c>
      <c r="G474"/>
      <c r="I474"/>
      <c r="J474"/>
      <c r="K474" s="211">
        <f t="shared" si="234"/>
        <v>0.18013390527150316</v>
      </c>
      <c r="L474" s="211">
        <f t="shared" si="234"/>
        <v>0.17392135768630043</v>
      </c>
      <c r="M474" s="211">
        <f t="shared" si="234"/>
        <v>0.16792307152756394</v>
      </c>
      <c r="N474" s="211">
        <f t="shared" si="234"/>
        <v>0.16213165724080875</v>
      </c>
      <c r="O474" s="211">
        <f t="shared" si="234"/>
        <v>0.15653998012617479</v>
      </c>
      <c r="P474" s="211">
        <f t="shared" si="234"/>
        <v>0.1511411515488742</v>
      </c>
      <c r="Q474" s="211">
        <f t="shared" si="234"/>
        <v>0.14592852045277668</v>
      </c>
      <c r="R474" s="211">
        <f t="shared" si="234"/>
        <v>0.14089566516667903</v>
      </c>
      <c r="S474" s="211">
        <f t="shared" si="234"/>
        <v>0.13603638549316349</v>
      </c>
      <c r="T474" s="211">
        <f t="shared" si="234"/>
        <v>0.13134469507030028</v>
      </c>
      <c r="U474" s="211">
        <f t="shared" si="234"/>
        <v>0.12681481399678274</v>
      </c>
      <c r="V474" s="211">
        <f t="shared" si="234"/>
        <v>0.12244116171141101</v>
      </c>
      <c r="W474" s="211">
        <f t="shared" si="234"/>
        <v>0.11821835011815134</v>
      </c>
      <c r="X474" s="211">
        <f t="shared" si="234"/>
        <v>0.11414117694830191</v>
      </c>
      <c r="Y474" s="211">
        <f t="shared" si="234"/>
        <v>0.1102046193515875</v>
      </c>
      <c r="Z474" s="211">
        <f t="shared" si="234"/>
        <v>0.10627053686756631</v>
      </c>
      <c r="AA474" s="211">
        <f t="shared" si="234"/>
        <v>0.10233901896365455</v>
      </c>
      <c r="AB474" s="211">
        <f t="shared" si="234"/>
        <v>9.8410161927462936E-2</v>
      </c>
      <c r="AC474" s="211">
        <f t="shared" si="234"/>
        <v>9.4484069685687511E-2</v>
      </c>
      <c r="AD474" s="211">
        <f t="shared" si="234"/>
        <v>9.056085476070723E-2</v>
      </c>
      <c r="AE474" s="211">
        <f t="shared" si="234"/>
        <v>8.6640639395332023E-2</v>
      </c>
      <c r="AF474" s="211">
        <f t="shared" si="234"/>
        <v>8.2723556884654617E-2</v>
      </c>
      <c r="AG474" s="211">
        <f t="shared" si="234"/>
        <v>7.8809753165395027E-2</v>
      </c>
      <c r="AH474" s="211">
        <f t="shared" si="234"/>
        <v>7.4899388728708632E-2</v>
      </c>
      <c r="AI474" s="211">
        <f t="shared" si="234"/>
        <v>7.0992640943975671E-2</v>
      </c>
      <c r="AJ474" s="211">
        <f t="shared" si="234"/>
        <v>6.7089706911382552E-2</v>
      </c>
      <c r="AK474" s="211">
        <f t="shared" si="234"/>
        <v>6.3190807004468511E-2</v>
      </c>
      <c r="AL474" s="211">
        <f t="shared" si="234"/>
        <v>5.9296189327158869E-2</v>
      </c>
      <c r="AM474" s="211">
        <f>AM473*($K$76/$K$71)^(1/(COUNT($D473:$D478)))</f>
        <v>2.9790006557123224E-3</v>
      </c>
      <c r="AN474" s="210">
        <f t="shared" si="231"/>
        <v>2.9790006557123224E-3</v>
      </c>
      <c r="AO474" s="210">
        <f t="shared" si="231"/>
        <v>2.9790006557123224E-3</v>
      </c>
      <c r="AP474" s="210">
        <f t="shared" si="231"/>
        <v>2.9790006557123224E-3</v>
      </c>
      <c r="AQ474" s="210">
        <f t="shared" si="231"/>
        <v>2.9790006557123224E-3</v>
      </c>
      <c r="AR474" s="210">
        <f t="shared" si="231"/>
        <v>2.9790006557123224E-3</v>
      </c>
      <c r="AS474" s="210">
        <f t="shared" si="231"/>
        <v>2.9790006557123224E-3</v>
      </c>
      <c r="AT474" s="210">
        <f t="shared" si="231"/>
        <v>2.9790006557123224E-3</v>
      </c>
      <c r="AU474" s="210">
        <f t="shared" si="231"/>
        <v>2.9790006557123224E-3</v>
      </c>
      <c r="AV474" s="210">
        <f t="shared" si="231"/>
        <v>2.9790006557123224E-3</v>
      </c>
      <c r="AW474" s="210">
        <f t="shared" si="231"/>
        <v>2.9790006557123224E-3</v>
      </c>
      <c r="AX474" s="210">
        <f t="shared" si="231"/>
        <v>2.9790006557123224E-3</v>
      </c>
      <c r="AY474" s="210">
        <f t="shared" si="229"/>
        <v>2.9790006557123224E-3</v>
      </c>
      <c r="AZ474" s="210">
        <f t="shared" si="229"/>
        <v>2.9790006557123224E-3</v>
      </c>
    </row>
    <row r="475" spans="2:52" s="202" customFormat="1" x14ac:dyDescent="0.25">
      <c r="B475" s="201"/>
      <c r="D475" s="208">
        <f t="shared" si="207"/>
        <v>60</v>
      </c>
      <c r="E475" s="202" t="s">
        <v>716</v>
      </c>
      <c r="G475"/>
      <c r="I475"/>
      <c r="J475"/>
      <c r="K475" s="209" cm="1">
        <f t="array" ref="K475">SUMPRODUCT((EmissionRates!$J$50:$S$109)*(EmissionRates!$E$50:$E$109=$D475)*(EmissionRates!$J$8:$S$8=$E$418)*(EmissionRates!$B$50:$B$109=K$2)*(EmissionRates!$F$50:$F$109=$F$349))</f>
        <v>0.222969359730424</v>
      </c>
      <c r="L475" s="210">
        <f t="shared" ref="L475:AL475" si="235">K475*($AM$71/$K$71)^(1/(COUNT(K$2:AM$2)))</f>
        <v>0.21527948171839945</v>
      </c>
      <c r="M475" s="210">
        <f t="shared" si="235"/>
        <v>0.20785481603829042</v>
      </c>
      <c r="N475" s="210">
        <f t="shared" si="235"/>
        <v>0.200686215915481</v>
      </c>
      <c r="O475" s="210">
        <f t="shared" si="235"/>
        <v>0.19376485003386074</v>
      </c>
      <c r="P475" s="210">
        <f t="shared" si="235"/>
        <v>0.18708219165613518</v>
      </c>
      <c r="Q475" s="210">
        <f t="shared" si="235"/>
        <v>0.18063000811936031</v>
      </c>
      <c r="R475" s="210">
        <f t="shared" si="235"/>
        <v>0.1744003506927603</v>
      </c>
      <c r="S475" s="210">
        <f t="shared" si="235"/>
        <v>0.16838554478533393</v>
      </c>
      <c r="T475" s="210">
        <f t="shared" si="235"/>
        <v>0.16257818049118589</v>
      </c>
      <c r="U475" s="210">
        <f t="shared" si="235"/>
        <v>0.15697110346093535</v>
      </c>
      <c r="V475" s="210">
        <f t="shared" si="235"/>
        <v>0.15155740608795604</v>
      </c>
      <c r="W475" s="210">
        <f t="shared" si="235"/>
        <v>0.14633041899858951</v>
      </c>
      <c r="X475" s="210">
        <f t="shared" si="235"/>
        <v>0.14128370283584829</v>
      </c>
      <c r="Y475" s="210">
        <f t="shared" si="235"/>
        <v>0.13641104032648668</v>
      </c>
      <c r="Z475" s="210">
        <f t="shared" si="235"/>
        <v>0.13154144150628252</v>
      </c>
      <c r="AA475" s="210">
        <f t="shared" si="235"/>
        <v>0.12667501711781079</v>
      </c>
      <c r="AB475" s="210">
        <f t="shared" si="235"/>
        <v>0.12181188634566846</v>
      </c>
      <c r="AC475" s="210">
        <f t="shared" si="235"/>
        <v>0.11695217783009598</v>
      </c>
      <c r="AD475" s="210">
        <f t="shared" si="235"/>
        <v>0.11209603085105149</v>
      </c>
      <c r="AE475" s="210">
        <f t="shared" si="235"/>
        <v>0.10724359672042168</v>
      </c>
      <c r="AF475" s="210">
        <f t="shared" si="235"/>
        <v>0.10239504043058503</v>
      </c>
      <c r="AG475" s="210">
        <f t="shared" si="235"/>
        <v>9.7550542621699127E-2</v>
      </c>
      <c r="AH475" s="210">
        <f t="shared" si="235"/>
        <v>9.2710301949370119E-2</v>
      </c>
      <c r="AI475" s="210">
        <f t="shared" si="235"/>
        <v>8.7874537961034685E-2</v>
      </c>
      <c r="AJ475" s="210">
        <f t="shared" si="235"/>
        <v>8.304349462687878E-2</v>
      </c>
      <c r="AK475" s="210">
        <f t="shared" si="235"/>
        <v>7.8217444724794291E-2</v>
      </c>
      <c r="AL475" s="210">
        <f t="shared" si="235"/>
        <v>7.3396695357285296E-2</v>
      </c>
      <c r="AM475" s="209" cm="1">
        <f t="array" ref="AM475">SUMPRODUCT((EmissionRates!$J$50:$S$109)*(EmissionRates!$E$50:$E$109=$D475)*(EmissionRates!$J$8:$S$8=$E$418)*(EmissionRates!$B$50:$B$109=AM$2)*(EmissionRates!$F$50:$F$109=$F$349))</f>
        <v>3.2462615779716699E-3</v>
      </c>
      <c r="AN475" s="210">
        <f t="shared" si="231"/>
        <v>3.2462615779716699E-3</v>
      </c>
      <c r="AO475" s="210">
        <f t="shared" si="231"/>
        <v>3.2462615779716699E-3</v>
      </c>
      <c r="AP475" s="210">
        <f t="shared" si="231"/>
        <v>3.2462615779716699E-3</v>
      </c>
      <c r="AQ475" s="210">
        <f t="shared" si="231"/>
        <v>3.2462615779716699E-3</v>
      </c>
      <c r="AR475" s="210">
        <f t="shared" si="231"/>
        <v>3.2462615779716699E-3</v>
      </c>
      <c r="AS475" s="210">
        <f t="shared" si="231"/>
        <v>3.2462615779716699E-3</v>
      </c>
      <c r="AT475" s="210">
        <f t="shared" si="231"/>
        <v>3.2462615779716699E-3</v>
      </c>
      <c r="AU475" s="210">
        <f t="shared" si="231"/>
        <v>3.2462615779716699E-3</v>
      </c>
      <c r="AV475" s="210">
        <f t="shared" si="231"/>
        <v>3.2462615779716699E-3</v>
      </c>
      <c r="AW475" s="210">
        <f t="shared" si="231"/>
        <v>3.2462615779716699E-3</v>
      </c>
      <c r="AX475" s="210">
        <f t="shared" si="231"/>
        <v>3.2462615779716699E-3</v>
      </c>
      <c r="AY475" s="210">
        <f t="shared" si="229"/>
        <v>3.2462615779716699E-3</v>
      </c>
      <c r="AZ475" s="210">
        <f t="shared" si="229"/>
        <v>3.2462615779716699E-3</v>
      </c>
    </row>
    <row r="476" spans="2:52" s="202" customFormat="1" x14ac:dyDescent="0.25">
      <c r="B476" s="201"/>
      <c r="D476" s="208">
        <f t="shared" si="207"/>
        <v>61</v>
      </c>
      <c r="E476" s="202" t="s">
        <v>717</v>
      </c>
      <c r="G476"/>
      <c r="I476"/>
      <c r="J476"/>
      <c r="K476" s="211">
        <f t="shared" ref="K476:AL479" si="236">K475*($K$76/$K$71)^(1/(COUNT($D475:$D480)))</f>
        <v>0.21650759103736381</v>
      </c>
      <c r="L476" s="211">
        <f t="shared" si="236"/>
        <v>0.20904056971314439</v>
      </c>
      <c r="M476" s="211">
        <f t="shared" si="236"/>
        <v>0.20183107472871378</v>
      </c>
      <c r="N476" s="211">
        <f t="shared" si="236"/>
        <v>0.19487022438776963</v>
      </c>
      <c r="O476" s="211">
        <f t="shared" si="236"/>
        <v>0.18814944331036257</v>
      </c>
      <c r="P476" s="211">
        <f t="shared" si="236"/>
        <v>0.18166045186850574</v>
      </c>
      <c r="Q476" s="211">
        <f t="shared" si="236"/>
        <v>0.17539525598613423</v>
      </c>
      <c r="R476" s="211">
        <f t="shared" si="236"/>
        <v>0.16934613729084852</v>
      </c>
      <c r="S476" s="211">
        <f t="shared" si="236"/>
        <v>0.16350564360530964</v>
      </c>
      <c r="T476" s="211">
        <f t="shared" si="236"/>
        <v>0.15786657976657167</v>
      </c>
      <c r="U476" s="211">
        <f t="shared" si="236"/>
        <v>0.15242199876204168</v>
      </c>
      <c r="V476" s="211">
        <f t="shared" si="236"/>
        <v>0.14716519317114721</v>
      </c>
      <c r="W476" s="211">
        <f t="shared" si="236"/>
        <v>0.14208968690216753</v>
      </c>
      <c r="X476" s="211">
        <f t="shared" si="236"/>
        <v>0.1371892272140495</v>
      </c>
      <c r="Y476" s="211">
        <f t="shared" si="236"/>
        <v>0.13245777701337869</v>
      </c>
      <c r="Z476" s="211">
        <f t="shared" si="236"/>
        <v>0.12772930171455074</v>
      </c>
      <c r="AA476" s="211">
        <f t="shared" si="236"/>
        <v>0.1230039088507629</v>
      </c>
      <c r="AB476" s="211">
        <f t="shared" si="236"/>
        <v>0.11828171415258015</v>
      </c>
      <c r="AC476" s="211">
        <f t="shared" si="236"/>
        <v>0.11356284253218148</v>
      </c>
      <c r="AD476" s="211">
        <f t="shared" si="236"/>
        <v>0.10884742923311896</v>
      </c>
      <c r="AE476" s="211">
        <f t="shared" si="236"/>
        <v>0.10413562118218167</v>
      </c>
      <c r="AF476" s="211">
        <f t="shared" si="236"/>
        <v>9.9427578590182641E-2</v>
      </c>
      <c r="AG476" s="211">
        <f t="shared" si="236"/>
        <v>9.4723476862233161E-2</v>
      </c>
      <c r="AH476" s="211">
        <f t="shared" si="236"/>
        <v>9.0023508896796028E-2</v>
      </c>
      <c r="AI476" s="211">
        <f t="shared" si="236"/>
        <v>8.5327887878708306E-2</v>
      </c>
      <c r="AJ476" s="211">
        <f t="shared" si="236"/>
        <v>8.0636850707772351E-2</v>
      </c>
      <c r="AK476" s="211">
        <f t="shared" si="236"/>
        <v>7.5950662256634036E-2</v>
      </c>
      <c r="AL476" s="211">
        <f t="shared" si="236"/>
        <v>7.1269620727806196E-2</v>
      </c>
      <c r="AM476" s="211">
        <f>AM475*($K$76/$K$71)^(1/(COUNT($D475:$D480)))</f>
        <v>3.152183219136255E-3</v>
      </c>
      <c r="AN476" s="210">
        <f t="shared" si="231"/>
        <v>3.152183219136255E-3</v>
      </c>
      <c r="AO476" s="210">
        <f t="shared" si="231"/>
        <v>3.152183219136255E-3</v>
      </c>
      <c r="AP476" s="210">
        <f t="shared" si="231"/>
        <v>3.152183219136255E-3</v>
      </c>
      <c r="AQ476" s="210">
        <f t="shared" si="231"/>
        <v>3.152183219136255E-3</v>
      </c>
      <c r="AR476" s="210">
        <f t="shared" si="231"/>
        <v>3.152183219136255E-3</v>
      </c>
      <c r="AS476" s="210">
        <f t="shared" si="231"/>
        <v>3.152183219136255E-3</v>
      </c>
      <c r="AT476" s="210">
        <f t="shared" si="231"/>
        <v>3.152183219136255E-3</v>
      </c>
      <c r="AU476" s="210">
        <f t="shared" si="231"/>
        <v>3.152183219136255E-3</v>
      </c>
      <c r="AV476" s="210">
        <f t="shared" si="231"/>
        <v>3.152183219136255E-3</v>
      </c>
      <c r="AW476" s="210">
        <f t="shared" si="231"/>
        <v>3.152183219136255E-3</v>
      </c>
      <c r="AX476" s="210">
        <f t="shared" si="231"/>
        <v>3.152183219136255E-3</v>
      </c>
      <c r="AY476" s="210">
        <f t="shared" si="229"/>
        <v>3.152183219136255E-3</v>
      </c>
      <c r="AZ476" s="210">
        <f t="shared" si="229"/>
        <v>3.152183219136255E-3</v>
      </c>
    </row>
    <row r="477" spans="2:52" s="202" customFormat="1" x14ac:dyDescent="0.25">
      <c r="B477" s="201"/>
      <c r="D477" s="208">
        <f t="shared" si="207"/>
        <v>62</v>
      </c>
      <c r="E477" s="202" t="s">
        <v>718</v>
      </c>
      <c r="G477"/>
      <c r="I477"/>
      <c r="J477"/>
      <c r="K477" s="211">
        <f t="shared" si="236"/>
        <v>0.21023308778155064</v>
      </c>
      <c r="L477" s="211">
        <f t="shared" si="236"/>
        <v>0.20298246464173464</v>
      </c>
      <c r="M477" s="211">
        <f t="shared" si="236"/>
        <v>0.19598190459365356</v>
      </c>
      <c r="N477" s="211">
        <f t="shared" si="236"/>
        <v>0.1892227833372104</v>
      </c>
      <c r="O477" s="211">
        <f t="shared" si="236"/>
        <v>0.18269677401145301</v>
      </c>
      <c r="P477" s="211">
        <f t="shared" si="236"/>
        <v>0.17639583693634514</v>
      </c>
      <c r="Q477" s="211">
        <f t="shared" si="236"/>
        <v>0.17031220970832839</v>
      </c>
      <c r="R477" s="211">
        <f t="shared" si="236"/>
        <v>0.16443839763747334</v>
      </c>
      <c r="S477" s="211">
        <f t="shared" si="236"/>
        <v>0.1587671645144389</v>
      </c>
      <c r="T477" s="211">
        <f t="shared" si="236"/>
        <v>0.1532915236958656</v>
      </c>
      <c r="U477" s="211">
        <f t="shared" si="236"/>
        <v>0.14800472949721977</v>
      </c>
      <c r="V477" s="211">
        <f t="shared" si="236"/>
        <v>0.14290026888248622</v>
      </c>
      <c r="W477" s="211">
        <f t="shared" si="236"/>
        <v>0.13797185344047028</v>
      </c>
      <c r="X477" s="211">
        <f t="shared" si="236"/>
        <v>0.13321341163782568</v>
      </c>
      <c r="Y477" s="211">
        <f t="shared" si="236"/>
        <v>0.12861908133926356</v>
      </c>
      <c r="Z477" s="211">
        <f t="shared" si="236"/>
        <v>0.12402763972833253</v>
      </c>
      <c r="AA477" s="211">
        <f t="shared" si="236"/>
        <v>0.11943919122186154</v>
      </c>
      <c r="AB477" s="211">
        <f t="shared" si="236"/>
        <v>0.11485384819648328</v>
      </c>
      <c r="AC477" s="211">
        <f t="shared" si="236"/>
        <v>0.11027173194435641</v>
      </c>
      <c r="AD477" s="211">
        <f t="shared" si="236"/>
        <v>0.10569297378960413</v>
      </c>
      <c r="AE477" s="211">
        <f t="shared" si="236"/>
        <v>0.10111771640100028</v>
      </c>
      <c r="AF477" s="211">
        <f t="shared" si="236"/>
        <v>9.6546115346364758E-2</v>
      </c>
      <c r="AG477" s="211">
        <f t="shared" si="236"/>
        <v>9.1978340947476922E-2</v>
      </c>
      <c r="AH477" s="211">
        <f t="shared" si="236"/>
        <v>8.7414580512501214E-2</v>
      </c>
      <c r="AI477" s="211">
        <f t="shared" si="236"/>
        <v>8.2855041048066611E-2</v>
      </c>
      <c r="AJ477" s="211">
        <f t="shared" si="236"/>
        <v>7.8299952588495231E-2</v>
      </c>
      <c r="AK477" s="211">
        <f t="shared" si="236"/>
        <v>7.3749572330285104E-2</v>
      </c>
      <c r="AL477" s="211">
        <f t="shared" si="236"/>
        <v>6.9204189833884253E-2</v>
      </c>
      <c r="AM477" s="211">
        <f>AM476*($K$76/$K$71)^(1/(COUNT($D476:$D481)))</f>
        <v>3.060831300357681E-3</v>
      </c>
      <c r="AN477" s="210">
        <f t="shared" si="231"/>
        <v>3.060831300357681E-3</v>
      </c>
      <c r="AO477" s="210">
        <f t="shared" si="231"/>
        <v>3.060831300357681E-3</v>
      </c>
      <c r="AP477" s="210">
        <f t="shared" si="231"/>
        <v>3.060831300357681E-3</v>
      </c>
      <c r="AQ477" s="210">
        <f t="shared" si="231"/>
        <v>3.060831300357681E-3</v>
      </c>
      <c r="AR477" s="210">
        <f t="shared" si="231"/>
        <v>3.060831300357681E-3</v>
      </c>
      <c r="AS477" s="210">
        <f t="shared" si="231"/>
        <v>3.060831300357681E-3</v>
      </c>
      <c r="AT477" s="210">
        <f t="shared" si="231"/>
        <v>3.060831300357681E-3</v>
      </c>
      <c r="AU477" s="210">
        <f t="shared" si="231"/>
        <v>3.060831300357681E-3</v>
      </c>
      <c r="AV477" s="210">
        <f t="shared" si="231"/>
        <v>3.060831300357681E-3</v>
      </c>
      <c r="AW477" s="210">
        <f t="shared" si="231"/>
        <v>3.060831300357681E-3</v>
      </c>
      <c r="AX477" s="210">
        <f t="shared" si="231"/>
        <v>3.060831300357681E-3</v>
      </c>
      <c r="AY477" s="210">
        <f t="shared" si="229"/>
        <v>3.060831300357681E-3</v>
      </c>
      <c r="AZ477" s="210">
        <f t="shared" si="229"/>
        <v>3.060831300357681E-3</v>
      </c>
    </row>
    <row r="478" spans="2:52" s="202" customFormat="1" x14ac:dyDescent="0.25">
      <c r="B478" s="201"/>
      <c r="D478" s="208">
        <f t="shared" si="207"/>
        <v>63</v>
      </c>
      <c r="E478" s="202" t="s">
        <v>719</v>
      </c>
      <c r="G478"/>
      <c r="I478"/>
      <c r="J478"/>
      <c r="K478" s="211">
        <f t="shared" si="236"/>
        <v>0.20414042291264384</v>
      </c>
      <c r="L478" s="211">
        <f t="shared" si="236"/>
        <v>0.19709992662463691</v>
      </c>
      <c r="M478" s="211">
        <f t="shared" si="236"/>
        <v>0.19030224646914407</v>
      </c>
      <c r="N478" s="211">
        <f t="shared" si="236"/>
        <v>0.183739008082797</v>
      </c>
      <c r="O478" s="211">
        <f t="shared" si="236"/>
        <v>0.17740212592143018</v>
      </c>
      <c r="P478" s="211">
        <f t="shared" si="236"/>
        <v>0.17128379329914087</v>
      </c>
      <c r="Q478" s="211">
        <f t="shared" si="236"/>
        <v>0.16537647277088668</v>
      </c>
      <c r="R478" s="211">
        <f t="shared" si="236"/>
        <v>0.15967288684677333</v>
      </c>
      <c r="S478" s="211">
        <f t="shared" si="236"/>
        <v>0.15416600902659205</v>
      </c>
      <c r="T478" s="211">
        <f t="shared" si="236"/>
        <v>0.14884905514356306</v>
      </c>
      <c r="U478" s="211">
        <f t="shared" si="236"/>
        <v>0.14371547500661955</v>
      </c>
      <c r="V478" s="211">
        <f t="shared" si="236"/>
        <v>0.13875894433093736</v>
      </c>
      <c r="W478" s="211">
        <f t="shared" si="236"/>
        <v>0.1339733569467681</v>
      </c>
      <c r="X478" s="211">
        <f t="shared" si="236"/>
        <v>0.12935281727697823</v>
      </c>
      <c r="Y478" s="211">
        <f t="shared" si="236"/>
        <v>0.12489163307402637</v>
      </c>
      <c r="Z478" s="211">
        <f t="shared" si="236"/>
        <v>0.12043325384302682</v>
      </c>
      <c r="AA478" s="211">
        <f t="shared" si="236"/>
        <v>0.11597778097475418</v>
      </c>
      <c r="AB478" s="211">
        <f t="shared" si="236"/>
        <v>0.11152532358910756</v>
      </c>
      <c r="AC478" s="211">
        <f t="shared" si="236"/>
        <v>0.1070759994631354</v>
      </c>
      <c r="AD478" s="211">
        <f t="shared" si="236"/>
        <v>0.10262993611511909</v>
      </c>
      <c r="AE478" s="211">
        <f t="shared" si="236"/>
        <v>9.8187272079216778E-2</v>
      </c>
      <c r="AF478" s="211">
        <f t="shared" si="236"/>
        <v>9.3748158414811558E-2</v>
      </c>
      <c r="AG478" s="211">
        <f t="shared" si="236"/>
        <v>8.9312760507668509E-2</v>
      </c>
      <c r="AH478" s="211">
        <f t="shared" si="236"/>
        <v>8.4881260237663486E-2</v>
      </c>
      <c r="AI478" s="211">
        <f t="shared" si="236"/>
        <v>8.0453858612265047E-2</v>
      </c>
      <c r="AJ478" s="211">
        <f t="shared" si="236"/>
        <v>7.6030778999280318E-2</v>
      </c>
      <c r="AK478" s="211">
        <f t="shared" si="236"/>
        <v>7.1612271141518274E-2</v>
      </c>
      <c r="AL478" s="211">
        <f t="shared" si="236"/>
        <v>6.7198616207813644E-2</v>
      </c>
      <c r="AM478" s="211">
        <f>AM477*($K$76/$K$71)^(1/(COUNT($D477:$D482)))</f>
        <v>2.9721268079767431E-3</v>
      </c>
      <c r="AN478" s="210">
        <f t="shared" si="231"/>
        <v>2.9721268079767431E-3</v>
      </c>
      <c r="AO478" s="210">
        <f t="shared" si="231"/>
        <v>2.9721268079767431E-3</v>
      </c>
      <c r="AP478" s="210">
        <f t="shared" si="231"/>
        <v>2.9721268079767431E-3</v>
      </c>
      <c r="AQ478" s="210">
        <f t="shared" si="231"/>
        <v>2.9721268079767431E-3</v>
      </c>
      <c r="AR478" s="210">
        <f t="shared" si="231"/>
        <v>2.9721268079767431E-3</v>
      </c>
      <c r="AS478" s="210">
        <f t="shared" si="231"/>
        <v>2.9721268079767431E-3</v>
      </c>
      <c r="AT478" s="210">
        <f t="shared" si="231"/>
        <v>2.9721268079767431E-3</v>
      </c>
      <c r="AU478" s="210">
        <f t="shared" si="231"/>
        <v>2.9721268079767431E-3</v>
      </c>
      <c r="AV478" s="210">
        <f t="shared" si="231"/>
        <v>2.9721268079767431E-3</v>
      </c>
      <c r="AW478" s="210">
        <f t="shared" si="231"/>
        <v>2.9721268079767431E-3</v>
      </c>
      <c r="AX478" s="210">
        <f t="shared" si="231"/>
        <v>2.9721268079767431E-3</v>
      </c>
      <c r="AY478" s="210">
        <f t="shared" si="229"/>
        <v>2.9721268079767431E-3</v>
      </c>
      <c r="AZ478" s="210">
        <f t="shared" si="229"/>
        <v>2.9721268079767431E-3</v>
      </c>
    </row>
    <row r="479" spans="2:52" s="202" customFormat="1" x14ac:dyDescent="0.25">
      <c r="B479" s="201"/>
      <c r="D479" s="208">
        <f t="shared" si="207"/>
        <v>64</v>
      </c>
      <c r="E479" s="202" t="s">
        <v>720</v>
      </c>
      <c r="G479"/>
      <c r="I479"/>
      <c r="J479"/>
      <c r="K479" s="211">
        <f t="shared" si="236"/>
        <v>0.1982243266590607</v>
      </c>
      <c r="L479" s="211">
        <f t="shared" si="236"/>
        <v>0.19138786763676802</v>
      </c>
      <c r="M479" s="211">
        <f t="shared" si="236"/>
        <v>0.18478718780843809</v>
      </c>
      <c r="N479" s="211">
        <f t="shared" si="236"/>
        <v>0.17841415550413414</v>
      </c>
      <c r="O479" s="211">
        <f t="shared" si="236"/>
        <v>0.17226091950299058</v>
      </c>
      <c r="P479" s="211">
        <f t="shared" si="236"/>
        <v>0.16631989936094627</v>
      </c>
      <c r="Q479" s="211">
        <f t="shared" si="236"/>
        <v>0.1605837760720594</v>
      </c>
      <c r="R479" s="211">
        <f t="shared" si="236"/>
        <v>0.15504548305190008</v>
      </c>
      <c r="S479" s="211">
        <f t="shared" si="236"/>
        <v>0.14969819743191159</v>
      </c>
      <c r="T479" s="211">
        <f t="shared" si="236"/>
        <v>0.14453533165401658</v>
      </c>
      <c r="U479" s="211">
        <f t="shared" si="236"/>
        <v>0.13955052535511217</v>
      </c>
      <c r="V479" s="211">
        <f t="shared" si="236"/>
        <v>0.13473763753145701</v>
      </c>
      <c r="W479" s="211">
        <f t="shared" si="236"/>
        <v>0.13009073897329645</v>
      </c>
      <c r="X479" s="211">
        <f t="shared" si="236"/>
        <v>0.12560410496040667</v>
      </c>
      <c r="Y479" s="211">
        <f t="shared" si="236"/>
        <v>0.12127220820955793</v>
      </c>
      <c r="Z479" s="211">
        <f t="shared" si="236"/>
        <v>0.11694303514110686</v>
      </c>
      <c r="AA479" s="211">
        <f t="shared" si="236"/>
        <v>0.11261668420747041</v>
      </c>
      <c r="AB479" s="211">
        <f t="shared" si="236"/>
        <v>0.10829326136619591</v>
      </c>
      <c r="AC479" s="211">
        <f t="shared" si="236"/>
        <v>0.1039728809810913</v>
      </c>
      <c r="AD479" s="211">
        <f t="shared" si="236"/>
        <v>9.9655666874891469E-2</v>
      </c>
      <c r="AE479" s="211">
        <f t="shared" si="236"/>
        <v>9.5341753566962228E-2</v>
      </c>
      <c r="AF479" s="211">
        <f t="shared" si="236"/>
        <v>9.1031287738906674E-2</v>
      </c>
      <c r="AG479" s="211">
        <f t="shared" si="236"/>
        <v>8.6724429983523907E-2</v>
      </c>
      <c r="AH479" s="211">
        <f t="shared" si="236"/>
        <v>8.2421356909715818E-2</v>
      </c>
      <c r="AI479" s="211">
        <f t="shared" si="236"/>
        <v>7.8122263699649391E-2</v>
      </c>
      <c r="AJ479" s="211">
        <f t="shared" si="236"/>
        <v>7.3827367247815828E-2</v>
      </c>
      <c r="AK479" s="211">
        <f t="shared" si="236"/>
        <v>6.9536910059346854E-2</v>
      </c>
      <c r="AL479" s="211">
        <f t="shared" si="236"/>
        <v>6.5251165154657259E-2</v>
      </c>
      <c r="AM479" s="211">
        <f>AM478*($K$76/$K$71)^(1/(COUNT($D478:$D483)))</f>
        <v>2.885993018191417E-3</v>
      </c>
      <c r="AN479" s="210">
        <f t="shared" si="231"/>
        <v>2.885993018191417E-3</v>
      </c>
      <c r="AO479" s="210">
        <f t="shared" si="231"/>
        <v>2.885993018191417E-3</v>
      </c>
      <c r="AP479" s="210">
        <f t="shared" si="231"/>
        <v>2.885993018191417E-3</v>
      </c>
      <c r="AQ479" s="210">
        <f t="shared" si="231"/>
        <v>2.885993018191417E-3</v>
      </c>
      <c r="AR479" s="210">
        <f t="shared" si="231"/>
        <v>2.885993018191417E-3</v>
      </c>
      <c r="AS479" s="210">
        <f t="shared" si="231"/>
        <v>2.885993018191417E-3</v>
      </c>
      <c r="AT479" s="210">
        <f t="shared" si="231"/>
        <v>2.885993018191417E-3</v>
      </c>
      <c r="AU479" s="210">
        <f t="shared" si="231"/>
        <v>2.885993018191417E-3</v>
      </c>
      <c r="AV479" s="210">
        <f t="shared" si="231"/>
        <v>2.885993018191417E-3</v>
      </c>
      <c r="AW479" s="210">
        <f t="shared" si="231"/>
        <v>2.885993018191417E-3</v>
      </c>
      <c r="AX479" s="210">
        <f t="shared" si="231"/>
        <v>2.885993018191417E-3</v>
      </c>
      <c r="AY479" s="210">
        <f t="shared" si="229"/>
        <v>2.885993018191417E-3</v>
      </c>
      <c r="AZ479" s="210">
        <f t="shared" si="229"/>
        <v>2.885993018191417E-3</v>
      </c>
    </row>
    <row r="480" spans="2:52" s="202" customFormat="1" x14ac:dyDescent="0.25">
      <c r="B480" s="201"/>
      <c r="D480" s="208">
        <f t="shared" si="207"/>
        <v>65</v>
      </c>
      <c r="E480" s="202" t="s">
        <v>721</v>
      </c>
      <c r="G480"/>
      <c r="I480"/>
      <c r="J480"/>
      <c r="K480" s="209" cm="1">
        <f t="array" ref="K480">SUMPRODUCT((EmissionRates!$J$50:$S$109)*(EmissionRates!$E$50:$E$109=$D480)*(EmissionRates!$J$8:$S$8=$E$418)*(EmissionRates!$B$50:$B$109=K$2)*(EmissionRates!$F$50:$F$109=$F$349))</f>
        <v>0.25451092617660698</v>
      </c>
      <c r="L480" s="210">
        <f t="shared" ref="L480:AL480" si="237">K480*($AM$71/$K$71)^(1/(COUNT(K$2:AM$2)))</f>
        <v>0.2457332269564462</v>
      </c>
      <c r="M480" s="210">
        <f t="shared" si="237"/>
        <v>0.2372582573862736</v>
      </c>
      <c r="N480" s="210">
        <f t="shared" si="237"/>
        <v>0.22907557677557525</v>
      </c>
      <c r="O480" s="210">
        <f t="shared" si="237"/>
        <v>0.22117510451755684</v>
      </c>
      <c r="P480" s="210">
        <f t="shared" si="237"/>
        <v>0.21354710767039758</v>
      </c>
      <c r="Q480" s="210">
        <f t="shared" si="237"/>
        <v>0.20618218896680784</v>
      </c>
      <c r="R480" s="210">
        <f t="shared" si="237"/>
        <v>0.19907127523711926</v>
      </c>
      <c r="S480" s="210">
        <f t="shared" si="237"/>
        <v>0.19220560623164501</v>
      </c>
      <c r="T480" s="210">
        <f t="shared" si="237"/>
        <v>0.1855767238285401</v>
      </c>
      <c r="U480" s="210">
        <f t="shared" si="237"/>
        <v>0.1791764616138663</v>
      </c>
      <c r="V480" s="210">
        <f t="shared" si="237"/>
        <v>0.17299693482102496</v>
      </c>
      <c r="W480" s="210">
        <f t="shared" si="237"/>
        <v>0.16703053061716375</v>
      </c>
      <c r="X480" s="210">
        <f t="shared" si="237"/>
        <v>0.16126989872459049</v>
      </c>
      <c r="Y480" s="210">
        <f t="shared" si="237"/>
        <v>0.15570794236564042</v>
      </c>
      <c r="Z480" s="210">
        <f t="shared" si="237"/>
        <v>0.1501494830897242</v>
      </c>
      <c r="AA480" s="210">
        <f t="shared" si="237"/>
        <v>0.14459464730522081</v>
      </c>
      <c r="AB480" s="210">
        <f t="shared" si="237"/>
        <v>0.1390435710567518</v>
      </c>
      <c r="AC480" s="210">
        <f t="shared" si="237"/>
        <v>0.13349640118219111</v>
      </c>
      <c r="AD480" s="210">
        <f t="shared" si="237"/>
        <v>0.12795329666424016</v>
      </c>
      <c r="AE480" s="210">
        <f t="shared" si="237"/>
        <v>0.12241443021958283</v>
      </c>
      <c r="AF480" s="210">
        <f t="shared" si="237"/>
        <v>0.1168799901806569</v>
      </c>
      <c r="AG480" s="210">
        <f t="shared" si="237"/>
        <v>0.11135018274123654</v>
      </c>
      <c r="AH480" s="210">
        <f t="shared" si="237"/>
        <v>0.10582523465903577</v>
      </c>
      <c r="AI480" s="210">
        <f t="shared" si="237"/>
        <v>0.10030539653898757</v>
      </c>
      <c r="AJ480" s="210">
        <f t="shared" si="237"/>
        <v>9.4790946863651443E-2</v>
      </c>
      <c r="AK480" s="210">
        <f t="shared" si="237"/>
        <v>8.9282196998472327E-2</v>
      </c>
      <c r="AL480" s="210">
        <f t="shared" si="237"/>
        <v>8.3779497489116408E-2</v>
      </c>
      <c r="AM480" s="209" cm="1">
        <f t="array" ref="AM480">SUMPRODUCT((EmissionRates!$J$50:$S$109)*(EmissionRates!$E$50:$E$109=$D480)*(EmissionRates!$J$8:$S$8=$E$418)*(EmissionRates!$B$50:$B$109=AM$2)*(EmissionRates!$F$50:$F$109=$F$349))</f>
        <v>3.2530296016422999E-3</v>
      </c>
      <c r="AN480" s="210">
        <f t="shared" si="231"/>
        <v>3.2530296016422999E-3</v>
      </c>
      <c r="AO480" s="210">
        <f t="shared" si="231"/>
        <v>3.2530296016422999E-3</v>
      </c>
      <c r="AP480" s="210">
        <f t="shared" si="231"/>
        <v>3.2530296016422999E-3</v>
      </c>
      <c r="AQ480" s="210">
        <f t="shared" si="231"/>
        <v>3.2530296016422999E-3</v>
      </c>
      <c r="AR480" s="210">
        <f t="shared" si="231"/>
        <v>3.2530296016422999E-3</v>
      </c>
      <c r="AS480" s="210">
        <f t="shared" si="231"/>
        <v>3.2530296016422999E-3</v>
      </c>
      <c r="AT480" s="210">
        <f t="shared" si="231"/>
        <v>3.2530296016422999E-3</v>
      </c>
      <c r="AU480" s="210">
        <f t="shared" si="231"/>
        <v>3.2530296016422999E-3</v>
      </c>
      <c r="AV480" s="210">
        <f t="shared" si="231"/>
        <v>3.2530296016422999E-3</v>
      </c>
      <c r="AW480" s="210">
        <f t="shared" si="231"/>
        <v>3.2530296016422999E-3</v>
      </c>
      <c r="AX480" s="210">
        <f t="shared" si="231"/>
        <v>3.2530296016422999E-3</v>
      </c>
      <c r="AY480" s="210">
        <f t="shared" si="229"/>
        <v>3.2530296016422999E-3</v>
      </c>
      <c r="AZ480" s="210">
        <f t="shared" si="229"/>
        <v>3.2530296016422999E-3</v>
      </c>
    </row>
    <row r="481" spans="2:52" s="202" customFormat="1" x14ac:dyDescent="0.25">
      <c r="B481" s="201"/>
      <c r="D481" s="208">
        <f>LEFT(E481,FIND("M", E481)-1)*1</f>
        <v>66</v>
      </c>
      <c r="E481" s="202" t="s">
        <v>722</v>
      </c>
      <c r="G481"/>
      <c r="I481"/>
      <c r="J481"/>
      <c r="K481" s="211">
        <f t="shared" ref="K481:AL481" si="238">K480*($K$76/$K$71)^(1/(COUNT($D480:$D485)))</f>
        <v>0.24713506638673222</v>
      </c>
      <c r="L481" s="211">
        <f t="shared" si="238"/>
        <v>0.23861174948209007</v>
      </c>
      <c r="M481" s="211">
        <f t="shared" si="238"/>
        <v>0.2303823889638042</v>
      </c>
      <c r="N481" s="211">
        <f t="shared" si="238"/>
        <v>0.22243684671803388</v>
      </c>
      <c r="O481" s="211">
        <f t="shared" si="238"/>
        <v>0.21476533427924344</v>
      </c>
      <c r="P481" s="211">
        <f t="shared" si="238"/>
        <v>0.20735840077135792</v>
      </c>
      <c r="Q481" s="211">
        <f t="shared" si="238"/>
        <v>0.20020692126480999</v>
      </c>
      <c r="R481" s="211">
        <f t="shared" si="238"/>
        <v>0.193302085535135</v>
      </c>
      <c r="S481" s="211">
        <f t="shared" si="238"/>
        <v>0.18663538720926501</v>
      </c>
      <c r="T481" s="211">
        <f t="shared" si="238"/>
        <v>0.180198613286151</v>
      </c>
      <c r="U481" s="211">
        <f t="shared" si="238"/>
        <v>0.17398383401880305</v>
      </c>
      <c r="V481" s="211">
        <f t="shared" si="238"/>
        <v>0.16798339314528349</v>
      </c>
      <c r="W481" s="211">
        <f t="shared" si="238"/>
        <v>0.16218989845661871</v>
      </c>
      <c r="X481" s="211">
        <f t="shared" si="238"/>
        <v>0.15659621269000951</v>
      </c>
      <c r="Y481" s="211">
        <f t="shared" si="238"/>
        <v>0.15119544473612048</v>
      </c>
      <c r="Z481" s="211">
        <f t="shared" si="238"/>
        <v>0.14579807251796947</v>
      </c>
      <c r="AA481" s="211">
        <f t="shared" si="238"/>
        <v>0.14040421878055448</v>
      </c>
      <c r="AB481" s="211">
        <f t="shared" si="238"/>
        <v>0.13501401562585277</v>
      </c>
      <c r="AC481" s="211">
        <f t="shared" si="238"/>
        <v>0.12962760563629985</v>
      </c>
      <c r="AD481" s="211">
        <f t="shared" si="238"/>
        <v>0.12424514318719533</v>
      </c>
      <c r="AE481" s="211">
        <f t="shared" si="238"/>
        <v>0.11886679598980318</v>
      </c>
      <c r="AF481" s="211">
        <f t="shared" si="238"/>
        <v>0.11349274691858864</v>
      </c>
      <c r="AG481" s="211">
        <f t="shared" si="238"/>
        <v>0.10812319619172241</v>
      </c>
      <c r="AH481" s="211">
        <f t="shared" si="238"/>
        <v>0.10275836399536135</v>
      </c>
      <c r="AI481" s="211">
        <f t="shared" si="238"/>
        <v>9.7398493671776346E-2</v>
      </c>
      <c r="AJ481" s="211">
        <f t="shared" si="238"/>
        <v>9.2043855632956667E-2</v>
      </c>
      <c r="AK481" s="211">
        <f t="shared" si="238"/>
        <v>8.6694752220813756E-2</v>
      </c>
      <c r="AL481" s="211">
        <f t="shared" si="238"/>
        <v>8.1351523822016991E-2</v>
      </c>
      <c r="AM481" s="211">
        <f>AM480*($K$76/$K$71)^(1/(COUNT($D480:$D485)))</f>
        <v>3.1587551019401686E-3</v>
      </c>
      <c r="AN481" s="210">
        <f t="shared" si="231"/>
        <v>3.1587551019401686E-3</v>
      </c>
      <c r="AO481" s="210">
        <f t="shared" si="231"/>
        <v>3.1587551019401686E-3</v>
      </c>
      <c r="AP481" s="210">
        <f t="shared" si="231"/>
        <v>3.1587551019401686E-3</v>
      </c>
      <c r="AQ481" s="210">
        <f t="shared" si="231"/>
        <v>3.1587551019401686E-3</v>
      </c>
      <c r="AR481" s="210">
        <f t="shared" si="231"/>
        <v>3.1587551019401686E-3</v>
      </c>
      <c r="AS481" s="210">
        <f t="shared" si="231"/>
        <v>3.1587551019401686E-3</v>
      </c>
      <c r="AT481" s="210">
        <f t="shared" si="231"/>
        <v>3.1587551019401686E-3</v>
      </c>
      <c r="AU481" s="210">
        <f t="shared" si="231"/>
        <v>3.1587551019401686E-3</v>
      </c>
      <c r="AV481" s="210">
        <f t="shared" si="231"/>
        <v>3.1587551019401686E-3</v>
      </c>
      <c r="AW481" s="210">
        <f t="shared" si="231"/>
        <v>3.1587551019401686E-3</v>
      </c>
      <c r="AX481" s="210">
        <f t="shared" si="231"/>
        <v>3.1587551019401686E-3</v>
      </c>
      <c r="AY481" s="210">
        <f t="shared" si="231"/>
        <v>3.1587551019401686E-3</v>
      </c>
      <c r="AZ481" s="210">
        <f t="shared" si="231"/>
        <v>3.1587551019401686E-3</v>
      </c>
    </row>
    <row r="482" spans="2:52" s="202" customFormat="1" x14ac:dyDescent="0.25">
      <c r="B482" s="201"/>
      <c r="D482" s="208">
        <f>LEFT(E482,FIND("M", E482)-1)*1</f>
        <v>67</v>
      </c>
      <c r="E482" s="202" t="s">
        <v>723</v>
      </c>
      <c r="G482"/>
      <c r="I482"/>
      <c r="J482"/>
      <c r="K482" s="211">
        <f t="shared" ref="K482:AM482" si="239">K481*($K$76/$K$71)^(1/(COUNT($D481:$D485)))</f>
        <v>0.23856564458972246</v>
      </c>
      <c r="L482" s="211">
        <f t="shared" si="239"/>
        <v>0.23033787415986171</v>
      </c>
      <c r="M482" s="211">
        <f t="shared" si="239"/>
        <v>0.22239386716275722</v>
      </c>
      <c r="N482" s="211">
        <f t="shared" si="239"/>
        <v>0.21472383702421419</v>
      </c>
      <c r="O482" s="211">
        <f t="shared" si="239"/>
        <v>0.20731833469426894</v>
      </c>
      <c r="P482" s="211">
        <f t="shared" si="239"/>
        <v>0.20016823700648576</v>
      </c>
      <c r="Q482" s="211">
        <f t="shared" si="239"/>
        <v>0.19326473543872363</v>
      </c>
      <c r="R482" s="211">
        <f t="shared" si="239"/>
        <v>0.18659932526152795</v>
      </c>
      <c r="S482" s="211">
        <f t="shared" si="239"/>
        <v>0.18016379506077704</v>
      </c>
      <c r="T482" s="211">
        <f t="shared" si="239"/>
        <v>0.17395021662167759</v>
      </c>
      <c r="U482" s="211">
        <f t="shared" si="239"/>
        <v>0.16795093516164555</v>
      </c>
      <c r="V482" s="211">
        <f t="shared" si="239"/>
        <v>0.16215855990004016</v>
      </c>
      <c r="W482" s="211">
        <f t="shared" si="239"/>
        <v>0.15656595495313391</v>
      </c>
      <c r="X482" s="211">
        <f t="shared" si="239"/>
        <v>0.15116623054310124</v>
      </c>
      <c r="Y482" s="211">
        <f t="shared" si="239"/>
        <v>0.1459527345101958</v>
      </c>
      <c r="Z482" s="211">
        <f t="shared" si="239"/>
        <v>0.14074251646570796</v>
      </c>
      <c r="AA482" s="211">
        <f t="shared" si="239"/>
        <v>0.13553569489844625</v>
      </c>
      <c r="AB482" s="211">
        <f t="shared" si="239"/>
        <v>0.13033239732974475</v>
      </c>
      <c r="AC482" s="211">
        <f t="shared" si="239"/>
        <v>0.12513276139798526</v>
      </c>
      <c r="AD482" s="211">
        <f t="shared" si="239"/>
        <v>0.11993693612549561</v>
      </c>
      <c r="AE482" s="211">
        <f t="shared" si="239"/>
        <v>0.11474508340814255</v>
      </c>
      <c r="AF482" s="211">
        <f t="shared" si="239"/>
        <v>0.10955737977920935</v>
      </c>
      <c r="AG482" s="211">
        <f t="shared" si="239"/>
        <v>0.10437401851429082</v>
      </c>
      <c r="AH482" s="211">
        <f t="shared" si="239"/>
        <v>9.919521216457694E-2</v>
      </c>
      <c r="AI482" s="211">
        <f t="shared" si="239"/>
        <v>9.4021195634432148E-2</v>
      </c>
      <c r="AJ482" s="211">
        <f t="shared" si="239"/>
        <v>8.8852229959295384E-2</v>
      </c>
      <c r="AK482" s="211">
        <f t="shared" si="239"/>
        <v>8.368860699735596E-2</v>
      </c>
      <c r="AL482" s="211">
        <f t="shared" si="239"/>
        <v>7.8530655332357049E-2</v>
      </c>
      <c r="AM482" s="211">
        <f t="shared" si="239"/>
        <v>3.049225097891196E-3</v>
      </c>
      <c r="AN482" s="210">
        <f>$AM482</f>
        <v>3.049225097891196E-3</v>
      </c>
      <c r="AO482" s="210">
        <f t="shared" si="231"/>
        <v>3.049225097891196E-3</v>
      </c>
      <c r="AP482" s="210">
        <f t="shared" si="231"/>
        <v>3.049225097891196E-3</v>
      </c>
      <c r="AQ482" s="210">
        <f t="shared" si="231"/>
        <v>3.049225097891196E-3</v>
      </c>
      <c r="AR482" s="210">
        <f t="shared" si="231"/>
        <v>3.049225097891196E-3</v>
      </c>
      <c r="AS482" s="210">
        <f t="shared" si="231"/>
        <v>3.049225097891196E-3</v>
      </c>
      <c r="AT482" s="210">
        <f t="shared" si="231"/>
        <v>3.049225097891196E-3</v>
      </c>
      <c r="AU482" s="210">
        <f t="shared" si="231"/>
        <v>3.049225097891196E-3</v>
      </c>
      <c r="AV482" s="210">
        <f t="shared" si="231"/>
        <v>3.049225097891196E-3</v>
      </c>
      <c r="AW482" s="210">
        <f t="shared" si="231"/>
        <v>3.049225097891196E-3</v>
      </c>
      <c r="AX482" s="210">
        <f t="shared" si="231"/>
        <v>3.049225097891196E-3</v>
      </c>
      <c r="AY482" s="210">
        <f t="shared" si="231"/>
        <v>3.049225097891196E-3</v>
      </c>
      <c r="AZ482" s="210">
        <f t="shared" si="231"/>
        <v>3.049225097891196E-3</v>
      </c>
    </row>
    <row r="483" spans="2:52" s="202" customFormat="1" x14ac:dyDescent="0.25">
      <c r="B483" s="201"/>
      <c r="D483" s="208">
        <f>LEFT(E483,FIND("M", E483)-1)*1</f>
        <v>68</v>
      </c>
      <c r="E483" s="202" t="s">
        <v>724</v>
      </c>
      <c r="G483"/>
      <c r="I483"/>
      <c r="J483"/>
      <c r="K483" s="211">
        <f t="shared" ref="K483:AM483" si="240">K482*($K$76/$K$71)^(1/(COUNT($D482:$D485)))</f>
        <v>0.22827051233952578</v>
      </c>
      <c r="L483" s="211">
        <f t="shared" si="240"/>
        <v>0.22039780554359836</v>
      </c>
      <c r="M483" s="211">
        <f t="shared" si="240"/>
        <v>0.21279661656948426</v>
      </c>
      <c r="N483" s="211">
        <f t="shared" si="240"/>
        <v>0.20545758117570045</v>
      </c>
      <c r="O483" s="211">
        <f t="shared" si="240"/>
        <v>0.19837165807937471</v>
      </c>
      <c r="P483" s="211">
        <f t="shared" si="240"/>
        <v>0.19153011781788881</v>
      </c>
      <c r="Q483" s="211">
        <f t="shared" si="240"/>
        <v>0.18492453199466644</v>
      </c>
      <c r="R483" s="211">
        <f t="shared" si="240"/>
        <v>0.17854676289585841</v>
      </c>
      <c r="S483" s="211">
        <f t="shared" si="240"/>
        <v>0.17238895346513206</v>
      </c>
      <c r="T483" s="211">
        <f t="shared" si="240"/>
        <v>0.16644351762421566</v>
      </c>
      <c r="U483" s="211">
        <f t="shared" si="240"/>
        <v>0.16070313092727243</v>
      </c>
      <c r="V483" s="211">
        <f t="shared" si="240"/>
        <v>0.15516072153759108</v>
      </c>
      <c r="W483" s="211">
        <f t="shared" si="240"/>
        <v>0.149809461515477</v>
      </c>
      <c r="X483" s="211">
        <f t="shared" si="240"/>
        <v>0.14464275840661076</v>
      </c>
      <c r="Y483" s="211">
        <f t="shared" si="240"/>
        <v>0.13965424712051136</v>
      </c>
      <c r="Z483" s="211">
        <f t="shared" si="240"/>
        <v>0.13466887236354971</v>
      </c>
      <c r="AA483" s="211">
        <f t="shared" si="240"/>
        <v>0.12968674751123338</v>
      </c>
      <c r="AB483" s="211">
        <f t="shared" si="240"/>
        <v>0.12470799458180311</v>
      </c>
      <c r="AC483" s="211">
        <f t="shared" si="240"/>
        <v>0.11973274527395338</v>
      </c>
      <c r="AD483" s="211">
        <f t="shared" si="240"/>
        <v>0.11476114217905843</v>
      </c>
      <c r="AE483" s="211">
        <f t="shared" si="240"/>
        <v>0.10979334020648304</v>
      </c>
      <c r="AF483" s="211">
        <f t="shared" si="240"/>
        <v>0.10482950827134105</v>
      </c>
      <c r="AG483" s="211">
        <f t="shared" si="240"/>
        <v>9.9869831308555188E-2</v>
      </c>
      <c r="AH483" s="211">
        <f t="shared" si="240"/>
        <v>9.4914512696818651E-2</v>
      </c>
      <c r="AI483" s="211">
        <f t="shared" si="240"/>
        <v>8.9963777203363585E-2</v>
      </c>
      <c r="AJ483" s="211">
        <f t="shared" si="240"/>
        <v>8.5017874598828522E-2</v>
      </c>
      <c r="AK483" s="211">
        <f t="shared" si="240"/>
        <v>8.0077084146468358E-2</v>
      </c>
      <c r="AL483" s="211">
        <f t="shared" si="240"/>
        <v>7.5141720250226376E-2</v>
      </c>
      <c r="AM483" s="211">
        <f t="shared" si="240"/>
        <v>2.917637937898415E-3</v>
      </c>
      <c r="AN483" s="210">
        <f>$AM483</f>
        <v>2.917637937898415E-3</v>
      </c>
      <c r="AO483" s="210">
        <f t="shared" si="231"/>
        <v>2.917637937898415E-3</v>
      </c>
      <c r="AP483" s="210">
        <f t="shared" si="231"/>
        <v>2.917637937898415E-3</v>
      </c>
      <c r="AQ483" s="210">
        <f t="shared" si="231"/>
        <v>2.917637937898415E-3</v>
      </c>
      <c r="AR483" s="210">
        <f t="shared" si="231"/>
        <v>2.917637937898415E-3</v>
      </c>
      <c r="AS483" s="210">
        <f t="shared" si="231"/>
        <v>2.917637937898415E-3</v>
      </c>
      <c r="AT483" s="210">
        <f t="shared" si="231"/>
        <v>2.917637937898415E-3</v>
      </c>
      <c r="AU483" s="210">
        <f t="shared" si="231"/>
        <v>2.917637937898415E-3</v>
      </c>
      <c r="AV483" s="210">
        <f t="shared" si="231"/>
        <v>2.917637937898415E-3</v>
      </c>
      <c r="AW483" s="210">
        <f t="shared" si="231"/>
        <v>2.917637937898415E-3</v>
      </c>
      <c r="AX483" s="210">
        <f t="shared" si="231"/>
        <v>2.917637937898415E-3</v>
      </c>
      <c r="AY483" s="210">
        <f t="shared" si="231"/>
        <v>2.917637937898415E-3</v>
      </c>
      <c r="AZ483" s="210">
        <f t="shared" si="231"/>
        <v>2.917637937898415E-3</v>
      </c>
    </row>
    <row r="484" spans="2:52" s="202" customFormat="1" x14ac:dyDescent="0.25">
      <c r="B484" s="201"/>
      <c r="D484" s="208">
        <f>LEFT(E484,FIND("M", E484)-1)*1</f>
        <v>69</v>
      </c>
      <c r="E484" s="202" t="s">
        <v>725</v>
      </c>
      <c r="G484"/>
      <c r="I484"/>
      <c r="J484"/>
      <c r="K484" s="211">
        <f t="shared" ref="K484:AM484" si="241">K483*($K$76/$K$71)^(1/(COUNT($D483:$D485)))</f>
        <v>0.21523143232162614</v>
      </c>
      <c r="L484" s="211">
        <f t="shared" si="241"/>
        <v>0.2078084237929759</v>
      </c>
      <c r="M484" s="211">
        <f t="shared" si="241"/>
        <v>0.20064142366896273</v>
      </c>
      <c r="N484" s="211">
        <f t="shared" si="241"/>
        <v>0.19372160260458565</v>
      </c>
      <c r="O484" s="211">
        <f t="shared" si="241"/>
        <v>0.18704043576567897</v>
      </c>
      <c r="P484" s="211">
        <f t="shared" si="241"/>
        <v>0.18058969232679148</v>
      </c>
      <c r="Q484" s="211">
        <f t="shared" si="241"/>
        <v>0.17436142533126767</v>
      </c>
      <c r="R484" s="211">
        <f t="shared" si="241"/>
        <v>0.16834796190104007</v>
      </c>
      <c r="S484" s="211">
        <f t="shared" si="241"/>
        <v>0.16254189378407038</v>
      </c>
      <c r="T484" s="211">
        <f t="shared" si="241"/>
        <v>0.15693606822779599</v>
      </c>
      <c r="U484" s="211">
        <f t="shared" si="241"/>
        <v>0.15152357916733677</v>
      </c>
      <c r="V484" s="211">
        <f t="shared" si="241"/>
        <v>0.14629775871760806</v>
      </c>
      <c r="W484" s="211">
        <f t="shared" si="241"/>
        <v>0.14125216895885742</v>
      </c>
      <c r="X484" s="211">
        <f t="shared" si="241"/>
        <v>0.13638059400550623</v>
      </c>
      <c r="Y484" s="211">
        <f t="shared" si="241"/>
        <v>0.13167703234852449</v>
      </c>
      <c r="Z484" s="211">
        <f t="shared" si="241"/>
        <v>0.12697642805844886</v>
      </c>
      <c r="AA484" s="211">
        <f t="shared" si="241"/>
        <v>0.12227888803464466</v>
      </c>
      <c r="AB484" s="211">
        <f t="shared" si="241"/>
        <v>0.11758452732552725</v>
      </c>
      <c r="AC484" s="211">
        <f t="shared" si="241"/>
        <v>0.11289347010700687</v>
      </c>
      <c r="AD484" s="211">
        <f t="shared" si="241"/>
        <v>0.10820585082547085</v>
      </c>
      <c r="AE484" s="211">
        <f t="shared" si="241"/>
        <v>0.10352181554167891</v>
      </c>
      <c r="AF484" s="211">
        <f t="shared" si="241"/>
        <v>9.8841523522115032E-2</v>
      </c>
      <c r="AG484" s="211">
        <f t="shared" si="241"/>
        <v>9.4165149138001752E-2</v>
      </c>
      <c r="AH484" s="211">
        <f t="shared" si="241"/>
        <v>8.9492884150802213E-2</v>
      </c>
      <c r="AI484" s="211">
        <f t="shared" si="241"/>
        <v>8.4824940488780032E-2</v>
      </c>
      <c r="AJ484" s="211">
        <f t="shared" si="241"/>
        <v>8.0161553655381232E-2</v>
      </c>
      <c r="AK484" s="211">
        <f t="shared" si="241"/>
        <v>7.5502986962015295E-2</v>
      </c>
      <c r="AL484" s="211">
        <f t="shared" si="241"/>
        <v>7.0849536853502648E-2</v>
      </c>
      <c r="AM484" s="211">
        <f t="shared" si="241"/>
        <v>2.7509790289328446E-3</v>
      </c>
      <c r="AN484" s="210">
        <f>$AM484</f>
        <v>2.7509790289328446E-3</v>
      </c>
      <c r="AO484" s="210">
        <f t="shared" si="231"/>
        <v>2.7509790289328446E-3</v>
      </c>
      <c r="AP484" s="210">
        <f t="shared" si="231"/>
        <v>2.7509790289328446E-3</v>
      </c>
      <c r="AQ484" s="210">
        <f t="shared" si="231"/>
        <v>2.7509790289328446E-3</v>
      </c>
      <c r="AR484" s="210">
        <f t="shared" si="231"/>
        <v>2.7509790289328446E-3</v>
      </c>
      <c r="AS484" s="210">
        <f t="shared" si="231"/>
        <v>2.7509790289328446E-3</v>
      </c>
      <c r="AT484" s="210">
        <f t="shared" si="231"/>
        <v>2.7509790289328446E-3</v>
      </c>
      <c r="AU484" s="210">
        <f t="shared" si="231"/>
        <v>2.7509790289328446E-3</v>
      </c>
      <c r="AV484" s="210">
        <f t="shared" si="231"/>
        <v>2.7509790289328446E-3</v>
      </c>
      <c r="AW484" s="210">
        <f t="shared" si="231"/>
        <v>2.7509790289328446E-3</v>
      </c>
      <c r="AX484" s="210">
        <f t="shared" si="231"/>
        <v>2.7509790289328446E-3</v>
      </c>
      <c r="AY484" s="210">
        <f t="shared" si="231"/>
        <v>2.7509790289328446E-3</v>
      </c>
      <c r="AZ484" s="210">
        <f t="shared" si="231"/>
        <v>2.7509790289328446E-3</v>
      </c>
    </row>
    <row r="485" spans="2:52" s="202" customFormat="1" x14ac:dyDescent="0.25">
      <c r="B485" s="201"/>
      <c r="D485" s="208">
        <f>LEFT(E485,FIND("M", E485)-1)*1</f>
        <v>70</v>
      </c>
      <c r="E485" s="202" t="s">
        <v>726</v>
      </c>
      <c r="G485"/>
      <c r="I485"/>
      <c r="J485"/>
      <c r="K485" s="209" cm="1">
        <f t="array" ref="K485">SUMPRODUCT((EmissionRates!$J$50:$S$109)*(EmissionRates!$E$50:$E$109=$D485)*(EmissionRates!$J$8:$S$8=$E$418)*(EmissionRates!$B$50:$B$109=K$2)*(EmissionRates!$F$50:$F$109=$F$349))</f>
        <v>0.27545346442060598</v>
      </c>
      <c r="L485" s="210">
        <f t="shared" ref="L485:AL485" si="242">K485*($AM$71/$K$71)^(1/(COUNT(K$2:AM$2)))</f>
        <v>0.26595348854075879</v>
      </c>
      <c r="M485" s="210">
        <f t="shared" si="242"/>
        <v>0.25678115254704448</v>
      </c>
      <c r="N485" s="210">
        <f t="shared" si="242"/>
        <v>0.24792515663235376</v>
      </c>
      <c r="O485" s="210">
        <f t="shared" si="242"/>
        <v>0.23937459070293679</v>
      </c>
      <c r="P485" s="210">
        <f t="shared" si="242"/>
        <v>0.23111892093777525</v>
      </c>
      <c r="Q485" s="210">
        <f t="shared" si="242"/>
        <v>0.22314797681150153</v>
      </c>
      <c r="R485" s="210">
        <f t="shared" si="242"/>
        <v>0.21545193856487788</v>
      </c>
      <c r="S485" s="210">
        <f t="shared" si="242"/>
        <v>0.20802132510739998</v>
      </c>
      <c r="T485" s="210">
        <f t="shared" si="242"/>
        <v>0.20084698233712142</v>
      </c>
      <c r="U485" s="210">
        <f t="shared" si="242"/>
        <v>0.19392007186330995</v>
      </c>
      <c r="V485" s="210">
        <f t="shared" si="242"/>
        <v>0.18723206011804228</v>
      </c>
      <c r="W485" s="210">
        <f t="shared" si="242"/>
        <v>0.18077470784332372</v>
      </c>
      <c r="X485" s="210">
        <f t="shared" si="242"/>
        <v>0.1745400599407812</v>
      </c>
      <c r="Y485" s="210">
        <f t="shared" si="242"/>
        <v>0.16852043567142505</v>
      </c>
      <c r="Z485" s="210">
        <f t="shared" si="242"/>
        <v>0.16250459624404606</v>
      </c>
      <c r="AA485" s="210">
        <f t="shared" si="242"/>
        <v>0.15649267846858966</v>
      </c>
      <c r="AB485" s="210">
        <f t="shared" si="242"/>
        <v>0.15048482958416612</v>
      </c>
      <c r="AC485" s="210">
        <f t="shared" si="242"/>
        <v>0.14448120851126536</v>
      </c>
      <c r="AD485" s="210">
        <f t="shared" si="242"/>
        <v>0.13848198731454708</v>
      </c>
      <c r="AE485" s="210">
        <f t="shared" si="242"/>
        <v>0.13248735292275987</v>
      </c>
      <c r="AF485" s="210">
        <f t="shared" si="242"/>
        <v>0.12649750916535507</v>
      </c>
      <c r="AG485" s="210">
        <f t="shared" si="242"/>
        <v>0.12051267920284801</v>
      </c>
      <c r="AH485" s="210">
        <f t="shared" si="242"/>
        <v>0.11453310845180628</v>
      </c>
      <c r="AI485" s="210">
        <f t="shared" si="242"/>
        <v>0.10855906813829477</v>
      </c>
      <c r="AJ485" s="210">
        <f t="shared" si="242"/>
        <v>0.10259085965992715</v>
      </c>
      <c r="AK485" s="210">
        <f t="shared" si="242"/>
        <v>9.6628820002984492E-2</v>
      </c>
      <c r="AL485" s="210">
        <f t="shared" si="242"/>
        <v>9.0673328557930089E-2</v>
      </c>
      <c r="AM485" s="209" cm="1">
        <f t="array" ref="AM485">SUMPRODUCT((EmissionRates!$J$50:$S$109)*(EmissionRates!$E$50:$E$109=$D485)*(EmissionRates!$J$8:$S$8=$E$418)*(EmissionRates!$B$50:$B$109=AM$2)*(EmissionRates!$F$50:$F$109=$F$349))</f>
        <v>3.2549589090892202E-3</v>
      </c>
      <c r="AN485" s="210">
        <f>$AM485</f>
        <v>3.2549589090892202E-3</v>
      </c>
      <c r="AO485" s="210">
        <f t="shared" si="231"/>
        <v>3.2549589090892202E-3</v>
      </c>
      <c r="AP485" s="210">
        <f t="shared" si="231"/>
        <v>3.2549589090892202E-3</v>
      </c>
      <c r="AQ485" s="210">
        <f t="shared" si="231"/>
        <v>3.2549589090892202E-3</v>
      </c>
      <c r="AR485" s="210">
        <f t="shared" si="231"/>
        <v>3.2549589090892202E-3</v>
      </c>
      <c r="AS485" s="210">
        <f t="shared" si="231"/>
        <v>3.2549589090892202E-3</v>
      </c>
      <c r="AT485" s="210">
        <f t="shared" si="231"/>
        <v>3.2549589090892202E-3</v>
      </c>
      <c r="AU485" s="210">
        <f t="shared" si="231"/>
        <v>3.2549589090892202E-3</v>
      </c>
      <c r="AV485" s="210">
        <f t="shared" si="231"/>
        <v>3.2549589090892202E-3</v>
      </c>
      <c r="AW485" s="210">
        <f t="shared" si="231"/>
        <v>3.2549589090892202E-3</v>
      </c>
      <c r="AX485" s="210">
        <f t="shared" si="231"/>
        <v>3.2549589090892202E-3</v>
      </c>
      <c r="AY485" s="210">
        <f t="shared" si="231"/>
        <v>3.2549589090892202E-3</v>
      </c>
      <c r="AZ485" s="210">
        <f t="shared" si="231"/>
        <v>3.2549589090892202E-3</v>
      </c>
    </row>
    <row r="486" spans="2:52" s="202" customFormat="1" ht="5.0999999999999996" customHeight="1" x14ac:dyDescent="0.25">
      <c r="B486" s="201"/>
      <c r="D486" s="206"/>
      <c r="E486" s="207"/>
      <c r="I486" s="205"/>
      <c r="J486" s="205"/>
      <c r="K486" s="205"/>
      <c r="L486" s="205"/>
      <c r="M486" s="205"/>
      <c r="N486" s="205"/>
      <c r="O486" s="205"/>
      <c r="P486" s="205"/>
      <c r="Q486" s="205"/>
      <c r="R486" s="205"/>
      <c r="S486" s="205"/>
      <c r="T486" s="205"/>
      <c r="U486" s="205"/>
      <c r="V486" s="205"/>
      <c r="W486" s="205"/>
      <c r="X486" s="205"/>
      <c r="Y486" s="205"/>
      <c r="Z486" s="205"/>
      <c r="AA486" s="205"/>
      <c r="AB486" s="205"/>
      <c r="AC486" s="205"/>
      <c r="AD486" s="205"/>
      <c r="AE486" s="205"/>
      <c r="AF486" s="205"/>
      <c r="AG486" s="205"/>
      <c r="AH486" s="205"/>
      <c r="AI486" s="205"/>
      <c r="AJ486" s="205"/>
      <c r="AK486" s="205"/>
      <c r="AL486" s="205"/>
      <c r="AM486" s="205"/>
      <c r="AN486" s="205"/>
      <c r="AO486" s="205"/>
      <c r="AP486" s="205"/>
      <c r="AQ486" s="205"/>
      <c r="AR486" s="205"/>
    </row>
    <row r="487" spans="2:52" s="202" customFormat="1" ht="15" customHeight="1" x14ac:dyDescent="0.25">
      <c r="B487" s="201"/>
      <c r="D487" s="203" t="s">
        <v>728</v>
      </c>
      <c r="E487" s="204" t="str">
        <f>EmissionRates!$S$8</f>
        <v>SOx</v>
      </c>
      <c r="I487" s="205"/>
      <c r="J487" s="205"/>
      <c r="K487" s="205"/>
      <c r="L487" s="205"/>
      <c r="M487" s="205"/>
      <c r="N487" s="205"/>
      <c r="O487" s="205"/>
      <c r="P487" s="205"/>
      <c r="Q487" s="205"/>
      <c r="R487" s="205"/>
      <c r="S487" s="205"/>
      <c r="T487" s="205"/>
      <c r="U487" s="205"/>
      <c r="V487" s="205"/>
      <c r="W487" s="205"/>
      <c r="X487" s="205"/>
      <c r="Y487" s="205"/>
      <c r="Z487" s="205"/>
      <c r="AA487" s="205"/>
      <c r="AB487" s="205"/>
      <c r="AC487" s="205"/>
      <c r="AD487" s="205"/>
      <c r="AE487" s="205"/>
      <c r="AF487" s="205"/>
      <c r="AG487" s="205"/>
      <c r="AH487" s="205"/>
      <c r="AI487" s="205"/>
      <c r="AJ487" s="205"/>
      <c r="AK487" s="205"/>
      <c r="AL487" s="205"/>
      <c r="AM487" s="205"/>
      <c r="AN487" s="205"/>
      <c r="AO487" s="205"/>
      <c r="AP487" s="205"/>
      <c r="AQ487" s="205"/>
      <c r="AR487" s="205"/>
    </row>
    <row r="488" spans="2:52" s="202" customFormat="1" ht="5.0999999999999996" customHeight="1" x14ac:dyDescent="0.25">
      <c r="B488" s="201"/>
      <c r="D488" s="206"/>
      <c r="E488" s="207"/>
      <c r="I488" s="205"/>
      <c r="J488" s="205"/>
      <c r="K488" s="205"/>
      <c r="L488" s="205"/>
      <c r="M488" s="205"/>
      <c r="N488" s="205"/>
      <c r="O488" s="205"/>
      <c r="P488" s="205"/>
      <c r="Q488" s="205"/>
      <c r="R488" s="205"/>
      <c r="S488" s="205"/>
      <c r="T488" s="205"/>
      <c r="U488" s="205"/>
      <c r="V488" s="205"/>
      <c r="W488" s="205"/>
      <c r="X488" s="205"/>
      <c r="Y488" s="205"/>
      <c r="Z488" s="205"/>
      <c r="AA488" s="205"/>
      <c r="AB488" s="205"/>
      <c r="AC488" s="205"/>
      <c r="AD488" s="205"/>
      <c r="AE488" s="205"/>
      <c r="AF488" s="205"/>
      <c r="AG488" s="205"/>
      <c r="AH488" s="205"/>
      <c r="AI488" s="205"/>
      <c r="AJ488" s="205"/>
      <c r="AK488" s="205"/>
      <c r="AL488" s="205"/>
      <c r="AM488" s="205"/>
      <c r="AN488" s="205"/>
      <c r="AO488" s="205"/>
      <c r="AP488" s="205"/>
      <c r="AQ488" s="205"/>
      <c r="AR488" s="205"/>
    </row>
    <row r="489" spans="2:52" s="202" customFormat="1" x14ac:dyDescent="0.25">
      <c r="B489" s="201"/>
      <c r="D489" s="208">
        <f t="shared" ref="D489:D549" si="243">LEFT(E489,FIND("M", E489)-1)*1</f>
        <v>5</v>
      </c>
      <c r="E489" s="202" t="s">
        <v>659</v>
      </c>
      <c r="G489"/>
      <c r="I489"/>
      <c r="J489"/>
      <c r="K489" s="209" cm="1">
        <f t="array" ref="K489">SUMPRODUCT((EmissionRates!$J$50:$S$109)*(EmissionRates!$E$50:$E$109=$D489)*(EmissionRates!$J$8:$S$8=$E$487)*(EmissionRates!$B$50:$B$109=K$2)*(EmissionRates!$F$50:$F$109=$F$349))</f>
        <v>9.9231839329838208E-3</v>
      </c>
      <c r="L489" s="210">
        <f t="shared" ref="L489:AL489" si="244">K489*($AM$71/$K$71)^(1/(COUNT(K$2:AM$2)))</f>
        <v>9.5809482373358356E-3</v>
      </c>
      <c r="M489" s="210">
        <f t="shared" si="244"/>
        <v>9.2505157363244363E-3</v>
      </c>
      <c r="N489" s="210">
        <f t="shared" si="244"/>
        <v>8.9314793555111578E-3</v>
      </c>
      <c r="O489" s="210">
        <f t="shared" si="244"/>
        <v>8.6234460598429326E-3</v>
      </c>
      <c r="P489" s="210">
        <f t="shared" si="244"/>
        <v>8.3260363694547986E-3</v>
      </c>
      <c r="Q489" s="210">
        <f t="shared" si="244"/>
        <v>8.0388838921718365E-3</v>
      </c>
      <c r="R489" s="210">
        <f t="shared" si="244"/>
        <v>7.7616348721344184E-3</v>
      </c>
      <c r="S489" s="210">
        <f t="shared" si="244"/>
        <v>7.4939477539906901E-3</v>
      </c>
      <c r="T489" s="210">
        <f t="shared" si="244"/>
        <v>7.2354927621193985E-3</v>
      </c>
      <c r="U489" s="210">
        <f t="shared" si="244"/>
        <v>6.9859514943646939E-3</v>
      </c>
      <c r="V489" s="210">
        <f t="shared" si="244"/>
        <v>6.7450165297824058E-3</v>
      </c>
      <c r="W489" s="210">
        <f t="shared" si="244"/>
        <v>6.5123910499145614E-3</v>
      </c>
      <c r="X489" s="210">
        <f t="shared" si="244"/>
        <v>6.2877884731255759E-3</v>
      </c>
      <c r="Y489" s="210">
        <f t="shared" si="244"/>
        <v>6.0709321015496379E-3</v>
      </c>
      <c r="Z489" s="210">
        <f t="shared" si="244"/>
        <v>5.8542120785332495E-3</v>
      </c>
      <c r="AA489" s="210">
        <f t="shared" si="244"/>
        <v>5.6376333326412231E-3</v>
      </c>
      <c r="AB489" s="210">
        <f t="shared" si="244"/>
        <v>5.4212011681480082E-3</v>
      </c>
      <c r="AC489" s="210">
        <f t="shared" si="244"/>
        <v>5.2049213101486068E-3</v>
      </c>
      <c r="AD489" s="210">
        <f t="shared" si="244"/>
        <v>4.9887999572554411E-3</v>
      </c>
      <c r="AE489" s="210">
        <f t="shared" si="244"/>
        <v>4.7728438435582733E-3</v>
      </c>
      <c r="AF489" s="210">
        <f t="shared" si="244"/>
        <v>4.5570603119930182E-3</v>
      </c>
      <c r="AG489" s="210">
        <f t="shared" si="244"/>
        <v>4.3414574018952662E-3</v>
      </c>
      <c r="AH489" s="210">
        <f t="shared" si="244"/>
        <v>4.1260439543727E-3</v>
      </c>
      <c r="AI489" s="210">
        <f t="shared" si="244"/>
        <v>3.9108297403176008E-3</v>
      </c>
      <c r="AJ489" s="210">
        <f t="shared" si="244"/>
        <v>3.6958256175493231E-3</v>
      </c>
      <c r="AK489" s="210">
        <f t="shared" si="244"/>
        <v>3.4810437259654614E-3</v>
      </c>
      <c r="AL489" s="210">
        <f t="shared" si="244"/>
        <v>3.2664977330700987E-3</v>
      </c>
      <c r="AM489" s="209" cm="1">
        <f t="array" ref="AM489">SUMPRODUCT((EmissionRates!$J$50:$S$109)*(EmissionRates!$E$50:$E$109=$D489)*(EmissionRates!$J$8:$S$8=$E$487)*(EmissionRates!$B$50:$B$109=AM$2)*(EmissionRates!$F$50:$F$109=$F$349))</f>
        <v>8.3779962466650603E-3</v>
      </c>
      <c r="AN489" s="210">
        <f t="shared" ref="AN489:AZ504" si="245">$AM489</f>
        <v>8.3779962466650603E-3</v>
      </c>
      <c r="AO489" s="210">
        <f t="shared" si="245"/>
        <v>8.3779962466650603E-3</v>
      </c>
      <c r="AP489" s="210">
        <f t="shared" si="245"/>
        <v>8.3779962466650603E-3</v>
      </c>
      <c r="AQ489" s="210">
        <f t="shared" si="245"/>
        <v>8.3779962466650603E-3</v>
      </c>
      <c r="AR489" s="210">
        <f t="shared" si="245"/>
        <v>8.3779962466650603E-3</v>
      </c>
      <c r="AS489" s="210">
        <f t="shared" si="245"/>
        <v>8.3779962466650603E-3</v>
      </c>
      <c r="AT489" s="210">
        <f t="shared" si="245"/>
        <v>8.3779962466650603E-3</v>
      </c>
      <c r="AU489" s="210">
        <f t="shared" si="245"/>
        <v>8.3779962466650603E-3</v>
      </c>
      <c r="AV489" s="210">
        <f t="shared" si="245"/>
        <v>8.3779962466650603E-3</v>
      </c>
      <c r="AW489" s="210">
        <f t="shared" si="245"/>
        <v>8.3779962466650603E-3</v>
      </c>
      <c r="AX489" s="210">
        <f t="shared" si="245"/>
        <v>8.3779962466650603E-3</v>
      </c>
      <c r="AY489" s="210">
        <f t="shared" si="245"/>
        <v>8.3779962466650603E-3</v>
      </c>
      <c r="AZ489" s="210">
        <f t="shared" si="245"/>
        <v>8.3779962466650603E-3</v>
      </c>
    </row>
    <row r="490" spans="2:52" s="202" customFormat="1" x14ac:dyDescent="0.25">
      <c r="B490" s="201"/>
      <c r="D490" s="208">
        <f t="shared" si="243"/>
        <v>6</v>
      </c>
      <c r="E490" s="202" t="s">
        <v>662</v>
      </c>
      <c r="G490"/>
      <c r="I490"/>
      <c r="J490"/>
      <c r="K490" s="211">
        <f t="shared" ref="K490:AM493" si="246">K489*($K$76/$K$71)^(1/(COUNT($D489:$D494)))</f>
        <v>9.6356048712187541E-3</v>
      </c>
      <c r="L490" s="211">
        <f t="shared" si="246"/>
        <v>9.3032873450737876E-3</v>
      </c>
      <c r="M490" s="211">
        <f t="shared" si="246"/>
        <v>8.9824309508099096E-3</v>
      </c>
      <c r="N490" s="211">
        <f t="shared" si="246"/>
        <v>8.672640411218846E-3</v>
      </c>
      <c r="O490" s="211">
        <f t="shared" si="246"/>
        <v>8.3735340816089871E-3</v>
      </c>
      <c r="P490" s="211">
        <f t="shared" si="246"/>
        <v>8.0847434796403848E-3</v>
      </c>
      <c r="Q490" s="211">
        <f t="shared" si="246"/>
        <v>7.8059128313750286E-3</v>
      </c>
      <c r="R490" s="211">
        <f t="shared" si="246"/>
        <v>7.5366986329831742E-3</v>
      </c>
      <c r="S490" s="211">
        <f t="shared" si="246"/>
        <v>7.2767692275657499E-3</v>
      </c>
      <c r="T490" s="211">
        <f t="shared" si="246"/>
        <v>7.0258043965715326E-3</v>
      </c>
      <c r="U490" s="211">
        <f t="shared" si="246"/>
        <v>6.7834949653057227E-3</v>
      </c>
      <c r="V490" s="211">
        <f t="shared" si="246"/>
        <v>6.5495424220439408E-3</v>
      </c>
      <c r="W490" s="211">
        <f t="shared" si="246"/>
        <v>6.3236585502824093E-3</v>
      </c>
      <c r="X490" s="211">
        <f t="shared" si="246"/>
        <v>6.1055650736712708E-3</v>
      </c>
      <c r="Y490" s="211">
        <f t="shared" si="246"/>
        <v>5.8949933131936215E-3</v>
      </c>
      <c r="Z490" s="211">
        <f t="shared" si="246"/>
        <v>5.6845539498229332E-3</v>
      </c>
      <c r="AA490" s="211">
        <f t="shared" si="246"/>
        <v>5.4742517692916333E-3</v>
      </c>
      <c r="AB490" s="211">
        <f t="shared" si="246"/>
        <v>5.2640919221535222E-3</v>
      </c>
      <c r="AC490" s="211">
        <f t="shared" si="246"/>
        <v>5.0540799675873535E-3</v>
      </c>
      <c r="AD490" s="211">
        <f t="shared" si="246"/>
        <v>4.8442219245665189E-3</v>
      </c>
      <c r="AE490" s="211">
        <f t="shared" si="246"/>
        <v>4.634524332023336E-3</v>
      </c>
      <c r="AF490" s="211">
        <f t="shared" si="246"/>
        <v>4.4249943200915954E-3</v>
      </c>
      <c r="AG490" s="211">
        <f t="shared" si="246"/>
        <v>4.2156396951227356E-3</v>
      </c>
      <c r="AH490" s="211">
        <f t="shared" si="246"/>
        <v>4.0064690420045148E-3</v>
      </c>
      <c r="AI490" s="211">
        <f t="shared" si="246"/>
        <v>3.7974918484636432E-3</v>
      </c>
      <c r="AJ490" s="211">
        <f t="shared" si="246"/>
        <v>3.5887186576541896E-3</v>
      </c>
      <c r="AK490" s="211">
        <f t="shared" si="246"/>
        <v>3.3801612576531662E-3</v>
      </c>
      <c r="AL490" s="211">
        <f t="shared" si="246"/>
        <v>3.1718329198732369E-3</v>
      </c>
      <c r="AM490" s="211">
        <f t="shared" si="246"/>
        <v>8.1351975324258988E-3</v>
      </c>
      <c r="AN490" s="210">
        <f t="shared" si="245"/>
        <v>8.1351975324258988E-3</v>
      </c>
      <c r="AO490" s="210">
        <f t="shared" si="245"/>
        <v>8.1351975324258988E-3</v>
      </c>
      <c r="AP490" s="210">
        <f t="shared" si="245"/>
        <v>8.1351975324258988E-3</v>
      </c>
      <c r="AQ490" s="210">
        <f t="shared" si="245"/>
        <v>8.1351975324258988E-3</v>
      </c>
      <c r="AR490" s="210">
        <f t="shared" si="245"/>
        <v>8.1351975324258988E-3</v>
      </c>
      <c r="AS490" s="210">
        <f t="shared" si="245"/>
        <v>8.1351975324258988E-3</v>
      </c>
      <c r="AT490" s="210">
        <f t="shared" si="245"/>
        <v>8.1351975324258988E-3</v>
      </c>
      <c r="AU490" s="210">
        <f t="shared" si="245"/>
        <v>8.1351975324258988E-3</v>
      </c>
      <c r="AV490" s="210">
        <f t="shared" si="245"/>
        <v>8.1351975324258988E-3</v>
      </c>
      <c r="AW490" s="210">
        <f t="shared" si="245"/>
        <v>8.1351975324258988E-3</v>
      </c>
      <c r="AX490" s="210">
        <f t="shared" si="245"/>
        <v>8.1351975324258988E-3</v>
      </c>
      <c r="AY490" s="210">
        <f t="shared" si="245"/>
        <v>8.1351975324258988E-3</v>
      </c>
      <c r="AZ490" s="210">
        <f t="shared" si="245"/>
        <v>8.1351975324258988E-3</v>
      </c>
    </row>
    <row r="491" spans="2:52" s="202" customFormat="1" x14ac:dyDescent="0.25">
      <c r="B491" s="201"/>
      <c r="D491" s="208">
        <f t="shared" si="243"/>
        <v>7</v>
      </c>
      <c r="E491" s="202" t="s">
        <v>663</v>
      </c>
      <c r="G491"/>
      <c r="I491"/>
      <c r="J491"/>
      <c r="K491" s="211">
        <f t="shared" si="246"/>
        <v>9.3563600011127568E-3</v>
      </c>
      <c r="L491" s="211">
        <f t="shared" si="246"/>
        <v>9.0336732107298475E-3</v>
      </c>
      <c r="M491" s="211">
        <f t="shared" si="246"/>
        <v>8.7221154026301366E-3</v>
      </c>
      <c r="N491" s="211">
        <f t="shared" si="246"/>
        <v>8.4213027549456376E-3</v>
      </c>
      <c r="O491" s="211">
        <f t="shared" si="246"/>
        <v>8.1308646832475642E-3</v>
      </c>
      <c r="P491" s="211">
        <f t="shared" si="246"/>
        <v>7.8504433840069551E-3</v>
      </c>
      <c r="Q491" s="211">
        <f t="shared" si="246"/>
        <v>7.5796933938006485E-3</v>
      </c>
      <c r="R491" s="211">
        <f t="shared" si="246"/>
        <v>7.3182811637195928E-3</v>
      </c>
      <c r="S491" s="211">
        <f t="shared" si="246"/>
        <v>7.0658846484551599E-3</v>
      </c>
      <c r="T491" s="211">
        <f t="shared" si="246"/>
        <v>6.8221929095572658E-3</v>
      </c>
      <c r="U491" s="211">
        <f t="shared" si="246"/>
        <v>6.5869057323755132E-3</v>
      </c>
      <c r="V491" s="211">
        <f t="shared" si="246"/>
        <v>6.3597332562114637E-3</v>
      </c>
      <c r="W491" s="211">
        <f t="shared" si="246"/>
        <v>6.1403956172264027E-3</v>
      </c>
      <c r="X491" s="211">
        <f t="shared" si="246"/>
        <v>5.9286226036646735E-3</v>
      </c>
      <c r="Y491" s="211">
        <f t="shared" si="246"/>
        <v>5.7241533229678426E-3</v>
      </c>
      <c r="Z491" s="211">
        <f t="shared" si="246"/>
        <v>5.5198126024405495E-3</v>
      </c>
      <c r="AA491" s="211">
        <f t="shared" si="246"/>
        <v>5.3156050891221898E-3</v>
      </c>
      <c r="AB491" s="211">
        <f t="shared" si="246"/>
        <v>5.1115357843008226E-3</v>
      </c>
      <c r="AC491" s="211">
        <f t="shared" si="246"/>
        <v>4.9076100860472914E-3</v>
      </c>
      <c r="AD491" s="211">
        <f t="shared" si="246"/>
        <v>4.7038338389019906E-3</v>
      </c>
      <c r="AE491" s="211">
        <f t="shared" si="246"/>
        <v>4.5002133922955583E-3</v>
      </c>
      <c r="AF491" s="211">
        <f t="shared" si="246"/>
        <v>4.2967556697267777E-3</v>
      </c>
      <c r="AG491" s="211">
        <f t="shared" si="246"/>
        <v>4.0934682513149388E-3</v>
      </c>
      <c r="AH491" s="211">
        <f t="shared" si="246"/>
        <v>3.8903594731532608E-3</v>
      </c>
      <c r="AI491" s="211">
        <f t="shared" si="246"/>
        <v>3.6874385480091709E-3</v>
      </c>
      <c r="AJ491" s="211">
        <f t="shared" si="246"/>
        <v>3.4847157134906166E-3</v>
      </c>
      <c r="AK491" s="211">
        <f t="shared" si="246"/>
        <v>3.2822024160499719E-3</v>
      </c>
      <c r="AL491" s="211">
        <f t="shared" si="246"/>
        <v>3.0799115424874185E-3</v>
      </c>
      <c r="AM491" s="211">
        <f t="shared" si="246"/>
        <v>7.8994352519473343E-3</v>
      </c>
      <c r="AN491" s="210">
        <f t="shared" si="245"/>
        <v>7.8994352519473343E-3</v>
      </c>
      <c r="AO491" s="210">
        <f t="shared" si="245"/>
        <v>7.8994352519473343E-3</v>
      </c>
      <c r="AP491" s="210">
        <f t="shared" si="245"/>
        <v>7.8994352519473343E-3</v>
      </c>
      <c r="AQ491" s="210">
        <f t="shared" si="245"/>
        <v>7.8994352519473343E-3</v>
      </c>
      <c r="AR491" s="210">
        <f t="shared" si="245"/>
        <v>7.8994352519473343E-3</v>
      </c>
      <c r="AS491" s="210">
        <f t="shared" si="245"/>
        <v>7.8994352519473343E-3</v>
      </c>
      <c r="AT491" s="210">
        <f t="shared" si="245"/>
        <v>7.8994352519473343E-3</v>
      </c>
      <c r="AU491" s="210">
        <f t="shared" si="245"/>
        <v>7.8994352519473343E-3</v>
      </c>
      <c r="AV491" s="210">
        <f t="shared" si="245"/>
        <v>7.8994352519473343E-3</v>
      </c>
      <c r="AW491" s="210">
        <f t="shared" si="245"/>
        <v>7.8994352519473343E-3</v>
      </c>
      <c r="AX491" s="210">
        <f t="shared" si="245"/>
        <v>7.8994352519473343E-3</v>
      </c>
      <c r="AY491" s="210">
        <f t="shared" si="245"/>
        <v>7.8994352519473343E-3</v>
      </c>
      <c r="AZ491" s="210">
        <f t="shared" si="245"/>
        <v>7.8994352519473343E-3</v>
      </c>
    </row>
    <row r="492" spans="2:52" s="202" customFormat="1" x14ac:dyDescent="0.25">
      <c r="B492" s="201"/>
      <c r="D492" s="208">
        <f t="shared" si="243"/>
        <v>8</v>
      </c>
      <c r="E492" s="202" t="s">
        <v>664</v>
      </c>
      <c r="G492"/>
      <c r="I492"/>
      <c r="J492"/>
      <c r="K492" s="211">
        <f t="shared" si="246"/>
        <v>9.0852077934314539E-3</v>
      </c>
      <c r="L492" s="211">
        <f t="shared" si="246"/>
        <v>8.771872635049827E-3</v>
      </c>
      <c r="M492" s="211">
        <f t="shared" si="246"/>
        <v>8.4693439352226205E-3</v>
      </c>
      <c r="N492" s="211">
        <f t="shared" si="246"/>
        <v>8.1772489954403844E-3</v>
      </c>
      <c r="O492" s="211">
        <f t="shared" si="246"/>
        <v>7.8952279710049495E-3</v>
      </c>
      <c r="P492" s="211">
        <f t="shared" si="246"/>
        <v>7.6229334277208138E-3</v>
      </c>
      <c r="Q492" s="211">
        <f t="shared" si="246"/>
        <v>7.3600299138755496E-3</v>
      </c>
      <c r="R492" s="211">
        <f t="shared" si="246"/>
        <v>7.1061935469819877E-3</v>
      </c>
      <c r="S492" s="211">
        <f t="shared" si="246"/>
        <v>6.8611116147730246E-3</v>
      </c>
      <c r="T492" s="211">
        <f t="shared" si="246"/>
        <v>6.6244821899575299E-3</v>
      </c>
      <c r="U492" s="211">
        <f t="shared" si="246"/>
        <v>6.3960137582627346E-3</v>
      </c>
      <c r="V492" s="211">
        <f t="shared" si="246"/>
        <v>6.1754248593048839E-3</v>
      </c>
      <c r="W492" s="211">
        <f t="shared" si="246"/>
        <v>5.9624437398457207E-3</v>
      </c>
      <c r="X492" s="211">
        <f t="shared" si="246"/>
        <v>5.7568080190076309E-3</v>
      </c>
      <c r="Y492" s="211">
        <f t="shared" si="246"/>
        <v>5.5582643650350138E-3</v>
      </c>
      <c r="Z492" s="211">
        <f t="shared" si="246"/>
        <v>5.3598455454909634E-3</v>
      </c>
      <c r="AA492" s="211">
        <f t="shared" si="246"/>
        <v>5.161556072741243E-3</v>
      </c>
      <c r="AB492" s="211">
        <f t="shared" si="246"/>
        <v>4.9634008031339679E-3</v>
      </c>
      <c r="AC492" s="211">
        <f t="shared" si="246"/>
        <v>4.7653849783010644E-3</v>
      </c>
      <c r="AD492" s="211">
        <f t="shared" si="246"/>
        <v>4.5675142734050876E-3</v>
      </c>
      <c r="AE492" s="211">
        <f t="shared" si="246"/>
        <v>4.3697948538668546E-3</v>
      </c>
      <c r="AF492" s="211">
        <f t="shared" si="246"/>
        <v>4.1722334425385327E-3</v>
      </c>
      <c r="AG492" s="211">
        <f t="shared" si="246"/>
        <v>3.9748373998635877E-3</v>
      </c>
      <c r="AH492" s="211">
        <f t="shared" si="246"/>
        <v>3.7776148203508973E-3</v>
      </c>
      <c r="AI492" s="211">
        <f t="shared" si="246"/>
        <v>3.5805746497770685E-3</v>
      </c>
      <c r="AJ492" s="211">
        <f t="shared" si="246"/>
        <v>3.3837268290588148E-3</v>
      </c>
      <c r="AK492" s="211">
        <f t="shared" si="246"/>
        <v>3.187082472924332E-3</v>
      </c>
      <c r="AL492" s="211">
        <f t="shared" si="246"/>
        <v>2.9906540947075909E-3</v>
      </c>
      <c r="AM492" s="211">
        <f t="shared" si="246"/>
        <v>7.6705054856978216E-3</v>
      </c>
      <c r="AN492" s="210">
        <f t="shared" si="245"/>
        <v>7.6705054856978216E-3</v>
      </c>
      <c r="AO492" s="210">
        <f t="shared" si="245"/>
        <v>7.6705054856978216E-3</v>
      </c>
      <c r="AP492" s="210">
        <f t="shared" si="245"/>
        <v>7.6705054856978216E-3</v>
      </c>
      <c r="AQ492" s="210">
        <f t="shared" si="245"/>
        <v>7.6705054856978216E-3</v>
      </c>
      <c r="AR492" s="210">
        <f t="shared" si="245"/>
        <v>7.6705054856978216E-3</v>
      </c>
      <c r="AS492" s="210">
        <f t="shared" si="245"/>
        <v>7.6705054856978216E-3</v>
      </c>
      <c r="AT492" s="210">
        <f t="shared" si="245"/>
        <v>7.6705054856978216E-3</v>
      </c>
      <c r="AU492" s="210">
        <f t="shared" si="245"/>
        <v>7.6705054856978216E-3</v>
      </c>
      <c r="AV492" s="210">
        <f t="shared" si="245"/>
        <v>7.6705054856978216E-3</v>
      </c>
      <c r="AW492" s="210">
        <f t="shared" si="245"/>
        <v>7.6705054856978216E-3</v>
      </c>
      <c r="AX492" s="210">
        <f t="shared" si="245"/>
        <v>7.6705054856978216E-3</v>
      </c>
      <c r="AY492" s="210">
        <f t="shared" si="245"/>
        <v>7.6705054856978216E-3</v>
      </c>
      <c r="AZ492" s="210">
        <f t="shared" si="245"/>
        <v>7.6705054856978216E-3</v>
      </c>
    </row>
    <row r="493" spans="2:52" s="202" customFormat="1" x14ac:dyDescent="0.25">
      <c r="B493" s="201"/>
      <c r="D493" s="208">
        <f t="shared" si="243"/>
        <v>9</v>
      </c>
      <c r="E493" s="202" t="s">
        <v>665</v>
      </c>
      <c r="G493"/>
      <c r="I493"/>
      <c r="J493"/>
      <c r="K493" s="211">
        <f t="shared" si="246"/>
        <v>8.8219137185840419E-3</v>
      </c>
      <c r="L493" s="211">
        <f t="shared" si="246"/>
        <v>8.5176591770159231E-3</v>
      </c>
      <c r="M493" s="211">
        <f t="shared" si="246"/>
        <v>8.2238979171798399E-3</v>
      </c>
      <c r="N493" s="211">
        <f t="shared" si="246"/>
        <v>7.9402680415641257E-3</v>
      </c>
      <c r="O493" s="211">
        <f t="shared" si="246"/>
        <v>7.666420133958218E-3</v>
      </c>
      <c r="P493" s="211">
        <f t="shared" si="246"/>
        <v>7.4020168289913642E-3</v>
      </c>
      <c r="Q493" s="211">
        <f t="shared" si="246"/>
        <v>7.1467323965172568E-3</v>
      </c>
      <c r="R493" s="211">
        <f t="shared" si="246"/>
        <v>6.9002523403326466E-3</v>
      </c>
      <c r="S493" s="211">
        <f t="shared" si="246"/>
        <v>6.6622730107355277E-3</v>
      </c>
      <c r="T493" s="211">
        <f t="shared" si="246"/>
        <v>6.4325012304456228E-3</v>
      </c>
      <c r="U493" s="211">
        <f t="shared" si="246"/>
        <v>6.2106539334262955E-3</v>
      </c>
      <c r="V493" s="211">
        <f t="shared" si="246"/>
        <v>5.9964578161629594E-3</v>
      </c>
      <c r="W493" s="211">
        <f t="shared" si="246"/>
        <v>5.7896490009683738E-3</v>
      </c>
      <c r="X493" s="211">
        <f t="shared" si="246"/>
        <v>5.5899727109000224E-3</v>
      </c>
      <c r="Y493" s="211">
        <f t="shared" si="246"/>
        <v>5.3971829558891156E-3</v>
      </c>
      <c r="Z493" s="211">
        <f t="shared" si="246"/>
        <v>5.2045144175397271E-3</v>
      </c>
      <c r="AA493" s="211">
        <f t="shared" si="246"/>
        <v>5.0119714774469002E-3</v>
      </c>
      <c r="AB493" s="211">
        <f t="shared" si="246"/>
        <v>4.8195588512192416E-3</v>
      </c>
      <c r="AC493" s="211">
        <f t="shared" si="246"/>
        <v>4.6272816285834418E-3</v>
      </c>
      <c r="AD493" s="211">
        <f t="shared" si="246"/>
        <v>4.4351453202328755E-3</v>
      </c>
      <c r="AE493" s="211">
        <f t="shared" si="246"/>
        <v>4.2431559129112398E-3</v>
      </c>
      <c r="AF493" s="211">
        <f t="shared" si="246"/>
        <v>4.051319934638929E-3</v>
      </c>
      <c r="AG493" s="211">
        <f t="shared" si="246"/>
        <v>3.8596445325499058E-3</v>
      </c>
      <c r="AH493" s="211">
        <f t="shared" si="246"/>
        <v>3.6681375665699469E-3</v>
      </c>
      <c r="AI493" s="211">
        <f t="shared" si="246"/>
        <v>3.4768077232223728E-3</v>
      </c>
      <c r="AJ493" s="211">
        <f t="shared" si="246"/>
        <v>3.2856646553309299E-3</v>
      </c>
      <c r="AK493" s="211">
        <f t="shared" si="246"/>
        <v>3.0947191555131762E-3</v>
      </c>
      <c r="AL493" s="211">
        <f t="shared" si="246"/>
        <v>2.9039833744601176E-3</v>
      </c>
      <c r="AM493" s="211">
        <f t="shared" si="246"/>
        <v>7.4482102238405236E-3</v>
      </c>
      <c r="AN493" s="210">
        <f t="shared" si="245"/>
        <v>7.4482102238405236E-3</v>
      </c>
      <c r="AO493" s="210">
        <f t="shared" si="245"/>
        <v>7.4482102238405236E-3</v>
      </c>
      <c r="AP493" s="210">
        <f t="shared" si="245"/>
        <v>7.4482102238405236E-3</v>
      </c>
      <c r="AQ493" s="210">
        <f t="shared" si="245"/>
        <v>7.4482102238405236E-3</v>
      </c>
      <c r="AR493" s="210">
        <f t="shared" si="245"/>
        <v>7.4482102238405236E-3</v>
      </c>
      <c r="AS493" s="210">
        <f t="shared" si="245"/>
        <v>7.4482102238405236E-3</v>
      </c>
      <c r="AT493" s="210">
        <f t="shared" si="245"/>
        <v>7.4482102238405236E-3</v>
      </c>
      <c r="AU493" s="210">
        <f t="shared" si="245"/>
        <v>7.4482102238405236E-3</v>
      </c>
      <c r="AV493" s="210">
        <f t="shared" si="245"/>
        <v>7.4482102238405236E-3</v>
      </c>
      <c r="AW493" s="210">
        <f t="shared" si="245"/>
        <v>7.4482102238405236E-3</v>
      </c>
      <c r="AX493" s="210">
        <f t="shared" si="245"/>
        <v>7.4482102238405236E-3</v>
      </c>
      <c r="AY493" s="210">
        <f t="shared" si="245"/>
        <v>7.4482102238405236E-3</v>
      </c>
      <c r="AZ493" s="210">
        <f t="shared" si="245"/>
        <v>7.4482102238405236E-3</v>
      </c>
    </row>
    <row r="494" spans="2:52" s="202" customFormat="1" x14ac:dyDescent="0.25">
      <c r="B494" s="201"/>
      <c r="D494" s="208">
        <f t="shared" si="243"/>
        <v>10</v>
      </c>
      <c r="E494" s="202" t="s">
        <v>666</v>
      </c>
      <c r="G494"/>
      <c r="I494"/>
      <c r="J494"/>
      <c r="K494" s="209" cm="1">
        <f t="array" ref="K494">SUMPRODUCT((EmissionRates!$J$50:$S$109)*(EmissionRates!$E$50:$E$109=$D494)*(EmissionRates!$J$8:$S$8=$E$487)*(EmissionRates!$B$50:$B$109=K$2)*(EmissionRates!$F$50:$F$109=$F$349))</f>
        <v>8.35496798514959E-3</v>
      </c>
      <c r="L494" s="210">
        <f t="shared" ref="L494:AL494" si="247">K494*($AM$71/$K$71)^(1/(COUNT(K$2:AM$2)))</f>
        <v>8.0668176999361893E-3</v>
      </c>
      <c r="M494" s="210">
        <f t="shared" si="247"/>
        <v>7.7886052848637815E-3</v>
      </c>
      <c r="N494" s="210">
        <f t="shared" si="247"/>
        <v>7.5199879977314822E-3</v>
      </c>
      <c r="O494" s="210">
        <f t="shared" si="247"/>
        <v>7.2606349170016493E-3</v>
      </c>
      <c r="P494" s="210">
        <f t="shared" si="247"/>
        <v>7.0102265341229755E-3</v>
      </c>
      <c r="Q494" s="210">
        <f t="shared" si="247"/>
        <v>6.7684543599137508E-3</v>
      </c>
      <c r="R494" s="210">
        <f t="shared" si="247"/>
        <v>6.5350205445203688E-3</v>
      </c>
      <c r="S494" s="210">
        <f t="shared" si="247"/>
        <v>6.3096375104828946E-3</v>
      </c>
      <c r="T494" s="210">
        <f t="shared" si="247"/>
        <v>6.0920275984556538E-3</v>
      </c>
      <c r="U494" s="210">
        <f t="shared" si="247"/>
        <v>5.8819227251463791E-3</v>
      </c>
      <c r="V494" s="210">
        <f t="shared" si="247"/>
        <v>5.6790640530525252E-3</v>
      </c>
      <c r="W494" s="210">
        <f t="shared" si="247"/>
        <v>5.4832016715878817E-3</v>
      </c>
      <c r="X494" s="210">
        <f t="shared" si="247"/>
        <v>5.2940942892066491E-3</v>
      </c>
      <c r="Y494" s="210">
        <f t="shared" si="247"/>
        <v>5.1115089361456921E-3</v>
      </c>
      <c r="Z494" s="210">
        <f t="shared" si="247"/>
        <v>4.9290383837230735E-3</v>
      </c>
      <c r="AA494" s="210">
        <f t="shared" si="247"/>
        <v>4.7466867816150973E-3</v>
      </c>
      <c r="AB494" s="210">
        <f t="shared" si="247"/>
        <v>4.5644585958322199E-3</v>
      </c>
      <c r="AC494" s="210">
        <f t="shared" si="247"/>
        <v>4.3823586467008381E-3</v>
      </c>
      <c r="AD494" s="210">
        <f t="shared" si="247"/>
        <v>4.2003921532321777E-3</v>
      </c>
      <c r="AE494" s="210">
        <f t="shared" si="247"/>
        <v>4.0185647852903419E-3</v>
      </c>
      <c r="AF494" s="210">
        <f t="shared" si="247"/>
        <v>3.8368827253662434E-3</v>
      </c>
      <c r="AG494" s="210">
        <f t="shared" si="247"/>
        <v>3.655352742294555E-3</v>
      </c>
      <c r="AH494" s="210">
        <f t="shared" si="247"/>
        <v>3.47398227997354E-3</v>
      </c>
      <c r="AI494" s="210">
        <f t="shared" si="247"/>
        <v>3.2927795651470286E-3</v>
      </c>
      <c r="AJ494" s="210">
        <f t="shared" si="247"/>
        <v>3.1117537397127937E-3</v>
      </c>
      <c r="AK494" s="210">
        <f t="shared" si="247"/>
        <v>2.9309150250328934E-3</v>
      </c>
      <c r="AL494" s="210">
        <f t="shared" si="247"/>
        <v>2.7502749286597234E-3</v>
      </c>
      <c r="AM494" s="209" cm="1">
        <f t="array" ref="AM494">SUMPRODUCT((EmissionRates!$J$50:$S$109)*(EmissionRates!$E$50:$E$109=$D494)*(EmissionRates!$J$8:$S$8=$E$487)*(EmissionRates!$B$50:$B$109=AM$2)*(EmissionRates!$F$50:$F$109=$F$349))</f>
        <v>7.0527746403154E-3</v>
      </c>
      <c r="AN494" s="210">
        <f t="shared" si="245"/>
        <v>7.0527746403154E-3</v>
      </c>
      <c r="AO494" s="210">
        <f t="shared" si="245"/>
        <v>7.0527746403154E-3</v>
      </c>
      <c r="AP494" s="210">
        <f t="shared" si="245"/>
        <v>7.0527746403154E-3</v>
      </c>
      <c r="AQ494" s="210">
        <f t="shared" si="245"/>
        <v>7.0527746403154E-3</v>
      </c>
      <c r="AR494" s="210">
        <f t="shared" si="245"/>
        <v>7.0527746403154E-3</v>
      </c>
      <c r="AS494" s="210">
        <f t="shared" si="245"/>
        <v>7.0527746403154E-3</v>
      </c>
      <c r="AT494" s="210">
        <f t="shared" si="245"/>
        <v>7.0527746403154E-3</v>
      </c>
      <c r="AU494" s="210">
        <f t="shared" si="245"/>
        <v>7.0527746403154E-3</v>
      </c>
      <c r="AV494" s="210">
        <f t="shared" si="245"/>
        <v>7.0527746403154E-3</v>
      </c>
      <c r="AW494" s="210">
        <f t="shared" si="245"/>
        <v>7.0527746403154E-3</v>
      </c>
      <c r="AX494" s="210">
        <f t="shared" si="245"/>
        <v>7.0527746403154E-3</v>
      </c>
      <c r="AY494" s="210">
        <f t="shared" si="245"/>
        <v>7.0527746403154E-3</v>
      </c>
      <c r="AZ494" s="210">
        <f t="shared" si="245"/>
        <v>7.0527746403154E-3</v>
      </c>
    </row>
    <row r="495" spans="2:52" s="202" customFormat="1" x14ac:dyDescent="0.25">
      <c r="B495" s="201"/>
      <c r="D495" s="208">
        <f t="shared" si="243"/>
        <v>11</v>
      </c>
      <c r="E495" s="207" t="s">
        <v>667</v>
      </c>
      <c r="G495"/>
      <c r="I495"/>
      <c r="J495"/>
      <c r="K495" s="211">
        <f t="shared" ref="K495:AL498" si="248">K494*($K$76/$K$71)^(1/(COUNT($D494:$D499)))</f>
        <v>8.1128366419765518E-3</v>
      </c>
      <c r="L495" s="211">
        <f t="shared" si="248"/>
        <v>7.8330371027765921E-3</v>
      </c>
      <c r="M495" s="211">
        <f t="shared" si="248"/>
        <v>7.5628874290418688E-3</v>
      </c>
      <c r="N495" s="211">
        <f t="shared" si="248"/>
        <v>7.3020548114197878E-3</v>
      </c>
      <c r="O495" s="211">
        <f t="shared" si="248"/>
        <v>7.0502179186519905E-3</v>
      </c>
      <c r="P495" s="211">
        <f t="shared" si="248"/>
        <v>6.807066501712142E-3</v>
      </c>
      <c r="Q495" s="211">
        <f t="shared" si="248"/>
        <v>6.5723010115964044E-3</v>
      </c>
      <c r="R495" s="211">
        <f t="shared" si="248"/>
        <v>6.3456322302957533E-3</v>
      </c>
      <c r="S495" s="211">
        <f t="shared" si="248"/>
        <v>6.126780914495489E-3</v>
      </c>
      <c r="T495" s="211">
        <f t="shared" si="248"/>
        <v>5.9154774515630349E-3</v>
      </c>
      <c r="U495" s="211">
        <f t="shared" si="248"/>
        <v>5.7114615274001844E-3</v>
      </c>
      <c r="V495" s="211">
        <f t="shared" si="248"/>
        <v>5.5144818057506276E-3</v>
      </c>
      <c r="W495" s="211">
        <f t="shared" si="248"/>
        <v>5.3242956185676855E-3</v>
      </c>
      <c r="X495" s="211">
        <f t="shared" si="248"/>
        <v>5.1406686670607896E-3</v>
      </c>
      <c r="Y495" s="211">
        <f t="shared" si="248"/>
        <v>4.9633747330524187E-3</v>
      </c>
      <c r="Z495" s="211">
        <f t="shared" si="248"/>
        <v>4.7861922726998296E-3</v>
      </c>
      <c r="AA495" s="211">
        <f t="shared" si="248"/>
        <v>4.6091253154195337E-3</v>
      </c>
      <c r="AB495" s="211">
        <f t="shared" si="248"/>
        <v>4.4321781977946697E-3</v>
      </c>
      <c r="AC495" s="211">
        <f t="shared" si="248"/>
        <v>4.2553556004560535E-3</v>
      </c>
      <c r="AD495" s="211">
        <f t="shared" si="248"/>
        <v>4.0786625911652333E-3</v>
      </c>
      <c r="AE495" s="211">
        <f t="shared" si="248"/>
        <v>3.9021046754706872E-3</v>
      </c>
      <c r="AF495" s="211">
        <f t="shared" si="248"/>
        <v>3.7256878566915047E-3</v>
      </c>
      <c r="AG495" s="211">
        <f t="shared" si="248"/>
        <v>3.5494187074979894E-3</v>
      </c>
      <c r="AH495" s="211">
        <f t="shared" si="248"/>
        <v>3.3733044560603385E-3</v>
      </c>
      <c r="AI495" s="211">
        <f t="shared" si="248"/>
        <v>3.1973530907070421E-3</v>
      </c>
      <c r="AJ495" s="211">
        <f t="shared" si="248"/>
        <v>3.021573488398893E-3</v>
      </c>
      <c r="AK495" s="211">
        <f t="shared" si="248"/>
        <v>2.8459755742775298E-3</v>
      </c>
      <c r="AL495" s="211">
        <f t="shared" si="248"/>
        <v>2.670570522400459E-3</v>
      </c>
      <c r="AM495" s="211">
        <f>AM494*($K$76/$K$71)^(1/(COUNT($D494:$D499)))</f>
        <v>6.8483815415277529E-3</v>
      </c>
      <c r="AN495" s="210">
        <f t="shared" si="245"/>
        <v>6.8483815415277529E-3</v>
      </c>
      <c r="AO495" s="210">
        <f t="shared" si="245"/>
        <v>6.8483815415277529E-3</v>
      </c>
      <c r="AP495" s="210">
        <f t="shared" si="245"/>
        <v>6.8483815415277529E-3</v>
      </c>
      <c r="AQ495" s="210">
        <f t="shared" si="245"/>
        <v>6.8483815415277529E-3</v>
      </c>
      <c r="AR495" s="210">
        <f t="shared" si="245"/>
        <v>6.8483815415277529E-3</v>
      </c>
      <c r="AS495" s="210">
        <f t="shared" si="245"/>
        <v>6.8483815415277529E-3</v>
      </c>
      <c r="AT495" s="210">
        <f t="shared" si="245"/>
        <v>6.8483815415277529E-3</v>
      </c>
      <c r="AU495" s="210">
        <f t="shared" si="245"/>
        <v>6.8483815415277529E-3</v>
      </c>
      <c r="AV495" s="210">
        <f t="shared" si="245"/>
        <v>6.8483815415277529E-3</v>
      </c>
      <c r="AW495" s="210">
        <f t="shared" si="245"/>
        <v>6.8483815415277529E-3</v>
      </c>
      <c r="AX495" s="210">
        <f t="shared" si="245"/>
        <v>6.8483815415277529E-3</v>
      </c>
      <c r="AY495" s="210">
        <f t="shared" si="245"/>
        <v>6.8483815415277529E-3</v>
      </c>
      <c r="AZ495" s="210">
        <f t="shared" si="245"/>
        <v>6.8483815415277529E-3</v>
      </c>
    </row>
    <row r="496" spans="2:52" s="202" customFormat="1" x14ac:dyDescent="0.25">
      <c r="B496" s="201"/>
      <c r="D496" s="208">
        <f t="shared" si="243"/>
        <v>12</v>
      </c>
      <c r="E496" s="207" t="s">
        <v>668</v>
      </c>
      <c r="G496"/>
      <c r="I496"/>
      <c r="J496"/>
      <c r="K496" s="211">
        <f t="shared" si="248"/>
        <v>7.8777223918014751E-3</v>
      </c>
      <c r="L496" s="211">
        <f t="shared" si="248"/>
        <v>7.6060315896267312E-3</v>
      </c>
      <c r="M496" s="211">
        <f t="shared" si="248"/>
        <v>7.3437109947676439E-3</v>
      </c>
      <c r="N496" s="211">
        <f t="shared" si="248"/>
        <v>7.0904374428607669E-3</v>
      </c>
      <c r="O496" s="211">
        <f t="shared" si="248"/>
        <v>6.8458989149957168E-3</v>
      </c>
      <c r="P496" s="211">
        <f t="shared" si="248"/>
        <v>6.6097941533252505E-3</v>
      </c>
      <c r="Q496" s="211">
        <f t="shared" si="248"/>
        <v>6.3818322899323729E-3</v>
      </c>
      <c r="R496" s="211">
        <f t="shared" si="248"/>
        <v>6.1617324884972666E-3</v>
      </c>
      <c r="S496" s="211">
        <f t="shared" si="248"/>
        <v>5.9492235983225816E-3</v>
      </c>
      <c r="T496" s="211">
        <f t="shared" si="248"/>
        <v>5.744043820290882E-3</v>
      </c>
      <c r="U496" s="211">
        <f t="shared" si="248"/>
        <v>5.5459403843427131E-3</v>
      </c>
      <c r="V496" s="211">
        <f t="shared" si="248"/>
        <v>5.3546692380779613E-3</v>
      </c>
      <c r="W496" s="211">
        <f t="shared" si="248"/>
        <v>5.1699947460968933E-3</v>
      </c>
      <c r="X496" s="211">
        <f t="shared" si="248"/>
        <v>4.9916893997104675E-3</v>
      </c>
      <c r="Y496" s="211">
        <f t="shared" si="248"/>
        <v>4.8195335366622944E-3</v>
      </c>
      <c r="Z496" s="211">
        <f t="shared" si="248"/>
        <v>4.6474859167050407E-3</v>
      </c>
      <c r="AA496" s="211">
        <f t="shared" si="248"/>
        <v>4.4755504524806181E-3</v>
      </c>
      <c r="AB496" s="211">
        <f t="shared" si="248"/>
        <v>4.3037313548957186E-3</v>
      </c>
      <c r="AC496" s="211">
        <f t="shared" si="248"/>
        <v>4.1320331689340267E-3</v>
      </c>
      <c r="AD496" s="211">
        <f t="shared" si="248"/>
        <v>3.9604608154907113E-3</v>
      </c>
      <c r="AE496" s="211">
        <f t="shared" si="248"/>
        <v>3.7890196405605753E-3</v>
      </c>
      <c r="AF496" s="211">
        <f t="shared" si="248"/>
        <v>3.6177154734833793E-3</v>
      </c>
      <c r="AG496" s="211">
        <f t="shared" si="248"/>
        <v>3.4465546964500032E-3</v>
      </c>
      <c r="AH496" s="211">
        <f t="shared" si="248"/>
        <v>3.275544328154491E-3</v>
      </c>
      <c r="AI496" s="211">
        <f t="shared" si="248"/>
        <v>3.1046921254193937E-3</v>
      </c>
      <c r="AJ496" s="211">
        <f t="shared" si="248"/>
        <v>2.9340067079465359E-3</v>
      </c>
      <c r="AK496" s="211">
        <f t="shared" si="248"/>
        <v>2.7634977132417597E-3</v>
      </c>
      <c r="AL496" s="211">
        <f t="shared" si="248"/>
        <v>2.5931759915325389E-3</v>
      </c>
      <c r="AM496" s="211">
        <f>AM495*($K$76/$K$71)^(1/(COUNT($D495:$D500)))</f>
        <v>6.6499118616727354E-3</v>
      </c>
      <c r="AN496" s="210">
        <f t="shared" si="245"/>
        <v>6.6499118616727354E-3</v>
      </c>
      <c r="AO496" s="210">
        <f t="shared" si="245"/>
        <v>6.6499118616727354E-3</v>
      </c>
      <c r="AP496" s="210">
        <f t="shared" si="245"/>
        <v>6.6499118616727354E-3</v>
      </c>
      <c r="AQ496" s="210">
        <f t="shared" si="245"/>
        <v>6.6499118616727354E-3</v>
      </c>
      <c r="AR496" s="210">
        <f t="shared" si="245"/>
        <v>6.6499118616727354E-3</v>
      </c>
      <c r="AS496" s="210">
        <f t="shared" si="245"/>
        <v>6.6499118616727354E-3</v>
      </c>
      <c r="AT496" s="210">
        <f t="shared" si="245"/>
        <v>6.6499118616727354E-3</v>
      </c>
      <c r="AU496" s="210">
        <f t="shared" si="245"/>
        <v>6.6499118616727354E-3</v>
      </c>
      <c r="AV496" s="210">
        <f t="shared" si="245"/>
        <v>6.6499118616727354E-3</v>
      </c>
      <c r="AW496" s="210">
        <f t="shared" si="245"/>
        <v>6.6499118616727354E-3</v>
      </c>
      <c r="AX496" s="210">
        <f t="shared" si="245"/>
        <v>6.6499118616727354E-3</v>
      </c>
      <c r="AY496" s="210">
        <f t="shared" si="245"/>
        <v>6.6499118616727354E-3</v>
      </c>
      <c r="AZ496" s="210">
        <f t="shared" si="245"/>
        <v>6.6499118616727354E-3</v>
      </c>
    </row>
    <row r="497" spans="2:52" s="202" customFormat="1" x14ac:dyDescent="0.25">
      <c r="B497" s="201"/>
      <c r="D497" s="208">
        <f t="shared" si="243"/>
        <v>13</v>
      </c>
      <c r="E497" s="207" t="s">
        <v>669</v>
      </c>
      <c r="G497"/>
      <c r="I497"/>
      <c r="J497"/>
      <c r="K497" s="211">
        <f t="shared" si="248"/>
        <v>7.6494218755982337E-3</v>
      </c>
      <c r="L497" s="211">
        <f t="shared" si="248"/>
        <v>7.3856048150075697E-3</v>
      </c>
      <c r="M497" s="211">
        <f t="shared" si="248"/>
        <v>7.1308864082224614E-3</v>
      </c>
      <c r="N497" s="211">
        <f t="shared" si="248"/>
        <v>6.8849528563517809E-3</v>
      </c>
      <c r="O497" s="211">
        <f t="shared" si="248"/>
        <v>6.6475011829564027E-3</v>
      </c>
      <c r="P497" s="211">
        <f t="shared" si="248"/>
        <v>6.4182388607991019E-3</v>
      </c>
      <c r="Q497" s="211">
        <f t="shared" si="248"/>
        <v>6.1968834514672874E-3</v>
      </c>
      <c r="R497" s="211">
        <f t="shared" si="248"/>
        <v>5.9831622574246122E-3</v>
      </c>
      <c r="S497" s="211">
        <f t="shared" si="248"/>
        <v>5.7768119860627902E-3</v>
      </c>
      <c r="T497" s="211">
        <f t="shared" si="248"/>
        <v>5.5775784253397701E-3</v>
      </c>
      <c r="U497" s="211">
        <f t="shared" si="248"/>
        <v>5.3852161306046599E-3</v>
      </c>
      <c r="V497" s="211">
        <f t="shared" si="248"/>
        <v>5.1994881222235771E-3</v>
      </c>
      <c r="W497" s="211">
        <f t="shared" si="248"/>
        <v>5.0201655936339493E-3</v>
      </c>
      <c r="X497" s="211">
        <f t="shared" si="248"/>
        <v>4.8470276294675652E-3</v>
      </c>
      <c r="Y497" s="211">
        <f t="shared" si="248"/>
        <v>4.6798609333951434E-3</v>
      </c>
      <c r="Z497" s="211">
        <f t="shared" si="248"/>
        <v>4.5127993434722381E-3</v>
      </c>
      <c r="AA497" s="211">
        <f t="shared" si="248"/>
        <v>4.3458466589503513E-3</v>
      </c>
      <c r="AB497" s="211">
        <f t="shared" si="248"/>
        <v>4.1790069687018963E-3</v>
      </c>
      <c r="AC497" s="211">
        <f t="shared" si="248"/>
        <v>4.0122846859945525E-3</v>
      </c>
      <c r="AD497" s="211">
        <f t="shared" si="248"/>
        <v>3.8456845891133721E-3</v>
      </c>
      <c r="AE497" s="211">
        <f t="shared" si="248"/>
        <v>3.679211869123432E-3</v>
      </c>
      <c r="AF497" s="211">
        <f t="shared" si="248"/>
        <v>3.5128721864271777E-3</v>
      </c>
      <c r="AG497" s="211">
        <f t="shared" si="248"/>
        <v>3.3466717382562572E-3</v>
      </c>
      <c r="AH497" s="211">
        <f t="shared" si="248"/>
        <v>3.1806173398992903E-3</v>
      </c>
      <c r="AI497" s="211">
        <f t="shared" si="248"/>
        <v>3.0147165233820519E-3</v>
      </c>
      <c r="AJ497" s="211">
        <f t="shared" si="248"/>
        <v>2.8489776586028983E-3</v>
      </c>
      <c r="AK497" s="211">
        <f t="shared" si="248"/>
        <v>2.6834101037677104E-3</v>
      </c>
      <c r="AL497" s="211">
        <f t="shared" si="248"/>
        <v>2.5180243946586931E-3</v>
      </c>
      <c r="AM497" s="211">
        <f>AM496*($K$76/$K$71)^(1/(COUNT($D496:$D501)))</f>
        <v>6.4571939369708004E-3</v>
      </c>
      <c r="AN497" s="210">
        <f t="shared" si="245"/>
        <v>6.4571939369708004E-3</v>
      </c>
      <c r="AO497" s="210">
        <f t="shared" si="245"/>
        <v>6.4571939369708004E-3</v>
      </c>
      <c r="AP497" s="210">
        <f t="shared" si="245"/>
        <v>6.4571939369708004E-3</v>
      </c>
      <c r="AQ497" s="210">
        <f t="shared" si="245"/>
        <v>6.4571939369708004E-3</v>
      </c>
      <c r="AR497" s="210">
        <f t="shared" si="245"/>
        <v>6.4571939369708004E-3</v>
      </c>
      <c r="AS497" s="210">
        <f t="shared" si="245"/>
        <v>6.4571939369708004E-3</v>
      </c>
      <c r="AT497" s="210">
        <f t="shared" si="245"/>
        <v>6.4571939369708004E-3</v>
      </c>
      <c r="AU497" s="210">
        <f t="shared" si="245"/>
        <v>6.4571939369708004E-3</v>
      </c>
      <c r="AV497" s="210">
        <f t="shared" si="245"/>
        <v>6.4571939369708004E-3</v>
      </c>
      <c r="AW497" s="210">
        <f t="shared" si="245"/>
        <v>6.4571939369708004E-3</v>
      </c>
      <c r="AX497" s="210">
        <f t="shared" si="245"/>
        <v>6.4571939369708004E-3</v>
      </c>
      <c r="AY497" s="210">
        <f t="shared" si="245"/>
        <v>6.4571939369708004E-3</v>
      </c>
      <c r="AZ497" s="210">
        <f t="shared" si="245"/>
        <v>6.4571939369708004E-3</v>
      </c>
    </row>
    <row r="498" spans="2:52" s="202" customFormat="1" x14ac:dyDescent="0.25">
      <c r="B498" s="201"/>
      <c r="D498" s="208">
        <f t="shared" si="243"/>
        <v>14</v>
      </c>
      <c r="E498" s="202" t="s">
        <v>670</v>
      </c>
      <c r="G498"/>
      <c r="I498"/>
      <c r="J498"/>
      <c r="K498" s="211">
        <f t="shared" si="248"/>
        <v>7.4277376277916687E-3</v>
      </c>
      <c r="L498" s="211">
        <f t="shared" si="248"/>
        <v>7.1715661236347716E-3</v>
      </c>
      <c r="M498" s="211">
        <f t="shared" si="248"/>
        <v>6.9242295895361175E-3</v>
      </c>
      <c r="N498" s="211">
        <f t="shared" si="248"/>
        <v>6.6854233206606094E-3</v>
      </c>
      <c r="O498" s="211">
        <f t="shared" si="248"/>
        <v>6.4548531209848315E-3</v>
      </c>
      <c r="P498" s="211">
        <f t="shared" si="248"/>
        <v>6.2322349408639316E-3</v>
      </c>
      <c r="Q498" s="211">
        <f t="shared" si="248"/>
        <v>6.017294527098275E-3</v>
      </c>
      <c r="R498" s="211">
        <f t="shared" si="248"/>
        <v>5.8097670850687832E-3</v>
      </c>
      <c r="S498" s="211">
        <f t="shared" si="248"/>
        <v>5.6093969525246997E-3</v>
      </c>
      <c r="T498" s="211">
        <f t="shared" si="248"/>
        <v>5.4159372846219467E-3</v>
      </c>
      <c r="U498" s="211">
        <f t="shared" si="248"/>
        <v>5.2291497498240195E-3</v>
      </c>
      <c r="V498" s="211">
        <f t="shared" si="248"/>
        <v>5.0488042362908042E-3</v>
      </c>
      <c r="W498" s="211">
        <f t="shared" si="248"/>
        <v>4.8746785683936129E-3</v>
      </c>
      <c r="X498" s="211">
        <f t="shared" si="248"/>
        <v>4.7065582330071791E-3</v>
      </c>
      <c r="Y498" s="211">
        <f t="shared" si="248"/>
        <v>4.544236115241432E-3</v>
      </c>
      <c r="Z498" s="211">
        <f t="shared" si="248"/>
        <v>4.3820160575940006E-3</v>
      </c>
      <c r="AA498" s="211">
        <f t="shared" si="248"/>
        <v>4.2199017492120924E-3</v>
      </c>
      <c r="AB498" s="211">
        <f t="shared" si="248"/>
        <v>4.0578971604704576E-3</v>
      </c>
      <c r="AC498" s="211">
        <f t="shared" si="248"/>
        <v>3.8960065767379699E-3</v>
      </c>
      <c r="AD498" s="211">
        <f t="shared" si="248"/>
        <v>3.7342346378224814E-3</v>
      </c>
      <c r="AE498" s="211">
        <f t="shared" si="248"/>
        <v>3.5725863843492863E-3</v>
      </c>
      <c r="AF498" s="211">
        <f t="shared" si="248"/>
        <v>3.4110673126794069E-3</v>
      </c>
      <c r="AG498" s="211">
        <f t="shared" si="248"/>
        <v>3.2496834404454758E-3</v>
      </c>
      <c r="AH498" s="211">
        <f t="shared" si="248"/>
        <v>3.0884413854254823E-3</v>
      </c>
      <c r="AI498" s="211">
        <f t="shared" si="248"/>
        <v>2.9273484613631549E-3</v>
      </c>
      <c r="AJ498" s="211">
        <f t="shared" si="248"/>
        <v>2.7664127955928162E-3</v>
      </c>
      <c r="AK498" s="211">
        <f t="shared" si="248"/>
        <v>2.605643475114645E-3</v>
      </c>
      <c r="AL498" s="211">
        <f t="shared" si="248"/>
        <v>2.4450507303783661E-3</v>
      </c>
      <c r="AM498" s="211">
        <f>AM497*($K$76/$K$71)^(1/(COUNT($D497:$D502)))</f>
        <v>6.270061078548537E-3</v>
      </c>
      <c r="AN498" s="210">
        <f t="shared" si="245"/>
        <v>6.270061078548537E-3</v>
      </c>
      <c r="AO498" s="210">
        <f t="shared" si="245"/>
        <v>6.270061078548537E-3</v>
      </c>
      <c r="AP498" s="210">
        <f t="shared" si="245"/>
        <v>6.270061078548537E-3</v>
      </c>
      <c r="AQ498" s="210">
        <f t="shared" si="245"/>
        <v>6.270061078548537E-3</v>
      </c>
      <c r="AR498" s="210">
        <f t="shared" si="245"/>
        <v>6.270061078548537E-3</v>
      </c>
      <c r="AS498" s="210">
        <f t="shared" si="245"/>
        <v>6.270061078548537E-3</v>
      </c>
      <c r="AT498" s="210">
        <f t="shared" si="245"/>
        <v>6.270061078548537E-3</v>
      </c>
      <c r="AU498" s="210">
        <f t="shared" si="245"/>
        <v>6.270061078548537E-3</v>
      </c>
      <c r="AV498" s="210">
        <f t="shared" si="245"/>
        <v>6.270061078548537E-3</v>
      </c>
      <c r="AW498" s="210">
        <f t="shared" si="245"/>
        <v>6.270061078548537E-3</v>
      </c>
      <c r="AX498" s="210">
        <f t="shared" si="245"/>
        <v>6.270061078548537E-3</v>
      </c>
      <c r="AY498" s="210">
        <f t="shared" si="245"/>
        <v>6.270061078548537E-3</v>
      </c>
      <c r="AZ498" s="210">
        <f t="shared" si="245"/>
        <v>6.270061078548537E-3</v>
      </c>
    </row>
    <row r="499" spans="2:52" s="202" customFormat="1" x14ac:dyDescent="0.25">
      <c r="B499" s="201"/>
      <c r="D499" s="208">
        <f t="shared" si="243"/>
        <v>15</v>
      </c>
      <c r="E499" s="202" t="s">
        <v>671</v>
      </c>
      <c r="G499"/>
      <c r="I499"/>
      <c r="J499"/>
      <c r="K499" s="209" cm="1">
        <f t="array" ref="K499">SUMPRODUCT((EmissionRates!$J$50:$S$109)*(EmissionRates!$E$50:$E$109=$D499)*(EmissionRates!$J$8:$S$8=$E$487)*(EmissionRates!$B$50:$B$109=K$2)*(EmissionRates!$F$50:$F$109=$F$349))</f>
        <v>6.9255118168216803E-3</v>
      </c>
      <c r="L499" s="210">
        <f t="shared" ref="L499:AL499" si="249">K499*($AM$71/$K$71)^(1/(COUNT(K$2:AM$2)))</f>
        <v>6.6866613258547529E-3</v>
      </c>
      <c r="M499" s="210">
        <f t="shared" si="249"/>
        <v>6.4560484292410071E-3</v>
      </c>
      <c r="N499" s="210">
        <f t="shared" si="249"/>
        <v>6.2333890247353403E-3</v>
      </c>
      <c r="O499" s="210">
        <f t="shared" si="249"/>
        <v>6.0184088083519724E-3</v>
      </c>
      <c r="P499" s="210">
        <f t="shared" si="249"/>
        <v>5.8108429364372152E-3</v>
      </c>
      <c r="Q499" s="210">
        <f t="shared" si="249"/>
        <v>5.610435699396836E-3</v>
      </c>
      <c r="R499" s="210">
        <f t="shared" si="249"/>
        <v>5.4169402066760828E-3</v>
      </c>
      <c r="S499" s="210">
        <f t="shared" si="249"/>
        <v>5.2301180826042687E-3</v>
      </c>
      <c r="T499" s="210">
        <f t="shared" si="249"/>
        <v>5.0497391727292243E-3</v>
      </c>
      <c r="U499" s="210">
        <f t="shared" si="249"/>
        <v>4.8755812602798267E-3</v>
      </c>
      <c r="V499" s="210">
        <f t="shared" si="249"/>
        <v>4.7074297924073151E-3</v>
      </c>
      <c r="W499" s="210">
        <f t="shared" si="249"/>
        <v>4.5450776158681323E-3</v>
      </c>
      <c r="X499" s="210">
        <f t="shared" si="249"/>
        <v>4.3883247218226631E-3</v>
      </c>
      <c r="Y499" s="210">
        <f t="shared" si="249"/>
        <v>4.2369779994354826E-3</v>
      </c>
      <c r="Z499" s="210">
        <f t="shared" si="249"/>
        <v>4.0857264363809058E-3</v>
      </c>
      <c r="AA499" s="210">
        <f t="shared" si="249"/>
        <v>3.9345734723647855E-3</v>
      </c>
      <c r="AB499" s="210">
        <f t="shared" si="249"/>
        <v>3.7835228093053386E-3</v>
      </c>
      <c r="AC499" s="210">
        <f t="shared" si="249"/>
        <v>3.6325784428166107E-3</v>
      </c>
      <c r="AD499" s="210">
        <f t="shared" si="249"/>
        <v>3.4817446989862627E-3</v>
      </c>
      <c r="AE499" s="210">
        <f t="shared" si="249"/>
        <v>3.3310262776181624E-3</v>
      </c>
      <c r="AF499" s="210">
        <f t="shared" si="249"/>
        <v>3.1804283034373763E-3</v>
      </c>
      <c r="AG499" s="210">
        <f t="shared" si="249"/>
        <v>3.0299563871948498E-3</v>
      </c>
      <c r="AH499" s="210">
        <f t="shared" si="249"/>
        <v>2.8796166992081087E-3</v>
      </c>
      <c r="AI499" s="210">
        <f t="shared" si="249"/>
        <v>2.7294160587027572E-3</v>
      </c>
      <c r="AJ499" s="210">
        <f t="shared" si="249"/>
        <v>2.5793620434841403E-3</v>
      </c>
      <c r="AK499" s="210">
        <f t="shared" si="249"/>
        <v>2.429463126135737E-3</v>
      </c>
      <c r="AL499" s="210">
        <f t="shared" si="249"/>
        <v>2.2797288453763362E-3</v>
      </c>
      <c r="AM499" s="209" cm="1">
        <f t="array" ref="AM499">SUMPRODUCT((EmissionRates!$J$50:$S$109)*(EmissionRates!$E$50:$E$109=$D499)*(EmissionRates!$J$8:$S$8=$E$487)*(EmissionRates!$B$50:$B$109=AM$2)*(EmissionRates!$F$50:$F$109=$F$349))</f>
        <v>5.8480161953743497E-3</v>
      </c>
      <c r="AN499" s="210">
        <f t="shared" si="245"/>
        <v>5.8480161953743497E-3</v>
      </c>
      <c r="AO499" s="210">
        <f t="shared" si="245"/>
        <v>5.8480161953743497E-3</v>
      </c>
      <c r="AP499" s="210">
        <f t="shared" si="245"/>
        <v>5.8480161953743497E-3</v>
      </c>
      <c r="AQ499" s="210">
        <f t="shared" si="245"/>
        <v>5.8480161953743497E-3</v>
      </c>
      <c r="AR499" s="210">
        <f t="shared" si="245"/>
        <v>5.8480161953743497E-3</v>
      </c>
      <c r="AS499" s="210">
        <f t="shared" si="245"/>
        <v>5.8480161953743497E-3</v>
      </c>
      <c r="AT499" s="210">
        <f t="shared" si="245"/>
        <v>5.8480161953743497E-3</v>
      </c>
      <c r="AU499" s="210">
        <f t="shared" si="245"/>
        <v>5.8480161953743497E-3</v>
      </c>
      <c r="AV499" s="210">
        <f t="shared" si="245"/>
        <v>5.8480161953743497E-3</v>
      </c>
      <c r="AW499" s="210">
        <f t="shared" si="245"/>
        <v>5.8480161953743497E-3</v>
      </c>
      <c r="AX499" s="210">
        <f t="shared" si="245"/>
        <v>5.8480161953743497E-3</v>
      </c>
      <c r="AY499" s="210">
        <f t="shared" si="245"/>
        <v>5.8480161953743497E-3</v>
      </c>
      <c r="AZ499" s="210">
        <f t="shared" si="245"/>
        <v>5.8480161953743497E-3</v>
      </c>
    </row>
    <row r="500" spans="2:52" s="202" customFormat="1" x14ac:dyDescent="0.25">
      <c r="B500" s="201"/>
      <c r="D500" s="208">
        <f t="shared" si="243"/>
        <v>16</v>
      </c>
      <c r="E500" s="202" t="s">
        <v>672</v>
      </c>
      <c r="G500"/>
      <c r="I500"/>
      <c r="J500"/>
      <c r="K500" s="211">
        <f t="shared" ref="K500:AL503" si="250">K499*($K$76/$K$71)^(1/(COUNT($D499:$D504)))</f>
        <v>6.7248068612373703E-3</v>
      </c>
      <c r="L500" s="211">
        <f t="shared" si="250"/>
        <v>6.4928783824550682E-3</v>
      </c>
      <c r="M500" s="211">
        <f t="shared" si="250"/>
        <v>6.2689487682320343E-3</v>
      </c>
      <c r="N500" s="211">
        <f t="shared" si="250"/>
        <v>6.0527421497548585E-3</v>
      </c>
      <c r="O500" s="211">
        <f t="shared" si="250"/>
        <v>5.843992172510774E-3</v>
      </c>
      <c r="P500" s="211">
        <f t="shared" si="250"/>
        <v>5.64244166815373E-3</v>
      </c>
      <c r="Q500" s="211">
        <f t="shared" si="250"/>
        <v>5.4478423376873118E-3</v>
      </c>
      <c r="R500" s="211">
        <f t="shared" si="250"/>
        <v>5.2599544455742067E-3</v>
      </c>
      <c r="S500" s="211">
        <f t="shared" si="250"/>
        <v>5.0785465243953724E-3</v>
      </c>
      <c r="T500" s="211">
        <f t="shared" si="250"/>
        <v>4.9033950896950696E-3</v>
      </c>
      <c r="U500" s="211">
        <f t="shared" si="250"/>
        <v>4.7342843646604581E-3</v>
      </c>
      <c r="V500" s="211">
        <f t="shared" si="250"/>
        <v>4.5710060142965777E-3</v>
      </c>
      <c r="W500" s="211">
        <f t="shared" si="250"/>
        <v>4.4133588887692449E-3</v>
      </c>
      <c r="X500" s="211">
        <f t="shared" si="250"/>
        <v>4.2611487755996515E-3</v>
      </c>
      <c r="Y500" s="211">
        <f t="shared" si="250"/>
        <v>4.1141881604054107E-3</v>
      </c>
      <c r="Z500" s="211">
        <f t="shared" si="250"/>
        <v>3.9673199467765308E-3</v>
      </c>
      <c r="AA500" s="211">
        <f t="shared" si="250"/>
        <v>3.8205474747343908E-3</v>
      </c>
      <c r="AB500" s="211">
        <f t="shared" si="250"/>
        <v>3.6738743389136803E-3</v>
      </c>
      <c r="AC500" s="211">
        <f t="shared" si="250"/>
        <v>3.5273044191334595E-3</v>
      </c>
      <c r="AD500" s="211">
        <f t="shared" si="250"/>
        <v>3.3808419161091056E-3</v>
      </c>
      <c r="AE500" s="211">
        <f t="shared" si="250"/>
        <v>3.2344913934417114E-3</v>
      </c>
      <c r="AF500" s="211">
        <f t="shared" si="250"/>
        <v>3.0882578273391304E-3</v>
      </c>
      <c r="AG500" s="211">
        <f t="shared" si="250"/>
        <v>2.9421466659498101E-3</v>
      </c>
      <c r="AH500" s="211">
        <f t="shared" si="250"/>
        <v>2.7961639007722467E-3</v>
      </c>
      <c r="AI500" s="211">
        <f t="shared" si="250"/>
        <v>2.6503161534073179E-3</v>
      </c>
      <c r="AJ500" s="211">
        <f t="shared" si="250"/>
        <v>2.5046107820516066E-3</v>
      </c>
      <c r="AK500" s="211">
        <f t="shared" si="250"/>
        <v>2.3590560137486893E-3</v>
      </c>
      <c r="AL500" s="211">
        <f t="shared" si="250"/>
        <v>2.2136611107802942E-3</v>
      </c>
      <c r="AM500" s="211">
        <f>AM499*($K$76/$K$71)^(1/(COUNT($D499:$D504)))</f>
        <v>5.6785376265994008E-3</v>
      </c>
      <c r="AN500" s="210">
        <f t="shared" si="245"/>
        <v>5.6785376265994008E-3</v>
      </c>
      <c r="AO500" s="210">
        <f t="shared" si="245"/>
        <v>5.6785376265994008E-3</v>
      </c>
      <c r="AP500" s="210">
        <f t="shared" si="245"/>
        <v>5.6785376265994008E-3</v>
      </c>
      <c r="AQ500" s="210">
        <f t="shared" si="245"/>
        <v>5.6785376265994008E-3</v>
      </c>
      <c r="AR500" s="210">
        <f t="shared" si="245"/>
        <v>5.6785376265994008E-3</v>
      </c>
      <c r="AS500" s="210">
        <f t="shared" si="245"/>
        <v>5.6785376265994008E-3</v>
      </c>
      <c r="AT500" s="210">
        <f t="shared" si="245"/>
        <v>5.6785376265994008E-3</v>
      </c>
      <c r="AU500" s="210">
        <f t="shared" si="245"/>
        <v>5.6785376265994008E-3</v>
      </c>
      <c r="AV500" s="210">
        <f t="shared" si="245"/>
        <v>5.6785376265994008E-3</v>
      </c>
      <c r="AW500" s="210">
        <f t="shared" si="245"/>
        <v>5.6785376265994008E-3</v>
      </c>
      <c r="AX500" s="210">
        <f t="shared" si="245"/>
        <v>5.6785376265994008E-3</v>
      </c>
      <c r="AY500" s="210">
        <f t="shared" si="245"/>
        <v>5.6785376265994008E-3</v>
      </c>
      <c r="AZ500" s="210">
        <f t="shared" si="245"/>
        <v>5.6785376265994008E-3</v>
      </c>
    </row>
    <row r="501" spans="2:52" s="202" customFormat="1" x14ac:dyDescent="0.25">
      <c r="B501" s="201"/>
      <c r="D501" s="208">
        <f t="shared" si="243"/>
        <v>17</v>
      </c>
      <c r="E501" s="202" t="s">
        <v>673</v>
      </c>
      <c r="G501"/>
      <c r="I501"/>
      <c r="J501"/>
      <c r="K501" s="211">
        <f t="shared" si="250"/>
        <v>6.5299184402661777E-3</v>
      </c>
      <c r="L501" s="211">
        <f t="shared" si="250"/>
        <v>6.3047113701340893E-3</v>
      </c>
      <c r="M501" s="211">
        <f t="shared" si="250"/>
        <v>6.0872713532816756E-3</v>
      </c>
      <c r="N501" s="211">
        <f t="shared" si="250"/>
        <v>5.8773305157180629E-3</v>
      </c>
      <c r="O501" s="211">
        <f t="shared" si="250"/>
        <v>5.6746302220236087E-3</v>
      </c>
      <c r="P501" s="211">
        <f t="shared" si="250"/>
        <v>5.4789207567254713E-3</v>
      </c>
      <c r="Q501" s="211">
        <f t="shared" si="250"/>
        <v>5.2899610166620521E-3</v>
      </c>
      <c r="R501" s="211">
        <f t="shared" si="250"/>
        <v>5.1075182139573268E-3</v>
      </c>
      <c r="S501" s="211">
        <f t="shared" si="250"/>
        <v>4.9313675892391539E-3</v>
      </c>
      <c r="T501" s="211">
        <f t="shared" si="250"/>
        <v>4.7612921347482363E-3</v>
      </c>
      <c r="U501" s="211">
        <f t="shared" si="250"/>
        <v>4.5970823269966569E-3</v>
      </c>
      <c r="V501" s="211">
        <f t="shared" si="250"/>
        <v>4.4385358686466004E-3</v>
      </c>
      <c r="W501" s="211">
        <f t="shared" si="250"/>
        <v>4.2854574392913111E-3</v>
      </c>
      <c r="X501" s="211">
        <f t="shared" si="250"/>
        <v>4.1376584548312211E-3</v>
      </c>
      <c r="Y501" s="211">
        <f t="shared" si="250"/>
        <v>3.9949568351488442E-3</v>
      </c>
      <c r="Z501" s="211">
        <f t="shared" si="250"/>
        <v>3.8523449391861231E-3</v>
      </c>
      <c r="AA501" s="211">
        <f t="shared" si="250"/>
        <v>3.7098260101688704E-3</v>
      </c>
      <c r="AB501" s="211">
        <f t="shared" si="250"/>
        <v>3.5674035385573817E-3</v>
      </c>
      <c r="AC501" s="211">
        <f t="shared" si="250"/>
        <v>3.4250812917315313E-3</v>
      </c>
      <c r="AD501" s="211">
        <f t="shared" si="250"/>
        <v>3.2828633486677665E-3</v>
      </c>
      <c r="AE501" s="211">
        <f t="shared" si="250"/>
        <v>3.1407541407116341E-3</v>
      </c>
      <c r="AF501" s="211">
        <f t="shared" si="250"/>
        <v>2.9987584998578793E-3</v>
      </c>
      <c r="AG501" s="211">
        <f t="shared" si="250"/>
        <v>2.8568817163647582E-3</v>
      </c>
      <c r="AH501" s="211">
        <f t="shared" si="250"/>
        <v>2.7151296080940054E-3</v>
      </c>
      <c r="AI501" s="211">
        <f t="shared" si="250"/>
        <v>2.573508604749042E-3</v>
      </c>
      <c r="AJ501" s="211">
        <f t="shared" si="250"/>
        <v>2.4320258512820639E-3</v>
      </c>
      <c r="AK501" s="211">
        <f t="shared" si="250"/>
        <v>2.2906893363126204E-3</v>
      </c>
      <c r="AL501" s="211">
        <f t="shared" si="250"/>
        <v>2.1495080536966704E-3</v>
      </c>
      <c r="AM501" s="211">
        <f>AM500*($K$76/$K$71)^(1/(COUNT($D500:$D505)))</f>
        <v>5.5139706354115185E-3</v>
      </c>
      <c r="AN501" s="210">
        <f t="shared" si="245"/>
        <v>5.5139706354115185E-3</v>
      </c>
      <c r="AO501" s="210">
        <f t="shared" si="245"/>
        <v>5.5139706354115185E-3</v>
      </c>
      <c r="AP501" s="210">
        <f t="shared" si="245"/>
        <v>5.5139706354115185E-3</v>
      </c>
      <c r="AQ501" s="210">
        <f t="shared" si="245"/>
        <v>5.5139706354115185E-3</v>
      </c>
      <c r="AR501" s="210">
        <f t="shared" si="245"/>
        <v>5.5139706354115185E-3</v>
      </c>
      <c r="AS501" s="210">
        <f t="shared" si="245"/>
        <v>5.5139706354115185E-3</v>
      </c>
      <c r="AT501" s="210">
        <f t="shared" si="245"/>
        <v>5.5139706354115185E-3</v>
      </c>
      <c r="AU501" s="210">
        <f t="shared" si="245"/>
        <v>5.5139706354115185E-3</v>
      </c>
      <c r="AV501" s="210">
        <f t="shared" si="245"/>
        <v>5.5139706354115185E-3</v>
      </c>
      <c r="AW501" s="210">
        <f t="shared" si="245"/>
        <v>5.5139706354115185E-3</v>
      </c>
      <c r="AX501" s="210">
        <f t="shared" si="245"/>
        <v>5.5139706354115185E-3</v>
      </c>
      <c r="AY501" s="210">
        <f t="shared" si="245"/>
        <v>5.5139706354115185E-3</v>
      </c>
      <c r="AZ501" s="210">
        <f t="shared" si="245"/>
        <v>5.5139706354115185E-3</v>
      </c>
    </row>
    <row r="502" spans="2:52" s="202" customFormat="1" x14ac:dyDescent="0.25">
      <c r="B502" s="201"/>
      <c r="D502" s="208">
        <f t="shared" si="243"/>
        <v>18</v>
      </c>
      <c r="E502" s="202" t="s">
        <v>674</v>
      </c>
      <c r="G502"/>
      <c r="I502"/>
      <c r="J502"/>
      <c r="K502" s="211">
        <f t="shared" si="250"/>
        <v>6.3406779876920517E-3</v>
      </c>
      <c r="L502" s="211">
        <f t="shared" si="250"/>
        <v>6.1219975362711392E-3</v>
      </c>
      <c r="M502" s="211">
        <f t="shared" si="250"/>
        <v>5.9108590448624636E-3</v>
      </c>
      <c r="N502" s="211">
        <f t="shared" si="250"/>
        <v>5.7070024026035495E-3</v>
      </c>
      <c r="O502" s="211">
        <f t="shared" si="250"/>
        <v>5.5101764694645205E-3</v>
      </c>
      <c r="P502" s="211">
        <f t="shared" si="250"/>
        <v>5.3201387668575803E-3</v>
      </c>
      <c r="Q502" s="211">
        <f t="shared" si="250"/>
        <v>5.1366551789168869E-3</v>
      </c>
      <c r="R502" s="211">
        <f t="shared" si="250"/>
        <v>4.9594996640808485E-3</v>
      </c>
      <c r="S502" s="211">
        <f t="shared" si="250"/>
        <v>4.7884539766215126E-3</v>
      </c>
      <c r="T502" s="211">
        <f t="shared" si="250"/>
        <v>4.6233073977779756E-3</v>
      </c>
      <c r="U502" s="211">
        <f t="shared" si="250"/>
        <v>4.463856476162615E-3</v>
      </c>
      <c r="V502" s="211">
        <f t="shared" si="250"/>
        <v>4.3099047771202976E-3</v>
      </c>
      <c r="W502" s="211">
        <f t="shared" si="250"/>
        <v>4.1612626407318389E-3</v>
      </c>
      <c r="X502" s="211">
        <f t="shared" si="250"/>
        <v>4.0177469481635355E-3</v>
      </c>
      <c r="Y502" s="211">
        <f t="shared" si="250"/>
        <v>3.8791808960749641E-3</v>
      </c>
      <c r="Z502" s="211">
        <f t="shared" si="250"/>
        <v>3.7407019674657125E-3</v>
      </c>
      <c r="AA502" s="211">
        <f t="shared" si="250"/>
        <v>3.6023133115712135E-3</v>
      </c>
      <c r="AB502" s="211">
        <f t="shared" si="250"/>
        <v>3.4640183176963967E-3</v>
      </c>
      <c r="AC502" s="211">
        <f t="shared" si="250"/>
        <v>3.3258206440404973E-3</v>
      </c>
      <c r="AD502" s="211">
        <f t="shared" si="250"/>
        <v>3.1877242513690912E-3</v>
      </c>
      <c r="AE502" s="211">
        <f t="shared" si="250"/>
        <v>3.0497334426050128E-3</v>
      </c>
      <c r="AF502" s="211">
        <f t="shared" si="250"/>
        <v>2.911852909709271E-3</v>
      </c>
      <c r="AG502" s="211">
        <f t="shared" si="250"/>
        <v>2.774087789625671E-3</v>
      </c>
      <c r="AH502" s="211">
        <f t="shared" si="250"/>
        <v>2.6364437316112703E-3</v>
      </c>
      <c r="AI502" s="211">
        <f t="shared" si="250"/>
        <v>2.4989269790333213E-3</v>
      </c>
      <c r="AJ502" s="211">
        <f t="shared" si="250"/>
        <v>2.361544469779567E-3</v>
      </c>
      <c r="AK502" s="211">
        <f t="shared" si="250"/>
        <v>2.2243039609551826E-3</v>
      </c>
      <c r="AL502" s="211">
        <f t="shared" si="250"/>
        <v>2.0872141857694771E-3</v>
      </c>
      <c r="AM502" s="211">
        <f>AM501*($K$76/$K$71)^(1/(COUNT($D501:$D506)))</f>
        <v>5.3541728817227017E-3</v>
      </c>
      <c r="AN502" s="210">
        <f t="shared" si="245"/>
        <v>5.3541728817227017E-3</v>
      </c>
      <c r="AO502" s="210">
        <f t="shared" si="245"/>
        <v>5.3541728817227017E-3</v>
      </c>
      <c r="AP502" s="210">
        <f t="shared" si="245"/>
        <v>5.3541728817227017E-3</v>
      </c>
      <c r="AQ502" s="210">
        <f t="shared" si="245"/>
        <v>5.3541728817227017E-3</v>
      </c>
      <c r="AR502" s="210">
        <f t="shared" si="245"/>
        <v>5.3541728817227017E-3</v>
      </c>
      <c r="AS502" s="210">
        <f t="shared" si="245"/>
        <v>5.3541728817227017E-3</v>
      </c>
      <c r="AT502" s="210">
        <f t="shared" si="245"/>
        <v>5.3541728817227017E-3</v>
      </c>
      <c r="AU502" s="210">
        <f t="shared" si="245"/>
        <v>5.3541728817227017E-3</v>
      </c>
      <c r="AV502" s="210">
        <f t="shared" si="245"/>
        <v>5.3541728817227017E-3</v>
      </c>
      <c r="AW502" s="210">
        <f t="shared" si="245"/>
        <v>5.3541728817227017E-3</v>
      </c>
      <c r="AX502" s="210">
        <f t="shared" si="245"/>
        <v>5.3541728817227017E-3</v>
      </c>
      <c r="AY502" s="210">
        <f t="shared" si="245"/>
        <v>5.3541728817227017E-3</v>
      </c>
      <c r="AZ502" s="210">
        <f t="shared" si="245"/>
        <v>5.3541728817227017E-3</v>
      </c>
    </row>
    <row r="503" spans="2:52" s="202" customFormat="1" x14ac:dyDescent="0.25">
      <c r="B503" s="201"/>
      <c r="D503" s="208">
        <f t="shared" si="243"/>
        <v>19</v>
      </c>
      <c r="E503" s="202" t="s">
        <v>675</v>
      </c>
      <c r="G503"/>
      <c r="I503"/>
      <c r="J503"/>
      <c r="K503" s="211">
        <f t="shared" si="250"/>
        <v>6.156921822436069E-3</v>
      </c>
      <c r="L503" s="211">
        <f t="shared" si="250"/>
        <v>5.9445788449016329E-3</v>
      </c>
      <c r="M503" s="211">
        <f t="shared" si="250"/>
        <v>5.7395592574326472E-3</v>
      </c>
      <c r="N503" s="211">
        <f t="shared" si="250"/>
        <v>5.5416104873155089E-3</v>
      </c>
      <c r="O503" s="211">
        <f t="shared" si="250"/>
        <v>5.3504886726897941E-3</v>
      </c>
      <c r="P503" s="211">
        <f t="shared" si="250"/>
        <v>5.1659583621240348E-3</v>
      </c>
      <c r="Q503" s="211">
        <f t="shared" si="250"/>
        <v>4.9877922245526616E-3</v>
      </c>
      <c r="R503" s="211">
        <f t="shared" si="250"/>
        <v>4.8157707692167914E-3</v>
      </c>
      <c r="S503" s="211">
        <f t="shared" si="250"/>
        <v>4.649682075263846E-3</v>
      </c>
      <c r="T503" s="211">
        <f t="shared" si="250"/>
        <v>4.4893215306728513E-3</v>
      </c>
      <c r="U503" s="211">
        <f t="shared" si="250"/>
        <v>4.3344915801838343E-3</v>
      </c>
      <c r="V503" s="211">
        <f t="shared" si="250"/>
        <v>4.1850014819207358E-3</v>
      </c>
      <c r="W503" s="211">
        <f t="shared" si="250"/>
        <v>4.0406670724080487E-3</v>
      </c>
      <c r="X503" s="211">
        <f t="shared" si="250"/>
        <v>3.9013105396916731E-3</v>
      </c>
      <c r="Y503" s="211">
        <f t="shared" si="250"/>
        <v>3.7667602042844852E-3</v>
      </c>
      <c r="Z503" s="211">
        <f t="shared" si="250"/>
        <v>3.6322944674726074E-3</v>
      </c>
      <c r="AA503" s="211">
        <f t="shared" si="250"/>
        <v>3.4979163872249815E-3</v>
      </c>
      <c r="AB503" s="211">
        <f t="shared" si="250"/>
        <v>3.3636292546227074E-3</v>
      </c>
      <c r="AC503" s="211">
        <f t="shared" si="250"/>
        <v>3.2294366218484929E-3</v>
      </c>
      <c r="AD503" s="211">
        <f t="shared" si="250"/>
        <v>3.095342334882855E-3</v>
      </c>
      <c r="AE503" s="211">
        <f t="shared" si="250"/>
        <v>2.9613505719476739E-3</v>
      </c>
      <c r="AF503" s="211">
        <f t="shared" si="250"/>
        <v>2.8274658890284727E-3</v>
      </c>
      <c r="AG503" s="211">
        <f t="shared" si="250"/>
        <v>2.6936932741977388E-3</v>
      </c>
      <c r="AH503" s="211">
        <f t="shared" si="250"/>
        <v>2.5600382129941043E-3</v>
      </c>
      <c r="AI503" s="211">
        <f t="shared" si="250"/>
        <v>2.4265067678487721E-3</v>
      </c>
      <c r="AJ503" s="211">
        <f t="shared" si="250"/>
        <v>2.2931056755858691E-3</v>
      </c>
      <c r="AK503" s="211">
        <f t="shared" si="250"/>
        <v>2.1598424685056045E-3</v>
      </c>
      <c r="AL503" s="211">
        <f t="shared" si="250"/>
        <v>2.0267256267243123E-3</v>
      </c>
      <c r="AM503" s="211">
        <f>AM502*($K$76/$K$71)^(1/(COUNT($D502:$D507)))</f>
        <v>5.1990061505351659E-3</v>
      </c>
      <c r="AN503" s="210">
        <f t="shared" si="245"/>
        <v>5.1990061505351659E-3</v>
      </c>
      <c r="AO503" s="210">
        <f t="shared" si="245"/>
        <v>5.1990061505351659E-3</v>
      </c>
      <c r="AP503" s="210">
        <f t="shared" si="245"/>
        <v>5.1990061505351659E-3</v>
      </c>
      <c r="AQ503" s="210">
        <f t="shared" si="245"/>
        <v>5.1990061505351659E-3</v>
      </c>
      <c r="AR503" s="210">
        <f t="shared" si="245"/>
        <v>5.1990061505351659E-3</v>
      </c>
      <c r="AS503" s="210">
        <f t="shared" si="245"/>
        <v>5.1990061505351659E-3</v>
      </c>
      <c r="AT503" s="210">
        <f t="shared" si="245"/>
        <v>5.1990061505351659E-3</v>
      </c>
      <c r="AU503" s="210">
        <f t="shared" si="245"/>
        <v>5.1990061505351659E-3</v>
      </c>
      <c r="AV503" s="210">
        <f t="shared" si="245"/>
        <v>5.1990061505351659E-3</v>
      </c>
      <c r="AW503" s="210">
        <f t="shared" si="245"/>
        <v>5.1990061505351659E-3</v>
      </c>
      <c r="AX503" s="210">
        <f t="shared" si="245"/>
        <v>5.1990061505351659E-3</v>
      </c>
      <c r="AY503" s="210">
        <f t="shared" si="245"/>
        <v>5.1990061505351659E-3</v>
      </c>
      <c r="AZ503" s="210">
        <f t="shared" si="245"/>
        <v>5.1990061505351659E-3</v>
      </c>
    </row>
    <row r="504" spans="2:52" s="202" customFormat="1" x14ac:dyDescent="0.25">
      <c r="B504" s="201"/>
      <c r="D504" s="208">
        <f t="shared" si="243"/>
        <v>20</v>
      </c>
      <c r="E504" s="202" t="s">
        <v>676</v>
      </c>
      <c r="G504"/>
      <c r="I504"/>
      <c r="J504"/>
      <c r="K504" s="209" cm="1">
        <f t="array" ref="K504">SUMPRODUCT((EmissionRates!$J$50:$S$109)*(EmissionRates!$E$50:$E$109=$D504)*(EmissionRates!$J$8:$S$8=$E$487)*(EmissionRates!$B$50:$B$109=K$2)*(EmissionRates!$F$50:$F$109=$F$349))</f>
        <v>5.7010484473948497E-3</v>
      </c>
      <c r="L504" s="210">
        <f t="shared" ref="L504:AL504" si="251">K504*($AM$71/$K$71)^(1/(COUNT(K$2:AM$2)))</f>
        <v>5.5044278572199817E-3</v>
      </c>
      <c r="M504" s="210">
        <f t="shared" si="251"/>
        <v>5.3145884156070734E-3</v>
      </c>
      <c r="N504" s="210">
        <f t="shared" si="251"/>
        <v>5.1312962509367866E-3</v>
      </c>
      <c r="O504" s="210">
        <f t="shared" si="251"/>
        <v>4.9543255574703397E-3</v>
      </c>
      <c r="P504" s="210">
        <f t="shared" si="251"/>
        <v>4.7834583171694114E-3</v>
      </c>
      <c r="Q504" s="210">
        <f t="shared" si="251"/>
        <v>4.6184840311100615E-3</v>
      </c>
      <c r="R504" s="210">
        <f t="shared" si="251"/>
        <v>4.4591994601597788E-3</v>
      </c>
      <c r="S504" s="210">
        <f t="shared" si="251"/>
        <v>4.3054083745981894E-3</v>
      </c>
      <c r="T504" s="210">
        <f t="shared" si="251"/>
        <v>4.1569213123729696E-3</v>
      </c>
      <c r="U504" s="210">
        <f t="shared" si="251"/>
        <v>4.013555345693148E-3</v>
      </c>
      <c r="V504" s="210">
        <f t="shared" si="251"/>
        <v>3.8751338556722568E-3</v>
      </c>
      <c r="W504" s="210">
        <f t="shared" si="251"/>
        <v>3.7414863147436999E-3</v>
      </c>
      <c r="X504" s="210">
        <f t="shared" si="251"/>
        <v>3.6124480765802863E-3</v>
      </c>
      <c r="Y504" s="210">
        <f t="shared" si="251"/>
        <v>3.4878601732591255E-3</v>
      </c>
      <c r="Z504" s="210">
        <f t="shared" si="251"/>
        <v>3.363350604648777E-3</v>
      </c>
      <c r="AA504" s="210">
        <f t="shared" si="251"/>
        <v>3.2389222022987676E-3</v>
      </c>
      <c r="AB504" s="210">
        <f t="shared" si="251"/>
        <v>3.1145780136105981E-3</v>
      </c>
      <c r="AC504" s="210">
        <f t="shared" si="251"/>
        <v>2.990321327754781E-3</v>
      </c>
      <c r="AD504" s="210">
        <f t="shared" si="251"/>
        <v>2.8661557059461397E-3</v>
      </c>
      <c r="AE504" s="210">
        <f t="shared" si="251"/>
        <v>2.7420850170409047E-3</v>
      </c>
      <c r="AF504" s="210">
        <f t="shared" si="251"/>
        <v>2.6181134796884205E-3</v>
      </c>
      <c r="AG504" s="210">
        <f t="shared" si="251"/>
        <v>2.4942457126322271E-3</v>
      </c>
      <c r="AH504" s="210">
        <f t="shared" si="251"/>
        <v>2.3704867952484168E-3</v>
      </c>
      <c r="AI504" s="210">
        <f t="shared" si="251"/>
        <v>2.2468423410911312E-3</v>
      </c>
      <c r="AJ504" s="210">
        <f t="shared" si="251"/>
        <v>2.123318588173754E-3</v>
      </c>
      <c r="AK504" s="210">
        <f t="shared" si="251"/>
        <v>1.9999225110867791E-3</v>
      </c>
      <c r="AL504" s="210">
        <f t="shared" si="251"/>
        <v>1.8766619620582269E-3</v>
      </c>
      <c r="AM504" s="209" cm="1">
        <f t="array" ref="AM504">SUMPRODUCT((EmissionRates!$J$50:$S$109)*(EmissionRates!$E$50:$E$109=$D504)*(EmissionRates!$J$8:$S$8=$E$487)*(EmissionRates!$B$50:$B$109=AM$2)*(EmissionRates!$F$50:$F$109=$F$349))</f>
        <v>4.8042707474413799E-3</v>
      </c>
      <c r="AN504" s="210">
        <f t="shared" si="245"/>
        <v>4.8042707474413799E-3</v>
      </c>
      <c r="AO504" s="210">
        <f t="shared" si="245"/>
        <v>4.8042707474413799E-3</v>
      </c>
      <c r="AP504" s="210">
        <f t="shared" si="245"/>
        <v>4.8042707474413799E-3</v>
      </c>
      <c r="AQ504" s="210">
        <f t="shared" si="245"/>
        <v>4.8042707474413799E-3</v>
      </c>
      <c r="AR504" s="210">
        <f t="shared" si="245"/>
        <v>4.8042707474413799E-3</v>
      </c>
      <c r="AS504" s="210">
        <f t="shared" si="245"/>
        <v>4.8042707474413799E-3</v>
      </c>
      <c r="AT504" s="210">
        <f t="shared" si="245"/>
        <v>4.8042707474413799E-3</v>
      </c>
      <c r="AU504" s="210">
        <f t="shared" si="245"/>
        <v>4.8042707474413799E-3</v>
      </c>
      <c r="AV504" s="210">
        <f t="shared" si="245"/>
        <v>4.8042707474413799E-3</v>
      </c>
      <c r="AW504" s="210">
        <f t="shared" si="245"/>
        <v>4.8042707474413799E-3</v>
      </c>
      <c r="AX504" s="210">
        <f t="shared" si="245"/>
        <v>4.8042707474413799E-3</v>
      </c>
      <c r="AY504" s="210">
        <f t="shared" si="245"/>
        <v>4.8042707474413799E-3</v>
      </c>
      <c r="AZ504" s="210">
        <f t="shared" si="245"/>
        <v>4.8042707474413799E-3</v>
      </c>
    </row>
    <row r="505" spans="2:52" s="202" customFormat="1" x14ac:dyDescent="0.25">
      <c r="B505" s="201"/>
      <c r="D505" s="208">
        <f t="shared" si="243"/>
        <v>21</v>
      </c>
      <c r="E505" s="207" t="s">
        <v>677</v>
      </c>
      <c r="G505"/>
      <c r="I505"/>
      <c r="J505"/>
      <c r="K505" s="211">
        <f t="shared" ref="K505:AL508" si="252">K504*($K$76/$K$71)^(1/(COUNT($D504:$D509)))</f>
        <v>5.535829080843613E-3</v>
      </c>
      <c r="L505" s="211">
        <f t="shared" si="252"/>
        <v>5.3449066582355311E-3</v>
      </c>
      <c r="M505" s="211">
        <f t="shared" si="252"/>
        <v>5.1605688629564753E-3</v>
      </c>
      <c r="N505" s="211">
        <f t="shared" si="252"/>
        <v>4.9825886011089877E-3</v>
      </c>
      <c r="O505" s="211">
        <f t="shared" si="252"/>
        <v>4.8107466109227276E-3</v>
      </c>
      <c r="P505" s="211">
        <f t="shared" si="252"/>
        <v>4.6448311926361825E-3</v>
      </c>
      <c r="Q505" s="211">
        <f t="shared" si="252"/>
        <v>4.4846379476943532E-3</v>
      </c>
      <c r="R505" s="211">
        <f t="shared" si="252"/>
        <v>4.3299695269411126E-3</v>
      </c>
      <c r="S505" s="211">
        <f t="shared" si="252"/>
        <v>4.1806353874960442E-3</v>
      </c>
      <c r="T505" s="211">
        <f t="shared" si="252"/>
        <v>4.0364515580162182E-3</v>
      </c>
      <c r="U505" s="211">
        <f t="shared" si="252"/>
        <v>3.897240412053745E-3</v>
      </c>
      <c r="V505" s="211">
        <f t="shared" si="252"/>
        <v>3.7628304492298877E-3</v>
      </c>
      <c r="W505" s="211">
        <f t="shared" si="252"/>
        <v>3.6330560839561415E-3</v>
      </c>
      <c r="X505" s="211">
        <f t="shared" si="252"/>
        <v>3.5077574414420138E-3</v>
      </c>
      <c r="Y505" s="211">
        <f t="shared" si="252"/>
        <v>3.3867801607381852E-3</v>
      </c>
      <c r="Z505" s="211">
        <f t="shared" si="252"/>
        <v>3.2658789445642678E-3</v>
      </c>
      <c r="AA505" s="211">
        <f t="shared" si="252"/>
        <v>3.1450565424100021E-3</v>
      </c>
      <c r="AB505" s="211">
        <f t="shared" si="252"/>
        <v>3.0243159133615995E-3</v>
      </c>
      <c r="AC505" s="211">
        <f t="shared" si="252"/>
        <v>2.9036602512676896E-3</v>
      </c>
      <c r="AD505" s="211">
        <f t="shared" si="252"/>
        <v>2.7830930141372278E-3</v>
      </c>
      <c r="AE505" s="211">
        <f t="shared" si="252"/>
        <v>2.6626179587049665E-3</v>
      </c>
      <c r="AF505" s="211">
        <f t="shared" si="252"/>
        <v>2.5422391813615859E-3</v>
      </c>
      <c r="AG505" s="211">
        <f t="shared" si="252"/>
        <v>2.4219611669970206E-3</v>
      </c>
      <c r="AH505" s="211">
        <f t="shared" si="252"/>
        <v>2.3017888477843878E-3</v>
      </c>
      <c r="AI505" s="211">
        <f t="shared" si="252"/>
        <v>2.1817276745940929E-3</v>
      </c>
      <c r="AJ505" s="211">
        <f t="shared" si="252"/>
        <v>2.0617837046586276E-3</v>
      </c>
      <c r="AK505" s="211">
        <f t="shared" si="252"/>
        <v>1.9419637104412053E-3</v>
      </c>
      <c r="AL505" s="211">
        <f t="shared" si="252"/>
        <v>1.82227531660817E-3</v>
      </c>
      <c r="AM505" s="211">
        <f>AM504*($K$76/$K$71)^(1/(COUNT($D504:$D509)))</f>
        <v>4.6650404677906921E-3</v>
      </c>
      <c r="AN505" s="210">
        <f t="shared" ref="AN505:AZ513" si="253">$AM505</f>
        <v>4.6650404677906921E-3</v>
      </c>
      <c r="AO505" s="210">
        <f t="shared" si="253"/>
        <v>4.6650404677906921E-3</v>
      </c>
      <c r="AP505" s="210">
        <f t="shared" si="253"/>
        <v>4.6650404677906921E-3</v>
      </c>
      <c r="AQ505" s="210">
        <f t="shared" si="253"/>
        <v>4.6650404677906921E-3</v>
      </c>
      <c r="AR505" s="210">
        <f t="shared" si="253"/>
        <v>4.6650404677906921E-3</v>
      </c>
      <c r="AS505" s="210">
        <f t="shared" si="253"/>
        <v>4.6650404677906921E-3</v>
      </c>
      <c r="AT505" s="210">
        <f t="shared" si="253"/>
        <v>4.6650404677906921E-3</v>
      </c>
      <c r="AU505" s="210">
        <f t="shared" si="253"/>
        <v>4.6650404677906921E-3</v>
      </c>
      <c r="AV505" s="210">
        <f t="shared" si="253"/>
        <v>4.6650404677906921E-3</v>
      </c>
      <c r="AW505" s="210">
        <f t="shared" si="253"/>
        <v>4.6650404677906921E-3</v>
      </c>
      <c r="AX505" s="210">
        <f t="shared" si="253"/>
        <v>4.6650404677906921E-3</v>
      </c>
      <c r="AY505" s="210">
        <f t="shared" si="253"/>
        <v>4.6650404677906921E-3</v>
      </c>
      <c r="AZ505" s="210">
        <f t="shared" si="253"/>
        <v>4.6650404677906921E-3</v>
      </c>
    </row>
    <row r="506" spans="2:52" s="202" customFormat="1" x14ac:dyDescent="0.25">
      <c r="B506" s="201"/>
      <c r="D506" s="208">
        <f t="shared" si="243"/>
        <v>22</v>
      </c>
      <c r="E506" s="207" t="s">
        <v>678</v>
      </c>
      <c r="G506"/>
      <c r="I506"/>
      <c r="J506"/>
      <c r="K506" s="211">
        <f t="shared" si="252"/>
        <v>5.375397857970767E-3</v>
      </c>
      <c r="L506" s="211">
        <f t="shared" si="252"/>
        <v>5.1900084670523467E-3</v>
      </c>
      <c r="M506" s="211">
        <f t="shared" si="252"/>
        <v>5.0110128775181619E-3</v>
      </c>
      <c r="N506" s="211">
        <f t="shared" si="252"/>
        <v>4.8381905767707067E-3</v>
      </c>
      <c r="O506" s="211">
        <f t="shared" si="252"/>
        <v>4.6713286573604549E-3</v>
      </c>
      <c r="P506" s="211">
        <f t="shared" si="252"/>
        <v>4.5102215546957338E-3</v>
      </c>
      <c r="Q506" s="211">
        <f t="shared" si="252"/>
        <v>4.3546707937986021E-3</v>
      </c>
      <c r="R506" s="211">
        <f t="shared" si="252"/>
        <v>4.2044847447947203E-3</v>
      </c>
      <c r="S506" s="211">
        <f t="shared" si="252"/>
        <v>4.059478386836032E-3</v>
      </c>
      <c r="T506" s="211">
        <f t="shared" si="252"/>
        <v>3.9194730801653697E-3</v>
      </c>
      <c r="U506" s="211">
        <f t="shared" si="252"/>
        <v>3.7842963460422313E-3</v>
      </c>
      <c r="V506" s="211">
        <f t="shared" si="252"/>
        <v>3.6537816542585775E-3</v>
      </c>
      <c r="W506" s="211">
        <f t="shared" si="252"/>
        <v>3.5277682179828849E-3</v>
      </c>
      <c r="X506" s="211">
        <f t="shared" si="252"/>
        <v>3.40610079567973E-3</v>
      </c>
      <c r="Y506" s="211">
        <f t="shared" si="252"/>
        <v>3.2886294998608588E-3</v>
      </c>
      <c r="Z506" s="211">
        <f t="shared" si="252"/>
        <v>3.1712320641820286E-3</v>
      </c>
      <c r="AA506" s="211">
        <f t="shared" si="252"/>
        <v>3.0539111584513287E-3</v>
      </c>
      <c r="AB506" s="211">
        <f t="shared" si="252"/>
        <v>2.9366696559991034E-3</v>
      </c>
      <c r="AC506" s="211">
        <f t="shared" si="252"/>
        <v>2.8195106581145784E-3</v>
      </c>
      <c r="AD506" s="211">
        <f t="shared" si="252"/>
        <v>2.7024375225918008E-3</v>
      </c>
      <c r="AE506" s="211">
        <f t="shared" si="252"/>
        <v>2.5854538972933843E-3</v>
      </c>
      <c r="AF506" s="211">
        <f t="shared" si="252"/>
        <v>2.4685637598944642E-3</v>
      </c>
      <c r="AG506" s="211">
        <f t="shared" si="252"/>
        <v>2.3517714653105183E-3</v>
      </c>
      <c r="AH506" s="211">
        <f t="shared" si="252"/>
        <v>2.2350818027777066E-3</v>
      </c>
      <c r="AI506" s="211">
        <f t="shared" si="252"/>
        <v>2.118500065197359E-3</v>
      </c>
      <c r="AJ506" s="211">
        <f t="shared" si="252"/>
        <v>2.0020321342601997E-3</v>
      </c>
      <c r="AK506" s="211">
        <f t="shared" si="252"/>
        <v>1.8856845861599161E-3</v>
      </c>
      <c r="AL506" s="211">
        <f t="shared" si="252"/>
        <v>1.7694648245960322E-3</v>
      </c>
      <c r="AM506" s="211">
        <f>AM505*($K$76/$K$71)^(1/(COUNT($D505:$D510)))</f>
        <v>4.5298451544836344E-3</v>
      </c>
      <c r="AN506" s="210">
        <f t="shared" si="253"/>
        <v>4.5298451544836344E-3</v>
      </c>
      <c r="AO506" s="210">
        <f t="shared" si="253"/>
        <v>4.5298451544836344E-3</v>
      </c>
      <c r="AP506" s="210">
        <f t="shared" si="253"/>
        <v>4.5298451544836344E-3</v>
      </c>
      <c r="AQ506" s="210">
        <f t="shared" si="253"/>
        <v>4.5298451544836344E-3</v>
      </c>
      <c r="AR506" s="210">
        <f t="shared" si="253"/>
        <v>4.5298451544836344E-3</v>
      </c>
      <c r="AS506" s="210">
        <f t="shared" si="253"/>
        <v>4.5298451544836344E-3</v>
      </c>
      <c r="AT506" s="210">
        <f t="shared" si="253"/>
        <v>4.5298451544836344E-3</v>
      </c>
      <c r="AU506" s="210">
        <f t="shared" si="253"/>
        <v>4.5298451544836344E-3</v>
      </c>
      <c r="AV506" s="210">
        <f t="shared" si="253"/>
        <v>4.5298451544836344E-3</v>
      </c>
      <c r="AW506" s="210">
        <f t="shared" si="253"/>
        <v>4.5298451544836344E-3</v>
      </c>
      <c r="AX506" s="210">
        <f t="shared" si="253"/>
        <v>4.5298451544836344E-3</v>
      </c>
      <c r="AY506" s="210">
        <f t="shared" si="253"/>
        <v>4.5298451544836344E-3</v>
      </c>
      <c r="AZ506" s="210">
        <f t="shared" si="253"/>
        <v>4.5298451544836344E-3</v>
      </c>
    </row>
    <row r="507" spans="2:52" s="202" customFormat="1" x14ac:dyDescent="0.25">
      <c r="B507" s="201"/>
      <c r="D507" s="208">
        <f t="shared" si="243"/>
        <v>23</v>
      </c>
      <c r="E507" s="207" t="s">
        <v>679</v>
      </c>
      <c r="G507"/>
      <c r="I507"/>
      <c r="J507"/>
      <c r="K507" s="211">
        <f t="shared" si="252"/>
        <v>5.2196160158675588E-3</v>
      </c>
      <c r="L507" s="211">
        <f t="shared" si="252"/>
        <v>5.0395993064857878E-3</v>
      </c>
      <c r="M507" s="211">
        <f t="shared" si="252"/>
        <v>4.8657911027791727E-3</v>
      </c>
      <c r="N507" s="211">
        <f t="shared" si="252"/>
        <v>4.6979772827206454E-3</v>
      </c>
      <c r="O507" s="211">
        <f t="shared" si="252"/>
        <v>4.5359511090299525E-3</v>
      </c>
      <c r="P507" s="211">
        <f t="shared" si="252"/>
        <v>4.3795129744848291E-3</v>
      </c>
      <c r="Q507" s="211">
        <f t="shared" si="252"/>
        <v>4.2284701560160289E-3</v>
      </c>
      <c r="R507" s="211">
        <f t="shared" si="252"/>
        <v>4.0826365772832244E-3</v>
      </c>
      <c r="S507" s="211">
        <f t="shared" si="252"/>
        <v>3.9418325794393291E-3</v>
      </c>
      <c r="T507" s="211">
        <f t="shared" si="252"/>
        <v>3.8058846998007961E-3</v>
      </c>
      <c r="U507" s="211">
        <f t="shared" si="252"/>
        <v>3.6746254581512565E-3</v>
      </c>
      <c r="V507" s="211">
        <f t="shared" si="252"/>
        <v>3.547893150415221E-3</v>
      </c>
      <c r="W507" s="211">
        <f t="shared" si="252"/>
        <v>3.4255316494476605E-3</v>
      </c>
      <c r="X507" s="211">
        <f t="shared" si="252"/>
        <v>3.3073902126940645E-3</v>
      </c>
      <c r="Y507" s="211">
        <f t="shared" si="252"/>
        <v>3.1933232964840028E-3</v>
      </c>
      <c r="Z507" s="211">
        <f t="shared" si="252"/>
        <v>3.0793280999084835E-3</v>
      </c>
      <c r="AA507" s="211">
        <f t="shared" si="252"/>
        <v>2.9654072154031604E-3</v>
      </c>
      <c r="AB507" s="211">
        <f t="shared" si="252"/>
        <v>2.8515634330277613E-3</v>
      </c>
      <c r="AC507" s="211">
        <f t="shared" si="252"/>
        <v>2.7377997641945275E-3</v>
      </c>
      <c r="AD507" s="211">
        <f t="shared" si="252"/>
        <v>2.6241194693868782E-3</v>
      </c>
      <c r="AE507" s="211">
        <f t="shared" si="252"/>
        <v>2.51052609075046E-3</v>
      </c>
      <c r="AF507" s="211">
        <f t="shared" si="252"/>
        <v>2.3970234906853021E-3</v>
      </c>
      <c r="AG507" s="211">
        <f t="shared" si="252"/>
        <v>2.2836158978991532E-3</v>
      </c>
      <c r="AH507" s="211">
        <f t="shared" si="252"/>
        <v>2.1703079628336039E-3</v>
      </c>
      <c r="AI507" s="211">
        <f t="shared" si="252"/>
        <v>2.0571048249989343E-3</v>
      </c>
      <c r="AJ507" s="211">
        <f t="shared" si="252"/>
        <v>1.9440121956313952E-3</v>
      </c>
      <c r="AK507" s="211">
        <f t="shared" si="252"/>
        <v>1.8310364603431396E-3</v>
      </c>
      <c r="AL507" s="211">
        <f t="shared" si="252"/>
        <v>1.7181848082706062E-3</v>
      </c>
      <c r="AM507" s="211">
        <f>AM506*($K$76/$K$71)^(1/(COUNT($D506:$D511)))</f>
        <v>4.3985678720846449E-3</v>
      </c>
      <c r="AN507" s="210">
        <f t="shared" si="253"/>
        <v>4.3985678720846449E-3</v>
      </c>
      <c r="AO507" s="210">
        <f t="shared" si="253"/>
        <v>4.3985678720846449E-3</v>
      </c>
      <c r="AP507" s="210">
        <f t="shared" si="253"/>
        <v>4.3985678720846449E-3</v>
      </c>
      <c r="AQ507" s="210">
        <f t="shared" si="253"/>
        <v>4.3985678720846449E-3</v>
      </c>
      <c r="AR507" s="210">
        <f t="shared" si="253"/>
        <v>4.3985678720846449E-3</v>
      </c>
      <c r="AS507" s="210">
        <f t="shared" si="253"/>
        <v>4.3985678720846449E-3</v>
      </c>
      <c r="AT507" s="210">
        <f t="shared" si="253"/>
        <v>4.3985678720846449E-3</v>
      </c>
      <c r="AU507" s="210">
        <f t="shared" si="253"/>
        <v>4.3985678720846449E-3</v>
      </c>
      <c r="AV507" s="210">
        <f t="shared" si="253"/>
        <v>4.3985678720846449E-3</v>
      </c>
      <c r="AW507" s="210">
        <f t="shared" si="253"/>
        <v>4.3985678720846449E-3</v>
      </c>
      <c r="AX507" s="210">
        <f t="shared" si="253"/>
        <v>4.3985678720846449E-3</v>
      </c>
      <c r="AY507" s="210">
        <f t="shared" si="253"/>
        <v>4.3985678720846449E-3</v>
      </c>
      <c r="AZ507" s="210">
        <f t="shared" si="253"/>
        <v>4.3985678720846449E-3</v>
      </c>
    </row>
    <row r="508" spans="2:52" s="202" customFormat="1" x14ac:dyDescent="0.25">
      <c r="B508" s="201"/>
      <c r="D508" s="208">
        <f t="shared" si="243"/>
        <v>24</v>
      </c>
      <c r="E508" s="202" t="s">
        <v>680</v>
      </c>
      <c r="G508"/>
      <c r="I508"/>
      <c r="J508"/>
      <c r="K508" s="211">
        <f t="shared" si="252"/>
        <v>5.0683488130469261E-3</v>
      </c>
      <c r="L508" s="211">
        <f t="shared" si="252"/>
        <v>4.893549082080114E-3</v>
      </c>
      <c r="M508" s="211">
        <f t="shared" si="252"/>
        <v>4.7247779310459663E-3</v>
      </c>
      <c r="N508" s="211">
        <f t="shared" si="252"/>
        <v>4.5618274432857788E-3</v>
      </c>
      <c r="O508" s="211">
        <f t="shared" si="252"/>
        <v>4.4044968728738348E-3</v>
      </c>
      <c r="P508" s="211">
        <f t="shared" si="252"/>
        <v>4.2525923973095988E-3</v>
      </c>
      <c r="Q508" s="211">
        <f t="shared" si="252"/>
        <v>4.1059268787391936E-3</v>
      </c>
      <c r="R508" s="211">
        <f t="shared" si="252"/>
        <v>3.9643196334119835E-3</v>
      </c>
      <c r="S508" s="211">
        <f t="shared" si="252"/>
        <v>3.8275962090882584E-3</v>
      </c>
      <c r="T508" s="211">
        <f t="shared" si="252"/>
        <v>3.6955881701237906E-3</v>
      </c>
      <c r="U508" s="211">
        <f t="shared" si="252"/>
        <v>3.5681328899664993E-3</v>
      </c>
      <c r="V508" s="211">
        <f t="shared" si="252"/>
        <v>3.4450733508096E-3</v>
      </c>
      <c r="W508" s="211">
        <f t="shared" si="252"/>
        <v>3.3262579501544052E-3</v>
      </c>
      <c r="X508" s="211">
        <f t="shared" si="252"/>
        <v>3.2115403140444963E-3</v>
      </c>
      <c r="Y508" s="211">
        <f t="shared" si="252"/>
        <v>3.1007791167411546E-3</v>
      </c>
      <c r="Z508" s="211">
        <f t="shared" si="252"/>
        <v>2.9900875605998255E-3</v>
      </c>
      <c r="AA508" s="211">
        <f t="shared" si="252"/>
        <v>2.8794681629260212E-3</v>
      </c>
      <c r="AB508" s="211">
        <f t="shared" si="252"/>
        <v>2.7689236329220797E-3</v>
      </c>
      <c r="AC508" s="211">
        <f t="shared" si="252"/>
        <v>2.6584568947279393E-3</v>
      </c>
      <c r="AD508" s="211">
        <f t="shared" si="252"/>
        <v>2.5480711143365041E-3</v>
      </c>
      <c r="AE508" s="211">
        <f t="shared" si="252"/>
        <v>2.4377697312401871E-3</v>
      </c>
      <c r="AF508" s="211">
        <f t="shared" si="252"/>
        <v>2.3275564959046435E-3</v>
      </c>
      <c r="AG508" s="211">
        <f t="shared" si="252"/>
        <v>2.2174355144874594E-3</v>
      </c>
      <c r="AH508" s="211">
        <f t="shared" si="252"/>
        <v>2.1074113026579955E-3</v>
      </c>
      <c r="AI508" s="211">
        <f t="shared" si="252"/>
        <v>1.9974888509808348E-3</v>
      </c>
      <c r="AJ508" s="211">
        <f t="shared" si="252"/>
        <v>1.8876737051776141E-3</v>
      </c>
      <c r="AK508" s="211">
        <f t="shared" si="252"/>
        <v>1.7779720658021051E-3</v>
      </c>
      <c r="AL508" s="211">
        <f t="shared" si="252"/>
        <v>1.6683909136458116E-3</v>
      </c>
      <c r="AM508" s="211">
        <f>AM507*($K$76/$K$71)^(1/(COUNT($D507:$D512)))</f>
        <v>4.2710950740082604E-3</v>
      </c>
      <c r="AN508" s="210">
        <f t="shared" si="253"/>
        <v>4.2710950740082604E-3</v>
      </c>
      <c r="AO508" s="210">
        <f t="shared" si="253"/>
        <v>4.2710950740082604E-3</v>
      </c>
      <c r="AP508" s="210">
        <f t="shared" si="253"/>
        <v>4.2710950740082604E-3</v>
      </c>
      <c r="AQ508" s="210">
        <f t="shared" si="253"/>
        <v>4.2710950740082604E-3</v>
      </c>
      <c r="AR508" s="210">
        <f t="shared" si="253"/>
        <v>4.2710950740082604E-3</v>
      </c>
      <c r="AS508" s="210">
        <f t="shared" si="253"/>
        <v>4.2710950740082604E-3</v>
      </c>
      <c r="AT508" s="210">
        <f t="shared" si="253"/>
        <v>4.2710950740082604E-3</v>
      </c>
      <c r="AU508" s="210">
        <f t="shared" si="253"/>
        <v>4.2710950740082604E-3</v>
      </c>
      <c r="AV508" s="210">
        <f t="shared" si="253"/>
        <v>4.2710950740082604E-3</v>
      </c>
      <c r="AW508" s="210">
        <f t="shared" si="253"/>
        <v>4.2710950740082604E-3</v>
      </c>
      <c r="AX508" s="210">
        <f t="shared" si="253"/>
        <v>4.2710950740082604E-3</v>
      </c>
      <c r="AY508" s="210">
        <f t="shared" si="253"/>
        <v>4.2710950740082604E-3</v>
      </c>
      <c r="AZ508" s="210">
        <f t="shared" si="253"/>
        <v>4.2710950740082604E-3</v>
      </c>
    </row>
    <row r="509" spans="2:52" s="202" customFormat="1" x14ac:dyDescent="0.25">
      <c r="B509" s="201"/>
      <c r="D509" s="208">
        <f t="shared" si="243"/>
        <v>25</v>
      </c>
      <c r="E509" s="202" t="s">
        <v>681</v>
      </c>
      <c r="G509"/>
      <c r="I509"/>
      <c r="J509"/>
      <c r="K509" s="209" cm="1">
        <f t="array" ref="K509">SUMPRODUCT((EmissionRates!$J$50:$S$109)*(EmissionRates!$E$50:$E$109=$D509)*(EmissionRates!$J$8:$S$8=$E$487)*(EmissionRates!$B$50:$B$109=K$2)*(EmissionRates!$F$50:$F$109=$F$349))</f>
        <v>4.7828286527948601E-3</v>
      </c>
      <c r="L509" s="210">
        <f t="shared" ref="L509:AL509" si="254">K509*($AM$71/$K$71)^(1/(COUNT(K$2:AM$2)))</f>
        <v>4.617876082913171E-3</v>
      </c>
      <c r="M509" s="210">
        <f t="shared" si="254"/>
        <v>4.4586124791822293E-3</v>
      </c>
      <c r="N509" s="210">
        <f t="shared" si="254"/>
        <v>4.3048416377121073E-3</v>
      </c>
      <c r="O509" s="210">
        <f t="shared" si="254"/>
        <v>4.1563741213900733E-3</v>
      </c>
      <c r="P509" s="210">
        <f t="shared" si="254"/>
        <v>4.013027026504622E-3</v>
      </c>
      <c r="Q509" s="210">
        <f t="shared" si="254"/>
        <v>3.874623757418285E-3</v>
      </c>
      <c r="R509" s="210">
        <f t="shared" si="254"/>
        <v>3.7409938090116417E-3</v>
      </c>
      <c r="S509" s="210">
        <f t="shared" si="254"/>
        <v>3.6119725566305092E-3</v>
      </c>
      <c r="T509" s="210">
        <f t="shared" si="254"/>
        <v>3.4874010532775349E-3</v>
      </c>
      <c r="U509" s="210">
        <f t="shared" si="254"/>
        <v>3.3671258337983497E-3</v>
      </c>
      <c r="V509" s="210">
        <f t="shared" si="254"/>
        <v>3.2509987258210436E-3</v>
      </c>
      <c r="W509" s="210">
        <f t="shared" si="254"/>
        <v>3.1388766672160564E-3</v>
      </c>
      <c r="X509" s="210">
        <f t="shared" si="254"/>
        <v>3.0306215298516012E-3</v>
      </c>
      <c r="Y509" s="210">
        <f t="shared" si="254"/>
        <v>2.9260999494274994E-3</v>
      </c>
      <c r="Z509" s="210">
        <f t="shared" si="254"/>
        <v>2.8216440870029611E-3</v>
      </c>
      <c r="AA509" s="210">
        <f t="shared" si="254"/>
        <v>2.717256318073711E-3</v>
      </c>
      <c r="AB509" s="210">
        <f t="shared" si="254"/>
        <v>2.6129391992219904E-3</v>
      </c>
      <c r="AC509" s="210">
        <f t="shared" si="254"/>
        <v>2.5086954898593549E-3</v>
      </c>
      <c r="AD509" s="210">
        <f t="shared" si="254"/>
        <v>2.4045281776257899E-3</v>
      </c>
      <c r="AE509" s="210">
        <f t="shared" si="254"/>
        <v>2.3004405082534801E-3</v>
      </c>
      <c r="AF509" s="210">
        <f t="shared" si="254"/>
        <v>2.1964360209294972E-3</v>
      </c>
      <c r="AG509" s="210">
        <f t="shared" si="254"/>
        <v>2.0925185904953109E-3</v>
      </c>
      <c r="AH509" s="210">
        <f t="shared" si="254"/>
        <v>1.988692478234742E-3</v>
      </c>
      <c r="AI509" s="210">
        <f t="shared" si="254"/>
        <v>1.8849623935741078E-3</v>
      </c>
      <c r="AJ509" s="210">
        <f t="shared" si="254"/>
        <v>1.781333569822583E-3</v>
      </c>
      <c r="AK509" s="210">
        <f t="shared" si="254"/>
        <v>1.6778118582321899E-3</v>
      </c>
      <c r="AL509" s="210">
        <f t="shared" si="254"/>
        <v>1.5744038463388023E-3</v>
      </c>
      <c r="AM509" s="209" cm="1">
        <f t="array" ref="AM509">SUMPRODUCT((EmissionRates!$J$50:$S$109)*(EmissionRates!$E$50:$E$109=$D509)*(EmissionRates!$J$8:$S$8=$E$487)*(EmissionRates!$B$50:$B$109=AM$2)*(EmissionRates!$F$50:$F$109=$F$349))</f>
        <v>4.0285813746020298E-3</v>
      </c>
      <c r="AN509" s="210">
        <f t="shared" si="253"/>
        <v>4.0285813746020298E-3</v>
      </c>
      <c r="AO509" s="210">
        <f t="shared" si="253"/>
        <v>4.0285813746020298E-3</v>
      </c>
      <c r="AP509" s="210">
        <f t="shared" si="253"/>
        <v>4.0285813746020298E-3</v>
      </c>
      <c r="AQ509" s="210">
        <f t="shared" si="253"/>
        <v>4.0285813746020298E-3</v>
      </c>
      <c r="AR509" s="210">
        <f t="shared" si="253"/>
        <v>4.0285813746020298E-3</v>
      </c>
      <c r="AS509" s="210">
        <f t="shared" si="253"/>
        <v>4.0285813746020298E-3</v>
      </c>
      <c r="AT509" s="210">
        <f t="shared" si="253"/>
        <v>4.0285813746020298E-3</v>
      </c>
      <c r="AU509" s="210">
        <f t="shared" si="253"/>
        <v>4.0285813746020298E-3</v>
      </c>
      <c r="AV509" s="210">
        <f t="shared" si="253"/>
        <v>4.0285813746020298E-3</v>
      </c>
      <c r="AW509" s="210">
        <f t="shared" si="253"/>
        <v>4.0285813746020298E-3</v>
      </c>
      <c r="AX509" s="210">
        <f t="shared" si="253"/>
        <v>4.0285813746020298E-3</v>
      </c>
      <c r="AY509" s="210">
        <f t="shared" si="253"/>
        <v>4.0285813746020298E-3</v>
      </c>
      <c r="AZ509" s="210">
        <f t="shared" si="253"/>
        <v>4.0285813746020298E-3</v>
      </c>
    </row>
    <row r="510" spans="2:52" s="202" customFormat="1" x14ac:dyDescent="0.25">
      <c r="B510" s="201"/>
      <c r="D510" s="208">
        <f t="shared" si="243"/>
        <v>26</v>
      </c>
      <c r="E510" s="202" t="s">
        <v>682</v>
      </c>
      <c r="G510"/>
      <c r="I510"/>
      <c r="J510"/>
      <c r="K510" s="211">
        <f t="shared" ref="K510:AL513" si="255">K509*($K$76/$K$71)^(1/(COUNT($D509:$D514)))</f>
        <v>4.6442197762646192E-3</v>
      </c>
      <c r="L510" s="211">
        <f t="shared" si="255"/>
        <v>4.484047618154261E-3</v>
      </c>
      <c r="M510" s="211">
        <f t="shared" si="255"/>
        <v>4.3293995569793761E-3</v>
      </c>
      <c r="N510" s="211">
        <f t="shared" si="255"/>
        <v>4.1800850749414134E-3</v>
      </c>
      <c r="O510" s="211">
        <f t="shared" si="255"/>
        <v>4.0359202249142731E-3</v>
      </c>
      <c r="P510" s="211">
        <f t="shared" si="255"/>
        <v>3.8967274038316968E-3</v>
      </c>
      <c r="Q510" s="211">
        <f t="shared" si="255"/>
        <v>3.7623351338901775E-3</v>
      </c>
      <c r="R510" s="211">
        <f t="shared" si="255"/>
        <v>3.6325778512978561E-3</v>
      </c>
      <c r="S510" s="211">
        <f t="shared" si="255"/>
        <v>3.5072957023091532E-3</v>
      </c>
      <c r="T510" s="211">
        <f t="shared" si="255"/>
        <v>3.3863343462938529E-3</v>
      </c>
      <c r="U510" s="211">
        <f t="shared" si="255"/>
        <v>3.2695447655980469E-3</v>
      </c>
      <c r="V510" s="211">
        <f t="shared" si="255"/>
        <v>3.1567830819626799E-3</v>
      </c>
      <c r="W510" s="211">
        <f t="shared" si="255"/>
        <v>3.047910379273551E-3</v>
      </c>
      <c r="X510" s="211">
        <f t="shared" si="255"/>
        <v>2.9427925324243946E-3</v>
      </c>
      <c r="Y510" s="211">
        <f t="shared" si="255"/>
        <v>2.8413000420822224E-3</v>
      </c>
      <c r="Z510" s="211">
        <f t="shared" si="255"/>
        <v>2.7398713651976057E-3</v>
      </c>
      <c r="AA510" s="211">
        <f t="shared" si="255"/>
        <v>2.6385088084231599E-3</v>
      </c>
      <c r="AB510" s="211">
        <f t="shared" si="255"/>
        <v>2.537214854250036E-3</v>
      </c>
      <c r="AC510" s="211">
        <f t="shared" si="255"/>
        <v>2.4359921821205987E-3</v>
      </c>
      <c r="AD510" s="211">
        <f t="shared" si="255"/>
        <v>2.3348436930914632E-3</v>
      </c>
      <c r="AE510" s="211">
        <f t="shared" si="255"/>
        <v>2.2337725388317984E-3</v>
      </c>
      <c r="AF510" s="211">
        <f t="shared" si="255"/>
        <v>2.1327821559611829E-3</v>
      </c>
      <c r="AG510" s="211">
        <f t="shared" si="255"/>
        <v>2.0318763070261529E-3</v>
      </c>
      <c r="AH510" s="211">
        <f t="shared" si="255"/>
        <v>1.931059129816295E-3</v>
      </c>
      <c r="AI510" s="211">
        <f t="shared" si="255"/>
        <v>1.8303351972762884E-3</v>
      </c>
      <c r="AJ510" s="211">
        <f t="shared" si="255"/>
        <v>1.7297095910512696E-3</v>
      </c>
      <c r="AK510" s="211">
        <f t="shared" si="255"/>
        <v>1.6291879928209167E-3</v>
      </c>
      <c r="AL510" s="211">
        <f t="shared" si="255"/>
        <v>1.5287767992108669E-3</v>
      </c>
      <c r="AM510" s="211">
        <f>AM509*($K$76/$K$71)^(1/(COUNT($D509:$D514)))</f>
        <v>3.9118309787838689E-3</v>
      </c>
      <c r="AN510" s="210">
        <f t="shared" si="253"/>
        <v>3.9118309787838689E-3</v>
      </c>
      <c r="AO510" s="210">
        <f t="shared" si="253"/>
        <v>3.9118309787838689E-3</v>
      </c>
      <c r="AP510" s="210">
        <f t="shared" si="253"/>
        <v>3.9118309787838689E-3</v>
      </c>
      <c r="AQ510" s="210">
        <f t="shared" si="253"/>
        <v>3.9118309787838689E-3</v>
      </c>
      <c r="AR510" s="210">
        <f t="shared" si="253"/>
        <v>3.9118309787838689E-3</v>
      </c>
      <c r="AS510" s="210">
        <f t="shared" si="253"/>
        <v>3.9118309787838689E-3</v>
      </c>
      <c r="AT510" s="210">
        <f t="shared" si="253"/>
        <v>3.9118309787838689E-3</v>
      </c>
      <c r="AU510" s="210">
        <f t="shared" si="253"/>
        <v>3.9118309787838689E-3</v>
      </c>
      <c r="AV510" s="210">
        <f t="shared" si="253"/>
        <v>3.9118309787838689E-3</v>
      </c>
      <c r="AW510" s="210">
        <f t="shared" si="253"/>
        <v>3.9118309787838689E-3</v>
      </c>
      <c r="AX510" s="210">
        <f t="shared" si="253"/>
        <v>3.9118309787838689E-3</v>
      </c>
      <c r="AY510" s="210">
        <f t="shared" si="253"/>
        <v>3.9118309787838689E-3</v>
      </c>
      <c r="AZ510" s="210">
        <f t="shared" si="253"/>
        <v>3.9118309787838689E-3</v>
      </c>
    </row>
    <row r="511" spans="2:52" s="202" customFormat="1" x14ac:dyDescent="0.25">
      <c r="B511" s="201"/>
      <c r="D511" s="208">
        <f t="shared" si="243"/>
        <v>27</v>
      </c>
      <c r="E511" s="202" t="s">
        <v>683</v>
      </c>
      <c r="G511"/>
      <c r="I511"/>
      <c r="J511"/>
      <c r="K511" s="211">
        <f t="shared" si="255"/>
        <v>4.5096278574904862E-3</v>
      </c>
      <c r="L511" s="211">
        <f t="shared" si="255"/>
        <v>4.3540975723174169E-3</v>
      </c>
      <c r="M511" s="211">
        <f t="shared" si="255"/>
        <v>4.2039312928606595E-3</v>
      </c>
      <c r="N511" s="211">
        <f t="shared" si="255"/>
        <v>4.0589440226271338E-3</v>
      </c>
      <c r="O511" s="211">
        <f t="shared" si="255"/>
        <v>3.9189571453746895E-3</v>
      </c>
      <c r="P511" s="211">
        <f t="shared" si="255"/>
        <v>3.7837982050668421E-3</v>
      </c>
      <c r="Q511" s="211">
        <f t="shared" si="255"/>
        <v>3.6533006934165398E-3</v>
      </c>
      <c r="R511" s="211">
        <f t="shared" si="255"/>
        <v>3.5273038447572276E-3</v>
      </c>
      <c r="S511" s="211">
        <f t="shared" si="255"/>
        <v>3.4056524379885017E-3</v>
      </c>
      <c r="T511" s="211">
        <f t="shared" si="255"/>
        <v>3.2881966053523548E-3</v>
      </c>
      <c r="U511" s="211">
        <f t="shared" si="255"/>
        <v>3.1747916478044474E-3</v>
      </c>
      <c r="V511" s="211">
        <f t="shared" si="255"/>
        <v>3.0652978567529436E-3</v>
      </c>
      <c r="W511" s="211">
        <f t="shared" si="255"/>
        <v>2.9595803419453066E-3</v>
      </c>
      <c r="X511" s="211">
        <f t="shared" si="255"/>
        <v>2.8575088652910193E-3</v>
      </c>
      <c r="Y511" s="211">
        <f t="shared" si="255"/>
        <v>2.7589576804155115E-3</v>
      </c>
      <c r="Z511" s="211">
        <f t="shared" si="255"/>
        <v>2.6604684596501747E-3</v>
      </c>
      <c r="AA511" s="211">
        <f t="shared" si="255"/>
        <v>2.5620434427996251E-3</v>
      </c>
      <c r="AB511" s="211">
        <f t="shared" si="255"/>
        <v>2.4636850404111208E-3</v>
      </c>
      <c r="AC511" s="211">
        <f t="shared" si="255"/>
        <v>2.3653958542753854E-3</v>
      </c>
      <c r="AD511" s="211">
        <f t="shared" si="255"/>
        <v>2.267178701374896E-3</v>
      </c>
      <c r="AE511" s="211">
        <f t="shared" si="255"/>
        <v>2.1690366420417991E-3</v>
      </c>
      <c r="AF511" s="211">
        <f t="shared" si="255"/>
        <v>2.0709730133006412E-3</v>
      </c>
      <c r="AG511" s="211">
        <f t="shared" si="255"/>
        <v>1.972991468657391E-3</v>
      </c>
      <c r="AH511" s="211">
        <f t="shared" si="255"/>
        <v>1.8750960259863278E-3</v>
      </c>
      <c r="AI511" s="211">
        <f t="shared" si="255"/>
        <v>1.7772911257058022E-3</v>
      </c>
      <c r="AJ511" s="211">
        <f t="shared" si="255"/>
        <v>1.6795817021922159E-3</v>
      </c>
      <c r="AK511" s="211">
        <f t="shared" si="255"/>
        <v>1.5819732724671974E-3</v>
      </c>
      <c r="AL511" s="211">
        <f t="shared" si="255"/>
        <v>1.4844720477788268E-3</v>
      </c>
      <c r="AM511" s="211">
        <f>AM510*($K$76/$K$71)^(1/(COUNT($D510:$D515)))</f>
        <v>3.7984640705153532E-3</v>
      </c>
      <c r="AN511" s="210">
        <f t="shared" si="253"/>
        <v>3.7984640705153532E-3</v>
      </c>
      <c r="AO511" s="210">
        <f t="shared" si="253"/>
        <v>3.7984640705153532E-3</v>
      </c>
      <c r="AP511" s="210">
        <f t="shared" si="253"/>
        <v>3.7984640705153532E-3</v>
      </c>
      <c r="AQ511" s="210">
        <f t="shared" si="253"/>
        <v>3.7984640705153532E-3</v>
      </c>
      <c r="AR511" s="210">
        <f t="shared" si="253"/>
        <v>3.7984640705153532E-3</v>
      </c>
      <c r="AS511" s="210">
        <f t="shared" si="253"/>
        <v>3.7984640705153532E-3</v>
      </c>
      <c r="AT511" s="210">
        <f t="shared" si="253"/>
        <v>3.7984640705153532E-3</v>
      </c>
      <c r="AU511" s="210">
        <f t="shared" si="253"/>
        <v>3.7984640705153532E-3</v>
      </c>
      <c r="AV511" s="210">
        <f t="shared" si="253"/>
        <v>3.7984640705153532E-3</v>
      </c>
      <c r="AW511" s="210">
        <f t="shared" si="253"/>
        <v>3.7984640705153532E-3</v>
      </c>
      <c r="AX511" s="210">
        <f t="shared" si="253"/>
        <v>3.7984640705153532E-3</v>
      </c>
      <c r="AY511" s="210">
        <f t="shared" si="253"/>
        <v>3.7984640705153532E-3</v>
      </c>
      <c r="AZ511" s="210">
        <f t="shared" si="253"/>
        <v>3.7984640705153532E-3</v>
      </c>
    </row>
    <row r="512" spans="2:52" s="202" customFormat="1" x14ac:dyDescent="0.25">
      <c r="B512" s="201"/>
      <c r="D512" s="208">
        <f t="shared" si="243"/>
        <v>28</v>
      </c>
      <c r="E512" s="202" t="s">
        <v>684</v>
      </c>
      <c r="G512"/>
      <c r="I512"/>
      <c r="J512"/>
      <c r="K512" s="211">
        <f t="shared" si="255"/>
        <v>4.3789364829351866E-3</v>
      </c>
      <c r="L512" s="211">
        <f t="shared" si="255"/>
        <v>4.2279135467932537E-3</v>
      </c>
      <c r="M512" s="211">
        <f t="shared" si="255"/>
        <v>4.0820991646757553E-3</v>
      </c>
      <c r="N512" s="211">
        <f t="shared" si="255"/>
        <v>3.9413137013847611E-3</v>
      </c>
      <c r="O512" s="211">
        <f t="shared" si="255"/>
        <v>3.805383717070265E-3</v>
      </c>
      <c r="P512" s="211">
        <f t="shared" si="255"/>
        <v>3.67414175356194E-3</v>
      </c>
      <c r="Q512" s="211">
        <f t="shared" si="255"/>
        <v>3.5474261280700036E-3</v>
      </c>
      <c r="R512" s="211">
        <f t="shared" si="255"/>
        <v>3.4250807340010232E-3</v>
      </c>
      <c r="S512" s="211">
        <f t="shared" si="255"/>
        <v>3.3069548486432897E-3</v>
      </c>
      <c r="T512" s="211">
        <f t="shared" si="255"/>
        <v>3.1929029474848272E-3</v>
      </c>
      <c r="U512" s="211">
        <f t="shared" si="255"/>
        <v>3.0827845249353021E-3</v>
      </c>
      <c r="V512" s="211">
        <f t="shared" si="255"/>
        <v>2.9764639212309586E-3</v>
      </c>
      <c r="W512" s="211">
        <f t="shared" si="255"/>
        <v>2.8738101553093484E-3</v>
      </c>
      <c r="X512" s="211">
        <f t="shared" si="255"/>
        <v>2.7746967634479517E-3</v>
      </c>
      <c r="Y512" s="211">
        <f t="shared" si="255"/>
        <v>2.6790016434679186E-3</v>
      </c>
      <c r="Z512" s="211">
        <f t="shared" si="255"/>
        <v>2.5833666918457267E-3</v>
      </c>
      <c r="AA512" s="211">
        <f t="shared" si="255"/>
        <v>2.4877940834752829E-3</v>
      </c>
      <c r="AB512" s="211">
        <f t="shared" si="255"/>
        <v>2.3922861590449243E-3</v>
      </c>
      <c r="AC512" s="211">
        <f t="shared" si="255"/>
        <v>2.2968454449441185E-3</v>
      </c>
      <c r="AD512" s="211">
        <f t="shared" si="255"/>
        <v>2.2014746765177166E-3</v>
      </c>
      <c r="AE512" s="211">
        <f t="shared" si="255"/>
        <v>2.1061768254078384E-3</v>
      </c>
      <c r="AF512" s="211">
        <f t="shared" si="255"/>
        <v>2.0109551319303131E-3</v>
      </c>
      <c r="AG512" s="211">
        <f t="shared" si="255"/>
        <v>1.9158131437105952E-3</v>
      </c>
      <c r="AH512" s="211">
        <f t="shared" si="255"/>
        <v>1.8207547621828656E-3</v>
      </c>
      <c r="AI512" s="211">
        <f t="shared" si="255"/>
        <v>1.7257842990798277E-3</v>
      </c>
      <c r="AJ512" s="211">
        <f t="shared" si="255"/>
        <v>1.630906545777074E-3</v>
      </c>
      <c r="AK512" s="211">
        <f t="shared" si="255"/>
        <v>1.5361268594100599E-3</v>
      </c>
      <c r="AL512" s="211">
        <f t="shared" si="255"/>
        <v>1.4414512712216463E-3</v>
      </c>
      <c r="AM512" s="211">
        <f>AM511*($K$76/$K$71)^(1/(COUNT($D511:$D516)))</f>
        <v>3.6883825945571969E-3</v>
      </c>
      <c r="AN512" s="210">
        <f t="shared" si="253"/>
        <v>3.6883825945571969E-3</v>
      </c>
      <c r="AO512" s="210">
        <f t="shared" si="253"/>
        <v>3.6883825945571969E-3</v>
      </c>
      <c r="AP512" s="210">
        <f t="shared" si="253"/>
        <v>3.6883825945571969E-3</v>
      </c>
      <c r="AQ512" s="210">
        <f t="shared" si="253"/>
        <v>3.6883825945571969E-3</v>
      </c>
      <c r="AR512" s="210">
        <f t="shared" si="253"/>
        <v>3.6883825945571969E-3</v>
      </c>
      <c r="AS512" s="210">
        <f t="shared" si="253"/>
        <v>3.6883825945571969E-3</v>
      </c>
      <c r="AT512" s="210">
        <f t="shared" si="253"/>
        <v>3.6883825945571969E-3</v>
      </c>
      <c r="AU512" s="210">
        <f t="shared" si="253"/>
        <v>3.6883825945571969E-3</v>
      </c>
      <c r="AV512" s="210">
        <f t="shared" si="253"/>
        <v>3.6883825945571969E-3</v>
      </c>
      <c r="AW512" s="210">
        <f t="shared" si="253"/>
        <v>3.6883825945571969E-3</v>
      </c>
      <c r="AX512" s="210">
        <f t="shared" si="253"/>
        <v>3.6883825945571969E-3</v>
      </c>
      <c r="AY512" s="210">
        <f t="shared" si="253"/>
        <v>3.6883825945571969E-3</v>
      </c>
      <c r="AZ512" s="210">
        <f t="shared" si="253"/>
        <v>3.6883825945571969E-3</v>
      </c>
    </row>
    <row r="513" spans="2:52" s="202" customFormat="1" x14ac:dyDescent="0.25">
      <c r="B513" s="201"/>
      <c r="D513" s="208">
        <f t="shared" si="243"/>
        <v>29</v>
      </c>
      <c r="E513" s="202" t="s">
        <v>685</v>
      </c>
      <c r="G513"/>
      <c r="I513"/>
      <c r="J513"/>
      <c r="K513" s="211">
        <f t="shared" si="255"/>
        <v>4.2520326127866602E-3</v>
      </c>
      <c r="L513" s="211">
        <f t="shared" si="255"/>
        <v>4.105386400342889E-3</v>
      </c>
      <c r="M513" s="211">
        <f t="shared" si="255"/>
        <v>3.9637977953030298E-3</v>
      </c>
      <c r="N513" s="211">
        <f t="shared" si="255"/>
        <v>3.8270923683911668E-3</v>
      </c>
      <c r="O513" s="211">
        <f t="shared" si="255"/>
        <v>3.6951017061348833E-3</v>
      </c>
      <c r="P513" s="211">
        <f t="shared" si="255"/>
        <v>3.5676632033892351E-3</v>
      </c>
      <c r="Q513" s="211">
        <f t="shared" si="255"/>
        <v>3.4446198630162734E-3</v>
      </c>
      <c r="R513" s="211">
        <f t="shared" si="255"/>
        <v>3.3258201024733113E-3</v>
      </c>
      <c r="S513" s="211">
        <f t="shared" si="255"/>
        <v>3.2111175670716773E-3</v>
      </c>
      <c r="T513" s="211">
        <f t="shared" si="255"/>
        <v>3.1003709496758838E-3</v>
      </c>
      <c r="U513" s="211">
        <f t="shared" si="255"/>
        <v>2.9934438166211125E-3</v>
      </c>
      <c r="V513" s="211">
        <f t="shared" si="255"/>
        <v>2.8902044396345327E-3</v>
      </c>
      <c r="W513" s="211">
        <f t="shared" si="255"/>
        <v>2.7905256335534088E-3</v>
      </c>
      <c r="X513" s="211">
        <f t="shared" si="255"/>
        <v>2.6942845996400606E-3</v>
      </c>
      <c r="Y513" s="211">
        <f t="shared" si="255"/>
        <v>2.6013627743006599E-3</v>
      </c>
      <c r="Z513" s="211">
        <f t="shared" si="255"/>
        <v>2.5084993736086128E-3</v>
      </c>
      <c r="AA513" s="211">
        <f t="shared" si="255"/>
        <v>2.4156965094282623E-3</v>
      </c>
      <c r="AB513" s="211">
        <f t="shared" si="255"/>
        <v>2.3229564546135739E-3</v>
      </c>
      <c r="AC513" s="211">
        <f t="shared" si="255"/>
        <v>2.230281662337926E-3</v>
      </c>
      <c r="AD513" s="211">
        <f t="shared" si="255"/>
        <v>2.1376747886744456E-3</v>
      </c>
      <c r="AE513" s="211">
        <f t="shared" si="255"/>
        <v>2.0451387191455085E-3</v>
      </c>
      <c r="AF513" s="211">
        <f t="shared" si="255"/>
        <v>1.9526766001608962E-3</v>
      </c>
      <c r="AG513" s="211">
        <f t="shared" si="255"/>
        <v>1.8602918765340218E-3</v>
      </c>
      <c r="AH513" s="211">
        <f t="shared" si="255"/>
        <v>1.7679883366334625E-3</v>
      </c>
      <c r="AI513" s="211">
        <f t="shared" si="255"/>
        <v>1.675770167235652E-3</v>
      </c>
      <c r="AJ513" s="211">
        <f t="shared" si="255"/>
        <v>1.5836420208596117E-3</v>
      </c>
      <c r="AK513" s="211">
        <f t="shared" si="255"/>
        <v>1.4916090993882087E-3</v>
      </c>
      <c r="AL513" s="211">
        <f t="shared" si="255"/>
        <v>1.3996772592757309E-3</v>
      </c>
      <c r="AM513" s="211">
        <f>AM512*($K$76/$K$71)^(1/(COUNT($D512:$D517)))</f>
        <v>3.581491337362248E-3</v>
      </c>
      <c r="AN513" s="210">
        <f>$AM513</f>
        <v>3.581491337362248E-3</v>
      </c>
      <c r="AO513" s="210">
        <f>$AM513</f>
        <v>3.581491337362248E-3</v>
      </c>
      <c r="AP513" s="210">
        <f t="shared" si="253"/>
        <v>3.581491337362248E-3</v>
      </c>
      <c r="AQ513" s="210">
        <f t="shared" si="253"/>
        <v>3.581491337362248E-3</v>
      </c>
      <c r="AR513" s="210">
        <f t="shared" si="253"/>
        <v>3.581491337362248E-3</v>
      </c>
      <c r="AS513" s="210">
        <f t="shared" si="253"/>
        <v>3.581491337362248E-3</v>
      </c>
      <c r="AT513" s="210">
        <f t="shared" si="253"/>
        <v>3.581491337362248E-3</v>
      </c>
      <c r="AU513" s="210">
        <f t="shared" si="253"/>
        <v>3.581491337362248E-3</v>
      </c>
      <c r="AV513" s="210">
        <f t="shared" si="253"/>
        <v>3.581491337362248E-3</v>
      </c>
      <c r="AW513" s="210">
        <f t="shared" si="253"/>
        <v>3.581491337362248E-3</v>
      </c>
      <c r="AX513" s="210">
        <f t="shared" si="253"/>
        <v>3.581491337362248E-3</v>
      </c>
      <c r="AY513" s="210">
        <f t="shared" si="253"/>
        <v>3.581491337362248E-3</v>
      </c>
      <c r="AZ513" s="210">
        <f t="shared" si="253"/>
        <v>3.581491337362248E-3</v>
      </c>
    </row>
    <row r="514" spans="2:52" s="202" customFormat="1" x14ac:dyDescent="0.25">
      <c r="B514" s="201"/>
      <c r="D514" s="208">
        <f t="shared" si="243"/>
        <v>30</v>
      </c>
      <c r="E514" s="202" t="s">
        <v>686</v>
      </c>
      <c r="G514"/>
      <c r="I514"/>
      <c r="J514"/>
      <c r="K514" s="209" cm="1">
        <f t="array" ref="K514">SUMPRODUCT((EmissionRates!$J$50:$S$109)*(EmissionRates!$E$50:$E$109=$D514)*(EmissionRates!$J$8:$S$8=$E$487)*(EmissionRates!$B$50:$B$109=K$2)*(EmissionRates!$F$50:$F$109=$F$349))</f>
        <v>4.13907476202838E-3</v>
      </c>
      <c r="L514" s="210">
        <f t="shared" ref="L514:AL514" si="256">K514*($AM$71/$K$71)^(1/(COUNT(K$2:AM$2)))</f>
        <v>3.996324296040004E-3</v>
      </c>
      <c r="M514" s="210">
        <f t="shared" si="256"/>
        <v>3.8584970790170353E-3</v>
      </c>
      <c r="N514" s="210">
        <f t="shared" si="256"/>
        <v>3.7254233155041136E-3</v>
      </c>
      <c r="O514" s="210">
        <f t="shared" si="256"/>
        <v>3.5969390660358686E-3</v>
      </c>
      <c r="P514" s="210">
        <f t="shared" si="256"/>
        <v>3.4728860451726296E-3</v>
      </c>
      <c r="Q514" s="210">
        <f t="shared" si="256"/>
        <v>3.3531114265015786E-3</v>
      </c>
      <c r="R514" s="210">
        <f t="shared" si="256"/>
        <v>3.2374676543631218E-3</v>
      </c>
      <c r="S514" s="210">
        <f t="shared" si="256"/>
        <v>3.1258122620705336E-3</v>
      </c>
      <c r="T514" s="210">
        <f t="shared" si="256"/>
        <v>3.0180076963989342E-3</v>
      </c>
      <c r="U514" s="210">
        <f t="shared" si="256"/>
        <v>2.913921148127377E-3</v>
      </c>
      <c r="V514" s="210">
        <f t="shared" si="256"/>
        <v>2.8134243884252834E-3</v>
      </c>
      <c r="W514" s="210">
        <f t="shared" si="256"/>
        <v>2.7163936108816678E-3</v>
      </c>
      <c r="X514" s="210">
        <f t="shared" si="256"/>
        <v>2.6227092789825319E-3</v>
      </c>
      <c r="Y514" s="210">
        <f t="shared" si="256"/>
        <v>2.532255978848538E-3</v>
      </c>
      <c r="Z514" s="210">
        <f t="shared" si="256"/>
        <v>2.441859551275355E-3</v>
      </c>
      <c r="AA514" s="210">
        <f t="shared" si="256"/>
        <v>2.3515220520243566E-3</v>
      </c>
      <c r="AB514" s="210">
        <f t="shared" si="256"/>
        <v>2.2612456935697501E-3</v>
      </c>
      <c r="AC514" s="210">
        <f t="shared" si="256"/>
        <v>2.1710328639148609E-3</v>
      </c>
      <c r="AD514" s="210">
        <f t="shared" si="256"/>
        <v>2.0808861485726057E-3</v>
      </c>
      <c r="AE514" s="210">
        <f t="shared" si="256"/>
        <v>1.9908083564096923E-3</v>
      </c>
      <c r="AF514" s="210">
        <f t="shared" si="256"/>
        <v>1.9008025502495983E-3</v>
      </c>
      <c r="AG514" s="210">
        <f t="shared" si="256"/>
        <v>1.8108720833921587E-3</v>
      </c>
      <c r="AH514" s="210">
        <f t="shared" si="256"/>
        <v>1.7210206435656192E-3</v>
      </c>
      <c r="AI514" s="210">
        <f t="shared" si="256"/>
        <v>1.6312523063221329E-3</v>
      </c>
      <c r="AJ514" s="210">
        <f t="shared" si="256"/>
        <v>1.5415716005837037E-3</v>
      </c>
      <c r="AK514" s="210">
        <f t="shared" si="256"/>
        <v>1.4519835900419942E-3</v>
      </c>
      <c r="AL514" s="210">
        <f t="shared" si="256"/>
        <v>1.362493975570997E-3</v>
      </c>
      <c r="AM514" s="209" cm="1">
        <f t="array" ref="AM514">SUMPRODUCT((EmissionRates!$J$50:$S$109)*(EmissionRates!$E$50:$E$109=$D514)*(EmissionRates!$J$8:$S$8=$E$487)*(EmissionRates!$B$50:$B$109=AM$2)*(EmissionRates!$F$50:$F$109=$F$349))</f>
        <v>3.48314821337539E-3</v>
      </c>
      <c r="AN514" s="210">
        <f t="shared" ref="AN514:AZ533" si="257">$AM514</f>
        <v>3.48314821337539E-3</v>
      </c>
      <c r="AO514" s="210">
        <f t="shared" si="257"/>
        <v>3.48314821337539E-3</v>
      </c>
      <c r="AP514" s="210">
        <f t="shared" si="257"/>
        <v>3.48314821337539E-3</v>
      </c>
      <c r="AQ514" s="210">
        <f t="shared" si="257"/>
        <v>3.48314821337539E-3</v>
      </c>
      <c r="AR514" s="210">
        <f t="shared" si="257"/>
        <v>3.48314821337539E-3</v>
      </c>
      <c r="AS514" s="210">
        <f t="shared" si="257"/>
        <v>3.48314821337539E-3</v>
      </c>
      <c r="AT514" s="210">
        <f t="shared" si="257"/>
        <v>3.48314821337539E-3</v>
      </c>
      <c r="AU514" s="210">
        <f t="shared" si="257"/>
        <v>3.48314821337539E-3</v>
      </c>
      <c r="AV514" s="210">
        <f t="shared" si="257"/>
        <v>3.48314821337539E-3</v>
      </c>
      <c r="AW514" s="210">
        <f t="shared" si="257"/>
        <v>3.48314821337539E-3</v>
      </c>
      <c r="AX514" s="210">
        <f t="shared" si="257"/>
        <v>3.48314821337539E-3</v>
      </c>
      <c r="AY514" s="210">
        <f t="shared" si="257"/>
        <v>3.48314821337539E-3</v>
      </c>
      <c r="AZ514" s="210">
        <f t="shared" si="257"/>
        <v>3.48314821337539E-3</v>
      </c>
    </row>
    <row r="515" spans="2:52" s="202" customFormat="1" x14ac:dyDescent="0.25">
      <c r="B515" s="201"/>
      <c r="D515" s="208">
        <f t="shared" si="243"/>
        <v>31</v>
      </c>
      <c r="E515" s="207" t="s">
        <v>687</v>
      </c>
      <c r="G515"/>
      <c r="I515"/>
      <c r="J515"/>
      <c r="K515" s="211">
        <f t="shared" ref="K515:AL518" si="258">K514*($K$76/$K$71)^(1/(COUNT($D514:$D519)))</f>
        <v>4.0191222100371699E-3</v>
      </c>
      <c r="L515" s="211">
        <f t="shared" si="258"/>
        <v>3.8805087272341006E-3</v>
      </c>
      <c r="M515" s="211">
        <f t="shared" si="258"/>
        <v>3.7466758150657875E-3</v>
      </c>
      <c r="N515" s="211">
        <f t="shared" si="258"/>
        <v>3.6174585988379953E-3</v>
      </c>
      <c r="O515" s="211">
        <f t="shared" si="258"/>
        <v>3.492697890136827E-3</v>
      </c>
      <c r="P515" s="211">
        <f t="shared" si="258"/>
        <v>3.372239990717462E-3</v>
      </c>
      <c r="Q515" s="211">
        <f t="shared" si="258"/>
        <v>3.2559365031564771E-3</v>
      </c>
      <c r="R515" s="211">
        <f t="shared" si="258"/>
        <v>3.1436441480344889E-3</v>
      </c>
      <c r="S515" s="211">
        <f t="shared" si="258"/>
        <v>3.0352245874238856E-3</v>
      </c>
      <c r="T515" s="211">
        <f t="shared" si="258"/>
        <v>2.9305442544642064E-3</v>
      </c>
      <c r="U515" s="211">
        <f t="shared" si="258"/>
        <v>2.8294741888152081E-3</v>
      </c>
      <c r="V515" s="211">
        <f t="shared" si="258"/>
        <v>2.7318898777849055E-3</v>
      </c>
      <c r="W515" s="211">
        <f t="shared" si="258"/>
        <v>2.6376711029368737E-3</v>
      </c>
      <c r="X515" s="211">
        <f t="shared" si="258"/>
        <v>2.5467017919878275E-3</v>
      </c>
      <c r="Y515" s="211">
        <f t="shared" si="258"/>
        <v>2.4588698758130309E-3</v>
      </c>
      <c r="Z515" s="211">
        <f t="shared" si="258"/>
        <v>2.3710931840024794E-3</v>
      </c>
      <c r="AA515" s="211">
        <f t="shared" si="258"/>
        <v>2.2833737127405068E-3</v>
      </c>
      <c r="AB515" s="211">
        <f t="shared" si="258"/>
        <v>2.1957136103826608E-3</v>
      </c>
      <c r="AC515" s="211">
        <f t="shared" si="258"/>
        <v>2.1081151957266803E-3</v>
      </c>
      <c r="AD515" s="211">
        <f t="shared" si="258"/>
        <v>2.0205809793559658E-3</v>
      </c>
      <c r="AE515" s="211">
        <f t="shared" si="258"/>
        <v>1.9331136887347979E-3</v>
      </c>
      <c r="AF515" s="211">
        <f t="shared" si="258"/>
        <v>1.8457162979244278E-3</v>
      </c>
      <c r="AG515" s="211">
        <f t="shared" si="258"/>
        <v>1.7583920630443069E-3</v>
      </c>
      <c r="AH515" s="211">
        <f t="shared" si="258"/>
        <v>1.6711445649503869E-3</v>
      </c>
      <c r="AI515" s="211">
        <f t="shared" si="258"/>
        <v>1.5839777610831877E-3</v>
      </c>
      <c r="AJ515" s="211">
        <f t="shared" si="258"/>
        <v>1.4968960491141836E-3</v>
      </c>
      <c r="AK515" s="211">
        <f t="shared" si="258"/>
        <v>1.4099043459866044E-3</v>
      </c>
      <c r="AL515" s="211">
        <f t="shared" si="258"/>
        <v>1.3230081873601316E-3</v>
      </c>
      <c r="AM515" s="211">
        <f>AM514*($K$76/$K$71)^(1/(COUNT($D514:$D519)))</f>
        <v>3.3822047559169768E-3</v>
      </c>
      <c r="AN515" s="210">
        <f t="shared" si="257"/>
        <v>3.3822047559169768E-3</v>
      </c>
      <c r="AO515" s="210">
        <f t="shared" si="257"/>
        <v>3.3822047559169768E-3</v>
      </c>
      <c r="AP515" s="210">
        <f t="shared" si="257"/>
        <v>3.3822047559169768E-3</v>
      </c>
      <c r="AQ515" s="210">
        <f t="shared" si="257"/>
        <v>3.3822047559169768E-3</v>
      </c>
      <c r="AR515" s="210">
        <f t="shared" si="257"/>
        <v>3.3822047559169768E-3</v>
      </c>
      <c r="AS515" s="210">
        <f t="shared" si="257"/>
        <v>3.3822047559169768E-3</v>
      </c>
      <c r="AT515" s="210">
        <f t="shared" si="257"/>
        <v>3.3822047559169768E-3</v>
      </c>
      <c r="AU515" s="210">
        <f t="shared" si="257"/>
        <v>3.3822047559169768E-3</v>
      </c>
      <c r="AV515" s="210">
        <f t="shared" si="257"/>
        <v>3.3822047559169768E-3</v>
      </c>
      <c r="AW515" s="210">
        <f t="shared" si="257"/>
        <v>3.3822047559169768E-3</v>
      </c>
      <c r="AX515" s="210">
        <f t="shared" si="257"/>
        <v>3.3822047559169768E-3</v>
      </c>
      <c r="AY515" s="210">
        <f t="shared" si="257"/>
        <v>3.3822047559169768E-3</v>
      </c>
      <c r="AZ515" s="210">
        <f t="shared" si="257"/>
        <v>3.3822047559169768E-3</v>
      </c>
    </row>
    <row r="516" spans="2:52" s="202" customFormat="1" x14ac:dyDescent="0.25">
      <c r="B516" s="201"/>
      <c r="D516" s="208">
        <f t="shared" si="243"/>
        <v>32</v>
      </c>
      <c r="E516" s="207" t="s">
        <v>688</v>
      </c>
      <c r="G516"/>
      <c r="I516"/>
      <c r="J516"/>
      <c r="K516" s="211">
        <f t="shared" si="258"/>
        <v>3.9026459457567309E-3</v>
      </c>
      <c r="L516" s="211">
        <f t="shared" si="258"/>
        <v>3.768049554201965E-3</v>
      </c>
      <c r="M516" s="211">
        <f t="shared" si="258"/>
        <v>3.6380951898439696E-3</v>
      </c>
      <c r="N516" s="211">
        <f t="shared" si="258"/>
        <v>3.5126227561434026E-3</v>
      </c>
      <c r="O516" s="211">
        <f t="shared" si="258"/>
        <v>3.3914776780498831E-3</v>
      </c>
      <c r="P516" s="211">
        <f t="shared" si="258"/>
        <v>3.2745107115741343E-3</v>
      </c>
      <c r="Q516" s="211">
        <f t="shared" si="258"/>
        <v>3.1615777599276976E-3</v>
      </c>
      <c r="R516" s="211">
        <f t="shared" si="258"/>
        <v>3.0525396960037221E-3</v>
      </c>
      <c r="S516" s="211">
        <f t="shared" si="258"/>
        <v>2.9472621909801106E-3</v>
      </c>
      <c r="T516" s="211">
        <f t="shared" si="258"/>
        <v>2.8456155488338947E-3</v>
      </c>
      <c r="U516" s="211">
        <f t="shared" si="258"/>
        <v>2.7474745465629578E-3</v>
      </c>
      <c r="V516" s="211">
        <f t="shared" si="258"/>
        <v>2.6527182799182688E-3</v>
      </c>
      <c r="W516" s="211">
        <f t="shared" si="258"/>
        <v>2.5612300144565833E-3</v>
      </c>
      <c r="X516" s="211">
        <f t="shared" si="258"/>
        <v>2.4728970417301093E-3</v>
      </c>
      <c r="Y516" s="211">
        <f t="shared" si="258"/>
        <v>2.387610540435976E-3</v>
      </c>
      <c r="Z516" s="211">
        <f t="shared" si="258"/>
        <v>2.3023776630751208E-3</v>
      </c>
      <c r="AA516" s="211">
        <f t="shared" si="258"/>
        <v>2.2172003479814118E-3</v>
      </c>
      <c r="AB516" s="211">
        <f t="shared" si="258"/>
        <v>2.1320806812499282E-3</v>
      </c>
      <c r="AC516" s="211">
        <f t="shared" si="258"/>
        <v>2.0470209144784375E-3</v>
      </c>
      <c r="AD516" s="211">
        <f t="shared" si="258"/>
        <v>1.9620234854923202E-3</v>
      </c>
      <c r="AE516" s="211">
        <f t="shared" si="258"/>
        <v>1.877091042712515E-3</v>
      </c>
      <c r="AF516" s="211">
        <f t="shared" si="258"/>
        <v>1.7922264740104219E-3</v>
      </c>
      <c r="AG516" s="211">
        <f t="shared" si="258"/>
        <v>1.7074329411414472E-3</v>
      </c>
      <c r="AH516" s="211">
        <f t="shared" si="258"/>
        <v>1.6227139211864642E-3</v>
      </c>
      <c r="AI516" s="211">
        <f t="shared" si="258"/>
        <v>1.5380732568972956E-3</v>
      </c>
      <c r="AJ516" s="211">
        <f t="shared" si="258"/>
        <v>1.453515218498596E-3</v>
      </c>
      <c r="AK516" s="211">
        <f t="shared" si="258"/>
        <v>1.369044580438008E-3</v>
      </c>
      <c r="AL516" s="211">
        <f t="shared" si="258"/>
        <v>1.2846667179488996E-3</v>
      </c>
      <c r="AM516" s="211">
        <f>AM515*($K$76/$K$71)^(1/(COUNT($D515:$D520)))</f>
        <v>3.2841866926650262E-3</v>
      </c>
      <c r="AN516" s="210">
        <f t="shared" si="257"/>
        <v>3.2841866926650262E-3</v>
      </c>
      <c r="AO516" s="210">
        <f t="shared" si="257"/>
        <v>3.2841866926650262E-3</v>
      </c>
      <c r="AP516" s="210">
        <f t="shared" si="257"/>
        <v>3.2841866926650262E-3</v>
      </c>
      <c r="AQ516" s="210">
        <f t="shared" si="257"/>
        <v>3.2841866926650262E-3</v>
      </c>
      <c r="AR516" s="210">
        <f t="shared" si="257"/>
        <v>3.2841866926650262E-3</v>
      </c>
      <c r="AS516" s="210">
        <f t="shared" si="257"/>
        <v>3.2841866926650262E-3</v>
      </c>
      <c r="AT516" s="210">
        <f t="shared" si="257"/>
        <v>3.2841866926650262E-3</v>
      </c>
      <c r="AU516" s="210">
        <f t="shared" si="257"/>
        <v>3.2841866926650262E-3</v>
      </c>
      <c r="AV516" s="210">
        <f t="shared" si="257"/>
        <v>3.2841866926650262E-3</v>
      </c>
      <c r="AW516" s="210">
        <f t="shared" si="257"/>
        <v>3.2841866926650262E-3</v>
      </c>
      <c r="AX516" s="210">
        <f t="shared" si="257"/>
        <v>3.2841866926650262E-3</v>
      </c>
      <c r="AY516" s="210">
        <f t="shared" si="257"/>
        <v>3.2841866926650262E-3</v>
      </c>
      <c r="AZ516" s="210">
        <f t="shared" si="257"/>
        <v>3.2841866926650262E-3</v>
      </c>
    </row>
    <row r="517" spans="2:52" s="202" customFormat="1" x14ac:dyDescent="0.25">
      <c r="B517" s="201"/>
      <c r="D517" s="208">
        <f t="shared" si="243"/>
        <v>33</v>
      </c>
      <c r="E517" s="207" t="s">
        <v>689</v>
      </c>
      <c r="G517"/>
      <c r="I517"/>
      <c r="J517"/>
      <c r="K517" s="211">
        <f t="shared" si="258"/>
        <v>3.7895452245505596E-3</v>
      </c>
      <c r="L517" s="211">
        <f t="shared" si="258"/>
        <v>3.6588495068381505E-3</v>
      </c>
      <c r="M517" s="211">
        <f t="shared" si="258"/>
        <v>3.5326612879458385E-3</v>
      </c>
      <c r="N517" s="211">
        <f t="shared" si="258"/>
        <v>3.4108251110157471E-3</v>
      </c>
      <c r="O517" s="211">
        <f t="shared" si="258"/>
        <v>3.2931908806633227E-3</v>
      </c>
      <c r="P517" s="211">
        <f t="shared" si="258"/>
        <v>3.1796136780681762E-3</v>
      </c>
      <c r="Q517" s="211">
        <f t="shared" si="258"/>
        <v>3.0699535824421638E-3</v>
      </c>
      <c r="R517" s="211">
        <f t="shared" si="258"/>
        <v>2.9640754986547759E-3</v>
      </c>
      <c r="S517" s="211">
        <f t="shared" si="258"/>
        <v>2.8618489908034555E-3</v>
      </c>
      <c r="T517" s="211">
        <f t="shared" si="258"/>
        <v>2.7631481215238309E-3</v>
      </c>
      <c r="U517" s="211">
        <f t="shared" si="258"/>
        <v>2.6678512968418984E-3</v>
      </c>
      <c r="V517" s="211">
        <f t="shared" si="258"/>
        <v>2.5758411163770154E-3</v>
      </c>
      <c r="W517" s="211">
        <f t="shared" si="258"/>
        <v>2.4870042287111734E-3</v>
      </c>
      <c r="X517" s="211">
        <f t="shared" si="258"/>
        <v>2.4012311917463616E-3</v>
      </c>
      <c r="Y517" s="211">
        <f t="shared" si="258"/>
        <v>2.3184163378779975E-3</v>
      </c>
      <c r="Z517" s="211">
        <f t="shared" si="258"/>
        <v>2.2356535538932713E-3</v>
      </c>
      <c r="AA517" s="211">
        <f t="shared" si="258"/>
        <v>2.1529447219521213E-3</v>
      </c>
      <c r="AB517" s="211">
        <f t="shared" si="258"/>
        <v>2.0702918676935005E-3</v>
      </c>
      <c r="AC517" s="211">
        <f t="shared" si="258"/>
        <v>1.9876971774626948E-3</v>
      </c>
      <c r="AD517" s="211">
        <f t="shared" si="258"/>
        <v>1.9051630184356298E-3</v>
      </c>
      <c r="AE517" s="211">
        <f t="shared" si="258"/>
        <v>1.82269196228062E-3</v>
      </c>
      <c r="AF517" s="211">
        <f t="shared" si="258"/>
        <v>1.7402868131770415E-3</v>
      </c>
      <c r="AG517" s="211">
        <f t="shared" si="258"/>
        <v>1.6579506412509745E-3</v>
      </c>
      <c r="AH517" s="211">
        <f t="shared" si="258"/>
        <v>1.57568682281567E-3</v>
      </c>
      <c r="AI517" s="211">
        <f t="shared" si="258"/>
        <v>1.4934990892579922E-3</v>
      </c>
      <c r="AJ517" s="211">
        <f t="shared" si="258"/>
        <v>1.4113915870492511E-3</v>
      </c>
      <c r="AK517" s="211">
        <f t="shared" si="258"/>
        <v>1.329368952271099E-3</v>
      </c>
      <c r="AL517" s="211">
        <f t="shared" si="258"/>
        <v>1.2474364043798289E-3</v>
      </c>
      <c r="AM517" s="211">
        <f>AM516*($K$76/$K$71)^(1/(COUNT($D516:$D521)))</f>
        <v>3.1890092441649929E-3</v>
      </c>
      <c r="AN517" s="210">
        <f t="shared" si="257"/>
        <v>3.1890092441649929E-3</v>
      </c>
      <c r="AO517" s="210">
        <f t="shared" si="257"/>
        <v>3.1890092441649929E-3</v>
      </c>
      <c r="AP517" s="210">
        <f t="shared" si="257"/>
        <v>3.1890092441649929E-3</v>
      </c>
      <c r="AQ517" s="210">
        <f t="shared" si="257"/>
        <v>3.1890092441649929E-3</v>
      </c>
      <c r="AR517" s="210">
        <f t="shared" si="257"/>
        <v>3.1890092441649929E-3</v>
      </c>
      <c r="AS517" s="210">
        <f t="shared" si="257"/>
        <v>3.1890092441649929E-3</v>
      </c>
      <c r="AT517" s="210">
        <f t="shared" si="257"/>
        <v>3.1890092441649929E-3</v>
      </c>
      <c r="AU517" s="210">
        <f t="shared" si="257"/>
        <v>3.1890092441649929E-3</v>
      </c>
      <c r="AV517" s="210">
        <f t="shared" si="257"/>
        <v>3.1890092441649929E-3</v>
      </c>
      <c r="AW517" s="210">
        <f t="shared" si="257"/>
        <v>3.1890092441649929E-3</v>
      </c>
      <c r="AX517" s="210">
        <f t="shared" si="257"/>
        <v>3.1890092441649929E-3</v>
      </c>
      <c r="AY517" s="210">
        <f t="shared" si="257"/>
        <v>3.1890092441649929E-3</v>
      </c>
      <c r="AZ517" s="210">
        <f t="shared" si="257"/>
        <v>3.1890092441649929E-3</v>
      </c>
    </row>
    <row r="518" spans="2:52" s="202" customFormat="1" x14ac:dyDescent="0.25">
      <c r="B518" s="201"/>
      <c r="D518" s="208">
        <f t="shared" si="243"/>
        <v>34</v>
      </c>
      <c r="E518" s="202" t="s">
        <v>690</v>
      </c>
      <c r="G518"/>
      <c r="I518"/>
      <c r="J518"/>
      <c r="K518" s="211">
        <f t="shared" si="258"/>
        <v>3.6797222214144235E-3</v>
      </c>
      <c r="L518" s="211">
        <f t="shared" si="258"/>
        <v>3.5528141339757533E-3</v>
      </c>
      <c r="M518" s="211">
        <f t="shared" si="258"/>
        <v>3.4302829156832421E-3</v>
      </c>
      <c r="N518" s="211">
        <f t="shared" si="258"/>
        <v>3.3119776149000833E-3</v>
      </c>
      <c r="O518" s="211">
        <f t="shared" si="258"/>
        <v>3.1977524860844911E-3</v>
      </c>
      <c r="P518" s="211">
        <f t="shared" si="258"/>
        <v>3.0874668102393072E-3</v>
      </c>
      <c r="Q518" s="211">
        <f t="shared" si="258"/>
        <v>2.9809847215540282E-3</v>
      </c>
      <c r="R518" s="211">
        <f t="shared" si="258"/>
        <v>2.8781750400257025E-3</v>
      </c>
      <c r="S518" s="211">
        <f t="shared" si="258"/>
        <v>2.7789111098524685E-3</v>
      </c>
      <c r="T518" s="211">
        <f t="shared" si="258"/>
        <v>2.6830706434006583E-3</v>
      </c>
      <c r="U518" s="211">
        <f t="shared" si="258"/>
        <v>2.5905355705532485E-3</v>
      </c>
      <c r="V518" s="211">
        <f t="shared" si="258"/>
        <v>2.5011918932540452E-3</v>
      </c>
      <c r="W518" s="211">
        <f t="shared" si="258"/>
        <v>2.4149295450684354E-3</v>
      </c>
      <c r="X518" s="211">
        <f t="shared" si="258"/>
        <v>2.3316422555876635E-3</v>
      </c>
      <c r="Y518" s="211">
        <f t="shared" si="258"/>
        <v>2.2512274195096091E-3</v>
      </c>
      <c r="Z518" s="211">
        <f t="shared" si="258"/>
        <v>2.1708631443027237E-3</v>
      </c>
      <c r="AA518" s="211">
        <f t="shared" si="258"/>
        <v>2.0905512575809665E-3</v>
      </c>
      <c r="AB518" s="211">
        <f t="shared" si="258"/>
        <v>2.0102937262792137E-3</v>
      </c>
      <c r="AC518" s="211">
        <f t="shared" si="258"/>
        <v>1.9300926733813208E-3</v>
      </c>
      <c r="AD518" s="211">
        <f t="shared" si="258"/>
        <v>1.8499503974612169E-3</v>
      </c>
      <c r="AE518" s="211">
        <f t="shared" si="258"/>
        <v>1.7698693956589232E-3</v>
      </c>
      <c r="AF518" s="211">
        <f t="shared" si="258"/>
        <v>1.6898523908872307E-3</v>
      </c>
      <c r="AG518" s="211">
        <f t="shared" si="258"/>
        <v>1.6099023642983596E-3</v>
      </c>
      <c r="AH518" s="211">
        <f t="shared" si="258"/>
        <v>1.5300225943582363E-3</v>
      </c>
      <c r="AI518" s="211">
        <f t="shared" si="258"/>
        <v>1.4502167043161818E-3</v>
      </c>
      <c r="AJ518" s="211">
        <f t="shared" si="258"/>
        <v>1.3704887204765981E-3</v>
      </c>
      <c r="AK518" s="211">
        <f t="shared" si="258"/>
        <v>1.2908431445650659E-3</v>
      </c>
      <c r="AL518" s="211">
        <f t="shared" si="258"/>
        <v>1.2112850447753042E-3</v>
      </c>
      <c r="AM518" s="211">
        <f>AM517*($K$76/$K$71)^(1/(COUNT($D517:$D522)))</f>
        <v>3.0965900879152781E-3</v>
      </c>
      <c r="AN518" s="210">
        <f t="shared" si="257"/>
        <v>3.0965900879152781E-3</v>
      </c>
      <c r="AO518" s="210">
        <f t="shared" si="257"/>
        <v>3.0965900879152781E-3</v>
      </c>
      <c r="AP518" s="210">
        <f t="shared" si="257"/>
        <v>3.0965900879152781E-3</v>
      </c>
      <c r="AQ518" s="210">
        <f t="shared" si="257"/>
        <v>3.0965900879152781E-3</v>
      </c>
      <c r="AR518" s="210">
        <f t="shared" si="257"/>
        <v>3.0965900879152781E-3</v>
      </c>
      <c r="AS518" s="210">
        <f t="shared" si="257"/>
        <v>3.0965900879152781E-3</v>
      </c>
      <c r="AT518" s="210">
        <f t="shared" si="257"/>
        <v>3.0965900879152781E-3</v>
      </c>
      <c r="AU518" s="210">
        <f t="shared" si="257"/>
        <v>3.0965900879152781E-3</v>
      </c>
      <c r="AV518" s="210">
        <f t="shared" si="257"/>
        <v>3.0965900879152781E-3</v>
      </c>
      <c r="AW518" s="210">
        <f t="shared" si="257"/>
        <v>3.0965900879152781E-3</v>
      </c>
      <c r="AX518" s="210">
        <f t="shared" si="257"/>
        <v>3.0965900879152781E-3</v>
      </c>
      <c r="AY518" s="210">
        <f t="shared" si="257"/>
        <v>3.0965900879152781E-3</v>
      </c>
      <c r="AZ518" s="210">
        <f t="shared" si="257"/>
        <v>3.0965900879152781E-3</v>
      </c>
    </row>
    <row r="519" spans="2:52" s="202" customFormat="1" x14ac:dyDescent="0.25">
      <c r="B519" s="201"/>
      <c r="D519" s="208">
        <f t="shared" si="243"/>
        <v>35</v>
      </c>
      <c r="E519" s="202" t="s">
        <v>691</v>
      </c>
      <c r="G519"/>
      <c r="I519"/>
      <c r="J519"/>
      <c r="K519" s="209" cm="1">
        <f t="array" ref="K519">SUMPRODUCT((EmissionRates!$J$50:$S$109)*(EmissionRates!$E$50:$E$109=$D519)*(EmissionRates!$J$8:$S$8=$E$487)*(EmissionRates!$B$50:$B$109=K$2)*(EmissionRates!$F$50:$F$109=$F$349))</f>
        <v>3.7322273294550499E-3</v>
      </c>
      <c r="L519" s="210">
        <f t="shared" ref="L519:AL519" si="259">K519*($AM$71/$K$71)^(1/(COUNT(K$2:AM$2)))</f>
        <v>3.6035084197745763E-3</v>
      </c>
      <c r="M519" s="210">
        <f t="shared" si="259"/>
        <v>3.4792288317770474E-3</v>
      </c>
      <c r="N519" s="210">
        <f t="shared" si="259"/>
        <v>3.3592354599315546E-3</v>
      </c>
      <c r="O519" s="210">
        <f t="shared" si="259"/>
        <v>3.243380479086776E-3</v>
      </c>
      <c r="P519" s="210">
        <f t="shared" si="259"/>
        <v>3.1315211623586226E-3</v>
      </c>
      <c r="Q519" s="210">
        <f t="shared" si="259"/>
        <v>3.0235197052986672E-3</v>
      </c>
      <c r="R519" s="210">
        <f t="shared" si="259"/>
        <v>2.9192430561267376E-3</v>
      </c>
      <c r="S519" s="210">
        <f t="shared" si="259"/>
        <v>2.8185627518185342E-3</v>
      </c>
      <c r="T519" s="210">
        <f t="shared" si="259"/>
        <v>2.7213547598463382E-3</v>
      </c>
      <c r="U519" s="210">
        <f t="shared" si="259"/>
        <v>2.627499325377845E-3</v>
      </c>
      <c r="V519" s="210">
        <f t="shared" si="259"/>
        <v>2.5368808237448809E-3</v>
      </c>
      <c r="W519" s="210">
        <f t="shared" si="259"/>
        <v>2.4493876180002507E-3</v>
      </c>
      <c r="X519" s="210">
        <f t="shared" si="259"/>
        <v>2.3649119213872364E-3</v>
      </c>
      <c r="Y519" s="210">
        <f t="shared" si="259"/>
        <v>2.2833496645523169E-3</v>
      </c>
      <c r="Z519" s="210">
        <f t="shared" si="259"/>
        <v>2.2018386900299813E-3</v>
      </c>
      <c r="AA519" s="210">
        <f t="shared" si="259"/>
        <v>2.1203808515119901E-3</v>
      </c>
      <c r="AB519" s="210">
        <f t="shared" si="259"/>
        <v>2.0389781439989593E-3</v>
      </c>
      <c r="AC519" s="210">
        <f t="shared" si="259"/>
        <v>1.9576327207671135E-3</v>
      </c>
      <c r="AD519" s="210">
        <f t="shared" si="259"/>
        <v>1.8763469131882016E-3</v>
      </c>
      <c r="AE519" s="210">
        <f t="shared" si="259"/>
        <v>1.7951232540333608E-3</v>
      </c>
      <c r="AF519" s="210">
        <f t="shared" si="259"/>
        <v>1.7139645050679964E-3</v>
      </c>
      <c r="AG519" s="210">
        <f t="shared" si="259"/>
        <v>1.6328736899817028E-3</v>
      </c>
      <c r="AH519" s="210">
        <f t="shared" si="259"/>
        <v>1.5518541340200805E-3</v>
      </c>
      <c r="AI519" s="210">
        <f t="shared" si="259"/>
        <v>1.47090951213176E-3</v>
      </c>
      <c r="AJ519" s="210">
        <f t="shared" si="259"/>
        <v>1.3900439080715532E-3</v>
      </c>
      <c r="AK519" s="210">
        <f t="shared" si="259"/>
        <v>1.3092618877991243E-3</v>
      </c>
      <c r="AL519" s="210">
        <f t="shared" si="259"/>
        <v>1.2285685918250802E-3</v>
      </c>
      <c r="AM519" s="209" cm="1">
        <f t="array" ref="AM519">SUMPRODUCT((EmissionRates!$J$50:$S$109)*(EmissionRates!$E$50:$E$109=$D519)*(EmissionRates!$J$8:$S$8=$E$487)*(EmissionRates!$B$50:$B$109=AM$2)*(EmissionRates!$F$50:$F$109=$F$349))</f>
        <v>3.1438790077006999E-3</v>
      </c>
      <c r="AN519" s="210">
        <f t="shared" si="257"/>
        <v>3.1438790077006999E-3</v>
      </c>
      <c r="AO519" s="210">
        <f t="shared" si="257"/>
        <v>3.1438790077006999E-3</v>
      </c>
      <c r="AP519" s="210">
        <f t="shared" si="257"/>
        <v>3.1438790077006999E-3</v>
      </c>
      <c r="AQ519" s="210">
        <f t="shared" si="257"/>
        <v>3.1438790077006999E-3</v>
      </c>
      <c r="AR519" s="210">
        <f t="shared" si="257"/>
        <v>3.1438790077006999E-3</v>
      </c>
      <c r="AS519" s="210">
        <f t="shared" si="257"/>
        <v>3.1438790077006999E-3</v>
      </c>
      <c r="AT519" s="210">
        <f t="shared" si="257"/>
        <v>3.1438790077006999E-3</v>
      </c>
      <c r="AU519" s="210">
        <f t="shared" si="257"/>
        <v>3.1438790077006999E-3</v>
      </c>
      <c r="AV519" s="210">
        <f t="shared" si="257"/>
        <v>3.1438790077006999E-3</v>
      </c>
      <c r="AW519" s="210">
        <f t="shared" si="257"/>
        <v>3.1438790077006999E-3</v>
      </c>
      <c r="AX519" s="210">
        <f t="shared" si="257"/>
        <v>3.1438790077006999E-3</v>
      </c>
      <c r="AY519" s="210">
        <f t="shared" si="257"/>
        <v>3.1438790077006999E-3</v>
      </c>
      <c r="AZ519" s="210">
        <f t="shared" si="257"/>
        <v>3.1438790077006999E-3</v>
      </c>
    </row>
    <row r="520" spans="2:52" s="202" customFormat="1" x14ac:dyDescent="0.25">
      <c r="B520" s="201"/>
      <c r="D520" s="208">
        <f t="shared" si="243"/>
        <v>36</v>
      </c>
      <c r="E520" s="202" t="s">
        <v>692</v>
      </c>
      <c r="G520"/>
      <c r="I520"/>
      <c r="J520"/>
      <c r="K520" s="211">
        <f t="shared" ref="K520:AL523" si="260">K519*($K$76/$K$71)^(1/(COUNT($D519:$D524)))</f>
        <v>3.624065428905063E-3</v>
      </c>
      <c r="L520" s="211">
        <f t="shared" si="260"/>
        <v>3.4990768605673811E-3</v>
      </c>
      <c r="M520" s="211">
        <f t="shared" si="260"/>
        <v>3.3783989600478076E-3</v>
      </c>
      <c r="N520" s="211">
        <f t="shared" si="260"/>
        <v>3.2618830588938188E-3</v>
      </c>
      <c r="O520" s="211">
        <f t="shared" si="260"/>
        <v>3.1493856160043137E-3</v>
      </c>
      <c r="P520" s="211">
        <f t="shared" si="260"/>
        <v>3.0407680407949721E-3</v>
      </c>
      <c r="Q520" s="211">
        <f t="shared" si="260"/>
        <v>2.9358965224623771E-3</v>
      </c>
      <c r="R520" s="211">
        <f t="shared" si="260"/>
        <v>2.8346418651365515E-3</v>
      </c>
      <c r="S520" s="211">
        <f t="shared" si="260"/>
        <v>2.7368793287188471E-3</v>
      </c>
      <c r="T520" s="211">
        <f t="shared" si="260"/>
        <v>2.6424884752090862E-3</v>
      </c>
      <c r="U520" s="211">
        <f t="shared" si="260"/>
        <v>2.5513530203326558E-3</v>
      </c>
      <c r="V520" s="211">
        <f t="shared" si="260"/>
        <v>2.4633606902847555E-3</v>
      </c>
      <c r="W520" s="211">
        <f t="shared" si="260"/>
        <v>2.3784030834153235E-3</v>
      </c>
      <c r="X520" s="211">
        <f t="shared" si="260"/>
        <v>2.2963755366842411E-3</v>
      </c>
      <c r="Y520" s="211">
        <f t="shared" si="260"/>
        <v>2.2171769967222967E-3</v>
      </c>
      <c r="Z520" s="211">
        <f t="shared" si="260"/>
        <v>2.1380282528846886E-3</v>
      </c>
      <c r="AA520" s="211">
        <f t="shared" si="260"/>
        <v>2.0589311051422204E-3</v>
      </c>
      <c r="AB520" s="211">
        <f t="shared" si="260"/>
        <v>1.9798874906793466E-3</v>
      </c>
      <c r="AC520" s="211">
        <f t="shared" si="260"/>
        <v>1.9008995003692206E-3</v>
      </c>
      <c r="AD520" s="211">
        <f t="shared" si="260"/>
        <v>1.8219693980192182E-3</v>
      </c>
      <c r="AE520" s="211">
        <f t="shared" si="260"/>
        <v>1.7430996429994437E-3</v>
      </c>
      <c r="AF520" s="211">
        <f t="shared" si="260"/>
        <v>1.6642929170378963E-3</v>
      </c>
      <c r="AG520" s="211">
        <f t="shared" si="260"/>
        <v>1.5855521561960642E-3</v>
      </c>
      <c r="AH520" s="211">
        <f t="shared" si="260"/>
        <v>1.5068805893521907E-3</v>
      </c>
      <c r="AI520" s="211">
        <f t="shared" si="260"/>
        <v>1.4282817849529724E-3</v>
      </c>
      <c r="AJ520" s="211">
        <f t="shared" si="260"/>
        <v>1.3497597084038704E-3</v>
      </c>
      <c r="AK520" s="211">
        <f t="shared" si="260"/>
        <v>1.2713187933406488E-3</v>
      </c>
      <c r="AL520" s="211">
        <f t="shared" si="260"/>
        <v>1.1929640312992281E-3</v>
      </c>
      <c r="AM520" s="211">
        <f>AM519*($K$76/$K$71)^(1/(COUNT($D519:$D524)))</f>
        <v>3.0527677493139378E-3</v>
      </c>
      <c r="AN520" s="210">
        <f t="shared" si="257"/>
        <v>3.0527677493139378E-3</v>
      </c>
      <c r="AO520" s="210">
        <f t="shared" si="257"/>
        <v>3.0527677493139378E-3</v>
      </c>
      <c r="AP520" s="210">
        <f t="shared" si="257"/>
        <v>3.0527677493139378E-3</v>
      </c>
      <c r="AQ520" s="210">
        <f t="shared" si="257"/>
        <v>3.0527677493139378E-3</v>
      </c>
      <c r="AR520" s="210">
        <f t="shared" si="257"/>
        <v>3.0527677493139378E-3</v>
      </c>
      <c r="AS520" s="210">
        <f t="shared" si="257"/>
        <v>3.0527677493139378E-3</v>
      </c>
      <c r="AT520" s="210">
        <f t="shared" si="257"/>
        <v>3.0527677493139378E-3</v>
      </c>
      <c r="AU520" s="210">
        <f t="shared" si="257"/>
        <v>3.0527677493139378E-3</v>
      </c>
      <c r="AV520" s="210">
        <f t="shared" si="257"/>
        <v>3.0527677493139378E-3</v>
      </c>
      <c r="AW520" s="210">
        <f t="shared" si="257"/>
        <v>3.0527677493139378E-3</v>
      </c>
      <c r="AX520" s="210">
        <f t="shared" si="257"/>
        <v>3.0527677493139378E-3</v>
      </c>
      <c r="AY520" s="210">
        <f t="shared" si="257"/>
        <v>3.0527677493139378E-3</v>
      </c>
      <c r="AZ520" s="210">
        <f t="shared" si="257"/>
        <v>3.0527677493139378E-3</v>
      </c>
    </row>
    <row r="521" spans="2:52" s="202" customFormat="1" x14ac:dyDescent="0.25">
      <c r="B521" s="201"/>
      <c r="D521" s="208">
        <f t="shared" si="243"/>
        <v>37</v>
      </c>
      <c r="E521" s="202" t="s">
        <v>693</v>
      </c>
      <c r="G521"/>
      <c r="I521"/>
      <c r="J521"/>
      <c r="K521" s="211">
        <f t="shared" si="260"/>
        <v>3.5190381168187148E-3</v>
      </c>
      <c r="L521" s="211">
        <f t="shared" si="260"/>
        <v>3.3976717825801544E-3</v>
      </c>
      <c r="M521" s="211">
        <f t="shared" si="260"/>
        <v>3.2804911907511757E-3</v>
      </c>
      <c r="N521" s="211">
        <f t="shared" si="260"/>
        <v>3.1673519813687867E-3</v>
      </c>
      <c r="O521" s="211">
        <f t="shared" si="260"/>
        <v>3.0581147732280899E-3</v>
      </c>
      <c r="P521" s="211">
        <f t="shared" si="260"/>
        <v>2.9526449921724045E-3</v>
      </c>
      <c r="Q521" s="211">
        <f t="shared" si="260"/>
        <v>2.8508127053053999E-3</v>
      </c>
      <c r="R521" s="211">
        <f t="shared" si="260"/>
        <v>2.7524924609210006E-3</v>
      </c>
      <c r="S521" s="211">
        <f t="shared" si="260"/>
        <v>2.6575631339538766E-3</v>
      </c>
      <c r="T521" s="211">
        <f t="shared" si="260"/>
        <v>2.5659077767601029E-3</v>
      </c>
      <c r="U521" s="211">
        <f t="shared" si="260"/>
        <v>2.4774134750441801E-3</v>
      </c>
      <c r="V521" s="211">
        <f t="shared" si="260"/>
        <v>2.3919712087549071E-3</v>
      </c>
      <c r="W521" s="211">
        <f t="shared" si="260"/>
        <v>2.3094757177787527E-3</v>
      </c>
      <c r="X521" s="211">
        <f t="shared" si="260"/>
        <v>2.2298253722652559E-3</v>
      </c>
      <c r="Y521" s="211">
        <f t="shared" si="260"/>
        <v>2.1529220474247115E-3</v>
      </c>
      <c r="Z521" s="211">
        <f t="shared" si="260"/>
        <v>2.0760670755907693E-3</v>
      </c>
      <c r="AA521" s="211">
        <f t="shared" si="260"/>
        <v>1.9992622045701368E-3</v>
      </c>
      <c r="AB521" s="211">
        <f t="shared" si="260"/>
        <v>1.9225093154066496E-3</v>
      </c>
      <c r="AC521" s="211">
        <f t="shared" si="260"/>
        <v>1.8458104383788634E-3</v>
      </c>
      <c r="AD521" s="211">
        <f t="shared" si="260"/>
        <v>1.7691677716878318E-3</v>
      </c>
      <c r="AE521" s="211">
        <f t="shared" si="260"/>
        <v>1.6925837034298271E-3</v>
      </c>
      <c r="AF521" s="211">
        <f t="shared" si="260"/>
        <v>1.6160608376149679E-3</v>
      </c>
      <c r="AG521" s="211">
        <f t="shared" si="260"/>
        <v>1.5396020252161444E-3</v>
      </c>
      <c r="AH521" s="211">
        <f t="shared" si="260"/>
        <v>1.4632104015370195E-3</v>
      </c>
      <c r="AI521" s="211">
        <f t="shared" si="260"/>
        <v>1.3868894316088373E-3</v>
      </c>
      <c r="AJ521" s="211">
        <f t="shared" si="260"/>
        <v>1.3106429659175344E-3</v>
      </c>
      <c r="AK521" s="211">
        <f t="shared" si="260"/>
        <v>1.234475309609791E-3</v>
      </c>
      <c r="AL521" s="211">
        <f t="shared" si="260"/>
        <v>1.1583913095642049E-3</v>
      </c>
      <c r="AM521" s="211">
        <f>AM520*($K$76/$K$71)^(1/(COUNT($D520:$D525)))</f>
        <v>2.9642969428607538E-3</v>
      </c>
      <c r="AN521" s="210">
        <f t="shared" si="257"/>
        <v>2.9642969428607538E-3</v>
      </c>
      <c r="AO521" s="210">
        <f t="shared" si="257"/>
        <v>2.9642969428607538E-3</v>
      </c>
      <c r="AP521" s="210">
        <f t="shared" si="257"/>
        <v>2.9642969428607538E-3</v>
      </c>
      <c r="AQ521" s="210">
        <f t="shared" si="257"/>
        <v>2.9642969428607538E-3</v>
      </c>
      <c r="AR521" s="210">
        <f t="shared" si="257"/>
        <v>2.9642969428607538E-3</v>
      </c>
      <c r="AS521" s="210">
        <f t="shared" si="257"/>
        <v>2.9642969428607538E-3</v>
      </c>
      <c r="AT521" s="210">
        <f t="shared" si="257"/>
        <v>2.9642969428607538E-3</v>
      </c>
      <c r="AU521" s="210">
        <f t="shared" si="257"/>
        <v>2.9642969428607538E-3</v>
      </c>
      <c r="AV521" s="210">
        <f t="shared" si="257"/>
        <v>2.9642969428607538E-3</v>
      </c>
      <c r="AW521" s="210">
        <f t="shared" si="257"/>
        <v>2.9642969428607538E-3</v>
      </c>
      <c r="AX521" s="210">
        <f t="shared" si="257"/>
        <v>2.9642969428607538E-3</v>
      </c>
      <c r="AY521" s="210">
        <f t="shared" si="257"/>
        <v>2.9642969428607538E-3</v>
      </c>
      <c r="AZ521" s="210">
        <f t="shared" si="257"/>
        <v>2.9642969428607538E-3</v>
      </c>
    </row>
    <row r="522" spans="2:52" s="202" customFormat="1" x14ac:dyDescent="0.25">
      <c r="B522" s="201"/>
      <c r="D522" s="208">
        <f t="shared" si="243"/>
        <v>38</v>
      </c>
      <c r="E522" s="202" t="s">
        <v>694</v>
      </c>
      <c r="G522"/>
      <c r="I522"/>
      <c r="J522"/>
      <c r="K522" s="211">
        <f t="shared" si="260"/>
        <v>3.4170545511824453E-3</v>
      </c>
      <c r="L522" s="211">
        <f t="shared" si="260"/>
        <v>3.2992054768038151E-3</v>
      </c>
      <c r="M522" s="211">
        <f t="shared" si="260"/>
        <v>3.1854208398299352E-3</v>
      </c>
      <c r="N522" s="211">
        <f t="shared" si="260"/>
        <v>3.0755604639250635E-3</v>
      </c>
      <c r="O522" s="211">
        <f t="shared" si="260"/>
        <v>2.9694890072245387E-3</v>
      </c>
      <c r="P522" s="211">
        <f t="shared" si="260"/>
        <v>2.8670757956011446E-3</v>
      </c>
      <c r="Q522" s="211">
        <f t="shared" si="260"/>
        <v>2.7681946616818611E-3</v>
      </c>
      <c r="R522" s="211">
        <f t="shared" si="260"/>
        <v>2.6727237894166862E-3</v>
      </c>
      <c r="S522" s="211">
        <f t="shared" si="260"/>
        <v>2.58054556400805E-3</v>
      </c>
      <c r="T522" s="211">
        <f t="shared" si="260"/>
        <v>2.4915464270159312E-3</v>
      </c>
      <c r="U522" s="211">
        <f t="shared" si="260"/>
        <v>2.4056167364601851E-3</v>
      </c>
      <c r="V522" s="211">
        <f t="shared" si="260"/>
        <v>2.32265063174773E-3</v>
      </c>
      <c r="W522" s="211">
        <f t="shared" si="260"/>
        <v>2.2425459032581921E-3</v>
      </c>
      <c r="X522" s="211">
        <f t="shared" si="260"/>
        <v>2.1652038664273445E-3</v>
      </c>
      <c r="Y522" s="211">
        <f t="shared" si="260"/>
        <v>2.0905292401732236E-3</v>
      </c>
      <c r="Z522" s="211">
        <f t="shared" si="260"/>
        <v>2.0159015656302766E-3</v>
      </c>
      <c r="AA522" s="211">
        <f t="shared" si="260"/>
        <v>1.9413225399528594E-3</v>
      </c>
      <c r="AB522" s="211">
        <f t="shared" si="260"/>
        <v>1.8667939896711728E-3</v>
      </c>
      <c r="AC522" s="211">
        <f t="shared" si="260"/>
        <v>1.7923178862252376E-3</v>
      </c>
      <c r="AD522" s="211">
        <f t="shared" si="260"/>
        <v>1.7178963641110909E-3</v>
      </c>
      <c r="AE522" s="211">
        <f t="shared" si="260"/>
        <v>1.643531742216726E-3</v>
      </c>
      <c r="AF522" s="211">
        <f t="shared" si="260"/>
        <v>1.5692265490866856E-3</v>
      </c>
      <c r="AG522" s="211">
        <f t="shared" si="260"/>
        <v>1.4949835530711742E-3</v>
      </c>
      <c r="AH522" s="211">
        <f t="shared" si="260"/>
        <v>1.4208057986111143E-3</v>
      </c>
      <c r="AI522" s="211">
        <f t="shared" si="260"/>
        <v>1.3466966503193317E-3</v>
      </c>
      <c r="AJ522" s="211">
        <f t="shared" si="260"/>
        <v>1.2726598470926662E-3</v>
      </c>
      <c r="AK522" s="211">
        <f t="shared" si="260"/>
        <v>1.1986995693123949E-3</v>
      </c>
      <c r="AL522" s="211">
        <f t="shared" si="260"/>
        <v>1.1248205233920382E-3</v>
      </c>
      <c r="AM522" s="211">
        <f>AM521*($K$76/$K$71)^(1/(COUNT($D521:$D526)))</f>
        <v>2.8783900666627411E-3</v>
      </c>
      <c r="AN522" s="210">
        <f t="shared" si="257"/>
        <v>2.8783900666627411E-3</v>
      </c>
      <c r="AO522" s="210">
        <f t="shared" si="257"/>
        <v>2.8783900666627411E-3</v>
      </c>
      <c r="AP522" s="210">
        <f t="shared" si="257"/>
        <v>2.8783900666627411E-3</v>
      </c>
      <c r="AQ522" s="210">
        <f t="shared" si="257"/>
        <v>2.8783900666627411E-3</v>
      </c>
      <c r="AR522" s="210">
        <f t="shared" si="257"/>
        <v>2.8783900666627411E-3</v>
      </c>
      <c r="AS522" s="210">
        <f t="shared" si="257"/>
        <v>2.8783900666627411E-3</v>
      </c>
      <c r="AT522" s="210">
        <f t="shared" si="257"/>
        <v>2.8783900666627411E-3</v>
      </c>
      <c r="AU522" s="210">
        <f t="shared" si="257"/>
        <v>2.8783900666627411E-3</v>
      </c>
      <c r="AV522" s="210">
        <f t="shared" si="257"/>
        <v>2.8783900666627411E-3</v>
      </c>
      <c r="AW522" s="210">
        <f t="shared" si="257"/>
        <v>2.8783900666627411E-3</v>
      </c>
      <c r="AX522" s="210">
        <f t="shared" si="257"/>
        <v>2.8783900666627411E-3</v>
      </c>
      <c r="AY522" s="210">
        <f t="shared" si="257"/>
        <v>2.8783900666627411E-3</v>
      </c>
      <c r="AZ522" s="210">
        <f t="shared" si="257"/>
        <v>2.8783900666627411E-3</v>
      </c>
    </row>
    <row r="523" spans="2:52" s="202" customFormat="1" x14ac:dyDescent="0.25">
      <c r="B523" s="201"/>
      <c r="D523" s="208">
        <f t="shared" si="243"/>
        <v>39</v>
      </c>
      <c r="E523" s="202" t="s">
        <v>695</v>
      </c>
      <c r="G523"/>
      <c r="I523"/>
      <c r="J523"/>
      <c r="K523" s="211">
        <f t="shared" si="260"/>
        <v>3.3180265226317729E-3</v>
      </c>
      <c r="L523" s="211">
        <f t="shared" si="260"/>
        <v>3.2035927760822517E-3</v>
      </c>
      <c r="M523" s="211">
        <f t="shared" si="260"/>
        <v>3.0931056774151505E-3</v>
      </c>
      <c r="N523" s="211">
        <f t="shared" si="260"/>
        <v>2.9864291126782717E-3</v>
      </c>
      <c r="O523" s="211">
        <f t="shared" si="260"/>
        <v>2.8834316622849965E-3</v>
      </c>
      <c r="P523" s="211">
        <f t="shared" si="260"/>
        <v>2.783986439112679E-3</v>
      </c>
      <c r="Q523" s="211">
        <f t="shared" si="260"/>
        <v>2.6879709321847738E-3</v>
      </c>
      <c r="R523" s="211">
        <f t="shared" si="260"/>
        <v>2.595266855744138E-3</v>
      </c>
      <c r="S523" s="211">
        <f t="shared" si="260"/>
        <v>2.5057600035315658E-3</v>
      </c>
      <c r="T523" s="211">
        <f t="shared" si="260"/>
        <v>2.4193401080900363E-3</v>
      </c>
      <c r="U523" s="211">
        <f t="shared" si="260"/>
        <v>2.3359007049213502E-3</v>
      </c>
      <c r="V523" s="211">
        <f t="shared" si="260"/>
        <v>2.2553390013277945E-3</v>
      </c>
      <c r="W523" s="211">
        <f t="shared" si="260"/>
        <v>2.1775557497772653E-3</v>
      </c>
      <c r="X523" s="211">
        <f t="shared" si="260"/>
        <v>2.1024551256358355E-3</v>
      </c>
      <c r="Y523" s="211">
        <f t="shared" si="260"/>
        <v>2.0299446091171431E-3</v>
      </c>
      <c r="Z523" s="211">
        <f t="shared" si="260"/>
        <v>1.9574796836244715E-3</v>
      </c>
      <c r="AA523" s="211">
        <f t="shared" si="260"/>
        <v>1.8850619971277555E-3</v>
      </c>
      <c r="AB523" s="211">
        <f t="shared" si="260"/>
        <v>1.8126933232233955E-3</v>
      </c>
      <c r="AC523" s="211">
        <f t="shared" si="260"/>
        <v>1.7403755762180489E-3</v>
      </c>
      <c r="AD523" s="211">
        <f t="shared" si="260"/>
        <v>1.6681108287489408E-3</v>
      </c>
      <c r="AE523" s="211">
        <f t="shared" si="260"/>
        <v>1.5959013325014774E-3</v>
      </c>
      <c r="AF523" s="211">
        <f t="shared" si="260"/>
        <v>1.5237495427416578E-3</v>
      </c>
      <c r="AG523" s="211">
        <f t="shared" si="260"/>
        <v>1.4516581475914495E-3</v>
      </c>
      <c r="AH523" s="211">
        <f t="shared" si="260"/>
        <v>1.3796301032622841E-3</v>
      </c>
      <c r="AI523" s="211">
        <f t="shared" si="260"/>
        <v>1.3076686768587471E-3</v>
      </c>
      <c r="AJ523" s="211">
        <f t="shared" si="260"/>
        <v>1.2357774989224927E-3</v>
      </c>
      <c r="AK523" s="211">
        <f t="shared" si="260"/>
        <v>1.1639606286851609E-3</v>
      </c>
      <c r="AL523" s="211">
        <f t="shared" si="260"/>
        <v>1.0922226361659464E-3</v>
      </c>
      <c r="AM523" s="211">
        <f>AM522*($K$76/$K$71)^(1/(COUNT($D522:$D527)))</f>
        <v>2.7949728166797656E-3</v>
      </c>
      <c r="AN523" s="210">
        <f t="shared" si="257"/>
        <v>2.7949728166797656E-3</v>
      </c>
      <c r="AO523" s="210">
        <f t="shared" si="257"/>
        <v>2.7949728166797656E-3</v>
      </c>
      <c r="AP523" s="210">
        <f t="shared" si="257"/>
        <v>2.7949728166797656E-3</v>
      </c>
      <c r="AQ523" s="210">
        <f t="shared" si="257"/>
        <v>2.7949728166797656E-3</v>
      </c>
      <c r="AR523" s="210">
        <f t="shared" si="257"/>
        <v>2.7949728166797656E-3</v>
      </c>
      <c r="AS523" s="210">
        <f t="shared" si="257"/>
        <v>2.7949728166797656E-3</v>
      </c>
      <c r="AT523" s="210">
        <f t="shared" si="257"/>
        <v>2.7949728166797656E-3</v>
      </c>
      <c r="AU523" s="210">
        <f t="shared" si="257"/>
        <v>2.7949728166797656E-3</v>
      </c>
      <c r="AV523" s="210">
        <f t="shared" si="257"/>
        <v>2.7949728166797656E-3</v>
      </c>
      <c r="AW523" s="210">
        <f t="shared" si="257"/>
        <v>2.7949728166797656E-3</v>
      </c>
      <c r="AX523" s="210">
        <f t="shared" si="257"/>
        <v>2.7949728166797656E-3</v>
      </c>
      <c r="AY523" s="210">
        <f t="shared" si="257"/>
        <v>2.7949728166797656E-3</v>
      </c>
      <c r="AZ523" s="210">
        <f t="shared" si="257"/>
        <v>2.7949728166797656E-3</v>
      </c>
    </row>
    <row r="524" spans="2:52" s="202" customFormat="1" x14ac:dyDescent="0.25">
      <c r="B524" s="201"/>
      <c r="D524" s="208">
        <f t="shared" si="243"/>
        <v>40</v>
      </c>
      <c r="E524" s="202" t="s">
        <v>696</v>
      </c>
      <c r="G524"/>
      <c r="I524"/>
      <c r="J524"/>
      <c r="K524" s="209" cm="1">
        <f t="array" ref="K524">SUMPRODUCT((EmissionRates!$J$50:$S$109)*(EmissionRates!$E$50:$E$109=$D524)*(EmissionRates!$J$8:$S$8=$E$487)*(EmissionRates!$B$50:$B$109=K$2)*(EmissionRates!$F$50:$F$109=$F$349))</f>
        <v>3.4714911609388301E-3</v>
      </c>
      <c r="L524" s="210">
        <f t="shared" ref="L524:AL524" si="261">K524*($AM$71/$K$71)^(1/(COUNT(K$2:AM$2)))</f>
        <v>3.3517646497279781E-3</v>
      </c>
      <c r="M524" s="210">
        <f t="shared" si="261"/>
        <v>3.2361673258957412E-3</v>
      </c>
      <c r="N524" s="210">
        <f t="shared" si="261"/>
        <v>3.1245567799771203E-3</v>
      </c>
      <c r="O524" s="210">
        <f t="shared" si="261"/>
        <v>3.0167955139954708E-3</v>
      </c>
      <c r="P524" s="210">
        <f t="shared" si="261"/>
        <v>2.9127507720726523E-3</v>
      </c>
      <c r="Q524" s="210">
        <f t="shared" si="261"/>
        <v>2.8122943768811798E-3</v>
      </c>
      <c r="R524" s="210">
        <f t="shared" si="261"/>
        <v>2.7153025717368967E-3</v>
      </c>
      <c r="S524" s="210">
        <f t="shared" si="261"/>
        <v>2.62165586813763E-3</v>
      </c>
      <c r="T524" s="210">
        <f t="shared" si="261"/>
        <v>2.5312388985600119E-3</v>
      </c>
      <c r="U524" s="210">
        <f t="shared" si="261"/>
        <v>2.443940274333116E-3</v>
      </c>
      <c r="V524" s="210">
        <f t="shared" si="261"/>
        <v>2.3596524484138172E-3</v>
      </c>
      <c r="W524" s="210">
        <f t="shared" si="261"/>
        <v>2.2782715828948254E-3</v>
      </c>
      <c r="X524" s="210">
        <f t="shared" si="261"/>
        <v>2.1996974210821666E-3</v>
      </c>
      <c r="Y524" s="210">
        <f t="shared" si="261"/>
        <v>2.1238331639845186E-3</v>
      </c>
      <c r="Z524" s="210">
        <f t="shared" si="261"/>
        <v>2.048016606579074E-3</v>
      </c>
      <c r="AA524" s="210">
        <f t="shared" si="261"/>
        <v>1.9722494730573122E-3</v>
      </c>
      <c r="AB524" s="210">
        <f t="shared" si="261"/>
        <v>1.8965336190476271E-3</v>
      </c>
      <c r="AC524" s="210">
        <f t="shared" si="261"/>
        <v>1.8208710473967696E-3</v>
      </c>
      <c r="AD524" s="210">
        <f t="shared" si="261"/>
        <v>1.7452639266051298E-3</v>
      </c>
      <c r="AE524" s="210">
        <f t="shared" si="261"/>
        <v>1.6697146125025752E-3</v>
      </c>
      <c r="AF524" s="210">
        <f t="shared" si="261"/>
        <v>1.5942256739155322E-3</v>
      </c>
      <c r="AG524" s="210">
        <f t="shared" si="261"/>
        <v>1.5187999232963983E-3</v>
      </c>
      <c r="AH524" s="210">
        <f t="shared" si="261"/>
        <v>1.4434404535866505E-3</v>
      </c>
      <c r="AI524" s="210">
        <f t="shared" si="261"/>
        <v>1.3681506830002833E-3</v>
      </c>
      <c r="AJ524" s="210">
        <f t="shared" si="261"/>
        <v>1.2929344099979697E-3</v>
      </c>
      <c r="AK524" s="210">
        <f t="shared" si="261"/>
        <v>1.2177958815580462E-3</v>
      </c>
      <c r="AL524" s="210">
        <f t="shared" si="261"/>
        <v>1.1427398790712371E-3</v>
      </c>
      <c r="AM524" s="209" cm="1">
        <f t="array" ref="AM524">SUMPRODUCT((EmissionRates!$J$50:$S$109)*(EmissionRates!$E$50:$E$109=$D524)*(EmissionRates!$J$8:$S$8=$E$487)*(EmissionRates!$B$50:$B$109=AM$2)*(EmissionRates!$F$50:$F$109=$F$349))</f>
        <v>2.9340794231466202E-3</v>
      </c>
      <c r="AN524" s="210">
        <f t="shared" si="257"/>
        <v>2.9340794231466202E-3</v>
      </c>
      <c r="AO524" s="210">
        <f t="shared" si="257"/>
        <v>2.9340794231466202E-3</v>
      </c>
      <c r="AP524" s="210">
        <f t="shared" si="257"/>
        <v>2.9340794231466202E-3</v>
      </c>
      <c r="AQ524" s="210">
        <f t="shared" si="257"/>
        <v>2.9340794231466202E-3</v>
      </c>
      <c r="AR524" s="210">
        <f t="shared" si="257"/>
        <v>2.9340794231466202E-3</v>
      </c>
      <c r="AS524" s="210">
        <f t="shared" si="257"/>
        <v>2.9340794231466202E-3</v>
      </c>
      <c r="AT524" s="210">
        <f t="shared" si="257"/>
        <v>2.9340794231466202E-3</v>
      </c>
      <c r="AU524" s="210">
        <f t="shared" si="257"/>
        <v>2.9340794231466202E-3</v>
      </c>
      <c r="AV524" s="210">
        <f t="shared" si="257"/>
        <v>2.9340794231466202E-3</v>
      </c>
      <c r="AW524" s="210">
        <f t="shared" si="257"/>
        <v>2.9340794231466202E-3</v>
      </c>
      <c r="AX524" s="210">
        <f t="shared" si="257"/>
        <v>2.9340794231466202E-3</v>
      </c>
      <c r="AY524" s="210">
        <f t="shared" si="257"/>
        <v>2.9340794231466202E-3</v>
      </c>
      <c r="AZ524" s="210">
        <f t="shared" si="257"/>
        <v>2.9340794231466202E-3</v>
      </c>
    </row>
    <row r="525" spans="2:52" s="202" customFormat="1" x14ac:dyDescent="0.25">
      <c r="B525" s="201"/>
      <c r="D525" s="208">
        <f t="shared" si="243"/>
        <v>41</v>
      </c>
      <c r="E525" s="202" t="s">
        <v>697</v>
      </c>
      <c r="G525"/>
      <c r="I525"/>
      <c r="J525"/>
      <c r="K525" s="211">
        <f t="shared" ref="K525:AL528" si="262">K524*($K$76/$K$71)^(1/(COUNT($D524:$D529)))</f>
        <v>3.3708855309585017E-3</v>
      </c>
      <c r="L525" s="211">
        <f t="shared" si="262"/>
        <v>3.2546287566783518E-3</v>
      </c>
      <c r="M525" s="211">
        <f t="shared" si="262"/>
        <v>3.1423815037663694E-3</v>
      </c>
      <c r="N525" s="211">
        <f t="shared" si="262"/>
        <v>3.0340054898583542E-3</v>
      </c>
      <c r="O525" s="211">
        <f t="shared" si="262"/>
        <v>2.9293672017409577E-3</v>
      </c>
      <c r="P525" s="211">
        <f t="shared" si="262"/>
        <v>2.8283377308708402E-3</v>
      </c>
      <c r="Q525" s="211">
        <f t="shared" si="262"/>
        <v>2.7307926145665237E-3</v>
      </c>
      <c r="R525" s="211">
        <f t="shared" si="262"/>
        <v>2.6366116826773037E-3</v>
      </c>
      <c r="S525" s="211">
        <f t="shared" si="262"/>
        <v>2.5456789095403103E-3</v>
      </c>
      <c r="T525" s="211">
        <f t="shared" si="262"/>
        <v>2.457882271043359E-3</v>
      </c>
      <c r="U525" s="211">
        <f t="shared" si="262"/>
        <v>2.3731136066174807E-3</v>
      </c>
      <c r="V525" s="211">
        <f t="shared" si="262"/>
        <v>2.2912684859891239E-3</v>
      </c>
      <c r="W525" s="211">
        <f t="shared" si="262"/>
        <v>2.2122460805278753E-3</v>
      </c>
      <c r="X525" s="211">
        <f t="shared" si="262"/>
        <v>2.1359490390312021E-3</v>
      </c>
      <c r="Y525" s="211">
        <f t="shared" si="262"/>
        <v>2.062283367793192E-3</v>
      </c>
      <c r="Z525" s="211">
        <f t="shared" si="262"/>
        <v>1.988664013885351E-3</v>
      </c>
      <c r="AA525" s="211">
        <f t="shared" si="262"/>
        <v>1.9150926515311873E-3</v>
      </c>
      <c r="AB525" s="211">
        <f t="shared" si="262"/>
        <v>1.8415710825820128E-3</v>
      </c>
      <c r="AC525" s="211">
        <f t="shared" si="262"/>
        <v>1.768101251841032E-3</v>
      </c>
      <c r="AD525" s="211">
        <f t="shared" si="262"/>
        <v>1.6946852649643593E-3</v>
      </c>
      <c r="AE525" s="211">
        <f t="shared" si="262"/>
        <v>1.6213254095086803E-3</v>
      </c>
      <c r="AF525" s="211">
        <f t="shared" si="262"/>
        <v>1.5480241798544873E-3</v>
      </c>
      <c r="AG525" s="211">
        <f t="shared" si="262"/>
        <v>1.4747843069478361E-3</v>
      </c>
      <c r="AH525" s="211">
        <f t="shared" si="262"/>
        <v>1.4016087940951416E-3</v>
      </c>
      <c r="AI525" s="211">
        <f t="shared" si="262"/>
        <v>1.3285009604487687E-3</v>
      </c>
      <c r="AJ525" s="211">
        <f t="shared" si="262"/>
        <v>1.2554644943880127E-3</v>
      </c>
      <c r="AK525" s="211">
        <f t="shared" si="262"/>
        <v>1.1825035198115561E-3</v>
      </c>
      <c r="AL525" s="211">
        <f t="shared" si="262"/>
        <v>1.1096226795429185E-3</v>
      </c>
      <c r="AM525" s="211">
        <f>AM524*($K$76/$K$71)^(1/(COUNT($D524:$D529)))</f>
        <v>2.8490482664784425E-3</v>
      </c>
      <c r="AN525" s="210">
        <f t="shared" si="257"/>
        <v>2.8490482664784425E-3</v>
      </c>
      <c r="AO525" s="210">
        <f t="shared" si="257"/>
        <v>2.8490482664784425E-3</v>
      </c>
      <c r="AP525" s="210">
        <f t="shared" si="257"/>
        <v>2.8490482664784425E-3</v>
      </c>
      <c r="AQ525" s="210">
        <f t="shared" si="257"/>
        <v>2.8490482664784425E-3</v>
      </c>
      <c r="AR525" s="210">
        <f t="shared" si="257"/>
        <v>2.8490482664784425E-3</v>
      </c>
      <c r="AS525" s="210">
        <f t="shared" si="257"/>
        <v>2.8490482664784425E-3</v>
      </c>
      <c r="AT525" s="210">
        <f t="shared" si="257"/>
        <v>2.8490482664784425E-3</v>
      </c>
      <c r="AU525" s="210">
        <f t="shared" si="257"/>
        <v>2.8490482664784425E-3</v>
      </c>
      <c r="AV525" s="210">
        <f t="shared" si="257"/>
        <v>2.8490482664784425E-3</v>
      </c>
      <c r="AW525" s="210">
        <f t="shared" si="257"/>
        <v>2.8490482664784425E-3</v>
      </c>
      <c r="AX525" s="210">
        <f t="shared" si="257"/>
        <v>2.8490482664784425E-3</v>
      </c>
      <c r="AY525" s="210">
        <f t="shared" si="257"/>
        <v>2.8490482664784425E-3</v>
      </c>
      <c r="AZ525" s="210">
        <f t="shared" si="257"/>
        <v>2.8490482664784425E-3</v>
      </c>
    </row>
    <row r="526" spans="2:52" s="202" customFormat="1" x14ac:dyDescent="0.25">
      <c r="B526" s="201"/>
      <c r="D526" s="208">
        <f t="shared" si="243"/>
        <v>42</v>
      </c>
      <c r="E526" s="202" t="s">
        <v>698</v>
      </c>
      <c r="G526"/>
      <c r="I526"/>
      <c r="J526"/>
      <c r="K526" s="211">
        <f t="shared" si="262"/>
        <v>3.2731955047675841E-3</v>
      </c>
      <c r="L526" s="211">
        <f t="shared" si="262"/>
        <v>3.1603079126266659E-3</v>
      </c>
      <c r="M526" s="211">
        <f t="shared" si="262"/>
        <v>3.0513136438270545E-3</v>
      </c>
      <c r="N526" s="211">
        <f t="shared" si="262"/>
        <v>2.9460784234998081E-3</v>
      </c>
      <c r="O526" s="211">
        <f t="shared" si="262"/>
        <v>2.8444726077143496E-3</v>
      </c>
      <c r="P526" s="211">
        <f t="shared" si="262"/>
        <v>2.7463710237643642E-3</v>
      </c>
      <c r="Q526" s="211">
        <f t="shared" si="262"/>
        <v>2.6516528159619972E-3</v>
      </c>
      <c r="R526" s="211">
        <f t="shared" si="262"/>
        <v>2.5602012967503793E-3</v>
      </c>
      <c r="S526" s="211">
        <f t="shared" si="262"/>
        <v>2.4719038029510495E-3</v>
      </c>
      <c r="T526" s="211">
        <f t="shared" si="262"/>
        <v>2.3866515569692021E-3</v>
      </c>
      <c r="U526" s="211">
        <f t="shared" si="262"/>
        <v>2.3043395327857403E-3</v>
      </c>
      <c r="V526" s="211">
        <f t="shared" si="262"/>
        <v>2.2248663265710747E-3</v>
      </c>
      <c r="W526" s="211">
        <f t="shared" si="262"/>
        <v>2.1481340317612502E-3</v>
      </c>
      <c r="X526" s="211">
        <f t="shared" si="262"/>
        <v>2.074048118442513E-3</v>
      </c>
      <c r="Y526" s="211">
        <f t="shared" si="262"/>
        <v>2.002517316895722E-3</v>
      </c>
      <c r="Z526" s="211">
        <f t="shared" si="262"/>
        <v>1.9310314903786408E-3</v>
      </c>
      <c r="AA526" s="211">
        <f t="shared" si="262"/>
        <v>1.8595922645949039E-3</v>
      </c>
      <c r="AB526" s="211">
        <f t="shared" si="262"/>
        <v>1.7882013891772301E-3</v>
      </c>
      <c r="AC526" s="211">
        <f t="shared" si="262"/>
        <v>1.7168607525674092E-3</v>
      </c>
      <c r="AD526" s="211">
        <f t="shared" si="262"/>
        <v>1.6455723993985399E-3</v>
      </c>
      <c r="AE526" s="211">
        <f t="shared" si="262"/>
        <v>1.5743385509327185E-3</v>
      </c>
      <c r="AF526" s="211">
        <f t="shared" si="262"/>
        <v>1.5031616292619852E-3</v>
      </c>
      <c r="AG526" s="211">
        <f t="shared" si="262"/>
        <v>1.432044286188151E-3</v>
      </c>
      <c r="AH526" s="211">
        <f t="shared" si="262"/>
        <v>1.3609894379802393E-3</v>
      </c>
      <c r="AI526" s="211">
        <f t="shared" si="262"/>
        <v>1.2900003075998431E-3</v>
      </c>
      <c r="AJ526" s="211">
        <f t="shared" si="262"/>
        <v>1.2190804765350961E-3</v>
      </c>
      <c r="AK526" s="211">
        <f t="shared" si="262"/>
        <v>1.1482339491719396E-3</v>
      </c>
      <c r="AL526" s="211">
        <f t="shared" si="262"/>
        <v>1.0774652337824388E-3</v>
      </c>
      <c r="AM526" s="211">
        <f>AM525*($K$76/$K$71)^(1/(COUNT($D525:$D530)))</f>
        <v>2.7664813572151883E-3</v>
      </c>
      <c r="AN526" s="210">
        <f t="shared" si="257"/>
        <v>2.7664813572151883E-3</v>
      </c>
      <c r="AO526" s="210">
        <f t="shared" si="257"/>
        <v>2.7664813572151883E-3</v>
      </c>
      <c r="AP526" s="210">
        <f t="shared" si="257"/>
        <v>2.7664813572151883E-3</v>
      </c>
      <c r="AQ526" s="210">
        <f t="shared" si="257"/>
        <v>2.7664813572151883E-3</v>
      </c>
      <c r="AR526" s="210">
        <f t="shared" si="257"/>
        <v>2.7664813572151883E-3</v>
      </c>
      <c r="AS526" s="210">
        <f t="shared" si="257"/>
        <v>2.7664813572151883E-3</v>
      </c>
      <c r="AT526" s="210">
        <f t="shared" si="257"/>
        <v>2.7664813572151883E-3</v>
      </c>
      <c r="AU526" s="210">
        <f t="shared" si="257"/>
        <v>2.7664813572151883E-3</v>
      </c>
      <c r="AV526" s="210">
        <f t="shared" si="257"/>
        <v>2.7664813572151883E-3</v>
      </c>
      <c r="AW526" s="210">
        <f t="shared" si="257"/>
        <v>2.7664813572151883E-3</v>
      </c>
      <c r="AX526" s="210">
        <f t="shared" si="257"/>
        <v>2.7664813572151883E-3</v>
      </c>
      <c r="AY526" s="210">
        <f t="shared" si="257"/>
        <v>2.7664813572151883E-3</v>
      </c>
      <c r="AZ526" s="210">
        <f t="shared" si="257"/>
        <v>2.7664813572151883E-3</v>
      </c>
    </row>
    <row r="527" spans="2:52" s="202" customFormat="1" x14ac:dyDescent="0.25">
      <c r="B527" s="201"/>
      <c r="D527" s="208">
        <f t="shared" si="243"/>
        <v>43</v>
      </c>
      <c r="E527" s="202" t="s">
        <v>699</v>
      </c>
      <c r="G527"/>
      <c r="I527"/>
      <c r="J527"/>
      <c r="K527" s="211">
        <f t="shared" si="262"/>
        <v>3.1783365866429403E-3</v>
      </c>
      <c r="L527" s="211">
        <f t="shared" si="262"/>
        <v>3.0687205359802459E-3</v>
      </c>
      <c r="M527" s="211">
        <f t="shared" si="262"/>
        <v>2.9628849781116067E-3</v>
      </c>
      <c r="N527" s="211">
        <f t="shared" si="262"/>
        <v>2.8606995295240292E-3</v>
      </c>
      <c r="O527" s="211">
        <f t="shared" si="262"/>
        <v>2.7620383034358685E-3</v>
      </c>
      <c r="P527" s="211">
        <f t="shared" si="262"/>
        <v>2.666779754711324E-3</v>
      </c>
      <c r="Q527" s="211">
        <f t="shared" si="262"/>
        <v>2.5748065301236019E-3</v>
      </c>
      <c r="R527" s="211">
        <f t="shared" si="262"/>
        <v>2.4860053237822765E-3</v>
      </c>
      <c r="S527" s="211">
        <f t="shared" si="262"/>
        <v>2.4002667375467393E-3</v>
      </c>
      <c r="T527" s="211">
        <f t="shared" si="262"/>
        <v>2.3174851462537901E-3</v>
      </c>
      <c r="U527" s="211">
        <f t="shared" si="262"/>
        <v>2.2375585675933102E-3</v>
      </c>
      <c r="V527" s="211">
        <f t="shared" si="262"/>
        <v>2.1603885364717421E-3</v>
      </c>
      <c r="W527" s="211">
        <f t="shared" si="262"/>
        <v>2.0858799837085752E-3</v>
      </c>
      <c r="X527" s="211">
        <f t="shared" si="262"/>
        <v>2.0139411189164093E-3</v>
      </c>
      <c r="Y527" s="211">
        <f t="shared" si="262"/>
        <v>1.944483317420313E-3</v>
      </c>
      <c r="Z527" s="211">
        <f t="shared" si="262"/>
        <v>1.8750691875540368E-3</v>
      </c>
      <c r="AA527" s="211">
        <f t="shared" si="262"/>
        <v>1.8057003079074727E-3</v>
      </c>
      <c r="AB527" s="211">
        <f t="shared" si="262"/>
        <v>1.7363783774080686E-3</v>
      </c>
      <c r="AC527" s="211">
        <f t="shared" si="262"/>
        <v>1.6671052297695828E-3</v>
      </c>
      <c r="AD527" s="211">
        <f t="shared" si="262"/>
        <v>1.5978828503705775E-3</v>
      </c>
      <c r="AE527" s="211">
        <f t="shared" si="262"/>
        <v>1.5287133960998113E-3</v>
      </c>
      <c r="AF527" s="211">
        <f t="shared" si="262"/>
        <v>1.4595992188558297E-3</v>
      </c>
      <c r="AG527" s="211">
        <f t="shared" si="262"/>
        <v>1.3905428935898402E-3</v>
      </c>
      <c r="AH527" s="211">
        <f t="shared" si="262"/>
        <v>1.321547252055864E-3</v>
      </c>
      <c r="AI527" s="211">
        <f t="shared" si="262"/>
        <v>1.2526154238123811E-3</v>
      </c>
      <c r="AJ527" s="211">
        <f t="shared" si="262"/>
        <v>1.1837508865541256E-3</v>
      </c>
      <c r="AK527" s="211">
        <f t="shared" si="262"/>
        <v>1.1149575286178391E-3</v>
      </c>
      <c r="AL527" s="211">
        <f t="shared" si="262"/>
        <v>1.0462397276235038E-3</v>
      </c>
      <c r="AM527" s="211">
        <f>AM526*($K$76/$K$71)^(1/(COUNT($D526:$D531)))</f>
        <v>2.6863072801778733E-3</v>
      </c>
      <c r="AN527" s="210">
        <f t="shared" si="257"/>
        <v>2.6863072801778733E-3</v>
      </c>
      <c r="AO527" s="210">
        <f t="shared" si="257"/>
        <v>2.6863072801778733E-3</v>
      </c>
      <c r="AP527" s="210">
        <f t="shared" si="257"/>
        <v>2.6863072801778733E-3</v>
      </c>
      <c r="AQ527" s="210">
        <f t="shared" si="257"/>
        <v>2.6863072801778733E-3</v>
      </c>
      <c r="AR527" s="210">
        <f t="shared" si="257"/>
        <v>2.6863072801778733E-3</v>
      </c>
      <c r="AS527" s="210">
        <f t="shared" si="257"/>
        <v>2.6863072801778733E-3</v>
      </c>
      <c r="AT527" s="210">
        <f t="shared" si="257"/>
        <v>2.6863072801778733E-3</v>
      </c>
      <c r="AU527" s="210">
        <f t="shared" si="257"/>
        <v>2.6863072801778733E-3</v>
      </c>
      <c r="AV527" s="210">
        <f t="shared" si="257"/>
        <v>2.6863072801778733E-3</v>
      </c>
      <c r="AW527" s="210">
        <f t="shared" si="257"/>
        <v>2.6863072801778733E-3</v>
      </c>
      <c r="AX527" s="210">
        <f t="shared" si="257"/>
        <v>2.6863072801778733E-3</v>
      </c>
      <c r="AY527" s="210">
        <f t="shared" si="257"/>
        <v>2.6863072801778733E-3</v>
      </c>
      <c r="AZ527" s="210">
        <f t="shared" si="257"/>
        <v>2.6863072801778733E-3</v>
      </c>
    </row>
    <row r="528" spans="2:52" s="202" customFormat="1" x14ac:dyDescent="0.25">
      <c r="B528" s="201"/>
      <c r="D528" s="208">
        <f t="shared" si="243"/>
        <v>44</v>
      </c>
      <c r="E528" s="202" t="s">
        <v>700</v>
      </c>
      <c r="G528"/>
      <c r="I528"/>
      <c r="J528"/>
      <c r="K528" s="211">
        <f t="shared" si="262"/>
        <v>3.0862267295916944E-3</v>
      </c>
      <c r="L528" s="211">
        <f t="shared" si="262"/>
        <v>2.9797874094236541E-3</v>
      </c>
      <c r="M528" s="211">
        <f t="shared" si="262"/>
        <v>2.8770190213907041E-3</v>
      </c>
      <c r="N528" s="211">
        <f t="shared" si="262"/>
        <v>2.7777949605622691E-3</v>
      </c>
      <c r="O528" s="211">
        <f t="shared" si="262"/>
        <v>2.6819929884214946E-3</v>
      </c>
      <c r="P528" s="211">
        <f t="shared" si="262"/>
        <v>2.5894950822742033E-3</v>
      </c>
      <c r="Q528" s="211">
        <f t="shared" si="262"/>
        <v>2.500187289851507E-3</v>
      </c>
      <c r="R528" s="211">
        <f t="shared" si="262"/>
        <v>2.4139595889269621E-3</v>
      </c>
      <c r="S528" s="211">
        <f t="shared" si="262"/>
        <v>2.3307057517753076E-3</v>
      </c>
      <c r="T528" s="211">
        <f t="shared" si="262"/>
        <v>2.2503232143058307E-3</v>
      </c>
      <c r="U528" s="211">
        <f t="shared" si="262"/>
        <v>2.1727129497091133E-3</v>
      </c>
      <c r="V528" s="211">
        <f t="shared" si="262"/>
        <v>2.0977793464615219E-3</v>
      </c>
      <c r="W528" s="211">
        <f t="shared" si="262"/>
        <v>2.0254300905371329E-3</v>
      </c>
      <c r="X528" s="211">
        <f t="shared" si="262"/>
        <v>1.9555760516819943E-3</v>
      </c>
      <c r="Y528" s="211">
        <f t="shared" si="262"/>
        <v>1.8881311736106182E-3</v>
      </c>
      <c r="Z528" s="211">
        <f t="shared" si="262"/>
        <v>1.820728701542383E-3</v>
      </c>
      <c r="AA528" s="211">
        <f t="shared" si="262"/>
        <v>1.7533701683188196E-3</v>
      </c>
      <c r="AB528" s="211">
        <f t="shared" si="262"/>
        <v>1.6860572236315698E-3</v>
      </c>
      <c r="AC528" s="211">
        <f t="shared" si="262"/>
        <v>1.6187916480524078E-3</v>
      </c>
      <c r="AD528" s="211">
        <f t="shared" si="262"/>
        <v>1.5515753694225864E-3</v>
      </c>
      <c r="AE528" s="211">
        <f t="shared" si="262"/>
        <v>1.4844104821230995E-3</v>
      </c>
      <c r="AF528" s="211">
        <f t="shared" si="262"/>
        <v>1.4172992698932424E-3</v>
      </c>
      <c r="AG528" s="211">
        <f t="shared" si="262"/>
        <v>1.3502442330607894E-3</v>
      </c>
      <c r="AH528" s="211">
        <f t="shared" si="262"/>
        <v>1.2832481213140489E-3</v>
      </c>
      <c r="AI528" s="211">
        <f t="shared" si="262"/>
        <v>1.2163139735152588E-3</v>
      </c>
      <c r="AJ528" s="211">
        <f t="shared" si="262"/>
        <v>1.1494451665737403E-3</v>
      </c>
      <c r="AK528" s="211">
        <f t="shared" si="262"/>
        <v>1.0826454761402025E-3</v>
      </c>
      <c r="AL528" s="211">
        <f t="shared" si="262"/>
        <v>1.0159191529689096E-3</v>
      </c>
      <c r="AM528" s="211">
        <f>AM527*($K$76/$K$71)^(1/(COUNT($D527:$D532)))</f>
        <v>2.6084566898367622E-3</v>
      </c>
      <c r="AN528" s="210">
        <f t="shared" si="257"/>
        <v>2.6084566898367622E-3</v>
      </c>
      <c r="AO528" s="210">
        <f t="shared" si="257"/>
        <v>2.6084566898367622E-3</v>
      </c>
      <c r="AP528" s="210">
        <f t="shared" si="257"/>
        <v>2.6084566898367622E-3</v>
      </c>
      <c r="AQ528" s="210">
        <f t="shared" si="257"/>
        <v>2.6084566898367622E-3</v>
      </c>
      <c r="AR528" s="210">
        <f t="shared" si="257"/>
        <v>2.6084566898367622E-3</v>
      </c>
      <c r="AS528" s="210">
        <f t="shared" si="257"/>
        <v>2.6084566898367622E-3</v>
      </c>
      <c r="AT528" s="210">
        <f t="shared" si="257"/>
        <v>2.6084566898367622E-3</v>
      </c>
      <c r="AU528" s="210">
        <f t="shared" si="257"/>
        <v>2.6084566898367622E-3</v>
      </c>
      <c r="AV528" s="210">
        <f t="shared" si="257"/>
        <v>2.6084566898367622E-3</v>
      </c>
      <c r="AW528" s="210">
        <f t="shared" si="257"/>
        <v>2.6084566898367622E-3</v>
      </c>
      <c r="AX528" s="210">
        <f t="shared" si="257"/>
        <v>2.6084566898367622E-3</v>
      </c>
      <c r="AY528" s="210">
        <f t="shared" si="257"/>
        <v>2.6084566898367622E-3</v>
      </c>
      <c r="AZ528" s="210">
        <f t="shared" si="257"/>
        <v>2.6084566898367622E-3</v>
      </c>
    </row>
    <row r="529" spans="2:52" s="202" customFormat="1" x14ac:dyDescent="0.25">
      <c r="B529" s="201"/>
      <c r="D529" s="208">
        <f t="shared" si="243"/>
        <v>45</v>
      </c>
      <c r="E529" s="202" t="s">
        <v>701</v>
      </c>
      <c r="G529"/>
      <c r="I529"/>
      <c r="J529"/>
      <c r="K529" s="209" cm="1">
        <f t="array" ref="K529">SUMPRODUCT((EmissionRates!$J$50:$S$109)*(EmissionRates!$E$50:$E$109=$D529)*(EmissionRates!$J$8:$S$8=$E$487)*(EmissionRates!$B$50:$B$109=K$2)*(EmissionRates!$F$50:$F$109=$F$349))</f>
        <v>3.3556955177836598E-3</v>
      </c>
      <c r="L529" s="210">
        <f t="shared" ref="L529:AL529" si="263">K529*($AM$71/$K$71)^(1/(COUNT(K$2:AM$2)))</f>
        <v>3.239962624221725E-3</v>
      </c>
      <c r="M529" s="210">
        <f t="shared" si="263"/>
        <v>3.1282211841695724E-3</v>
      </c>
      <c r="N529" s="210">
        <f t="shared" si="263"/>
        <v>3.0203335383962747E-3</v>
      </c>
      <c r="O529" s="210">
        <f t="shared" si="263"/>
        <v>2.916166775330826E-3</v>
      </c>
      <c r="P529" s="210">
        <f t="shared" si="263"/>
        <v>2.8155925673224906E-3</v>
      </c>
      <c r="Q529" s="210">
        <f t="shared" si="263"/>
        <v>2.7184870125482818E-3</v>
      </c>
      <c r="R529" s="210">
        <f t="shared" si="263"/>
        <v>2.6247304823728179E-3</v>
      </c>
      <c r="S529" s="210">
        <f t="shared" si="263"/>
        <v>2.5342074739725059E-3</v>
      </c>
      <c r="T529" s="210">
        <f t="shared" si="263"/>
        <v>2.4468064680424951E-3</v>
      </c>
      <c r="U529" s="210">
        <f t="shared" si="263"/>
        <v>2.3624197914111048E-3</v>
      </c>
      <c r="V529" s="210">
        <f t="shared" si="263"/>
        <v>2.2809434843924724E-3</v>
      </c>
      <c r="W529" s="210">
        <f t="shared" si="263"/>
        <v>2.2022771727140118E-3</v>
      </c>
      <c r="X529" s="210">
        <f t="shared" si="263"/>
        <v>2.1263239438608981E-3</v>
      </c>
      <c r="Y529" s="210">
        <f t="shared" si="263"/>
        <v>2.0529902276852485E-3</v>
      </c>
      <c r="Z529" s="210">
        <f t="shared" si="263"/>
        <v>1.9797026201228449E-3</v>
      </c>
      <c r="AA529" s="210">
        <f t="shared" si="263"/>
        <v>1.9064627878527455E-3</v>
      </c>
      <c r="AB529" s="210">
        <f t="shared" si="263"/>
        <v>1.8332725246066918E-3</v>
      </c>
      <c r="AC529" s="210">
        <f t="shared" si="263"/>
        <v>1.760133766424141E-3</v>
      </c>
      <c r="AD529" s="210">
        <f t="shared" si="263"/>
        <v>1.6870486094726197E-3</v>
      </c>
      <c r="AE529" s="210">
        <f t="shared" si="263"/>
        <v>1.6140193310005379E-3</v>
      </c>
      <c r="AF529" s="210">
        <f t="shared" si="263"/>
        <v>1.5410484141481157E-3</v>
      </c>
      <c r="AG529" s="210">
        <f t="shared" si="263"/>
        <v>1.4681385775551152E-3</v>
      </c>
      <c r="AH529" s="210">
        <f t="shared" si="263"/>
        <v>1.3952928109943372E-3</v>
      </c>
      <c r="AI529" s="210">
        <f t="shared" si="263"/>
        <v>1.3225144186612553E-3</v>
      </c>
      <c r="AJ529" s="210">
        <f t="shared" si="263"/>
        <v>1.249807072314449E-3</v>
      </c>
      <c r="AK529" s="210">
        <f t="shared" si="263"/>
        <v>1.1771748772693312E-3</v>
      </c>
      <c r="AL529" s="210">
        <f t="shared" si="263"/>
        <v>1.104622455427753E-3</v>
      </c>
      <c r="AM529" s="209" cm="1">
        <f t="array" ref="AM529">SUMPRODUCT((EmissionRates!$J$50:$S$109)*(EmissionRates!$E$50:$E$109=$D529)*(EmissionRates!$J$8:$S$8=$E$487)*(EmissionRates!$B$50:$B$109=AM$2)*(EmissionRates!$F$50:$F$109=$F$349))</f>
        <v>2.8290148071351E-3</v>
      </c>
      <c r="AN529" s="210">
        <f t="shared" si="257"/>
        <v>2.8290148071351E-3</v>
      </c>
      <c r="AO529" s="210">
        <f t="shared" si="257"/>
        <v>2.8290148071351E-3</v>
      </c>
      <c r="AP529" s="210">
        <f t="shared" si="257"/>
        <v>2.8290148071351E-3</v>
      </c>
      <c r="AQ529" s="210">
        <f t="shared" si="257"/>
        <v>2.8290148071351E-3</v>
      </c>
      <c r="AR529" s="210">
        <f t="shared" si="257"/>
        <v>2.8290148071351E-3</v>
      </c>
      <c r="AS529" s="210">
        <f t="shared" si="257"/>
        <v>2.8290148071351E-3</v>
      </c>
      <c r="AT529" s="210">
        <f t="shared" si="257"/>
        <v>2.8290148071351E-3</v>
      </c>
      <c r="AU529" s="210">
        <f t="shared" si="257"/>
        <v>2.8290148071351E-3</v>
      </c>
      <c r="AV529" s="210">
        <f t="shared" si="257"/>
        <v>2.8290148071351E-3</v>
      </c>
      <c r="AW529" s="210">
        <f t="shared" si="257"/>
        <v>2.8290148071351E-3</v>
      </c>
      <c r="AX529" s="210">
        <f t="shared" si="257"/>
        <v>2.8290148071351E-3</v>
      </c>
      <c r="AY529" s="210">
        <f t="shared" si="257"/>
        <v>2.8290148071351E-3</v>
      </c>
      <c r="AZ529" s="210">
        <f t="shared" si="257"/>
        <v>2.8290148071351E-3</v>
      </c>
    </row>
    <row r="530" spans="2:52" s="202" customFormat="1" x14ac:dyDescent="0.25">
      <c r="B530" s="201"/>
      <c r="D530" s="208">
        <f t="shared" si="243"/>
        <v>46</v>
      </c>
      <c r="E530" s="202" t="s">
        <v>702</v>
      </c>
      <c r="G530"/>
      <c r="I530"/>
      <c r="J530"/>
      <c r="K530" s="211">
        <f t="shared" ref="K530:AL533" si="264">K529*($K$76/$K$71)^(1/(COUNT($D529:$D534)))</f>
        <v>3.2584457061213172E-3</v>
      </c>
      <c r="L530" s="211">
        <f t="shared" si="264"/>
        <v>3.1460668123613278E-3</v>
      </c>
      <c r="M530" s="211">
        <f t="shared" si="264"/>
        <v>3.0375636977002488E-3</v>
      </c>
      <c r="N530" s="211">
        <f t="shared" si="264"/>
        <v>2.9328026923436824E-3</v>
      </c>
      <c r="O530" s="211">
        <f t="shared" si="264"/>
        <v>2.8316547365674844E-3</v>
      </c>
      <c r="P530" s="211">
        <f t="shared" si="264"/>
        <v>2.7339952217233726E-3</v>
      </c>
      <c r="Q530" s="211">
        <f t="shared" si="264"/>
        <v>2.6397038367280109E-3</v>
      </c>
      <c r="R530" s="211">
        <f t="shared" si="264"/>
        <v>2.5486644198464553E-3</v>
      </c>
      <c r="S530" s="211">
        <f t="shared" si="264"/>
        <v>2.460764815587367E-3</v>
      </c>
      <c r="T530" s="211">
        <f t="shared" si="264"/>
        <v>2.3758967365336914E-3</v>
      </c>
      <c r="U530" s="211">
        <f t="shared" si="264"/>
        <v>2.2939556299385942E-3</v>
      </c>
      <c r="V530" s="211">
        <f t="shared" si="264"/>
        <v>2.2148405489222952E-3</v>
      </c>
      <c r="W530" s="211">
        <f t="shared" si="264"/>
        <v>2.1384540281111403E-3</v>
      </c>
      <c r="X530" s="211">
        <f t="shared" si="264"/>
        <v>2.0647019635656842E-3</v>
      </c>
      <c r="Y530" s="211">
        <f t="shared" si="264"/>
        <v>1.9934934968498818E-3</v>
      </c>
      <c r="Z530" s="211">
        <f t="shared" si="264"/>
        <v>1.9223298024955916E-3</v>
      </c>
      <c r="AA530" s="211">
        <f t="shared" si="264"/>
        <v>1.8512124988806407E-3</v>
      </c>
      <c r="AB530" s="211">
        <f t="shared" si="264"/>
        <v>1.7801433277534859E-3</v>
      </c>
      <c r="AC530" s="211">
        <f t="shared" si="264"/>
        <v>1.7091241690461488E-3</v>
      </c>
      <c r="AD530" s="211">
        <f t="shared" si="264"/>
        <v>1.6381570581781239E-3</v>
      </c>
      <c r="AE530" s="211">
        <f t="shared" si="264"/>
        <v>1.5672442064019712E-3</v>
      </c>
      <c r="AF530" s="211">
        <f t="shared" si="264"/>
        <v>1.4963880248952078E-3</v>
      </c>
      <c r="AG530" s="211">
        <f t="shared" si="264"/>
        <v>1.4255911535099937E-3</v>
      </c>
      <c r="AH530" s="211">
        <f t="shared" si="264"/>
        <v>1.3548564953739495E-3</v>
      </c>
      <c r="AI530" s="211">
        <f t="shared" si="264"/>
        <v>1.2841872589252356E-3</v>
      </c>
      <c r="AJ530" s="211">
        <f t="shared" si="264"/>
        <v>1.2135870095129468E-3</v>
      </c>
      <c r="AK530" s="211">
        <f t="shared" si="264"/>
        <v>1.1430597334783073E-3</v>
      </c>
      <c r="AL530" s="211">
        <f t="shared" si="264"/>
        <v>1.072609918778035E-3</v>
      </c>
      <c r="AM530" s="211">
        <f>AM529*($K$76/$K$71)^(1/(COUNT($D529:$D534)))</f>
        <v>2.7470284780042684E-3</v>
      </c>
      <c r="AN530" s="210">
        <f t="shared" si="257"/>
        <v>2.7470284780042684E-3</v>
      </c>
      <c r="AO530" s="210">
        <f t="shared" si="257"/>
        <v>2.7470284780042684E-3</v>
      </c>
      <c r="AP530" s="210">
        <f t="shared" si="257"/>
        <v>2.7470284780042684E-3</v>
      </c>
      <c r="AQ530" s="210">
        <f t="shared" si="257"/>
        <v>2.7470284780042684E-3</v>
      </c>
      <c r="AR530" s="210">
        <f t="shared" si="257"/>
        <v>2.7470284780042684E-3</v>
      </c>
      <c r="AS530" s="210">
        <f t="shared" si="257"/>
        <v>2.7470284780042684E-3</v>
      </c>
      <c r="AT530" s="210">
        <f t="shared" si="257"/>
        <v>2.7470284780042684E-3</v>
      </c>
      <c r="AU530" s="210">
        <f t="shared" si="257"/>
        <v>2.7470284780042684E-3</v>
      </c>
      <c r="AV530" s="210">
        <f t="shared" si="257"/>
        <v>2.7470284780042684E-3</v>
      </c>
      <c r="AW530" s="210">
        <f t="shared" si="257"/>
        <v>2.7470284780042684E-3</v>
      </c>
      <c r="AX530" s="210">
        <f t="shared" si="257"/>
        <v>2.7470284780042684E-3</v>
      </c>
      <c r="AY530" s="210">
        <f t="shared" si="257"/>
        <v>2.7470284780042684E-3</v>
      </c>
      <c r="AZ530" s="210">
        <f t="shared" si="257"/>
        <v>2.7470284780042684E-3</v>
      </c>
    </row>
    <row r="531" spans="2:52" s="202" customFormat="1" x14ac:dyDescent="0.25">
      <c r="B531" s="201"/>
      <c r="D531" s="208">
        <f t="shared" si="243"/>
        <v>47</v>
      </c>
      <c r="E531" s="202" t="s">
        <v>703</v>
      </c>
      <c r="G531"/>
      <c r="I531"/>
      <c r="J531"/>
      <c r="K531" s="211">
        <f t="shared" si="264"/>
        <v>3.1640142448779085E-3</v>
      </c>
      <c r="L531" s="211">
        <f t="shared" si="264"/>
        <v>3.0548921502509345E-3</v>
      </c>
      <c r="M531" s="211">
        <f t="shared" si="264"/>
        <v>2.9495335126169418E-3</v>
      </c>
      <c r="N531" s="211">
        <f t="shared" si="264"/>
        <v>2.847808536002105E-3</v>
      </c>
      <c r="O531" s="211">
        <f t="shared" si="264"/>
        <v>2.7495919009006037E-3</v>
      </c>
      <c r="P531" s="211">
        <f t="shared" si="264"/>
        <v>2.6547626098879732E-3</v>
      </c>
      <c r="Q531" s="211">
        <f t="shared" si="264"/>
        <v>2.5632038385590135E-3</v>
      </c>
      <c r="R531" s="211">
        <f t="shared" si="264"/>
        <v>2.4748027916066308E-3</v>
      </c>
      <c r="S531" s="211">
        <f t="shared" si="264"/>
        <v>2.3894505638643003E-3</v>
      </c>
      <c r="T531" s="211">
        <f t="shared" si="264"/>
        <v>2.3070420061409645E-3</v>
      </c>
      <c r="U531" s="211">
        <f t="shared" si="264"/>
        <v>2.2274755956830901E-3</v>
      </c>
      <c r="V531" s="211">
        <f t="shared" si="264"/>
        <v>2.1506533111042845E-3</v>
      </c>
      <c r="W531" s="211">
        <f t="shared" si="264"/>
        <v>2.076480511628411E-3</v>
      </c>
      <c r="X531" s="211">
        <f t="shared" si="264"/>
        <v>2.0048658204974211E-3</v>
      </c>
      <c r="Y531" s="211">
        <f t="shared" si="264"/>
        <v>1.9357210124002796E-3</v>
      </c>
      <c r="Z531" s="211">
        <f t="shared" si="264"/>
        <v>1.8666196791381907E-3</v>
      </c>
      <c r="AA531" s="211">
        <f t="shared" si="264"/>
        <v>1.7975633921875453E-3</v>
      </c>
      <c r="AB531" s="211">
        <f t="shared" si="264"/>
        <v>1.7285538428200189E-3</v>
      </c>
      <c r="AC531" s="211">
        <f t="shared" si="264"/>
        <v>1.6595928564862195E-3</v>
      </c>
      <c r="AD531" s="211">
        <f t="shared" si="264"/>
        <v>1.5906824096181198E-3</v>
      </c>
      <c r="AE531" s="211">
        <f t="shared" si="264"/>
        <v>1.5218246493850238E-3</v>
      </c>
      <c r="AF531" s="211">
        <f t="shared" si="264"/>
        <v>1.4530219170872628E-3</v>
      </c>
      <c r="AG531" s="211">
        <f t="shared" si="264"/>
        <v>1.3842767760727001E-3</v>
      </c>
      <c r="AH531" s="211">
        <f t="shared" si="264"/>
        <v>1.3155920453347988E-3</v>
      </c>
      <c r="AI531" s="211">
        <f t="shared" si="264"/>
        <v>1.2469708403295033E-3</v>
      </c>
      <c r="AJ531" s="211">
        <f t="shared" si="264"/>
        <v>1.1784166230802261E-3</v>
      </c>
      <c r="AK531" s="211">
        <f t="shared" si="264"/>
        <v>1.1099332644019374E-3</v>
      </c>
      <c r="AL531" s="211">
        <f t="shared" si="264"/>
        <v>1.0415251221880216E-3</v>
      </c>
      <c r="AM531" s="211">
        <f>AM530*($K$76/$K$71)^(1/(COUNT($D530:$D535)))</f>
        <v>2.6674181555834038E-3</v>
      </c>
      <c r="AN531" s="210">
        <f t="shared" si="257"/>
        <v>2.6674181555834038E-3</v>
      </c>
      <c r="AO531" s="210">
        <f t="shared" si="257"/>
        <v>2.6674181555834038E-3</v>
      </c>
      <c r="AP531" s="210">
        <f t="shared" si="257"/>
        <v>2.6674181555834038E-3</v>
      </c>
      <c r="AQ531" s="210">
        <f t="shared" si="257"/>
        <v>2.6674181555834038E-3</v>
      </c>
      <c r="AR531" s="210">
        <f t="shared" si="257"/>
        <v>2.6674181555834038E-3</v>
      </c>
      <c r="AS531" s="210">
        <f t="shared" si="257"/>
        <v>2.6674181555834038E-3</v>
      </c>
      <c r="AT531" s="210">
        <f t="shared" si="257"/>
        <v>2.6674181555834038E-3</v>
      </c>
      <c r="AU531" s="210">
        <f t="shared" si="257"/>
        <v>2.6674181555834038E-3</v>
      </c>
      <c r="AV531" s="210">
        <f t="shared" si="257"/>
        <v>2.6674181555834038E-3</v>
      </c>
      <c r="AW531" s="210">
        <f t="shared" si="257"/>
        <v>2.6674181555834038E-3</v>
      </c>
      <c r="AX531" s="210">
        <f t="shared" si="257"/>
        <v>2.6674181555834038E-3</v>
      </c>
      <c r="AY531" s="210">
        <f t="shared" si="257"/>
        <v>2.6674181555834038E-3</v>
      </c>
      <c r="AZ531" s="210">
        <f t="shared" si="257"/>
        <v>2.6674181555834038E-3</v>
      </c>
    </row>
    <row r="532" spans="2:52" s="202" customFormat="1" x14ac:dyDescent="0.25">
      <c r="B532" s="201"/>
      <c r="D532" s="208">
        <f t="shared" si="243"/>
        <v>48</v>
      </c>
      <c r="E532" s="202" t="s">
        <v>704</v>
      </c>
      <c r="G532"/>
      <c r="I532"/>
      <c r="J532"/>
      <c r="K532" s="211">
        <f t="shared" si="264"/>
        <v>3.0723194567838525E-3</v>
      </c>
      <c r="L532" s="211">
        <f t="shared" si="264"/>
        <v>2.9663597775472007E-3</v>
      </c>
      <c r="M532" s="211">
        <f t="shared" si="264"/>
        <v>2.8640544883509929E-3</v>
      </c>
      <c r="N532" s="211">
        <f t="shared" si="264"/>
        <v>2.7652775547766292E-3</v>
      </c>
      <c r="O532" s="211">
        <f t="shared" si="264"/>
        <v>2.6699072891431296E-3</v>
      </c>
      <c r="P532" s="211">
        <f t="shared" si="264"/>
        <v>2.5778262005946915E-3</v>
      </c>
      <c r="Q532" s="211">
        <f t="shared" si="264"/>
        <v>2.4889208503584945E-3</v>
      </c>
      <c r="R532" s="211">
        <f t="shared" si="264"/>
        <v>2.4030817119944548E-3</v>
      </c>
      <c r="S532" s="211">
        <f t="shared" si="264"/>
        <v>2.3202030364647469E-3</v>
      </c>
      <c r="T532" s="211">
        <f t="shared" si="264"/>
        <v>2.240182721856881E-3</v>
      </c>
      <c r="U532" s="211">
        <f t="shared" si="264"/>
        <v>2.1629221875998331E-3</v>
      </c>
      <c r="V532" s="211">
        <f t="shared" si="264"/>
        <v>2.0883262530182684E-3</v>
      </c>
      <c r="W532" s="211">
        <f t="shared" si="264"/>
        <v>2.0163030200752554E-3</v>
      </c>
      <c r="X532" s="211">
        <f t="shared" si="264"/>
        <v>1.9467637601589978E-3</v>
      </c>
      <c r="Y532" s="211">
        <f t="shared" si="264"/>
        <v>1.8796228047741302E-3</v>
      </c>
      <c r="Z532" s="211">
        <f t="shared" si="264"/>
        <v>1.8125240643008511E-3</v>
      </c>
      <c r="AA532" s="211">
        <f t="shared" si="264"/>
        <v>1.7454690646733436E-3</v>
      </c>
      <c r="AB532" s="211">
        <f t="shared" si="264"/>
        <v>1.6784594481493451E-3</v>
      </c>
      <c r="AC532" s="211">
        <f t="shared" si="264"/>
        <v>1.6114969872769501E-3</v>
      </c>
      <c r="AD532" s="211">
        <f t="shared" si="264"/>
        <v>1.5445836012100988E-3</v>
      </c>
      <c r="AE532" s="211">
        <f t="shared" si="264"/>
        <v>1.4777213748920054E-3</v>
      </c>
      <c r="AF532" s="211">
        <f t="shared" si="264"/>
        <v>1.4109125817708926E-3</v>
      </c>
      <c r="AG532" s="211">
        <f t="shared" si="264"/>
        <v>1.3441597109074617E-3</v>
      </c>
      <c r="AH532" s="211">
        <f t="shared" si="264"/>
        <v>1.2774654995992706E-3</v>
      </c>
      <c r="AI532" s="211">
        <f t="shared" si="264"/>
        <v>1.2108329730147205E-3</v>
      </c>
      <c r="AJ532" s="211">
        <f t="shared" si="264"/>
        <v>1.1442654928459739E-3</v>
      </c>
      <c r="AK532" s="211">
        <f t="shared" si="264"/>
        <v>1.0777668177297587E-3</v>
      </c>
      <c r="AL532" s="211">
        <f t="shared" si="264"/>
        <v>1.0113411792654285E-3</v>
      </c>
      <c r="AM532" s="211">
        <f>AM531*($K$76/$K$71)^(1/(COUNT($D531:$D536)))</f>
        <v>2.5901149819550257E-3</v>
      </c>
      <c r="AN532" s="210">
        <f t="shared" si="257"/>
        <v>2.5901149819550257E-3</v>
      </c>
      <c r="AO532" s="210">
        <f t="shared" si="257"/>
        <v>2.5901149819550257E-3</v>
      </c>
      <c r="AP532" s="210">
        <f t="shared" si="257"/>
        <v>2.5901149819550257E-3</v>
      </c>
      <c r="AQ532" s="210">
        <f t="shared" si="257"/>
        <v>2.5901149819550257E-3</v>
      </c>
      <c r="AR532" s="210">
        <f t="shared" si="257"/>
        <v>2.5901149819550257E-3</v>
      </c>
      <c r="AS532" s="210">
        <f t="shared" si="257"/>
        <v>2.5901149819550257E-3</v>
      </c>
      <c r="AT532" s="210">
        <f t="shared" si="257"/>
        <v>2.5901149819550257E-3</v>
      </c>
      <c r="AU532" s="210">
        <f t="shared" si="257"/>
        <v>2.5901149819550257E-3</v>
      </c>
      <c r="AV532" s="210">
        <f t="shared" si="257"/>
        <v>2.5901149819550257E-3</v>
      </c>
      <c r="AW532" s="210">
        <f t="shared" si="257"/>
        <v>2.5901149819550257E-3</v>
      </c>
      <c r="AX532" s="210">
        <f t="shared" si="257"/>
        <v>2.5901149819550257E-3</v>
      </c>
      <c r="AY532" s="210">
        <f t="shared" si="257"/>
        <v>2.5901149819550257E-3</v>
      </c>
      <c r="AZ532" s="210">
        <f t="shared" si="257"/>
        <v>2.5901149819550257E-3</v>
      </c>
    </row>
    <row r="533" spans="2:52" s="202" customFormat="1" x14ac:dyDescent="0.25">
      <c r="B533" s="201"/>
      <c r="D533" s="208">
        <f t="shared" si="243"/>
        <v>49</v>
      </c>
      <c r="E533" s="202" t="s">
        <v>705</v>
      </c>
      <c r="G533"/>
      <c r="I533"/>
      <c r="J533"/>
      <c r="K533" s="211">
        <f t="shared" si="264"/>
        <v>2.9832820316195701E-3</v>
      </c>
      <c r="L533" s="211">
        <f t="shared" si="264"/>
        <v>2.8803931193207874E-3</v>
      </c>
      <c r="M533" s="211">
        <f t="shared" si="264"/>
        <v>2.7810526909272559E-3</v>
      </c>
      <c r="N533" s="211">
        <f t="shared" si="264"/>
        <v>2.6851383645637617E-3</v>
      </c>
      <c r="O533" s="211">
        <f t="shared" si="264"/>
        <v>2.5925319791219822E-3</v>
      </c>
      <c r="P533" s="211">
        <f t="shared" si="264"/>
        <v>2.5031194486925816E-3</v>
      </c>
      <c r="Q533" s="211">
        <f t="shared" si="264"/>
        <v>2.4167906220177223E-3</v>
      </c>
      <c r="R533" s="211">
        <f t="shared" si="264"/>
        <v>2.3334391467908534E-3</v>
      </c>
      <c r="S533" s="211">
        <f t="shared" si="264"/>
        <v>2.2529623386365895E-3</v>
      </c>
      <c r="T533" s="211">
        <f t="shared" si="264"/>
        <v>2.1752610546092802E-3</v>
      </c>
      <c r="U533" s="211">
        <f t="shared" si="264"/>
        <v>2.1002395710544223E-3</v>
      </c>
      <c r="V533" s="211">
        <f t="shared" si="264"/>
        <v>2.0278054656824472E-3</v>
      </c>
      <c r="W533" s="211">
        <f t="shared" si="264"/>
        <v>1.957869503709611E-3</v>
      </c>
      <c r="X533" s="211">
        <f t="shared" si="264"/>
        <v>1.8903455279257054E-3</v>
      </c>
      <c r="Y533" s="211">
        <f t="shared" si="264"/>
        <v>1.8251503525531796E-3</v>
      </c>
      <c r="Z533" s="211">
        <f t="shared" si="264"/>
        <v>1.7599961686820193E-3</v>
      </c>
      <c r="AA533" s="211">
        <f t="shared" si="264"/>
        <v>1.6948844580240369E-3</v>
      </c>
      <c r="AB533" s="211">
        <f t="shared" si="264"/>
        <v>1.6298168152434811E-3</v>
      </c>
      <c r="AC533" s="211">
        <f t="shared" si="264"/>
        <v>1.5647949615190757E-3</v>
      </c>
      <c r="AD533" s="211">
        <f t="shared" si="264"/>
        <v>1.4998207603866755E-3</v>
      </c>
      <c r="AE533" s="211">
        <f t="shared" si="264"/>
        <v>1.4348962363667495E-3</v>
      </c>
      <c r="AF533" s="211">
        <f t="shared" si="264"/>
        <v>1.3700235970218015E-3</v>
      </c>
      <c r="AG533" s="211">
        <f t="shared" si="264"/>
        <v>1.3052052592782519E-3</v>
      </c>
      <c r="AH533" s="211">
        <f t="shared" si="264"/>
        <v>1.2404438811053429E-3</v>
      </c>
      <c r="AI533" s="211">
        <f t="shared" si="264"/>
        <v>1.175742400000513E-3</v>
      </c>
      <c r="AJ533" s="211">
        <f t="shared" si="264"/>
        <v>1.1111040802323272E-3</v>
      </c>
      <c r="AK533" s="211">
        <f t="shared" si="264"/>
        <v>1.0465325715102545E-3</v>
      </c>
      <c r="AL533" s="211">
        <f t="shared" si="264"/>
        <v>9.8203198279968535E-4</v>
      </c>
      <c r="AM533" s="211">
        <f>AM532*($K$76/$K$71)^(1/(COUNT($D532:$D537)))</f>
        <v>2.5150520947401262E-3</v>
      </c>
      <c r="AN533" s="210">
        <f t="shared" si="257"/>
        <v>2.5150520947401262E-3</v>
      </c>
      <c r="AO533" s="210">
        <f t="shared" si="257"/>
        <v>2.5150520947401262E-3</v>
      </c>
      <c r="AP533" s="210">
        <f t="shared" si="257"/>
        <v>2.5150520947401262E-3</v>
      </c>
      <c r="AQ533" s="210">
        <f t="shared" si="257"/>
        <v>2.5150520947401262E-3</v>
      </c>
      <c r="AR533" s="210">
        <f t="shared" si="257"/>
        <v>2.5150520947401262E-3</v>
      </c>
      <c r="AS533" s="210">
        <f t="shared" si="257"/>
        <v>2.5150520947401262E-3</v>
      </c>
      <c r="AT533" s="210">
        <f t="shared" si="257"/>
        <v>2.5150520947401262E-3</v>
      </c>
      <c r="AU533" s="210">
        <f t="shared" si="257"/>
        <v>2.5150520947401262E-3</v>
      </c>
      <c r="AV533" s="210">
        <f t="shared" ref="AV533:AZ549" si="265">$AM533</f>
        <v>2.5150520947401262E-3</v>
      </c>
      <c r="AW533" s="210">
        <f t="shared" si="265"/>
        <v>2.5150520947401262E-3</v>
      </c>
      <c r="AX533" s="210">
        <f t="shared" si="265"/>
        <v>2.5150520947401262E-3</v>
      </c>
      <c r="AY533" s="210">
        <f t="shared" si="265"/>
        <v>2.5150520947401262E-3</v>
      </c>
      <c r="AZ533" s="210">
        <f t="shared" si="265"/>
        <v>2.5150520947401262E-3</v>
      </c>
    </row>
    <row r="534" spans="2:52" s="202" customFormat="1" x14ac:dyDescent="0.25">
      <c r="B534" s="201"/>
      <c r="D534" s="208">
        <f t="shared" si="243"/>
        <v>50</v>
      </c>
      <c r="E534" s="202" t="s">
        <v>706</v>
      </c>
      <c r="G534"/>
      <c r="I534"/>
      <c r="J534"/>
      <c r="K534" s="209" cm="1">
        <f t="array" ref="K534">SUMPRODUCT((EmissionRates!$J$50:$S$109)*(EmissionRates!$E$50:$E$109=$D534)*(EmissionRates!$J$8:$S$8=$E$487)*(EmissionRates!$B$50:$B$109=K$2)*(EmissionRates!$F$50:$F$109=$F$349))</f>
        <v>3.3567062664336201E-3</v>
      </c>
      <c r="L534" s="210">
        <f t="shared" ref="L534:AL534" si="266">K534*($AM$71/$K$71)^(1/(COUNT(K$2:AM$2)))</f>
        <v>3.2409385136702757E-3</v>
      </c>
      <c r="M534" s="210">
        <f t="shared" si="266"/>
        <v>3.129163416658164E-3</v>
      </c>
      <c r="N534" s="210">
        <f t="shared" si="266"/>
        <v>3.0212432747028571E-3</v>
      </c>
      <c r="O534" s="210">
        <f t="shared" si="266"/>
        <v>2.9170451361998635E-3</v>
      </c>
      <c r="P534" s="210">
        <f t="shared" si="266"/>
        <v>2.8164406348456547E-3</v>
      </c>
      <c r="Q534" s="210">
        <f t="shared" si="266"/>
        <v>2.7193058314975297E-3</v>
      </c>
      <c r="R534" s="210">
        <f t="shared" si="266"/>
        <v>2.6255210614874926E-3</v>
      </c>
      <c r="S534" s="210">
        <f t="shared" si="266"/>
        <v>2.5349707872020471E-3</v>
      </c>
      <c r="T534" s="210">
        <f t="shared" si="266"/>
        <v>2.4475434557462905E-3</v>
      </c>
      <c r="U534" s="210">
        <f t="shared" si="266"/>
        <v>2.3631313615169601E-3</v>
      </c>
      <c r="V534" s="210">
        <f t="shared" si="266"/>
        <v>2.2816305135151291E-3</v>
      </c>
      <c r="W534" s="210">
        <f t="shared" si="266"/>
        <v>2.202940507235086E-3</v>
      </c>
      <c r="X534" s="210">
        <f t="shared" si="266"/>
        <v>2.126964400971577E-3</v>
      </c>
      <c r="Y534" s="210">
        <f t="shared" si="266"/>
        <v>2.0536085963930228E-3</v>
      </c>
      <c r="Z534" s="210">
        <f t="shared" si="266"/>
        <v>1.9802989143158098E-3</v>
      </c>
      <c r="AA534" s="210">
        <f t="shared" si="266"/>
        <v>1.9070370219210068E-3</v>
      </c>
      <c r="AB534" s="210">
        <f t="shared" si="266"/>
        <v>1.8338247134806335E-3</v>
      </c>
      <c r="AC534" s="210">
        <f t="shared" si="266"/>
        <v>1.7606639256172905E-3</v>
      </c>
      <c r="AD534" s="210">
        <f t="shared" si="266"/>
        <v>1.6875567551298779E-3</v>
      </c>
      <c r="AE534" s="210">
        <f t="shared" si="266"/>
        <v>1.6145054799527219E-3</v>
      </c>
      <c r="AF534" s="210">
        <f t="shared" si="266"/>
        <v>1.5415125839739743E-3</v>
      </c>
      <c r="AG534" s="210">
        <f t="shared" si="266"/>
        <v>1.4685807866522619E-3</v>
      </c>
      <c r="AH534" s="210">
        <f t="shared" si="266"/>
        <v>1.3957130786609172E-3</v>
      </c>
      <c r="AI534" s="210">
        <f t="shared" si="266"/>
        <v>1.3229127651906503E-3</v>
      </c>
      <c r="AJ534" s="210">
        <f t="shared" si="266"/>
        <v>1.2501835191059886E-3</v>
      </c>
      <c r="AK534" s="210">
        <f t="shared" si="266"/>
        <v>1.1775294469588821E-3</v>
      </c>
      <c r="AL534" s="210">
        <f t="shared" si="266"/>
        <v>1.1049551720433168E-3</v>
      </c>
      <c r="AM534" s="209" cm="1">
        <f t="array" ref="AM534">SUMPRODUCT((EmissionRates!$J$50:$S$109)*(EmissionRates!$E$50:$E$109=$D534)*(EmissionRates!$J$8:$S$8=$E$487)*(EmissionRates!$B$50:$B$109=AM$2)*(EmissionRates!$F$50:$F$109=$F$349))</f>
        <v>2.8336714758573698E-3</v>
      </c>
      <c r="AN534" s="210">
        <f t="shared" ref="AN534:AZ554" si="267">$AM534</f>
        <v>2.8336714758573698E-3</v>
      </c>
      <c r="AO534" s="210">
        <f t="shared" si="267"/>
        <v>2.8336714758573698E-3</v>
      </c>
      <c r="AP534" s="210">
        <f t="shared" si="267"/>
        <v>2.8336714758573698E-3</v>
      </c>
      <c r="AQ534" s="210">
        <f t="shared" si="267"/>
        <v>2.8336714758573698E-3</v>
      </c>
      <c r="AR534" s="210">
        <f t="shared" si="267"/>
        <v>2.8336714758573698E-3</v>
      </c>
      <c r="AS534" s="210">
        <f t="shared" si="267"/>
        <v>2.8336714758573698E-3</v>
      </c>
      <c r="AT534" s="210">
        <f t="shared" si="267"/>
        <v>2.8336714758573698E-3</v>
      </c>
      <c r="AU534" s="210">
        <f t="shared" si="267"/>
        <v>2.8336714758573698E-3</v>
      </c>
      <c r="AV534" s="210">
        <f t="shared" si="267"/>
        <v>2.8336714758573698E-3</v>
      </c>
      <c r="AW534" s="210">
        <f t="shared" si="267"/>
        <v>2.8336714758573698E-3</v>
      </c>
      <c r="AX534" s="210">
        <f t="shared" si="267"/>
        <v>2.8336714758573698E-3</v>
      </c>
      <c r="AY534" s="210">
        <f t="shared" si="265"/>
        <v>2.8336714758573698E-3</v>
      </c>
      <c r="AZ534" s="210">
        <f t="shared" si="265"/>
        <v>2.8336714758573698E-3</v>
      </c>
    </row>
    <row r="535" spans="2:52" s="202" customFormat="1" x14ac:dyDescent="0.25">
      <c r="B535" s="201"/>
      <c r="D535" s="208">
        <f t="shared" si="243"/>
        <v>51</v>
      </c>
      <c r="E535" s="202" t="s">
        <v>707</v>
      </c>
      <c r="G535"/>
      <c r="I535"/>
      <c r="J535"/>
      <c r="K535" s="211">
        <f t="shared" ref="K535:AL538" si="268">K534*($K$76/$K$71)^(1/(COUNT($D534:$D539)))</f>
        <v>3.2594271627466209E-3</v>
      </c>
      <c r="L535" s="211">
        <f t="shared" si="268"/>
        <v>3.1470144200231157E-3</v>
      </c>
      <c r="M535" s="211">
        <f t="shared" si="268"/>
        <v>3.0384786237983852E-3</v>
      </c>
      <c r="N535" s="211">
        <f t="shared" si="268"/>
        <v>2.9336860640161648E-3</v>
      </c>
      <c r="O535" s="211">
        <f t="shared" si="268"/>
        <v>2.832507642079016E-3</v>
      </c>
      <c r="P535" s="211">
        <f t="shared" si="268"/>
        <v>2.7348187118060425E-3</v>
      </c>
      <c r="Q535" s="211">
        <f t="shared" si="268"/>
        <v>2.6404989258757383E-3</v>
      </c>
      <c r="R535" s="211">
        <f t="shared" si="268"/>
        <v>2.5494320875647895E-3</v>
      </c>
      <c r="S535" s="211">
        <f t="shared" si="268"/>
        <v>2.4615060076001831E-3</v>
      </c>
      <c r="T535" s="211">
        <f t="shared" si="268"/>
        <v>2.3766123659482706E-3</v>
      </c>
      <c r="U535" s="211">
        <f t="shared" si="268"/>
        <v>2.2946465783705186E-3</v>
      </c>
      <c r="V535" s="211">
        <f t="shared" si="268"/>
        <v>2.2155076675815528E-3</v>
      </c>
      <c r="W535" s="211">
        <f t="shared" si="268"/>
        <v>2.1390981388507654E-3</v>
      </c>
      <c r="X535" s="211">
        <f t="shared" si="268"/>
        <v>2.0653238598942357E-3</v>
      </c>
      <c r="Y535" s="211">
        <f t="shared" si="268"/>
        <v>1.9940939449090006E-3</v>
      </c>
      <c r="Z535" s="211">
        <f t="shared" si="268"/>
        <v>1.9229088157708886E-3</v>
      </c>
      <c r="AA535" s="211">
        <f t="shared" si="268"/>
        <v>1.8517700913451888E-3</v>
      </c>
      <c r="AB535" s="211">
        <f t="shared" si="268"/>
        <v>1.7806795139049792E-3</v>
      </c>
      <c r="AC535" s="211">
        <f t="shared" si="268"/>
        <v>1.709638963948524E-3</v>
      </c>
      <c r="AD535" s="211">
        <f t="shared" si="268"/>
        <v>1.6386504775083945E-3</v>
      </c>
      <c r="AE535" s="211">
        <f t="shared" si="268"/>
        <v>1.5677162665031885E-3</v>
      </c>
      <c r="AF535" s="211">
        <f t="shared" si="268"/>
        <v>1.4968387428366792E-3</v>
      </c>
      <c r="AG535" s="211">
        <f t="shared" si="268"/>
        <v>1.4260205471561603E-3</v>
      </c>
      <c r="AH535" s="211">
        <f t="shared" si="268"/>
        <v>1.3552645834636859E-3</v>
      </c>
      <c r="AI535" s="211">
        <f t="shared" si="268"/>
        <v>1.2845740611638107E-3</v>
      </c>
      <c r="AJ535" s="211">
        <f t="shared" si="268"/>
        <v>1.2139525466795264E-3</v>
      </c>
      <c r="AK535" s="211">
        <f t="shared" si="268"/>
        <v>1.1434040275527593E-3</v>
      </c>
      <c r="AL535" s="211">
        <f t="shared" si="268"/>
        <v>1.0729329930920166E-3</v>
      </c>
      <c r="AM535" s="211">
        <f>AM534*($K$76/$K$71)^(1/(COUNT($D534:$D539)))</f>
        <v>2.7515501940307959E-3</v>
      </c>
      <c r="AN535" s="210">
        <f t="shared" si="267"/>
        <v>2.7515501940307959E-3</v>
      </c>
      <c r="AO535" s="210">
        <f t="shared" si="267"/>
        <v>2.7515501940307959E-3</v>
      </c>
      <c r="AP535" s="210">
        <f t="shared" si="267"/>
        <v>2.7515501940307959E-3</v>
      </c>
      <c r="AQ535" s="210">
        <f t="shared" si="267"/>
        <v>2.7515501940307959E-3</v>
      </c>
      <c r="AR535" s="210">
        <f t="shared" si="267"/>
        <v>2.7515501940307959E-3</v>
      </c>
      <c r="AS535" s="210">
        <f t="shared" si="267"/>
        <v>2.7515501940307959E-3</v>
      </c>
      <c r="AT535" s="210">
        <f t="shared" si="267"/>
        <v>2.7515501940307959E-3</v>
      </c>
      <c r="AU535" s="210">
        <f t="shared" si="267"/>
        <v>2.7515501940307959E-3</v>
      </c>
      <c r="AV535" s="210">
        <f t="shared" si="267"/>
        <v>2.7515501940307959E-3</v>
      </c>
      <c r="AW535" s="210">
        <f t="shared" si="267"/>
        <v>2.7515501940307959E-3</v>
      </c>
      <c r="AX535" s="210">
        <f t="shared" si="267"/>
        <v>2.7515501940307959E-3</v>
      </c>
      <c r="AY535" s="210">
        <f t="shared" si="265"/>
        <v>2.7515501940307959E-3</v>
      </c>
      <c r="AZ535" s="210">
        <f t="shared" si="265"/>
        <v>2.7515501940307959E-3</v>
      </c>
    </row>
    <row r="536" spans="2:52" s="202" customFormat="1" x14ac:dyDescent="0.25">
      <c r="B536" s="201"/>
      <c r="D536" s="208">
        <f t="shared" si="243"/>
        <v>52</v>
      </c>
      <c r="E536" s="202" t="s">
        <v>708</v>
      </c>
      <c r="G536"/>
      <c r="I536"/>
      <c r="J536"/>
      <c r="K536" s="211">
        <f t="shared" si="268"/>
        <v>3.1649672583767548E-3</v>
      </c>
      <c r="L536" s="211">
        <f t="shared" si="268"/>
        <v>3.0558122957469358E-3</v>
      </c>
      <c r="M536" s="211">
        <f t="shared" si="268"/>
        <v>2.950421923678104E-3</v>
      </c>
      <c r="N536" s="211">
        <f t="shared" si="268"/>
        <v>2.8486663071013766E-3</v>
      </c>
      <c r="O536" s="211">
        <f t="shared" si="268"/>
        <v>2.7504200887642073E-3</v>
      </c>
      <c r="P536" s="211">
        <f t="shared" si="268"/>
        <v>2.6555622347972322E-3</v>
      </c>
      <c r="Q536" s="211">
        <f t="shared" si="268"/>
        <v>2.5639758856072828E-3</v>
      </c>
      <c r="R536" s="211">
        <f t="shared" si="268"/>
        <v>2.4755482119128767E-3</v>
      </c>
      <c r="S536" s="211">
        <f t="shared" si="268"/>
        <v>2.3901702757448246E-3</v>
      </c>
      <c r="T536" s="211">
        <f t="shared" si="268"/>
        <v>2.3077368962407222E-3</v>
      </c>
      <c r="U536" s="211">
        <f t="shared" si="268"/>
        <v>2.2281465200679825E-3</v>
      </c>
      <c r="V536" s="211">
        <f t="shared" si="268"/>
        <v>2.1513010963157887E-3</v>
      </c>
      <c r="W536" s="211">
        <f t="shared" si="268"/>
        <v>2.0771059557018303E-3</v>
      </c>
      <c r="X536" s="211">
        <f t="shared" si="268"/>
        <v>2.0054696939450214E-3</v>
      </c>
      <c r="Y536" s="211">
        <f t="shared" si="268"/>
        <v>1.9363040591605163E-3</v>
      </c>
      <c r="Z536" s="211">
        <f t="shared" si="268"/>
        <v>1.8671819123058547E-3</v>
      </c>
      <c r="AA536" s="211">
        <f t="shared" si="268"/>
        <v>1.7981048253307623E-3</v>
      </c>
      <c r="AB536" s="211">
        <f t="shared" si="268"/>
        <v>1.7290744900163321E-3</v>
      </c>
      <c r="AC536" s="211">
        <f t="shared" si="268"/>
        <v>1.660092732363005E-3</v>
      </c>
      <c r="AD536" s="211">
        <f t="shared" si="268"/>
        <v>1.5911615293980634E-3</v>
      </c>
      <c r="AE536" s="211">
        <f t="shared" si="268"/>
        <v>1.5222830289375461E-3</v>
      </c>
      <c r="AF536" s="211">
        <f t="shared" si="268"/>
        <v>1.4534595729869938E-3</v>
      </c>
      <c r="AG536" s="211">
        <f t="shared" si="268"/>
        <v>1.3846937256663601E-3</v>
      </c>
      <c r="AH536" s="211">
        <f t="shared" si="268"/>
        <v>1.3159883068182003E-3</v>
      </c>
      <c r="AI536" s="211">
        <f t="shared" si="268"/>
        <v>1.2473464328368461E-3</v>
      </c>
      <c r="AJ536" s="211">
        <f t="shared" si="268"/>
        <v>1.1787715667884848E-3</v>
      </c>
      <c r="AK536" s="211">
        <f t="shared" si="268"/>
        <v>1.110267580653992E-3</v>
      </c>
      <c r="AL536" s="211">
        <f t="shared" si="268"/>
        <v>1.0418388336393652E-3</v>
      </c>
      <c r="AM536" s="211">
        <f>AM535*($K$76/$K$71)^(1/(COUNT($D535:$D540)))</f>
        <v>2.6718088299139135E-3</v>
      </c>
      <c r="AN536" s="210">
        <f t="shared" si="267"/>
        <v>2.6718088299139135E-3</v>
      </c>
      <c r="AO536" s="210">
        <f t="shared" si="267"/>
        <v>2.6718088299139135E-3</v>
      </c>
      <c r="AP536" s="210">
        <f t="shared" si="267"/>
        <v>2.6718088299139135E-3</v>
      </c>
      <c r="AQ536" s="210">
        <f t="shared" si="267"/>
        <v>2.6718088299139135E-3</v>
      </c>
      <c r="AR536" s="210">
        <f t="shared" si="267"/>
        <v>2.6718088299139135E-3</v>
      </c>
      <c r="AS536" s="210">
        <f t="shared" si="267"/>
        <v>2.6718088299139135E-3</v>
      </c>
      <c r="AT536" s="210">
        <f t="shared" si="267"/>
        <v>2.6718088299139135E-3</v>
      </c>
      <c r="AU536" s="210">
        <f t="shared" si="267"/>
        <v>2.6718088299139135E-3</v>
      </c>
      <c r="AV536" s="210">
        <f t="shared" si="267"/>
        <v>2.6718088299139135E-3</v>
      </c>
      <c r="AW536" s="210">
        <f t="shared" si="267"/>
        <v>2.6718088299139135E-3</v>
      </c>
      <c r="AX536" s="210">
        <f t="shared" si="267"/>
        <v>2.6718088299139135E-3</v>
      </c>
      <c r="AY536" s="210">
        <f t="shared" si="265"/>
        <v>2.6718088299139135E-3</v>
      </c>
      <c r="AZ536" s="210">
        <f t="shared" si="265"/>
        <v>2.6718088299139135E-3</v>
      </c>
    </row>
    <row r="537" spans="2:52" s="202" customFormat="1" x14ac:dyDescent="0.25">
      <c r="B537" s="201"/>
      <c r="D537" s="208">
        <f t="shared" si="243"/>
        <v>53</v>
      </c>
      <c r="E537" s="202" t="s">
        <v>709</v>
      </c>
      <c r="G537"/>
      <c r="I537"/>
      <c r="J537"/>
      <c r="K537" s="211">
        <f t="shared" si="268"/>
        <v>3.0732448514529261E-3</v>
      </c>
      <c r="L537" s="211">
        <f t="shared" si="268"/>
        <v>2.9672532567453468E-3</v>
      </c>
      <c r="M537" s="211">
        <f t="shared" si="268"/>
        <v>2.8649171527948235E-3</v>
      </c>
      <c r="N537" s="211">
        <f t="shared" si="268"/>
        <v>2.7661104672206944E-3</v>
      </c>
      <c r="O537" s="211">
        <f t="shared" si="268"/>
        <v>2.6707114756891735E-3</v>
      </c>
      <c r="P537" s="211">
        <f t="shared" si="268"/>
        <v>2.5786026519557504E-3</v>
      </c>
      <c r="Q537" s="211">
        <f t="shared" si="268"/>
        <v>2.489670523079403E-3</v>
      </c>
      <c r="R537" s="211">
        <f t="shared" si="268"/>
        <v>2.4038055296302535E-3</v>
      </c>
      <c r="S537" s="211">
        <f t="shared" si="268"/>
        <v>2.320901890718451E-3</v>
      </c>
      <c r="T537" s="211">
        <f t="shared" si="268"/>
        <v>2.2408574736780111E-3</v>
      </c>
      <c r="U537" s="211">
        <f t="shared" si="268"/>
        <v>2.163573668245052E-3</v>
      </c>
      <c r="V537" s="211">
        <f t="shared" si="268"/>
        <v>2.0889552650754498E-3</v>
      </c>
      <c r="W537" s="211">
        <f t="shared" si="268"/>
        <v>2.0169103384522213E-3</v>
      </c>
      <c r="X537" s="211">
        <f t="shared" si="268"/>
        <v>1.9473501330381658E-3</v>
      </c>
      <c r="Y537" s="211">
        <f t="shared" si="268"/>
        <v>1.88018895453423E-3</v>
      </c>
      <c r="Z537" s="211">
        <f t="shared" si="268"/>
        <v>1.8130700036571798E-3</v>
      </c>
      <c r="AA537" s="211">
        <f t="shared" si="268"/>
        <v>1.7459948068008155E-3</v>
      </c>
      <c r="AB537" s="211">
        <f t="shared" si="268"/>
        <v>1.6789650067175288E-3</v>
      </c>
      <c r="AC537" s="211">
        <f t="shared" si="268"/>
        <v>1.6119823764893127E-3</v>
      </c>
      <c r="AD537" s="211">
        <f t="shared" si="268"/>
        <v>1.5450488358481646E-3</v>
      </c>
      <c r="AE537" s="211">
        <f t="shared" si="268"/>
        <v>1.4781664703652909E-3</v>
      </c>
      <c r="AF537" s="211">
        <f t="shared" si="268"/>
        <v>1.4113375541736865E-3</v>
      </c>
      <c r="AG537" s="211">
        <f t="shared" si="268"/>
        <v>1.3445645770837672E-3</v>
      </c>
      <c r="AH537" s="211">
        <f t="shared" si="268"/>
        <v>1.277850277217576E-3</v>
      </c>
      <c r="AI537" s="211">
        <f t="shared" si="268"/>
        <v>1.2111976806547064E-3</v>
      </c>
      <c r="AJ537" s="211">
        <f t="shared" si="268"/>
        <v>1.1446101500998758E-3</v>
      </c>
      <c r="AK537" s="211">
        <f t="shared" si="268"/>
        <v>1.0780914453219286E-3</v>
      </c>
      <c r="AL537" s="211">
        <f t="shared" si="268"/>
        <v>1.0116457991947918E-3</v>
      </c>
      <c r="AM537" s="211">
        <f>AM536*($K$76/$K$71)^(1/(COUNT($D536:$D541)))</f>
        <v>2.5943784122464237E-3</v>
      </c>
      <c r="AN537" s="210">
        <f t="shared" si="267"/>
        <v>2.5943784122464237E-3</v>
      </c>
      <c r="AO537" s="210">
        <f t="shared" si="267"/>
        <v>2.5943784122464237E-3</v>
      </c>
      <c r="AP537" s="210">
        <f t="shared" si="267"/>
        <v>2.5943784122464237E-3</v>
      </c>
      <c r="AQ537" s="210">
        <f t="shared" si="267"/>
        <v>2.5943784122464237E-3</v>
      </c>
      <c r="AR537" s="210">
        <f t="shared" si="267"/>
        <v>2.5943784122464237E-3</v>
      </c>
      <c r="AS537" s="210">
        <f t="shared" si="267"/>
        <v>2.5943784122464237E-3</v>
      </c>
      <c r="AT537" s="210">
        <f t="shared" si="267"/>
        <v>2.5943784122464237E-3</v>
      </c>
      <c r="AU537" s="210">
        <f t="shared" si="267"/>
        <v>2.5943784122464237E-3</v>
      </c>
      <c r="AV537" s="210">
        <f t="shared" si="267"/>
        <v>2.5943784122464237E-3</v>
      </c>
      <c r="AW537" s="210">
        <f t="shared" si="267"/>
        <v>2.5943784122464237E-3</v>
      </c>
      <c r="AX537" s="210">
        <f t="shared" si="267"/>
        <v>2.5943784122464237E-3</v>
      </c>
      <c r="AY537" s="210">
        <f t="shared" si="265"/>
        <v>2.5943784122464237E-3</v>
      </c>
      <c r="AZ537" s="210">
        <f t="shared" si="265"/>
        <v>2.5943784122464237E-3</v>
      </c>
    </row>
    <row r="538" spans="2:52" s="202" customFormat="1" x14ac:dyDescent="0.25">
      <c r="B538" s="201"/>
      <c r="D538" s="208">
        <f t="shared" si="243"/>
        <v>54</v>
      </c>
      <c r="E538" s="202" t="s">
        <v>710</v>
      </c>
      <c r="G538"/>
      <c r="I538"/>
      <c r="J538"/>
      <c r="K538" s="211">
        <f t="shared" si="268"/>
        <v>2.9841806078670066E-3</v>
      </c>
      <c r="L538" s="211">
        <f t="shared" si="268"/>
        <v>2.8812607050243411E-3</v>
      </c>
      <c r="M538" s="211">
        <f t="shared" si="268"/>
        <v>2.781890354904195E-3</v>
      </c>
      <c r="N538" s="211">
        <f t="shared" si="268"/>
        <v>2.685947138769454E-3</v>
      </c>
      <c r="O538" s="211">
        <f t="shared" si="268"/>
        <v>2.5933128599212054E-3</v>
      </c>
      <c r="P538" s="211">
        <f t="shared" si="268"/>
        <v>2.5038733980869907E-3</v>
      </c>
      <c r="Q538" s="211">
        <f t="shared" si="268"/>
        <v>2.4175185688309819E-3</v>
      </c>
      <c r="R538" s="211">
        <f t="shared" si="268"/>
        <v>2.3341419878128962E-3</v>
      </c>
      <c r="S538" s="211">
        <f t="shared" si="268"/>
        <v>2.2536409397284109E-3</v>
      </c>
      <c r="T538" s="211">
        <f t="shared" si="268"/>
        <v>2.1759162517696324E-3</v>
      </c>
      <c r="U538" s="211">
        <f t="shared" si="268"/>
        <v>2.1008721714497161E-3</v>
      </c>
      <c r="V538" s="211">
        <f t="shared" si="268"/>
        <v>2.0284162486411393E-3</v>
      </c>
      <c r="W538" s="211">
        <f t="shared" si="268"/>
        <v>1.9584592216822893E-3</v>
      </c>
      <c r="X538" s="211">
        <f t="shared" si="268"/>
        <v>1.8909149074120698E-3</v>
      </c>
      <c r="Y538" s="211">
        <f t="shared" si="268"/>
        <v>1.8257000949970462E-3</v>
      </c>
      <c r="Z538" s="211">
        <f t="shared" si="268"/>
        <v>1.7605262864301894E-3</v>
      </c>
      <c r="AA538" s="211">
        <f t="shared" si="268"/>
        <v>1.6953949638696087E-3</v>
      </c>
      <c r="AB538" s="211">
        <f t="shared" si="268"/>
        <v>1.6303077224598722E-3</v>
      </c>
      <c r="AC538" s="211">
        <f t="shared" si="268"/>
        <v>1.565266283898129E-3</v>
      </c>
      <c r="AD538" s="211">
        <f t="shared" si="268"/>
        <v>1.5002725122815392E-3</v>
      </c>
      <c r="AE538" s="211">
        <f t="shared" si="268"/>
        <v>1.4353284327403642E-3</v>
      </c>
      <c r="AF538" s="211">
        <f t="shared" si="268"/>
        <v>1.370436253502035E-3</v>
      </c>
      <c r="AG538" s="211">
        <f t="shared" si="268"/>
        <v>1.3055983922209593E-3</v>
      </c>
      <c r="AH538" s="211">
        <f t="shared" si="268"/>
        <v>1.2408175076669707E-3</v>
      </c>
      <c r="AI538" s="211">
        <f t="shared" si="268"/>
        <v>1.1760965382222926E-3</v>
      </c>
      <c r="AJ538" s="211">
        <f t="shared" si="268"/>
        <v>1.1114387491387009E-3</v>
      </c>
      <c r="AK538" s="211">
        <f t="shared" si="268"/>
        <v>1.0468477912249719E-3</v>
      </c>
      <c r="AL538" s="211">
        <f t="shared" si="268"/>
        <v>9.8232777468413158E-4</v>
      </c>
      <c r="AM538" s="211">
        <f>AM537*($K$76/$K$71)^(1/(COUNT($D537:$D542)))</f>
        <v>2.5191919685912342E-3</v>
      </c>
      <c r="AN538" s="210">
        <f t="shared" si="267"/>
        <v>2.5191919685912342E-3</v>
      </c>
      <c r="AO538" s="210">
        <f t="shared" si="267"/>
        <v>2.5191919685912342E-3</v>
      </c>
      <c r="AP538" s="210">
        <f t="shared" si="267"/>
        <v>2.5191919685912342E-3</v>
      </c>
      <c r="AQ538" s="210">
        <f t="shared" si="267"/>
        <v>2.5191919685912342E-3</v>
      </c>
      <c r="AR538" s="210">
        <f t="shared" si="267"/>
        <v>2.5191919685912342E-3</v>
      </c>
      <c r="AS538" s="210">
        <f t="shared" si="267"/>
        <v>2.5191919685912342E-3</v>
      </c>
      <c r="AT538" s="210">
        <f t="shared" si="267"/>
        <v>2.5191919685912342E-3</v>
      </c>
      <c r="AU538" s="210">
        <f t="shared" si="267"/>
        <v>2.5191919685912342E-3</v>
      </c>
      <c r="AV538" s="210">
        <f t="shared" si="267"/>
        <v>2.5191919685912342E-3</v>
      </c>
      <c r="AW538" s="210">
        <f t="shared" si="267"/>
        <v>2.5191919685912342E-3</v>
      </c>
      <c r="AX538" s="210">
        <f t="shared" si="267"/>
        <v>2.5191919685912342E-3</v>
      </c>
      <c r="AY538" s="210">
        <f t="shared" si="265"/>
        <v>2.5191919685912342E-3</v>
      </c>
      <c r="AZ538" s="210">
        <f t="shared" si="265"/>
        <v>2.5191919685912342E-3</v>
      </c>
    </row>
    <row r="539" spans="2:52" s="202" customFormat="1" x14ac:dyDescent="0.25">
      <c r="B539" s="201"/>
      <c r="D539" s="208">
        <f t="shared" si="243"/>
        <v>55</v>
      </c>
      <c r="E539" s="202" t="s">
        <v>711</v>
      </c>
      <c r="G539"/>
      <c r="I539"/>
      <c r="J539"/>
      <c r="K539" s="209" cm="1">
        <f t="array" ref="K539">SUMPRODUCT((EmissionRates!$J$50:$S$109)*(EmissionRates!$E$50:$E$109=$D539)*(EmissionRates!$J$8:$S$8=$E$487)*(EmissionRates!$B$50:$B$109=K$2)*(EmissionRates!$F$50:$F$109=$F$349))</f>
        <v>3.5172058463070598E-3</v>
      </c>
      <c r="L539" s="210">
        <f t="shared" ref="L539:AL539" si="269">K539*($AM$71/$K$71)^(1/(COUNT(K$2:AM$2)))</f>
        <v>3.3959027043238684E-3</v>
      </c>
      <c r="M539" s="210">
        <f t="shared" si="269"/>
        <v>3.2787831253443733E-3</v>
      </c>
      <c r="N539" s="210">
        <f t="shared" si="269"/>
        <v>3.1657028245700132E-3</v>
      </c>
      <c r="O539" s="210">
        <f t="shared" si="269"/>
        <v>3.056522493368016E-3</v>
      </c>
      <c r="P539" s="210">
        <f t="shared" si="269"/>
        <v>2.9511076276509218E-3</v>
      </c>
      <c r="Q539" s="210">
        <f t="shared" si="269"/>
        <v>2.8493283621750377E-3</v>
      </c>
      <c r="R539" s="210">
        <f t="shared" si="269"/>
        <v>2.7510593105536905E-3</v>
      </c>
      <c r="S539" s="210">
        <f t="shared" si="269"/>
        <v>2.6561794107881819E-3</v>
      </c>
      <c r="T539" s="210">
        <f t="shared" si="269"/>
        <v>2.5645717761261476E-3</v>
      </c>
      <c r="U539" s="210">
        <f t="shared" si="269"/>
        <v>2.4761235510635886E-3</v>
      </c>
      <c r="V539" s="210">
        <f t="shared" si="269"/>
        <v>2.3907257723131754E-3</v>
      </c>
      <c r="W539" s="210">
        <f t="shared" si="269"/>
        <v>2.3082732345675464E-3</v>
      </c>
      <c r="X539" s="210">
        <f t="shared" si="269"/>
        <v>2.2286643608922289E-3</v>
      </c>
      <c r="Y539" s="210">
        <f t="shared" si="269"/>
        <v>2.1518010775885121E-3</v>
      </c>
      <c r="Z539" s="210">
        <f t="shared" si="269"/>
        <v>2.0749861221152598E-3</v>
      </c>
      <c r="AA539" s="210">
        <f t="shared" si="269"/>
        <v>1.9982212413691427E-3</v>
      </c>
      <c r="AB539" s="210">
        <f t="shared" si="269"/>
        <v>1.9215083154145868E-3</v>
      </c>
      <c r="AC539" s="210">
        <f t="shared" si="269"/>
        <v>1.8448493734730342E-3</v>
      </c>
      <c r="AD539" s="210">
        <f t="shared" si="269"/>
        <v>1.7682466126009938E-3</v>
      </c>
      <c r="AE539" s="210">
        <f t="shared" si="269"/>
        <v>1.6917024196513187E-3</v>
      </c>
      <c r="AF539" s="210">
        <f t="shared" si="269"/>
        <v>1.6152193972782882E-3</v>
      </c>
      <c r="AG539" s="210">
        <f t="shared" si="269"/>
        <v>1.5388003949703658E-3</v>
      </c>
      <c r="AH539" s="210">
        <f t="shared" si="269"/>
        <v>1.462448546398744E-3</v>
      </c>
      <c r="AI539" s="210">
        <f t="shared" si="269"/>
        <v>1.386167314790517E-3</v>
      </c>
      <c r="AJ539" s="210">
        <f t="shared" si="269"/>
        <v>1.3099605486267742E-3</v>
      </c>
      <c r="AK539" s="210">
        <f t="shared" si="269"/>
        <v>1.2338325508126195E-3</v>
      </c>
      <c r="AL539" s="210">
        <f t="shared" si="269"/>
        <v>1.1577881657030089E-3</v>
      </c>
      <c r="AM539" s="209" cm="1">
        <f t="array" ref="AM539">SUMPRODUCT((EmissionRates!$J$50:$S$109)*(EmissionRates!$E$50:$E$109=$D539)*(EmissionRates!$J$8:$S$8=$E$487)*(EmissionRates!$B$50:$B$109=AM$2)*(EmissionRates!$F$50:$F$109=$F$349))</f>
        <v>2.9626807371373898E-3</v>
      </c>
      <c r="AN539" s="210">
        <f t="shared" si="267"/>
        <v>2.9626807371373898E-3</v>
      </c>
      <c r="AO539" s="210">
        <f t="shared" si="267"/>
        <v>2.9626807371373898E-3</v>
      </c>
      <c r="AP539" s="210">
        <f t="shared" si="267"/>
        <v>2.9626807371373898E-3</v>
      </c>
      <c r="AQ539" s="210">
        <f t="shared" si="267"/>
        <v>2.9626807371373898E-3</v>
      </c>
      <c r="AR539" s="210">
        <f t="shared" si="267"/>
        <v>2.9626807371373898E-3</v>
      </c>
      <c r="AS539" s="210">
        <f t="shared" si="267"/>
        <v>2.9626807371373898E-3</v>
      </c>
      <c r="AT539" s="210">
        <f t="shared" si="267"/>
        <v>2.9626807371373898E-3</v>
      </c>
      <c r="AU539" s="210">
        <f t="shared" si="267"/>
        <v>2.9626807371373898E-3</v>
      </c>
      <c r="AV539" s="210">
        <f t="shared" si="267"/>
        <v>2.9626807371373898E-3</v>
      </c>
      <c r="AW539" s="210">
        <f t="shared" si="267"/>
        <v>2.9626807371373898E-3</v>
      </c>
      <c r="AX539" s="210">
        <f t="shared" si="267"/>
        <v>2.9626807371373898E-3</v>
      </c>
      <c r="AY539" s="210">
        <f t="shared" si="265"/>
        <v>2.9626807371373898E-3</v>
      </c>
      <c r="AZ539" s="210">
        <f t="shared" si="265"/>
        <v>2.9626807371373898E-3</v>
      </c>
    </row>
    <row r="540" spans="2:52" s="202" customFormat="1" x14ac:dyDescent="0.25">
      <c r="B540" s="201"/>
      <c r="D540" s="208">
        <f t="shared" si="243"/>
        <v>56</v>
      </c>
      <c r="E540" s="202" t="s">
        <v>712</v>
      </c>
      <c r="G540"/>
      <c r="I540"/>
      <c r="J540"/>
      <c r="K540" s="211">
        <f t="shared" ref="K540:AL543" si="270">K539*($K$76/$K$71)^(1/(COUNT($D539:$D544)))</f>
        <v>3.415275380828784E-3</v>
      </c>
      <c r="L540" s="211">
        <f t="shared" si="270"/>
        <v>3.2974876673609031E-3</v>
      </c>
      <c r="M540" s="211">
        <f t="shared" si="270"/>
        <v>3.183762275052209E-3</v>
      </c>
      <c r="N540" s="211">
        <f t="shared" si="270"/>
        <v>3.0739591005530869E-3</v>
      </c>
      <c r="O540" s="211">
        <f t="shared" si="270"/>
        <v>2.9679428724678227E-3</v>
      </c>
      <c r="P540" s="211">
        <f t="shared" si="270"/>
        <v>2.8655829847077782E-3</v>
      </c>
      <c r="Q540" s="211">
        <f t="shared" si="270"/>
        <v>2.766753335591962E-3</v>
      </c>
      <c r="R540" s="211">
        <f t="shared" si="270"/>
        <v>2.671332172496784E-3</v>
      </c>
      <c r="S540" s="211">
        <f t="shared" si="270"/>
        <v>2.579201941863602E-3</v>
      </c>
      <c r="T540" s="211">
        <f t="shared" si="270"/>
        <v>2.4902491443792862E-3</v>
      </c>
      <c r="U540" s="211">
        <f t="shared" si="270"/>
        <v>2.4043641951513846E-3</v>
      </c>
      <c r="V540" s="211">
        <f t="shared" si="270"/>
        <v>2.3214412887056389E-3</v>
      </c>
      <c r="W540" s="211">
        <f t="shared" si="270"/>
        <v>2.2413782686395343E-3</v>
      </c>
      <c r="X540" s="211">
        <f t="shared" si="270"/>
        <v>2.1640765017712994E-3</v>
      </c>
      <c r="Y540" s="211">
        <f t="shared" si="270"/>
        <v>2.0894407566293205E-3</v>
      </c>
      <c r="Z540" s="211">
        <f t="shared" si="270"/>
        <v>2.0148519387519961E-3</v>
      </c>
      <c r="AA540" s="211">
        <f t="shared" si="270"/>
        <v>1.9403117444100177E-3</v>
      </c>
      <c r="AB540" s="211">
        <f t="shared" si="270"/>
        <v>1.8658219991825604E-3</v>
      </c>
      <c r="AC540" s="211">
        <f t="shared" si="270"/>
        <v>1.7913846734831675E-3</v>
      </c>
      <c r="AD540" s="211">
        <f t="shared" si="270"/>
        <v>1.7170019006965008E-3</v>
      </c>
      <c r="AE540" s="211">
        <f t="shared" si="270"/>
        <v>1.6426759985031689E-3</v>
      </c>
      <c r="AF540" s="211">
        <f t="shared" si="270"/>
        <v>1.5684094941311687E-3</v>
      </c>
      <c r="AG540" s="211">
        <f t="shared" si="270"/>
        <v>1.494205154489297E-3</v>
      </c>
      <c r="AH540" s="211">
        <f t="shared" si="270"/>
        <v>1.4200660224333163E-3</v>
      </c>
      <c r="AI540" s="211">
        <f t="shared" si="270"/>
        <v>1.345995460824187E-3</v>
      </c>
      <c r="AJ540" s="211">
        <f t="shared" si="270"/>
        <v>1.2719972066120037E-3</v>
      </c>
      <c r="AK540" s="211">
        <f t="shared" si="270"/>
        <v>1.1980754380014294E-3</v>
      </c>
      <c r="AL540" s="211">
        <f t="shared" si="270"/>
        <v>1.1242348589554788E-3</v>
      </c>
      <c r="AM540" s="211">
        <f>AM539*($K$76/$K$71)^(1/(COUNT($D539:$D544)))</f>
        <v>2.8768206994267704E-3</v>
      </c>
      <c r="AN540" s="210">
        <f t="shared" si="267"/>
        <v>2.8768206994267704E-3</v>
      </c>
      <c r="AO540" s="210">
        <f t="shared" si="267"/>
        <v>2.8768206994267704E-3</v>
      </c>
      <c r="AP540" s="210">
        <f t="shared" si="267"/>
        <v>2.8768206994267704E-3</v>
      </c>
      <c r="AQ540" s="210">
        <f t="shared" si="267"/>
        <v>2.8768206994267704E-3</v>
      </c>
      <c r="AR540" s="210">
        <f t="shared" si="267"/>
        <v>2.8768206994267704E-3</v>
      </c>
      <c r="AS540" s="210">
        <f t="shared" si="267"/>
        <v>2.8768206994267704E-3</v>
      </c>
      <c r="AT540" s="210">
        <f t="shared" si="267"/>
        <v>2.8768206994267704E-3</v>
      </c>
      <c r="AU540" s="210">
        <f t="shared" si="267"/>
        <v>2.8768206994267704E-3</v>
      </c>
      <c r="AV540" s="210">
        <f t="shared" si="267"/>
        <v>2.8768206994267704E-3</v>
      </c>
      <c r="AW540" s="210">
        <f t="shared" si="267"/>
        <v>2.8768206994267704E-3</v>
      </c>
      <c r="AX540" s="210">
        <f t="shared" si="267"/>
        <v>2.8768206994267704E-3</v>
      </c>
      <c r="AY540" s="210">
        <f t="shared" si="265"/>
        <v>2.8768206994267704E-3</v>
      </c>
      <c r="AZ540" s="210">
        <f t="shared" si="265"/>
        <v>2.8768206994267704E-3</v>
      </c>
    </row>
    <row r="541" spans="2:52" s="202" customFormat="1" x14ac:dyDescent="0.25">
      <c r="B541" s="201"/>
      <c r="D541" s="208">
        <f t="shared" si="243"/>
        <v>57</v>
      </c>
      <c r="E541" s="202" t="s">
        <v>713</v>
      </c>
      <c r="G541"/>
      <c r="I541"/>
      <c r="J541"/>
      <c r="K541" s="211">
        <f t="shared" si="270"/>
        <v>3.3162989135657466E-3</v>
      </c>
      <c r="L541" s="211">
        <f t="shared" si="270"/>
        <v>3.2019247496556801E-3</v>
      </c>
      <c r="M541" s="211">
        <f t="shared" si="270"/>
        <v>3.0914951787123736E-3</v>
      </c>
      <c r="N541" s="211">
        <f t="shared" si="270"/>
        <v>2.9848741576545801E-3</v>
      </c>
      <c r="O541" s="211">
        <f t="shared" si="270"/>
        <v>2.8819303353224022E-3</v>
      </c>
      <c r="P541" s="211">
        <f t="shared" si="270"/>
        <v>2.7825368906599771E-3</v>
      </c>
      <c r="Q541" s="211">
        <f t="shared" si="270"/>
        <v>2.6865713764790008E-3</v>
      </c>
      <c r="R541" s="211">
        <f t="shared" si="270"/>
        <v>2.5939155686106096E-3</v>
      </c>
      <c r="S541" s="211">
        <f t="shared" si="270"/>
        <v>2.5044553202597897E-3</v>
      </c>
      <c r="T541" s="211">
        <f t="shared" si="270"/>
        <v>2.4180804213828843E-3</v>
      </c>
      <c r="U541" s="211">
        <f t="shared" si="270"/>
        <v>2.3346844629149551E-3</v>
      </c>
      <c r="V541" s="211">
        <f t="shared" si="270"/>
        <v>2.2541647056797398E-3</v>
      </c>
      <c r="W541" s="211">
        <f t="shared" si="270"/>
        <v>2.1764219538207129E-3</v>
      </c>
      <c r="X541" s="211">
        <f t="shared" si="270"/>
        <v>2.1013604325973117E-3</v>
      </c>
      <c r="Y541" s="211">
        <f t="shared" si="270"/>
        <v>2.0288876703957906E-3</v>
      </c>
      <c r="Z541" s="211">
        <f t="shared" si="270"/>
        <v>1.9564604754822436E-3</v>
      </c>
      <c r="AA541" s="211">
        <f t="shared" si="270"/>
        <v>1.8840804949685505E-3</v>
      </c>
      <c r="AB541" s="211">
        <f t="shared" si="270"/>
        <v>1.8117495015276472E-3</v>
      </c>
      <c r="AC541" s="211">
        <f t="shared" si="270"/>
        <v>1.7394694084694612E-3</v>
      </c>
      <c r="AD541" s="211">
        <f t="shared" si="270"/>
        <v>1.6672422873520506E-3</v>
      </c>
      <c r="AE541" s="211">
        <f t="shared" si="270"/>
        <v>1.5950703886884279E-3</v>
      </c>
      <c r="AF541" s="211">
        <f t="shared" si="270"/>
        <v>1.5229561664662002E-3</v>
      </c>
      <c r="AG541" s="211">
        <f t="shared" si="270"/>
        <v>1.4509023074077E-3</v>
      </c>
      <c r="AH541" s="211">
        <f t="shared" si="270"/>
        <v>1.3789117661851379E-3</v>
      </c>
      <c r="AI541" s="211">
        <f t="shared" si="270"/>
        <v>1.3069878082020044E-3</v>
      </c>
      <c r="AJ541" s="211">
        <f t="shared" si="270"/>
        <v>1.2351340621096251E-3</v>
      </c>
      <c r="AK541" s="211">
        <f t="shared" si="270"/>
        <v>1.1633545850261062E-3</v>
      </c>
      <c r="AL541" s="211">
        <f t="shared" si="270"/>
        <v>1.0916539445911531E-3</v>
      </c>
      <c r="AM541" s="211">
        <f>AM540*($K$76/$K$71)^(1/(COUNT($D540:$D545)))</f>
        <v>2.7934489305273193E-3</v>
      </c>
      <c r="AN541" s="210">
        <f t="shared" si="267"/>
        <v>2.7934489305273193E-3</v>
      </c>
      <c r="AO541" s="210">
        <f t="shared" si="267"/>
        <v>2.7934489305273193E-3</v>
      </c>
      <c r="AP541" s="210">
        <f t="shared" si="267"/>
        <v>2.7934489305273193E-3</v>
      </c>
      <c r="AQ541" s="210">
        <f t="shared" si="267"/>
        <v>2.7934489305273193E-3</v>
      </c>
      <c r="AR541" s="210">
        <f t="shared" si="267"/>
        <v>2.7934489305273193E-3</v>
      </c>
      <c r="AS541" s="210">
        <f t="shared" si="267"/>
        <v>2.7934489305273193E-3</v>
      </c>
      <c r="AT541" s="210">
        <f t="shared" si="267"/>
        <v>2.7934489305273193E-3</v>
      </c>
      <c r="AU541" s="210">
        <f t="shared" si="267"/>
        <v>2.7934489305273193E-3</v>
      </c>
      <c r="AV541" s="210">
        <f t="shared" si="267"/>
        <v>2.7934489305273193E-3</v>
      </c>
      <c r="AW541" s="210">
        <f t="shared" si="267"/>
        <v>2.7934489305273193E-3</v>
      </c>
      <c r="AX541" s="210">
        <f t="shared" si="267"/>
        <v>2.7934489305273193E-3</v>
      </c>
      <c r="AY541" s="210">
        <f t="shared" si="265"/>
        <v>2.7934489305273193E-3</v>
      </c>
      <c r="AZ541" s="210">
        <f t="shared" si="265"/>
        <v>2.7934489305273193E-3</v>
      </c>
    </row>
    <row r="542" spans="2:52" s="202" customFormat="1" x14ac:dyDescent="0.25">
      <c r="B542" s="201"/>
      <c r="D542" s="208">
        <f t="shared" si="243"/>
        <v>58</v>
      </c>
      <c r="E542" s="202" t="s">
        <v>714</v>
      </c>
      <c r="G542"/>
      <c r="I542"/>
      <c r="J542"/>
      <c r="K542" s="211">
        <f t="shared" si="270"/>
        <v>3.2201908361042643E-3</v>
      </c>
      <c r="L542" s="211">
        <f t="shared" si="270"/>
        <v>3.1091312953000026E-3</v>
      </c>
      <c r="M542" s="211">
        <f t="shared" si="270"/>
        <v>3.0019020310946814E-3</v>
      </c>
      <c r="N542" s="211">
        <f t="shared" si="270"/>
        <v>2.89837094300672E-3</v>
      </c>
      <c r="O542" s="211">
        <f t="shared" si="270"/>
        <v>2.798410486501552E-3</v>
      </c>
      <c r="P542" s="211">
        <f t="shared" si="270"/>
        <v>2.7018975158638612E-3</v>
      </c>
      <c r="Q542" s="211">
        <f t="shared" si="270"/>
        <v>2.6087131324889191E-3</v>
      </c>
      <c r="R542" s="211">
        <f t="shared" si="270"/>
        <v>2.5187425384061261E-3</v>
      </c>
      <c r="S542" s="211">
        <f t="shared" si="270"/>
        <v>2.4318748948543049E-3</v>
      </c>
      <c r="T542" s="211">
        <f t="shared" si="270"/>
        <v>2.3480031857345202E-3</v>
      </c>
      <c r="U542" s="211">
        <f t="shared" si="270"/>
        <v>2.2670240857722052E-3</v>
      </c>
      <c r="V542" s="211">
        <f t="shared" si="270"/>
        <v>2.1888378332261742E-3</v>
      </c>
      <c r="W542" s="211">
        <f t="shared" si="270"/>
        <v>2.1133481069877187E-3</v>
      </c>
      <c r="X542" s="211">
        <f t="shared" si="270"/>
        <v>2.0404619079183624E-3</v>
      </c>
      <c r="Y542" s="211">
        <f t="shared" si="270"/>
        <v>1.970089444280104E-3</v>
      </c>
      <c r="Z542" s="211">
        <f t="shared" si="270"/>
        <v>1.899761227365975E-3</v>
      </c>
      <c r="AA542" s="211">
        <f t="shared" si="270"/>
        <v>1.829478856553692E-3</v>
      </c>
      <c r="AB542" s="211">
        <f t="shared" si="270"/>
        <v>1.7592440531432011E-3</v>
      </c>
      <c r="AC542" s="211">
        <f t="shared" si="270"/>
        <v>1.6890586749957076E-3</v>
      </c>
      <c r="AD542" s="211">
        <f t="shared" si="270"/>
        <v>1.618924733634433E-3</v>
      </c>
      <c r="AE542" s="211">
        <f t="shared" si="270"/>
        <v>1.5488444143513455E-3</v>
      </c>
      <c r="AF542" s="211">
        <f t="shared" si="270"/>
        <v>1.4788201000162078E-3</v>
      </c>
      <c r="AG542" s="211">
        <f t="shared" si="270"/>
        <v>1.4088543994887331E-3</v>
      </c>
      <c r="AH542" s="211">
        <f t="shared" si="270"/>
        <v>1.3389501818131858E-3</v>
      </c>
      <c r="AI542" s="211">
        <f t="shared" si="270"/>
        <v>1.2691106177599549E-3</v>
      </c>
      <c r="AJ542" s="211">
        <f t="shared" si="270"/>
        <v>1.1993392308201525E-3</v>
      </c>
      <c r="AK542" s="211">
        <f t="shared" si="270"/>
        <v>1.1296399605344792E-3</v>
      </c>
      <c r="AL542" s="211">
        <f t="shared" si="270"/>
        <v>1.0600172421700524E-3</v>
      </c>
      <c r="AM542" s="211">
        <f>AM541*($K$76/$K$71)^(1/(COUNT($D541:$D546)))</f>
        <v>2.7124933191071329E-3</v>
      </c>
      <c r="AN542" s="210">
        <f t="shared" si="267"/>
        <v>2.7124933191071329E-3</v>
      </c>
      <c r="AO542" s="210">
        <f t="shared" si="267"/>
        <v>2.7124933191071329E-3</v>
      </c>
      <c r="AP542" s="210">
        <f t="shared" si="267"/>
        <v>2.7124933191071329E-3</v>
      </c>
      <c r="AQ542" s="210">
        <f t="shared" si="267"/>
        <v>2.7124933191071329E-3</v>
      </c>
      <c r="AR542" s="210">
        <f t="shared" si="267"/>
        <v>2.7124933191071329E-3</v>
      </c>
      <c r="AS542" s="210">
        <f t="shared" si="267"/>
        <v>2.7124933191071329E-3</v>
      </c>
      <c r="AT542" s="210">
        <f t="shared" si="267"/>
        <v>2.7124933191071329E-3</v>
      </c>
      <c r="AU542" s="210">
        <f t="shared" si="267"/>
        <v>2.7124933191071329E-3</v>
      </c>
      <c r="AV542" s="210">
        <f t="shared" si="267"/>
        <v>2.7124933191071329E-3</v>
      </c>
      <c r="AW542" s="210">
        <f t="shared" si="267"/>
        <v>2.7124933191071329E-3</v>
      </c>
      <c r="AX542" s="210">
        <f t="shared" si="267"/>
        <v>2.7124933191071329E-3</v>
      </c>
      <c r="AY542" s="210">
        <f t="shared" si="265"/>
        <v>2.7124933191071329E-3</v>
      </c>
      <c r="AZ542" s="210">
        <f t="shared" si="265"/>
        <v>2.7124933191071329E-3</v>
      </c>
    </row>
    <row r="543" spans="2:52" s="202" customFormat="1" x14ac:dyDescent="0.25">
      <c r="B543" s="201"/>
      <c r="D543" s="208">
        <f t="shared" si="243"/>
        <v>59</v>
      </c>
      <c r="E543" s="202" t="s">
        <v>715</v>
      </c>
      <c r="G543"/>
      <c r="I543"/>
      <c r="J543"/>
      <c r="K543" s="211">
        <f t="shared" si="270"/>
        <v>3.1268680210072685E-3</v>
      </c>
      <c r="L543" s="211">
        <f t="shared" si="270"/>
        <v>3.0190270437971361E-3</v>
      </c>
      <c r="M543" s="211">
        <f t="shared" si="270"/>
        <v>2.9149053397662691E-3</v>
      </c>
      <c r="N543" s="211">
        <f t="shared" si="270"/>
        <v>2.8143746367741526E-3</v>
      </c>
      <c r="O543" s="211">
        <f t="shared" si="270"/>
        <v>2.7173110865935579E-3</v>
      </c>
      <c r="P543" s="211">
        <f t="shared" si="270"/>
        <v>2.623595112336423E-3</v>
      </c>
      <c r="Q543" s="211">
        <f t="shared" si="270"/>
        <v>2.5331112611417872E-3</v>
      </c>
      <c r="R543" s="211">
        <f t="shared" si="270"/>
        <v>2.4457480619442962E-3</v>
      </c>
      <c r="S543" s="211">
        <f t="shared" si="270"/>
        <v>2.3613978881480585E-3</v>
      </c>
      <c r="T543" s="211">
        <f t="shared" si="270"/>
        <v>2.279956825036671E-3</v>
      </c>
      <c r="U543" s="211">
        <f t="shared" si="270"/>
        <v>2.2013245417560798E-3</v>
      </c>
      <c r="V543" s="211">
        <f t="shared" si="270"/>
        <v>2.12540416771255E-3</v>
      </c>
      <c r="W543" s="211">
        <f t="shared" si="270"/>
        <v>2.0521021732334949E-3</v>
      </c>
      <c r="X543" s="211">
        <f t="shared" si="270"/>
        <v>1.9813282543441235E-3</v>
      </c>
      <c r="Y543" s="211">
        <f t="shared" si="270"/>
        <v>1.9129952215179776E-3</v>
      </c>
      <c r="Z543" s="211">
        <f t="shared" si="270"/>
        <v>1.8447051531227476E-3</v>
      </c>
      <c r="AA543" s="211">
        <f t="shared" si="270"/>
        <v>1.7764596021853476E-3</v>
      </c>
      <c r="AB543" s="211">
        <f t="shared" si="270"/>
        <v>1.7082602401215505E-3</v>
      </c>
      <c r="AC543" s="211">
        <f t="shared" si="270"/>
        <v>1.6401088709507719E-3</v>
      </c>
      <c r="AD543" s="211">
        <f t="shared" si="270"/>
        <v>1.5720074479012383E-3</v>
      </c>
      <c r="AE543" s="211">
        <f t="shared" si="270"/>
        <v>1.5039580929340128E-3</v>
      </c>
      <c r="AF543" s="211">
        <f t="shared" si="270"/>
        <v>1.4359631198620462E-3</v>
      </c>
      <c r="AG543" s="211">
        <f t="shared" si="270"/>
        <v>1.3680250619389324E-3</v>
      </c>
      <c r="AH543" s="211">
        <f t="shared" si="270"/>
        <v>1.3001467050625319E-3</v>
      </c>
      <c r="AI543" s="211">
        <f t="shared" si="270"/>
        <v>1.2323311281126489E-3</v>
      </c>
      <c r="AJ543" s="211">
        <f t="shared" si="270"/>
        <v>1.16458175246778E-3</v>
      </c>
      <c r="AK543" s="211">
        <f t="shared" si="270"/>
        <v>1.0969024034986751E-3</v>
      </c>
      <c r="AL543" s="211">
        <f t="shared" si="270"/>
        <v>1.0292973879360904E-3</v>
      </c>
      <c r="AM543" s="211">
        <f>AM542*($K$76/$K$71)^(1/(COUNT($D542:$D547)))</f>
        <v>2.6338838436584314E-3</v>
      </c>
      <c r="AN543" s="210">
        <f t="shared" si="267"/>
        <v>2.6338838436584314E-3</v>
      </c>
      <c r="AO543" s="210">
        <f t="shared" si="267"/>
        <v>2.6338838436584314E-3</v>
      </c>
      <c r="AP543" s="210">
        <f t="shared" si="267"/>
        <v>2.6338838436584314E-3</v>
      </c>
      <c r="AQ543" s="210">
        <f t="shared" si="267"/>
        <v>2.6338838436584314E-3</v>
      </c>
      <c r="AR543" s="210">
        <f t="shared" si="267"/>
        <v>2.6338838436584314E-3</v>
      </c>
      <c r="AS543" s="210">
        <f t="shared" si="267"/>
        <v>2.6338838436584314E-3</v>
      </c>
      <c r="AT543" s="210">
        <f t="shared" si="267"/>
        <v>2.6338838436584314E-3</v>
      </c>
      <c r="AU543" s="210">
        <f t="shared" si="267"/>
        <v>2.6338838436584314E-3</v>
      </c>
      <c r="AV543" s="210">
        <f t="shared" si="267"/>
        <v>2.6338838436584314E-3</v>
      </c>
      <c r="AW543" s="210">
        <f t="shared" si="267"/>
        <v>2.6338838436584314E-3</v>
      </c>
      <c r="AX543" s="210">
        <f t="shared" si="267"/>
        <v>2.6338838436584314E-3</v>
      </c>
      <c r="AY543" s="210">
        <f t="shared" si="265"/>
        <v>2.6338838436584314E-3</v>
      </c>
      <c r="AZ543" s="210">
        <f t="shared" si="265"/>
        <v>2.6338838436584314E-3</v>
      </c>
    </row>
    <row r="544" spans="2:52" s="202" customFormat="1" x14ac:dyDescent="0.25">
      <c r="B544" s="201"/>
      <c r="D544" s="208">
        <f t="shared" si="243"/>
        <v>60</v>
      </c>
      <c r="E544" s="202" t="s">
        <v>716</v>
      </c>
      <c r="G544"/>
      <c r="I544"/>
      <c r="J544"/>
      <c r="K544" s="209" cm="1">
        <f t="array" ref="K544">SUMPRODUCT((EmissionRates!$J$50:$S$109)*(EmissionRates!$E$50:$E$109=$D544)*(EmissionRates!$J$8:$S$8=$E$487)*(EmissionRates!$B$50:$B$109=K$2)*(EmissionRates!$F$50:$F$109=$F$349))</f>
        <v>3.81455255870241E-3</v>
      </c>
      <c r="L544" s="210">
        <f t="shared" ref="L544:AL544" si="271">K544*($AM$71/$K$71)^(1/(COUNT(K$2:AM$2)))</f>
        <v>3.6829943756303387E-3</v>
      </c>
      <c r="M544" s="210">
        <f t="shared" si="271"/>
        <v>3.5559734365120149E-3</v>
      </c>
      <c r="N544" s="210">
        <f t="shared" si="271"/>
        <v>3.4333332586246228E-3</v>
      </c>
      <c r="O544" s="210">
        <f t="shared" si="271"/>
        <v>3.3149227560992055E-3</v>
      </c>
      <c r="P544" s="210">
        <f t="shared" si="271"/>
        <v>3.2005960537912883E-3</v>
      </c>
      <c r="Q544" s="210">
        <f t="shared" si="271"/>
        <v>3.0902123075708257E-3</v>
      </c>
      <c r="R544" s="210">
        <f t="shared" si="271"/>
        <v>2.9836355308100766E-3</v>
      </c>
      <c r="S544" s="210">
        <f t="shared" si="271"/>
        <v>2.8807344268556531E-3</v>
      </c>
      <c r="T544" s="210">
        <f t="shared" si="271"/>
        <v>2.7813822272783552E-3</v>
      </c>
      <c r="U544" s="210">
        <f t="shared" si="271"/>
        <v>2.6854565357015262E-3</v>
      </c>
      <c r="V544" s="210">
        <f t="shared" si="271"/>
        <v>2.5928391770155337E-3</v>
      </c>
      <c r="W544" s="210">
        <f t="shared" si="271"/>
        <v>2.5034160517926154E-3</v>
      </c>
      <c r="X544" s="210">
        <f t="shared" si="271"/>
        <v>2.4170769957227397E-3</v>
      </c>
      <c r="Y544" s="210">
        <f t="shared" si="271"/>
        <v>2.3337156438973101E-3</v>
      </c>
      <c r="Z544" s="210">
        <f t="shared" si="271"/>
        <v>2.2504067055664017E-3</v>
      </c>
      <c r="AA544" s="210">
        <f t="shared" si="271"/>
        <v>2.1671520753103876E-3</v>
      </c>
      <c r="AB544" s="210">
        <f t="shared" si="271"/>
        <v>2.0839537921354787E-3</v>
      </c>
      <c r="AC544" s="210">
        <f t="shared" si="271"/>
        <v>2.000814056814727E-3</v>
      </c>
      <c r="AD544" s="210">
        <f t="shared" si="271"/>
        <v>1.9177352521451295E-3</v>
      </c>
      <c r="AE544" s="210">
        <f t="shared" si="271"/>
        <v>1.8347199667655249E-3</v>
      </c>
      <c r="AF544" s="210">
        <f t="shared" si="271"/>
        <v>1.7517710233601615E-3</v>
      </c>
      <c r="AG544" s="210">
        <f t="shared" si="271"/>
        <v>1.6688915123149834E-3</v>
      </c>
      <c r="AH544" s="210">
        <f t="shared" si="271"/>
        <v>1.5860848322236437E-3</v>
      </c>
      <c r="AI544" s="210">
        <f t="shared" si="271"/>
        <v>1.5033547390965523E-3</v>
      </c>
      <c r="AJ544" s="210">
        <f t="shared" si="271"/>
        <v>1.4207054067677208E-3</v>
      </c>
      <c r="AK544" s="210">
        <f t="shared" si="271"/>
        <v>1.3381415019124566E-3</v>
      </c>
      <c r="AL544" s="210">
        <f t="shared" si="271"/>
        <v>1.2556682784304173E-3</v>
      </c>
      <c r="AM544" s="209" cm="1">
        <f t="array" ref="AM544">SUMPRODUCT((EmissionRates!$J$50:$S$109)*(EmissionRates!$E$50:$E$109=$D544)*(EmissionRates!$J$8:$S$8=$E$487)*(EmissionRates!$B$50:$B$109=AM$2)*(EmissionRates!$F$50:$F$109=$F$349))</f>
        <v>3.20898388472146E-3</v>
      </c>
      <c r="AN544" s="210">
        <f t="shared" si="267"/>
        <v>3.20898388472146E-3</v>
      </c>
      <c r="AO544" s="210">
        <f t="shared" si="267"/>
        <v>3.20898388472146E-3</v>
      </c>
      <c r="AP544" s="210">
        <f t="shared" si="267"/>
        <v>3.20898388472146E-3</v>
      </c>
      <c r="AQ544" s="210">
        <f t="shared" si="267"/>
        <v>3.20898388472146E-3</v>
      </c>
      <c r="AR544" s="210">
        <f t="shared" si="267"/>
        <v>3.20898388472146E-3</v>
      </c>
      <c r="AS544" s="210">
        <f t="shared" si="267"/>
        <v>3.20898388472146E-3</v>
      </c>
      <c r="AT544" s="210">
        <f t="shared" si="267"/>
        <v>3.20898388472146E-3</v>
      </c>
      <c r="AU544" s="210">
        <f t="shared" si="267"/>
        <v>3.20898388472146E-3</v>
      </c>
      <c r="AV544" s="210">
        <f t="shared" si="267"/>
        <v>3.20898388472146E-3</v>
      </c>
      <c r="AW544" s="210">
        <f t="shared" si="267"/>
        <v>3.20898388472146E-3</v>
      </c>
      <c r="AX544" s="210">
        <f t="shared" si="267"/>
        <v>3.20898388472146E-3</v>
      </c>
      <c r="AY544" s="210">
        <f t="shared" si="265"/>
        <v>3.20898388472146E-3</v>
      </c>
      <c r="AZ544" s="210">
        <f t="shared" si="265"/>
        <v>3.20898388472146E-3</v>
      </c>
    </row>
    <row r="545" spans="2:52" s="202" customFormat="1" x14ac:dyDescent="0.25">
      <c r="B545" s="201"/>
      <c r="D545" s="208">
        <f t="shared" si="243"/>
        <v>61</v>
      </c>
      <c r="E545" s="202" t="s">
        <v>717</v>
      </c>
      <c r="G545"/>
      <c r="I545"/>
      <c r="J545"/>
      <c r="K545" s="211">
        <f t="shared" ref="K545:AL548" si="272">K544*($K$76/$K$71)^(1/(COUNT($D544:$D549)))</f>
        <v>3.7040048299397813E-3</v>
      </c>
      <c r="L545" s="211">
        <f t="shared" si="272"/>
        <v>3.5762592718387768E-3</v>
      </c>
      <c r="M545" s="211">
        <f t="shared" si="272"/>
        <v>3.4529194659880472E-3</v>
      </c>
      <c r="N545" s="211">
        <f t="shared" si="272"/>
        <v>3.3338334646159495E-3</v>
      </c>
      <c r="O545" s="211">
        <f t="shared" si="272"/>
        <v>3.2188545604010504E-3</v>
      </c>
      <c r="P545" s="211">
        <f t="shared" si="272"/>
        <v>3.1078411057368781E-3</v>
      </c>
      <c r="Q545" s="211">
        <f t="shared" si="272"/>
        <v>3.0006563382299592E-3</v>
      </c>
      <c r="R545" s="211">
        <f t="shared" si="272"/>
        <v>2.8971682122161668E-3</v>
      </c>
      <c r="S545" s="211">
        <f t="shared" si="272"/>
        <v>2.7972492360878176E-3</v>
      </c>
      <c r="T545" s="211">
        <f t="shared" si="272"/>
        <v>2.7007763152311092E-3</v>
      </c>
      <c r="U545" s="211">
        <f t="shared" si="272"/>
        <v>2.607630600380413E-3</v>
      </c>
      <c r="V545" s="211">
        <f t="shared" si="272"/>
        <v>2.517697341202598E-3</v>
      </c>
      <c r="W545" s="211">
        <f t="shared" si="272"/>
        <v>2.43086574493101E-3</v>
      </c>
      <c r="X545" s="211">
        <f t="shared" si="272"/>
        <v>2.3470288398749562E-3</v>
      </c>
      <c r="Y545" s="211">
        <f t="shared" si="272"/>
        <v>2.2660833436365367E-3</v>
      </c>
      <c r="Z545" s="211">
        <f t="shared" si="272"/>
        <v>2.1851887419221463E-3</v>
      </c>
      <c r="AA545" s="211">
        <f t="shared" si="272"/>
        <v>2.104346874406228E-3</v>
      </c>
      <c r="AB545" s="211">
        <f t="shared" si="272"/>
        <v>2.0235597210035263E-3</v>
      </c>
      <c r="AC545" s="211">
        <f t="shared" si="272"/>
        <v>1.9428294187075386E-3</v>
      </c>
      <c r="AD545" s="211">
        <f t="shared" si="272"/>
        <v>1.8621582812605581E-3</v>
      </c>
      <c r="AE545" s="211">
        <f t="shared" si="272"/>
        <v>1.7815488222813159E-3</v>
      </c>
      <c r="AF545" s="211">
        <f t="shared" si="272"/>
        <v>1.7010037826511945E-3</v>
      </c>
      <c r="AG545" s="211">
        <f t="shared" si="272"/>
        <v>1.6205261631951357E-3</v>
      </c>
      <c r="AH545" s="211">
        <f t="shared" si="272"/>
        <v>1.5401192640137713E-3</v>
      </c>
      <c r="AI545" s="211">
        <f t="shared" si="272"/>
        <v>1.4597867322663641E-3</v>
      </c>
      <c r="AJ545" s="211">
        <f t="shared" si="272"/>
        <v>1.3795326208270327E-3</v>
      </c>
      <c r="AK545" s="211">
        <f t="shared" si="272"/>
        <v>1.2993614611283926E-3</v>
      </c>
      <c r="AL545" s="211">
        <f t="shared" si="272"/>
        <v>1.2192783548093408E-3</v>
      </c>
      <c r="AM545" s="211">
        <f>AM544*($K$76/$K$71)^(1/(COUNT($D544:$D549)))</f>
        <v>3.1159858529385374E-3</v>
      </c>
      <c r="AN545" s="210">
        <f t="shared" si="267"/>
        <v>3.1159858529385374E-3</v>
      </c>
      <c r="AO545" s="210">
        <f t="shared" si="267"/>
        <v>3.1159858529385374E-3</v>
      </c>
      <c r="AP545" s="210">
        <f t="shared" si="267"/>
        <v>3.1159858529385374E-3</v>
      </c>
      <c r="AQ545" s="210">
        <f t="shared" si="267"/>
        <v>3.1159858529385374E-3</v>
      </c>
      <c r="AR545" s="210">
        <f t="shared" si="267"/>
        <v>3.1159858529385374E-3</v>
      </c>
      <c r="AS545" s="210">
        <f t="shared" si="267"/>
        <v>3.1159858529385374E-3</v>
      </c>
      <c r="AT545" s="210">
        <f t="shared" si="267"/>
        <v>3.1159858529385374E-3</v>
      </c>
      <c r="AU545" s="210">
        <f t="shared" si="267"/>
        <v>3.1159858529385374E-3</v>
      </c>
      <c r="AV545" s="210">
        <f t="shared" si="267"/>
        <v>3.1159858529385374E-3</v>
      </c>
      <c r="AW545" s="210">
        <f t="shared" si="267"/>
        <v>3.1159858529385374E-3</v>
      </c>
      <c r="AX545" s="210">
        <f t="shared" si="267"/>
        <v>3.1159858529385374E-3</v>
      </c>
      <c r="AY545" s="210">
        <f t="shared" si="265"/>
        <v>3.1159858529385374E-3</v>
      </c>
      <c r="AZ545" s="210">
        <f t="shared" si="265"/>
        <v>3.1159858529385374E-3</v>
      </c>
    </row>
    <row r="546" spans="2:52" s="202" customFormat="1" x14ac:dyDescent="0.25">
      <c r="B546" s="201"/>
      <c r="D546" s="208">
        <f t="shared" si="243"/>
        <v>62</v>
      </c>
      <c r="E546" s="202" t="s">
        <v>718</v>
      </c>
      <c r="G546"/>
      <c r="I546"/>
      <c r="J546"/>
      <c r="K546" s="211">
        <f t="shared" si="272"/>
        <v>3.5966608321905567E-3</v>
      </c>
      <c r="L546" s="211">
        <f t="shared" si="272"/>
        <v>3.4726174071943545E-3</v>
      </c>
      <c r="M546" s="211">
        <f t="shared" si="272"/>
        <v>3.3528520534433126E-3</v>
      </c>
      <c r="N546" s="211">
        <f t="shared" si="272"/>
        <v>3.237217226691702E-3</v>
      </c>
      <c r="O546" s="211">
        <f t="shared" si="272"/>
        <v>3.1255704712730165E-3</v>
      </c>
      <c r="P546" s="211">
        <f t="shared" si="272"/>
        <v>3.0177742446025231E-3</v>
      </c>
      <c r="Q546" s="211">
        <f t="shared" si="272"/>
        <v>2.9136957477324597E-3</v>
      </c>
      <c r="R546" s="211">
        <f t="shared" si="272"/>
        <v>2.813206761751127E-3</v>
      </c>
      <c r="S546" s="211">
        <f t="shared" si="272"/>
        <v>2.71618348982433E-3</v>
      </c>
      <c r="T546" s="211">
        <f t="shared" si="272"/>
        <v>2.6225064046845725E-3</v>
      </c>
      <c r="U546" s="211">
        <f t="shared" si="272"/>
        <v>2.5320601013801201E-3</v>
      </c>
      <c r="V546" s="211">
        <f t="shared" si="272"/>
        <v>2.4447331551025291E-3</v>
      </c>
      <c r="W546" s="211">
        <f t="shared" si="272"/>
        <v>2.3604179839174849E-3</v>
      </c>
      <c r="X546" s="211">
        <f t="shared" si="272"/>
        <v>2.2790107162298534E-3</v>
      </c>
      <c r="Y546" s="211">
        <f t="shared" si="272"/>
        <v>2.2004110628196594E-3</v>
      </c>
      <c r="Z546" s="211">
        <f t="shared" si="272"/>
        <v>2.1218608289835621E-3</v>
      </c>
      <c r="AA546" s="211">
        <f t="shared" si="272"/>
        <v>2.0433618010812773E-3</v>
      </c>
      <c r="AB546" s="211">
        <f t="shared" si="272"/>
        <v>1.9649159016485837E-3</v>
      </c>
      <c r="AC546" s="211">
        <f t="shared" si="272"/>
        <v>1.8865252057477893E-3</v>
      </c>
      <c r="AD546" s="211">
        <f t="shared" si="272"/>
        <v>1.8081919600677256E-3</v>
      </c>
      <c r="AE546" s="211">
        <f t="shared" si="272"/>
        <v>1.7299186053811376E-3</v>
      </c>
      <c r="AF546" s="211">
        <f t="shared" si="272"/>
        <v>1.6517078031372313E-3</v>
      </c>
      <c r="AG546" s="211">
        <f t="shared" si="272"/>
        <v>1.5735624671954721E-3</v>
      </c>
      <c r="AH546" s="211">
        <f t="shared" si="272"/>
        <v>1.4954858020178486E-3</v>
      </c>
      <c r="AI546" s="211">
        <f t="shared" si="272"/>
        <v>1.4174813490670404E-3</v>
      </c>
      <c r="AJ546" s="211">
        <f t="shared" si="272"/>
        <v>1.3395530437627539E-3</v>
      </c>
      <c r="AK546" s="211">
        <f t="shared" si="272"/>
        <v>1.2617052862143165E-3</v>
      </c>
      <c r="AL546" s="211">
        <f t="shared" si="272"/>
        <v>1.1839430302124612E-3</v>
      </c>
      <c r="AM546" s="211">
        <f>AM545*($K$76/$K$71)^(1/(COUNT($D545:$D550)))</f>
        <v>3.0256829527692936E-3</v>
      </c>
      <c r="AN546" s="210">
        <f t="shared" si="267"/>
        <v>3.0256829527692936E-3</v>
      </c>
      <c r="AO546" s="210">
        <f t="shared" si="267"/>
        <v>3.0256829527692936E-3</v>
      </c>
      <c r="AP546" s="210">
        <f t="shared" si="267"/>
        <v>3.0256829527692936E-3</v>
      </c>
      <c r="AQ546" s="210">
        <f t="shared" si="267"/>
        <v>3.0256829527692936E-3</v>
      </c>
      <c r="AR546" s="210">
        <f t="shared" si="267"/>
        <v>3.0256829527692936E-3</v>
      </c>
      <c r="AS546" s="210">
        <f t="shared" si="267"/>
        <v>3.0256829527692936E-3</v>
      </c>
      <c r="AT546" s="210">
        <f t="shared" si="267"/>
        <v>3.0256829527692936E-3</v>
      </c>
      <c r="AU546" s="210">
        <f t="shared" si="267"/>
        <v>3.0256829527692936E-3</v>
      </c>
      <c r="AV546" s="210">
        <f t="shared" si="267"/>
        <v>3.0256829527692936E-3</v>
      </c>
      <c r="AW546" s="210">
        <f t="shared" si="267"/>
        <v>3.0256829527692936E-3</v>
      </c>
      <c r="AX546" s="210">
        <f t="shared" si="267"/>
        <v>3.0256829527692936E-3</v>
      </c>
      <c r="AY546" s="210">
        <f t="shared" si="265"/>
        <v>3.0256829527692936E-3</v>
      </c>
      <c r="AZ546" s="210">
        <f t="shared" si="265"/>
        <v>3.0256829527692936E-3</v>
      </c>
    </row>
    <row r="547" spans="2:52" s="202" customFormat="1" x14ac:dyDescent="0.25">
      <c r="B547" s="201"/>
      <c r="D547" s="208">
        <f t="shared" si="243"/>
        <v>63</v>
      </c>
      <c r="E547" s="202" t="s">
        <v>719</v>
      </c>
      <c r="G547"/>
      <c r="I547"/>
      <c r="J547"/>
      <c r="K547" s="211">
        <f t="shared" si="272"/>
        <v>3.4924277196539126E-3</v>
      </c>
      <c r="L547" s="211">
        <f t="shared" si="272"/>
        <v>3.3719791380083372E-3</v>
      </c>
      <c r="M547" s="211">
        <f t="shared" si="272"/>
        <v>3.2556846468651326E-3</v>
      </c>
      <c r="N547" s="211">
        <f t="shared" si="272"/>
        <v>3.1434009778879999E-3</v>
      </c>
      <c r="O547" s="211">
        <f t="shared" si="272"/>
        <v>3.0349898038501753E-3</v>
      </c>
      <c r="P547" s="211">
        <f t="shared" si="272"/>
        <v>2.9303175682229873E-3</v>
      </c>
      <c r="Q547" s="211">
        <f t="shared" si="272"/>
        <v>2.8292553206416553E-3</v>
      </c>
      <c r="R547" s="211">
        <f t="shared" si="272"/>
        <v>2.7316785580456188E-3</v>
      </c>
      <c r="S547" s="211">
        <f t="shared" si="272"/>
        <v>2.637467071297704E-3</v>
      </c>
      <c r="T547" s="211">
        <f t="shared" si="272"/>
        <v>2.5465047970931578E-3</v>
      </c>
      <c r="U547" s="211">
        <f t="shared" si="272"/>
        <v>2.4586796749761224E-3</v>
      </c>
      <c r="V547" s="211">
        <f t="shared" si="272"/>
        <v>2.3738835092873946E-3</v>
      </c>
      <c r="W547" s="211">
        <f t="shared" si="272"/>
        <v>2.2920118358733996E-3</v>
      </c>
      <c r="X547" s="211">
        <f t="shared" si="272"/>
        <v>2.2129637933921711E-3</v>
      </c>
      <c r="Y547" s="211">
        <f t="shared" si="272"/>
        <v>2.1366419990577956E-3</v>
      </c>
      <c r="Z547" s="211">
        <f t="shared" si="272"/>
        <v>2.0603681920924048E-3</v>
      </c>
      <c r="AA547" s="211">
        <f t="shared" si="272"/>
        <v>1.9841441070860763E-3</v>
      </c>
      <c r="AB547" s="211">
        <f t="shared" si="272"/>
        <v>1.9079716108584958E-3</v>
      </c>
      <c r="AC547" s="211">
        <f t="shared" si="272"/>
        <v>1.8318527183355797E-3</v>
      </c>
      <c r="AD547" s="211">
        <f t="shared" si="272"/>
        <v>1.7557896110959423E-3</v>
      </c>
      <c r="AE547" s="211">
        <f t="shared" si="272"/>
        <v>1.6797846591774569E-3</v>
      </c>
      <c r="AF547" s="211">
        <f t="shared" si="272"/>
        <v>1.6038404468991397E-3</v>
      </c>
      <c r="AG547" s="211">
        <f t="shared" si="272"/>
        <v>1.5279598036752843E-3</v>
      </c>
      <c r="AH547" s="211">
        <f t="shared" si="272"/>
        <v>1.452145841100894E-3</v>
      </c>
      <c r="AI547" s="211">
        <f t="shared" si="272"/>
        <v>1.3764019980052077E-3</v>
      </c>
      <c r="AJ547" s="211">
        <f t="shared" si="272"/>
        <v>1.3007320957574098E-3</v>
      </c>
      <c r="AK547" s="211">
        <f t="shared" si="272"/>
        <v>1.2251404069493572E-3</v>
      </c>
      <c r="AL547" s="211">
        <f t="shared" si="272"/>
        <v>1.149631741808336E-3</v>
      </c>
      <c r="AM547" s="211">
        <f>AM546*($K$76/$K$71)^(1/(COUNT($D546:$D551)))</f>
        <v>2.9379970778895858E-3</v>
      </c>
      <c r="AN547" s="210">
        <f t="shared" si="267"/>
        <v>2.9379970778895858E-3</v>
      </c>
      <c r="AO547" s="210">
        <f t="shared" si="267"/>
        <v>2.9379970778895858E-3</v>
      </c>
      <c r="AP547" s="210">
        <f t="shared" si="267"/>
        <v>2.9379970778895858E-3</v>
      </c>
      <c r="AQ547" s="210">
        <f t="shared" si="267"/>
        <v>2.9379970778895858E-3</v>
      </c>
      <c r="AR547" s="210">
        <f t="shared" si="267"/>
        <v>2.9379970778895858E-3</v>
      </c>
      <c r="AS547" s="210">
        <f t="shared" si="267"/>
        <v>2.9379970778895858E-3</v>
      </c>
      <c r="AT547" s="210">
        <f t="shared" si="267"/>
        <v>2.9379970778895858E-3</v>
      </c>
      <c r="AU547" s="210">
        <f t="shared" si="267"/>
        <v>2.9379970778895858E-3</v>
      </c>
      <c r="AV547" s="210">
        <f t="shared" si="267"/>
        <v>2.9379970778895858E-3</v>
      </c>
      <c r="AW547" s="210">
        <f t="shared" si="267"/>
        <v>2.9379970778895858E-3</v>
      </c>
      <c r="AX547" s="210">
        <f t="shared" si="267"/>
        <v>2.9379970778895858E-3</v>
      </c>
      <c r="AY547" s="210">
        <f t="shared" si="265"/>
        <v>2.9379970778895858E-3</v>
      </c>
      <c r="AZ547" s="210">
        <f t="shared" si="265"/>
        <v>2.9379970778895858E-3</v>
      </c>
    </row>
    <row r="548" spans="2:52" s="202" customFormat="1" x14ac:dyDescent="0.25">
      <c r="B548" s="201"/>
      <c r="D548" s="208">
        <f t="shared" si="243"/>
        <v>64</v>
      </c>
      <c r="E548" s="202" t="s">
        <v>720</v>
      </c>
      <c r="G548"/>
      <c r="I548"/>
      <c r="J548"/>
      <c r="K548" s="211">
        <f t="shared" si="272"/>
        <v>3.3912153372489054E-3</v>
      </c>
      <c r="L548" s="211">
        <f t="shared" si="272"/>
        <v>3.2742574185129865E-3</v>
      </c>
      <c r="M548" s="211">
        <f t="shared" si="272"/>
        <v>3.1613332025634371E-3</v>
      </c>
      <c r="N548" s="211">
        <f t="shared" si="272"/>
        <v>3.0523035730552948E-3</v>
      </c>
      <c r="O548" s="211">
        <f t="shared" si="272"/>
        <v>2.9470342115571952E-3</v>
      </c>
      <c r="P548" s="211">
        <f t="shared" si="272"/>
        <v>2.8453954320785389E-3</v>
      </c>
      <c r="Q548" s="211">
        <f t="shared" si="272"/>
        <v>2.7472620213035773E-3</v>
      </c>
      <c r="R548" s="211">
        <f t="shared" si="272"/>
        <v>2.6525130843355802E-3</v>
      </c>
      <c r="S548" s="211">
        <f t="shared" si="272"/>
        <v>2.5610318957610574E-3</v>
      </c>
      <c r="T548" s="211">
        <f t="shared" si="272"/>
        <v>2.4727057558505466E-3</v>
      </c>
      <c r="U548" s="211">
        <f t="shared" si="272"/>
        <v>2.387425851718826E-3</v>
      </c>
      <c r="V548" s="211">
        <f t="shared" si="272"/>
        <v>2.3050871232734998E-3</v>
      </c>
      <c r="W548" s="211">
        <f t="shared" si="272"/>
        <v>2.2255881337868151E-3</v>
      </c>
      <c r="X548" s="211">
        <f t="shared" si="272"/>
        <v>2.1488309449312617E-3</v>
      </c>
      <c r="Y548" s="211">
        <f t="shared" si="272"/>
        <v>2.0747209961250084E-3</v>
      </c>
      <c r="Z548" s="211">
        <f t="shared" si="272"/>
        <v>2.0006576439886821E-3</v>
      </c>
      <c r="AA548" s="211">
        <f t="shared" si="272"/>
        <v>1.9266425728430318E-3</v>
      </c>
      <c r="AB548" s="211">
        <f t="shared" si="272"/>
        <v>1.8526775954063324E-3</v>
      </c>
      <c r="AC548" s="211">
        <f t="shared" si="272"/>
        <v>1.7787646682108928E-3</v>
      </c>
      <c r="AD548" s="211">
        <f t="shared" si="272"/>
        <v>1.7049059096120383E-3</v>
      </c>
      <c r="AE548" s="211">
        <f t="shared" si="272"/>
        <v>1.6311036209627043E-3</v>
      </c>
      <c r="AF548" s="211">
        <f t="shared" si="272"/>
        <v>1.5573603116869901E-3</v>
      </c>
      <c r="AG548" s="211">
        <f t="shared" si="272"/>
        <v>1.4836787292012827E-3</v>
      </c>
      <c r="AH548" s="211">
        <f t="shared" si="272"/>
        <v>1.4100618949249345E-3</v>
      </c>
      <c r="AI548" s="211">
        <f t="shared" si="272"/>
        <v>1.336513148028114E-3</v>
      </c>
      <c r="AJ548" s="211">
        <f t="shared" si="272"/>
        <v>1.2630361991347271E-3</v>
      </c>
      <c r="AK548" s="211">
        <f t="shared" si="272"/>
        <v>1.1896351970146839E-3</v>
      </c>
      <c r="AL548" s="211">
        <f t="shared" si="272"/>
        <v>1.1163148124923672E-3</v>
      </c>
      <c r="AM548" s="211">
        <f>AM547*($K$76/$K$71)^(1/(COUNT($D547:$D552)))</f>
        <v>2.8528523855374066E-3</v>
      </c>
      <c r="AN548" s="210">
        <f t="shared" si="267"/>
        <v>2.8528523855374066E-3</v>
      </c>
      <c r="AO548" s="210">
        <f t="shared" si="267"/>
        <v>2.8528523855374066E-3</v>
      </c>
      <c r="AP548" s="210">
        <f t="shared" si="267"/>
        <v>2.8528523855374066E-3</v>
      </c>
      <c r="AQ548" s="210">
        <f t="shared" si="267"/>
        <v>2.8528523855374066E-3</v>
      </c>
      <c r="AR548" s="210">
        <f t="shared" si="267"/>
        <v>2.8528523855374066E-3</v>
      </c>
      <c r="AS548" s="210">
        <f t="shared" si="267"/>
        <v>2.8528523855374066E-3</v>
      </c>
      <c r="AT548" s="210">
        <f t="shared" si="267"/>
        <v>2.8528523855374066E-3</v>
      </c>
      <c r="AU548" s="210">
        <f t="shared" si="267"/>
        <v>2.8528523855374066E-3</v>
      </c>
      <c r="AV548" s="210">
        <f t="shared" si="267"/>
        <v>2.8528523855374066E-3</v>
      </c>
      <c r="AW548" s="210">
        <f t="shared" si="267"/>
        <v>2.8528523855374066E-3</v>
      </c>
      <c r="AX548" s="210">
        <f t="shared" si="267"/>
        <v>2.8528523855374066E-3</v>
      </c>
      <c r="AY548" s="210">
        <f t="shared" si="265"/>
        <v>2.8528523855374066E-3</v>
      </c>
      <c r="AZ548" s="210">
        <f t="shared" si="265"/>
        <v>2.8528523855374066E-3</v>
      </c>
    </row>
    <row r="549" spans="2:52" s="202" customFormat="1" x14ac:dyDescent="0.25">
      <c r="B549" s="201"/>
      <c r="D549" s="208">
        <f t="shared" si="243"/>
        <v>65</v>
      </c>
      <c r="E549" s="202" t="s">
        <v>721</v>
      </c>
      <c r="G549"/>
      <c r="I549"/>
      <c r="J549"/>
      <c r="K549" s="209" cm="1">
        <f t="array" ref="K549">SUMPRODUCT((EmissionRates!$J$50:$S$109)*(EmissionRates!$E$50:$E$109=$D549)*(EmissionRates!$J$8:$S$8=$E$487)*(EmissionRates!$B$50:$B$109=K$2)*(EmissionRates!$F$50:$F$109=$F$349))</f>
        <v>4.2753319107106998E-3</v>
      </c>
      <c r="L549" s="210">
        <f t="shared" ref="L549:AL549" si="273">K549*($AM$71/$K$71)^(1/(COUNT(K$2:AM$2)))</f>
        <v>4.1278821405089554E-3</v>
      </c>
      <c r="M549" s="210">
        <f t="shared" si="273"/>
        <v>3.9855176912101517E-3</v>
      </c>
      <c r="N549" s="210">
        <f t="shared" si="273"/>
        <v>3.8480631777414571E-3</v>
      </c>
      <c r="O549" s="210">
        <f t="shared" si="273"/>
        <v>3.715349263797533E-3</v>
      </c>
      <c r="P549" s="210">
        <f t="shared" si="273"/>
        <v>3.5872124532276375E-3</v>
      </c>
      <c r="Q549" s="210">
        <f t="shared" si="273"/>
        <v>3.4634948886174723E-3</v>
      </c>
      <c r="R549" s="210">
        <f t="shared" si="273"/>
        <v>3.3440441568176413E-3</v>
      </c>
      <c r="S549" s="210">
        <f t="shared" si="273"/>
        <v>3.2287131011791374E-3</v>
      </c>
      <c r="T549" s="210">
        <f t="shared" si="273"/>
        <v>3.1173596402645468E-3</v>
      </c>
      <c r="U549" s="210">
        <f t="shared" si="273"/>
        <v>3.0098465928116319E-3</v>
      </c>
      <c r="V549" s="210">
        <f t="shared" si="273"/>
        <v>2.9060415087336557E-3</v>
      </c>
      <c r="W549" s="210">
        <f t="shared" si="273"/>
        <v>2.8058165059482512E-3</v>
      </c>
      <c r="X549" s="210">
        <f t="shared" si="273"/>
        <v>2.7090481128338186E-3</v>
      </c>
      <c r="Y549" s="210">
        <f t="shared" si="273"/>
        <v>2.6156171161193635E-3</v>
      </c>
      <c r="Z549" s="210">
        <f t="shared" si="273"/>
        <v>2.5222448641940361E-3</v>
      </c>
      <c r="AA549" s="210">
        <f t="shared" si="273"/>
        <v>2.4289334804942823E-3</v>
      </c>
      <c r="AB549" s="210">
        <f t="shared" si="273"/>
        <v>2.3356852503283224E-3</v>
      </c>
      <c r="AC549" s="210">
        <f t="shared" si="273"/>
        <v>2.2425026403118638E-3</v>
      </c>
      <c r="AD549" s="210">
        <f t="shared" si="273"/>
        <v>2.1493883210721636E-3</v>
      </c>
      <c r="AE549" s="210">
        <f t="shared" si="273"/>
        <v>2.056345193943012E-3</v>
      </c>
      <c r="AF549" s="210">
        <f t="shared" si="273"/>
        <v>1.963376422575153E-3</v>
      </c>
      <c r="AG549" s="210">
        <f t="shared" si="273"/>
        <v>1.8704854706580864E-3</v>
      </c>
      <c r="AH549" s="210">
        <f t="shared" si="273"/>
        <v>1.7776761473190089E-3</v>
      </c>
      <c r="AI549" s="210">
        <f t="shared" si="273"/>
        <v>1.6849526622760768E-3</v>
      </c>
      <c r="AJ549" s="210">
        <f t="shared" si="273"/>
        <v>1.5923196935421012E-3</v>
      </c>
      <c r="AK549" s="210">
        <f t="shared" si="273"/>
        <v>1.4997824715040154E-3</v>
      </c>
      <c r="AL549" s="210">
        <f t="shared" si="273"/>
        <v>1.4073468847069415E-3</v>
      </c>
      <c r="AM549" s="209" cm="1">
        <f t="array" ref="AM549">SUMPRODUCT((EmissionRates!$J$50:$S$109)*(EmissionRates!$E$50:$E$109=$D549)*(EmissionRates!$J$8:$S$8=$E$487)*(EmissionRates!$B$50:$B$109=AM$2)*(EmissionRates!$F$50:$F$109=$F$349))</f>
        <v>3.6044420785961801E-3</v>
      </c>
      <c r="AN549" s="210">
        <f t="shared" si="267"/>
        <v>3.6044420785961801E-3</v>
      </c>
      <c r="AO549" s="210">
        <f t="shared" si="267"/>
        <v>3.6044420785961801E-3</v>
      </c>
      <c r="AP549" s="210">
        <f t="shared" si="267"/>
        <v>3.6044420785961801E-3</v>
      </c>
      <c r="AQ549" s="210">
        <f t="shared" si="267"/>
        <v>3.6044420785961801E-3</v>
      </c>
      <c r="AR549" s="210">
        <f t="shared" si="267"/>
        <v>3.6044420785961801E-3</v>
      </c>
      <c r="AS549" s="210">
        <f t="shared" si="267"/>
        <v>3.6044420785961801E-3</v>
      </c>
      <c r="AT549" s="210">
        <f t="shared" si="267"/>
        <v>3.6044420785961801E-3</v>
      </c>
      <c r="AU549" s="210">
        <f t="shared" si="267"/>
        <v>3.6044420785961801E-3</v>
      </c>
      <c r="AV549" s="210">
        <f t="shared" si="267"/>
        <v>3.6044420785961801E-3</v>
      </c>
      <c r="AW549" s="210">
        <f t="shared" si="267"/>
        <v>3.6044420785961801E-3</v>
      </c>
      <c r="AX549" s="210">
        <f t="shared" si="267"/>
        <v>3.6044420785961801E-3</v>
      </c>
      <c r="AY549" s="210">
        <f t="shared" si="265"/>
        <v>3.6044420785961801E-3</v>
      </c>
      <c r="AZ549" s="210">
        <f t="shared" si="265"/>
        <v>3.6044420785961801E-3</v>
      </c>
    </row>
    <row r="550" spans="2:52" s="202" customFormat="1" x14ac:dyDescent="0.25">
      <c r="B550" s="201"/>
      <c r="D550" s="208">
        <f>LEFT(E550,FIND("M", E550)-1)*1</f>
        <v>66</v>
      </c>
      <c r="E550" s="202" t="s">
        <v>722</v>
      </c>
      <c r="G550"/>
      <c r="I550"/>
      <c r="J550"/>
      <c r="K550" s="211">
        <f t="shared" ref="K550:AL550" si="274">K549*($K$76/$K$71)^(1/(COUNT($D549:$D554)))</f>
        <v>4.1514305552667391E-3</v>
      </c>
      <c r="L550" s="211">
        <f t="shared" si="274"/>
        <v>4.0082539565448804E-3</v>
      </c>
      <c r="M550" s="211">
        <f t="shared" si="274"/>
        <v>3.870015303465773E-3</v>
      </c>
      <c r="N550" s="211">
        <f t="shared" si="274"/>
        <v>3.7365442937077479E-3</v>
      </c>
      <c r="O550" s="211">
        <f t="shared" si="274"/>
        <v>3.6076764984201864E-3</v>
      </c>
      <c r="P550" s="211">
        <f t="shared" si="274"/>
        <v>3.483253159656328E-3</v>
      </c>
      <c r="Q550" s="211">
        <f t="shared" si="274"/>
        <v>3.363120994792326E-3</v>
      </c>
      <c r="R550" s="211">
        <f t="shared" si="274"/>
        <v>3.2471320076915898E-3</v>
      </c>
      <c r="S550" s="211">
        <f t="shared" si="274"/>
        <v>3.1351433063817858E-3</v>
      </c>
      <c r="T550" s="211">
        <f t="shared" si="274"/>
        <v>3.0270169270198879E-3</v>
      </c>
      <c r="U550" s="211">
        <f t="shared" si="274"/>
        <v>2.9226196639284057E-3</v>
      </c>
      <c r="V550" s="211">
        <f t="shared" si="274"/>
        <v>2.8218229054934084E-3</v>
      </c>
      <c r="W550" s="211">
        <f t="shared" si="274"/>
        <v>2.7245024757221775E-3</v>
      </c>
      <c r="X550" s="211">
        <f t="shared" si="274"/>
        <v>2.6305384812653032E-3</v>
      </c>
      <c r="Y550" s="211">
        <f t="shared" si="274"/>
        <v>2.5398151637147509E-3</v>
      </c>
      <c r="Z550" s="211">
        <f t="shared" si="274"/>
        <v>2.4491488884986049E-3</v>
      </c>
      <c r="AA550" s="211">
        <f t="shared" si="274"/>
        <v>2.3585417175150118E-3</v>
      </c>
      <c r="AB550" s="211">
        <f t="shared" si="274"/>
        <v>2.2679958698427639E-3</v>
      </c>
      <c r="AC550" s="211">
        <f t="shared" si="274"/>
        <v>2.1775137406137551E-3</v>
      </c>
      <c r="AD550" s="211">
        <f t="shared" si="274"/>
        <v>2.0870979230590675E-3</v>
      </c>
      <c r="AE550" s="211">
        <f t="shared" si="274"/>
        <v>1.9967512344303199E-3</v>
      </c>
      <c r="AF550" s="211">
        <f t="shared" si="274"/>
        <v>1.9064767466940031E-3</v>
      </c>
      <c r="AG550" s="211">
        <f t="shared" si="274"/>
        <v>1.8162778231600827E-3</v>
      </c>
      <c r="AH550" s="211">
        <f t="shared" si="274"/>
        <v>1.7261581625652568E-3</v>
      </c>
      <c r="AI550" s="211">
        <f t="shared" si="274"/>
        <v>1.6361218526278472E-3</v>
      </c>
      <c r="AJ550" s="211">
        <f t="shared" si="274"/>
        <v>1.5461734357894059E-3</v>
      </c>
      <c r="AK550" s="211">
        <f t="shared" si="274"/>
        <v>1.4563179908575173E-3</v>
      </c>
      <c r="AL550" s="211">
        <f t="shared" si="274"/>
        <v>1.3665612357241846E-3</v>
      </c>
      <c r="AM550" s="211">
        <f>AM549*($K$76/$K$71)^(1/(COUNT($D549:$D554)))</f>
        <v>3.4999834614678842E-3</v>
      </c>
      <c r="AN550" s="210">
        <f t="shared" si="267"/>
        <v>3.4999834614678842E-3</v>
      </c>
      <c r="AO550" s="210">
        <f t="shared" si="267"/>
        <v>3.4999834614678842E-3</v>
      </c>
      <c r="AP550" s="210">
        <f t="shared" si="267"/>
        <v>3.4999834614678842E-3</v>
      </c>
      <c r="AQ550" s="210">
        <f t="shared" si="267"/>
        <v>3.4999834614678842E-3</v>
      </c>
      <c r="AR550" s="210">
        <f t="shared" si="267"/>
        <v>3.4999834614678842E-3</v>
      </c>
      <c r="AS550" s="210">
        <f t="shared" si="267"/>
        <v>3.4999834614678842E-3</v>
      </c>
      <c r="AT550" s="210">
        <f t="shared" si="267"/>
        <v>3.4999834614678842E-3</v>
      </c>
      <c r="AU550" s="210">
        <f t="shared" si="267"/>
        <v>3.4999834614678842E-3</v>
      </c>
      <c r="AV550" s="210">
        <f t="shared" si="267"/>
        <v>3.4999834614678842E-3</v>
      </c>
      <c r="AW550" s="210">
        <f t="shared" si="267"/>
        <v>3.4999834614678842E-3</v>
      </c>
      <c r="AX550" s="210">
        <f t="shared" si="267"/>
        <v>3.4999834614678842E-3</v>
      </c>
      <c r="AY550" s="210">
        <f t="shared" si="267"/>
        <v>3.4999834614678842E-3</v>
      </c>
      <c r="AZ550" s="210">
        <f t="shared" si="267"/>
        <v>3.4999834614678842E-3</v>
      </c>
    </row>
    <row r="551" spans="2:52" s="202" customFormat="1" x14ac:dyDescent="0.25">
      <c r="B551" s="201"/>
      <c r="D551" s="208">
        <f>LEFT(E551,FIND("M", E551)-1)*1</f>
        <v>67</v>
      </c>
      <c r="E551" s="202" t="s">
        <v>723</v>
      </c>
      <c r="G551"/>
      <c r="I551"/>
      <c r="J551"/>
      <c r="K551" s="211">
        <f t="shared" ref="K551:AM551" si="275">K550*($K$76/$K$71)^(1/(COUNT($D550:$D554)))</f>
        <v>4.0074794761697542E-3</v>
      </c>
      <c r="L551" s="211">
        <f t="shared" si="275"/>
        <v>3.8692675337544547E-3</v>
      </c>
      <c r="M551" s="211">
        <f t="shared" si="275"/>
        <v>3.7358223134496002E-3</v>
      </c>
      <c r="N551" s="211">
        <f t="shared" si="275"/>
        <v>3.6069794181757394E-3</v>
      </c>
      <c r="O551" s="211">
        <f t="shared" si="275"/>
        <v>3.482580120661544E-3</v>
      </c>
      <c r="P551" s="211">
        <f t="shared" si="275"/>
        <v>3.3624711679006466E-3</v>
      </c>
      <c r="Q551" s="211">
        <f t="shared" si="275"/>
        <v>3.2465045923524747E-3</v>
      </c>
      <c r="R551" s="211">
        <f t="shared" si="275"/>
        <v>3.134537529654481E-3</v>
      </c>
      <c r="S551" s="211">
        <f t="shared" si="275"/>
        <v>3.0264320426212025E-3</v>
      </c>
      <c r="T551" s="211">
        <f t="shared" si="275"/>
        <v>2.922054951313334E-3</v>
      </c>
      <c r="U551" s="211">
        <f t="shared" si="275"/>
        <v>2.8212776689674592E-3</v>
      </c>
      <c r="V551" s="211">
        <f t="shared" si="275"/>
        <v>2.7239760435843175E-3</v>
      </c>
      <c r="W551" s="211">
        <f t="shared" si="275"/>
        <v>2.630030204980456E-3</v>
      </c>
      <c r="X551" s="211">
        <f t="shared" si="275"/>
        <v>2.5393244171148422E-3</v>
      </c>
      <c r="Y551" s="211">
        <f t="shared" si="275"/>
        <v>2.4517469355085026E-3</v>
      </c>
      <c r="Z551" s="211">
        <f t="shared" si="275"/>
        <v>2.3642245182905375E-3</v>
      </c>
      <c r="AA551" s="211">
        <f t="shared" si="275"/>
        <v>2.2767591558626641E-3</v>
      </c>
      <c r="AB551" s="211">
        <f t="shared" si="275"/>
        <v>2.1893529903569972E-3</v>
      </c>
      <c r="AC551" s="211">
        <f t="shared" si="275"/>
        <v>2.102008333854103E-3</v>
      </c>
      <c r="AD551" s="211">
        <f t="shared" si="275"/>
        <v>2.0147276896646357E-3</v>
      </c>
      <c r="AE551" s="211">
        <f t="shared" si="275"/>
        <v>1.9275137773518615E-3</v>
      </c>
      <c r="AF551" s="211">
        <f t="shared" si="275"/>
        <v>1.8403695623616669E-3</v>
      </c>
      <c r="AG551" s="211">
        <f t="shared" si="275"/>
        <v>1.7532982913810624E-3</v>
      </c>
      <c r="AH551" s="211">
        <f t="shared" si="275"/>
        <v>1.6663035348928514E-3</v>
      </c>
      <c r="AI551" s="211">
        <f t="shared" si="275"/>
        <v>1.5793892388735013E-3</v>
      </c>
      <c r="AJ551" s="211">
        <f t="shared" si="275"/>
        <v>1.4925597882551581E-3</v>
      </c>
      <c r="AK551" s="211">
        <f t="shared" si="275"/>
        <v>1.4058200857374778E-3</v>
      </c>
      <c r="AL551" s="211">
        <f t="shared" si="275"/>
        <v>1.3191756509442494E-3</v>
      </c>
      <c r="AM551" s="211">
        <f t="shared" si="275"/>
        <v>3.3786213455917749E-3</v>
      </c>
      <c r="AN551" s="210">
        <f>$AM551</f>
        <v>3.3786213455917749E-3</v>
      </c>
      <c r="AO551" s="210">
        <f t="shared" si="267"/>
        <v>3.3786213455917749E-3</v>
      </c>
      <c r="AP551" s="210">
        <f t="shared" si="267"/>
        <v>3.3786213455917749E-3</v>
      </c>
      <c r="AQ551" s="210">
        <f t="shared" si="267"/>
        <v>3.3786213455917749E-3</v>
      </c>
      <c r="AR551" s="210">
        <f t="shared" si="267"/>
        <v>3.3786213455917749E-3</v>
      </c>
      <c r="AS551" s="210">
        <f t="shared" si="267"/>
        <v>3.3786213455917749E-3</v>
      </c>
      <c r="AT551" s="210">
        <f t="shared" si="267"/>
        <v>3.3786213455917749E-3</v>
      </c>
      <c r="AU551" s="210">
        <f t="shared" si="267"/>
        <v>3.3786213455917749E-3</v>
      </c>
      <c r="AV551" s="210">
        <f t="shared" si="267"/>
        <v>3.3786213455917749E-3</v>
      </c>
      <c r="AW551" s="210">
        <f t="shared" si="267"/>
        <v>3.3786213455917749E-3</v>
      </c>
      <c r="AX551" s="210">
        <f t="shared" si="267"/>
        <v>3.3786213455917749E-3</v>
      </c>
      <c r="AY551" s="210">
        <f t="shared" si="267"/>
        <v>3.3786213455917749E-3</v>
      </c>
      <c r="AZ551" s="210">
        <f t="shared" si="267"/>
        <v>3.3786213455917749E-3</v>
      </c>
    </row>
    <row r="552" spans="2:52" s="202" customFormat="1" x14ac:dyDescent="0.25">
      <c r="B552" s="201"/>
      <c r="D552" s="208">
        <f>LEFT(E552,FIND("M", E552)-1)*1</f>
        <v>68</v>
      </c>
      <c r="E552" s="202" t="s">
        <v>724</v>
      </c>
      <c r="G552"/>
      <c r="I552"/>
      <c r="J552"/>
      <c r="K552" s="211">
        <f t="shared" ref="K552:AM552" si="276">K551*($K$76/$K$71)^(1/(COUNT($D551:$D554)))</f>
        <v>3.8345395238640907E-3</v>
      </c>
      <c r="L552" s="211">
        <f t="shared" si="276"/>
        <v>3.7022920204113634E-3</v>
      </c>
      <c r="M552" s="211">
        <f t="shared" si="276"/>
        <v>3.5746055345360103E-3</v>
      </c>
      <c r="N552" s="211">
        <f t="shared" si="276"/>
        <v>3.4513227635986771E-3</v>
      </c>
      <c r="O552" s="211">
        <f t="shared" si="276"/>
        <v>3.3322918300915569E-3</v>
      </c>
      <c r="P552" s="211">
        <f t="shared" si="276"/>
        <v>3.2173660945337594E-3</v>
      </c>
      <c r="Q552" s="211">
        <f t="shared" si="276"/>
        <v>3.1064039748196371E-3</v>
      </c>
      <c r="R552" s="211">
        <f t="shared" si="276"/>
        <v>2.9992687717975172E-3</v>
      </c>
      <c r="S552" s="211">
        <f t="shared" si="276"/>
        <v>2.8958285008639562E-3</v>
      </c>
      <c r="T552" s="211">
        <f t="shared" si="276"/>
        <v>2.7959557293660646E-3</v>
      </c>
      <c r="U552" s="211">
        <f t="shared" si="276"/>
        <v>2.6995274196115722E-3</v>
      </c>
      <c r="V552" s="211">
        <f t="shared" si="276"/>
        <v>2.6064247772932441E-3</v>
      </c>
      <c r="W552" s="211">
        <f t="shared" si="276"/>
        <v>2.5165331051409086E-3</v>
      </c>
      <c r="X552" s="211">
        <f t="shared" si="276"/>
        <v>2.4297416616208137E-3</v>
      </c>
      <c r="Y552" s="211">
        <f t="shared" si="276"/>
        <v>2.3459435245082169E-3</v>
      </c>
      <c r="Z552" s="211">
        <f t="shared" si="276"/>
        <v>2.2621980755191244E-3</v>
      </c>
      <c r="AA552" s="211">
        <f t="shared" si="276"/>
        <v>2.1785072191608692E-3</v>
      </c>
      <c r="AB552" s="211">
        <f t="shared" si="276"/>
        <v>2.0948730051233654E-3</v>
      </c>
      <c r="AC552" s="211">
        <f t="shared" si="276"/>
        <v>2.0112976457109712E-3</v>
      </c>
      <c r="AD552" s="211">
        <f t="shared" si="276"/>
        <v>1.9277835362057341E-3</v>
      </c>
      <c r="AE552" s="211">
        <f t="shared" si="276"/>
        <v>1.8443332788100843E-3</v>
      </c>
      <c r="AF552" s="211">
        <f t="shared" si="276"/>
        <v>1.7609497109981811E-3</v>
      </c>
      <c r="AG552" s="211">
        <f t="shared" si="276"/>
        <v>1.6776359393485456E-3</v>
      </c>
      <c r="AH552" s="211">
        <f t="shared" si="276"/>
        <v>1.5943953802623118E-3</v>
      </c>
      <c r="AI552" s="211">
        <f t="shared" si="276"/>
        <v>1.5112318094301143E-3</v>
      </c>
      <c r="AJ552" s="211">
        <f t="shared" si="276"/>
        <v>1.4281494225554425E-3</v>
      </c>
      <c r="AK552" s="211">
        <f t="shared" si="276"/>
        <v>1.3451529107654043E-3</v>
      </c>
      <c r="AL552" s="211">
        <f t="shared" si="276"/>
        <v>1.2622475554883146E-3</v>
      </c>
      <c r="AM552" s="211">
        <f t="shared" si="276"/>
        <v>3.2328193226893406E-3</v>
      </c>
      <c r="AN552" s="210">
        <f>$AM552</f>
        <v>3.2328193226893406E-3</v>
      </c>
      <c r="AO552" s="210">
        <f t="shared" si="267"/>
        <v>3.2328193226893406E-3</v>
      </c>
      <c r="AP552" s="210">
        <f t="shared" si="267"/>
        <v>3.2328193226893406E-3</v>
      </c>
      <c r="AQ552" s="210">
        <f t="shared" si="267"/>
        <v>3.2328193226893406E-3</v>
      </c>
      <c r="AR552" s="210">
        <f t="shared" si="267"/>
        <v>3.2328193226893406E-3</v>
      </c>
      <c r="AS552" s="210">
        <f t="shared" si="267"/>
        <v>3.2328193226893406E-3</v>
      </c>
      <c r="AT552" s="210">
        <f t="shared" si="267"/>
        <v>3.2328193226893406E-3</v>
      </c>
      <c r="AU552" s="210">
        <f t="shared" si="267"/>
        <v>3.2328193226893406E-3</v>
      </c>
      <c r="AV552" s="210">
        <f t="shared" si="267"/>
        <v>3.2328193226893406E-3</v>
      </c>
      <c r="AW552" s="210">
        <f t="shared" si="267"/>
        <v>3.2328193226893406E-3</v>
      </c>
      <c r="AX552" s="210">
        <f t="shared" si="267"/>
        <v>3.2328193226893406E-3</v>
      </c>
      <c r="AY552" s="210">
        <f t="shared" si="267"/>
        <v>3.2328193226893406E-3</v>
      </c>
      <c r="AZ552" s="210">
        <f t="shared" si="267"/>
        <v>3.2328193226893406E-3</v>
      </c>
    </row>
    <row r="553" spans="2:52" s="202" customFormat="1" x14ac:dyDescent="0.25">
      <c r="B553" s="201"/>
      <c r="D553" s="208">
        <f>LEFT(E553,FIND("M", E553)-1)*1</f>
        <v>69</v>
      </c>
      <c r="E553" s="202" t="s">
        <v>725</v>
      </c>
      <c r="G553"/>
      <c r="I553"/>
      <c r="J553"/>
      <c r="K553" s="211">
        <f t="shared" ref="K553:AM553" si="277">K552*($K$76/$K$71)^(1/(COUNT($D552:$D554)))</f>
        <v>3.615506118405679E-3</v>
      </c>
      <c r="L553" s="211">
        <f t="shared" si="277"/>
        <v>3.4908127478193241E-3</v>
      </c>
      <c r="M553" s="211">
        <f t="shared" si="277"/>
        <v>3.3704198641244256E-3</v>
      </c>
      <c r="N553" s="211">
        <f t="shared" si="277"/>
        <v>3.2541791499933145E-3</v>
      </c>
      <c r="O553" s="211">
        <f t="shared" si="277"/>
        <v>3.1419474033399747E-3</v>
      </c>
      <c r="P553" s="211">
        <f t="shared" si="277"/>
        <v>3.0335863609030531E-3</v>
      </c>
      <c r="Q553" s="211">
        <f t="shared" si="277"/>
        <v>2.9289625279132194E-3</v>
      </c>
      <c r="R553" s="211">
        <f t="shared" si="277"/>
        <v>2.827947013635047E-3</v>
      </c>
      <c r="S553" s="211">
        <f t="shared" si="277"/>
        <v>2.7304153725808012E-3</v>
      </c>
      <c r="T553" s="211">
        <f t="shared" si="277"/>
        <v>2.6362474512005344E-3</v>
      </c>
      <c r="U553" s="211">
        <f t="shared" si="277"/>
        <v>2.5453272398596009E-3</v>
      </c>
      <c r="V553" s="211">
        <f t="shared" si="277"/>
        <v>2.4575427299212489E-3</v>
      </c>
      <c r="W553" s="211">
        <f t="shared" si="277"/>
        <v>2.3727857757582164E-3</v>
      </c>
      <c r="X553" s="211">
        <f t="shared" si="277"/>
        <v>2.2909519615233456E-3</v>
      </c>
      <c r="Y553" s="211">
        <f t="shared" si="277"/>
        <v>2.2119404725150682E-3</v>
      </c>
      <c r="Z553" s="211">
        <f t="shared" si="277"/>
        <v>2.1329786620227411E-3</v>
      </c>
      <c r="AA553" s="211">
        <f t="shared" si="277"/>
        <v>2.0540683257659993E-3</v>
      </c>
      <c r="AB553" s="211">
        <f t="shared" si="277"/>
        <v>1.9752113963540591E-3</v>
      </c>
      <c r="AC553" s="211">
        <f t="shared" si="277"/>
        <v>1.8964099597218534E-3</v>
      </c>
      <c r="AD553" s="211">
        <f t="shared" si="277"/>
        <v>1.8176662743301028E-3</v>
      </c>
      <c r="AE553" s="211">
        <f t="shared" si="277"/>
        <v>1.738982793740376E-3</v>
      </c>
      <c r="AF553" s="211">
        <f t="shared" si="277"/>
        <v>1.6603621933469722E-3</v>
      </c>
      <c r="AG553" s="211">
        <f t="shared" si="277"/>
        <v>1.5818074022769957E-3</v>
      </c>
      <c r="AH553" s="211">
        <f t="shared" si="277"/>
        <v>1.5033216417827315E-3</v>
      </c>
      <c r="AI553" s="211">
        <f t="shared" si="277"/>
        <v>1.4249084718829259E-3</v>
      </c>
      <c r="AJ553" s="211">
        <f t="shared" si="277"/>
        <v>1.3465718486175531E-3</v>
      </c>
      <c r="AK553" s="211">
        <f t="shared" si="277"/>
        <v>1.2683161951510253E-3</v>
      </c>
      <c r="AL553" s="211">
        <f t="shared" si="277"/>
        <v>1.1901464912302637E-3</v>
      </c>
      <c r="AM553" s="211">
        <f t="shared" si="277"/>
        <v>3.0481568824996907E-3</v>
      </c>
      <c r="AN553" s="210">
        <f>$AM553</f>
        <v>3.0481568824996907E-3</v>
      </c>
      <c r="AO553" s="210">
        <f t="shared" si="267"/>
        <v>3.0481568824996907E-3</v>
      </c>
      <c r="AP553" s="210">
        <f t="shared" si="267"/>
        <v>3.0481568824996907E-3</v>
      </c>
      <c r="AQ553" s="210">
        <f t="shared" si="267"/>
        <v>3.0481568824996907E-3</v>
      </c>
      <c r="AR553" s="210">
        <f t="shared" si="267"/>
        <v>3.0481568824996907E-3</v>
      </c>
      <c r="AS553" s="210">
        <f t="shared" si="267"/>
        <v>3.0481568824996907E-3</v>
      </c>
      <c r="AT553" s="210">
        <f t="shared" si="267"/>
        <v>3.0481568824996907E-3</v>
      </c>
      <c r="AU553" s="210">
        <f t="shared" si="267"/>
        <v>3.0481568824996907E-3</v>
      </c>
      <c r="AV553" s="210">
        <f t="shared" si="267"/>
        <v>3.0481568824996907E-3</v>
      </c>
      <c r="AW553" s="210">
        <f t="shared" si="267"/>
        <v>3.0481568824996907E-3</v>
      </c>
      <c r="AX553" s="210">
        <f t="shared" si="267"/>
        <v>3.0481568824996907E-3</v>
      </c>
      <c r="AY553" s="210">
        <f t="shared" si="267"/>
        <v>3.0481568824996907E-3</v>
      </c>
      <c r="AZ553" s="210">
        <f t="shared" si="267"/>
        <v>3.0481568824996907E-3</v>
      </c>
    </row>
    <row r="554" spans="2:52" s="202" customFormat="1" x14ac:dyDescent="0.25">
      <c r="B554" s="201"/>
      <c r="D554" s="208">
        <f>LEFT(E554,FIND("M", E554)-1)*1</f>
        <v>70</v>
      </c>
      <c r="E554" s="202" t="s">
        <v>726</v>
      </c>
      <c r="G554"/>
      <c r="I554"/>
      <c r="J554"/>
      <c r="K554" s="209" cm="1">
        <f t="array" ref="K554">SUMPRODUCT((EmissionRates!$J$50:$S$109)*(EmissionRates!$E$50:$E$109=$D554)*(EmissionRates!$J$8:$S$8=$E$487)*(EmissionRates!$B$50:$B$109=K$2)*(EmissionRates!$F$50:$F$109=$F$349))</f>
        <v>4.5888561542834798E-3</v>
      </c>
      <c r="L554" s="210">
        <f t="shared" ref="L554:AL554" si="278">K554*($AM$71/$K$71)^(1/(COUNT(K$2:AM$2)))</f>
        <v>4.4305934042633338E-3</v>
      </c>
      <c r="M554" s="210">
        <f t="shared" si="278"/>
        <v>4.2777888985641738E-3</v>
      </c>
      <c r="N554" s="210">
        <f t="shared" si="278"/>
        <v>4.1302543905451204E-3</v>
      </c>
      <c r="O554" s="210">
        <f t="shared" si="278"/>
        <v>3.987808125908935E-3</v>
      </c>
      <c r="P554" s="210">
        <f t="shared" si="278"/>
        <v>3.8502746187908461E-3</v>
      </c>
      <c r="Q554" s="210">
        <f t="shared" si="278"/>
        <v>3.7174844355697392E-3</v>
      </c>
      <c r="R554" s="210">
        <f t="shared" si="278"/>
        <v>3.58927398613537E-3</v>
      </c>
      <c r="S554" s="210">
        <f t="shared" si="278"/>
        <v>3.4654853223544608E-3</v>
      </c>
      <c r="T554" s="210">
        <f t="shared" si="278"/>
        <v>3.3459659434873961E-3</v>
      </c>
      <c r="U554" s="210">
        <f t="shared" si="278"/>
        <v>3.2305686083158053E-3</v>
      </c>
      <c r="V554" s="210">
        <f t="shared" si="278"/>
        <v>3.1191511537495818E-3</v>
      </c>
      <c r="W554" s="210">
        <f t="shared" si="278"/>
        <v>3.0115763196898728E-3</v>
      </c>
      <c r="X554" s="210">
        <f t="shared" si="278"/>
        <v>2.9077115799322826E-3</v>
      </c>
      <c r="Y554" s="210">
        <f t="shared" si="278"/>
        <v>2.8074289789019697E-3</v>
      </c>
      <c r="Z554" s="210">
        <f t="shared" si="278"/>
        <v>2.7072094306106608E-3</v>
      </c>
      <c r="AA554" s="210">
        <f t="shared" si="278"/>
        <v>2.6070552142134261E-3</v>
      </c>
      <c r="AB554" s="210">
        <f t="shared" si="278"/>
        <v>2.5069687826077039E-3</v>
      </c>
      <c r="AC554" s="210">
        <f t="shared" si="278"/>
        <v>2.4069527832942983E-3</v>
      </c>
      <c r="AD554" s="210">
        <f t="shared" si="278"/>
        <v>2.3070100827464043E-3</v>
      </c>
      <c r="AE554" s="210">
        <f t="shared" si="278"/>
        <v>2.2071437950622248E-3</v>
      </c>
      <c r="AF554" s="210">
        <f t="shared" si="278"/>
        <v>2.107357315893487E-3</v>
      </c>
      <c r="AG554" s="210">
        <f t="shared" si="278"/>
        <v>2.007654362933509E-3</v>
      </c>
      <c r="AH554" s="210">
        <f t="shared" si="278"/>
        <v>1.908039024645396E-3</v>
      </c>
      <c r="AI554" s="210">
        <f t="shared" si="278"/>
        <v>1.8085158194598738E-3</v>
      </c>
      <c r="AJ554" s="210">
        <f t="shared" si="278"/>
        <v>1.7090897684439209E-3</v>
      </c>
      <c r="AK554" s="210">
        <f t="shared" si="278"/>
        <v>1.6097664855460609E-3</v>
      </c>
      <c r="AL554" s="210">
        <f t="shared" si="278"/>
        <v>1.5105522911379253E-3</v>
      </c>
      <c r="AM554" s="209" cm="1">
        <f t="array" ref="AM554">SUMPRODUCT((EmissionRates!$J$50:$S$109)*(EmissionRates!$E$50:$E$109=$D554)*(EmissionRates!$J$8:$S$8=$E$487)*(EmissionRates!$B$50:$B$109=AM$2)*(EmissionRates!$F$50:$F$109=$F$349))</f>
        <v>3.8899313258165401E-3</v>
      </c>
      <c r="AN554" s="210">
        <f>$AM554</f>
        <v>3.8899313258165401E-3</v>
      </c>
      <c r="AO554" s="210">
        <f t="shared" si="267"/>
        <v>3.8899313258165401E-3</v>
      </c>
      <c r="AP554" s="210">
        <f t="shared" si="267"/>
        <v>3.8899313258165401E-3</v>
      </c>
      <c r="AQ554" s="210">
        <f t="shared" si="267"/>
        <v>3.8899313258165401E-3</v>
      </c>
      <c r="AR554" s="210">
        <f t="shared" si="267"/>
        <v>3.8899313258165401E-3</v>
      </c>
      <c r="AS554" s="210">
        <f t="shared" si="267"/>
        <v>3.8899313258165401E-3</v>
      </c>
      <c r="AT554" s="210">
        <f t="shared" si="267"/>
        <v>3.8899313258165401E-3</v>
      </c>
      <c r="AU554" s="210">
        <f t="shared" si="267"/>
        <v>3.8899313258165401E-3</v>
      </c>
      <c r="AV554" s="210">
        <f t="shared" si="267"/>
        <v>3.8899313258165401E-3</v>
      </c>
      <c r="AW554" s="210">
        <f t="shared" si="267"/>
        <v>3.8899313258165401E-3</v>
      </c>
      <c r="AX554" s="210">
        <f t="shared" si="267"/>
        <v>3.8899313258165401E-3</v>
      </c>
      <c r="AY554" s="210">
        <f t="shared" si="267"/>
        <v>3.8899313258165401E-3</v>
      </c>
      <c r="AZ554" s="210">
        <f t="shared" si="267"/>
        <v>3.8899313258165401E-3</v>
      </c>
    </row>
    <row r="555" spans="2:52" s="202" customFormat="1" ht="5.0999999999999996" customHeight="1" x14ac:dyDescent="0.25">
      <c r="B555" s="201"/>
      <c r="D555" s="206"/>
      <c r="E555" s="207"/>
      <c r="I555" s="212"/>
      <c r="J555" s="212"/>
      <c r="K555" s="212"/>
      <c r="L555" s="212"/>
      <c r="M555" s="212"/>
      <c r="N555" s="212"/>
      <c r="O555" s="212"/>
      <c r="P555" s="212"/>
      <c r="Q555" s="212"/>
      <c r="R555" s="212"/>
      <c r="S555" s="212"/>
      <c r="T555" s="212"/>
      <c r="U555" s="212"/>
      <c r="V555" s="212"/>
      <c r="W555" s="212"/>
      <c r="X555" s="212"/>
      <c r="Y555" s="212"/>
      <c r="Z555" s="212"/>
      <c r="AA555" s="212"/>
      <c r="AB555" s="212"/>
      <c r="AC555" s="212"/>
      <c r="AD555" s="212"/>
      <c r="AE555" s="212"/>
      <c r="AF555" s="212"/>
      <c r="AG555" s="212"/>
      <c r="AH555" s="212"/>
      <c r="AI555" s="212"/>
      <c r="AJ555" s="212"/>
      <c r="AK555" s="212"/>
      <c r="AL555" s="212"/>
      <c r="AM555" s="212"/>
      <c r="AN555" s="212"/>
      <c r="AO555" s="212"/>
      <c r="AP555" s="212"/>
      <c r="AQ555" s="212"/>
      <c r="AR555" s="212"/>
      <c r="AS555" s="213"/>
      <c r="AT555" s="213"/>
      <c r="AU555" s="213"/>
      <c r="AV555" s="213"/>
      <c r="AW555" s="213"/>
    </row>
    <row r="556" spans="2:52" s="202" customFormat="1" ht="15" customHeight="1" x14ac:dyDescent="0.25">
      <c r="B556" s="201"/>
      <c r="D556" s="203" t="s">
        <v>729</v>
      </c>
      <c r="E556" s="204" t="str">
        <f>EmissionRates!M$8</f>
        <v>CO2</v>
      </c>
      <c r="I556" s="212"/>
      <c r="J556" s="212"/>
      <c r="K556" s="212"/>
      <c r="L556" s="212"/>
      <c r="M556" s="212"/>
      <c r="N556" s="212"/>
      <c r="O556" s="212"/>
      <c r="P556" s="212"/>
      <c r="Q556" s="212"/>
      <c r="R556" s="212"/>
      <c r="S556" s="212"/>
      <c r="T556" s="212"/>
      <c r="U556" s="212"/>
      <c r="V556" s="212"/>
      <c r="W556" s="212"/>
      <c r="X556" s="212"/>
      <c r="Y556" s="212"/>
      <c r="Z556" s="212"/>
      <c r="AA556" s="212"/>
      <c r="AB556" s="212"/>
      <c r="AC556" s="212"/>
      <c r="AD556" s="212"/>
      <c r="AE556" s="212"/>
      <c r="AF556" s="212"/>
      <c r="AG556" s="212"/>
      <c r="AH556" s="212"/>
      <c r="AI556" s="212"/>
      <c r="AJ556" s="212"/>
      <c r="AK556" s="212"/>
      <c r="AL556" s="212"/>
      <c r="AM556" s="212"/>
      <c r="AN556" s="212"/>
      <c r="AO556" s="212"/>
      <c r="AP556" s="212"/>
      <c r="AQ556" s="212"/>
      <c r="AR556" s="212"/>
      <c r="AS556" s="213"/>
      <c r="AT556" s="213"/>
      <c r="AU556" s="213"/>
      <c r="AV556" s="213"/>
      <c r="AW556" s="213"/>
    </row>
    <row r="557" spans="2:52" s="202" customFormat="1" ht="5.0999999999999996" customHeight="1" x14ac:dyDescent="0.25">
      <c r="B557" s="201"/>
      <c r="D557" s="206"/>
      <c r="E557" s="207"/>
      <c r="I557" s="212"/>
      <c r="J557" s="212"/>
      <c r="K557" s="212"/>
      <c r="L557" s="212"/>
      <c r="M557" s="212"/>
      <c r="N557" s="212"/>
      <c r="O557" s="212"/>
      <c r="P557" s="212"/>
      <c r="Q557" s="212"/>
      <c r="R557" s="212"/>
      <c r="S557" s="212"/>
      <c r="T557" s="212"/>
      <c r="U557" s="212"/>
      <c r="V557" s="212"/>
      <c r="W557" s="212"/>
      <c r="X557" s="212"/>
      <c r="Y557" s="212"/>
      <c r="Z557" s="212"/>
      <c r="AA557" s="212"/>
      <c r="AB557" s="212"/>
      <c r="AC557" s="212"/>
      <c r="AD557" s="212"/>
      <c r="AE557" s="212"/>
      <c r="AF557" s="212"/>
      <c r="AG557" s="212"/>
      <c r="AH557" s="212"/>
      <c r="AI557" s="212"/>
      <c r="AJ557" s="212"/>
      <c r="AK557" s="212"/>
      <c r="AL557" s="212"/>
      <c r="AM557" s="212"/>
      <c r="AN557" s="212"/>
      <c r="AO557" s="212"/>
      <c r="AP557" s="212"/>
      <c r="AQ557" s="212"/>
      <c r="AR557" s="212"/>
      <c r="AS557" s="213"/>
      <c r="AT557" s="213"/>
      <c r="AU557" s="213"/>
      <c r="AV557" s="213"/>
      <c r="AW557" s="213"/>
    </row>
    <row r="558" spans="2:52" s="202" customFormat="1" x14ac:dyDescent="0.25">
      <c r="B558" s="201"/>
      <c r="D558" s="208">
        <f t="shared" ref="D558:D623" si="279">LEFT(E558,FIND("M", E558)-1)*1</f>
        <v>5</v>
      </c>
      <c r="E558" s="202" t="s">
        <v>659</v>
      </c>
      <c r="G558"/>
      <c r="I558"/>
      <c r="J558"/>
      <c r="K558" s="209" cm="1">
        <f t="array" ref="K558">SUMPRODUCT((EmissionRates!$J$50:$S$109)*(EmissionRates!$E$50:$E$109=$D558)*(EmissionRates!$J$8:$S$8=$E$556)*(EmissionRates!$B$50:$B$109=K$2)*(EmissionRates!$F$50:$F$109=$F$349))</f>
        <v>1047.2455641302099</v>
      </c>
      <c r="L558" s="210">
        <f t="shared" ref="L558:AL558" si="280">K558*($AM$71/$K$71)^(1/(COUNT(K$2:AM$2)))</f>
        <v>1011.1276390191916</v>
      </c>
      <c r="M558" s="210">
        <f t="shared" si="280"/>
        <v>976.25536684670703</v>
      </c>
      <c r="N558" s="210">
        <f t="shared" si="280"/>
        <v>942.58578691558125</v>
      </c>
      <c r="O558" s="210">
        <f t="shared" si="280"/>
        <v>910.07742017849921</v>
      </c>
      <c r="P558" s="210">
        <f t="shared" si="280"/>
        <v>878.69021813812958</v>
      </c>
      <c r="Q558" s="210">
        <f t="shared" si="280"/>
        <v>848.38551350960631</v>
      </c>
      <c r="R558" s="210">
        <f t="shared" si="280"/>
        <v>819.12597258458709</v>
      </c>
      <c r="S558" s="210">
        <f t="shared" si="280"/>
        <v>790.87554923820403</v>
      </c>
      <c r="T558" s="210">
        <f t="shared" si="280"/>
        <v>763.59944052224557</v>
      </c>
      <c r="U558" s="210">
        <f t="shared" si="280"/>
        <v>737.26404378986194</v>
      </c>
      <c r="V558" s="210">
        <f t="shared" si="280"/>
        <v>711.83691529897646</v>
      </c>
      <c r="W558" s="210">
        <f t="shared" si="280"/>
        <v>687.28673024340151</v>
      </c>
      <c r="X558" s="210">
        <f t="shared" si="280"/>
        <v>663.58324416242215</v>
      </c>
      <c r="Y558" s="210">
        <f t="shared" si="280"/>
        <v>640.69725568130514</v>
      </c>
      <c r="Z558" s="210">
        <f t="shared" si="280"/>
        <v>617.82565677767934</v>
      </c>
      <c r="AA558" s="210">
        <f t="shared" si="280"/>
        <v>594.96896758879836</v>
      </c>
      <c r="AB558" s="210">
        <f t="shared" si="280"/>
        <v>572.12774790252115</v>
      </c>
      <c r="AC558" s="210">
        <f t="shared" si="280"/>
        <v>549.30260191810339</v>
      </c>
      <c r="AD558" s="210">
        <f t="shared" si="280"/>
        <v>526.49418380757345</v>
      </c>
      <c r="AE558" s="210">
        <f t="shared" si="280"/>
        <v>503.70320425468776</v>
      </c>
      <c r="AF558" s="210">
        <f t="shared" si="280"/>
        <v>480.93043819792535</v>
      </c>
      <c r="AG558" s="210">
        <f t="shared" si="280"/>
        <v>458.17673407046976</v>
      </c>
      <c r="AH558" s="210">
        <f t="shared" si="280"/>
        <v>435.44302492071199</v>
      </c>
      <c r="AI558" s="210">
        <f t="shared" si="280"/>
        <v>412.7303419220807</v>
      </c>
      <c r="AJ558" s="210">
        <f t="shared" si="280"/>
        <v>390.03983095711044</v>
      </c>
      <c r="AK558" s="210">
        <f t="shared" si="280"/>
        <v>367.37277321276605</v>
      </c>
      <c r="AL558" s="210">
        <f t="shared" si="280"/>
        <v>344.73061109232452</v>
      </c>
      <c r="AM558" s="209" cm="1">
        <f t="array" ref="AM558">SUMPRODUCT((EmissionRates!$J$50:$S$109)*(EmissionRates!$E$50:$E$109=$D558)*(EmissionRates!$J$8:$S$8=$E$556)*(EmissionRates!$B$50:$B$109=AM$2)*(EmissionRates!$F$50:$F$109=$F$349))</f>
        <v>884.17381607289497</v>
      </c>
      <c r="AN558" s="210">
        <f t="shared" ref="AN558:AZ573" si="281">$AM558</f>
        <v>884.17381607289497</v>
      </c>
      <c r="AO558" s="210">
        <f t="shared" si="281"/>
        <v>884.17381607289497</v>
      </c>
      <c r="AP558" s="210">
        <f t="shared" si="281"/>
        <v>884.17381607289497</v>
      </c>
      <c r="AQ558" s="210">
        <f t="shared" si="281"/>
        <v>884.17381607289497</v>
      </c>
      <c r="AR558" s="210">
        <f t="shared" si="281"/>
        <v>884.17381607289497</v>
      </c>
      <c r="AS558" s="210">
        <f t="shared" si="281"/>
        <v>884.17381607289497</v>
      </c>
      <c r="AT558" s="210">
        <f t="shared" si="281"/>
        <v>884.17381607289497</v>
      </c>
      <c r="AU558" s="210">
        <f t="shared" si="281"/>
        <v>884.17381607289497</v>
      </c>
      <c r="AV558" s="210">
        <f t="shared" si="281"/>
        <v>884.17381607289497</v>
      </c>
      <c r="AW558" s="210">
        <f t="shared" si="281"/>
        <v>884.17381607289497</v>
      </c>
      <c r="AX558" s="210">
        <f t="shared" si="281"/>
        <v>884.17381607289497</v>
      </c>
      <c r="AY558" s="210">
        <f t="shared" si="281"/>
        <v>884.17381607289497</v>
      </c>
      <c r="AZ558" s="210">
        <f t="shared" si="281"/>
        <v>884.17381607289497</v>
      </c>
    </row>
    <row r="559" spans="2:52" s="202" customFormat="1" x14ac:dyDescent="0.25">
      <c r="B559" s="201"/>
      <c r="D559" s="208">
        <f t="shared" si="279"/>
        <v>6</v>
      </c>
      <c r="E559" s="202" t="s">
        <v>662</v>
      </c>
      <c r="G559"/>
      <c r="I559"/>
      <c r="J559"/>
      <c r="K559" s="211">
        <f t="shared" ref="K559:AM562" si="282">K558*($K$76/$K$71)^(1/(COUNT($D558:$D563)))</f>
        <v>1016.8958398074406</v>
      </c>
      <c r="L559" s="211">
        <f t="shared" si="282"/>
        <v>981.82463106149976</v>
      </c>
      <c r="M559" s="211">
        <f t="shared" si="282"/>
        <v>947.96297558026129</v>
      </c>
      <c r="N559" s="211">
        <f t="shared" si="282"/>
        <v>915.26915769002972</v>
      </c>
      <c r="O559" s="211">
        <f t="shared" si="282"/>
        <v>883.70290042798126</v>
      </c>
      <c r="P559" s="211">
        <f t="shared" si="282"/>
        <v>853.22531592318876</v>
      </c>
      <c r="Q559" s="211">
        <f t="shared" si="282"/>
        <v>823.79885748893093</v>
      </c>
      <c r="R559" s="211">
        <f t="shared" si="282"/>
        <v>795.38727336726436</v>
      </c>
      <c r="S559" s="211">
        <f t="shared" si="282"/>
        <v>767.95556206887773</v>
      </c>
      <c r="T559" s="211">
        <f t="shared" si="282"/>
        <v>741.46992925320615</v>
      </c>
      <c r="U559" s="211">
        <f t="shared" si="282"/>
        <v>715.89774609568485</v>
      </c>
      <c r="V559" s="211">
        <f t="shared" si="282"/>
        <v>691.20750909085586</v>
      </c>
      <c r="W559" s="211">
        <f t="shared" si="282"/>
        <v>667.36880124180277</v>
      </c>
      <c r="X559" s="211">
        <f t="shared" si="282"/>
        <v>644.35225458810453</v>
      </c>
      <c r="Y559" s="211">
        <f t="shared" si="282"/>
        <v>622.12951402614476</v>
      </c>
      <c r="Z559" s="211">
        <f t="shared" si="282"/>
        <v>599.92074602419245</v>
      </c>
      <c r="AA559" s="211">
        <f t="shared" si="282"/>
        <v>577.72645564565153</v>
      </c>
      <c r="AB559" s="211">
        <f t="shared" si="282"/>
        <v>555.54718645543585</v>
      </c>
      <c r="AC559" s="211">
        <f t="shared" si="282"/>
        <v>533.38352514279086</v>
      </c>
      <c r="AD559" s="211">
        <f t="shared" si="282"/>
        <v>511.23610692149691</v>
      </c>
      <c r="AE559" s="211">
        <f t="shared" si="282"/>
        <v>489.10562187932368</v>
      </c>
      <c r="AF559" s="211">
        <f t="shared" si="282"/>
        <v>466.99282249662753</v>
      </c>
      <c r="AG559" s="211">
        <f t="shared" si="282"/>
        <v>444.8985326185545</v>
      </c>
      <c r="AH559" s="211">
        <f t="shared" si="282"/>
        <v>422.82365825326508</v>
      </c>
      <c r="AI559" s="211">
        <f t="shared" si="282"/>
        <v>400.76920069024254</v>
      </c>
      <c r="AJ559" s="211">
        <f t="shared" si="282"/>
        <v>378.73627260374604</v>
      </c>
      <c r="AK559" s="211">
        <f t="shared" si="282"/>
        <v>356.72611805127195</v>
      </c>
      <c r="AL559" s="211">
        <f t="shared" si="282"/>
        <v>334.74013763449568</v>
      </c>
      <c r="AM559" s="211">
        <f t="shared" si="282"/>
        <v>858.54999632101976</v>
      </c>
      <c r="AN559" s="210">
        <f t="shared" si="281"/>
        <v>858.54999632101976</v>
      </c>
      <c r="AO559" s="210">
        <f t="shared" si="281"/>
        <v>858.54999632101976</v>
      </c>
      <c r="AP559" s="210">
        <f t="shared" si="281"/>
        <v>858.54999632101976</v>
      </c>
      <c r="AQ559" s="210">
        <f t="shared" si="281"/>
        <v>858.54999632101976</v>
      </c>
      <c r="AR559" s="210">
        <f t="shared" si="281"/>
        <v>858.54999632101976</v>
      </c>
      <c r="AS559" s="210">
        <f t="shared" si="281"/>
        <v>858.54999632101976</v>
      </c>
      <c r="AT559" s="210">
        <f t="shared" si="281"/>
        <v>858.54999632101976</v>
      </c>
      <c r="AU559" s="210">
        <f t="shared" si="281"/>
        <v>858.54999632101976</v>
      </c>
      <c r="AV559" s="210">
        <f t="shared" si="281"/>
        <v>858.54999632101976</v>
      </c>
      <c r="AW559" s="210">
        <f t="shared" si="281"/>
        <v>858.54999632101976</v>
      </c>
      <c r="AX559" s="210">
        <f t="shared" si="281"/>
        <v>858.54999632101976</v>
      </c>
      <c r="AY559" s="210">
        <f t="shared" si="281"/>
        <v>858.54999632101976</v>
      </c>
      <c r="AZ559" s="210">
        <f t="shared" si="281"/>
        <v>858.54999632101976</v>
      </c>
    </row>
    <row r="560" spans="2:52" s="202" customFormat="1" x14ac:dyDescent="0.25">
      <c r="B560" s="201"/>
      <c r="D560" s="208">
        <f t="shared" si="279"/>
        <v>7</v>
      </c>
      <c r="E560" s="202" t="s">
        <v>663</v>
      </c>
      <c r="G560"/>
      <c r="I560"/>
      <c r="J560"/>
      <c r="K560" s="211">
        <f t="shared" si="282"/>
        <v>987.42566637322818</v>
      </c>
      <c r="L560" s="211">
        <f t="shared" si="282"/>
        <v>953.37083960450741</v>
      </c>
      <c r="M560" s="211">
        <f t="shared" si="282"/>
        <v>920.49051261409124</v>
      </c>
      <c r="N560" s="211">
        <f t="shared" si="282"/>
        <v>888.74417867033162</v>
      </c>
      <c r="O560" s="211">
        <f t="shared" si="282"/>
        <v>858.09272805785872</v>
      </c>
      <c r="P560" s="211">
        <f t="shared" si="282"/>
        <v>828.49839989658926</v>
      </c>
      <c r="Q560" s="211">
        <f t="shared" si="282"/>
        <v>799.92473562242594</v>
      </c>
      <c r="R560" s="211">
        <f t="shared" si="282"/>
        <v>772.33653407233601</v>
      </c>
      <c r="S560" s="211">
        <f t="shared" si="282"/>
        <v>745.69980811847961</v>
      </c>
      <c r="T560" s="211">
        <f t="shared" si="282"/>
        <v>719.98174279796126</v>
      </c>
      <c r="U560" s="211">
        <f t="shared" si="282"/>
        <v>695.15065488662196</v>
      </c>
      <c r="V560" s="211">
        <f t="shared" si="282"/>
        <v>671.1759538670733</v>
      </c>
      <c r="W560" s="211">
        <f t="shared" si="282"/>
        <v>648.02810424288248</v>
      </c>
      <c r="X560" s="211">
        <f t="shared" si="282"/>
        <v>625.6785891524853</v>
      </c>
      <c r="Y560" s="211">
        <f t="shared" si="282"/>
        <v>604.09987523800248</v>
      </c>
      <c r="Z560" s="211">
        <f t="shared" si="282"/>
        <v>582.53472895142829</v>
      </c>
      <c r="AA560" s="211">
        <f t="shared" si="282"/>
        <v>560.9836407191649</v>
      </c>
      <c r="AB560" s="211">
        <f t="shared" si="282"/>
        <v>539.44713835333073</v>
      </c>
      <c r="AC560" s="211">
        <f t="shared" si="282"/>
        <v>517.92579154060979</v>
      </c>
      <c r="AD560" s="211">
        <f t="shared" si="282"/>
        <v>496.42021708595485</v>
      </c>
      <c r="AE560" s="211">
        <f t="shared" si="282"/>
        <v>474.931085078031</v>
      </c>
      <c r="AF560" s="211">
        <f t="shared" si="282"/>
        <v>453.45912618992026</v>
      </c>
      <c r="AG560" s="211">
        <f t="shared" si="282"/>
        <v>432.00514039130519</v>
      </c>
      <c r="AH560" s="211">
        <f t="shared" si="282"/>
        <v>410.57000743375596</v>
      </c>
      <c r="AI560" s="211">
        <f t="shared" si="282"/>
        <v>389.15469958886268</v>
      </c>
      <c r="AJ560" s="211">
        <f t="shared" si="282"/>
        <v>367.76029728500242</v>
      </c>
      <c r="AK560" s="211">
        <f t="shared" si="282"/>
        <v>346.38800852623444</v>
      </c>
      <c r="AL560" s="211">
        <f t="shared" si="282"/>
        <v>325.03919332406491</v>
      </c>
      <c r="AM560" s="211">
        <f t="shared" si="282"/>
        <v>833.66876827084502</v>
      </c>
      <c r="AN560" s="210">
        <f t="shared" si="281"/>
        <v>833.66876827084502</v>
      </c>
      <c r="AO560" s="210">
        <f t="shared" si="281"/>
        <v>833.66876827084502</v>
      </c>
      <c r="AP560" s="210">
        <f t="shared" si="281"/>
        <v>833.66876827084502</v>
      </c>
      <c r="AQ560" s="210">
        <f t="shared" si="281"/>
        <v>833.66876827084502</v>
      </c>
      <c r="AR560" s="210">
        <f t="shared" si="281"/>
        <v>833.66876827084502</v>
      </c>
      <c r="AS560" s="210">
        <f t="shared" si="281"/>
        <v>833.66876827084502</v>
      </c>
      <c r="AT560" s="210">
        <f t="shared" si="281"/>
        <v>833.66876827084502</v>
      </c>
      <c r="AU560" s="210">
        <f t="shared" si="281"/>
        <v>833.66876827084502</v>
      </c>
      <c r="AV560" s="210">
        <f t="shared" si="281"/>
        <v>833.66876827084502</v>
      </c>
      <c r="AW560" s="210">
        <f t="shared" si="281"/>
        <v>833.66876827084502</v>
      </c>
      <c r="AX560" s="210">
        <f t="shared" si="281"/>
        <v>833.66876827084502</v>
      </c>
      <c r="AY560" s="210">
        <f t="shared" si="281"/>
        <v>833.66876827084502</v>
      </c>
      <c r="AZ560" s="210">
        <f t="shared" si="281"/>
        <v>833.66876827084502</v>
      </c>
    </row>
    <row r="561" spans="2:52" s="202" customFormat="1" x14ac:dyDescent="0.25">
      <c r="B561" s="201"/>
      <c r="D561" s="208">
        <f t="shared" si="279"/>
        <v>8</v>
      </c>
      <c r="E561" s="202" t="s">
        <v>664</v>
      </c>
      <c r="G561"/>
      <c r="I561"/>
      <c r="J561"/>
      <c r="K561" s="211">
        <f t="shared" si="282"/>
        <v>958.80955398267884</v>
      </c>
      <c r="L561" s="211">
        <f t="shared" si="282"/>
        <v>925.74165390975054</v>
      </c>
      <c r="M561" s="211">
        <f t="shared" si="282"/>
        <v>893.81421599710336</v>
      </c>
      <c r="N561" s="211">
        <f t="shared" si="282"/>
        <v>862.98790741936364</v>
      </c>
      <c r="O561" s="211">
        <f t="shared" si="282"/>
        <v>833.22475188117369</v>
      </c>
      <c r="P561" s="211">
        <f t="shared" si="282"/>
        <v>804.48808283250992</v>
      </c>
      <c r="Q561" s="211">
        <f t="shared" si="282"/>
        <v>776.74249829753603</v>
      </c>
      <c r="R561" s="211">
        <f t="shared" si="282"/>
        <v>749.95381726133974</v>
      </c>
      <c r="S561" s="211">
        <f t="shared" si="282"/>
        <v>724.08903756082657</v>
      </c>
      <c r="T561" s="211">
        <f t="shared" si="282"/>
        <v>699.11629522789326</v>
      </c>
      <c r="U561" s="211">
        <f t="shared" si="282"/>
        <v>675.00482523479218</v>
      </c>
      <c r="V561" s="211">
        <f t="shared" si="282"/>
        <v>651.72492359333251</v>
      </c>
      <c r="W561" s="211">
        <f t="shared" si="282"/>
        <v>629.24791076121983</v>
      </c>
      <c r="X561" s="211">
        <f t="shared" si="282"/>
        <v>607.54609631045673</v>
      </c>
      <c r="Y561" s="211">
        <f t="shared" si="282"/>
        <v>586.59274481427974</v>
      </c>
      <c r="Z561" s="211">
        <f t="shared" si="282"/>
        <v>565.65256774905652</v>
      </c>
      <c r="AA561" s="211">
        <f t="shared" si="282"/>
        <v>544.72604132837557</v>
      </c>
      <c r="AB561" s="211">
        <f t="shared" si="282"/>
        <v>523.81367806808407</v>
      </c>
      <c r="AC561" s="211">
        <f t="shared" si="282"/>
        <v>502.91603114504778</v>
      </c>
      <c r="AD561" s="211">
        <f t="shared" si="282"/>
        <v>482.03369948888934</v>
      </c>
      <c r="AE561" s="211">
        <f t="shared" si="282"/>
        <v>461.16733376875374</v>
      </c>
      <c r="AF561" s="211">
        <f t="shared" si="282"/>
        <v>440.31764348243485</v>
      </c>
      <c r="AG561" s="211">
        <f t="shared" si="282"/>
        <v>419.48540541607525</v>
      </c>
      <c r="AH561" s="211">
        <f t="shared" si="282"/>
        <v>398.67147382558443</v>
      </c>
      <c r="AI561" s="211">
        <f t="shared" si="282"/>
        <v>377.87679280561315</v>
      </c>
      <c r="AJ561" s="211">
        <f t="shared" si="282"/>
        <v>357.10241147315878</v>
      </c>
      <c r="AK561" s="211">
        <f t="shared" si="282"/>
        <v>336.34950282369113</v>
      </c>
      <c r="AL561" s="211">
        <f t="shared" si="282"/>
        <v>315.61938745487134</v>
      </c>
      <c r="AM561" s="211">
        <f t="shared" si="282"/>
        <v>809.5086112263632</v>
      </c>
      <c r="AN561" s="210">
        <f t="shared" si="281"/>
        <v>809.5086112263632</v>
      </c>
      <c r="AO561" s="210">
        <f t="shared" si="281"/>
        <v>809.5086112263632</v>
      </c>
      <c r="AP561" s="210">
        <f t="shared" si="281"/>
        <v>809.5086112263632</v>
      </c>
      <c r="AQ561" s="210">
        <f t="shared" si="281"/>
        <v>809.5086112263632</v>
      </c>
      <c r="AR561" s="210">
        <f t="shared" si="281"/>
        <v>809.5086112263632</v>
      </c>
      <c r="AS561" s="210">
        <f t="shared" si="281"/>
        <v>809.5086112263632</v>
      </c>
      <c r="AT561" s="210">
        <f t="shared" si="281"/>
        <v>809.5086112263632</v>
      </c>
      <c r="AU561" s="210">
        <f t="shared" si="281"/>
        <v>809.5086112263632</v>
      </c>
      <c r="AV561" s="210">
        <f t="shared" si="281"/>
        <v>809.5086112263632</v>
      </c>
      <c r="AW561" s="210">
        <f t="shared" si="281"/>
        <v>809.5086112263632</v>
      </c>
      <c r="AX561" s="210">
        <f t="shared" si="281"/>
        <v>809.5086112263632</v>
      </c>
      <c r="AY561" s="210">
        <f t="shared" si="281"/>
        <v>809.5086112263632</v>
      </c>
      <c r="AZ561" s="210">
        <f t="shared" si="281"/>
        <v>809.5086112263632</v>
      </c>
    </row>
    <row r="562" spans="2:52" s="202" customFormat="1" x14ac:dyDescent="0.25">
      <c r="B562" s="201"/>
      <c r="D562" s="208">
        <f t="shared" si="279"/>
        <v>9</v>
      </c>
      <c r="E562" s="202" t="s">
        <v>665</v>
      </c>
      <c r="G562"/>
      <c r="I562"/>
      <c r="J562"/>
      <c r="K562" s="211">
        <f t="shared" si="282"/>
        <v>931.02275149993886</v>
      </c>
      <c r="L562" s="211">
        <f t="shared" si="282"/>
        <v>898.91317647084099</v>
      </c>
      <c r="M562" s="211">
        <f t="shared" si="282"/>
        <v>867.91101241197794</v>
      </c>
      <c r="N562" s="211">
        <f t="shared" si="282"/>
        <v>837.97806638383292</v>
      </c>
      <c r="O562" s="211">
        <f t="shared" si="282"/>
        <v>809.07746266395498</v>
      </c>
      <c r="P562" s="211">
        <f t="shared" si="282"/>
        <v>781.1735973181228</v>
      </c>
      <c r="Q562" s="211">
        <f t="shared" si="282"/>
        <v>754.2320943382806</v>
      </c>
      <c r="R562" s="211">
        <f t="shared" si="282"/>
        <v>728.21976329321024</v>
      </c>
      <c r="S562" s="211">
        <f t="shared" si="282"/>
        <v>703.10455843976911</v>
      </c>
      <c r="T562" s="211">
        <f t="shared" si="282"/>
        <v>678.85553924431929</v>
      </c>
      <c r="U562" s="211">
        <f t="shared" si="282"/>
        <v>655.44283226571247</v>
      </c>
      <c r="V562" s="211">
        <f t="shared" si="282"/>
        <v>632.83759435287539</v>
      </c>
      <c r="W562" s="211">
        <f t="shared" si="282"/>
        <v>611.0119771116531</v>
      </c>
      <c r="X562" s="211">
        <f t="shared" si="282"/>
        <v>589.93909259713814</v>
      </c>
      <c r="Y562" s="211">
        <f t="shared" si="282"/>
        <v>569.59298018922141</v>
      </c>
      <c r="Z562" s="211">
        <f t="shared" si="282"/>
        <v>549.25966041035713</v>
      </c>
      <c r="AA562" s="211">
        <f t="shared" si="282"/>
        <v>528.93959567321485</v>
      </c>
      <c r="AB562" s="211">
        <f t="shared" si="282"/>
        <v>508.63328364066439</v>
      </c>
      <c r="AC562" s="211">
        <f t="shared" si="282"/>
        <v>488.34126145821654</v>
      </c>
      <c r="AD562" s="211">
        <f t="shared" si="282"/>
        <v>468.06411069820007</v>
      </c>
      <c r="AE562" s="211">
        <f t="shared" si="282"/>
        <v>447.80246317302783</v>
      </c>
      <c r="AF562" s="211">
        <f t="shared" si="282"/>
        <v>427.5570078188764</v>
      </c>
      <c r="AG562" s="211">
        <f t="shared" si="282"/>
        <v>407.32849891021959</v>
      </c>
      <c r="AH562" s="211">
        <f t="shared" si="282"/>
        <v>387.11776594618374</v>
      </c>
      <c r="AI562" s="211">
        <f t="shared" si="282"/>
        <v>366.92572566106264</v>
      </c>
      <c r="AJ562" s="211">
        <f t="shared" si="282"/>
        <v>346.75339676789434</v>
      </c>
      <c r="AK562" s="211">
        <f t="shared" si="282"/>
        <v>326.60191826812616</v>
      </c>
      <c r="AL562" s="211">
        <f t="shared" si="282"/>
        <v>306.47257248780824</v>
      </c>
      <c r="AM562" s="211">
        <f t="shared" si="282"/>
        <v>786.04862817259561</v>
      </c>
      <c r="AN562" s="210">
        <f t="shared" si="281"/>
        <v>786.04862817259561</v>
      </c>
      <c r="AO562" s="210">
        <f t="shared" si="281"/>
        <v>786.04862817259561</v>
      </c>
      <c r="AP562" s="210">
        <f t="shared" si="281"/>
        <v>786.04862817259561</v>
      </c>
      <c r="AQ562" s="210">
        <f t="shared" si="281"/>
        <v>786.04862817259561</v>
      </c>
      <c r="AR562" s="210">
        <f t="shared" si="281"/>
        <v>786.04862817259561</v>
      </c>
      <c r="AS562" s="210">
        <f t="shared" si="281"/>
        <v>786.04862817259561</v>
      </c>
      <c r="AT562" s="210">
        <f t="shared" si="281"/>
        <v>786.04862817259561</v>
      </c>
      <c r="AU562" s="210">
        <f t="shared" si="281"/>
        <v>786.04862817259561</v>
      </c>
      <c r="AV562" s="210">
        <f t="shared" si="281"/>
        <v>786.04862817259561</v>
      </c>
      <c r="AW562" s="210">
        <f t="shared" si="281"/>
        <v>786.04862817259561</v>
      </c>
      <c r="AX562" s="210">
        <f t="shared" si="281"/>
        <v>786.04862817259561</v>
      </c>
      <c r="AY562" s="210">
        <f t="shared" si="281"/>
        <v>786.04862817259561</v>
      </c>
      <c r="AZ562" s="210">
        <f t="shared" si="281"/>
        <v>786.04862817259561</v>
      </c>
    </row>
    <row r="563" spans="2:52" s="202" customFormat="1" x14ac:dyDescent="0.25">
      <c r="B563" s="201"/>
      <c r="D563" s="208">
        <f t="shared" si="279"/>
        <v>10</v>
      </c>
      <c r="E563" s="202" t="s">
        <v>666</v>
      </c>
      <c r="G563"/>
      <c r="I563"/>
      <c r="J563"/>
      <c r="K563" s="209" cm="1">
        <f t="array" ref="K563">SUMPRODUCT((EmissionRates!$J$50:$S$109)*(EmissionRates!$E$50:$E$109=$D563)*(EmissionRates!$J$8:$S$8=$E$556)*(EmissionRates!$B$50:$B$109=K$2)*(EmissionRates!$F$50:$F$109=$F$349))</f>
        <v>881.74352304551905</v>
      </c>
      <c r="L563" s="210">
        <f t="shared" ref="L563:AL563" si="283">K563*($AM$71/$K$71)^(1/(COUNT(K$2:AM$2)))</f>
        <v>851.33351452098179</v>
      </c>
      <c r="M563" s="210">
        <f t="shared" si="283"/>
        <v>821.97230147301161</v>
      </c>
      <c r="N563" s="210">
        <f t="shared" si="283"/>
        <v>793.62371252234755</v>
      </c>
      <c r="O563" s="210">
        <f t="shared" si="283"/>
        <v>766.25282378622057</v>
      </c>
      <c r="P563" s="210">
        <f t="shared" si="283"/>
        <v>739.82591585407488</v>
      </c>
      <c r="Q563" s="210">
        <f t="shared" si="283"/>
        <v>714.31043224713198</v>
      </c>
      <c r="R563" s="210">
        <f t="shared" si="283"/>
        <v>689.67493931062222</v>
      </c>
      <c r="S563" s="210">
        <f t="shared" si="283"/>
        <v>665.88908748927236</v>
      </c>
      <c r="T563" s="210">
        <f t="shared" si="283"/>
        <v>642.92357393834413</v>
      </c>
      <c r="U563" s="210">
        <f t="shared" si="283"/>
        <v>620.75010642416123</v>
      </c>
      <c r="V563" s="210">
        <f t="shared" si="283"/>
        <v>599.34136846965328</v>
      </c>
      <c r="W563" s="210">
        <f t="shared" si="283"/>
        <v>578.67098570197732</v>
      </c>
      <c r="X563" s="210">
        <f t="shared" si="283"/>
        <v>558.71349336075934</v>
      </c>
      <c r="Y563" s="210">
        <f t="shared" si="283"/>
        <v>539.44430492692777</v>
      </c>
      <c r="Z563" s="210">
        <f t="shared" si="283"/>
        <v>520.18723200562431</v>
      </c>
      <c r="AA563" s="210">
        <f t="shared" si="283"/>
        <v>500.94271253391946</v>
      </c>
      <c r="AB563" s="210">
        <f t="shared" si="283"/>
        <v>481.71121783328346</v>
      </c>
      <c r="AC563" s="210">
        <f t="shared" si="283"/>
        <v>462.4932566180031</v>
      </c>
      <c r="AD563" s="210">
        <f t="shared" si="283"/>
        <v>443.28937967766274</v>
      </c>
      <c r="AE563" s="210">
        <f t="shared" si="283"/>
        <v>424.10018538271208</v>
      </c>
      <c r="AF563" s="210">
        <f t="shared" si="283"/>
        <v>404.92632620379226</v>
      </c>
      <c r="AG563" s="210">
        <f t="shared" si="283"/>
        <v>385.76851649147198</v>
      </c>
      <c r="AH563" s="210">
        <f t="shared" si="283"/>
        <v>366.6275418393156</v>
      </c>
      <c r="AI563" s="210">
        <f t="shared" si="283"/>
        <v>347.50427045867963</v>
      </c>
      <c r="AJ563" s="210">
        <f t="shared" si="283"/>
        <v>328.39966714190848</v>
      </c>
      <c r="AK563" s="210">
        <f t="shared" si="283"/>
        <v>309.31481060286529</v>
      </c>
      <c r="AL563" s="210">
        <f t="shared" si="283"/>
        <v>290.25091529381473</v>
      </c>
      <c r="AM563" s="209" cm="1">
        <f t="array" ref="AM563">SUMPRODUCT((EmissionRates!$J$50:$S$109)*(EmissionRates!$E$50:$E$109=$D563)*(EmissionRates!$J$8:$S$8=$E$556)*(EmissionRates!$B$50:$B$109=AM$2)*(EmissionRates!$F$50:$F$109=$F$349))</f>
        <v>744.31624030770695</v>
      </c>
      <c r="AN563" s="210">
        <f t="shared" si="281"/>
        <v>744.31624030770695</v>
      </c>
      <c r="AO563" s="210">
        <f t="shared" si="281"/>
        <v>744.31624030770695</v>
      </c>
      <c r="AP563" s="210">
        <f t="shared" si="281"/>
        <v>744.31624030770695</v>
      </c>
      <c r="AQ563" s="210">
        <f t="shared" si="281"/>
        <v>744.31624030770695</v>
      </c>
      <c r="AR563" s="210">
        <f t="shared" si="281"/>
        <v>744.31624030770695</v>
      </c>
      <c r="AS563" s="210">
        <f t="shared" si="281"/>
        <v>744.31624030770695</v>
      </c>
      <c r="AT563" s="210">
        <f t="shared" si="281"/>
        <v>744.31624030770695</v>
      </c>
      <c r="AU563" s="210">
        <f t="shared" si="281"/>
        <v>744.31624030770695</v>
      </c>
      <c r="AV563" s="210">
        <f t="shared" si="281"/>
        <v>744.31624030770695</v>
      </c>
      <c r="AW563" s="210">
        <f t="shared" si="281"/>
        <v>744.31624030770695</v>
      </c>
      <c r="AX563" s="210">
        <f t="shared" si="281"/>
        <v>744.31624030770695</v>
      </c>
      <c r="AY563" s="210">
        <f t="shared" si="281"/>
        <v>744.31624030770695</v>
      </c>
      <c r="AZ563" s="210">
        <f t="shared" si="281"/>
        <v>744.31624030770695</v>
      </c>
    </row>
    <row r="564" spans="2:52" s="202" customFormat="1" x14ac:dyDescent="0.25">
      <c r="B564" s="201"/>
      <c r="D564" s="208">
        <f t="shared" si="279"/>
        <v>11</v>
      </c>
      <c r="E564" s="207" t="s">
        <v>667</v>
      </c>
      <c r="G564"/>
      <c r="I564"/>
      <c r="J564"/>
      <c r="K564" s="211">
        <f t="shared" ref="K564:AL567" si="284">K563*($K$76/$K$71)^(1/(COUNT($D563:$D568)))</f>
        <v>856.19013445700307</v>
      </c>
      <c r="L564" s="211">
        <f t="shared" si="284"/>
        <v>826.66142388872811</v>
      </c>
      <c r="M564" s="211">
        <f t="shared" si="284"/>
        <v>798.15111415542424</v>
      </c>
      <c r="N564" s="211">
        <f t="shared" si="284"/>
        <v>770.62408214332481</v>
      </c>
      <c r="O564" s="211">
        <f t="shared" si="284"/>
        <v>744.04641608205395</v>
      </c>
      <c r="P564" s="211">
        <f t="shared" si="284"/>
        <v>718.38537376721456</v>
      </c>
      <c r="Q564" s="211">
        <f t="shared" si="284"/>
        <v>693.60934222381513</v>
      </c>
      <c r="R564" s="211">
        <f t="shared" si="284"/>
        <v>669.68779876084614</v>
      </c>
      <c r="S564" s="211">
        <f t="shared" si="284"/>
        <v>646.59127336902361</v>
      </c>
      <c r="T564" s="211">
        <f t="shared" si="284"/>
        <v>624.29131241537982</v>
      </c>
      <c r="U564" s="211">
        <f t="shared" si="284"/>
        <v>602.76044358997171</v>
      </c>
      <c r="V564" s="211">
        <f t="shared" si="284"/>
        <v>581.97214206152535</v>
      </c>
      <c r="W564" s="211">
        <f t="shared" si="284"/>
        <v>561.90079780032045</v>
      </c>
      <c r="X564" s="211">
        <f t="shared" si="284"/>
        <v>542.52168402806103</v>
      </c>
      <c r="Y564" s="211">
        <f t="shared" si="284"/>
        <v>523.81092675586058</v>
      </c>
      <c r="Z564" s="211">
        <f t="shared" si="284"/>
        <v>505.11193388229685</v>
      </c>
      <c r="AA564" s="211">
        <f t="shared" si="284"/>
        <v>486.42513065279496</v>
      </c>
      <c r="AB564" s="211">
        <f t="shared" si="284"/>
        <v>467.7509747296823</v>
      </c>
      <c r="AC564" s="211">
        <f t="shared" si="284"/>
        <v>449.08996008443955</v>
      </c>
      <c r="AD564" s="211">
        <f t="shared" si="284"/>
        <v>430.4426215444808</v>
      </c>
      <c r="AE564" s="211">
        <f t="shared" si="284"/>
        <v>411.80954013916698</v>
      </c>
      <c r="AF564" s="211">
        <f t="shared" si="284"/>
        <v>393.19134943019873</v>
      </c>
      <c r="AG564" s="211">
        <f t="shared" si="284"/>
        <v>374.58874306589161</v>
      </c>
      <c r="AH564" s="211">
        <f t="shared" si="284"/>
        <v>356.00248387289741</v>
      </c>
      <c r="AI564" s="211">
        <f t="shared" si="284"/>
        <v>337.43341490135333</v>
      </c>
      <c r="AJ564" s="211">
        <f t="shared" si="284"/>
        <v>318.88247298341702</v>
      </c>
      <c r="AK564" s="211">
        <f t="shared" si="284"/>
        <v>300.35070557125937</v>
      </c>
      <c r="AL564" s="211">
        <f t="shared" si="284"/>
        <v>281.83929192168318</v>
      </c>
      <c r="AM564" s="211">
        <f>AM563*($K$76/$K$71)^(1/(COUNT($D563:$D568)))</f>
        <v>722.74556626903393</v>
      </c>
      <c r="AN564" s="210">
        <f t="shared" si="281"/>
        <v>722.74556626903393</v>
      </c>
      <c r="AO564" s="210">
        <f t="shared" si="281"/>
        <v>722.74556626903393</v>
      </c>
      <c r="AP564" s="210">
        <f t="shared" si="281"/>
        <v>722.74556626903393</v>
      </c>
      <c r="AQ564" s="210">
        <f t="shared" si="281"/>
        <v>722.74556626903393</v>
      </c>
      <c r="AR564" s="210">
        <f t="shared" si="281"/>
        <v>722.74556626903393</v>
      </c>
      <c r="AS564" s="210">
        <f t="shared" si="281"/>
        <v>722.74556626903393</v>
      </c>
      <c r="AT564" s="210">
        <f t="shared" si="281"/>
        <v>722.74556626903393</v>
      </c>
      <c r="AU564" s="210">
        <f t="shared" si="281"/>
        <v>722.74556626903393</v>
      </c>
      <c r="AV564" s="210">
        <f t="shared" si="281"/>
        <v>722.74556626903393</v>
      </c>
      <c r="AW564" s="210">
        <f t="shared" si="281"/>
        <v>722.74556626903393</v>
      </c>
      <c r="AX564" s="210">
        <f t="shared" si="281"/>
        <v>722.74556626903393</v>
      </c>
      <c r="AY564" s="210">
        <f t="shared" si="281"/>
        <v>722.74556626903393</v>
      </c>
      <c r="AZ564" s="210">
        <f t="shared" si="281"/>
        <v>722.74556626903393</v>
      </c>
    </row>
    <row r="565" spans="2:52" s="202" customFormat="1" x14ac:dyDescent="0.25">
      <c r="B565" s="201"/>
      <c r="D565" s="208">
        <f t="shared" si="279"/>
        <v>12</v>
      </c>
      <c r="E565" s="207" t="s">
        <v>668</v>
      </c>
      <c r="G565"/>
      <c r="I565"/>
      <c r="J565"/>
      <c r="K565" s="211">
        <f t="shared" si="284"/>
        <v>831.37729643822684</v>
      </c>
      <c r="L565" s="211">
        <f t="shared" si="284"/>
        <v>802.70434335038419</v>
      </c>
      <c r="M565" s="211">
        <f t="shared" si="284"/>
        <v>775.02027730853126</v>
      </c>
      <c r="N565" s="211">
        <f t="shared" si="284"/>
        <v>748.2909930851132</v>
      </c>
      <c r="O565" s="211">
        <f t="shared" si="284"/>
        <v>722.48356169060082</v>
      </c>
      <c r="P565" s="211">
        <f t="shared" si="284"/>
        <v>697.56618980680992</v>
      </c>
      <c r="Q565" s="211">
        <f t="shared" si="284"/>
        <v>673.50818061930272</v>
      </c>
      <c r="R565" s="211">
        <f t="shared" si="284"/>
        <v>650.27989600062324</v>
      </c>
      <c r="S565" s="211">
        <f t="shared" si="284"/>
        <v>627.8527199977741</v>
      </c>
      <c r="T565" s="211">
        <f t="shared" si="284"/>
        <v>606.19902357895671</v>
      </c>
      <c r="U565" s="211">
        <f t="shared" si="284"/>
        <v>585.29213059614244</v>
      </c>
      <c r="V565" s="211">
        <f t="shared" si="284"/>
        <v>565.10628492154444</v>
      </c>
      <c r="W565" s="211">
        <f t="shared" si="284"/>
        <v>545.61661871750164</v>
      </c>
      <c r="X565" s="211">
        <f t="shared" si="284"/>
        <v>526.79912180068925</v>
      </c>
      <c r="Y565" s="211">
        <f t="shared" si="284"/>
        <v>508.63061206290854</v>
      </c>
      <c r="Z565" s="211">
        <f t="shared" si="284"/>
        <v>490.4735257853373</v>
      </c>
      <c r="AA565" s="211">
        <f t="shared" si="284"/>
        <v>472.32827588956599</v>
      </c>
      <c r="AB565" s="211">
        <f t="shared" si="284"/>
        <v>454.19530677462814</v>
      </c>
      <c r="AC565" s="211">
        <f t="shared" si="284"/>
        <v>436.07509809645256</v>
      </c>
      <c r="AD565" s="211">
        <f t="shared" si="284"/>
        <v>417.96816918287516</v>
      </c>
      <c r="AE565" s="211">
        <f t="shared" si="284"/>
        <v>399.87508422472195</v>
      </c>
      <c r="AF565" s="211">
        <f t="shared" si="284"/>
        <v>381.79645842274397</v>
      </c>
      <c r="AG565" s="211">
        <f t="shared" si="284"/>
        <v>363.73296532296581</v>
      </c>
      <c r="AH565" s="211">
        <f t="shared" si="284"/>
        <v>345.68534564492381</v>
      </c>
      <c r="AI565" s="211">
        <f t="shared" si="284"/>
        <v>327.65441800672107</v>
      </c>
      <c r="AJ565" s="211">
        <f t="shared" si="284"/>
        <v>309.64109209062929</v>
      </c>
      <c r="AK565" s="211">
        <f t="shared" si="284"/>
        <v>291.64638499310735</v>
      </c>
      <c r="AL565" s="211">
        <f t="shared" si="284"/>
        <v>273.6714417954791</v>
      </c>
      <c r="AM565" s="211">
        <f>AM564*($K$76/$K$71)^(1/(COUNT($D564:$D569)))</f>
        <v>701.80002164885957</v>
      </c>
      <c r="AN565" s="210">
        <f t="shared" si="281"/>
        <v>701.80002164885957</v>
      </c>
      <c r="AO565" s="210">
        <f t="shared" si="281"/>
        <v>701.80002164885957</v>
      </c>
      <c r="AP565" s="210">
        <f t="shared" si="281"/>
        <v>701.80002164885957</v>
      </c>
      <c r="AQ565" s="210">
        <f t="shared" si="281"/>
        <v>701.80002164885957</v>
      </c>
      <c r="AR565" s="210">
        <f t="shared" si="281"/>
        <v>701.80002164885957</v>
      </c>
      <c r="AS565" s="210">
        <f t="shared" si="281"/>
        <v>701.80002164885957</v>
      </c>
      <c r="AT565" s="210">
        <f t="shared" si="281"/>
        <v>701.80002164885957</v>
      </c>
      <c r="AU565" s="210">
        <f t="shared" si="281"/>
        <v>701.80002164885957</v>
      </c>
      <c r="AV565" s="210">
        <f t="shared" si="281"/>
        <v>701.80002164885957</v>
      </c>
      <c r="AW565" s="210">
        <f t="shared" si="281"/>
        <v>701.80002164885957</v>
      </c>
      <c r="AX565" s="210">
        <f t="shared" si="281"/>
        <v>701.80002164885957</v>
      </c>
      <c r="AY565" s="210">
        <f t="shared" si="281"/>
        <v>701.80002164885957</v>
      </c>
      <c r="AZ565" s="210">
        <f t="shared" si="281"/>
        <v>701.80002164885957</v>
      </c>
    </row>
    <row r="566" spans="2:52" s="202" customFormat="1" x14ac:dyDescent="0.25">
      <c r="B566" s="201"/>
      <c r="D566" s="208">
        <f t="shared" si="279"/>
        <v>13</v>
      </c>
      <c r="E566" s="207" t="s">
        <v>669</v>
      </c>
      <c r="G566"/>
      <c r="I566"/>
      <c r="J566"/>
      <c r="K566" s="211">
        <f t="shared" si="284"/>
        <v>807.28354744625472</v>
      </c>
      <c r="L566" s="211">
        <f t="shared" si="284"/>
        <v>779.44155153936561</v>
      </c>
      <c r="M566" s="211">
        <f t="shared" si="284"/>
        <v>752.55978421452983</v>
      </c>
      <c r="N566" s="211">
        <f t="shared" si="284"/>
        <v>726.60512863152951</v>
      </c>
      <c r="O566" s="211">
        <f t="shared" si="284"/>
        <v>701.54561010017903</v>
      </c>
      <c r="P566" s="211">
        <f t="shared" si="284"/>
        <v>677.35035668928811</v>
      </c>
      <c r="Q566" s="211">
        <f t="shared" si="284"/>
        <v>653.98956119416061</v>
      </c>
      <c r="R566" s="211">
        <f t="shared" si="284"/>
        <v>631.43444441577969</v>
      </c>
      <c r="S566" s="211">
        <f t="shared" si="284"/>
        <v>609.65721970643642</v>
      </c>
      <c r="T566" s="211">
        <f t="shared" si="284"/>
        <v>588.6310587381281</v>
      </c>
      <c r="U566" s="211">
        <f t="shared" si="284"/>
        <v>568.33005845155174</v>
      </c>
      <c r="V566" s="211">
        <f t="shared" si="284"/>
        <v>548.72920914497831</v>
      </c>
      <c r="W566" s="211">
        <f t="shared" si="284"/>
        <v>529.8043636636919</v>
      </c>
      <c r="X566" s="211">
        <f t="shared" si="284"/>
        <v>511.53220765204168</v>
      </c>
      <c r="Y566" s="211">
        <f t="shared" si="284"/>
        <v>493.89023083145236</v>
      </c>
      <c r="Z566" s="211">
        <f t="shared" si="284"/>
        <v>476.2593464132193</v>
      </c>
      <c r="AA566" s="211">
        <f t="shared" si="284"/>
        <v>458.63995535224939</v>
      </c>
      <c r="AB566" s="211">
        <f t="shared" si="284"/>
        <v>441.03248916865954</v>
      </c>
      <c r="AC566" s="211">
        <f t="shared" si="284"/>
        <v>423.43741361769895</v>
      </c>
      <c r="AD566" s="211">
        <f t="shared" si="284"/>
        <v>405.85523297681101</v>
      </c>
      <c r="AE566" s="211">
        <f t="shared" si="284"/>
        <v>388.28649508627655</v>
      </c>
      <c r="AF566" s="211">
        <f t="shared" si="284"/>
        <v>370.7317973180069</v>
      </c>
      <c r="AG566" s="211">
        <f t="shared" si="284"/>
        <v>353.19179369831056</v>
      </c>
      <c r="AH566" s="211">
        <f t="shared" si="284"/>
        <v>335.66720348028417</v>
      </c>
      <c r="AI566" s="211">
        <f t="shared" si="284"/>
        <v>318.15882155804997</v>
      </c>
      <c r="AJ566" s="211">
        <f t="shared" si="284"/>
        <v>300.66753125081141</v>
      </c>
      <c r="AK566" s="211">
        <f t="shared" si="284"/>
        <v>283.19432017904001</v>
      </c>
      <c r="AL566" s="211">
        <f t="shared" si="284"/>
        <v>265.74030023900372</v>
      </c>
      <c r="AM566" s="211">
        <f>AM565*($K$76/$K$71)^(1/(COUNT($D565:$D570)))</f>
        <v>681.46148986959474</v>
      </c>
      <c r="AN566" s="210">
        <f t="shared" si="281"/>
        <v>681.46148986959474</v>
      </c>
      <c r="AO566" s="210">
        <f t="shared" si="281"/>
        <v>681.46148986959474</v>
      </c>
      <c r="AP566" s="210">
        <f t="shared" si="281"/>
        <v>681.46148986959474</v>
      </c>
      <c r="AQ566" s="210">
        <f t="shared" si="281"/>
        <v>681.46148986959474</v>
      </c>
      <c r="AR566" s="210">
        <f t="shared" si="281"/>
        <v>681.46148986959474</v>
      </c>
      <c r="AS566" s="210">
        <f t="shared" si="281"/>
        <v>681.46148986959474</v>
      </c>
      <c r="AT566" s="210">
        <f t="shared" si="281"/>
        <v>681.46148986959474</v>
      </c>
      <c r="AU566" s="210">
        <f t="shared" si="281"/>
        <v>681.46148986959474</v>
      </c>
      <c r="AV566" s="210">
        <f t="shared" si="281"/>
        <v>681.46148986959474</v>
      </c>
      <c r="AW566" s="210">
        <f t="shared" si="281"/>
        <v>681.46148986959474</v>
      </c>
      <c r="AX566" s="210">
        <f t="shared" si="281"/>
        <v>681.46148986959474</v>
      </c>
      <c r="AY566" s="210">
        <f t="shared" si="281"/>
        <v>681.46148986959474</v>
      </c>
      <c r="AZ566" s="210">
        <f t="shared" si="281"/>
        <v>681.46148986959474</v>
      </c>
    </row>
    <row r="567" spans="2:52" s="202" customFormat="1" x14ac:dyDescent="0.25">
      <c r="B567" s="201"/>
      <c r="D567" s="208">
        <f t="shared" si="279"/>
        <v>14</v>
      </c>
      <c r="E567" s="202" t="s">
        <v>670</v>
      </c>
      <c r="G567"/>
      <c r="I567"/>
      <c r="J567"/>
      <c r="K567" s="211">
        <f t="shared" si="284"/>
        <v>783.88804790489326</v>
      </c>
      <c r="L567" s="211">
        <f t="shared" si="284"/>
        <v>756.85292760513221</v>
      </c>
      <c r="M567" s="211">
        <f t="shared" si="284"/>
        <v>730.75020796076592</v>
      </c>
      <c r="N567" s="211">
        <f t="shared" si="284"/>
        <v>705.5477318749314</v>
      </c>
      <c r="O567" s="211">
        <f t="shared" si="284"/>
        <v>681.21445130069219</v>
      </c>
      <c r="P567" s="211">
        <f t="shared" si="284"/>
        <v>657.72038899157496</v>
      </c>
      <c r="Q567" s="211">
        <f t="shared" si="284"/>
        <v>635.03660157126956</v>
      </c>
      <c r="R567" s="211">
        <f t="shared" si="284"/>
        <v>613.13514387700252</v>
      </c>
      <c r="S567" s="211">
        <f t="shared" si="284"/>
        <v>591.98903453265245</v>
      </c>
      <c r="T567" s="211">
        <f t="shared" si="284"/>
        <v>571.5722227091976</v>
      </c>
      <c r="U567" s="211">
        <f t="shared" si="284"/>
        <v>551.85955603154491</v>
      </c>
      <c r="V567" s="211">
        <f t="shared" si="284"/>
        <v>532.8267495922056</v>
      </c>
      <c r="W567" s="211">
        <f t="shared" si="284"/>
        <v>514.45035603363999</v>
      </c>
      <c r="X567" s="211">
        <f t="shared" si="284"/>
        <v>496.70773666242115</v>
      </c>
      <c r="Y567" s="211">
        <f t="shared" si="284"/>
        <v>479.57703355962337</v>
      </c>
      <c r="Z567" s="211">
        <f t="shared" si="284"/>
        <v>462.45710139555854</v>
      </c>
      <c r="AA567" s="211">
        <f t="shared" si="284"/>
        <v>445.34832950525049</v>
      </c>
      <c r="AB567" s="211">
        <f t="shared" si="284"/>
        <v>428.25113690313748</v>
      </c>
      <c r="AC567" s="211">
        <f t="shared" si="284"/>
        <v>411.16597584663788</v>
      </c>
      <c r="AD567" s="211">
        <f t="shared" si="284"/>
        <v>394.09333599897093</v>
      </c>
      <c r="AE567" s="211">
        <f t="shared" si="284"/>
        <v>377.03374932371958</v>
      </c>
      <c r="AF567" s="211">
        <f t="shared" si="284"/>
        <v>359.98779588064457</v>
      </c>
      <c r="AG567" s="211">
        <f t="shared" si="284"/>
        <v>342.95611074202986</v>
      </c>
      <c r="AH567" s="211">
        <f t="shared" si="284"/>
        <v>325.93939231664109</v>
      </c>
      <c r="AI567" s="211">
        <f t="shared" si="284"/>
        <v>308.93841246215294</v>
      </c>
      <c r="AJ567" s="211">
        <f t="shared" si="284"/>
        <v>291.95402889871627</v>
      </c>
      <c r="AK567" s="211">
        <f t="shared" si="284"/>
        <v>274.98720062504464</v>
      </c>
      <c r="AL567" s="211">
        <f t="shared" si="284"/>
        <v>258.03900731407049</v>
      </c>
      <c r="AM567" s="211">
        <f>AM566*($K$76/$K$71)^(1/(COUNT($D566:$D571)))</f>
        <v>661.7123793815465</v>
      </c>
      <c r="AN567" s="210">
        <f t="shared" si="281"/>
        <v>661.7123793815465</v>
      </c>
      <c r="AO567" s="210">
        <f t="shared" si="281"/>
        <v>661.7123793815465</v>
      </c>
      <c r="AP567" s="210">
        <f t="shared" si="281"/>
        <v>661.7123793815465</v>
      </c>
      <c r="AQ567" s="210">
        <f t="shared" si="281"/>
        <v>661.7123793815465</v>
      </c>
      <c r="AR567" s="210">
        <f t="shared" si="281"/>
        <v>661.7123793815465</v>
      </c>
      <c r="AS567" s="210">
        <f t="shared" si="281"/>
        <v>661.7123793815465</v>
      </c>
      <c r="AT567" s="210">
        <f t="shared" si="281"/>
        <v>661.7123793815465</v>
      </c>
      <c r="AU567" s="210">
        <f t="shared" si="281"/>
        <v>661.7123793815465</v>
      </c>
      <c r="AV567" s="210">
        <f t="shared" si="281"/>
        <v>661.7123793815465</v>
      </c>
      <c r="AW567" s="210">
        <f t="shared" si="281"/>
        <v>661.7123793815465</v>
      </c>
      <c r="AX567" s="210">
        <f t="shared" si="281"/>
        <v>661.7123793815465</v>
      </c>
      <c r="AY567" s="210">
        <f t="shared" si="281"/>
        <v>661.7123793815465</v>
      </c>
      <c r="AZ567" s="210">
        <f t="shared" si="281"/>
        <v>661.7123793815465</v>
      </c>
    </row>
    <row r="568" spans="2:52" s="202" customFormat="1" x14ac:dyDescent="0.25">
      <c r="B568" s="201"/>
      <c r="D568" s="208">
        <f t="shared" si="279"/>
        <v>15</v>
      </c>
      <c r="E568" s="202" t="s">
        <v>671</v>
      </c>
      <c r="G568"/>
      <c r="I568"/>
      <c r="J568"/>
      <c r="K568" s="209" cm="1">
        <f t="array" ref="K568">SUMPRODUCT((EmissionRates!$J$50:$S$109)*(EmissionRates!$E$50:$E$109=$D568)*(EmissionRates!$J$8:$S$8=$E$556)*(EmissionRates!$B$50:$B$109=K$2)*(EmissionRates!$F$50:$F$109=$F$349))</f>
        <v>730.88552812071498</v>
      </c>
      <c r="L568" s="210">
        <f t="shared" ref="L568:AL568" si="285">K568*($AM$71/$K$71)^(1/(COUNT(K$2:AM$2)))</f>
        <v>705.67838504599979</v>
      </c>
      <c r="M568" s="210">
        <f t="shared" si="285"/>
        <v>681.34059844031049</v>
      </c>
      <c r="N568" s="210">
        <f t="shared" si="285"/>
        <v>657.84218550599337</v>
      </c>
      <c r="O568" s="210">
        <f t="shared" si="285"/>
        <v>635.15419750701062</v>
      </c>
      <c r="P568" s="210">
        <f t="shared" si="285"/>
        <v>613.2486841057098</v>
      </c>
      <c r="Q568" s="210">
        <f t="shared" si="285"/>
        <v>592.09865892956441</v>
      </c>
      <c r="R568" s="210">
        <f t="shared" si="285"/>
        <v>571.67806632546592</v>
      </c>
      <c r="S568" s="210">
        <f t="shared" si="285"/>
        <v>551.96174926061019</v>
      </c>
      <c r="T568" s="210">
        <f t="shared" si="285"/>
        <v>532.92541833043435</v>
      </c>
      <c r="U568" s="210">
        <f t="shared" si="285"/>
        <v>514.54562183542293</v>
      </c>
      <c r="V568" s="210">
        <f t="shared" si="285"/>
        <v>496.79971688992015</v>
      </c>
      <c r="W568" s="210">
        <f t="shared" si="285"/>
        <v>479.66584152735595</v>
      </c>
      <c r="X568" s="210">
        <f t="shared" si="285"/>
        <v>463.12288776752075</v>
      </c>
      <c r="Y568" s="210">
        <f t="shared" si="285"/>
        <v>447.15047561270922</v>
      </c>
      <c r="Z568" s="210">
        <f t="shared" si="285"/>
        <v>431.18810612057808</v>
      </c>
      <c r="AA568" s="210">
        <f t="shared" si="285"/>
        <v>415.23614230129834</v>
      </c>
      <c r="AB568" s="210">
        <f t="shared" si="285"/>
        <v>399.29497483768495</v>
      </c>
      <c r="AC568" s="210">
        <f t="shared" si="285"/>
        <v>383.36502540781146</v>
      </c>
      <c r="AD568" s="210">
        <f t="shared" si="285"/>
        <v>367.44675056636271</v>
      </c>
      <c r="AE568" s="210">
        <f t="shared" si="285"/>
        <v>351.54064630825184</v>
      </c>
      <c r="AF568" s="210">
        <f t="shared" si="285"/>
        <v>335.64725347255126</v>
      </c>
      <c r="AG568" s="210">
        <f t="shared" si="285"/>
        <v>319.76716419118941</v>
      </c>
      <c r="AH568" s="210">
        <f t="shared" si="285"/>
        <v>303.90102965008623</v>
      </c>
      <c r="AI568" s="210">
        <f t="shared" si="285"/>
        <v>288.04956951782924</v>
      </c>
      <c r="AJ568" s="210">
        <f t="shared" si="285"/>
        <v>272.21358351989841</v>
      </c>
      <c r="AK568" s="210">
        <f t="shared" si="285"/>
        <v>256.39396581239572</v>
      </c>
      <c r="AL568" s="210">
        <f t="shared" si="285"/>
        <v>240.59172306626542</v>
      </c>
      <c r="AM568" s="209" cm="1">
        <f t="array" ref="AM568">SUMPRODUCT((EmissionRates!$J$50:$S$109)*(EmissionRates!$E$50:$E$109=$D568)*(EmissionRates!$J$8:$S$8=$E$556)*(EmissionRates!$B$50:$B$109=AM$2)*(EmissionRates!$F$50:$F$109=$F$349))</f>
        <v>617.17177278259896</v>
      </c>
      <c r="AN568" s="210">
        <f t="shared" si="281"/>
        <v>617.17177278259896</v>
      </c>
      <c r="AO568" s="210">
        <f t="shared" si="281"/>
        <v>617.17177278259896</v>
      </c>
      <c r="AP568" s="210">
        <f t="shared" si="281"/>
        <v>617.17177278259896</v>
      </c>
      <c r="AQ568" s="210">
        <f t="shared" si="281"/>
        <v>617.17177278259896</v>
      </c>
      <c r="AR568" s="210">
        <f t="shared" si="281"/>
        <v>617.17177278259896</v>
      </c>
      <c r="AS568" s="210">
        <f t="shared" si="281"/>
        <v>617.17177278259896</v>
      </c>
      <c r="AT568" s="210">
        <f t="shared" si="281"/>
        <v>617.17177278259896</v>
      </c>
      <c r="AU568" s="210">
        <f t="shared" si="281"/>
        <v>617.17177278259896</v>
      </c>
      <c r="AV568" s="210">
        <f t="shared" si="281"/>
        <v>617.17177278259896</v>
      </c>
      <c r="AW568" s="210">
        <f t="shared" si="281"/>
        <v>617.17177278259896</v>
      </c>
      <c r="AX568" s="210">
        <f t="shared" si="281"/>
        <v>617.17177278259896</v>
      </c>
      <c r="AY568" s="210">
        <f t="shared" si="281"/>
        <v>617.17177278259896</v>
      </c>
      <c r="AZ568" s="210">
        <f t="shared" si="281"/>
        <v>617.17177278259896</v>
      </c>
    </row>
    <row r="569" spans="2:52" s="202" customFormat="1" x14ac:dyDescent="0.25">
      <c r="B569" s="201"/>
      <c r="D569" s="208">
        <f t="shared" si="279"/>
        <v>16</v>
      </c>
      <c r="E569" s="202" t="s">
        <v>672</v>
      </c>
      <c r="G569"/>
      <c r="I569"/>
      <c r="J569"/>
      <c r="K569" s="211">
        <f t="shared" ref="K569:AL572" si="286">K568*($K$76/$K$71)^(1/(COUNT($D568:$D573)))</f>
        <v>709.70408314759754</v>
      </c>
      <c r="L569" s="211">
        <f t="shared" si="286"/>
        <v>685.22745626649123</v>
      </c>
      <c r="M569" s="211">
        <f t="shared" si="286"/>
        <v>661.5949914491282</v>
      </c>
      <c r="N569" s="211">
        <f t="shared" si="286"/>
        <v>638.77757481501646</v>
      </c>
      <c r="O569" s="211">
        <f t="shared" si="286"/>
        <v>616.74709657763322</v>
      </c>
      <c r="P569" s="211">
        <f t="shared" si="286"/>
        <v>595.47641641473376</v>
      </c>
      <c r="Q569" s="211">
        <f t="shared" si="286"/>
        <v>574.93933003298537</v>
      </c>
      <c r="R569" s="211">
        <f t="shared" si="286"/>
        <v>555.11053688573793</v>
      </c>
      <c r="S569" s="211">
        <f t="shared" si="286"/>
        <v>535.96560900415909</v>
      </c>
      <c r="T569" s="211">
        <f t="shared" si="286"/>
        <v>517.48096090333729</v>
      </c>
      <c r="U569" s="211">
        <f t="shared" si="286"/>
        <v>499.63382052627804</v>
      </c>
      <c r="V569" s="211">
        <f t="shared" si="286"/>
        <v>482.40220118999758</v>
      </c>
      <c r="W569" s="211">
        <f t="shared" si="286"/>
        <v>465.76487449915436</v>
      </c>
      <c r="X569" s="211">
        <f t="shared" si="286"/>
        <v>449.701344193848</v>
      </c>
      <c r="Y569" s="211">
        <f t="shared" si="286"/>
        <v>434.19182089936868</v>
      </c>
      <c r="Z569" s="211">
        <f t="shared" si="286"/>
        <v>418.69204922595134</v>
      </c>
      <c r="AA569" s="211">
        <f t="shared" si="286"/>
        <v>403.20238166354238</v>
      </c>
      <c r="AB569" s="211">
        <f t="shared" si="286"/>
        <v>387.72319757276438</v>
      </c>
      <c r="AC569" s="211">
        <f t="shared" si="286"/>
        <v>372.25490641123969</v>
      </c>
      <c r="AD569" s="211">
        <f t="shared" si="286"/>
        <v>356.79795150245957</v>
      </c>
      <c r="AE569" s="211">
        <f t="shared" si="286"/>
        <v>341.35281446714504</v>
      </c>
      <c r="AF569" s="211">
        <f t="shared" si="286"/>
        <v>325.92002047056928</v>
      </c>
      <c r="AG569" s="211">
        <f t="shared" si="286"/>
        <v>310.50014448436764</v>
      </c>
      <c r="AH569" s="211">
        <f t="shared" si="286"/>
        <v>295.09381882275147</v>
      </c>
      <c r="AI569" s="211">
        <f t="shared" si="286"/>
        <v>279.70174229793611</v>
      </c>
      <c r="AJ569" s="211">
        <f t="shared" si="286"/>
        <v>264.32469145893873</v>
      </c>
      <c r="AK569" s="211">
        <f t="shared" si="286"/>
        <v>248.96353454874966</v>
      </c>
      <c r="AL569" s="211">
        <f t="shared" si="286"/>
        <v>233.61924906446259</v>
      </c>
      <c r="AM569" s="211">
        <f>AM568*($K$76/$K$71)^(1/(COUNT($D568:$D573)))</f>
        <v>599.28581192937372</v>
      </c>
      <c r="AN569" s="210">
        <f t="shared" si="281"/>
        <v>599.28581192937372</v>
      </c>
      <c r="AO569" s="210">
        <f t="shared" si="281"/>
        <v>599.28581192937372</v>
      </c>
      <c r="AP569" s="210">
        <f t="shared" si="281"/>
        <v>599.28581192937372</v>
      </c>
      <c r="AQ569" s="210">
        <f t="shared" si="281"/>
        <v>599.28581192937372</v>
      </c>
      <c r="AR569" s="210">
        <f t="shared" si="281"/>
        <v>599.28581192937372</v>
      </c>
      <c r="AS569" s="210">
        <f t="shared" si="281"/>
        <v>599.28581192937372</v>
      </c>
      <c r="AT569" s="210">
        <f t="shared" si="281"/>
        <v>599.28581192937372</v>
      </c>
      <c r="AU569" s="210">
        <f t="shared" si="281"/>
        <v>599.28581192937372</v>
      </c>
      <c r="AV569" s="210">
        <f t="shared" si="281"/>
        <v>599.28581192937372</v>
      </c>
      <c r="AW569" s="210">
        <f t="shared" si="281"/>
        <v>599.28581192937372</v>
      </c>
      <c r="AX569" s="210">
        <f t="shared" si="281"/>
        <v>599.28581192937372</v>
      </c>
      <c r="AY569" s="210">
        <f t="shared" si="281"/>
        <v>599.28581192937372</v>
      </c>
      <c r="AZ569" s="210">
        <f t="shared" si="281"/>
        <v>599.28581192937372</v>
      </c>
    </row>
    <row r="570" spans="2:52" s="202" customFormat="1" x14ac:dyDescent="0.25">
      <c r="B570" s="201"/>
      <c r="D570" s="208">
        <f t="shared" si="279"/>
        <v>17</v>
      </c>
      <c r="E570" s="202" t="s">
        <v>673</v>
      </c>
      <c r="G570"/>
      <c r="I570"/>
      <c r="J570"/>
      <c r="K570" s="211">
        <f t="shared" si="286"/>
        <v>689.13648753103087</v>
      </c>
      <c r="L570" s="211">
        <f t="shared" si="286"/>
        <v>665.36920610206778</v>
      </c>
      <c r="M570" s="211">
        <f t="shared" si="286"/>
        <v>642.42162247861097</v>
      </c>
      <c r="N570" s="211">
        <f t="shared" si="286"/>
        <v>620.26546651565639</v>
      </c>
      <c r="O570" s="211">
        <f t="shared" si="286"/>
        <v>598.87344306300042</v>
      </c>
      <c r="P570" s="211">
        <f t="shared" si="286"/>
        <v>578.21919833913569</v>
      </c>
      <c r="Q570" s="211">
        <f t="shared" si="286"/>
        <v>558.27728746485923</v>
      </c>
      <c r="R570" s="211">
        <f t="shared" si="286"/>
        <v>539.02314311659904</v>
      </c>
      <c r="S570" s="211">
        <f t="shared" si="286"/>
        <v>520.43304526083932</v>
      </c>
      <c r="T570" s="211">
        <f t="shared" si="286"/>
        <v>502.48409193235989</v>
      </c>
      <c r="U570" s="211">
        <f t="shared" si="286"/>
        <v>485.15417102029153</v>
      </c>
      <c r="V570" s="211">
        <f t="shared" si="286"/>
        <v>468.4219330272258</v>
      </c>
      <c r="W570" s="211">
        <f t="shared" si="286"/>
        <v>452.26676476782393</v>
      </c>
      <c r="X570" s="211">
        <f t="shared" si="286"/>
        <v>436.66876397452023</v>
      </c>
      <c r="Y570" s="211">
        <f t="shared" si="286"/>
        <v>421.60871477903697</v>
      </c>
      <c r="Z570" s="211">
        <f t="shared" si="286"/>
        <v>406.55813459753563</v>
      </c>
      <c r="AA570" s="211">
        <f t="shared" si="286"/>
        <v>391.51736570461964</v>
      </c>
      <c r="AB570" s="211">
        <f t="shared" si="286"/>
        <v>376.48677646684223</v>
      </c>
      <c r="AC570" s="211">
        <f t="shared" si="286"/>
        <v>361.46676447552966</v>
      </c>
      <c r="AD570" s="211">
        <f t="shared" si="286"/>
        <v>346.45776020642649</v>
      </c>
      <c r="AE570" s="211">
        <f t="shared" si="286"/>
        <v>331.46023132263321</v>
      </c>
      <c r="AF570" s="211">
        <f t="shared" si="286"/>
        <v>316.47468776985875</v>
      </c>
      <c r="AG570" s="211">
        <f t="shared" si="286"/>
        <v>301.50168785675959</v>
      </c>
      <c r="AH570" s="211">
        <f t="shared" si="286"/>
        <v>286.5418455727505</v>
      </c>
      <c r="AI570" s="211">
        <f t="shared" si="286"/>
        <v>271.59583947810313</v>
      </c>
      <c r="AJ570" s="211">
        <f t="shared" si="286"/>
        <v>256.66442361703798</v>
      </c>
      <c r="AK570" s="211">
        <f t="shared" si="286"/>
        <v>241.74844107040923</v>
      </c>
      <c r="AL570" s="211">
        <f t="shared" si="286"/>
        <v>226.84884100693344</v>
      </c>
      <c r="AM570" s="211">
        <f>AM569*($K$76/$K$71)^(1/(COUNT($D569:$D574)))</f>
        <v>581.91819557884787</v>
      </c>
      <c r="AN570" s="210">
        <f t="shared" si="281"/>
        <v>581.91819557884787</v>
      </c>
      <c r="AO570" s="210">
        <f t="shared" si="281"/>
        <v>581.91819557884787</v>
      </c>
      <c r="AP570" s="210">
        <f t="shared" si="281"/>
        <v>581.91819557884787</v>
      </c>
      <c r="AQ570" s="210">
        <f t="shared" si="281"/>
        <v>581.91819557884787</v>
      </c>
      <c r="AR570" s="210">
        <f t="shared" si="281"/>
        <v>581.91819557884787</v>
      </c>
      <c r="AS570" s="210">
        <f t="shared" si="281"/>
        <v>581.91819557884787</v>
      </c>
      <c r="AT570" s="210">
        <f t="shared" si="281"/>
        <v>581.91819557884787</v>
      </c>
      <c r="AU570" s="210">
        <f t="shared" si="281"/>
        <v>581.91819557884787</v>
      </c>
      <c r="AV570" s="210">
        <f t="shared" si="281"/>
        <v>581.91819557884787</v>
      </c>
      <c r="AW570" s="210">
        <f t="shared" si="281"/>
        <v>581.91819557884787</v>
      </c>
      <c r="AX570" s="210">
        <f t="shared" si="281"/>
        <v>581.91819557884787</v>
      </c>
      <c r="AY570" s="210">
        <f t="shared" si="281"/>
        <v>581.91819557884787</v>
      </c>
      <c r="AZ570" s="210">
        <f t="shared" si="281"/>
        <v>581.91819557884787</v>
      </c>
    </row>
    <row r="571" spans="2:52" s="202" customFormat="1" x14ac:dyDescent="0.25">
      <c r="B571" s="201"/>
      <c r="D571" s="208">
        <f t="shared" si="279"/>
        <v>18</v>
      </c>
      <c r="E571" s="202" t="s">
        <v>674</v>
      </c>
      <c r="G571"/>
      <c r="I571"/>
      <c r="J571"/>
      <c r="K571" s="211">
        <f t="shared" si="286"/>
        <v>669.16495159552233</v>
      </c>
      <c r="L571" s="211">
        <f t="shared" si="286"/>
        <v>646.08645841639998</v>
      </c>
      <c r="M571" s="211">
        <f t="shared" si="286"/>
        <v>623.80390777154935</v>
      </c>
      <c r="N571" s="211">
        <f t="shared" si="286"/>
        <v>602.28984879955829</v>
      </c>
      <c r="O571" s="211">
        <f t="shared" si="286"/>
        <v>581.51777737795589</v>
      </c>
      <c r="P571" s="211">
        <f t="shared" si="286"/>
        <v>561.46210347160991</v>
      </c>
      <c r="Q571" s="211">
        <f t="shared" si="286"/>
        <v>542.09811960722845</v>
      </c>
      <c r="R571" s="211">
        <f t="shared" si="286"/>
        <v>523.4019704351291</v>
      </c>
      <c r="S571" s="211">
        <f t="shared" si="286"/>
        <v>505.35062334077668</v>
      </c>
      <c r="T571" s="211">
        <f t="shared" si="286"/>
        <v>487.92184006988452</v>
      </c>
      <c r="U571" s="211">
        <f t="shared" si="286"/>
        <v>471.0941493321244</v>
      </c>
      <c r="V571" s="211">
        <f t="shared" si="286"/>
        <v>454.846820349692</v>
      </c>
      <c r="W571" s="211">
        <f t="shared" si="286"/>
        <v>439.15983731814356</v>
      </c>
      <c r="X571" s="211">
        <f t="shared" si="286"/>
        <v>424.01387474803948</v>
      </c>
      <c r="Y571" s="211">
        <f t="shared" si="286"/>
        <v>409.39027365701764</v>
      </c>
      <c r="Z571" s="211">
        <f t="shared" si="286"/>
        <v>394.77586716299874</v>
      </c>
      <c r="AA571" s="211">
        <f t="shared" si="286"/>
        <v>380.17098762128916</v>
      </c>
      <c r="AB571" s="211">
        <f t="shared" si="286"/>
        <v>365.57599272298665</v>
      </c>
      <c r="AC571" s="211">
        <f t="shared" si="286"/>
        <v>350.9912685370129</v>
      </c>
      <c r="AD571" s="211">
        <f t="shared" si="286"/>
        <v>336.41723306370011</v>
      </c>
      <c r="AE571" s="211">
        <f t="shared" si="286"/>
        <v>321.8543404130275</v>
      </c>
      <c r="AF571" s="211">
        <f t="shared" si="286"/>
        <v>307.30308575221056</v>
      </c>
      <c r="AG571" s="211">
        <f t="shared" si="286"/>
        <v>292.76401120982888</v>
      </c>
      <c r="AH571" s="211">
        <f t="shared" si="286"/>
        <v>278.23771298156271</v>
      </c>
      <c r="AI571" s="211">
        <f t="shared" si="286"/>
        <v>263.72484996265206</v>
      </c>
      <c r="AJ571" s="211">
        <f t="shared" si="286"/>
        <v>249.22615434472138</v>
      </c>
      <c r="AK571" s="211">
        <f t="shared" si="286"/>
        <v>234.74244477570073</v>
      </c>
      <c r="AL571" s="211">
        <f t="shared" si="286"/>
        <v>220.27464291690063</v>
      </c>
      <c r="AM571" s="211">
        <f>AM570*($K$76/$K$71)^(1/(COUNT($D570:$D575)))</f>
        <v>565.05390183615748</v>
      </c>
      <c r="AN571" s="210">
        <f t="shared" si="281"/>
        <v>565.05390183615748</v>
      </c>
      <c r="AO571" s="210">
        <f t="shared" si="281"/>
        <v>565.05390183615748</v>
      </c>
      <c r="AP571" s="210">
        <f t="shared" si="281"/>
        <v>565.05390183615748</v>
      </c>
      <c r="AQ571" s="210">
        <f t="shared" si="281"/>
        <v>565.05390183615748</v>
      </c>
      <c r="AR571" s="210">
        <f t="shared" si="281"/>
        <v>565.05390183615748</v>
      </c>
      <c r="AS571" s="210">
        <f t="shared" si="281"/>
        <v>565.05390183615748</v>
      </c>
      <c r="AT571" s="210">
        <f t="shared" si="281"/>
        <v>565.05390183615748</v>
      </c>
      <c r="AU571" s="210">
        <f t="shared" si="281"/>
        <v>565.05390183615748</v>
      </c>
      <c r="AV571" s="210">
        <f t="shared" si="281"/>
        <v>565.05390183615748</v>
      </c>
      <c r="AW571" s="210">
        <f t="shared" si="281"/>
        <v>565.05390183615748</v>
      </c>
      <c r="AX571" s="210">
        <f t="shared" si="281"/>
        <v>565.05390183615748</v>
      </c>
      <c r="AY571" s="210">
        <f t="shared" si="281"/>
        <v>565.05390183615748</v>
      </c>
      <c r="AZ571" s="210">
        <f t="shared" si="281"/>
        <v>565.05390183615748</v>
      </c>
    </row>
    <row r="572" spans="2:52" s="202" customFormat="1" x14ac:dyDescent="0.25">
      <c r="B572" s="201"/>
      <c r="D572" s="208">
        <f t="shared" si="279"/>
        <v>19</v>
      </c>
      <c r="E572" s="202" t="s">
        <v>675</v>
      </c>
      <c r="G572"/>
      <c r="I572"/>
      <c r="J572"/>
      <c r="K572" s="211">
        <f t="shared" si="286"/>
        <v>649.77220121968185</v>
      </c>
      <c r="L572" s="211">
        <f t="shared" si="286"/>
        <v>627.36253484657516</v>
      </c>
      <c r="M572" s="211">
        <f t="shared" si="286"/>
        <v>605.72574417669375</v>
      </c>
      <c r="N572" s="211">
        <f t="shared" si="286"/>
        <v>584.83517388895029</v>
      </c>
      <c r="O572" s="211">
        <f t="shared" si="286"/>
        <v>564.66508796420908</v>
      </c>
      <c r="P572" s="211">
        <f t="shared" si="286"/>
        <v>545.1906379799434</v>
      </c>
      <c r="Q572" s="211">
        <f t="shared" si="286"/>
        <v>526.38783249836331</v>
      </c>
      <c r="R572" s="211">
        <f t="shared" si="286"/>
        <v>508.23350751030034</v>
      </c>
      <c r="S572" s="211">
        <f t="shared" si="286"/>
        <v>490.70529789843823</v>
      </c>
      <c r="T572" s="211">
        <f t="shared" si="286"/>
        <v>473.78160988473365</v>
      </c>
      <c r="U572" s="211">
        <f t="shared" si="286"/>
        <v>457.4415944280849</v>
      </c>
      <c r="V572" s="211">
        <f t="shared" si="286"/>
        <v>441.66512153947394</v>
      </c>
      <c r="W572" s="211">
        <f t="shared" si="286"/>
        <v>426.43275548294116</v>
      </c>
      <c r="X572" s="211">
        <f t="shared" si="286"/>
        <v>411.72573083184125</v>
      </c>
      <c r="Y572" s="211">
        <f t="shared" si="286"/>
        <v>397.52592935088245</v>
      </c>
      <c r="Z572" s="211">
        <f t="shared" si="286"/>
        <v>383.33505600269524</v>
      </c>
      <c r="AA572" s="211">
        <f t="shared" si="286"/>
        <v>369.15343351075535</v>
      </c>
      <c r="AB572" s="211">
        <f t="shared" si="286"/>
        <v>354.98140920008535</v>
      </c>
      <c r="AC572" s="211">
        <f t="shared" si="286"/>
        <v>340.81935795112764</v>
      </c>
      <c r="AD572" s="211">
        <f t="shared" si="286"/>
        <v>326.66768565034613</v>
      </c>
      <c r="AE572" s="211">
        <f t="shared" si="286"/>
        <v>312.52683324737518</v>
      </c>
      <c r="AF572" s="211">
        <f t="shared" si="286"/>
        <v>298.39728155922541</v>
      </c>
      <c r="AG572" s="211">
        <f t="shared" si="286"/>
        <v>284.27955700330648</v>
      </c>
      <c r="AH572" s="211">
        <f t="shared" si="286"/>
        <v>270.17423849723605</v>
      </c>
      <c r="AI572" s="211">
        <f t="shared" si="286"/>
        <v>256.08196584112522</v>
      </c>
      <c r="AJ572" s="211">
        <f t="shared" si="286"/>
        <v>242.00345000730221</v>
      </c>
      <c r="AK572" s="211">
        <f t="shared" si="286"/>
        <v>227.93948591885174</v>
      </c>
      <c r="AL572" s="211">
        <f t="shared" si="286"/>
        <v>213.89096852685739</v>
      </c>
      <c r="AM572" s="211">
        <f>AM571*($K$76/$K$71)^(1/(COUNT($D571:$D576)))</f>
        <v>548.67834414881042</v>
      </c>
      <c r="AN572" s="210">
        <f t="shared" si="281"/>
        <v>548.67834414881042</v>
      </c>
      <c r="AO572" s="210">
        <f t="shared" si="281"/>
        <v>548.67834414881042</v>
      </c>
      <c r="AP572" s="210">
        <f t="shared" si="281"/>
        <v>548.67834414881042</v>
      </c>
      <c r="AQ572" s="210">
        <f t="shared" si="281"/>
        <v>548.67834414881042</v>
      </c>
      <c r="AR572" s="210">
        <f t="shared" si="281"/>
        <v>548.67834414881042</v>
      </c>
      <c r="AS572" s="210">
        <f t="shared" si="281"/>
        <v>548.67834414881042</v>
      </c>
      <c r="AT572" s="210">
        <f t="shared" si="281"/>
        <v>548.67834414881042</v>
      </c>
      <c r="AU572" s="210">
        <f t="shared" si="281"/>
        <v>548.67834414881042</v>
      </c>
      <c r="AV572" s="210">
        <f t="shared" si="281"/>
        <v>548.67834414881042</v>
      </c>
      <c r="AW572" s="210">
        <f t="shared" si="281"/>
        <v>548.67834414881042</v>
      </c>
      <c r="AX572" s="210">
        <f t="shared" si="281"/>
        <v>548.67834414881042</v>
      </c>
      <c r="AY572" s="210">
        <f t="shared" si="281"/>
        <v>548.67834414881042</v>
      </c>
      <c r="AZ572" s="210">
        <f t="shared" si="281"/>
        <v>548.67834414881042</v>
      </c>
    </row>
    <row r="573" spans="2:52" s="202" customFormat="1" x14ac:dyDescent="0.25">
      <c r="B573" s="201"/>
      <c r="D573" s="208">
        <f t="shared" si="279"/>
        <v>20</v>
      </c>
      <c r="E573" s="202" t="s">
        <v>676</v>
      </c>
      <c r="G573"/>
      <c r="I573"/>
      <c r="J573"/>
      <c r="K573" s="209" cm="1">
        <f t="array" ref="K573">SUMPRODUCT((EmissionRates!$J$50:$S$109)*(EmissionRates!$E$50:$E$109=$D573)*(EmissionRates!$J$8:$S$8=$E$556)*(EmissionRates!$B$50:$B$109=K$2)*(EmissionRates!$F$50:$F$109=$F$349))</f>
        <v>601.66149672793904</v>
      </c>
      <c r="L573" s="210">
        <f t="shared" ref="L573:AL573" si="287">K573*($AM$71/$K$71)^(1/(COUNT(K$2:AM$2)))</f>
        <v>580.91109622464216</v>
      </c>
      <c r="M573" s="210">
        <f t="shared" si="287"/>
        <v>560.87634583920874</v>
      </c>
      <c r="N573" s="210">
        <f t="shared" si="287"/>
        <v>541.53256387495935</v>
      </c>
      <c r="O573" s="210">
        <f t="shared" si="287"/>
        <v>522.8559198698274</v>
      </c>
      <c r="P573" s="210">
        <f t="shared" si="287"/>
        <v>504.82340523855703</v>
      </c>
      <c r="Q573" s="210">
        <f t="shared" si="287"/>
        <v>487.41280492740748</v>
      </c>
      <c r="R573" s="210">
        <f t="shared" si="287"/>
        <v>470.60267004644408</v>
      </c>
      <c r="S573" s="210">
        <f t="shared" si="287"/>
        <v>454.3722914457004</v>
      </c>
      <c r="T573" s="210">
        <f t="shared" si="287"/>
        <v>438.70167420265892</v>
      </c>
      <c r="U573" s="210">
        <f t="shared" si="287"/>
        <v>423.57151298961998</v>
      </c>
      <c r="V573" s="210">
        <f t="shared" si="287"/>
        <v>408.96316829061328</v>
      </c>
      <c r="W573" s="210">
        <f t="shared" si="287"/>
        <v>394.85864343855235</v>
      </c>
      <c r="X573" s="210">
        <f t="shared" si="287"/>
        <v>381.24056244434274</v>
      </c>
      <c r="Y573" s="210">
        <f t="shared" si="287"/>
        <v>368.09214859063155</v>
      </c>
      <c r="Z573" s="210">
        <f t="shared" si="287"/>
        <v>354.95200180915936</v>
      </c>
      <c r="AA573" s="210">
        <f t="shared" si="287"/>
        <v>341.82042092817551</v>
      </c>
      <c r="AB573" s="210">
        <f t="shared" si="287"/>
        <v>328.69772755591839</v>
      </c>
      <c r="AC573" s="210">
        <f t="shared" si="287"/>
        <v>315.58426881577617</v>
      </c>
      <c r="AD573" s="210">
        <f t="shared" si="287"/>
        <v>302.48042054139779</v>
      </c>
      <c r="AE573" s="210">
        <f t="shared" si="287"/>
        <v>289.38659103344094</v>
      </c>
      <c r="AF573" s="210">
        <f t="shared" si="287"/>
        <v>276.30322550806233</v>
      </c>
      <c r="AG573" s="210">
        <f t="shared" si="287"/>
        <v>263.23081140545412</v>
      </c>
      <c r="AH573" s="210">
        <f t="shared" si="287"/>
        <v>250.16988477877399</v>
      </c>
      <c r="AI573" s="210">
        <f t="shared" si="287"/>
        <v>237.12103805578647</v>
      </c>
      <c r="AJ573" s="210">
        <f t="shared" si="287"/>
        <v>224.0849295667098</v>
      </c>
      <c r="AK573" s="210">
        <f t="shared" si="287"/>
        <v>211.06229537660195</v>
      </c>
      <c r="AL573" s="210">
        <f t="shared" si="287"/>
        <v>198.05396417220481</v>
      </c>
      <c r="AM573" s="209" cm="1">
        <f t="array" ref="AM573">SUMPRODUCT((EmissionRates!$J$50:$S$109)*(EmissionRates!$E$50:$E$109=$D573)*(EmissionRates!$J$8:$S$8=$E$556)*(EmissionRates!$B$50:$B$109=AM$2)*(EmissionRates!$F$50:$F$109=$F$349))</f>
        <v>507.01984999140001</v>
      </c>
      <c r="AN573" s="210">
        <f t="shared" si="281"/>
        <v>507.01984999140001</v>
      </c>
      <c r="AO573" s="210">
        <f t="shared" si="281"/>
        <v>507.01984999140001</v>
      </c>
      <c r="AP573" s="210">
        <f t="shared" si="281"/>
        <v>507.01984999140001</v>
      </c>
      <c r="AQ573" s="210">
        <f t="shared" si="281"/>
        <v>507.01984999140001</v>
      </c>
      <c r="AR573" s="210">
        <f t="shared" si="281"/>
        <v>507.01984999140001</v>
      </c>
      <c r="AS573" s="210">
        <f t="shared" si="281"/>
        <v>507.01984999140001</v>
      </c>
      <c r="AT573" s="210">
        <f t="shared" si="281"/>
        <v>507.01984999140001</v>
      </c>
      <c r="AU573" s="210">
        <f t="shared" si="281"/>
        <v>507.01984999140001</v>
      </c>
      <c r="AV573" s="210">
        <f t="shared" si="281"/>
        <v>507.01984999140001</v>
      </c>
      <c r="AW573" s="210">
        <f t="shared" si="281"/>
        <v>507.01984999140001</v>
      </c>
      <c r="AX573" s="210">
        <f t="shared" si="281"/>
        <v>507.01984999140001</v>
      </c>
      <c r="AY573" s="210">
        <f t="shared" si="281"/>
        <v>507.01984999140001</v>
      </c>
      <c r="AZ573" s="210">
        <f t="shared" si="281"/>
        <v>507.01984999140001</v>
      </c>
    </row>
    <row r="574" spans="2:52" s="202" customFormat="1" x14ac:dyDescent="0.25">
      <c r="B574" s="201"/>
      <c r="D574" s="208">
        <f t="shared" si="279"/>
        <v>21</v>
      </c>
      <c r="E574" s="207" t="s">
        <v>677</v>
      </c>
      <c r="G574"/>
      <c r="I574"/>
      <c r="J574"/>
      <c r="K574" s="211">
        <f t="shared" ref="K574:AL577" si="288">K573*($K$76/$K$71)^(1/(COUNT($D573:$D578)))</f>
        <v>584.22503178909369</v>
      </c>
      <c r="L574" s="211">
        <f t="shared" si="288"/>
        <v>564.0759887481081</v>
      </c>
      <c r="M574" s="211">
        <f t="shared" si="288"/>
        <v>544.6218559101726</v>
      </c>
      <c r="N574" s="211">
        <f t="shared" si="288"/>
        <v>525.83866686709007</v>
      </c>
      <c r="O574" s="211">
        <f t="shared" si="288"/>
        <v>507.70328177605148</v>
      </c>
      <c r="P574" s="211">
        <f t="shared" si="288"/>
        <v>490.19335885263899</v>
      </c>
      <c r="Q574" s="211">
        <f t="shared" si="288"/>
        <v>473.28732684699111</v>
      </c>
      <c r="R574" s="211">
        <f t="shared" si="288"/>
        <v>456.96435846922463</v>
      </c>
      <c r="S574" s="211">
        <f t="shared" si="288"/>
        <v>441.20434473137328</v>
      </c>
      <c r="T574" s="211">
        <f t="shared" si="288"/>
        <v>425.98787017423467</v>
      </c>
      <c r="U574" s="211">
        <f t="shared" si="288"/>
        <v>411.29618894860556</v>
      </c>
      <c r="V574" s="211">
        <f t="shared" si="288"/>
        <v>397.11120172143984</v>
      </c>
      <c r="W574" s="211">
        <f t="shared" si="288"/>
        <v>383.41543337847827</v>
      </c>
      <c r="X574" s="211">
        <f t="shared" si="288"/>
        <v>370.19201149588088</v>
      </c>
      <c r="Y574" s="211">
        <f t="shared" si="288"/>
        <v>357.42464555434032</v>
      </c>
      <c r="Z574" s="211">
        <f t="shared" si="288"/>
        <v>344.66530710096032</v>
      </c>
      <c r="AA574" s="211">
        <f t="shared" si="288"/>
        <v>331.91428630379124</v>
      </c>
      <c r="AB574" s="211">
        <f t="shared" si="288"/>
        <v>319.17189545069641</v>
      </c>
      <c r="AC574" s="211">
        <f t="shared" si="288"/>
        <v>306.4384716052466</v>
      </c>
      <c r="AD574" s="211">
        <f t="shared" si="288"/>
        <v>293.714379709235</v>
      </c>
      <c r="AE574" s="211">
        <f t="shared" si="288"/>
        <v>281.00001623055266</v>
      </c>
      <c r="AF574" s="211">
        <f t="shared" si="288"/>
        <v>268.29581348275912</v>
      </c>
      <c r="AG574" s="211">
        <f t="shared" si="288"/>
        <v>255.60224477977479</v>
      </c>
      <c r="AH574" s="211">
        <f t="shared" si="288"/>
        <v>242.9198306396564</v>
      </c>
      <c r="AI574" s="211">
        <f t="shared" si="288"/>
        <v>230.24914632130191</v>
      </c>
      <c r="AJ574" s="211">
        <f t="shared" si="288"/>
        <v>217.59083107617542</v>
      </c>
      <c r="AK574" s="211">
        <f t="shared" si="288"/>
        <v>204.94559963778445</v>
      </c>
      <c r="AL574" s="211">
        <f t="shared" si="288"/>
        <v>192.31425667709559</v>
      </c>
      <c r="AM574" s="211">
        <f>AM573*($K$76/$K$71)^(1/(COUNT($D573:$D578)))</f>
        <v>492.32614948745822</v>
      </c>
      <c r="AN574" s="210">
        <f t="shared" ref="AN574:AZ582" si="289">$AM574</f>
        <v>492.32614948745822</v>
      </c>
      <c r="AO574" s="210">
        <f t="shared" si="289"/>
        <v>492.32614948745822</v>
      </c>
      <c r="AP574" s="210">
        <f t="shared" si="289"/>
        <v>492.32614948745822</v>
      </c>
      <c r="AQ574" s="210">
        <f t="shared" si="289"/>
        <v>492.32614948745822</v>
      </c>
      <c r="AR574" s="210">
        <f t="shared" si="289"/>
        <v>492.32614948745822</v>
      </c>
      <c r="AS574" s="210">
        <f t="shared" si="289"/>
        <v>492.32614948745822</v>
      </c>
      <c r="AT574" s="210">
        <f t="shared" si="289"/>
        <v>492.32614948745822</v>
      </c>
      <c r="AU574" s="210">
        <f t="shared" si="289"/>
        <v>492.32614948745822</v>
      </c>
      <c r="AV574" s="210">
        <f t="shared" si="289"/>
        <v>492.32614948745822</v>
      </c>
      <c r="AW574" s="210">
        <f t="shared" si="289"/>
        <v>492.32614948745822</v>
      </c>
      <c r="AX574" s="210">
        <f t="shared" si="289"/>
        <v>492.32614948745822</v>
      </c>
      <c r="AY574" s="210">
        <f t="shared" si="289"/>
        <v>492.32614948745822</v>
      </c>
      <c r="AZ574" s="210">
        <f t="shared" si="289"/>
        <v>492.32614948745822</v>
      </c>
    </row>
    <row r="575" spans="2:52" s="202" customFormat="1" x14ac:dyDescent="0.25">
      <c r="B575" s="201"/>
      <c r="D575" s="208">
        <f t="shared" si="279"/>
        <v>22</v>
      </c>
      <c r="E575" s="207" t="s">
        <v>678</v>
      </c>
      <c r="G575"/>
      <c r="I575"/>
      <c r="J575"/>
      <c r="K575" s="211">
        <f t="shared" si="288"/>
        <v>567.29388472619189</v>
      </c>
      <c r="L575" s="211">
        <f t="shared" si="288"/>
        <v>547.72877149365524</v>
      </c>
      <c r="M575" s="211">
        <f t="shared" si="288"/>
        <v>528.8384296029368</v>
      </c>
      <c r="N575" s="211">
        <f t="shared" si="288"/>
        <v>510.59958720488731</v>
      </c>
      <c r="O575" s="211">
        <f t="shared" si="288"/>
        <v>492.98977506144809</v>
      </c>
      <c r="P575" s="211">
        <f t="shared" si="288"/>
        <v>475.98729886480203</v>
      </c>
      <c r="Q575" s="211">
        <f t="shared" si="288"/>
        <v>459.57121251119372</v>
      </c>
      <c r="R575" s="211">
        <f t="shared" si="288"/>
        <v>443.72129229649676</v>
      </c>
      <c r="S575" s="211">
        <f t="shared" si="288"/>
        <v>428.41801200173626</v>
      </c>
      <c r="T575" s="211">
        <f t="shared" si="288"/>
        <v>413.64251883787495</v>
      </c>
      <c r="U575" s="211">
        <f t="shared" si="288"/>
        <v>399.37661022022644</v>
      </c>
      <c r="V575" s="211">
        <f t="shared" si="288"/>
        <v>385.60271134388518</v>
      </c>
      <c r="W575" s="211">
        <f t="shared" si="288"/>
        <v>372.3038535325453</v>
      </c>
      <c r="X575" s="211">
        <f t="shared" si="288"/>
        <v>359.46365333403668</v>
      </c>
      <c r="Y575" s="211">
        <f t="shared" si="288"/>
        <v>347.06629233682406</v>
      </c>
      <c r="Z575" s="211">
        <f t="shared" si="288"/>
        <v>334.67672618696548</v>
      </c>
      <c r="AA575" s="211">
        <f t="shared" si="288"/>
        <v>322.29523664328934</v>
      </c>
      <c r="AB575" s="211">
        <f t="shared" si="288"/>
        <v>309.92212694339338</v>
      </c>
      <c r="AC575" s="211">
        <f t="shared" si="288"/>
        <v>297.55772438256975</v>
      </c>
      <c r="AD575" s="211">
        <f t="shared" si="288"/>
        <v>285.20238332640753</v>
      </c>
      <c r="AE575" s="211">
        <f t="shared" si="288"/>
        <v>272.85648875295084</v>
      </c>
      <c r="AF575" s="211">
        <f t="shared" si="288"/>
        <v>260.52046044708612</v>
      </c>
      <c r="AG575" s="211">
        <f t="shared" si="288"/>
        <v>248.19475800584883</v>
      </c>
      <c r="AH575" s="211">
        <f t="shared" si="288"/>
        <v>235.87988686240996</v>
      </c>
      <c r="AI575" s="211">
        <f t="shared" si="288"/>
        <v>223.57640560436377</v>
      </c>
      <c r="AJ575" s="211">
        <f t="shared" si="288"/>
        <v>211.28493495733247</v>
      </c>
      <c r="AK575" s="211">
        <f t="shared" si="288"/>
        <v>199.00616894147257</v>
      </c>
      <c r="AL575" s="211">
        <f t="shared" si="288"/>
        <v>186.74088890796511</v>
      </c>
      <c r="AM575" s="211">
        <f>AM574*($K$76/$K$71)^(1/(COUNT($D574:$D579)))</f>
        <v>478.05828011123896</v>
      </c>
      <c r="AN575" s="210">
        <f t="shared" si="289"/>
        <v>478.05828011123896</v>
      </c>
      <c r="AO575" s="210">
        <f t="shared" si="289"/>
        <v>478.05828011123896</v>
      </c>
      <c r="AP575" s="210">
        <f t="shared" si="289"/>
        <v>478.05828011123896</v>
      </c>
      <c r="AQ575" s="210">
        <f t="shared" si="289"/>
        <v>478.05828011123896</v>
      </c>
      <c r="AR575" s="210">
        <f t="shared" si="289"/>
        <v>478.05828011123896</v>
      </c>
      <c r="AS575" s="210">
        <f t="shared" si="289"/>
        <v>478.05828011123896</v>
      </c>
      <c r="AT575" s="210">
        <f t="shared" si="289"/>
        <v>478.05828011123896</v>
      </c>
      <c r="AU575" s="210">
        <f t="shared" si="289"/>
        <v>478.05828011123896</v>
      </c>
      <c r="AV575" s="210">
        <f t="shared" si="289"/>
        <v>478.05828011123896</v>
      </c>
      <c r="AW575" s="210">
        <f t="shared" si="289"/>
        <v>478.05828011123896</v>
      </c>
      <c r="AX575" s="210">
        <f t="shared" si="289"/>
        <v>478.05828011123896</v>
      </c>
      <c r="AY575" s="210">
        <f t="shared" si="289"/>
        <v>478.05828011123896</v>
      </c>
      <c r="AZ575" s="210">
        <f t="shared" si="289"/>
        <v>478.05828011123896</v>
      </c>
    </row>
    <row r="576" spans="2:52" s="202" customFormat="1" x14ac:dyDescent="0.25">
      <c r="B576" s="201"/>
      <c r="D576" s="208">
        <f t="shared" si="279"/>
        <v>23</v>
      </c>
      <c r="E576" s="207" t="s">
        <v>679</v>
      </c>
      <c r="G576"/>
      <c r="I576"/>
      <c r="J576"/>
      <c r="K576" s="211">
        <f t="shared" si="288"/>
        <v>550.85341116282802</v>
      </c>
      <c r="L576" s="211">
        <f t="shared" si="288"/>
        <v>531.85530514740424</v>
      </c>
      <c r="M576" s="211">
        <f t="shared" si="288"/>
        <v>513.51241524730108</v>
      </c>
      <c r="N576" s="211">
        <f t="shared" si="288"/>
        <v>495.8021440437326</v>
      </c>
      <c r="O576" s="211">
        <f t="shared" si="288"/>
        <v>478.70267346891399</v>
      </c>
      <c r="P576" s="211">
        <f t="shared" si="288"/>
        <v>462.19293792741809</v>
      </c>
      <c r="Q576" s="211">
        <f t="shared" si="288"/>
        <v>446.25259834453453</v>
      </c>
      <c r="R576" s="211">
        <f t="shared" si="288"/>
        <v>430.8620171096627</v>
      </c>
      <c r="S576" s="211">
        <f t="shared" si="288"/>
        <v>416.00223388386883</v>
      </c>
      <c r="T576" s="211">
        <f t="shared" si="288"/>
        <v>401.65494224180492</v>
      </c>
      <c r="U576" s="211">
        <f t="shared" si="288"/>
        <v>387.80246711921166</v>
      </c>
      <c r="V576" s="211">
        <f t="shared" si="288"/>
        <v>374.42774303822404</v>
      </c>
      <c r="W576" s="211">
        <f t="shared" si="288"/>
        <v>361.51429308365277</v>
      </c>
      <c r="X576" s="211">
        <f t="shared" si="288"/>
        <v>349.04620860434278</v>
      </c>
      <c r="Y576" s="211">
        <f t="shared" si="288"/>
        <v>337.00812961460065</v>
      </c>
      <c r="Z576" s="211">
        <f t="shared" si="288"/>
        <v>324.9776195734583</v>
      </c>
      <c r="AA576" s="211">
        <f t="shared" si="288"/>
        <v>312.9549520742259</v>
      </c>
      <c r="AB576" s="211">
        <f t="shared" si="288"/>
        <v>300.94042156651693</v>
      </c>
      <c r="AC576" s="211">
        <f t="shared" si="288"/>
        <v>288.93434586043475</v>
      </c>
      <c r="AD576" s="211">
        <f t="shared" si="288"/>
        <v>276.93706905186832</v>
      </c>
      <c r="AE576" s="211">
        <f t="shared" si="288"/>
        <v>264.94896496199664</v>
      </c>
      <c r="AF576" s="211">
        <f t="shared" si="288"/>
        <v>252.9704412101205</v>
      </c>
      <c r="AG576" s="211">
        <f t="shared" si="288"/>
        <v>241.00194407391282</v>
      </c>
      <c r="AH576" s="211">
        <f t="shared" si="288"/>
        <v>229.0439643388269</v>
      </c>
      <c r="AI576" s="211">
        <f t="shared" si="288"/>
        <v>217.09704440429624</v>
      </c>
      <c r="AJ576" s="211">
        <f t="shared" si="288"/>
        <v>205.16178700698984</v>
      </c>
      <c r="AK576" s="211">
        <f t="shared" si="288"/>
        <v>193.23886605399699</v>
      </c>
      <c r="AL576" s="211">
        <f t="shared" si="288"/>
        <v>181.32904025253271</v>
      </c>
      <c r="AM576" s="211">
        <f>AM575*($K$76/$K$71)^(1/(COUNT($D575:$D580)))</f>
        <v>464.20390105388412</v>
      </c>
      <c r="AN576" s="210">
        <f t="shared" si="289"/>
        <v>464.20390105388412</v>
      </c>
      <c r="AO576" s="210">
        <f t="shared" si="289"/>
        <v>464.20390105388412</v>
      </c>
      <c r="AP576" s="210">
        <f t="shared" si="289"/>
        <v>464.20390105388412</v>
      </c>
      <c r="AQ576" s="210">
        <f t="shared" si="289"/>
        <v>464.20390105388412</v>
      </c>
      <c r="AR576" s="210">
        <f t="shared" si="289"/>
        <v>464.20390105388412</v>
      </c>
      <c r="AS576" s="210">
        <f t="shared" si="289"/>
        <v>464.20390105388412</v>
      </c>
      <c r="AT576" s="210">
        <f t="shared" si="289"/>
        <v>464.20390105388412</v>
      </c>
      <c r="AU576" s="210">
        <f t="shared" si="289"/>
        <v>464.20390105388412</v>
      </c>
      <c r="AV576" s="210">
        <f t="shared" si="289"/>
        <v>464.20390105388412</v>
      </c>
      <c r="AW576" s="210">
        <f t="shared" si="289"/>
        <v>464.20390105388412</v>
      </c>
      <c r="AX576" s="210">
        <f t="shared" si="289"/>
        <v>464.20390105388412</v>
      </c>
      <c r="AY576" s="210">
        <f t="shared" si="289"/>
        <v>464.20390105388412</v>
      </c>
      <c r="AZ576" s="210">
        <f t="shared" si="289"/>
        <v>464.20390105388412</v>
      </c>
    </row>
    <row r="577" spans="2:52" s="202" customFormat="1" x14ac:dyDescent="0.25">
      <c r="B577" s="201"/>
      <c r="D577" s="208">
        <f t="shared" si="279"/>
        <v>24</v>
      </c>
      <c r="E577" s="202" t="s">
        <v>680</v>
      </c>
      <c r="G577"/>
      <c r="I577"/>
      <c r="J577"/>
      <c r="K577" s="211">
        <f t="shared" si="288"/>
        <v>534.88939112428602</v>
      </c>
      <c r="L577" s="211">
        <f t="shared" si="288"/>
        <v>516.44186016018909</v>
      </c>
      <c r="M577" s="211">
        <f t="shared" si="288"/>
        <v>498.63055680560967</v>
      </c>
      <c r="N577" s="211">
        <f t="shared" si="288"/>
        <v>481.43353852678018</v>
      </c>
      <c r="O577" s="211">
        <f t="shared" si="288"/>
        <v>464.82961955493454</v>
      </c>
      <c r="P577" s="211">
        <f t="shared" si="288"/>
        <v>448.79834478662167</v>
      </c>
      <c r="Q577" s="211">
        <f t="shared" si="288"/>
        <v>433.31996458415682</v>
      </c>
      <c r="R577" s="211">
        <f t="shared" si="288"/>
        <v>418.3754104451682</v>
      </c>
      <c r="S577" s="211">
        <f t="shared" si="288"/>
        <v>403.94627151126349</v>
      </c>
      <c r="T577" s="211">
        <f t="shared" si="288"/>
        <v>390.01477188687852</v>
      </c>
      <c r="U577" s="211">
        <f t="shared" si="288"/>
        <v>376.563748740363</v>
      </c>
      <c r="V577" s="211">
        <f t="shared" si="288"/>
        <v>363.57663116032842</v>
      </c>
      <c r="W577" s="211">
        <f t="shared" si="288"/>
        <v>351.03741974120766</v>
      </c>
      <c r="X577" s="211">
        <f t="shared" si="288"/>
        <v>338.93066687287882</v>
      </c>
      <c r="Y577" s="211">
        <f t="shared" si="288"/>
        <v>327.24145771006965</v>
      </c>
      <c r="Z577" s="211">
        <f t="shared" si="288"/>
        <v>315.55959814377007</v>
      </c>
      <c r="AA577" s="211">
        <f t="shared" si="288"/>
        <v>303.88535383841298</v>
      </c>
      <c r="AB577" s="211">
        <f t="shared" si="288"/>
        <v>292.21901071030805</v>
      </c>
      <c r="AC577" s="211">
        <f t="shared" si="288"/>
        <v>280.56087735925558</v>
      </c>
      <c r="AD577" s="211">
        <f t="shared" si="288"/>
        <v>268.91128790906566</v>
      </c>
      <c r="AE577" s="211">
        <f t="shared" si="288"/>
        <v>257.27060534738393</v>
      </c>
      <c r="AF577" s="211">
        <f t="shared" si="288"/>
        <v>245.63922548049064</v>
      </c>
      <c r="AG577" s="211">
        <f t="shared" si="288"/>
        <v>234.01758165269823</v>
      </c>
      <c r="AH577" s="211">
        <f t="shared" si="288"/>
        <v>222.40615042624077</v>
      </c>
      <c r="AI577" s="211">
        <f t="shared" si="288"/>
        <v>210.8054584815325</v>
      </c>
      <c r="AJ577" s="211">
        <f t="shared" si="288"/>
        <v>199.21609108761837</v>
      </c>
      <c r="AK577" s="211">
        <f t="shared" si="288"/>
        <v>187.63870262140767</v>
      </c>
      <c r="AL577" s="211">
        <f t="shared" si="288"/>
        <v>176.07402980238345</v>
      </c>
      <c r="AM577" s="211">
        <f>AM576*($K$76/$K$71)^(1/(COUNT($D576:$D581)))</f>
        <v>450.75102914963247</v>
      </c>
      <c r="AN577" s="210">
        <f t="shared" si="289"/>
        <v>450.75102914963247</v>
      </c>
      <c r="AO577" s="210">
        <f t="shared" si="289"/>
        <v>450.75102914963247</v>
      </c>
      <c r="AP577" s="210">
        <f t="shared" si="289"/>
        <v>450.75102914963247</v>
      </c>
      <c r="AQ577" s="210">
        <f t="shared" si="289"/>
        <v>450.75102914963247</v>
      </c>
      <c r="AR577" s="210">
        <f t="shared" si="289"/>
        <v>450.75102914963247</v>
      </c>
      <c r="AS577" s="210">
        <f t="shared" si="289"/>
        <v>450.75102914963247</v>
      </c>
      <c r="AT577" s="210">
        <f t="shared" si="289"/>
        <v>450.75102914963247</v>
      </c>
      <c r="AU577" s="210">
        <f t="shared" si="289"/>
        <v>450.75102914963247</v>
      </c>
      <c r="AV577" s="210">
        <f t="shared" si="289"/>
        <v>450.75102914963247</v>
      </c>
      <c r="AW577" s="210">
        <f t="shared" si="289"/>
        <v>450.75102914963247</v>
      </c>
      <c r="AX577" s="210">
        <f t="shared" si="289"/>
        <v>450.75102914963247</v>
      </c>
      <c r="AY577" s="210">
        <f t="shared" si="289"/>
        <v>450.75102914963247</v>
      </c>
      <c r="AZ577" s="210">
        <f t="shared" si="289"/>
        <v>450.75102914963247</v>
      </c>
    </row>
    <row r="578" spans="2:52" s="202" customFormat="1" x14ac:dyDescent="0.25">
      <c r="B578" s="201"/>
      <c r="D578" s="208">
        <f t="shared" si="279"/>
        <v>25</v>
      </c>
      <c r="E578" s="202" t="s">
        <v>681</v>
      </c>
      <c r="G578"/>
      <c r="I578"/>
      <c r="J578"/>
      <c r="K578" s="209" cm="1">
        <f t="array" ref="K578">SUMPRODUCT((EmissionRates!$J$50:$S$109)*(EmissionRates!$E$50:$E$109=$D578)*(EmissionRates!$J$8:$S$8=$E$556)*(EmissionRates!$B$50:$B$109=K$2)*(EmissionRates!$F$50:$F$109=$F$349))</f>
        <v>504.75695345981501</v>
      </c>
      <c r="L578" s="210">
        <f t="shared" ref="L578:AL578" si="290">K578*($AM$71/$K$71)^(1/(COUNT(K$2:AM$2)))</f>
        <v>487.34864497061278</v>
      </c>
      <c r="M578" s="210">
        <f t="shared" si="290"/>
        <v>470.54072287010314</v>
      </c>
      <c r="N578" s="210">
        <f t="shared" si="290"/>
        <v>454.31248073434205</v>
      </c>
      <c r="O578" s="210">
        <f t="shared" si="290"/>
        <v>438.64392627281779</v>
      </c>
      <c r="P578" s="210">
        <f t="shared" si="290"/>
        <v>423.51575669906265</v>
      </c>
      <c r="Q578" s="210">
        <f t="shared" si="290"/>
        <v>408.90933495069504</v>
      </c>
      <c r="R578" s="210">
        <f t="shared" si="290"/>
        <v>394.80666672959654</v>
      </c>
      <c r="S578" s="210">
        <f t="shared" si="290"/>
        <v>381.19037833393872</v>
      </c>
      <c r="T578" s="210">
        <f t="shared" si="290"/>
        <v>368.04369525475016</v>
      </c>
      <c r="U578" s="210">
        <f t="shared" si="290"/>
        <v>355.35042151065556</v>
      </c>
      <c r="V578" s="210">
        <f t="shared" si="290"/>
        <v>343.09491969532883</v>
      </c>
      <c r="W578" s="210">
        <f t="shared" si="290"/>
        <v>331.2620917130792</v>
      </c>
      <c r="X578" s="210">
        <f t="shared" si="290"/>
        <v>319.83736017883837</v>
      </c>
      <c r="Y578" s="210">
        <f t="shared" si="290"/>
        <v>308.80665045963372</v>
      </c>
      <c r="Z578" s="210">
        <f t="shared" si="290"/>
        <v>297.78287630506151</v>
      </c>
      <c r="AA578" s="210">
        <f t="shared" si="290"/>
        <v>286.76628841362503</v>
      </c>
      <c r="AB578" s="210">
        <f t="shared" si="290"/>
        <v>275.75715659483598</v>
      </c>
      <c r="AC578" s="210">
        <f t="shared" si="290"/>
        <v>264.75577206384571</v>
      </c>
      <c r="AD578" s="210">
        <f t="shared" si="290"/>
        <v>253.76245012194698</v>
      </c>
      <c r="AE578" s="210">
        <f t="shared" si="290"/>
        <v>242.77753330825382</v>
      </c>
      <c r="AF578" s="210">
        <f t="shared" si="290"/>
        <v>231.80139513171122</v>
      </c>
      <c r="AG578" s="210">
        <f t="shared" si="290"/>
        <v>220.83444452463038</v>
      </c>
      <c r="AH578" s="210">
        <f t="shared" si="290"/>
        <v>209.87713120260756</v>
      </c>
      <c r="AI578" s="210">
        <f t="shared" si="290"/>
        <v>198.92995217606338</v>
      </c>
      <c r="AJ578" s="210">
        <f t="shared" si="290"/>
        <v>187.99345974351976</v>
      </c>
      <c r="AK578" s="210">
        <f t="shared" si="290"/>
        <v>177.06827141824326</v>
      </c>
      <c r="AL578" s="210">
        <f t="shared" si="290"/>
        <v>166.15508241739084</v>
      </c>
      <c r="AM578" s="209" cm="1">
        <f t="array" ref="AM578">SUMPRODUCT((EmissionRates!$J$50:$S$109)*(EmissionRates!$E$50:$E$109=$D578)*(EmissionRates!$J$8:$S$8=$E$556)*(EmissionRates!$B$50:$B$109=AM$2)*(EmissionRates!$F$50:$F$109=$F$349))</f>
        <v>425.15728850558401</v>
      </c>
      <c r="AN578" s="210">
        <f t="shared" si="289"/>
        <v>425.15728850558401</v>
      </c>
      <c r="AO578" s="210">
        <f t="shared" si="289"/>
        <v>425.15728850558401</v>
      </c>
      <c r="AP578" s="210">
        <f t="shared" si="289"/>
        <v>425.15728850558401</v>
      </c>
      <c r="AQ578" s="210">
        <f t="shared" si="289"/>
        <v>425.15728850558401</v>
      </c>
      <c r="AR578" s="210">
        <f t="shared" si="289"/>
        <v>425.15728850558401</v>
      </c>
      <c r="AS578" s="210">
        <f t="shared" si="289"/>
        <v>425.15728850558401</v>
      </c>
      <c r="AT578" s="210">
        <f t="shared" si="289"/>
        <v>425.15728850558401</v>
      </c>
      <c r="AU578" s="210">
        <f t="shared" si="289"/>
        <v>425.15728850558401</v>
      </c>
      <c r="AV578" s="210">
        <f t="shared" si="289"/>
        <v>425.15728850558401</v>
      </c>
      <c r="AW578" s="210">
        <f t="shared" si="289"/>
        <v>425.15728850558401</v>
      </c>
      <c r="AX578" s="210">
        <f t="shared" si="289"/>
        <v>425.15728850558401</v>
      </c>
      <c r="AY578" s="210">
        <f t="shared" si="289"/>
        <v>425.15728850558401</v>
      </c>
      <c r="AZ578" s="210">
        <f t="shared" si="289"/>
        <v>425.15728850558401</v>
      </c>
    </row>
    <row r="579" spans="2:52" s="202" customFormat="1" x14ac:dyDescent="0.25">
      <c r="B579" s="201"/>
      <c r="D579" s="208">
        <f t="shared" si="279"/>
        <v>26</v>
      </c>
      <c r="E579" s="202" t="s">
        <v>682</v>
      </c>
      <c r="G579"/>
      <c r="I579"/>
      <c r="J579"/>
      <c r="K579" s="211">
        <f t="shared" ref="K579:AL582" si="291">K578*($K$76/$K$71)^(1/(COUNT($D578:$D583)))</f>
        <v>490.12883288120963</v>
      </c>
      <c r="L579" s="211">
        <f t="shared" si="291"/>
        <v>473.22502627931004</v>
      </c>
      <c r="M579" s="211">
        <f t="shared" si="291"/>
        <v>456.90420655446218</v>
      </c>
      <c r="N579" s="211">
        <f t="shared" si="291"/>
        <v>441.14626736572052</v>
      </c>
      <c r="O579" s="211">
        <f t="shared" si="291"/>
        <v>425.93179580961163</v>
      </c>
      <c r="P579" s="211">
        <f t="shared" si="291"/>
        <v>411.24204850451787</v>
      </c>
      <c r="Q579" s="211">
        <f t="shared" si="291"/>
        <v>397.05892849987572</v>
      </c>
      <c r="R579" s="211">
        <f t="shared" si="291"/>
        <v>383.36496298174001</v>
      </c>
      <c r="S579" s="211">
        <f t="shared" si="291"/>
        <v>370.14328174725051</v>
      </c>
      <c r="T579" s="211">
        <f t="shared" si="291"/>
        <v>357.37759642148148</v>
      </c>
      <c r="U579" s="211">
        <f t="shared" si="291"/>
        <v>345.05218039107098</v>
      </c>
      <c r="V579" s="211">
        <f t="shared" si="291"/>
        <v>333.15184942990896</v>
      </c>
      <c r="W579" s="211">
        <f t="shared" si="291"/>
        <v>321.66194299301657</v>
      </c>
      <c r="X579" s="211">
        <f t="shared" si="291"/>
        <v>310.56830615557101</v>
      </c>
      <c r="Y579" s="211">
        <f t="shared" si="291"/>
        <v>299.85727217482639</v>
      </c>
      <c r="Z579" s="211">
        <f t="shared" si="291"/>
        <v>289.15297276242285</v>
      </c>
      <c r="AA579" s="211">
        <f t="shared" si="291"/>
        <v>278.45565135148973</v>
      </c>
      <c r="AB579" s="211">
        <f t="shared" si="291"/>
        <v>267.7655699323181</v>
      </c>
      <c r="AC579" s="211">
        <f t="shared" si="291"/>
        <v>257.08301128049175</v>
      </c>
      <c r="AD579" s="211">
        <f t="shared" si="291"/>
        <v>246.40828155970706</v>
      </c>
      <c r="AE579" s="211">
        <f t="shared" si="291"/>
        <v>235.74171338211534</v>
      </c>
      <c r="AF579" s="211">
        <f t="shared" si="291"/>
        <v>225.08366943217695</v>
      </c>
      <c r="AG579" s="211">
        <f t="shared" si="291"/>
        <v>214.4345467911308</v>
      </c>
      <c r="AH579" s="211">
        <f t="shared" si="291"/>
        <v>203.79478214157984</v>
      </c>
      <c r="AI579" s="211">
        <f t="shared" si="291"/>
        <v>193.16485809032272</v>
      </c>
      <c r="AJ579" s="211">
        <f t="shared" si="291"/>
        <v>182.54531092998127</v>
      </c>
      <c r="AK579" s="211">
        <f t="shared" si="291"/>
        <v>171.93674027796447</v>
      </c>
      <c r="AL579" s="211">
        <f t="shared" si="291"/>
        <v>161.33982120367244</v>
      </c>
      <c r="AM579" s="211">
        <f>AM578*($K$76/$K$71)^(1/(COUNT($D578:$D583)))</f>
        <v>412.83600786050675</v>
      </c>
      <c r="AN579" s="210">
        <f t="shared" si="289"/>
        <v>412.83600786050675</v>
      </c>
      <c r="AO579" s="210">
        <f t="shared" si="289"/>
        <v>412.83600786050675</v>
      </c>
      <c r="AP579" s="210">
        <f t="shared" si="289"/>
        <v>412.83600786050675</v>
      </c>
      <c r="AQ579" s="210">
        <f t="shared" si="289"/>
        <v>412.83600786050675</v>
      </c>
      <c r="AR579" s="210">
        <f t="shared" si="289"/>
        <v>412.83600786050675</v>
      </c>
      <c r="AS579" s="210">
        <f t="shared" si="289"/>
        <v>412.83600786050675</v>
      </c>
      <c r="AT579" s="210">
        <f t="shared" si="289"/>
        <v>412.83600786050675</v>
      </c>
      <c r="AU579" s="210">
        <f t="shared" si="289"/>
        <v>412.83600786050675</v>
      </c>
      <c r="AV579" s="210">
        <f t="shared" si="289"/>
        <v>412.83600786050675</v>
      </c>
      <c r="AW579" s="210">
        <f t="shared" si="289"/>
        <v>412.83600786050675</v>
      </c>
      <c r="AX579" s="210">
        <f t="shared" si="289"/>
        <v>412.83600786050675</v>
      </c>
      <c r="AY579" s="210">
        <f t="shared" si="289"/>
        <v>412.83600786050675</v>
      </c>
      <c r="AZ579" s="210">
        <f t="shared" si="289"/>
        <v>412.83600786050675</v>
      </c>
    </row>
    <row r="580" spans="2:52" s="202" customFormat="1" x14ac:dyDescent="0.25">
      <c r="B580" s="201"/>
      <c r="D580" s="208">
        <f t="shared" si="279"/>
        <v>27</v>
      </c>
      <c r="E580" s="202" t="s">
        <v>683</v>
      </c>
      <c r="G580"/>
      <c r="I580"/>
      <c r="J580"/>
      <c r="K580" s="211">
        <f t="shared" si="291"/>
        <v>475.92464288978192</v>
      </c>
      <c r="L580" s="211">
        <f t="shared" si="291"/>
        <v>459.51071744655701</v>
      </c>
      <c r="M580" s="211">
        <f t="shared" si="291"/>
        <v>443.66288361569303</v>
      </c>
      <c r="N580" s="211">
        <f t="shared" si="291"/>
        <v>428.36161774852371</v>
      </c>
      <c r="O580" s="211">
        <f t="shared" si="291"/>
        <v>413.58806953767441</v>
      </c>
      <c r="P580" s="211">
        <f t="shared" si="291"/>
        <v>399.32403879453238</v>
      </c>
      <c r="Q580" s="211">
        <f t="shared" si="291"/>
        <v>385.55195302762911</v>
      </c>
      <c r="R580" s="211">
        <f t="shared" si="291"/>
        <v>372.25484579430844</v>
      </c>
      <c r="S580" s="211">
        <f t="shared" si="291"/>
        <v>359.41633579901497</v>
      </c>
      <c r="T580" s="211">
        <f t="shared" si="291"/>
        <v>347.02060671244959</v>
      </c>
      <c r="U580" s="211">
        <f t="shared" si="291"/>
        <v>335.05238768673308</v>
      </c>
      <c r="V580" s="211">
        <f t="shared" si="291"/>
        <v>323.49693454257186</v>
      </c>
      <c r="W580" s="211">
        <f t="shared" si="291"/>
        <v>312.34001160525031</v>
      </c>
      <c r="X580" s="211">
        <f t="shared" si="291"/>
        <v>301.5678741670722</v>
      </c>
      <c r="Y580" s="211">
        <f t="shared" si="291"/>
        <v>291.16725155464633</v>
      </c>
      <c r="Z580" s="211">
        <f t="shared" si="291"/>
        <v>280.77316833924783</v>
      </c>
      <c r="AA580" s="211">
        <f t="shared" si="291"/>
        <v>270.38586089918647</v>
      </c>
      <c r="AB580" s="211">
        <f t="shared" si="291"/>
        <v>260.00558363213776</v>
      </c>
      <c r="AC580" s="211">
        <f t="shared" si="291"/>
        <v>249.63261111870102</v>
      </c>
      <c r="AD580" s="211">
        <f t="shared" si="291"/>
        <v>239.26724064978862</v>
      </c>
      <c r="AE580" s="211">
        <f t="shared" si="291"/>
        <v>228.90979519827766</v>
      </c>
      <c r="AF580" s="211">
        <f t="shared" si="291"/>
        <v>218.56062693784315</v>
      </c>
      <c r="AG580" s="211">
        <f t="shared" si="291"/>
        <v>208.22012144210194</v>
      </c>
      <c r="AH580" s="211">
        <f t="shared" si="291"/>
        <v>197.88870273836667</v>
      </c>
      <c r="AI580" s="211">
        <f t="shared" si="291"/>
        <v>187.56683944723852</v>
      </c>
      <c r="AJ580" s="211">
        <f t="shared" si="291"/>
        <v>177.25505231929853</v>
      </c>
      <c r="AK580" s="211">
        <f t="shared" si="291"/>
        <v>166.9539235947295</v>
      </c>
      <c r="AL580" s="211">
        <f t="shared" si="291"/>
        <v>156.66410877906719</v>
      </c>
      <c r="AM580" s="211">
        <f>AM579*($K$76/$K$71)^(1/(COUNT($D579:$D584)))</f>
        <v>400.87180437449308</v>
      </c>
      <c r="AN580" s="210">
        <f t="shared" si="289"/>
        <v>400.87180437449308</v>
      </c>
      <c r="AO580" s="210">
        <f t="shared" si="289"/>
        <v>400.87180437449308</v>
      </c>
      <c r="AP580" s="210">
        <f t="shared" si="289"/>
        <v>400.87180437449308</v>
      </c>
      <c r="AQ580" s="210">
        <f t="shared" si="289"/>
        <v>400.87180437449308</v>
      </c>
      <c r="AR580" s="210">
        <f t="shared" si="289"/>
        <v>400.87180437449308</v>
      </c>
      <c r="AS580" s="210">
        <f t="shared" si="289"/>
        <v>400.87180437449308</v>
      </c>
      <c r="AT580" s="210">
        <f t="shared" si="289"/>
        <v>400.87180437449308</v>
      </c>
      <c r="AU580" s="210">
        <f t="shared" si="289"/>
        <v>400.87180437449308</v>
      </c>
      <c r="AV580" s="210">
        <f t="shared" si="289"/>
        <v>400.87180437449308</v>
      </c>
      <c r="AW580" s="210">
        <f t="shared" si="289"/>
        <v>400.87180437449308</v>
      </c>
      <c r="AX580" s="210">
        <f t="shared" si="289"/>
        <v>400.87180437449308</v>
      </c>
      <c r="AY580" s="210">
        <f t="shared" si="289"/>
        <v>400.87180437449308</v>
      </c>
      <c r="AZ580" s="210">
        <f t="shared" si="289"/>
        <v>400.87180437449308</v>
      </c>
    </row>
    <row r="581" spans="2:52" s="202" customFormat="1" x14ac:dyDescent="0.25">
      <c r="B581" s="201"/>
      <c r="D581" s="208">
        <f t="shared" si="279"/>
        <v>28</v>
      </c>
      <c r="E581" s="202" t="s">
        <v>684</v>
      </c>
      <c r="G581"/>
      <c r="I581"/>
      <c r="J581"/>
      <c r="K581" s="211">
        <f t="shared" si="291"/>
        <v>462.13209775533301</v>
      </c>
      <c r="L581" s="211">
        <f t="shared" si="291"/>
        <v>446.19385645851946</v>
      </c>
      <c r="M581" s="211">
        <f t="shared" si="291"/>
        <v>430.80530114298563</v>
      </c>
      <c r="N581" s="211">
        <f t="shared" si="291"/>
        <v>415.94747396561746</v>
      </c>
      <c r="O581" s="211">
        <f t="shared" si="291"/>
        <v>401.6020709108098</v>
      </c>
      <c r="P581" s="211">
        <f t="shared" si="291"/>
        <v>387.75141924093737</v>
      </c>
      <c r="Q581" s="211">
        <f t="shared" si="291"/>
        <v>374.37845572452767</v>
      </c>
      <c r="R581" s="211">
        <f t="shared" si="291"/>
        <v>361.4667056153088</v>
      </c>
      <c r="S581" s="211">
        <f t="shared" si="291"/>
        <v>349.00026235624057</v>
      </c>
      <c r="T581" s="211">
        <f t="shared" si="291"/>
        <v>336.96376798352134</v>
      </c>
      <c r="U581" s="211">
        <f t="shared" si="291"/>
        <v>325.34239420643257</v>
      </c>
      <c r="V581" s="211">
        <f t="shared" si="291"/>
        <v>314.12182413971004</v>
      </c>
      <c r="W581" s="211">
        <f t="shared" si="291"/>
        <v>303.28823466593894</v>
      </c>
      <c r="X581" s="211">
        <f t="shared" si="291"/>
        <v>292.82827940624276</v>
      </c>
      <c r="Y581" s="211">
        <f t="shared" si="291"/>
        <v>282.72907227828779</v>
      </c>
      <c r="Z581" s="211">
        <f t="shared" si="291"/>
        <v>272.63621503221316</v>
      </c>
      <c r="AA581" s="211">
        <f t="shared" si="291"/>
        <v>262.54993719596166</v>
      </c>
      <c r="AB581" s="211">
        <f t="shared" si="291"/>
        <v>252.47048579463095</v>
      </c>
      <c r="AC581" s="211">
        <f t="shared" si="291"/>
        <v>242.39812745133105</v>
      </c>
      <c r="AD581" s="211">
        <f t="shared" si="291"/>
        <v>232.33315084132809</v>
      </c>
      <c r="AE581" s="211">
        <f t="shared" si="291"/>
        <v>222.27586957757623</v>
      </c>
      <c r="AF581" s="211">
        <f t="shared" si="291"/>
        <v>212.22662562757316</v>
      </c>
      <c r="AG581" s="211">
        <f t="shared" si="291"/>
        <v>202.1857933908106</v>
      </c>
      <c r="AH581" s="211">
        <f t="shared" si="291"/>
        <v>192.15378460606783</v>
      </c>
      <c r="AI581" s="211">
        <f t="shared" si="291"/>
        <v>182.13105431307582</v>
      </c>
      <c r="AJ581" s="211">
        <f t="shared" si="291"/>
        <v>172.11810817079137</v>
      </c>
      <c r="AK581" s="211">
        <f t="shared" si="291"/>
        <v>162.11551154577216</v>
      </c>
      <c r="AL581" s="211">
        <f t="shared" si="291"/>
        <v>152.1239009466606</v>
      </c>
      <c r="AM581" s="211">
        <f>AM580*($K$76/$K$71)^(1/(COUNT($D580:$D585)))</f>
        <v>389.25432976466578</v>
      </c>
      <c r="AN581" s="210">
        <f t="shared" si="289"/>
        <v>389.25432976466578</v>
      </c>
      <c r="AO581" s="210">
        <f t="shared" si="289"/>
        <v>389.25432976466578</v>
      </c>
      <c r="AP581" s="210">
        <f t="shared" si="289"/>
        <v>389.25432976466578</v>
      </c>
      <c r="AQ581" s="210">
        <f t="shared" si="289"/>
        <v>389.25432976466578</v>
      </c>
      <c r="AR581" s="210">
        <f t="shared" si="289"/>
        <v>389.25432976466578</v>
      </c>
      <c r="AS581" s="210">
        <f t="shared" si="289"/>
        <v>389.25432976466578</v>
      </c>
      <c r="AT581" s="210">
        <f t="shared" si="289"/>
        <v>389.25432976466578</v>
      </c>
      <c r="AU581" s="210">
        <f t="shared" si="289"/>
        <v>389.25432976466578</v>
      </c>
      <c r="AV581" s="210">
        <f t="shared" si="289"/>
        <v>389.25432976466578</v>
      </c>
      <c r="AW581" s="210">
        <f t="shared" si="289"/>
        <v>389.25432976466578</v>
      </c>
      <c r="AX581" s="210">
        <f t="shared" si="289"/>
        <v>389.25432976466578</v>
      </c>
      <c r="AY581" s="210">
        <f t="shared" si="289"/>
        <v>389.25432976466578</v>
      </c>
      <c r="AZ581" s="210">
        <f t="shared" si="289"/>
        <v>389.25432976466578</v>
      </c>
    </row>
    <row r="582" spans="2:52" s="202" customFormat="1" x14ac:dyDescent="0.25">
      <c r="B582" s="201"/>
      <c r="D582" s="208">
        <f t="shared" si="279"/>
        <v>29</v>
      </c>
      <c r="E582" s="202" t="s">
        <v>685</v>
      </c>
      <c r="G582"/>
      <c r="I582"/>
      <c r="J582"/>
      <c r="K582" s="211">
        <f t="shared" si="291"/>
        <v>448.73926779455257</v>
      </c>
      <c r="L582" s="211">
        <f t="shared" si="291"/>
        <v>433.26292506872971</v>
      </c>
      <c r="M582" s="211">
        <f t="shared" si="291"/>
        <v>418.32033813687679</v>
      </c>
      <c r="N582" s="211">
        <f t="shared" si="291"/>
        <v>403.89309856409113</v>
      </c>
      <c r="O582" s="211">
        <f t="shared" si="291"/>
        <v>389.96343279471569</v>
      </c>
      <c r="P582" s="211">
        <f t="shared" si="291"/>
        <v>376.51418025630721</v>
      </c>
      <c r="Q582" s="211">
        <f t="shared" si="291"/>
        <v>363.52877221876798</v>
      </c>
      <c r="R582" s="211">
        <f t="shared" si="291"/>
        <v>350.99121138259204</v>
      </c>
      <c r="S582" s="211">
        <f t="shared" si="291"/>
        <v>338.88605217108375</v>
      </c>
      <c r="T582" s="211">
        <f t="shared" si="291"/>
        <v>327.19838170226711</v>
      </c>
      <c r="U582" s="211">
        <f t="shared" si="291"/>
        <v>315.91380141704616</v>
      </c>
      <c r="V582" s="211">
        <f t="shared" si="291"/>
        <v>305.01840934098163</v>
      </c>
      <c r="W582" s="211">
        <f t="shared" si="291"/>
        <v>294.49878295783304</v>
      </c>
      <c r="X582" s="211">
        <f t="shared" si="291"/>
        <v>284.34196267376592</v>
      </c>
      <c r="Y582" s="211">
        <f t="shared" si="291"/>
        <v>274.53543585185412</v>
      </c>
      <c r="Z582" s="211">
        <f t="shared" si="291"/>
        <v>264.7350748889238</v>
      </c>
      <c r="AA582" s="211">
        <f t="shared" si="291"/>
        <v>254.94110266107782</v>
      </c>
      <c r="AB582" s="211">
        <f t="shared" si="291"/>
        <v>245.15375903449737</v>
      </c>
      <c r="AC582" s="211">
        <f t="shared" si="291"/>
        <v>235.37330290541519</v>
      </c>
      <c r="AD582" s="211">
        <f t="shared" si="291"/>
        <v>225.60001458313718</v>
      </c>
      <c r="AE582" s="211">
        <f t="shared" si="291"/>
        <v>215.83419859195007</v>
      </c>
      <c r="AF582" s="211">
        <f t="shared" si="291"/>
        <v>206.0761869889545</v>
      </c>
      <c r="AG582" s="211">
        <f t="shared" si="291"/>
        <v>196.32634332334911</v>
      </c>
      <c r="AH582" s="211">
        <f t="shared" si="291"/>
        <v>186.5850674015079</v>
      </c>
      <c r="AI582" s="211">
        <f t="shared" si="291"/>
        <v>176.85280107587241</v>
      </c>
      <c r="AJ582" s="211">
        <f t="shared" si="291"/>
        <v>167.13003535113833</v>
      </c>
      <c r="AK582" s="211">
        <f t="shared" si="291"/>
        <v>157.41731920924471</v>
      </c>
      <c r="AL582" s="211">
        <f t="shared" si="291"/>
        <v>147.7152707124805</v>
      </c>
      <c r="AM582" s="211">
        <f>AM581*($K$76/$K$71)^(1/(COUNT($D581:$D586)))</f>
        <v>377.97353564679918</v>
      </c>
      <c r="AN582" s="210">
        <f>$AM582</f>
        <v>377.97353564679918</v>
      </c>
      <c r="AO582" s="210">
        <f>$AM582</f>
        <v>377.97353564679918</v>
      </c>
      <c r="AP582" s="210">
        <f t="shared" si="289"/>
        <v>377.97353564679918</v>
      </c>
      <c r="AQ582" s="210">
        <f t="shared" si="289"/>
        <v>377.97353564679918</v>
      </c>
      <c r="AR582" s="210">
        <f t="shared" si="289"/>
        <v>377.97353564679918</v>
      </c>
      <c r="AS582" s="210">
        <f t="shared" si="289"/>
        <v>377.97353564679918</v>
      </c>
      <c r="AT582" s="210">
        <f t="shared" si="289"/>
        <v>377.97353564679918</v>
      </c>
      <c r="AU582" s="210">
        <f t="shared" si="289"/>
        <v>377.97353564679918</v>
      </c>
      <c r="AV582" s="210">
        <f t="shared" si="289"/>
        <v>377.97353564679918</v>
      </c>
      <c r="AW582" s="210">
        <f t="shared" si="289"/>
        <v>377.97353564679918</v>
      </c>
      <c r="AX582" s="210">
        <f t="shared" si="289"/>
        <v>377.97353564679918</v>
      </c>
      <c r="AY582" s="210">
        <f t="shared" si="289"/>
        <v>377.97353564679918</v>
      </c>
      <c r="AZ582" s="210">
        <f t="shared" si="289"/>
        <v>377.97353564679918</v>
      </c>
    </row>
    <row r="583" spans="2:52" s="202" customFormat="1" x14ac:dyDescent="0.25">
      <c r="B583" s="201"/>
      <c r="D583" s="208">
        <f t="shared" si="279"/>
        <v>30</v>
      </c>
      <c r="E583" s="202" t="s">
        <v>686</v>
      </c>
      <c r="G583"/>
      <c r="I583"/>
      <c r="J583"/>
      <c r="K583" s="209" cm="1">
        <f t="array" ref="K583">SUMPRODUCT((EmissionRates!$J$50:$S$109)*(EmissionRates!$E$50:$E$109=$D583)*(EmissionRates!$J$8:$S$8=$E$556)*(EmissionRates!$B$50:$B$109=K$2)*(EmissionRates!$F$50:$F$109=$F$349))</f>
        <v>436.81823428966197</v>
      </c>
      <c r="L583" s="210">
        <f t="shared" ref="L583:AL583" si="292">K583*($AM$71/$K$71)^(1/(COUNT(K$2:AM$2)))</f>
        <v>421.75303008771834</v>
      </c>
      <c r="M583" s="210">
        <f t="shared" si="292"/>
        <v>407.20740213014864</v>
      </c>
      <c r="N583" s="210">
        <f t="shared" si="292"/>
        <v>393.16343101339885</v>
      </c>
      <c r="O583" s="210">
        <f t="shared" si="292"/>
        <v>379.60381534720409</v>
      </c>
      <c r="P583" s="210">
        <f t="shared" si="292"/>
        <v>366.51185044023941</v>
      </c>
      <c r="Q583" s="210">
        <f t="shared" si="292"/>
        <v>353.87140772087031</v>
      </c>
      <c r="R583" s="210">
        <f t="shared" si="292"/>
        <v>341.66691486765075</v>
      </c>
      <c r="S583" s="210">
        <f t="shared" si="292"/>
        <v>329.88333662509052</v>
      </c>
      <c r="T583" s="210">
        <f t="shared" si="292"/>
        <v>318.50615628105766</v>
      </c>
      <c r="U583" s="210">
        <f t="shared" si="292"/>
        <v>307.52135778299765</v>
      </c>
      <c r="V583" s="210">
        <f t="shared" si="292"/>
        <v>296.91540847093739</v>
      </c>
      <c r="W583" s="210">
        <f t="shared" si="292"/>
        <v>286.67524240600159</v>
      </c>
      <c r="X583" s="210">
        <f t="shared" si="292"/>
        <v>276.7882442739039</v>
      </c>
      <c r="Y583" s="210">
        <f t="shared" si="292"/>
        <v>267.2422338435822</v>
      </c>
      <c r="Z583" s="210">
        <f t="shared" si="292"/>
        <v>257.70222547242139</v>
      </c>
      <c r="AA583" s="210">
        <f t="shared" si="292"/>
        <v>248.16843611568441</v>
      </c>
      <c r="AB583" s="210">
        <f t="shared" si="292"/>
        <v>238.64109926736018</v>
      </c>
      <c r="AC583" s="210">
        <f t="shared" si="292"/>
        <v>229.12046694594463</v>
      </c>
      <c r="AD583" s="210">
        <f t="shared" si="292"/>
        <v>219.60681201415517</v>
      </c>
      <c r="AE583" s="210">
        <f t="shared" si="292"/>
        <v>210.10043090640431</v>
      </c>
      <c r="AF583" s="210">
        <f t="shared" si="292"/>
        <v>200.60164685849244</v>
      </c>
      <c r="AG583" s="210">
        <f t="shared" si="292"/>
        <v>191.110813761711</v>
      </c>
      <c r="AH583" s="210">
        <f t="shared" si="292"/>
        <v>181.6283208013329</v>
      </c>
      <c r="AI583" s="210">
        <f t="shared" si="292"/>
        <v>172.15459809171887</v>
      </c>
      <c r="AJ583" s="210">
        <f t="shared" si="292"/>
        <v>162.69012359372408</v>
      </c>
      <c r="AK583" s="210">
        <f t="shared" si="292"/>
        <v>153.23543170524621</v>
      </c>
      <c r="AL583" s="210">
        <f t="shared" si="292"/>
        <v>143.79112406937085</v>
      </c>
      <c r="AM583" s="209" cm="1">
        <f t="array" ref="AM583">SUMPRODUCT((EmissionRates!$J$50:$S$109)*(EmissionRates!$E$50:$E$109=$D583)*(EmissionRates!$J$8:$S$8=$E$556)*(EmissionRates!$B$50:$B$109=AM$2)*(EmissionRates!$F$50:$F$109=$F$349))</f>
        <v>367.594870789482</v>
      </c>
      <c r="AN583" s="210">
        <f t="shared" ref="AN583:AZ602" si="293">$AM583</f>
        <v>367.594870789482</v>
      </c>
      <c r="AO583" s="210">
        <f t="shared" si="293"/>
        <v>367.594870789482</v>
      </c>
      <c r="AP583" s="210">
        <f t="shared" si="293"/>
        <v>367.594870789482</v>
      </c>
      <c r="AQ583" s="210">
        <f t="shared" si="293"/>
        <v>367.594870789482</v>
      </c>
      <c r="AR583" s="210">
        <f t="shared" si="293"/>
        <v>367.594870789482</v>
      </c>
      <c r="AS583" s="210">
        <f t="shared" si="293"/>
        <v>367.594870789482</v>
      </c>
      <c r="AT583" s="210">
        <f t="shared" si="293"/>
        <v>367.594870789482</v>
      </c>
      <c r="AU583" s="210">
        <f t="shared" si="293"/>
        <v>367.594870789482</v>
      </c>
      <c r="AV583" s="210">
        <f t="shared" si="293"/>
        <v>367.594870789482</v>
      </c>
      <c r="AW583" s="210">
        <f t="shared" si="293"/>
        <v>367.594870789482</v>
      </c>
      <c r="AX583" s="210">
        <f t="shared" si="293"/>
        <v>367.594870789482</v>
      </c>
      <c r="AY583" s="210">
        <f t="shared" si="293"/>
        <v>367.594870789482</v>
      </c>
      <c r="AZ583" s="210">
        <f t="shared" si="293"/>
        <v>367.594870789482</v>
      </c>
    </row>
    <row r="584" spans="2:52" s="202" customFormat="1" x14ac:dyDescent="0.25">
      <c r="B584" s="201"/>
      <c r="D584" s="208">
        <f t="shared" si="279"/>
        <v>31</v>
      </c>
      <c r="E584" s="207" t="s">
        <v>687</v>
      </c>
      <c r="G584"/>
      <c r="I584"/>
      <c r="J584"/>
      <c r="K584" s="211">
        <f t="shared" ref="K584:AL587" si="294">K583*($K$76/$K$71)^(1/(COUNT($D583:$D588)))</f>
        <v>424.15901333525193</v>
      </c>
      <c r="L584" s="211">
        <f t="shared" si="294"/>
        <v>409.53040663255382</v>
      </c>
      <c r="M584" s="211">
        <f t="shared" si="294"/>
        <v>395.40631858284752</v>
      </c>
      <c r="N584" s="211">
        <f t="shared" si="294"/>
        <v>381.76934909626868</v>
      </c>
      <c r="O584" s="211">
        <f t="shared" si="294"/>
        <v>368.60269818589364</v>
      </c>
      <c r="P584" s="211">
        <f t="shared" si="294"/>
        <v>355.89014527109123</v>
      </c>
      <c r="Q584" s="211">
        <f t="shared" si="294"/>
        <v>343.61602919467072</v>
      </c>
      <c r="R584" s="211">
        <f t="shared" si="294"/>
        <v>331.76522892920832</v>
      </c>
      <c r="S584" s="211">
        <f t="shared" si="294"/>
        <v>320.32314494878375</v>
      </c>
      <c r="T584" s="211">
        <f t="shared" si="294"/>
        <v>309.27568124317713</v>
      </c>
      <c r="U584" s="211">
        <f t="shared" si="294"/>
        <v>298.60922795236962</v>
      </c>
      <c r="V584" s="211">
        <f t="shared" si="294"/>
        <v>288.31064459995383</v>
      </c>
      <c r="W584" s="211">
        <f t="shared" si="294"/>
        <v>278.36724390479861</v>
      </c>
      <c r="X584" s="211">
        <f t="shared" si="294"/>
        <v>268.76677615102545</v>
      </c>
      <c r="Y584" s="211">
        <f t="shared" si="294"/>
        <v>259.49741409704058</v>
      </c>
      <c r="Z584" s="211">
        <f t="shared" si="294"/>
        <v>250.23388015940205</v>
      </c>
      <c r="AA584" s="211">
        <f t="shared" si="294"/>
        <v>240.97638500589585</v>
      </c>
      <c r="AB584" s="211">
        <f t="shared" si="294"/>
        <v>231.72515536373291</v>
      </c>
      <c r="AC584" s="211">
        <f t="shared" si="294"/>
        <v>222.48043594778133</v>
      </c>
      <c r="AD584" s="211">
        <f t="shared" si="294"/>
        <v>213.24249171305419</v>
      </c>
      <c r="AE584" s="211">
        <f t="shared" si="294"/>
        <v>204.01161050313965</v>
      </c>
      <c r="AF584" s="211">
        <f t="shared" si="294"/>
        <v>194.78810618629552</v>
      </c>
      <c r="AG584" s="211">
        <f t="shared" si="294"/>
        <v>185.57232239785847</v>
      </c>
      <c r="AH584" s="211">
        <f t="shared" si="294"/>
        <v>176.36463704430858</v>
      </c>
      <c r="AI584" s="211">
        <f t="shared" si="294"/>
        <v>167.16546777506738</v>
      </c>
      <c r="AJ584" s="211">
        <f t="shared" si="294"/>
        <v>157.97527869943443</v>
      </c>
      <c r="AK584" s="211">
        <f t="shared" si="294"/>
        <v>148.79458872817676</v>
      </c>
      <c r="AL584" s="211">
        <f t="shared" si="294"/>
        <v>139.62398206844858</v>
      </c>
      <c r="AM584" s="211">
        <f>AM583*($K$76/$K$71)^(1/(COUNT($D583:$D588)))</f>
        <v>356.94177912402267</v>
      </c>
      <c r="AN584" s="210">
        <f t="shared" si="293"/>
        <v>356.94177912402267</v>
      </c>
      <c r="AO584" s="210">
        <f t="shared" si="293"/>
        <v>356.94177912402267</v>
      </c>
      <c r="AP584" s="210">
        <f t="shared" si="293"/>
        <v>356.94177912402267</v>
      </c>
      <c r="AQ584" s="210">
        <f t="shared" si="293"/>
        <v>356.94177912402267</v>
      </c>
      <c r="AR584" s="210">
        <f t="shared" si="293"/>
        <v>356.94177912402267</v>
      </c>
      <c r="AS584" s="210">
        <f t="shared" si="293"/>
        <v>356.94177912402267</v>
      </c>
      <c r="AT584" s="210">
        <f t="shared" si="293"/>
        <v>356.94177912402267</v>
      </c>
      <c r="AU584" s="210">
        <f t="shared" si="293"/>
        <v>356.94177912402267</v>
      </c>
      <c r="AV584" s="210">
        <f t="shared" si="293"/>
        <v>356.94177912402267</v>
      </c>
      <c r="AW584" s="210">
        <f t="shared" si="293"/>
        <v>356.94177912402267</v>
      </c>
      <c r="AX584" s="210">
        <f t="shared" si="293"/>
        <v>356.94177912402267</v>
      </c>
      <c r="AY584" s="210">
        <f t="shared" si="293"/>
        <v>356.94177912402267</v>
      </c>
      <c r="AZ584" s="210">
        <f t="shared" si="293"/>
        <v>356.94177912402267</v>
      </c>
    </row>
    <row r="585" spans="2:52" s="202" customFormat="1" x14ac:dyDescent="0.25">
      <c r="B585" s="201"/>
      <c r="D585" s="208">
        <f t="shared" si="279"/>
        <v>32</v>
      </c>
      <c r="E585" s="207" t="s">
        <v>688</v>
      </c>
      <c r="G585"/>
      <c r="I585"/>
      <c r="J585"/>
      <c r="K585" s="211">
        <f t="shared" si="294"/>
        <v>411.86666322686591</v>
      </c>
      <c r="L585" s="211">
        <f t="shared" si="294"/>
        <v>397.66200119947598</v>
      </c>
      <c r="M585" s="211">
        <f t="shared" si="294"/>
        <v>383.94723661057151</v>
      </c>
      <c r="N585" s="211">
        <f t="shared" si="294"/>
        <v>370.70547363399533</v>
      </c>
      <c r="O585" s="211">
        <f t="shared" si="294"/>
        <v>357.92039915523395</v>
      </c>
      <c r="P585" s="211">
        <f t="shared" si="294"/>
        <v>345.57626267456874</v>
      </c>
      <c r="Q585" s="211">
        <f t="shared" si="294"/>
        <v>333.65785690333763</v>
      </c>
      <c r="R585" s="211">
        <f t="shared" si="294"/>
        <v>322.15049902940234</v>
      </c>
      <c r="S585" s="211">
        <f t="shared" si="294"/>
        <v>311.04001262874147</v>
      </c>
      <c r="T585" s="211">
        <f t="shared" si="294"/>
        <v>300.31271020088582</v>
      </c>
      <c r="U585" s="211">
        <f t="shared" si="294"/>
        <v>289.95537630667997</v>
      </c>
      <c r="V585" s="211">
        <f t="shared" si="294"/>
        <v>279.95525128759738</v>
      </c>
      <c r="W585" s="211">
        <f t="shared" si="294"/>
        <v>270.30001554655149</v>
      </c>
      <c r="X585" s="211">
        <f t="shared" si="294"/>
        <v>260.97777437083852</v>
      </c>
      <c r="Y585" s="211">
        <f t="shared" si="294"/>
        <v>251.97704327851355</v>
      </c>
      <c r="Z585" s="211">
        <f t="shared" si="294"/>
        <v>242.98197140067421</v>
      </c>
      <c r="AA585" s="211">
        <f t="shared" si="294"/>
        <v>233.9927632998438</v>
      </c>
      <c r="AB585" s="211">
        <f t="shared" si="294"/>
        <v>225.00963913256007</v>
      </c>
      <c r="AC585" s="211">
        <f t="shared" si="294"/>
        <v>216.03283652172621</v>
      </c>
      <c r="AD585" s="211">
        <f t="shared" si="294"/>
        <v>207.06261274382044</v>
      </c>
      <c r="AE585" s="211">
        <f t="shared" si="294"/>
        <v>198.09924730057313</v>
      </c>
      <c r="AF585" s="211">
        <f t="shared" si="294"/>
        <v>189.14304496417574</v>
      </c>
      <c r="AG585" s="211">
        <f t="shared" si="294"/>
        <v>180.19433941123319</v>
      </c>
      <c r="AH585" s="211">
        <f t="shared" si="294"/>
        <v>171.25349759629796</v>
      </c>
      <c r="AI585" s="211">
        <f t="shared" si="294"/>
        <v>162.32092506509295</v>
      </c>
      <c r="AJ585" s="211">
        <f t="shared" si="294"/>
        <v>153.39707247678734</v>
      </c>
      <c r="AK585" s="211">
        <f t="shared" si="294"/>
        <v>144.4824437038427</v>
      </c>
      <c r="AL585" s="211">
        <f t="shared" si="294"/>
        <v>135.57760602278427</v>
      </c>
      <c r="AM585" s="211">
        <f>AM584*($K$76/$K$71)^(1/(COUNT($D584:$D589)))</f>
        <v>346.59741962827218</v>
      </c>
      <c r="AN585" s="210">
        <f t="shared" si="293"/>
        <v>346.59741962827218</v>
      </c>
      <c r="AO585" s="210">
        <f t="shared" si="293"/>
        <v>346.59741962827218</v>
      </c>
      <c r="AP585" s="210">
        <f t="shared" si="293"/>
        <v>346.59741962827218</v>
      </c>
      <c r="AQ585" s="210">
        <f t="shared" si="293"/>
        <v>346.59741962827218</v>
      </c>
      <c r="AR585" s="210">
        <f t="shared" si="293"/>
        <v>346.59741962827218</v>
      </c>
      <c r="AS585" s="210">
        <f t="shared" si="293"/>
        <v>346.59741962827218</v>
      </c>
      <c r="AT585" s="210">
        <f t="shared" si="293"/>
        <v>346.59741962827218</v>
      </c>
      <c r="AU585" s="210">
        <f t="shared" si="293"/>
        <v>346.59741962827218</v>
      </c>
      <c r="AV585" s="210">
        <f t="shared" si="293"/>
        <v>346.59741962827218</v>
      </c>
      <c r="AW585" s="210">
        <f t="shared" si="293"/>
        <v>346.59741962827218</v>
      </c>
      <c r="AX585" s="210">
        <f t="shared" si="293"/>
        <v>346.59741962827218</v>
      </c>
      <c r="AY585" s="210">
        <f t="shared" si="293"/>
        <v>346.59741962827218</v>
      </c>
      <c r="AZ585" s="210">
        <f t="shared" si="293"/>
        <v>346.59741962827218</v>
      </c>
    </row>
    <row r="586" spans="2:52" s="202" customFormat="1" x14ac:dyDescent="0.25">
      <c r="B586" s="201"/>
      <c r="D586" s="208">
        <f t="shared" si="279"/>
        <v>33</v>
      </c>
      <c r="E586" s="207" t="s">
        <v>689</v>
      </c>
      <c r="G586"/>
      <c r="I586"/>
      <c r="J586"/>
      <c r="K586" s="211">
        <f t="shared" si="294"/>
        <v>399.93055185545495</v>
      </c>
      <c r="L586" s="211">
        <f t="shared" si="294"/>
        <v>386.13754836489301</v>
      </c>
      <c r="M586" s="211">
        <f t="shared" si="294"/>
        <v>372.82024482875568</v>
      </c>
      <c r="N586" s="211">
        <f t="shared" si="294"/>
        <v>359.96223507076706</v>
      </c>
      <c r="O586" s="211">
        <f t="shared" si="294"/>
        <v>347.54767873900664</v>
      </c>
      <c r="P586" s="211">
        <f t="shared" si="294"/>
        <v>335.56128179147754</v>
      </c>
      <c r="Q586" s="211">
        <f t="shared" si="294"/>
        <v>323.988277654699</v>
      </c>
      <c r="R586" s="211">
        <f t="shared" si="294"/>
        <v>312.81440903210989</v>
      </c>
      <c r="S586" s="211">
        <f t="shared" si="294"/>
        <v>302.02591033987346</v>
      </c>
      <c r="T586" s="211">
        <f t="shared" si="294"/>
        <v>291.60949074844478</v>
      </c>
      <c r="U586" s="211">
        <f t="shared" si="294"/>
        <v>281.55231780900903</v>
      </c>
      <c r="V586" s="211">
        <f t="shared" si="294"/>
        <v>271.8420016446189</v>
      </c>
      <c r="W586" s="211">
        <f t="shared" si="294"/>
        <v>262.46657968655666</v>
      </c>
      <c r="X586" s="211">
        <f t="shared" si="294"/>
        <v>253.41450193711538</v>
      </c>
      <c r="Y586" s="211">
        <f t="shared" si="294"/>
        <v>244.67461674064515</v>
      </c>
      <c r="Z586" s="211">
        <f t="shared" si="294"/>
        <v>235.94022675166408</v>
      </c>
      <c r="AA586" s="211">
        <f t="shared" si="294"/>
        <v>227.21153060436657</v>
      </c>
      <c r="AB586" s="211">
        <f t="shared" si="294"/>
        <v>218.48874207503869</v>
      </c>
      <c r="AC586" s="211">
        <f t="shared" si="294"/>
        <v>209.77209190014759</v>
      </c>
      <c r="AD586" s="211">
        <f t="shared" si="294"/>
        <v>201.06182990016455</v>
      </c>
      <c r="AE586" s="211">
        <f t="shared" si="294"/>
        <v>192.35822747671358</v>
      </c>
      <c r="AF586" s="211">
        <f t="shared" si="294"/>
        <v>183.66158056952861</v>
      </c>
      <c r="AG586" s="211">
        <f t="shared" si="294"/>
        <v>174.97221318509193</v>
      </c>
      <c r="AH586" s="211">
        <f t="shared" si="294"/>
        <v>166.29048164342117</v>
      </c>
      <c r="AI586" s="211">
        <f t="shared" si="294"/>
        <v>157.61677973731199</v>
      </c>
      <c r="AJ586" s="211">
        <f t="shared" si="294"/>
        <v>148.95154506559507</v>
      </c>
      <c r="AK586" s="211">
        <f t="shared" si="294"/>
        <v>140.29526689824445</v>
      </c>
      <c r="AL586" s="211">
        <f t="shared" si="294"/>
        <v>131.64849607181489</v>
      </c>
      <c r="AM586" s="211">
        <f>AM585*($K$76/$K$71)^(1/(COUNT($D585:$D590)))</f>
        <v>336.55284508243687</v>
      </c>
      <c r="AN586" s="210">
        <f t="shared" si="293"/>
        <v>336.55284508243687</v>
      </c>
      <c r="AO586" s="210">
        <f t="shared" si="293"/>
        <v>336.55284508243687</v>
      </c>
      <c r="AP586" s="210">
        <f t="shared" si="293"/>
        <v>336.55284508243687</v>
      </c>
      <c r="AQ586" s="210">
        <f t="shared" si="293"/>
        <v>336.55284508243687</v>
      </c>
      <c r="AR586" s="210">
        <f t="shared" si="293"/>
        <v>336.55284508243687</v>
      </c>
      <c r="AS586" s="210">
        <f t="shared" si="293"/>
        <v>336.55284508243687</v>
      </c>
      <c r="AT586" s="210">
        <f t="shared" si="293"/>
        <v>336.55284508243687</v>
      </c>
      <c r="AU586" s="210">
        <f t="shared" si="293"/>
        <v>336.55284508243687</v>
      </c>
      <c r="AV586" s="210">
        <f t="shared" si="293"/>
        <v>336.55284508243687</v>
      </c>
      <c r="AW586" s="210">
        <f t="shared" si="293"/>
        <v>336.55284508243687</v>
      </c>
      <c r="AX586" s="210">
        <f t="shared" si="293"/>
        <v>336.55284508243687</v>
      </c>
      <c r="AY586" s="210">
        <f t="shared" si="293"/>
        <v>336.55284508243687</v>
      </c>
      <c r="AZ586" s="210">
        <f t="shared" si="293"/>
        <v>336.55284508243687</v>
      </c>
    </row>
    <row r="587" spans="2:52" s="202" customFormat="1" x14ac:dyDescent="0.25">
      <c r="B587" s="201"/>
      <c r="D587" s="208">
        <f t="shared" si="279"/>
        <v>34</v>
      </c>
      <c r="E587" s="202" t="s">
        <v>690</v>
      </c>
      <c r="G587"/>
      <c r="I587"/>
      <c r="J587"/>
      <c r="K587" s="211">
        <f t="shared" si="294"/>
        <v>388.34035523605257</v>
      </c>
      <c r="L587" s="211">
        <f t="shared" si="294"/>
        <v>374.94708020255911</v>
      </c>
      <c r="M587" s="211">
        <f t="shared" si="294"/>
        <v>362.01571908994504</v>
      </c>
      <c r="N587" s="211">
        <f t="shared" si="294"/>
        <v>349.530341181506</v>
      </c>
      <c r="O587" s="211">
        <f t="shared" si="294"/>
        <v>337.47556518700713</v>
      </c>
      <c r="P587" s="211">
        <f t="shared" si="294"/>
        <v>325.83654029378977</v>
      </c>
      <c r="Q587" s="211">
        <f t="shared" si="294"/>
        <v>314.59892787139796</v>
      </c>
      <c r="R587" s="211">
        <f t="shared" si="294"/>
        <v>303.74888380718363</v>
      </c>
      <c r="S587" s="211">
        <f t="shared" si="294"/>
        <v>293.27304145113123</v>
      </c>
      <c r="T587" s="211">
        <f t="shared" si="294"/>
        <v>283.15849514888924</v>
      </c>
      <c r="U587" s="211">
        <f t="shared" si="294"/>
        <v>273.39278434272285</v>
      </c>
      <c r="V587" s="211">
        <f t="shared" si="294"/>
        <v>263.96387822080061</v>
      </c>
      <c r="W587" s="211">
        <f t="shared" si="294"/>
        <v>254.86016089590447</v>
      </c>
      <c r="X587" s="211">
        <f t="shared" si="294"/>
        <v>246.07041709530355</v>
      </c>
      <c r="Y587" s="211">
        <f t="shared" si="294"/>
        <v>237.58381834416272</v>
      </c>
      <c r="Z587" s="211">
        <f t="shared" si="294"/>
        <v>229.10255554652318</v>
      </c>
      <c r="AA587" s="211">
        <f t="shared" si="294"/>
        <v>220.6268215800564</v>
      </c>
      <c r="AB587" s="211">
        <f t="shared" si="294"/>
        <v>212.15682402569988</v>
      </c>
      <c r="AC587" s="211">
        <f t="shared" si="294"/>
        <v>203.69278693305725</v>
      </c>
      <c r="AD587" s="211">
        <f t="shared" si="294"/>
        <v>195.23495288267182</v>
      </c>
      <c r="AE587" s="211">
        <f t="shared" si="294"/>
        <v>186.78358541080655</v>
      </c>
      <c r="AF587" s="211">
        <f t="shared" si="294"/>
        <v>178.33897188070705</v>
      </c>
      <c r="AG587" s="211">
        <f t="shared" si="294"/>
        <v>169.90142690897827</v>
      </c>
      <c r="AH587" s="211">
        <f t="shared" si="294"/>
        <v>161.47129648929732</v>
      </c>
      <c r="AI587" s="211">
        <f t="shared" si="294"/>
        <v>153.04896300213858</v>
      </c>
      <c r="AJ587" s="211">
        <f t="shared" si="294"/>
        <v>144.63485136448975</v>
      </c>
      <c r="AK587" s="211">
        <f t="shared" si="294"/>
        <v>136.229436667025</v>
      </c>
      <c r="AL587" s="211">
        <f t="shared" si="294"/>
        <v>127.8332537827676</v>
      </c>
      <c r="AM587" s="211">
        <f>AM586*($K$76/$K$71)^(1/(COUNT($D586:$D591)))</f>
        <v>326.79936756183344</v>
      </c>
      <c r="AN587" s="210">
        <f t="shared" si="293"/>
        <v>326.79936756183344</v>
      </c>
      <c r="AO587" s="210">
        <f t="shared" si="293"/>
        <v>326.79936756183344</v>
      </c>
      <c r="AP587" s="210">
        <f t="shared" si="293"/>
        <v>326.79936756183344</v>
      </c>
      <c r="AQ587" s="210">
        <f t="shared" si="293"/>
        <v>326.79936756183344</v>
      </c>
      <c r="AR587" s="210">
        <f t="shared" si="293"/>
        <v>326.79936756183344</v>
      </c>
      <c r="AS587" s="210">
        <f t="shared" si="293"/>
        <v>326.79936756183344</v>
      </c>
      <c r="AT587" s="210">
        <f t="shared" si="293"/>
        <v>326.79936756183344</v>
      </c>
      <c r="AU587" s="210">
        <f t="shared" si="293"/>
        <v>326.79936756183344</v>
      </c>
      <c r="AV587" s="210">
        <f t="shared" si="293"/>
        <v>326.79936756183344</v>
      </c>
      <c r="AW587" s="210">
        <f t="shared" si="293"/>
        <v>326.79936756183344</v>
      </c>
      <c r="AX587" s="210">
        <f t="shared" si="293"/>
        <v>326.79936756183344</v>
      </c>
      <c r="AY587" s="210">
        <f t="shared" si="293"/>
        <v>326.79936756183344</v>
      </c>
      <c r="AZ587" s="210">
        <f t="shared" si="293"/>
        <v>326.79936756183344</v>
      </c>
    </row>
    <row r="588" spans="2:52" s="202" customFormat="1" x14ac:dyDescent="0.25">
      <c r="B588" s="201"/>
      <c r="D588" s="208">
        <f t="shared" si="279"/>
        <v>35</v>
      </c>
      <c r="E588" s="202" t="s">
        <v>691</v>
      </c>
      <c r="G588"/>
      <c r="I588"/>
      <c r="J588"/>
      <c r="K588" s="209" cm="1">
        <f t="array" ref="K588">SUMPRODUCT((EmissionRates!$J$50:$S$109)*(EmissionRates!$E$50:$E$109=$D588)*(EmissionRates!$J$8:$S$8=$E$556)*(EmissionRates!$B$50:$B$109=K$2)*(EmissionRates!$F$50:$F$109=$F$349))</f>
        <v>393.881494235498</v>
      </c>
      <c r="L588" s="210">
        <f t="shared" ref="L588:AL588" si="295">K588*($AM$71/$K$71)^(1/(COUNT(K$2:AM$2)))</f>
        <v>380.2971136482866</v>
      </c>
      <c r="M588" s="210">
        <f t="shared" si="295"/>
        <v>367.18123792520032</v>
      </c>
      <c r="N588" s="210">
        <f t="shared" si="295"/>
        <v>354.5177090378109</v>
      </c>
      <c r="O588" s="210">
        <f t="shared" si="295"/>
        <v>342.29092622379903</v>
      </c>
      <c r="P588" s="210">
        <f t="shared" si="295"/>
        <v>330.48582676768416</v>
      </c>
      <c r="Q588" s="210">
        <f t="shared" si="295"/>
        <v>319.08786744439783</v>
      </c>
      <c r="R588" s="210">
        <f t="shared" si="295"/>
        <v>308.08300660284038</v>
      </c>
      <c r="S588" s="210">
        <f t="shared" si="295"/>
        <v>297.4576868673488</v>
      </c>
      <c r="T588" s="210">
        <f t="shared" si="295"/>
        <v>287.19881843576496</v>
      </c>
      <c r="U588" s="210">
        <f t="shared" si="295"/>
        <v>277.29376295352836</v>
      </c>
      <c r="V588" s="210">
        <f t="shared" si="295"/>
        <v>267.73031794392722</v>
      </c>
      <c r="W588" s="210">
        <f t="shared" si="295"/>
        <v>258.4967017753267</v>
      </c>
      <c r="X588" s="210">
        <f t="shared" si="295"/>
        <v>249.58153914685494</v>
      </c>
      <c r="Y588" s="210">
        <f t="shared" si="295"/>
        <v>240.97384707466585</v>
      </c>
      <c r="Z588" s="210">
        <f t="shared" si="295"/>
        <v>232.37156709346843</v>
      </c>
      <c r="AA588" s="210">
        <f t="shared" si="295"/>
        <v>223.7748948330611</v>
      </c>
      <c r="AB588" s="210">
        <f t="shared" si="295"/>
        <v>215.18404083630594</v>
      </c>
      <c r="AC588" s="210">
        <f t="shared" si="295"/>
        <v>206.59923234971873</v>
      </c>
      <c r="AD588" s="210">
        <f t="shared" si="295"/>
        <v>198.02071541516861</v>
      </c>
      <c r="AE588" s="210">
        <f t="shared" si="295"/>
        <v>189.44875732925672</v>
      </c>
      <c r="AF588" s="210">
        <f t="shared" si="295"/>
        <v>180.8836495555486</v>
      </c>
      <c r="AG588" s="210">
        <f t="shared" si="295"/>
        <v>172.32571119984092</v>
      </c>
      <c r="AH588" s="210">
        <f t="shared" si="295"/>
        <v>163.77529319271488</v>
      </c>
      <c r="AI588" s="210">
        <f t="shared" si="295"/>
        <v>155.2327833707437</v>
      </c>
      <c r="AJ588" s="210">
        <f t="shared" si="295"/>
        <v>146.6986127139576</v>
      </c>
      <c r="AK588" s="210">
        <f t="shared" si="295"/>
        <v>138.17326309199004</v>
      </c>
      <c r="AL588" s="210">
        <f t="shared" si="295"/>
        <v>129.65727700984414</v>
      </c>
      <c r="AM588" s="209" cm="1">
        <f t="array" ref="AM588">SUMPRODUCT((EmissionRates!$J$50:$S$109)*(EmissionRates!$E$50:$E$109=$D588)*(EmissionRates!$J$8:$S$8=$E$556)*(EmissionRates!$B$50:$B$109=AM$2)*(EmissionRates!$F$50:$F$109=$F$349))</f>
        <v>331.79001489964799</v>
      </c>
      <c r="AN588" s="210">
        <f t="shared" si="293"/>
        <v>331.79001489964799</v>
      </c>
      <c r="AO588" s="210">
        <f t="shared" si="293"/>
        <v>331.79001489964799</v>
      </c>
      <c r="AP588" s="210">
        <f t="shared" si="293"/>
        <v>331.79001489964799</v>
      </c>
      <c r="AQ588" s="210">
        <f t="shared" si="293"/>
        <v>331.79001489964799</v>
      </c>
      <c r="AR588" s="210">
        <f t="shared" si="293"/>
        <v>331.79001489964799</v>
      </c>
      <c r="AS588" s="210">
        <f t="shared" si="293"/>
        <v>331.79001489964799</v>
      </c>
      <c r="AT588" s="210">
        <f t="shared" si="293"/>
        <v>331.79001489964799</v>
      </c>
      <c r="AU588" s="210">
        <f t="shared" si="293"/>
        <v>331.79001489964799</v>
      </c>
      <c r="AV588" s="210">
        <f t="shared" si="293"/>
        <v>331.79001489964799</v>
      </c>
      <c r="AW588" s="210">
        <f t="shared" si="293"/>
        <v>331.79001489964799</v>
      </c>
      <c r="AX588" s="210">
        <f t="shared" si="293"/>
        <v>331.79001489964799</v>
      </c>
      <c r="AY588" s="210">
        <f t="shared" si="293"/>
        <v>331.79001489964799</v>
      </c>
      <c r="AZ588" s="210">
        <f t="shared" si="293"/>
        <v>331.79001489964799</v>
      </c>
    </row>
    <row r="589" spans="2:52" s="202" customFormat="1" x14ac:dyDescent="0.25">
      <c r="B589" s="201"/>
      <c r="D589" s="208">
        <f t="shared" si="279"/>
        <v>36</v>
      </c>
      <c r="E589" s="202" t="s">
        <v>692</v>
      </c>
      <c r="G589"/>
      <c r="I589"/>
      <c r="J589"/>
      <c r="K589" s="211">
        <f t="shared" ref="K589:AL592" si="296">K588*($K$76/$K$71)^(1/(COUNT($D588:$D593)))</f>
        <v>382.46660247053131</v>
      </c>
      <c r="L589" s="211">
        <f t="shared" si="296"/>
        <v>369.27590433950667</v>
      </c>
      <c r="M589" s="211">
        <f t="shared" si="296"/>
        <v>356.54013355654297</v>
      </c>
      <c r="N589" s="211">
        <f t="shared" si="296"/>
        <v>344.24360036132907</v>
      </c>
      <c r="O589" s="211">
        <f t="shared" si="296"/>
        <v>332.37115610979924</v>
      </c>
      <c r="P589" s="211">
        <f t="shared" si="296"/>
        <v>320.90817461184787</v>
      </c>
      <c r="Q589" s="211">
        <f t="shared" si="296"/>
        <v>309.84053411267723</v>
      </c>
      <c r="R589" s="211">
        <f t="shared" si="296"/>
        <v>299.15459989558258</v>
      </c>
      <c r="S589" s="211">
        <f t="shared" si="296"/>
        <v>288.8372074847403</v>
      </c>
      <c r="T589" s="211">
        <f t="shared" si="296"/>
        <v>278.87564642730678</v>
      </c>
      <c r="U589" s="211">
        <f t="shared" si="296"/>
        <v>269.25764463484853</v>
      </c>
      <c r="V589" s="211">
        <f t="shared" si="296"/>
        <v>259.97135326481276</v>
      </c>
      <c r="W589" s="211">
        <f t="shared" si="296"/>
        <v>251.00533212341301</v>
      </c>
      <c r="X589" s="211">
        <f t="shared" si="296"/>
        <v>242.34853557194774</v>
      </c>
      <c r="Y589" s="211">
        <f t="shared" si="296"/>
        <v>233.99029891918858</v>
      </c>
      <c r="Z589" s="211">
        <f t="shared" si="296"/>
        <v>225.63731751219277</v>
      </c>
      <c r="AA589" s="211">
        <f t="shared" si="296"/>
        <v>217.28978131130481</v>
      </c>
      <c r="AB589" s="211">
        <f t="shared" si="296"/>
        <v>208.94789475774454</v>
      </c>
      <c r="AC589" s="211">
        <f t="shared" si="296"/>
        <v>200.6118785123048</v>
      </c>
      <c r="AD589" s="211">
        <f t="shared" si="296"/>
        <v>192.28197148643264</v>
      </c>
      <c r="AE589" s="211">
        <f t="shared" si="296"/>
        <v>183.95843323033384</v>
      </c>
      <c r="AF589" s="211">
        <f t="shared" si="296"/>
        <v>175.64154676080739</v>
      </c>
      <c r="AG589" s="211">
        <f t="shared" si="296"/>
        <v>167.33162193579696</v>
      </c>
      <c r="AH589" s="211">
        <f t="shared" si="296"/>
        <v>159.02899951573198</v>
      </c>
      <c r="AI589" s="211">
        <f t="shared" si="296"/>
        <v>150.73405609747883</v>
      </c>
      <c r="AJ589" s="211">
        <f t="shared" si="296"/>
        <v>142.44721017104098</v>
      </c>
      <c r="AK589" s="211">
        <f t="shared" si="296"/>
        <v>134.16892964121786</v>
      </c>
      <c r="AL589" s="211">
        <f t="shared" si="296"/>
        <v>125.89974129093376</v>
      </c>
      <c r="AM589" s="211">
        <f>AM588*($K$76/$K$71)^(1/(COUNT($D588:$D593)))</f>
        <v>322.17456668945169</v>
      </c>
      <c r="AN589" s="210">
        <f t="shared" si="293"/>
        <v>322.17456668945169</v>
      </c>
      <c r="AO589" s="210">
        <f t="shared" si="293"/>
        <v>322.17456668945169</v>
      </c>
      <c r="AP589" s="210">
        <f t="shared" si="293"/>
        <v>322.17456668945169</v>
      </c>
      <c r="AQ589" s="210">
        <f t="shared" si="293"/>
        <v>322.17456668945169</v>
      </c>
      <c r="AR589" s="210">
        <f t="shared" si="293"/>
        <v>322.17456668945169</v>
      </c>
      <c r="AS589" s="210">
        <f t="shared" si="293"/>
        <v>322.17456668945169</v>
      </c>
      <c r="AT589" s="210">
        <f t="shared" si="293"/>
        <v>322.17456668945169</v>
      </c>
      <c r="AU589" s="210">
        <f t="shared" si="293"/>
        <v>322.17456668945169</v>
      </c>
      <c r="AV589" s="210">
        <f t="shared" si="293"/>
        <v>322.17456668945169</v>
      </c>
      <c r="AW589" s="210">
        <f t="shared" si="293"/>
        <v>322.17456668945169</v>
      </c>
      <c r="AX589" s="210">
        <f t="shared" si="293"/>
        <v>322.17456668945169</v>
      </c>
      <c r="AY589" s="210">
        <f t="shared" si="293"/>
        <v>322.17456668945169</v>
      </c>
      <c r="AZ589" s="210">
        <f t="shared" si="293"/>
        <v>322.17456668945169</v>
      </c>
    </row>
    <row r="590" spans="2:52" s="202" customFormat="1" x14ac:dyDescent="0.25">
      <c r="B590" s="201"/>
      <c r="D590" s="208">
        <f t="shared" si="279"/>
        <v>37</v>
      </c>
      <c r="E590" s="202" t="s">
        <v>693</v>
      </c>
      <c r="G590"/>
      <c r="I590"/>
      <c r="J590"/>
      <c r="K590" s="211">
        <f t="shared" si="296"/>
        <v>371.38252024069857</v>
      </c>
      <c r="L590" s="211">
        <f t="shared" si="296"/>
        <v>358.57409544232246</v>
      </c>
      <c r="M590" s="211">
        <f t="shared" si="296"/>
        <v>346.20741395946192</v>
      </c>
      <c r="N590" s="211">
        <f t="shared" si="296"/>
        <v>334.26724072926777</v>
      </c>
      <c r="O590" s="211">
        <f t="shared" si="296"/>
        <v>322.73886612330443</v>
      </c>
      <c r="P590" s="211">
        <f t="shared" si="296"/>
        <v>311.60808782610735</v>
      </c>
      <c r="Q590" s="211">
        <f t="shared" si="296"/>
        <v>300.86119333872085</v>
      </c>
      <c r="R590" s="211">
        <f t="shared" si="296"/>
        <v>290.48494308566325</v>
      </c>
      <c r="S590" s="211">
        <f t="shared" si="296"/>
        <v>280.46655410450745</v>
      </c>
      <c r="T590" s="211">
        <f t="shared" si="296"/>
        <v>270.79368429798279</v>
      </c>
      <c r="U590" s="211">
        <f t="shared" si="296"/>
        <v>261.4544172291989</v>
      </c>
      <c r="V590" s="211">
        <f t="shared" si="296"/>
        <v>252.4372474412589</v>
      </c>
      <c r="W590" s="211">
        <f t="shared" si="296"/>
        <v>243.73106628317731</v>
      </c>
      <c r="X590" s="211">
        <f t="shared" si="296"/>
        <v>235.32514822464074</v>
      </c>
      <c r="Y590" s="211">
        <f t="shared" si="296"/>
        <v>227.20913764275198</v>
      </c>
      <c r="Z590" s="211">
        <f t="shared" si="296"/>
        <v>219.09823000685503</v>
      </c>
      <c r="AA590" s="211">
        <f t="shared" si="296"/>
        <v>210.99260977214422</v>
      </c>
      <c r="AB590" s="211">
        <f t="shared" si="296"/>
        <v>202.89247545502587</v>
      </c>
      <c r="AC590" s="211">
        <f t="shared" si="296"/>
        <v>194.79804132142763</v>
      </c>
      <c r="AD590" s="211">
        <f t="shared" si="296"/>
        <v>186.70953935901784</v>
      </c>
      <c r="AE590" s="211">
        <f t="shared" si="296"/>
        <v>178.62722159610149</v>
      </c>
      <c r="AF590" s="211">
        <f t="shared" si="296"/>
        <v>170.55136284750267</v>
      </c>
      <c r="AG590" s="211">
        <f t="shared" si="296"/>
        <v>162.4822639913198</v>
      </c>
      <c r="AH590" s="211">
        <f t="shared" si="296"/>
        <v>154.42025591256674</v>
      </c>
      <c r="AI590" s="211">
        <f t="shared" si="296"/>
        <v>146.36570429413567</v>
      </c>
      <c r="AJ590" s="211">
        <f t="shared" si="296"/>
        <v>138.31901549797084</v>
      </c>
      <c r="AK590" s="211">
        <f t="shared" si="296"/>
        <v>130.28064386874578</v>
      </c>
      <c r="AL590" s="211">
        <f t="shared" si="296"/>
        <v>122.25110092294005</v>
      </c>
      <c r="AM590" s="211">
        <f>AM589*($K$76/$K$71)^(1/(COUNT($D589:$D594)))</f>
        <v>312.83777919877986</v>
      </c>
      <c r="AN590" s="210">
        <f t="shared" si="293"/>
        <v>312.83777919877986</v>
      </c>
      <c r="AO590" s="210">
        <f t="shared" si="293"/>
        <v>312.83777919877986</v>
      </c>
      <c r="AP590" s="210">
        <f t="shared" si="293"/>
        <v>312.83777919877986</v>
      </c>
      <c r="AQ590" s="210">
        <f t="shared" si="293"/>
        <v>312.83777919877986</v>
      </c>
      <c r="AR590" s="210">
        <f t="shared" si="293"/>
        <v>312.83777919877986</v>
      </c>
      <c r="AS590" s="210">
        <f t="shared" si="293"/>
        <v>312.83777919877986</v>
      </c>
      <c r="AT590" s="210">
        <f t="shared" si="293"/>
        <v>312.83777919877986</v>
      </c>
      <c r="AU590" s="210">
        <f t="shared" si="293"/>
        <v>312.83777919877986</v>
      </c>
      <c r="AV590" s="210">
        <f t="shared" si="293"/>
        <v>312.83777919877986</v>
      </c>
      <c r="AW590" s="210">
        <f t="shared" si="293"/>
        <v>312.83777919877986</v>
      </c>
      <c r="AX590" s="210">
        <f t="shared" si="293"/>
        <v>312.83777919877986</v>
      </c>
      <c r="AY590" s="210">
        <f t="shared" si="293"/>
        <v>312.83777919877986</v>
      </c>
      <c r="AZ590" s="210">
        <f t="shared" si="293"/>
        <v>312.83777919877986</v>
      </c>
    </row>
    <row r="591" spans="2:52" s="202" customFormat="1" x14ac:dyDescent="0.25">
      <c r="B591" s="201"/>
      <c r="D591" s="208">
        <f t="shared" si="279"/>
        <v>38</v>
      </c>
      <c r="E591" s="202" t="s">
        <v>694</v>
      </c>
      <c r="G591"/>
      <c r="I591"/>
      <c r="J591"/>
      <c r="K591" s="211">
        <f t="shared" si="296"/>
        <v>360.61966051260612</v>
      </c>
      <c r="L591" s="211">
        <f t="shared" si="296"/>
        <v>348.18243056570924</v>
      </c>
      <c r="M591" s="211">
        <f t="shared" si="296"/>
        <v>336.17414198194308</v>
      </c>
      <c r="N591" s="211">
        <f t="shared" si="296"/>
        <v>324.58000121855002</v>
      </c>
      <c r="O591" s="211">
        <f t="shared" si="296"/>
        <v>313.38572493982213</v>
      </c>
      <c r="P591" s="211">
        <f t="shared" si="296"/>
        <v>302.57752242082694</v>
      </c>
      <c r="Q591" s="211">
        <f t="shared" si="296"/>
        <v>292.14207855800237</v>
      </c>
      <c r="R591" s="211">
        <f t="shared" si="296"/>
        <v>282.06653746569054</v>
      </c>
      <c r="S591" s="211">
        <f t="shared" si="296"/>
        <v>272.33848663840308</v>
      </c>
      <c r="T591" s="211">
        <f t="shared" si="296"/>
        <v>262.94594165930499</v>
      </c>
      <c r="U591" s="211">
        <f t="shared" si="296"/>
        <v>253.87733143608122</v>
      </c>
      <c r="V591" s="211">
        <f t="shared" si="296"/>
        <v>245.12148394599492</v>
      </c>
      <c r="W591" s="211">
        <f t="shared" si="296"/>
        <v>236.66761247257773</v>
      </c>
      <c r="X591" s="211">
        <f t="shared" si="296"/>
        <v>228.50530231699585</v>
      </c>
      <c r="Y591" s="211">
        <f t="shared" si="296"/>
        <v>220.62449796772128</v>
      </c>
      <c r="Z591" s="211">
        <f t="shared" si="296"/>
        <v>212.74864867839406</v>
      </c>
      <c r="AA591" s="211">
        <f t="shared" si="296"/>
        <v>204.87793355860043</v>
      </c>
      <c r="AB591" s="211">
        <f t="shared" si="296"/>
        <v>197.01254537163746</v>
      </c>
      <c r="AC591" s="211">
        <f t="shared" si="296"/>
        <v>189.15269217389408</v>
      </c>
      <c r="AD591" s="211">
        <f t="shared" si="296"/>
        <v>181.29859922991466</v>
      </c>
      <c r="AE591" s="211">
        <f t="shared" si="296"/>
        <v>173.45051126409206</v>
      </c>
      <c r="AF591" s="211">
        <f t="shared" si="296"/>
        <v>165.60869512697298</v>
      </c>
      <c r="AG591" s="211">
        <f t="shared" si="296"/>
        <v>157.77344297705113</v>
      </c>
      <c r="AH591" s="211">
        <f t="shared" si="296"/>
        <v>149.9450761101196</v>
      </c>
      <c r="AI591" s="211">
        <f t="shared" si="296"/>
        <v>142.12394961138901</v>
      </c>
      <c r="AJ591" s="211">
        <f t="shared" si="296"/>
        <v>134.31045806622188</v>
      </c>
      <c r="AK591" s="211">
        <f t="shared" si="296"/>
        <v>126.50504265214545</v>
      </c>
      <c r="AL591" s="211">
        <f t="shared" si="296"/>
        <v>118.70820006162405</v>
      </c>
      <c r="AM591" s="211">
        <f>AM590*($K$76/$K$71)^(1/(COUNT($D590:$D595)))</f>
        <v>303.77157669419722</v>
      </c>
      <c r="AN591" s="210">
        <f t="shared" si="293"/>
        <v>303.77157669419722</v>
      </c>
      <c r="AO591" s="210">
        <f t="shared" si="293"/>
        <v>303.77157669419722</v>
      </c>
      <c r="AP591" s="210">
        <f t="shared" si="293"/>
        <v>303.77157669419722</v>
      </c>
      <c r="AQ591" s="210">
        <f t="shared" si="293"/>
        <v>303.77157669419722</v>
      </c>
      <c r="AR591" s="210">
        <f t="shared" si="293"/>
        <v>303.77157669419722</v>
      </c>
      <c r="AS591" s="210">
        <f t="shared" si="293"/>
        <v>303.77157669419722</v>
      </c>
      <c r="AT591" s="210">
        <f t="shared" si="293"/>
        <v>303.77157669419722</v>
      </c>
      <c r="AU591" s="210">
        <f t="shared" si="293"/>
        <v>303.77157669419722</v>
      </c>
      <c r="AV591" s="210">
        <f t="shared" si="293"/>
        <v>303.77157669419722</v>
      </c>
      <c r="AW591" s="210">
        <f t="shared" si="293"/>
        <v>303.77157669419722</v>
      </c>
      <c r="AX591" s="210">
        <f t="shared" si="293"/>
        <v>303.77157669419722</v>
      </c>
      <c r="AY591" s="210">
        <f t="shared" si="293"/>
        <v>303.77157669419722</v>
      </c>
      <c r="AZ591" s="210">
        <f t="shared" si="293"/>
        <v>303.77157669419722</v>
      </c>
    </row>
    <row r="592" spans="2:52" s="202" customFormat="1" x14ac:dyDescent="0.25">
      <c r="B592" s="201"/>
      <c r="D592" s="208">
        <f t="shared" si="279"/>
        <v>39</v>
      </c>
      <c r="E592" s="202" t="s">
        <v>695</v>
      </c>
      <c r="G592"/>
      <c r="I592"/>
      <c r="J592"/>
      <c r="K592" s="211">
        <f t="shared" si="296"/>
        <v>350.16871409010361</v>
      </c>
      <c r="L592" s="211">
        <f t="shared" si="296"/>
        <v>338.09192157369677</v>
      </c>
      <c r="M592" s="211">
        <f t="shared" si="296"/>
        <v>326.43163947531332</v>
      </c>
      <c r="N592" s="211">
        <f t="shared" si="296"/>
        <v>315.173502976804</v>
      </c>
      <c r="O592" s="211">
        <f t="shared" si="296"/>
        <v>304.3036426810022</v>
      </c>
      <c r="P592" s="211">
        <f t="shared" si="296"/>
        <v>293.80866752539873</v>
      </c>
      <c r="Q592" s="211">
        <f t="shared" si="296"/>
        <v>283.67564828509859</v>
      </c>
      <c r="R592" s="211">
        <f t="shared" si="296"/>
        <v>273.89210164473593</v>
      </c>
      <c r="S592" s="211">
        <f t="shared" si="296"/>
        <v>264.44597481972511</v>
      </c>
      <c r="T592" s="211">
        <f t="shared" si="296"/>
        <v>255.32563070790081</v>
      </c>
      <c r="U592" s="211">
        <f t="shared" si="296"/>
        <v>246.51983355325669</v>
      </c>
      <c r="V592" s="211">
        <f t="shared" si="296"/>
        <v>238.01773510411957</v>
      </c>
      <c r="W592" s="211">
        <f t="shared" si="296"/>
        <v>229.8088612487075</v>
      </c>
      <c r="X592" s="211">
        <f t="shared" si="296"/>
        <v>221.88309911160741</v>
      </c>
      <c r="Y592" s="211">
        <f t="shared" si="296"/>
        <v>214.23068459527602</v>
      </c>
      <c r="Z592" s="211">
        <f t="shared" si="296"/>
        <v>206.58308153866241</v>
      </c>
      <c r="AA592" s="211">
        <f t="shared" si="296"/>
        <v>198.94046386066333</v>
      </c>
      <c r="AB592" s="211">
        <f t="shared" si="296"/>
        <v>191.30301873819462</v>
      </c>
      <c r="AC592" s="211">
        <f t="shared" si="296"/>
        <v>183.67094819806229</v>
      </c>
      <c r="AD592" s="211">
        <f t="shared" si="296"/>
        <v>176.0444709765263</v>
      </c>
      <c r="AE592" s="211">
        <f t="shared" si="296"/>
        <v>168.42382470573861</v>
      </c>
      <c r="AF592" s="211">
        <f t="shared" si="296"/>
        <v>160.80926850277746</v>
      </c>
      <c r="AG592" s="211">
        <f t="shared" si="296"/>
        <v>153.20108605923056</v>
      </c>
      <c r="AH592" s="211">
        <f t="shared" si="296"/>
        <v>145.59958935957084</v>
      </c>
      <c r="AI592" s="211">
        <f t="shared" si="296"/>
        <v>138.00512319845373</v>
      </c>
      <c r="AJ592" s="211">
        <f t="shared" si="296"/>
        <v>130.41807072595154</v>
      </c>
      <c r="AK592" s="211">
        <f t="shared" si="296"/>
        <v>122.83886033403594</v>
      </c>
      <c r="AL592" s="211">
        <f t="shared" si="296"/>
        <v>115.26797432076383</v>
      </c>
      <c r="AM592" s="211">
        <f>AM591*($K$76/$K$71)^(1/(COUNT($D591:$D596)))</f>
        <v>294.96811748124838</v>
      </c>
      <c r="AN592" s="210">
        <f t="shared" si="293"/>
        <v>294.96811748124838</v>
      </c>
      <c r="AO592" s="210">
        <f t="shared" si="293"/>
        <v>294.96811748124838</v>
      </c>
      <c r="AP592" s="210">
        <f t="shared" si="293"/>
        <v>294.96811748124838</v>
      </c>
      <c r="AQ592" s="210">
        <f t="shared" si="293"/>
        <v>294.96811748124838</v>
      </c>
      <c r="AR592" s="210">
        <f t="shared" si="293"/>
        <v>294.96811748124838</v>
      </c>
      <c r="AS592" s="210">
        <f t="shared" si="293"/>
        <v>294.96811748124838</v>
      </c>
      <c r="AT592" s="210">
        <f t="shared" si="293"/>
        <v>294.96811748124838</v>
      </c>
      <c r="AU592" s="210">
        <f t="shared" si="293"/>
        <v>294.96811748124838</v>
      </c>
      <c r="AV592" s="210">
        <f t="shared" si="293"/>
        <v>294.96811748124838</v>
      </c>
      <c r="AW592" s="210">
        <f t="shared" si="293"/>
        <v>294.96811748124838</v>
      </c>
      <c r="AX592" s="210">
        <f t="shared" si="293"/>
        <v>294.96811748124838</v>
      </c>
      <c r="AY592" s="210">
        <f t="shared" si="293"/>
        <v>294.96811748124838</v>
      </c>
      <c r="AZ592" s="210">
        <f t="shared" si="293"/>
        <v>294.96811748124838</v>
      </c>
    </row>
    <row r="593" spans="2:52" s="202" customFormat="1" x14ac:dyDescent="0.25">
      <c r="B593" s="201"/>
      <c r="D593" s="208">
        <f t="shared" si="279"/>
        <v>40</v>
      </c>
      <c r="E593" s="202" t="s">
        <v>696</v>
      </c>
      <c r="G593"/>
      <c r="I593"/>
      <c r="J593"/>
      <c r="K593" s="209" cm="1">
        <f t="array" ref="K593">SUMPRODUCT((EmissionRates!$J$50:$S$109)*(EmissionRates!$E$50:$E$109=$D593)*(EmissionRates!$J$8:$S$8=$E$556)*(EmissionRates!$B$50:$B$109=K$2)*(EmissionRates!$F$50:$F$109=$F$349))</f>
        <v>366.36464100260503</v>
      </c>
      <c r="L593" s="210">
        <f t="shared" ref="L593:AL593" si="297">K593*($AM$71/$K$71)^(1/(COUNT(K$2:AM$2)))</f>
        <v>353.7292753154299</v>
      </c>
      <c r="M593" s="210">
        <f t="shared" si="297"/>
        <v>341.52968439519663</v>
      </c>
      <c r="N593" s="210">
        <f t="shared" si="297"/>
        <v>329.75083902532339</v>
      </c>
      <c r="O593" s="210">
        <f t="shared" si="297"/>
        <v>318.3782283243138</v>
      </c>
      <c r="P593" s="210">
        <f t="shared" si="297"/>
        <v>307.39784186915904</v>
      </c>
      <c r="Q593" s="210">
        <f t="shared" si="297"/>
        <v>296.79615243527712</v>
      </c>
      <c r="R593" s="210">
        <f t="shared" si="297"/>
        <v>286.5600993317255</v>
      </c>
      <c r="S593" s="210">
        <f t="shared" si="297"/>
        <v>276.67707231115713</v>
      </c>
      <c r="T593" s="210">
        <f t="shared" si="297"/>
        <v>267.13489603469816</v>
      </c>
      <c r="U593" s="210">
        <f t="shared" si="297"/>
        <v>257.92181507260852</v>
      </c>
      <c r="V593" s="210">
        <f t="shared" si="297"/>
        <v>249.02647942224704</v>
      </c>
      <c r="W593" s="210">
        <f t="shared" si="297"/>
        <v>240.43793052550046</v>
      </c>
      <c r="X593" s="210">
        <f t="shared" si="297"/>
        <v>232.14558776845013</v>
      </c>
      <c r="Y593" s="210">
        <f t="shared" si="297"/>
        <v>224.13923544664482</v>
      </c>
      <c r="Z593" s="210">
        <f t="shared" si="297"/>
        <v>216.13791712314168</v>
      </c>
      <c r="AA593" s="210">
        <f t="shared" si="297"/>
        <v>208.14181476089635</v>
      </c>
      <c r="AB593" s="210">
        <f t="shared" si="297"/>
        <v>200.15112419409047</v>
      </c>
      <c r="AC593" s="210">
        <f t="shared" si="297"/>
        <v>192.16605679362974</v>
      </c>
      <c r="AD593" s="210">
        <f t="shared" si="297"/>
        <v>184.18684141271586</v>
      </c>
      <c r="AE593" s="210">
        <f t="shared" si="297"/>
        <v>176.21372667441128</v>
      </c>
      <c r="AF593" s="210">
        <f t="shared" si="297"/>
        <v>168.2469836804207</v>
      </c>
      <c r="AG593" s="210">
        <f t="shared" si="297"/>
        <v>160.28690924357326</v>
      </c>
      <c r="AH593" s="210">
        <f t="shared" si="297"/>
        <v>152.33382977817953</v>
      </c>
      <c r="AI593" s="210">
        <f t="shared" si="297"/>
        <v>144.38810602626216</v>
      </c>
      <c r="AJ593" s="210">
        <f t="shared" si="297"/>
        <v>136.45013885926693</v>
      </c>
      <c r="AK593" s="210">
        <f t="shared" si="297"/>
        <v>128.52037648305742</v>
      </c>
      <c r="AL593" s="210">
        <f t="shared" si="297"/>
        <v>120.59932350283496</v>
      </c>
      <c r="AM593" s="209" cm="1">
        <f t="array" ref="AM593">SUMPRODUCT((EmissionRates!$J$50:$S$109)*(EmissionRates!$E$50:$E$109=$D593)*(EmissionRates!$J$8:$S$8=$E$556)*(EmissionRates!$B$50:$B$109=AM$2)*(EmissionRates!$F$50:$F$109=$F$349))</f>
        <v>309.64876610647502</v>
      </c>
      <c r="AN593" s="210">
        <f t="shared" si="293"/>
        <v>309.64876610647502</v>
      </c>
      <c r="AO593" s="210">
        <f t="shared" si="293"/>
        <v>309.64876610647502</v>
      </c>
      <c r="AP593" s="210">
        <f t="shared" si="293"/>
        <v>309.64876610647502</v>
      </c>
      <c r="AQ593" s="210">
        <f t="shared" si="293"/>
        <v>309.64876610647502</v>
      </c>
      <c r="AR593" s="210">
        <f t="shared" si="293"/>
        <v>309.64876610647502</v>
      </c>
      <c r="AS593" s="210">
        <f t="shared" si="293"/>
        <v>309.64876610647502</v>
      </c>
      <c r="AT593" s="210">
        <f t="shared" si="293"/>
        <v>309.64876610647502</v>
      </c>
      <c r="AU593" s="210">
        <f t="shared" si="293"/>
        <v>309.64876610647502</v>
      </c>
      <c r="AV593" s="210">
        <f t="shared" si="293"/>
        <v>309.64876610647502</v>
      </c>
      <c r="AW593" s="210">
        <f t="shared" si="293"/>
        <v>309.64876610647502</v>
      </c>
      <c r="AX593" s="210">
        <f t="shared" si="293"/>
        <v>309.64876610647502</v>
      </c>
      <c r="AY593" s="210">
        <f t="shared" si="293"/>
        <v>309.64876610647502</v>
      </c>
      <c r="AZ593" s="210">
        <f t="shared" si="293"/>
        <v>309.64876610647502</v>
      </c>
    </row>
    <row r="594" spans="2:52" s="202" customFormat="1" x14ac:dyDescent="0.25">
      <c r="B594" s="201"/>
      <c r="D594" s="208">
        <f t="shared" si="279"/>
        <v>41</v>
      </c>
      <c r="E594" s="202" t="s">
        <v>697</v>
      </c>
      <c r="G594"/>
      <c r="I594"/>
      <c r="J594"/>
      <c r="K594" s="211">
        <f t="shared" ref="K594:AL597" si="298">K593*($K$76/$K$71)^(1/(COUNT($D593:$D598)))</f>
        <v>355.74720203997322</v>
      </c>
      <c r="L594" s="211">
        <f t="shared" si="298"/>
        <v>343.47801586069761</v>
      </c>
      <c r="M594" s="211">
        <f t="shared" si="298"/>
        <v>331.63197546763905</v>
      </c>
      <c r="N594" s="211">
        <f t="shared" si="298"/>
        <v>320.19448719877499</v>
      </c>
      <c r="O594" s="211">
        <f t="shared" si="298"/>
        <v>309.15146070554619</v>
      </c>
      <c r="P594" s="211">
        <f t="shared" si="298"/>
        <v>298.48929159433231</v>
      </c>
      <c r="Q594" s="211">
        <f t="shared" si="298"/>
        <v>288.19484466659668</v>
      </c>
      <c r="R594" s="211">
        <f t="shared" si="298"/>
        <v>278.255437737053</v>
      </c>
      <c r="S594" s="211">
        <f t="shared" si="298"/>
        <v>268.65882600991955</v>
      </c>
      <c r="T594" s="211">
        <f t="shared" si="298"/>
        <v>259.39318699401258</v>
      </c>
      <c r="U594" s="211">
        <f t="shared" si="298"/>
        <v>250.44710593809583</v>
      </c>
      <c r="V594" s="211">
        <f t="shared" si="298"/>
        <v>241.80956176854258</v>
      </c>
      <c r="W594" s="211">
        <f t="shared" si="298"/>
        <v>233.4699135119867</v>
      </c>
      <c r="X594" s="211">
        <f t="shared" si="298"/>
        <v>225.41788718623624</v>
      </c>
      <c r="Y594" s="211">
        <f t="shared" si="298"/>
        <v>217.64356314329939</v>
      </c>
      <c r="Z594" s="211">
        <f t="shared" si="298"/>
        <v>209.87412721076032</v>
      </c>
      <c r="AA594" s="211">
        <f t="shared" si="298"/>
        <v>202.10975607819307</v>
      </c>
      <c r="AB594" s="211">
        <f t="shared" si="298"/>
        <v>194.35063990440219</v>
      </c>
      <c r="AC594" s="211">
        <f t="shared" si="298"/>
        <v>186.59698393465399</v>
      </c>
      <c r="AD594" s="211">
        <f t="shared" si="298"/>
        <v>178.84901038986465</v>
      </c>
      <c r="AE594" s="211">
        <f t="shared" si="298"/>
        <v>171.10696068787016</v>
      </c>
      <c r="AF594" s="211">
        <f t="shared" si="298"/>
        <v>163.37109807370607</v>
      </c>
      <c r="AG594" s="211">
        <f t="shared" si="298"/>
        <v>155.64171075841037</v>
      </c>
      <c r="AH594" s="211">
        <f t="shared" si="298"/>
        <v>147.9191156966362</v>
      </c>
      <c r="AI594" s="211">
        <f t="shared" si="298"/>
        <v>140.20366317591365</v>
      </c>
      <c r="AJ594" s="211">
        <f t="shared" si="298"/>
        <v>132.49574245022427</v>
      </c>
      <c r="AK594" s="211">
        <f t="shared" si="298"/>
        <v>124.79578873619126</v>
      </c>
      <c r="AL594" s="211">
        <f t="shared" si="298"/>
        <v>117.1042920152932</v>
      </c>
      <c r="AM594" s="211">
        <f>AM593*($K$76/$K$71)^(1/(COUNT($D593:$D598)))</f>
        <v>300.67498286966321</v>
      </c>
      <c r="AN594" s="210">
        <f t="shared" si="293"/>
        <v>300.67498286966321</v>
      </c>
      <c r="AO594" s="210">
        <f t="shared" si="293"/>
        <v>300.67498286966321</v>
      </c>
      <c r="AP594" s="210">
        <f t="shared" si="293"/>
        <v>300.67498286966321</v>
      </c>
      <c r="AQ594" s="210">
        <f t="shared" si="293"/>
        <v>300.67498286966321</v>
      </c>
      <c r="AR594" s="210">
        <f t="shared" si="293"/>
        <v>300.67498286966321</v>
      </c>
      <c r="AS594" s="210">
        <f t="shared" si="293"/>
        <v>300.67498286966321</v>
      </c>
      <c r="AT594" s="210">
        <f t="shared" si="293"/>
        <v>300.67498286966321</v>
      </c>
      <c r="AU594" s="210">
        <f t="shared" si="293"/>
        <v>300.67498286966321</v>
      </c>
      <c r="AV594" s="210">
        <f t="shared" si="293"/>
        <v>300.67498286966321</v>
      </c>
      <c r="AW594" s="210">
        <f t="shared" si="293"/>
        <v>300.67498286966321</v>
      </c>
      <c r="AX594" s="210">
        <f t="shared" si="293"/>
        <v>300.67498286966321</v>
      </c>
      <c r="AY594" s="210">
        <f t="shared" si="293"/>
        <v>300.67498286966321</v>
      </c>
      <c r="AZ594" s="210">
        <f t="shared" si="293"/>
        <v>300.67498286966321</v>
      </c>
    </row>
    <row r="595" spans="2:52" s="202" customFormat="1" x14ac:dyDescent="0.25">
      <c r="B595" s="201"/>
      <c r="D595" s="208">
        <f t="shared" si="279"/>
        <v>42</v>
      </c>
      <c r="E595" s="202" t="s">
        <v>698</v>
      </c>
      <c r="G595"/>
      <c r="I595"/>
      <c r="J595"/>
      <c r="K595" s="211">
        <f t="shared" si="298"/>
        <v>345.43746201307033</v>
      </c>
      <c r="L595" s="211">
        <f t="shared" si="298"/>
        <v>333.5238432679858</v>
      </c>
      <c r="M595" s="211">
        <f t="shared" si="298"/>
        <v>322.02110732286184</v>
      </c>
      <c r="N595" s="211">
        <f t="shared" si="298"/>
        <v>310.91508344763622</v>
      </c>
      <c r="O595" s="211">
        <f t="shared" si="298"/>
        <v>300.19208963942231</v>
      </c>
      <c r="P595" s="211">
        <f t="shared" si="298"/>
        <v>289.83891576704417</v>
      </c>
      <c r="Q595" s="211">
        <f t="shared" si="298"/>
        <v>279.8428072968905</v>
      </c>
      <c r="R595" s="211">
        <f t="shared" si="298"/>
        <v>270.19144958003938</v>
      </c>
      <c r="S595" s="211">
        <f t="shared" si="298"/>
        <v>260.87295268129679</v>
      </c>
      <c r="T595" s="211">
        <f t="shared" si="298"/>
        <v>251.87583673145849</v>
      </c>
      <c r="U595" s="211">
        <f t="shared" si="298"/>
        <v>243.1890177847508</v>
      </c>
      <c r="V595" s="211">
        <f t="shared" si="298"/>
        <v>234.80179416402643</v>
      </c>
      <c r="W595" s="211">
        <f t="shared" si="298"/>
        <v>226.7038332768943</v>
      </c>
      <c r="X595" s="211">
        <f t="shared" si="298"/>
        <v>218.88515888654132</v>
      </c>
      <c r="Y595" s="211">
        <f t="shared" si="298"/>
        <v>211.33613882156399</v>
      </c>
      <c r="Z595" s="211">
        <f t="shared" si="298"/>
        <v>203.79186520698789</v>
      </c>
      <c r="AA595" s="211">
        <f t="shared" si="298"/>
        <v>196.25250961183073</v>
      </c>
      <c r="AB595" s="211">
        <f t="shared" si="298"/>
        <v>188.71825668399541</v>
      </c>
      <c r="AC595" s="211">
        <f t="shared" si="298"/>
        <v>181.18930572063309</v>
      </c>
      <c r="AD595" s="211">
        <f t="shared" si="298"/>
        <v>173.66587250258149</v>
      </c>
      <c r="AE595" s="211">
        <f t="shared" si="298"/>
        <v>166.14819145126148</v>
      </c>
      <c r="AF595" s="211">
        <f t="shared" si="298"/>
        <v>158.6365181827297</v>
      </c>
      <c r="AG595" s="211">
        <f t="shared" si="298"/>
        <v>151.13113255551752</v>
      </c>
      <c r="AH595" s="211">
        <f t="shared" si="298"/>
        <v>143.63234233876636</v>
      </c>
      <c r="AI595" s="211">
        <f t="shared" si="298"/>
        <v>136.14048766849052</v>
      </c>
      <c r="AJ595" s="211">
        <f t="shared" si="298"/>
        <v>128.65594651788746</v>
      </c>
      <c r="AK595" s="211">
        <f t="shared" si="298"/>
        <v>121.17914149077495</v>
      </c>
      <c r="AL595" s="211">
        <f t="shared" si="298"/>
        <v>113.71054836871201</v>
      </c>
      <c r="AM595" s="211">
        <f>AM594*($K$76/$K$71)^(1/(COUNT($D594:$D599)))</f>
        <v>291.96126456575541</v>
      </c>
      <c r="AN595" s="210">
        <f t="shared" si="293"/>
        <v>291.96126456575541</v>
      </c>
      <c r="AO595" s="210">
        <f t="shared" si="293"/>
        <v>291.96126456575541</v>
      </c>
      <c r="AP595" s="210">
        <f t="shared" si="293"/>
        <v>291.96126456575541</v>
      </c>
      <c r="AQ595" s="210">
        <f t="shared" si="293"/>
        <v>291.96126456575541</v>
      </c>
      <c r="AR595" s="210">
        <f t="shared" si="293"/>
        <v>291.96126456575541</v>
      </c>
      <c r="AS595" s="210">
        <f t="shared" si="293"/>
        <v>291.96126456575541</v>
      </c>
      <c r="AT595" s="210">
        <f t="shared" si="293"/>
        <v>291.96126456575541</v>
      </c>
      <c r="AU595" s="210">
        <f t="shared" si="293"/>
        <v>291.96126456575541</v>
      </c>
      <c r="AV595" s="210">
        <f t="shared" si="293"/>
        <v>291.96126456575541</v>
      </c>
      <c r="AW595" s="210">
        <f t="shared" si="293"/>
        <v>291.96126456575541</v>
      </c>
      <c r="AX595" s="210">
        <f t="shared" si="293"/>
        <v>291.96126456575541</v>
      </c>
      <c r="AY595" s="210">
        <f t="shared" si="293"/>
        <v>291.96126456575541</v>
      </c>
      <c r="AZ595" s="210">
        <f t="shared" si="293"/>
        <v>291.96126456575541</v>
      </c>
    </row>
    <row r="596" spans="2:52" s="202" customFormat="1" x14ac:dyDescent="0.25">
      <c r="B596" s="201"/>
      <c r="D596" s="208">
        <f t="shared" si="279"/>
        <v>43</v>
      </c>
      <c r="E596" s="202" t="s">
        <v>699</v>
      </c>
      <c r="G596"/>
      <c r="I596"/>
      <c r="J596"/>
      <c r="K596" s="211">
        <f t="shared" si="298"/>
        <v>335.42650364576394</v>
      </c>
      <c r="L596" s="211">
        <f t="shared" si="298"/>
        <v>323.85814780460987</v>
      </c>
      <c r="M596" s="211">
        <f t="shared" si="298"/>
        <v>312.68876716491718</v>
      </c>
      <c r="N596" s="211">
        <f t="shared" si="298"/>
        <v>301.90460167179424</v>
      </c>
      <c r="O596" s="211">
        <f t="shared" si="298"/>
        <v>291.49236583395606</v>
      </c>
      <c r="P596" s="211">
        <f t="shared" si="298"/>
        <v>281.43923235673907</v>
      </c>
      <c r="Q596" s="211">
        <f t="shared" si="298"/>
        <v>271.73281633958862</v>
      </c>
      <c r="R596" s="211">
        <f t="shared" si="298"/>
        <v>262.36116001855117</v>
      </c>
      <c r="S596" s="211">
        <f t="shared" si="298"/>
        <v>253.31271803497484</v>
      </c>
      <c r="T596" s="211">
        <f t="shared" si="298"/>
        <v>244.5763432122707</v>
      </c>
      <c r="U596" s="211">
        <f t="shared" si="298"/>
        <v>236.14127282321229</v>
      </c>
      <c r="V596" s="211">
        <f t="shared" si="298"/>
        <v>227.99711533085468</v>
      </c>
      <c r="W596" s="211">
        <f t="shared" si="298"/>
        <v>220.13383758673987</v>
      </c>
      <c r="X596" s="211">
        <f t="shared" si="298"/>
        <v>212.54175247061676</v>
      </c>
      <c r="Y596" s="211">
        <f t="shared" si="298"/>
        <v>205.21150695644826</v>
      </c>
      <c r="Z596" s="211">
        <f t="shared" si="298"/>
        <v>197.88587033806522</v>
      </c>
      <c r="AA596" s="211">
        <f t="shared" si="298"/>
        <v>190.56500921232544</v>
      </c>
      <c r="AB596" s="211">
        <f t="shared" si="298"/>
        <v>183.24910287593903</v>
      </c>
      <c r="AC596" s="211">
        <f t="shared" si="298"/>
        <v>175.93834485032144</v>
      </c>
      <c r="AD596" s="211">
        <f t="shared" si="298"/>
        <v>168.63294466286879</v>
      </c>
      <c r="AE596" s="211">
        <f t="shared" si="298"/>
        <v>161.33312994134658</v>
      </c>
      <c r="AF596" s="211">
        <f t="shared" si="298"/>
        <v>154.03914889392439</v>
      </c>
      <c r="AG596" s="211">
        <f t="shared" si="298"/>
        <v>146.7512732686869</v>
      </c>
      <c r="AH596" s="211">
        <f t="shared" si="298"/>
        <v>139.46980191546484</v>
      </c>
      <c r="AI596" s="211">
        <f t="shared" si="298"/>
        <v>132.19506511295288</v>
      </c>
      <c r="AJ596" s="211">
        <f t="shared" si="298"/>
        <v>124.92742988048745</v>
      </c>
      <c r="AK596" s="211">
        <f t="shared" si="298"/>
        <v>117.66730657460661</v>
      </c>
      <c r="AL596" s="211">
        <f t="shared" si="298"/>
        <v>110.41515718847089</v>
      </c>
      <c r="AM596" s="211">
        <f>AM595*($K$76/$K$71)^(1/(COUNT($D595:$D600)))</f>
        <v>283.50007437694114</v>
      </c>
      <c r="AN596" s="210">
        <f t="shared" si="293"/>
        <v>283.50007437694114</v>
      </c>
      <c r="AO596" s="210">
        <f t="shared" si="293"/>
        <v>283.50007437694114</v>
      </c>
      <c r="AP596" s="210">
        <f t="shared" si="293"/>
        <v>283.50007437694114</v>
      </c>
      <c r="AQ596" s="210">
        <f t="shared" si="293"/>
        <v>283.50007437694114</v>
      </c>
      <c r="AR596" s="210">
        <f t="shared" si="293"/>
        <v>283.50007437694114</v>
      </c>
      <c r="AS596" s="210">
        <f t="shared" si="293"/>
        <v>283.50007437694114</v>
      </c>
      <c r="AT596" s="210">
        <f t="shared" si="293"/>
        <v>283.50007437694114</v>
      </c>
      <c r="AU596" s="210">
        <f t="shared" si="293"/>
        <v>283.50007437694114</v>
      </c>
      <c r="AV596" s="210">
        <f t="shared" si="293"/>
        <v>283.50007437694114</v>
      </c>
      <c r="AW596" s="210">
        <f t="shared" si="293"/>
        <v>283.50007437694114</v>
      </c>
      <c r="AX596" s="210">
        <f t="shared" si="293"/>
        <v>283.50007437694114</v>
      </c>
      <c r="AY596" s="210">
        <f t="shared" si="293"/>
        <v>283.50007437694114</v>
      </c>
      <c r="AZ596" s="210">
        <f t="shared" si="293"/>
        <v>283.50007437694114</v>
      </c>
    </row>
    <row r="597" spans="2:52" s="202" customFormat="1" x14ac:dyDescent="0.25">
      <c r="B597" s="201"/>
      <c r="D597" s="208">
        <f t="shared" si="279"/>
        <v>44</v>
      </c>
      <c r="E597" s="202" t="s">
        <v>700</v>
      </c>
      <c r="G597"/>
      <c r="I597"/>
      <c r="J597"/>
      <c r="K597" s="211">
        <f t="shared" si="298"/>
        <v>325.70566808924917</v>
      </c>
      <c r="L597" s="211">
        <f t="shared" si="298"/>
        <v>314.47256925244278</v>
      </c>
      <c r="M597" s="211">
        <f t="shared" si="298"/>
        <v>303.62688310703265</v>
      </c>
      <c r="N597" s="211">
        <f t="shared" si="298"/>
        <v>293.15524837171648</v>
      </c>
      <c r="O597" s="211">
        <f t="shared" si="298"/>
        <v>283.04476457569717</v>
      </c>
      <c r="P597" s="211">
        <f t="shared" si="298"/>
        <v>273.28297616602117</v>
      </c>
      <c r="Q597" s="211">
        <f t="shared" si="298"/>
        <v>263.85785716303121</v>
      </c>
      <c r="R597" s="211">
        <f t="shared" si="298"/>
        <v>254.75779634502888</v>
      </c>
      <c r="S597" s="211">
        <f t="shared" si="298"/>
        <v>245.97158294389604</v>
      </c>
      <c r="T597" s="211">
        <f t="shared" si="298"/>
        <v>237.48839283405309</v>
      </c>
      <c r="U597" s="211">
        <f t="shared" si="298"/>
        <v>229.29777519773916</v>
      </c>
      <c r="V597" s="211">
        <f t="shared" si="298"/>
        <v>221.38963965018641</v>
      </c>
      <c r="W597" s="211">
        <f t="shared" si="298"/>
        <v>213.75424380882805</v>
      </c>
      <c r="X597" s="211">
        <f t="shared" si="298"/>
        <v>206.38218129122578</v>
      </c>
      <c r="Y597" s="211">
        <f t="shared" si="298"/>
        <v>199.26437012693012</v>
      </c>
      <c r="Z597" s="211">
        <f t="shared" si="298"/>
        <v>192.15103429020888</v>
      </c>
      <c r="AA597" s="211">
        <f t="shared" si="298"/>
        <v>185.04233554985578</v>
      </c>
      <c r="AB597" s="211">
        <f t="shared" si="298"/>
        <v>177.93844800646846</v>
      </c>
      <c r="AC597" s="211">
        <f t="shared" si="298"/>
        <v>170.83955957311051</v>
      </c>
      <c r="AD597" s="211">
        <f t="shared" si="298"/>
        <v>163.74587370496445</v>
      </c>
      <c r="AE597" s="211">
        <f t="shared" si="298"/>
        <v>156.65761143302413</v>
      </c>
      <c r="AF597" s="211">
        <f t="shared" si="298"/>
        <v>149.57501377225645</v>
      </c>
      <c r="AG597" s="211">
        <f t="shared" si="298"/>
        <v>142.49834459534446</v>
      </c>
      <c r="AH597" s="211">
        <f t="shared" si="298"/>
        <v>135.42789409129446</v>
      </c>
      <c r="AI597" s="211">
        <f t="shared" si="298"/>
        <v>128.36398296715177</v>
      </c>
      <c r="AJ597" s="211">
        <f t="shared" si="298"/>
        <v>121.3069676058404</v>
      </c>
      <c r="AK597" s="211">
        <f t="shared" si="298"/>
        <v>114.25724647155128</v>
      </c>
      <c r="AL597" s="211">
        <f t="shared" si="298"/>
        <v>107.21526816864146</v>
      </c>
      <c r="AM597" s="211">
        <f>AM596*($K$76/$K$71)^(1/(COUNT($D596:$D601)))</f>
        <v>275.28409390633306</v>
      </c>
      <c r="AN597" s="210">
        <f t="shared" si="293"/>
        <v>275.28409390633306</v>
      </c>
      <c r="AO597" s="210">
        <f t="shared" si="293"/>
        <v>275.28409390633306</v>
      </c>
      <c r="AP597" s="210">
        <f t="shared" si="293"/>
        <v>275.28409390633306</v>
      </c>
      <c r="AQ597" s="210">
        <f t="shared" si="293"/>
        <v>275.28409390633306</v>
      </c>
      <c r="AR597" s="210">
        <f t="shared" si="293"/>
        <v>275.28409390633306</v>
      </c>
      <c r="AS597" s="210">
        <f t="shared" si="293"/>
        <v>275.28409390633306</v>
      </c>
      <c r="AT597" s="210">
        <f t="shared" si="293"/>
        <v>275.28409390633306</v>
      </c>
      <c r="AU597" s="210">
        <f t="shared" si="293"/>
        <v>275.28409390633306</v>
      </c>
      <c r="AV597" s="210">
        <f t="shared" si="293"/>
        <v>275.28409390633306</v>
      </c>
      <c r="AW597" s="210">
        <f t="shared" si="293"/>
        <v>275.28409390633306</v>
      </c>
      <c r="AX597" s="210">
        <f t="shared" si="293"/>
        <v>275.28409390633306</v>
      </c>
      <c r="AY597" s="210">
        <f t="shared" si="293"/>
        <v>275.28409390633306</v>
      </c>
      <c r="AZ597" s="210">
        <f t="shared" si="293"/>
        <v>275.28409390633306</v>
      </c>
    </row>
    <row r="598" spans="2:52" s="202" customFormat="1" x14ac:dyDescent="0.25">
      <c r="B598" s="201"/>
      <c r="D598" s="208">
        <f t="shared" si="279"/>
        <v>45</v>
      </c>
      <c r="E598" s="202" t="s">
        <v>701</v>
      </c>
      <c r="G598"/>
      <c r="I598"/>
      <c r="J598"/>
      <c r="K598" s="209" cm="1">
        <f t="array" ref="K598">SUMPRODUCT((EmissionRates!$J$50:$S$109)*(EmissionRates!$E$50:$E$109=$D598)*(EmissionRates!$J$8:$S$8=$E$556)*(EmissionRates!$B$50:$B$109=K$2)*(EmissionRates!$F$50:$F$109=$F$349))</f>
        <v>354.14412040570397</v>
      </c>
      <c r="L598" s="210">
        <f t="shared" ref="L598:AL598" si="299">K598*($AM$71/$K$71)^(1/(COUNT(K$2:AM$2)))</f>
        <v>341.93022210197216</v>
      </c>
      <c r="M598" s="210">
        <f t="shared" si="299"/>
        <v>330.13756278874791</v>
      </c>
      <c r="N598" s="210">
        <f t="shared" si="299"/>
        <v>318.75161456652603</v>
      </c>
      <c r="O598" s="210">
        <f t="shared" si="299"/>
        <v>307.75835058121447</v>
      </c>
      <c r="P598" s="210">
        <f t="shared" si="299"/>
        <v>297.14422774383115</v>
      </c>
      <c r="Q598" s="210">
        <f t="shared" si="299"/>
        <v>286.89617004617293</v>
      </c>
      <c r="R598" s="210">
        <f t="shared" si="299"/>
        <v>277.00155245190138</v>
      </c>
      <c r="S598" s="210">
        <f t="shared" si="299"/>
        <v>267.44818534320132</v>
      </c>
      <c r="T598" s="210">
        <f t="shared" si="299"/>
        <v>258.2242995038506</v>
      </c>
      <c r="U598" s="210">
        <f t="shared" si="299"/>
        <v>249.3185316202011</v>
      </c>
      <c r="V598" s="210">
        <f t="shared" si="299"/>
        <v>240.71991028220913</v>
      </c>
      <c r="W598" s="210">
        <f t="shared" si="299"/>
        <v>232.41784246726934</v>
      </c>
      <c r="X598" s="210">
        <f t="shared" si="299"/>
        <v>224.40210049020087</v>
      </c>
      <c r="Y598" s="210">
        <f t="shared" si="299"/>
        <v>216.66280940330873</v>
      </c>
      <c r="Z598" s="210">
        <f t="shared" si="299"/>
        <v>208.92838439982452</v>
      </c>
      <c r="AA598" s="210">
        <f t="shared" si="299"/>
        <v>201.19900137311697</v>
      </c>
      <c r="AB598" s="210">
        <f t="shared" si="299"/>
        <v>193.47484962508977</v>
      </c>
      <c r="AC598" s="210">
        <f t="shared" si="299"/>
        <v>185.75613347612514</v>
      </c>
      <c r="AD598" s="210">
        <f t="shared" si="299"/>
        <v>178.04307414575894</v>
      </c>
      <c r="AE598" s="210">
        <f t="shared" si="299"/>
        <v>170.33591196394087</v>
      </c>
      <c r="AF598" s="210">
        <f t="shared" si="299"/>
        <v>162.63490898946156</v>
      </c>
      <c r="AG598" s="210">
        <f t="shared" si="299"/>
        <v>154.94035213461152</v>
      </c>
      <c r="AH598" s="210">
        <f t="shared" si="299"/>
        <v>147.25255692577065</v>
      </c>
      <c r="AI598" s="210">
        <f t="shared" si="299"/>
        <v>139.57187207199001</v>
      </c>
      <c r="AJ598" s="210">
        <f t="shared" si="299"/>
        <v>131.89868507318002</v>
      </c>
      <c r="AK598" s="210">
        <f t="shared" si="299"/>
        <v>124.23342918477404</v>
      </c>
      <c r="AL598" s="210">
        <f t="shared" si="299"/>
        <v>116.57659218027743</v>
      </c>
      <c r="AM598" s="209" cm="1">
        <f t="array" ref="AM598">SUMPRODUCT((EmissionRates!$J$50:$S$109)*(EmissionRates!$E$50:$E$109=$D598)*(EmissionRates!$J$8:$S$8=$E$556)*(EmissionRates!$B$50:$B$109=AM$2)*(EmissionRates!$F$50:$F$109=$F$349))</f>
        <v>298.560746998073</v>
      </c>
      <c r="AN598" s="210">
        <f t="shared" si="293"/>
        <v>298.560746998073</v>
      </c>
      <c r="AO598" s="210">
        <f t="shared" si="293"/>
        <v>298.560746998073</v>
      </c>
      <c r="AP598" s="210">
        <f t="shared" si="293"/>
        <v>298.560746998073</v>
      </c>
      <c r="AQ598" s="210">
        <f t="shared" si="293"/>
        <v>298.560746998073</v>
      </c>
      <c r="AR598" s="210">
        <f t="shared" si="293"/>
        <v>298.560746998073</v>
      </c>
      <c r="AS598" s="210">
        <f t="shared" si="293"/>
        <v>298.560746998073</v>
      </c>
      <c r="AT598" s="210">
        <f t="shared" si="293"/>
        <v>298.560746998073</v>
      </c>
      <c r="AU598" s="210">
        <f t="shared" si="293"/>
        <v>298.560746998073</v>
      </c>
      <c r="AV598" s="210">
        <f t="shared" si="293"/>
        <v>298.560746998073</v>
      </c>
      <c r="AW598" s="210">
        <f t="shared" si="293"/>
        <v>298.560746998073</v>
      </c>
      <c r="AX598" s="210">
        <f t="shared" si="293"/>
        <v>298.560746998073</v>
      </c>
      <c r="AY598" s="210">
        <f t="shared" si="293"/>
        <v>298.560746998073</v>
      </c>
      <c r="AZ598" s="210">
        <f t="shared" si="293"/>
        <v>298.560746998073</v>
      </c>
    </row>
    <row r="599" spans="2:52" s="202" customFormat="1" x14ac:dyDescent="0.25">
      <c r="B599" s="201"/>
      <c r="D599" s="208">
        <f t="shared" si="279"/>
        <v>46</v>
      </c>
      <c r="E599" s="202" t="s">
        <v>702</v>
      </c>
      <c r="G599"/>
      <c r="I599"/>
      <c r="J599"/>
      <c r="K599" s="211">
        <f t="shared" ref="K599:AL602" si="300">K598*($K$76/$K$71)^(1/(COUNT($D598:$D603)))</f>
        <v>343.88083852322626</v>
      </c>
      <c r="L599" s="211">
        <f t="shared" si="300"/>
        <v>332.02090538212798</v>
      </c>
      <c r="M599" s="211">
        <f t="shared" si="300"/>
        <v>320.57000350521804</v>
      </c>
      <c r="N599" s="211">
        <f t="shared" si="300"/>
        <v>309.51402601911934</v>
      </c>
      <c r="O599" s="211">
        <f t="shared" si="300"/>
        <v>298.83935257530959</v>
      </c>
      <c r="P599" s="211">
        <f t="shared" si="300"/>
        <v>288.53283257061065</v>
      </c>
      <c r="Q599" s="211">
        <f t="shared" si="300"/>
        <v>278.58176894637785</v>
      </c>
      <c r="R599" s="211">
        <f t="shared" si="300"/>
        <v>268.97390254643079</v>
      </c>
      <c r="S599" s="211">
        <f t="shared" si="300"/>
        <v>259.69739701445565</v>
      </c>
      <c r="T599" s="211">
        <f t="shared" si="300"/>
        <v>250.74082421227357</v>
      </c>
      <c r="U599" s="211">
        <f t="shared" si="300"/>
        <v>242.09315014101065</v>
      </c>
      <c r="V599" s="211">
        <f t="shared" si="300"/>
        <v>233.74372134782615</v>
      </c>
      <c r="W599" s="211">
        <f t="shared" si="300"/>
        <v>225.6822518014516</v>
      </c>
      <c r="X599" s="211">
        <f t="shared" si="300"/>
        <v>217.89881022037338</v>
      </c>
      <c r="Y599" s="211">
        <f t="shared" si="300"/>
        <v>210.38380783804686</v>
      </c>
      <c r="Z599" s="211">
        <f t="shared" si="300"/>
        <v>202.87353051748536</v>
      </c>
      <c r="AA599" s="211">
        <f t="shared" si="300"/>
        <v>195.36814905457581</v>
      </c>
      <c r="AB599" s="211">
        <f t="shared" si="300"/>
        <v>187.86784726515364</v>
      </c>
      <c r="AC599" s="211">
        <f t="shared" si="300"/>
        <v>180.37282354828955</v>
      </c>
      <c r="AD599" s="211">
        <f t="shared" si="300"/>
        <v>172.8832927124615</v>
      </c>
      <c r="AE599" s="211">
        <f t="shared" si="300"/>
        <v>165.3994881227315</v>
      </c>
      <c r="AF599" s="211">
        <f t="shared" si="300"/>
        <v>157.92166424328937</v>
      </c>
      <c r="AG599" s="211">
        <f t="shared" si="300"/>
        <v>150.4500996715573</v>
      </c>
      <c r="AH599" s="211">
        <f t="shared" si="300"/>
        <v>142.98510078979567</v>
      </c>
      <c r="AI599" s="211">
        <f t="shared" si="300"/>
        <v>135.52700620128479</v>
      </c>
      <c r="AJ599" s="211">
        <f t="shared" si="300"/>
        <v>128.07619217598494</v>
      </c>
      <c r="AK599" s="211">
        <f t="shared" si="300"/>
        <v>120.63307941336036</v>
      </c>
      <c r="AL599" s="211">
        <f t="shared" si="300"/>
        <v>113.19814155098508</v>
      </c>
      <c r="AM599" s="211">
        <f>AM598*($K$76/$K$71)^(1/(COUNT($D598:$D603)))</f>
        <v>289.90830035580206</v>
      </c>
      <c r="AN599" s="210">
        <f t="shared" si="293"/>
        <v>289.90830035580206</v>
      </c>
      <c r="AO599" s="210">
        <f t="shared" si="293"/>
        <v>289.90830035580206</v>
      </c>
      <c r="AP599" s="210">
        <f t="shared" si="293"/>
        <v>289.90830035580206</v>
      </c>
      <c r="AQ599" s="210">
        <f t="shared" si="293"/>
        <v>289.90830035580206</v>
      </c>
      <c r="AR599" s="210">
        <f t="shared" si="293"/>
        <v>289.90830035580206</v>
      </c>
      <c r="AS599" s="210">
        <f t="shared" si="293"/>
        <v>289.90830035580206</v>
      </c>
      <c r="AT599" s="210">
        <f t="shared" si="293"/>
        <v>289.90830035580206</v>
      </c>
      <c r="AU599" s="210">
        <f t="shared" si="293"/>
        <v>289.90830035580206</v>
      </c>
      <c r="AV599" s="210">
        <f t="shared" si="293"/>
        <v>289.90830035580206</v>
      </c>
      <c r="AW599" s="210">
        <f t="shared" si="293"/>
        <v>289.90830035580206</v>
      </c>
      <c r="AX599" s="210">
        <f t="shared" si="293"/>
        <v>289.90830035580206</v>
      </c>
      <c r="AY599" s="210">
        <f t="shared" si="293"/>
        <v>289.90830035580206</v>
      </c>
      <c r="AZ599" s="210">
        <f t="shared" si="293"/>
        <v>289.90830035580206</v>
      </c>
    </row>
    <row r="600" spans="2:52" s="202" customFormat="1" x14ac:dyDescent="0.25">
      <c r="B600" s="201"/>
      <c r="D600" s="208">
        <f t="shared" si="279"/>
        <v>47</v>
      </c>
      <c r="E600" s="202" t="s">
        <v>703</v>
      </c>
      <c r="G600"/>
      <c r="I600"/>
      <c r="J600"/>
      <c r="K600" s="211">
        <f t="shared" si="300"/>
        <v>333.91499191901471</v>
      </c>
      <c r="L600" s="211">
        <f t="shared" si="300"/>
        <v>322.39876584495732</v>
      </c>
      <c r="M600" s="211">
        <f t="shared" si="300"/>
        <v>311.27971709506437</v>
      </c>
      <c r="N600" s="211">
        <f t="shared" si="300"/>
        <v>300.54414762052937</v>
      </c>
      <c r="O600" s="211">
        <f t="shared" si="300"/>
        <v>290.17883179765573</v>
      </c>
      <c r="P600" s="211">
        <f t="shared" si="300"/>
        <v>280.17100013462527</v>
      </c>
      <c r="Q600" s="211">
        <f t="shared" si="300"/>
        <v>270.50832354019542</v>
      </c>
      <c r="R600" s="211">
        <f t="shared" si="300"/>
        <v>261.17889813494531</v>
      </c>
      <c r="S600" s="211">
        <f t="shared" si="300"/>
        <v>252.1712305863594</v>
      </c>
      <c r="T600" s="211">
        <f t="shared" si="300"/>
        <v>243.47422394968197</v>
      </c>
      <c r="U600" s="211">
        <f t="shared" si="300"/>
        <v>235.07716399709901</v>
      </c>
      <c r="V600" s="211">
        <f t="shared" si="300"/>
        <v>226.96970601840653</v>
      </c>
      <c r="W600" s="211">
        <f t="shared" si="300"/>
        <v>219.14186207690344</v>
      </c>
      <c r="X600" s="211">
        <f t="shared" si="300"/>
        <v>211.58398870481</v>
      </c>
      <c r="Y600" s="211">
        <f t="shared" si="300"/>
        <v>204.28677502305246</v>
      </c>
      <c r="Z600" s="211">
        <f t="shared" si="300"/>
        <v>196.99414946829808</v>
      </c>
      <c r="AA600" s="211">
        <f t="shared" si="300"/>
        <v>189.70627788667954</v>
      </c>
      <c r="AB600" s="211">
        <f t="shared" si="300"/>
        <v>182.42333876695329</v>
      </c>
      <c r="AC600" s="211">
        <f t="shared" si="300"/>
        <v>175.14552475848109</v>
      </c>
      <c r="AD600" s="211">
        <f t="shared" si="300"/>
        <v>167.87304444447889</v>
      </c>
      <c r="AE600" s="211">
        <f t="shared" si="300"/>
        <v>160.60612442696709</v>
      </c>
      <c r="AF600" s="211">
        <f t="shared" si="300"/>
        <v>153.34501179563017</v>
      </c>
      <c r="AG600" s="211">
        <f t="shared" si="300"/>
        <v>146.08997707399124</v>
      </c>
      <c r="AH600" s="211">
        <f t="shared" si="300"/>
        <v>138.84131776519254</v>
      </c>
      <c r="AI600" s="211">
        <f t="shared" si="300"/>
        <v>131.59936265961414</v>
      </c>
      <c r="AJ600" s="211">
        <f t="shared" si="300"/>
        <v>124.36447712271605</v>
      </c>
      <c r="AK600" s="211">
        <f t="shared" si="300"/>
        <v>117.13706966187192</v>
      </c>
      <c r="AL600" s="211">
        <f t="shared" si="300"/>
        <v>109.91760018839111</v>
      </c>
      <c r="AM600" s="211">
        <f>AM599*($K$76/$K$71)^(1/(COUNT($D599:$D604)))</f>
        <v>281.50660614381565</v>
      </c>
      <c r="AN600" s="210">
        <f t="shared" si="293"/>
        <v>281.50660614381565</v>
      </c>
      <c r="AO600" s="210">
        <f t="shared" si="293"/>
        <v>281.50660614381565</v>
      </c>
      <c r="AP600" s="210">
        <f t="shared" si="293"/>
        <v>281.50660614381565</v>
      </c>
      <c r="AQ600" s="210">
        <f t="shared" si="293"/>
        <v>281.50660614381565</v>
      </c>
      <c r="AR600" s="210">
        <f t="shared" si="293"/>
        <v>281.50660614381565</v>
      </c>
      <c r="AS600" s="210">
        <f t="shared" si="293"/>
        <v>281.50660614381565</v>
      </c>
      <c r="AT600" s="210">
        <f t="shared" si="293"/>
        <v>281.50660614381565</v>
      </c>
      <c r="AU600" s="210">
        <f t="shared" si="293"/>
        <v>281.50660614381565</v>
      </c>
      <c r="AV600" s="210">
        <f t="shared" si="293"/>
        <v>281.50660614381565</v>
      </c>
      <c r="AW600" s="210">
        <f t="shared" si="293"/>
        <v>281.50660614381565</v>
      </c>
      <c r="AX600" s="210">
        <f t="shared" si="293"/>
        <v>281.50660614381565</v>
      </c>
      <c r="AY600" s="210">
        <f t="shared" si="293"/>
        <v>281.50660614381565</v>
      </c>
      <c r="AZ600" s="210">
        <f t="shared" si="293"/>
        <v>281.50660614381565</v>
      </c>
    </row>
    <row r="601" spans="2:52" s="202" customFormat="1" x14ac:dyDescent="0.25">
      <c r="B601" s="201"/>
      <c r="D601" s="208">
        <f t="shared" si="279"/>
        <v>48</v>
      </c>
      <c r="E601" s="202" t="s">
        <v>704</v>
      </c>
      <c r="G601"/>
      <c r="I601"/>
      <c r="J601"/>
      <c r="K601" s="211">
        <f t="shared" si="300"/>
        <v>324.23796076309969</v>
      </c>
      <c r="L601" s="211">
        <f t="shared" si="300"/>
        <v>313.05548094546748</v>
      </c>
      <c r="M601" s="211">
        <f t="shared" si="300"/>
        <v>302.25866804535917</v>
      </c>
      <c r="N601" s="211">
        <f t="shared" si="300"/>
        <v>291.8342209905889</v>
      </c>
      <c r="O601" s="211">
        <f t="shared" si="300"/>
        <v>281.76929744295387</v>
      </c>
      <c r="P601" s="211">
        <f t="shared" si="300"/>
        <v>272.05149797718934</v>
      </c>
      <c r="Q601" s="211">
        <f t="shared" si="300"/>
        <v>262.66885080556693</v>
      </c>
      <c r="R601" s="211">
        <f t="shared" si="300"/>
        <v>253.60979702931897</v>
      </c>
      <c r="S601" s="211">
        <f t="shared" si="300"/>
        <v>244.86317639871911</v>
      </c>
      <c r="T601" s="211">
        <f t="shared" si="300"/>
        <v>236.41821356427604</v>
      </c>
      <c r="U601" s="211">
        <f t="shared" si="300"/>
        <v>228.26450480210306</v>
      </c>
      <c r="V601" s="211">
        <f t="shared" si="300"/>
        <v>220.3920051971098</v>
      </c>
      <c r="W601" s="211">
        <f t="shared" si="300"/>
        <v>212.79101626822603</v>
      </c>
      <c r="X601" s="211">
        <f t="shared" si="300"/>
        <v>205.45217402041331</v>
      </c>
      <c r="Y601" s="211">
        <f t="shared" si="300"/>
        <v>198.3664374087445</v>
      </c>
      <c r="Z601" s="211">
        <f t="shared" si="300"/>
        <v>191.28515595775798</v>
      </c>
      <c r="AA601" s="211">
        <f t="shared" si="300"/>
        <v>184.20849070727877</v>
      </c>
      <c r="AB601" s="211">
        <f t="shared" si="300"/>
        <v>177.13661497336574</v>
      </c>
      <c r="AC601" s="211">
        <f t="shared" si="300"/>
        <v>170.06971582230139</v>
      </c>
      <c r="AD601" s="211">
        <f t="shared" si="300"/>
        <v>163.00799579245094</v>
      </c>
      <c r="AE601" s="211">
        <f t="shared" si="300"/>
        <v>155.95167491878965</v>
      </c>
      <c r="AF601" s="211">
        <f t="shared" si="300"/>
        <v>148.90099313021375</v>
      </c>
      <c r="AG601" s="211">
        <f t="shared" si="300"/>
        <v>141.8562131103331</v>
      </c>
      <c r="AH601" s="211">
        <f t="shared" si="300"/>
        <v>134.81762374049322</v>
      </c>
      <c r="AI601" s="211">
        <f t="shared" si="300"/>
        <v>127.78554428255694</v>
      </c>
      <c r="AJ601" s="211">
        <f t="shared" si="300"/>
        <v>120.76032951350213</v>
      </c>
      <c r="AK601" s="211">
        <f t="shared" si="300"/>
        <v>113.74237610194501</v>
      </c>
      <c r="AL601" s="211">
        <f t="shared" si="300"/>
        <v>106.73213063072461</v>
      </c>
      <c r="AM601" s="211">
        <f>AM600*($K$76/$K$71)^(1/(COUNT($D600:$D605)))</f>
        <v>273.34839742550122</v>
      </c>
      <c r="AN601" s="210">
        <f t="shared" si="293"/>
        <v>273.34839742550122</v>
      </c>
      <c r="AO601" s="210">
        <f t="shared" si="293"/>
        <v>273.34839742550122</v>
      </c>
      <c r="AP601" s="210">
        <f t="shared" si="293"/>
        <v>273.34839742550122</v>
      </c>
      <c r="AQ601" s="210">
        <f t="shared" si="293"/>
        <v>273.34839742550122</v>
      </c>
      <c r="AR601" s="210">
        <f t="shared" si="293"/>
        <v>273.34839742550122</v>
      </c>
      <c r="AS601" s="210">
        <f t="shared" si="293"/>
        <v>273.34839742550122</v>
      </c>
      <c r="AT601" s="210">
        <f t="shared" si="293"/>
        <v>273.34839742550122</v>
      </c>
      <c r="AU601" s="210">
        <f t="shared" si="293"/>
        <v>273.34839742550122</v>
      </c>
      <c r="AV601" s="210">
        <f t="shared" si="293"/>
        <v>273.34839742550122</v>
      </c>
      <c r="AW601" s="210">
        <f t="shared" si="293"/>
        <v>273.34839742550122</v>
      </c>
      <c r="AX601" s="210">
        <f t="shared" si="293"/>
        <v>273.34839742550122</v>
      </c>
      <c r="AY601" s="210">
        <f t="shared" si="293"/>
        <v>273.34839742550122</v>
      </c>
      <c r="AZ601" s="210">
        <f t="shared" si="293"/>
        <v>273.34839742550122</v>
      </c>
    </row>
    <row r="602" spans="2:52" s="202" customFormat="1" x14ac:dyDescent="0.25">
      <c r="B602" s="201"/>
      <c r="D602" s="208">
        <f t="shared" si="279"/>
        <v>49</v>
      </c>
      <c r="E602" s="202" t="s">
        <v>705</v>
      </c>
      <c r="G602"/>
      <c r="I602"/>
      <c r="J602"/>
      <c r="K602" s="211">
        <f t="shared" si="300"/>
        <v>314.84137503269363</v>
      </c>
      <c r="L602" s="211">
        <f t="shared" si="300"/>
        <v>303.98296933037358</v>
      </c>
      <c r="M602" s="211">
        <f t="shared" si="300"/>
        <v>293.49905371654307</v>
      </c>
      <c r="N602" s="211">
        <f t="shared" si="300"/>
        <v>283.37671259104673</v>
      </c>
      <c r="O602" s="211">
        <f t="shared" si="300"/>
        <v>273.6034757933615</v>
      </c>
      <c r="P602" s="211">
        <f t="shared" si="300"/>
        <v>264.16730324005363</v>
      </c>
      <c r="Q602" s="211">
        <f t="shared" si="300"/>
        <v>255.05657009206621</v>
      </c>
      <c r="R602" s="211">
        <f t="shared" si="300"/>
        <v>246.26005243356499</v>
      </c>
      <c r="S602" s="211">
        <f t="shared" si="300"/>
        <v>237.7669134446993</v>
      </c>
      <c r="T602" s="211">
        <f t="shared" si="300"/>
        <v>229.56669005124328</v>
      </c>
      <c r="U602" s="211">
        <f t="shared" si="300"/>
        <v>221.64928003467122</v>
      </c>
      <c r="V602" s="211">
        <f t="shared" si="300"/>
        <v>214.00492958678717</v>
      </c>
      <c r="W602" s="211">
        <f t="shared" si="300"/>
        <v>206.62422129357611</v>
      </c>
      <c r="X602" s="211">
        <f t="shared" si="300"/>
        <v>199.49806253347469</v>
      </c>
      <c r="Y602" s="211">
        <f t="shared" si="300"/>
        <v>192.61767427576765</v>
      </c>
      <c r="Z602" s="211">
        <f t="shared" si="300"/>
        <v>185.74161206585558</v>
      </c>
      <c r="AA602" s="211">
        <f t="shared" si="300"/>
        <v>178.87003227654512</v>
      </c>
      <c r="AB602" s="211">
        <f t="shared" si="300"/>
        <v>172.00310320110509</v>
      </c>
      <c r="AC602" s="211">
        <f t="shared" si="300"/>
        <v>165.14100648453922</v>
      </c>
      <c r="AD602" s="211">
        <f t="shared" si="300"/>
        <v>158.283938795545</v>
      </c>
      <c r="AE602" s="211">
        <f t="shared" si="300"/>
        <v>151.43211379236897</v>
      </c>
      <c r="AF602" s="211">
        <f t="shared" si="300"/>
        <v>144.58576445064239</v>
      </c>
      <c r="AG602" s="211">
        <f t="shared" si="300"/>
        <v>137.74514584126675</v>
      </c>
      <c r="AH602" s="211">
        <f t="shared" si="300"/>
        <v>130.91053847365501</v>
      </c>
      <c r="AI602" s="211">
        <f t="shared" si="300"/>
        <v>124.08225235729419</v>
      </c>
      <c r="AJ602" s="211">
        <f t="shared" si="300"/>
        <v>117.26063198753974</v>
      </c>
      <c r="AK602" s="211">
        <f t="shared" si="300"/>
        <v>110.44606253734388</v>
      </c>
      <c r="AL602" s="211">
        <f t="shared" si="300"/>
        <v>103.63897764734131</v>
      </c>
      <c r="AM602" s="211">
        <f>AM601*($K$76/$K$71)^(1/(COUNT($D601:$D606)))</f>
        <v>265.42661786387083</v>
      </c>
      <c r="AN602" s="210">
        <f t="shared" si="293"/>
        <v>265.42661786387083</v>
      </c>
      <c r="AO602" s="210">
        <f t="shared" si="293"/>
        <v>265.42661786387083</v>
      </c>
      <c r="AP602" s="210">
        <f t="shared" si="293"/>
        <v>265.42661786387083</v>
      </c>
      <c r="AQ602" s="210">
        <f t="shared" si="293"/>
        <v>265.42661786387083</v>
      </c>
      <c r="AR602" s="210">
        <f t="shared" si="293"/>
        <v>265.42661786387083</v>
      </c>
      <c r="AS602" s="210">
        <f t="shared" si="293"/>
        <v>265.42661786387083</v>
      </c>
      <c r="AT602" s="210">
        <f t="shared" si="293"/>
        <v>265.42661786387083</v>
      </c>
      <c r="AU602" s="210">
        <f t="shared" si="293"/>
        <v>265.42661786387083</v>
      </c>
      <c r="AV602" s="210">
        <f t="shared" ref="AV602:AZ618" si="301">$AM602</f>
        <v>265.42661786387083</v>
      </c>
      <c r="AW602" s="210">
        <f t="shared" si="301"/>
        <v>265.42661786387083</v>
      </c>
      <c r="AX602" s="210">
        <f t="shared" si="301"/>
        <v>265.42661786387083</v>
      </c>
      <c r="AY602" s="210">
        <f t="shared" si="301"/>
        <v>265.42661786387083</v>
      </c>
      <c r="AZ602" s="210">
        <f t="shared" si="301"/>
        <v>265.42661786387083</v>
      </c>
    </row>
    <row r="603" spans="2:52" s="202" customFormat="1" x14ac:dyDescent="0.25">
      <c r="B603" s="201"/>
      <c r="D603" s="208">
        <f t="shared" si="279"/>
        <v>50</v>
      </c>
      <c r="E603" s="202" t="s">
        <v>706</v>
      </c>
      <c r="G603"/>
      <c r="I603"/>
      <c r="J603"/>
      <c r="K603" s="209" cm="1">
        <f t="array" ref="K603">SUMPRODUCT((EmissionRates!$J$50:$S$109)*(EmissionRates!$E$50:$E$109=$D603)*(EmissionRates!$J$8:$S$8=$E$556)*(EmissionRates!$B$50:$B$109=K$2)*(EmissionRates!$F$50:$F$109=$F$349))</f>
        <v>354.25079000361399</v>
      </c>
      <c r="L603" s="210">
        <f t="shared" ref="L603:AL603" si="302">K603*($AM$71/$K$71)^(1/(COUNT(K$2:AM$2)))</f>
        <v>342.03321282581396</v>
      </c>
      <c r="M603" s="210">
        <f t="shared" si="302"/>
        <v>330.23700151735744</v>
      </c>
      <c r="N603" s="210">
        <f t="shared" si="302"/>
        <v>318.8476238028789</v>
      </c>
      <c r="O603" s="210">
        <f t="shared" si="302"/>
        <v>307.85104860334275</v>
      </c>
      <c r="P603" s="210">
        <f t="shared" si="302"/>
        <v>297.23372875053553</v>
      </c>
      <c r="Q603" s="210">
        <f t="shared" si="302"/>
        <v>286.98258429770902</v>
      </c>
      <c r="R603" s="210">
        <f t="shared" si="302"/>
        <v>277.08498640581439</v>
      </c>
      <c r="S603" s="210">
        <f t="shared" si="302"/>
        <v>267.52874178547586</v>
      </c>
      <c r="T603" s="210">
        <f t="shared" si="302"/>
        <v>258.30207767553713</v>
      </c>
      <c r="U603" s="210">
        <f t="shared" si="302"/>
        <v>249.39362733967539</v>
      </c>
      <c r="V603" s="210">
        <f t="shared" si="302"/>
        <v>240.79241606321528</v>
      </c>
      <c r="W603" s="210">
        <f t="shared" si="302"/>
        <v>232.48784763289149</v>
      </c>
      <c r="X603" s="210">
        <f t="shared" si="302"/>
        <v>224.46969128290425</v>
      </c>
      <c r="Y603" s="210">
        <f t="shared" si="302"/>
        <v>216.72806909118563</v>
      </c>
      <c r="Z603" s="210">
        <f t="shared" si="302"/>
        <v>208.99131444855834</v>
      </c>
      <c r="AA603" s="210">
        <f t="shared" si="302"/>
        <v>201.2596033013709</v>
      </c>
      <c r="AB603" s="210">
        <f t="shared" si="302"/>
        <v>193.53312500854548</v>
      </c>
      <c r="AC603" s="210">
        <f t="shared" si="302"/>
        <v>185.81208395200636</v>
      </c>
      <c r="AD603" s="210">
        <f t="shared" si="302"/>
        <v>178.09670141792162</v>
      </c>
      <c r="AE603" s="210">
        <f t="shared" si="302"/>
        <v>170.38721780862929</v>
      </c>
      <c r="AF603" s="210">
        <f t="shared" si="302"/>
        <v>162.68389526185311</v>
      </c>
      <c r="AG603" s="210">
        <f t="shared" si="302"/>
        <v>154.98702077630273</v>
      </c>
      <c r="AH603" s="210">
        <f t="shared" si="302"/>
        <v>147.2969099733958</v>
      </c>
      <c r="AI603" s="210">
        <f t="shared" si="302"/>
        <v>139.61391166721594</v>
      </c>
      <c r="AJ603" s="210">
        <f t="shared" si="302"/>
        <v>131.93841347439002</v>
      </c>
      <c r="AK603" s="210">
        <f t="shared" si="302"/>
        <v>124.27084878084968</v>
      </c>
      <c r="AL603" s="210">
        <f t="shared" si="302"/>
        <v>116.61170550701956</v>
      </c>
      <c r="AM603" s="209" cm="1">
        <f t="array" ref="AM603">SUMPRODUCT((EmissionRates!$J$50:$S$109)*(EmissionRates!$E$50:$E$109=$D603)*(EmissionRates!$J$8:$S$8=$E$556)*(EmissionRates!$B$50:$B$109=AM$2)*(EmissionRates!$F$50:$F$109=$F$349))</f>
        <v>299.05218963341599</v>
      </c>
      <c r="AN603" s="210">
        <f t="shared" ref="AN603:AZ623" si="303">$AM603</f>
        <v>299.05218963341599</v>
      </c>
      <c r="AO603" s="210">
        <f t="shared" si="303"/>
        <v>299.05218963341599</v>
      </c>
      <c r="AP603" s="210">
        <f t="shared" si="303"/>
        <v>299.05218963341599</v>
      </c>
      <c r="AQ603" s="210">
        <f t="shared" si="303"/>
        <v>299.05218963341599</v>
      </c>
      <c r="AR603" s="210">
        <f t="shared" si="303"/>
        <v>299.05218963341599</v>
      </c>
      <c r="AS603" s="210">
        <f t="shared" si="303"/>
        <v>299.05218963341599</v>
      </c>
      <c r="AT603" s="210">
        <f t="shared" si="303"/>
        <v>299.05218963341599</v>
      </c>
      <c r="AU603" s="210">
        <f t="shared" si="303"/>
        <v>299.05218963341599</v>
      </c>
      <c r="AV603" s="210">
        <f t="shared" si="303"/>
        <v>299.05218963341599</v>
      </c>
      <c r="AW603" s="210">
        <f t="shared" si="303"/>
        <v>299.05218963341599</v>
      </c>
      <c r="AX603" s="210">
        <f t="shared" si="303"/>
        <v>299.05218963341599</v>
      </c>
      <c r="AY603" s="210">
        <f t="shared" si="301"/>
        <v>299.05218963341599</v>
      </c>
      <c r="AZ603" s="210">
        <f t="shared" si="301"/>
        <v>299.05218963341599</v>
      </c>
    </row>
    <row r="604" spans="2:52" s="202" customFormat="1" x14ac:dyDescent="0.25">
      <c r="B604" s="201"/>
      <c r="D604" s="208">
        <f t="shared" si="279"/>
        <v>51</v>
      </c>
      <c r="E604" s="202" t="s">
        <v>707</v>
      </c>
      <c r="G604"/>
      <c r="I604"/>
      <c r="J604"/>
      <c r="K604" s="211">
        <f t="shared" ref="K604:AL607" si="304">K603*($K$76/$K$71)^(1/(COUNT($D603:$D608)))</f>
        <v>343.98441678038381</v>
      </c>
      <c r="L604" s="211">
        <f t="shared" si="304"/>
        <v>332.1209113809125</v>
      </c>
      <c r="M604" s="211">
        <f t="shared" si="304"/>
        <v>320.66656044745037</v>
      </c>
      <c r="N604" s="211">
        <f t="shared" si="304"/>
        <v>309.60725285757474</v>
      </c>
      <c r="O604" s="211">
        <f t="shared" si="304"/>
        <v>298.92936416026095</v>
      </c>
      <c r="P604" s="211">
        <f t="shared" si="304"/>
        <v>288.61973979131761</v>
      </c>
      <c r="Q604" s="211">
        <f t="shared" si="304"/>
        <v>278.66567886769622</v>
      </c>
      <c r="R604" s="211">
        <f t="shared" si="304"/>
        <v>269.05491854071033</v>
      </c>
      <c r="S604" s="211">
        <f t="shared" si="304"/>
        <v>259.77561888888937</v>
      </c>
      <c r="T604" s="211">
        <f t="shared" si="304"/>
        <v>250.81634833185439</v>
      </c>
      <c r="U604" s="211">
        <f t="shared" si="304"/>
        <v>242.1660695472477</v>
      </c>
      <c r="V604" s="211">
        <f t="shared" si="304"/>
        <v>233.81412587336683</v>
      </c>
      <c r="W604" s="211">
        <f t="shared" si="304"/>
        <v>225.7502281807503</v>
      </c>
      <c r="X604" s="211">
        <f t="shared" si="304"/>
        <v>217.96444219654362</v>
      </c>
      <c r="Y604" s="211">
        <f t="shared" si="304"/>
        <v>210.44717626602801</v>
      </c>
      <c r="Z604" s="211">
        <f t="shared" si="304"/>
        <v>202.93463682048457</v>
      </c>
      <c r="AA604" s="211">
        <f t="shared" si="304"/>
        <v>195.42699470724457</v>
      </c>
      <c r="AB604" s="211">
        <f t="shared" si="304"/>
        <v>187.92443379750961</v>
      </c>
      <c r="AC604" s="211">
        <f t="shared" si="304"/>
        <v>180.42715255010881</v>
      </c>
      <c r="AD604" s="211">
        <f t="shared" si="304"/>
        <v>172.9353658382214</v>
      </c>
      <c r="AE604" s="211">
        <f t="shared" si="304"/>
        <v>165.44930709719983</v>
      </c>
      <c r="AF604" s="211">
        <f t="shared" si="304"/>
        <v>157.96923086787947</v>
      </c>
      <c r="AG604" s="211">
        <f t="shared" si="304"/>
        <v>150.49541583159726</v>
      </c>
      <c r="AH604" s="211">
        <f t="shared" si="304"/>
        <v>143.02816846289701</v>
      </c>
      <c r="AI604" s="211">
        <f t="shared" si="304"/>
        <v>135.56782746704775</v>
      </c>
      <c r="AJ604" s="211">
        <f t="shared" si="304"/>
        <v>128.11476922734366</v>
      </c>
      <c r="AK604" s="211">
        <f t="shared" si="304"/>
        <v>120.6694145699654</v>
      </c>
      <c r="AL604" s="211">
        <f t="shared" si="304"/>
        <v>113.23223727514844</v>
      </c>
      <c r="AM604" s="211">
        <f>AM603*($K$76/$K$71)^(1/(COUNT($D603:$D608)))</f>
        <v>290.38550072647092</v>
      </c>
      <c r="AN604" s="210">
        <f t="shared" si="303"/>
        <v>290.38550072647092</v>
      </c>
      <c r="AO604" s="210">
        <f t="shared" si="303"/>
        <v>290.38550072647092</v>
      </c>
      <c r="AP604" s="210">
        <f t="shared" si="303"/>
        <v>290.38550072647092</v>
      </c>
      <c r="AQ604" s="210">
        <f t="shared" si="303"/>
        <v>290.38550072647092</v>
      </c>
      <c r="AR604" s="210">
        <f t="shared" si="303"/>
        <v>290.38550072647092</v>
      </c>
      <c r="AS604" s="210">
        <f t="shared" si="303"/>
        <v>290.38550072647092</v>
      </c>
      <c r="AT604" s="210">
        <f t="shared" si="303"/>
        <v>290.38550072647092</v>
      </c>
      <c r="AU604" s="210">
        <f t="shared" si="303"/>
        <v>290.38550072647092</v>
      </c>
      <c r="AV604" s="210">
        <f t="shared" si="303"/>
        <v>290.38550072647092</v>
      </c>
      <c r="AW604" s="210">
        <f t="shared" si="303"/>
        <v>290.38550072647092</v>
      </c>
      <c r="AX604" s="210">
        <f t="shared" si="303"/>
        <v>290.38550072647092</v>
      </c>
      <c r="AY604" s="210">
        <f t="shared" si="301"/>
        <v>290.38550072647092</v>
      </c>
      <c r="AZ604" s="210">
        <f t="shared" si="301"/>
        <v>290.38550072647092</v>
      </c>
    </row>
    <row r="605" spans="2:52" s="202" customFormat="1" x14ac:dyDescent="0.25">
      <c r="B605" s="201"/>
      <c r="D605" s="208">
        <f t="shared" si="279"/>
        <v>52</v>
      </c>
      <c r="E605" s="202" t="s">
        <v>708</v>
      </c>
      <c r="G605"/>
      <c r="I605"/>
      <c r="J605"/>
      <c r="K605" s="211">
        <f t="shared" si="304"/>
        <v>334.01556842409207</v>
      </c>
      <c r="L605" s="211">
        <f t="shared" si="304"/>
        <v>322.49587361757818</v>
      </c>
      <c r="M605" s="211">
        <f t="shared" si="304"/>
        <v>311.37347576659636</v>
      </c>
      <c r="N605" s="211">
        <f t="shared" si="304"/>
        <v>300.634672696434</v>
      </c>
      <c r="O605" s="211">
        <f t="shared" si="304"/>
        <v>290.26623479978497</v>
      </c>
      <c r="P605" s="211">
        <f t="shared" si="304"/>
        <v>280.25538873861001</v>
      </c>
      <c r="Q605" s="211">
        <f t="shared" si="304"/>
        <v>270.58980170809588</v>
      </c>
      <c r="R605" s="211">
        <f t="shared" si="304"/>
        <v>261.25756624332649</v>
      </c>
      <c r="S605" s="211">
        <f t="shared" si="304"/>
        <v>252.24718554994968</v>
      </c>
      <c r="T605" s="211">
        <f t="shared" si="304"/>
        <v>243.54755934076633</v>
      </c>
      <c r="U605" s="211">
        <f t="shared" si="304"/>
        <v>235.14797016079498</v>
      </c>
      <c r="V605" s="211">
        <f t="shared" si="304"/>
        <v>227.03807018396441</v>
      </c>
      <c r="W605" s="211">
        <f t="shared" si="304"/>
        <v>219.20786846516771</v>
      </c>
      <c r="X605" s="211">
        <f t="shared" si="304"/>
        <v>211.64771863197495</v>
      </c>
      <c r="Y605" s="211">
        <f t="shared" si="304"/>
        <v>204.34830700083907</v>
      </c>
      <c r="Z605" s="211">
        <f t="shared" si="304"/>
        <v>197.05348487866814</v>
      </c>
      <c r="AA605" s="211">
        <f t="shared" si="304"/>
        <v>189.76341816154843</v>
      </c>
      <c r="AB605" s="211">
        <f t="shared" si="304"/>
        <v>182.4782853919979</v>
      </c>
      <c r="AC605" s="211">
        <f t="shared" si="304"/>
        <v>175.19827927740502</v>
      </c>
      <c r="AD605" s="211">
        <f t="shared" si="304"/>
        <v>167.92360846381183</v>
      </c>
      <c r="AE605" s="211">
        <f t="shared" si="304"/>
        <v>160.65449962149216</v>
      </c>
      <c r="AF605" s="211">
        <f t="shared" si="304"/>
        <v>153.39119991455482</v>
      </c>
      <c r="AG605" s="211">
        <f t="shared" si="304"/>
        <v>146.13397994800576</v>
      </c>
      <c r="AH605" s="211">
        <f t="shared" si="304"/>
        <v>138.88313731459624</v>
      </c>
      <c r="AI605" s="211">
        <f t="shared" si="304"/>
        <v>131.63900090373934</v>
      </c>
      <c r="AJ605" s="211">
        <f t="shared" si="304"/>
        <v>124.40193619094453</v>
      </c>
      <c r="AK605" s="211">
        <f t="shared" si="304"/>
        <v>117.17235180662954</v>
      </c>
      <c r="AL605" s="211">
        <f t="shared" si="304"/>
        <v>109.95070780063077</v>
      </c>
      <c r="AM605" s="211">
        <f>AM604*($K$76/$K$71)^(1/(COUNT($D604:$D609)))</f>
        <v>281.96997699809162</v>
      </c>
      <c r="AN605" s="210">
        <f t="shared" si="303"/>
        <v>281.96997699809162</v>
      </c>
      <c r="AO605" s="210">
        <f t="shared" si="303"/>
        <v>281.96997699809162</v>
      </c>
      <c r="AP605" s="210">
        <f t="shared" si="303"/>
        <v>281.96997699809162</v>
      </c>
      <c r="AQ605" s="210">
        <f t="shared" si="303"/>
        <v>281.96997699809162</v>
      </c>
      <c r="AR605" s="210">
        <f t="shared" si="303"/>
        <v>281.96997699809162</v>
      </c>
      <c r="AS605" s="210">
        <f t="shared" si="303"/>
        <v>281.96997699809162</v>
      </c>
      <c r="AT605" s="210">
        <f t="shared" si="303"/>
        <v>281.96997699809162</v>
      </c>
      <c r="AU605" s="210">
        <f t="shared" si="303"/>
        <v>281.96997699809162</v>
      </c>
      <c r="AV605" s="210">
        <f t="shared" si="303"/>
        <v>281.96997699809162</v>
      </c>
      <c r="AW605" s="210">
        <f t="shared" si="303"/>
        <v>281.96997699809162</v>
      </c>
      <c r="AX605" s="210">
        <f t="shared" si="303"/>
        <v>281.96997699809162</v>
      </c>
      <c r="AY605" s="210">
        <f t="shared" si="301"/>
        <v>281.96997699809162</v>
      </c>
      <c r="AZ605" s="210">
        <f t="shared" si="301"/>
        <v>281.96997699809162</v>
      </c>
    </row>
    <row r="606" spans="2:52" s="202" customFormat="1" x14ac:dyDescent="0.25">
      <c r="B606" s="201"/>
      <c r="D606" s="208">
        <f t="shared" si="279"/>
        <v>53</v>
      </c>
      <c r="E606" s="202" t="s">
        <v>709</v>
      </c>
      <c r="G606"/>
      <c r="I606"/>
      <c r="J606"/>
      <c r="K606" s="211">
        <f t="shared" si="304"/>
        <v>324.33562250844255</v>
      </c>
      <c r="L606" s="211">
        <f t="shared" si="304"/>
        <v>313.14977448403511</v>
      </c>
      <c r="M606" s="211">
        <f t="shared" si="304"/>
        <v>302.3497095415396</v>
      </c>
      <c r="N606" s="211">
        <f t="shared" si="304"/>
        <v>291.92212260243491</v>
      </c>
      <c r="O606" s="211">
        <f t="shared" si="304"/>
        <v>281.85416746035588</v>
      </c>
      <c r="P606" s="211">
        <f t="shared" si="304"/>
        <v>272.13344095528208</v>
      </c>
      <c r="Q606" s="211">
        <f t="shared" si="304"/>
        <v>262.74796769353571</v>
      </c>
      <c r="R606" s="211">
        <f t="shared" si="304"/>
        <v>253.68618529476348</v>
      </c>
      <c r="S606" s="211">
        <f t="shared" si="304"/>
        <v>244.93693014772813</v>
      </c>
      <c r="T606" s="211">
        <f t="shared" si="304"/>
        <v>236.48942365736082</v>
      </c>
      <c r="U606" s="211">
        <f t="shared" si="304"/>
        <v>228.33325896613235</v>
      </c>
      <c r="V606" s="211">
        <f t="shared" si="304"/>
        <v>220.45838813338457</v>
      </c>
      <c r="W606" s="211">
        <f t="shared" si="304"/>
        <v>212.85510975682666</v>
      </c>
      <c r="X606" s="211">
        <f t="shared" si="304"/>
        <v>205.51405702094823</v>
      </c>
      <c r="Y606" s="211">
        <f t="shared" si="304"/>
        <v>198.42618615762393</v>
      </c>
      <c r="Z606" s="211">
        <f t="shared" si="304"/>
        <v>191.34277179689377</v>
      </c>
      <c r="AA606" s="211">
        <f t="shared" si="304"/>
        <v>184.26397502708861</v>
      </c>
      <c r="AB606" s="211">
        <f t="shared" si="304"/>
        <v>177.18996921647081</v>
      </c>
      <c r="AC606" s="211">
        <f t="shared" si="304"/>
        <v>170.12094148766798</v>
      </c>
      <c r="AD606" s="211">
        <f t="shared" si="304"/>
        <v>163.05709444005066</v>
      </c>
      <c r="AE606" s="211">
        <f t="shared" si="304"/>
        <v>155.99864817486957</v>
      </c>
      <c r="AF606" s="211">
        <f t="shared" si="304"/>
        <v>148.94584269328831</v>
      </c>
      <c r="AG606" s="211">
        <f t="shared" si="304"/>
        <v>141.89894075803824</v>
      </c>
      <c r="AH606" s="211">
        <f t="shared" si="304"/>
        <v>134.85823133747698</v>
      </c>
      <c r="AI606" s="211">
        <f t="shared" si="304"/>
        <v>127.82403378963035</v>
      </c>
      <c r="AJ606" s="211">
        <f t="shared" si="304"/>
        <v>120.79670299833634</v>
      </c>
      <c r="AK606" s="211">
        <f t="shared" si="304"/>
        <v>113.77663575168944</v>
      </c>
      <c r="AL606" s="211">
        <f t="shared" si="304"/>
        <v>106.76427876704108</v>
      </c>
      <c r="AM606" s="211">
        <f>AM605*($K$76/$K$71)^(1/(COUNT($D605:$D610)))</f>
        <v>273.79833955000436</v>
      </c>
      <c r="AN606" s="210">
        <f t="shared" si="303"/>
        <v>273.79833955000436</v>
      </c>
      <c r="AO606" s="210">
        <f t="shared" si="303"/>
        <v>273.79833955000436</v>
      </c>
      <c r="AP606" s="210">
        <f t="shared" si="303"/>
        <v>273.79833955000436</v>
      </c>
      <c r="AQ606" s="210">
        <f t="shared" si="303"/>
        <v>273.79833955000436</v>
      </c>
      <c r="AR606" s="210">
        <f t="shared" si="303"/>
        <v>273.79833955000436</v>
      </c>
      <c r="AS606" s="210">
        <f t="shared" si="303"/>
        <v>273.79833955000436</v>
      </c>
      <c r="AT606" s="210">
        <f t="shared" si="303"/>
        <v>273.79833955000436</v>
      </c>
      <c r="AU606" s="210">
        <f t="shared" si="303"/>
        <v>273.79833955000436</v>
      </c>
      <c r="AV606" s="210">
        <f t="shared" si="303"/>
        <v>273.79833955000436</v>
      </c>
      <c r="AW606" s="210">
        <f t="shared" si="303"/>
        <v>273.79833955000436</v>
      </c>
      <c r="AX606" s="210">
        <f t="shared" si="303"/>
        <v>273.79833955000436</v>
      </c>
      <c r="AY606" s="210">
        <f t="shared" si="301"/>
        <v>273.79833955000436</v>
      </c>
      <c r="AZ606" s="210">
        <f t="shared" si="301"/>
        <v>273.79833955000436</v>
      </c>
    </row>
    <row r="607" spans="2:52" s="202" customFormat="1" x14ac:dyDescent="0.25">
      <c r="B607" s="201"/>
      <c r="D607" s="208">
        <f t="shared" si="279"/>
        <v>54</v>
      </c>
      <c r="E607" s="202" t="s">
        <v>710</v>
      </c>
      <c r="G607"/>
      <c r="I607"/>
      <c r="J607"/>
      <c r="K607" s="211">
        <f t="shared" si="304"/>
        <v>314.93620648956397</v>
      </c>
      <c r="L607" s="211">
        <f t="shared" si="304"/>
        <v>304.07453019286311</v>
      </c>
      <c r="M607" s="211">
        <f t="shared" si="304"/>
        <v>293.58745678253513</v>
      </c>
      <c r="N607" s="211">
        <f t="shared" si="304"/>
        <v>283.46206676819509</v>
      </c>
      <c r="O607" s="211">
        <f t="shared" si="304"/>
        <v>273.68588623325883</v>
      </c>
      <c r="P607" s="211">
        <f t="shared" si="304"/>
        <v>264.24687146777217</v>
      </c>
      <c r="Q607" s="211">
        <f t="shared" si="304"/>
        <v>255.13339413123106</v>
      </c>
      <c r="R607" s="211">
        <f t="shared" si="304"/>
        <v>246.33422692711383</v>
      </c>
      <c r="S607" s="211">
        <f t="shared" si="304"/>
        <v>237.83852977147723</v>
      </c>
      <c r="T607" s="211">
        <f t="shared" si="304"/>
        <v>229.63583643857638</v>
      </c>
      <c r="U607" s="211">
        <f t="shared" si="304"/>
        <v>221.71604166705768</v>
      </c>
      <c r="V607" s="211">
        <f t="shared" si="304"/>
        <v>214.06938871083997</v>
      </c>
      <c r="W607" s="211">
        <f t="shared" si="304"/>
        <v>206.68645731934612</v>
      </c>
      <c r="X607" s="211">
        <f t="shared" si="304"/>
        <v>199.55815213227959</v>
      </c>
      <c r="Y607" s="211">
        <f t="shared" si="304"/>
        <v>192.67569147464658</v>
      </c>
      <c r="Z607" s="211">
        <f t="shared" si="304"/>
        <v>185.79755816783108</v>
      </c>
      <c r="AA607" s="211">
        <f t="shared" si="304"/>
        <v>178.92390863173983</v>
      </c>
      <c r="AB607" s="211">
        <f t="shared" si="304"/>
        <v>172.05491121033231</v>
      </c>
      <c r="AC607" s="211">
        <f t="shared" si="304"/>
        <v>165.19074760332441</v>
      </c>
      <c r="AD607" s="211">
        <f t="shared" si="304"/>
        <v>158.33161453865097</v>
      </c>
      <c r="AE607" s="211">
        <f t="shared" si="304"/>
        <v>151.47772573891328</v>
      </c>
      <c r="AF607" s="211">
        <f t="shared" si="304"/>
        <v>144.62931424991567</v>
      </c>
      <c r="AG607" s="211">
        <f t="shared" si="304"/>
        <v>137.7866352193881</v>
      </c>
      <c r="AH607" s="211">
        <f t="shared" si="304"/>
        <v>130.94996924123402</v>
      </c>
      <c r="AI607" s="211">
        <f t="shared" si="304"/>
        <v>124.11962641831654</v>
      </c>
      <c r="AJ607" s="211">
        <f t="shared" si="304"/>
        <v>117.2959513497544</v>
      </c>
      <c r="AK607" s="211">
        <f t="shared" si="304"/>
        <v>110.47932932451552</v>
      </c>
      <c r="AL607" s="211">
        <f t="shared" si="304"/>
        <v>103.67019411384878</v>
      </c>
      <c r="AM607" s="211">
        <f>AM606*($K$76/$K$71)^(1/(COUNT($D606:$D611)))</f>
        <v>265.86352043021532</v>
      </c>
      <c r="AN607" s="210">
        <f t="shared" si="303"/>
        <v>265.86352043021532</v>
      </c>
      <c r="AO607" s="210">
        <f t="shared" si="303"/>
        <v>265.86352043021532</v>
      </c>
      <c r="AP607" s="210">
        <f t="shared" si="303"/>
        <v>265.86352043021532</v>
      </c>
      <c r="AQ607" s="210">
        <f t="shared" si="303"/>
        <v>265.86352043021532</v>
      </c>
      <c r="AR607" s="210">
        <f t="shared" si="303"/>
        <v>265.86352043021532</v>
      </c>
      <c r="AS607" s="210">
        <f t="shared" si="303"/>
        <v>265.86352043021532</v>
      </c>
      <c r="AT607" s="210">
        <f t="shared" si="303"/>
        <v>265.86352043021532</v>
      </c>
      <c r="AU607" s="210">
        <f t="shared" si="303"/>
        <v>265.86352043021532</v>
      </c>
      <c r="AV607" s="210">
        <f t="shared" si="303"/>
        <v>265.86352043021532</v>
      </c>
      <c r="AW607" s="210">
        <f t="shared" si="303"/>
        <v>265.86352043021532</v>
      </c>
      <c r="AX607" s="210">
        <f t="shared" si="303"/>
        <v>265.86352043021532</v>
      </c>
      <c r="AY607" s="210">
        <f t="shared" si="301"/>
        <v>265.86352043021532</v>
      </c>
      <c r="AZ607" s="210">
        <f t="shared" si="301"/>
        <v>265.86352043021532</v>
      </c>
    </row>
    <row r="608" spans="2:52" s="202" customFormat="1" x14ac:dyDescent="0.25">
      <c r="B608" s="201"/>
      <c r="D608" s="208">
        <f t="shared" si="279"/>
        <v>55</v>
      </c>
      <c r="E608" s="202" t="s">
        <v>711</v>
      </c>
      <c r="G608"/>
      <c r="I608"/>
      <c r="J608"/>
      <c r="K608" s="209" cm="1">
        <f t="array" ref="K608">SUMPRODUCT((EmissionRates!$J$50:$S$109)*(EmissionRates!$E$50:$E$109=$D608)*(EmissionRates!$J$8:$S$8=$E$556)*(EmissionRates!$B$50:$B$109=K$2)*(EmissionRates!$F$50:$F$109=$F$349))</f>
        <v>371.18915113874698</v>
      </c>
      <c r="L608" s="210">
        <f t="shared" ref="L608:AL608" si="305">K608*($AM$71/$K$71)^(1/(COUNT(K$2:AM$2)))</f>
        <v>358.38739534999218</v>
      </c>
      <c r="M608" s="210">
        <f t="shared" si="305"/>
        <v>346.02715287263709</v>
      </c>
      <c r="N608" s="210">
        <f t="shared" si="305"/>
        <v>334.09319657632869</v>
      </c>
      <c r="O608" s="210">
        <f t="shared" si="305"/>
        <v>322.5708244915478</v>
      </c>
      <c r="P608" s="210">
        <f t="shared" si="305"/>
        <v>311.44584169760151</v>
      </c>
      <c r="Q608" s="210">
        <f t="shared" si="305"/>
        <v>300.70454283527147</v>
      </c>
      <c r="R608" s="210">
        <f t="shared" si="305"/>
        <v>290.33369522257448</v>
      </c>
      <c r="S608" s="210">
        <f t="shared" si="305"/>
        <v>280.32052255283537</v>
      </c>
      <c r="T608" s="210">
        <f t="shared" si="305"/>
        <v>270.65268915498871</v>
      </c>
      <c r="U608" s="210">
        <f t="shared" si="305"/>
        <v>261.31828479671907</v>
      </c>
      <c r="V608" s="210">
        <f t="shared" si="305"/>
        <v>252.30581001171808</v>
      </c>
      <c r="W608" s="210">
        <f t="shared" si="305"/>
        <v>243.60416193298246</v>
      </c>
      <c r="X608" s="210">
        <f t="shared" si="305"/>
        <v>235.20262061470015</v>
      </c>
      <c r="Y608" s="210">
        <f t="shared" si="305"/>
        <v>227.09083582587411</v>
      </c>
      <c r="Z608" s="210">
        <f t="shared" si="305"/>
        <v>218.98415132607022</v>
      </c>
      <c r="AA608" s="210">
        <f t="shared" si="305"/>
        <v>210.8827514744419</v>
      </c>
      <c r="AB608" s="210">
        <f t="shared" si="305"/>
        <v>202.78683468403315</v>
      </c>
      <c r="AC608" s="210">
        <f t="shared" si="305"/>
        <v>194.69661510920898</v>
      </c>
      <c r="AD608" s="210">
        <f t="shared" si="305"/>
        <v>186.61232461684784</v>
      </c>
      <c r="AE608" s="210">
        <f t="shared" si="305"/>
        <v>178.53421510403035</v>
      </c>
      <c r="AF608" s="210">
        <f t="shared" si="305"/>
        <v>170.46256124249163</v>
      </c>
      <c r="AG608" s="210">
        <f t="shared" si="305"/>
        <v>162.39766375367083</v>
      </c>
      <c r="AH608" s="210">
        <f t="shared" si="305"/>
        <v>154.33985335029865</v>
      </c>
      <c r="AI608" s="210">
        <f t="shared" si="305"/>
        <v>146.28949552486588</v>
      </c>
      <c r="AJ608" s="210">
        <f t="shared" si="305"/>
        <v>138.24699642773479</v>
      </c>
      <c r="AK608" s="210">
        <f t="shared" si="305"/>
        <v>130.21281016701357</v>
      </c>
      <c r="AL608" s="210">
        <f t="shared" si="305"/>
        <v>122.18744799284866</v>
      </c>
      <c r="AM608" s="209" cm="1">
        <f t="array" ref="AM608">SUMPRODUCT((EmissionRates!$J$50:$S$109)*(EmissionRates!$E$50:$E$109=$D608)*(EmissionRates!$J$8:$S$8=$E$556)*(EmissionRates!$B$50:$B$109=AM$2)*(EmissionRates!$F$50:$F$109=$F$349))</f>
        <v>312.66721254537998</v>
      </c>
      <c r="AN608" s="210">
        <f t="shared" si="303"/>
        <v>312.66721254537998</v>
      </c>
      <c r="AO608" s="210">
        <f t="shared" si="303"/>
        <v>312.66721254537998</v>
      </c>
      <c r="AP608" s="210">
        <f t="shared" si="303"/>
        <v>312.66721254537998</v>
      </c>
      <c r="AQ608" s="210">
        <f t="shared" si="303"/>
        <v>312.66721254537998</v>
      </c>
      <c r="AR608" s="210">
        <f t="shared" si="303"/>
        <v>312.66721254537998</v>
      </c>
      <c r="AS608" s="210">
        <f t="shared" si="303"/>
        <v>312.66721254537998</v>
      </c>
      <c r="AT608" s="210">
        <f t="shared" si="303"/>
        <v>312.66721254537998</v>
      </c>
      <c r="AU608" s="210">
        <f t="shared" si="303"/>
        <v>312.66721254537998</v>
      </c>
      <c r="AV608" s="210">
        <f t="shared" si="303"/>
        <v>312.66721254537998</v>
      </c>
      <c r="AW608" s="210">
        <f t="shared" si="303"/>
        <v>312.66721254537998</v>
      </c>
      <c r="AX608" s="210">
        <f t="shared" si="303"/>
        <v>312.66721254537998</v>
      </c>
      <c r="AY608" s="210">
        <f t="shared" si="301"/>
        <v>312.66721254537998</v>
      </c>
      <c r="AZ608" s="210">
        <f t="shared" si="301"/>
        <v>312.66721254537998</v>
      </c>
    </row>
    <row r="609" spans="2:52" s="202" customFormat="1" x14ac:dyDescent="0.25">
      <c r="B609" s="201"/>
      <c r="D609" s="208">
        <f t="shared" si="279"/>
        <v>56</v>
      </c>
      <c r="E609" s="202" t="s">
        <v>712</v>
      </c>
      <c r="G609"/>
      <c r="I609"/>
      <c r="J609"/>
      <c r="K609" s="211">
        <f t="shared" ref="K609:AL612" si="306">K608*($K$76/$K$71)^(1/(COUNT($D608:$D613)))</f>
        <v>360.43189534839155</v>
      </c>
      <c r="L609" s="211">
        <f t="shared" si="306"/>
        <v>348.00114113972825</v>
      </c>
      <c r="M609" s="211">
        <f t="shared" si="306"/>
        <v>335.99910495571936</v>
      </c>
      <c r="N609" s="211">
        <f t="shared" si="306"/>
        <v>324.41100095621562</v>
      </c>
      <c r="O609" s="211">
        <f t="shared" si="306"/>
        <v>313.22255324246601</v>
      </c>
      <c r="P609" s="211">
        <f t="shared" si="306"/>
        <v>302.41997827000546</v>
      </c>
      <c r="Q609" s="211">
        <f t="shared" si="306"/>
        <v>291.98996786809579</v>
      </c>
      <c r="R609" s="211">
        <f t="shared" si="306"/>
        <v>281.91967284480052</v>
      </c>
      <c r="S609" s="211">
        <f t="shared" si="306"/>
        <v>272.19668715749594</v>
      </c>
      <c r="T609" s="211">
        <f t="shared" si="306"/>
        <v>262.80903262931753</v>
      </c>
      <c r="U609" s="211">
        <f t="shared" si="306"/>
        <v>253.74514419271335</v>
      </c>
      <c r="V609" s="211">
        <f t="shared" si="306"/>
        <v>244.99385564192465</v>
      </c>
      <c r="W609" s="211">
        <f t="shared" si="306"/>
        <v>236.54438587684245</v>
      </c>
      <c r="X609" s="211">
        <f t="shared" si="306"/>
        <v>228.38632562129257</v>
      </c>
      <c r="Y609" s="211">
        <f t="shared" si="306"/>
        <v>220.509624599387</v>
      </c>
      <c r="Z609" s="211">
        <f t="shared" si="306"/>
        <v>212.63787605745949</v>
      </c>
      <c r="AA609" s="211">
        <f t="shared" si="306"/>
        <v>204.77125901183871</v>
      </c>
      <c r="AB609" s="211">
        <f t="shared" si="306"/>
        <v>196.90996612545487</v>
      </c>
      <c r="AC609" s="211">
        <f t="shared" si="306"/>
        <v>189.05420534636741</v>
      </c>
      <c r="AD609" s="211">
        <f t="shared" si="306"/>
        <v>181.20420182183136</v>
      </c>
      <c r="AE609" s="211">
        <f t="shared" si="306"/>
        <v>173.36020014881817</v>
      </c>
      <c r="AF609" s="211">
        <f t="shared" si="306"/>
        <v>165.52246703893235</v>
      </c>
      <c r="AG609" s="211">
        <f t="shared" si="306"/>
        <v>157.69129449854844</v>
      </c>
      <c r="AH609" s="211">
        <f t="shared" si="306"/>
        <v>149.86700365616923</v>
      </c>
      <c r="AI609" s="211">
        <f t="shared" si="306"/>
        <v>142.04994941212183</v>
      </c>
      <c r="AJ609" s="211">
        <f t="shared" si="306"/>
        <v>134.24052614631859</v>
      </c>
      <c r="AK609" s="211">
        <f t="shared" si="306"/>
        <v>126.43917480657714</v>
      </c>
      <c r="AL609" s="211">
        <f t="shared" si="306"/>
        <v>118.64639182674721</v>
      </c>
      <c r="AM609" s="211">
        <f>AM608*($K$76/$K$71)^(1/(COUNT($D608:$D613)))</f>
        <v>303.60595315164608</v>
      </c>
      <c r="AN609" s="210">
        <f t="shared" si="303"/>
        <v>303.60595315164608</v>
      </c>
      <c r="AO609" s="210">
        <f t="shared" si="303"/>
        <v>303.60595315164608</v>
      </c>
      <c r="AP609" s="210">
        <f t="shared" si="303"/>
        <v>303.60595315164608</v>
      </c>
      <c r="AQ609" s="210">
        <f t="shared" si="303"/>
        <v>303.60595315164608</v>
      </c>
      <c r="AR609" s="210">
        <f t="shared" si="303"/>
        <v>303.60595315164608</v>
      </c>
      <c r="AS609" s="210">
        <f t="shared" si="303"/>
        <v>303.60595315164608</v>
      </c>
      <c r="AT609" s="210">
        <f t="shared" si="303"/>
        <v>303.60595315164608</v>
      </c>
      <c r="AU609" s="210">
        <f t="shared" si="303"/>
        <v>303.60595315164608</v>
      </c>
      <c r="AV609" s="210">
        <f t="shared" si="303"/>
        <v>303.60595315164608</v>
      </c>
      <c r="AW609" s="210">
        <f t="shared" si="303"/>
        <v>303.60595315164608</v>
      </c>
      <c r="AX609" s="210">
        <f t="shared" si="303"/>
        <v>303.60595315164608</v>
      </c>
      <c r="AY609" s="210">
        <f t="shared" si="301"/>
        <v>303.60595315164608</v>
      </c>
      <c r="AZ609" s="210">
        <f t="shared" si="301"/>
        <v>303.60595315164608</v>
      </c>
    </row>
    <row r="610" spans="2:52" s="202" customFormat="1" x14ac:dyDescent="0.25">
      <c r="B610" s="201"/>
      <c r="D610" s="208">
        <f t="shared" si="279"/>
        <v>57</v>
      </c>
      <c r="E610" s="202" t="s">
        <v>713</v>
      </c>
      <c r="G610"/>
      <c r="I610"/>
      <c r="J610"/>
      <c r="K610" s="211">
        <f t="shared" si="306"/>
        <v>349.98639045857868</v>
      </c>
      <c r="L610" s="211">
        <f t="shared" si="306"/>
        <v>337.91588601012359</v>
      </c>
      <c r="M610" s="211">
        <f t="shared" si="306"/>
        <v>326.26167511368146</v>
      </c>
      <c r="N610" s="211">
        <f t="shared" si="306"/>
        <v>315.00940043048581</v>
      </c>
      <c r="O610" s="211">
        <f t="shared" si="306"/>
        <v>304.14519978479996</v>
      </c>
      <c r="P610" s="211">
        <f t="shared" si="306"/>
        <v>293.65568908648845</v>
      </c>
      <c r="Q610" s="211">
        <f t="shared" si="306"/>
        <v>283.52794584256333</v>
      </c>
      <c r="R610" s="211">
        <f t="shared" si="306"/>
        <v>273.74949323739264</v>
      </c>
      <c r="S610" s="211">
        <f t="shared" si="306"/>
        <v>264.30828476195813</v>
      </c>
      <c r="T610" s="211">
        <f t="shared" si="306"/>
        <v>255.19268937322735</v>
      </c>
      <c r="U610" s="211">
        <f t="shared" si="306"/>
        <v>246.39147716535635</v>
      </c>
      <c r="V610" s="211">
        <f t="shared" si="306"/>
        <v>237.89380553507095</v>
      </c>
      <c r="W610" s="211">
        <f t="shared" si="306"/>
        <v>229.68920582418355</v>
      </c>
      <c r="X610" s="211">
        <f t="shared" si="306"/>
        <v>221.76757042278916</v>
      </c>
      <c r="Y610" s="211">
        <f t="shared" si="306"/>
        <v>214.11914031725291</v>
      </c>
      <c r="Z610" s="211">
        <f t="shared" si="306"/>
        <v>206.47551916623402</v>
      </c>
      <c r="AA610" s="211">
        <f t="shared" si="306"/>
        <v>198.83688079807433</v>
      </c>
      <c r="AB610" s="211">
        <f t="shared" si="306"/>
        <v>191.20341229223152</v>
      </c>
      <c r="AC610" s="211">
        <f t="shared" si="306"/>
        <v>183.57531557032146</v>
      </c>
      <c r="AD610" s="211">
        <f t="shared" si="306"/>
        <v>175.95280925471397</v>
      </c>
      <c r="AE610" s="211">
        <f t="shared" si="306"/>
        <v>168.33613085383229</v>
      </c>
      <c r="AF610" s="211">
        <f t="shared" si="306"/>
        <v>160.7255393498391</v>
      </c>
      <c r="AG610" s="211">
        <f t="shared" si="306"/>
        <v>153.12131828661146</v>
      </c>
      <c r="AH610" s="211">
        <f t="shared" si="306"/>
        <v>145.52377948618013</v>
      </c>
      <c r="AI610" s="211">
        <f t="shared" si="306"/>
        <v>137.93326756367506</v>
      </c>
      <c r="AJ610" s="211">
        <f t="shared" si="306"/>
        <v>130.35016546967245</v>
      </c>
      <c r="AK610" s="211">
        <f t="shared" si="306"/>
        <v>122.77490137309145</v>
      </c>
      <c r="AL610" s="211">
        <f t="shared" si="306"/>
        <v>115.20795732086914</v>
      </c>
      <c r="AM610" s="211">
        <f>AM609*($K$76/$K$71)^(1/(COUNT($D609:$D614)))</f>
        <v>294.80729379560756</v>
      </c>
      <c r="AN610" s="210">
        <f t="shared" si="303"/>
        <v>294.80729379560756</v>
      </c>
      <c r="AO610" s="210">
        <f t="shared" si="303"/>
        <v>294.80729379560756</v>
      </c>
      <c r="AP610" s="210">
        <f t="shared" si="303"/>
        <v>294.80729379560756</v>
      </c>
      <c r="AQ610" s="210">
        <f t="shared" si="303"/>
        <v>294.80729379560756</v>
      </c>
      <c r="AR610" s="210">
        <f t="shared" si="303"/>
        <v>294.80729379560756</v>
      </c>
      <c r="AS610" s="210">
        <f t="shared" si="303"/>
        <v>294.80729379560756</v>
      </c>
      <c r="AT610" s="210">
        <f t="shared" si="303"/>
        <v>294.80729379560756</v>
      </c>
      <c r="AU610" s="210">
        <f t="shared" si="303"/>
        <v>294.80729379560756</v>
      </c>
      <c r="AV610" s="210">
        <f t="shared" si="303"/>
        <v>294.80729379560756</v>
      </c>
      <c r="AW610" s="210">
        <f t="shared" si="303"/>
        <v>294.80729379560756</v>
      </c>
      <c r="AX610" s="210">
        <f t="shared" si="303"/>
        <v>294.80729379560756</v>
      </c>
      <c r="AY610" s="210">
        <f t="shared" si="301"/>
        <v>294.80729379560756</v>
      </c>
      <c r="AZ610" s="210">
        <f t="shared" si="301"/>
        <v>294.80729379560756</v>
      </c>
    </row>
    <row r="611" spans="2:52" s="202" customFormat="1" x14ac:dyDescent="0.25">
      <c r="B611" s="201"/>
      <c r="D611" s="208">
        <f t="shared" si="279"/>
        <v>58</v>
      </c>
      <c r="E611" s="202" t="s">
        <v>714</v>
      </c>
      <c r="G611"/>
      <c r="I611"/>
      <c r="J611"/>
      <c r="K611" s="211">
        <f t="shared" si="306"/>
        <v>339.84360176511586</v>
      </c>
      <c r="L611" s="211">
        <f t="shared" si="306"/>
        <v>328.12290685035083</v>
      </c>
      <c r="M611" s="211">
        <f t="shared" si="306"/>
        <v>316.80644108267438</v>
      </c>
      <c r="N611" s="211">
        <f t="shared" si="306"/>
        <v>305.88026320650863</v>
      </c>
      <c r="O611" s="211">
        <f t="shared" si="306"/>
        <v>295.33091277922176</v>
      </c>
      <c r="P611" s="211">
        <f t="shared" si="306"/>
        <v>285.14539358861259</v>
      </c>
      <c r="Q611" s="211">
        <f t="shared" si="306"/>
        <v>275.31115764230032</v>
      </c>
      <c r="R611" s="211">
        <f t="shared" si="306"/>
        <v>265.81608970929744</v>
      </c>
      <c r="S611" s="211">
        <f t="shared" si="306"/>
        <v>256.64849239471914</v>
      </c>
      <c r="T611" s="211">
        <f t="shared" si="306"/>
        <v>247.79707172924506</v>
      </c>
      <c r="U611" s="211">
        <f t="shared" si="306"/>
        <v>239.25092325557753</v>
      </c>
      <c r="V611" s="211">
        <f t="shared" si="306"/>
        <v>230.99951859475769</v>
      </c>
      <c r="W611" s="211">
        <f t="shared" si="306"/>
        <v>223.03269247578893</v>
      </c>
      <c r="X611" s="211">
        <f t="shared" si="306"/>
        <v>215.34063021258919</v>
      </c>
      <c r="Y611" s="211">
        <f t="shared" si="306"/>
        <v>207.91385561284426</v>
      </c>
      <c r="Z611" s="211">
        <f t="shared" si="306"/>
        <v>200.49175060159894</v>
      </c>
      <c r="AA611" s="211">
        <f t="shared" si="306"/>
        <v>193.07448396955877</v>
      </c>
      <c r="AB611" s="211">
        <f t="shared" si="306"/>
        <v>185.66223737452088</v>
      </c>
      <c r="AC611" s="211">
        <f t="shared" si="306"/>
        <v>178.25520688630709</v>
      </c>
      <c r="AD611" s="211">
        <f t="shared" si="306"/>
        <v>170.85360479149656</v>
      </c>
      <c r="AE611" s="211">
        <f t="shared" si="306"/>
        <v>163.45766171539418</v>
      </c>
      <c r="AF611" s="211">
        <f t="shared" si="306"/>
        <v>156.06762913472403</v>
      </c>
      <c r="AG611" s="211">
        <f t="shared" si="306"/>
        <v>148.68378237611333</v>
      </c>
      <c r="AH611" s="211">
        <f t="shared" si="306"/>
        <v>141.30642422482723</v>
      </c>
      <c r="AI611" s="211">
        <f t="shared" si="306"/>
        <v>133.93588930886889</v>
      </c>
      <c r="AJ611" s="211">
        <f t="shared" si="306"/>
        <v>126.57254948070651</v>
      </c>
      <c r="AK611" s="211">
        <f t="shared" si="306"/>
        <v>119.21682050069998</v>
      </c>
      <c r="AL611" s="211">
        <f t="shared" si="306"/>
        <v>111.86917044581391</v>
      </c>
      <c r="AM611" s="211">
        <f>AM610*($K$76/$K$71)^(1/(COUNT($D610:$D615)))</f>
        <v>286.26362419079089</v>
      </c>
      <c r="AN611" s="210">
        <f t="shared" si="303"/>
        <v>286.26362419079089</v>
      </c>
      <c r="AO611" s="210">
        <f t="shared" si="303"/>
        <v>286.26362419079089</v>
      </c>
      <c r="AP611" s="210">
        <f t="shared" si="303"/>
        <v>286.26362419079089</v>
      </c>
      <c r="AQ611" s="210">
        <f t="shared" si="303"/>
        <v>286.26362419079089</v>
      </c>
      <c r="AR611" s="210">
        <f t="shared" si="303"/>
        <v>286.26362419079089</v>
      </c>
      <c r="AS611" s="210">
        <f t="shared" si="303"/>
        <v>286.26362419079089</v>
      </c>
      <c r="AT611" s="210">
        <f t="shared" si="303"/>
        <v>286.26362419079089</v>
      </c>
      <c r="AU611" s="210">
        <f t="shared" si="303"/>
        <v>286.26362419079089</v>
      </c>
      <c r="AV611" s="210">
        <f t="shared" si="303"/>
        <v>286.26362419079089</v>
      </c>
      <c r="AW611" s="210">
        <f t="shared" si="303"/>
        <v>286.26362419079089</v>
      </c>
      <c r="AX611" s="210">
        <f t="shared" si="303"/>
        <v>286.26362419079089</v>
      </c>
      <c r="AY611" s="210">
        <f t="shared" si="301"/>
        <v>286.26362419079089</v>
      </c>
      <c r="AZ611" s="210">
        <f t="shared" si="301"/>
        <v>286.26362419079089</v>
      </c>
    </row>
    <row r="612" spans="2:52" s="202" customFormat="1" x14ac:dyDescent="0.25">
      <c r="B612" s="201"/>
      <c r="D612" s="208">
        <f t="shared" si="279"/>
        <v>59</v>
      </c>
      <c r="E612" s="202" t="s">
        <v>715</v>
      </c>
      <c r="G612"/>
      <c r="I612"/>
      <c r="J612"/>
      <c r="K612" s="211">
        <f t="shared" si="306"/>
        <v>329.99475639426464</v>
      </c>
      <c r="L612" s="211">
        <f t="shared" si="306"/>
        <v>318.61373334989787</v>
      </c>
      <c r="M612" s="211">
        <f t="shared" si="306"/>
        <v>307.6252246804616</v>
      </c>
      <c r="N612" s="211">
        <f t="shared" si="306"/>
        <v>297.01569315525808</v>
      </c>
      <c r="O612" s="211">
        <f t="shared" si="306"/>
        <v>286.77206842232482</v>
      </c>
      <c r="P612" s="211">
        <f t="shared" si="306"/>
        <v>276.88173090648934</v>
      </c>
      <c r="Q612" s="211">
        <f t="shared" si="306"/>
        <v>267.33249626275455</v>
      </c>
      <c r="R612" s="211">
        <f t="shared" si="306"/>
        <v>258.11260036586526</v>
      </c>
      <c r="S612" s="211">
        <f t="shared" si="306"/>
        <v>249.21068481755989</v>
      </c>
      <c r="T612" s="211">
        <f t="shared" si="306"/>
        <v>240.61578295365754</v>
      </c>
      <c r="U612" s="211">
        <f t="shared" si="306"/>
        <v>232.3173063337378</v>
      </c>
      <c r="V612" s="211">
        <f t="shared" si="306"/>
        <v>224.30503169677201</v>
      </c>
      <c r="W612" s="211">
        <f t="shared" si="306"/>
        <v>216.56908836663507</v>
      </c>
      <c r="X612" s="211">
        <f t="shared" si="306"/>
        <v>209.09994609198222</v>
      </c>
      <c r="Y612" s="211">
        <f t="shared" si="306"/>
        <v>201.88840330551005</v>
      </c>
      <c r="Z612" s="211">
        <f t="shared" si="306"/>
        <v>194.68139478041985</v>
      </c>
      <c r="AA612" s="211">
        <f t="shared" si="306"/>
        <v>187.4790844157742</v>
      </c>
      <c r="AB612" s="211">
        <f t="shared" si="306"/>
        <v>180.28164860483221</v>
      </c>
      <c r="AC612" s="211">
        <f t="shared" si="306"/>
        <v>173.08927773520975</v>
      </c>
      <c r="AD612" s="211">
        <f t="shared" si="306"/>
        <v>165.90217794130979</v>
      </c>
      <c r="AE612" s="211">
        <f t="shared" si="306"/>
        <v>158.72057316479527</v>
      </c>
      <c r="AF612" s="211">
        <f t="shared" si="306"/>
        <v>151.54470759446323</v>
      </c>
      <c r="AG612" s="211">
        <f t="shared" si="306"/>
        <v>144.37484857783122</v>
      </c>
      <c r="AH612" s="211">
        <f t="shared" si="306"/>
        <v>137.21129012528897</v>
      </c>
      <c r="AI612" s="211">
        <f t="shared" si="306"/>
        <v>130.05435716714507</v>
      </c>
      <c r="AJ612" s="211">
        <f t="shared" si="306"/>
        <v>122.90441077938861</v>
      </c>
      <c r="AK612" s="211">
        <f t="shared" si="306"/>
        <v>115.76185467342678</v>
      </c>
      <c r="AL612" s="211">
        <f t="shared" si="306"/>
        <v>108.62714336110886</v>
      </c>
      <c r="AM612" s="211">
        <f>AM611*($K$76/$K$71)^(1/(COUNT($D611:$D616)))</f>
        <v>277.96755460080584</v>
      </c>
      <c r="AN612" s="210">
        <f t="shared" si="303"/>
        <v>277.96755460080584</v>
      </c>
      <c r="AO612" s="210">
        <f t="shared" si="303"/>
        <v>277.96755460080584</v>
      </c>
      <c r="AP612" s="210">
        <f t="shared" si="303"/>
        <v>277.96755460080584</v>
      </c>
      <c r="AQ612" s="210">
        <f t="shared" si="303"/>
        <v>277.96755460080584</v>
      </c>
      <c r="AR612" s="210">
        <f t="shared" si="303"/>
        <v>277.96755460080584</v>
      </c>
      <c r="AS612" s="210">
        <f t="shared" si="303"/>
        <v>277.96755460080584</v>
      </c>
      <c r="AT612" s="210">
        <f t="shared" si="303"/>
        <v>277.96755460080584</v>
      </c>
      <c r="AU612" s="210">
        <f t="shared" si="303"/>
        <v>277.96755460080584</v>
      </c>
      <c r="AV612" s="210">
        <f t="shared" si="303"/>
        <v>277.96755460080584</v>
      </c>
      <c r="AW612" s="210">
        <f t="shared" si="303"/>
        <v>277.96755460080584</v>
      </c>
      <c r="AX612" s="210">
        <f t="shared" si="303"/>
        <v>277.96755460080584</v>
      </c>
      <c r="AY612" s="210">
        <f t="shared" si="301"/>
        <v>277.96755460080584</v>
      </c>
      <c r="AZ612" s="210">
        <f t="shared" si="301"/>
        <v>277.96755460080584</v>
      </c>
    </row>
    <row r="613" spans="2:52" s="202" customFormat="1" x14ac:dyDescent="0.25">
      <c r="B613" s="201"/>
      <c r="D613" s="208">
        <f t="shared" si="279"/>
        <v>60</v>
      </c>
      <c r="E613" s="202" t="s">
        <v>716</v>
      </c>
      <c r="G613"/>
      <c r="I613"/>
      <c r="J613"/>
      <c r="K613" s="209" cm="1">
        <f t="array" ref="K613">SUMPRODUCT((EmissionRates!$J$50:$S$109)*(EmissionRates!$E$50:$E$109=$D613)*(EmissionRates!$J$8:$S$8=$E$556)*(EmissionRates!$B$50:$B$109=K$2)*(EmissionRates!$F$50:$F$109=$F$349))</f>
        <v>402.56970678174798</v>
      </c>
      <c r="L613" s="210">
        <f t="shared" ref="L613:AL613" si="307">K613*($AM$71/$K$71)^(1/(COUNT(K$2:AM$2)))</f>
        <v>388.68568280540012</v>
      </c>
      <c r="M613" s="210">
        <f t="shared" si="307"/>
        <v>375.28049794319435</v>
      </c>
      <c r="N613" s="210">
        <f t="shared" si="307"/>
        <v>362.33763775395545</v>
      </c>
      <c r="O613" s="210">
        <f t="shared" si="307"/>
        <v>349.84115735475706</v>
      </c>
      <c r="P613" s="210">
        <f t="shared" si="307"/>
        <v>337.77566177771394</v>
      </c>
      <c r="Q613" s="210">
        <f t="shared" si="307"/>
        <v>326.12628700423886</v>
      </c>
      <c r="R613" s="210">
        <f t="shared" si="307"/>
        <v>314.87868165339967</v>
      </c>
      <c r="S613" s="210">
        <f t="shared" si="307"/>
        <v>304.01898930181704</v>
      </c>
      <c r="T613" s="210">
        <f t="shared" si="307"/>
        <v>293.53383141332279</v>
      </c>
      <c r="U613" s="210">
        <f t="shared" si="307"/>
        <v>283.41029085734823</v>
      </c>
      <c r="V613" s="210">
        <f t="shared" si="307"/>
        <v>273.63589599573879</v>
      </c>
      <c r="W613" s="210">
        <f t="shared" si="307"/>
        <v>264.19860531839043</v>
      </c>
      <c r="X613" s="210">
        <f t="shared" si="307"/>
        <v>255.08679260877972</v>
      </c>
      <c r="Y613" s="210">
        <f t="shared" si="307"/>
        <v>246.28923262111266</v>
      </c>
      <c r="Z613" s="210">
        <f t="shared" si="307"/>
        <v>237.49720410399058</v>
      </c>
      <c r="AA613" s="210">
        <f t="shared" si="307"/>
        <v>228.71090700240143</v>
      </c>
      <c r="AB613" s="210">
        <f t="shared" si="307"/>
        <v>219.93055650334807</v>
      </c>
      <c r="AC613" s="210">
        <f t="shared" si="307"/>
        <v>211.15638486593528</v>
      </c>
      <c r="AD613" s="210">
        <f t="shared" si="307"/>
        <v>202.38864355920782</v>
      </c>
      <c r="AE613" s="210">
        <f t="shared" si="307"/>
        <v>193.62760577577805</v>
      </c>
      <c r="AF613" s="210">
        <f t="shared" si="307"/>
        <v>184.87356940829594</v>
      </c>
      <c r="AG613" s="210">
        <f t="shared" si="307"/>
        <v>176.12686060137321</v>
      </c>
      <c r="AH613" s="210">
        <f t="shared" si="307"/>
        <v>167.38783802639517</v>
      </c>
      <c r="AI613" s="210">
        <f t="shared" si="307"/>
        <v>158.65689807480905</v>
      </c>
      <c r="AJ613" s="210">
        <f t="shared" si="307"/>
        <v>149.93448123317478</v>
      </c>
      <c r="AK613" s="210">
        <f t="shared" si="307"/>
        <v>141.22108000017505</v>
      </c>
      <c r="AL613" s="210">
        <f t="shared" si="307"/>
        <v>132.51724884735327</v>
      </c>
      <c r="AM613" s="209" cm="1">
        <f t="array" ref="AM613">SUMPRODUCT((EmissionRates!$J$50:$S$109)*(EmissionRates!$E$50:$E$109=$D613)*(EmissionRates!$J$8:$S$8=$E$556)*(EmissionRates!$B$50:$B$109=AM$2)*(EmissionRates!$F$50:$F$109=$F$349))</f>
        <v>338.66087349943803</v>
      </c>
      <c r="AN613" s="210">
        <f t="shared" si="303"/>
        <v>338.66087349943803</v>
      </c>
      <c r="AO613" s="210">
        <f t="shared" si="303"/>
        <v>338.66087349943803</v>
      </c>
      <c r="AP613" s="210">
        <f t="shared" si="303"/>
        <v>338.66087349943803</v>
      </c>
      <c r="AQ613" s="210">
        <f t="shared" si="303"/>
        <v>338.66087349943803</v>
      </c>
      <c r="AR613" s="210">
        <f t="shared" si="303"/>
        <v>338.66087349943803</v>
      </c>
      <c r="AS613" s="210">
        <f t="shared" si="303"/>
        <v>338.66087349943803</v>
      </c>
      <c r="AT613" s="210">
        <f t="shared" si="303"/>
        <v>338.66087349943803</v>
      </c>
      <c r="AU613" s="210">
        <f t="shared" si="303"/>
        <v>338.66087349943803</v>
      </c>
      <c r="AV613" s="210">
        <f t="shared" si="303"/>
        <v>338.66087349943803</v>
      </c>
      <c r="AW613" s="210">
        <f t="shared" si="303"/>
        <v>338.66087349943803</v>
      </c>
      <c r="AX613" s="210">
        <f t="shared" si="303"/>
        <v>338.66087349943803</v>
      </c>
      <c r="AY613" s="210">
        <f t="shared" si="301"/>
        <v>338.66087349943803</v>
      </c>
      <c r="AZ613" s="210">
        <f t="shared" si="301"/>
        <v>338.66087349943803</v>
      </c>
    </row>
    <row r="614" spans="2:52" s="202" customFormat="1" x14ac:dyDescent="0.25">
      <c r="B614" s="201"/>
      <c r="D614" s="208">
        <f t="shared" si="279"/>
        <v>61</v>
      </c>
      <c r="E614" s="202" t="s">
        <v>717</v>
      </c>
      <c r="G614"/>
      <c r="I614"/>
      <c r="J614"/>
      <c r="K614" s="211">
        <f t="shared" ref="K614:AL617" si="308">K613*($K$76/$K$71)^(1/(COUNT($D613:$D618)))</f>
        <v>390.90302607188818</v>
      </c>
      <c r="L614" s="211">
        <f t="shared" si="308"/>
        <v>377.4213683739049</v>
      </c>
      <c r="M614" s="211">
        <f t="shared" si="308"/>
        <v>364.40467278202766</v>
      </c>
      <c r="N614" s="211">
        <f t="shared" si="308"/>
        <v>351.83690345222607</v>
      </c>
      <c r="O614" s="211">
        <f t="shared" si="308"/>
        <v>339.70257759262279</v>
      </c>
      <c r="P614" s="211">
        <f t="shared" si="308"/>
        <v>327.98674638955578</v>
      </c>
      <c r="Q614" s="211">
        <f t="shared" si="308"/>
        <v>316.67497659147273</v>
      </c>
      <c r="R614" s="211">
        <f t="shared" si="308"/>
        <v>305.75333272796894</v>
      </c>
      <c r="S614" s="211">
        <f t="shared" si="308"/>
        <v>295.20835994206368</v>
      </c>
      <c r="T614" s="211">
        <f t="shared" si="308"/>
        <v>285.02706741456603</v>
      </c>
      <c r="U614" s="211">
        <f t="shared" si="308"/>
        <v>275.19691236010885</v>
      </c>
      <c r="V614" s="211">
        <f t="shared" si="308"/>
        <v>265.70578457513591</v>
      </c>
      <c r="W614" s="211">
        <f t="shared" si="308"/>
        <v>256.54199151880567</v>
      </c>
      <c r="X614" s="211">
        <f t="shared" si="308"/>
        <v>247.69424390843182</v>
      </c>
      <c r="Y614" s="211">
        <f t="shared" si="308"/>
        <v>239.15164181171602</v>
      </c>
      <c r="Z614" s="211">
        <f t="shared" si="308"/>
        <v>230.61441088063501</v>
      </c>
      <c r="AA614" s="211">
        <f t="shared" si="308"/>
        <v>222.08274526566632</v>
      </c>
      <c r="AB614" s="211">
        <f t="shared" si="308"/>
        <v>213.55685391758095</v>
      </c>
      <c r="AC614" s="211">
        <f t="shared" si="308"/>
        <v>205.03696236449329</v>
      </c>
      <c r="AD614" s="211">
        <f t="shared" si="308"/>
        <v>196.5233147877436</v>
      </c>
      <c r="AE614" s="211">
        <f t="shared" si="308"/>
        <v>188.01617646267945</v>
      </c>
      <c r="AF614" s="211">
        <f t="shared" si="308"/>
        <v>179.51583664886596</v>
      </c>
      <c r="AG614" s="211">
        <f t="shared" si="308"/>
        <v>171.02261203907338</v>
      </c>
      <c r="AH614" s="211">
        <f t="shared" si="308"/>
        <v>162.53685091020262</v>
      </c>
      <c r="AI614" s="211">
        <f t="shared" si="308"/>
        <v>154.05893816606937</v>
      </c>
      <c r="AJ614" s="211">
        <f t="shared" si="308"/>
        <v>145.58930152770264</v>
      </c>
      <c r="AK614" s="211">
        <f t="shared" si="308"/>
        <v>137.12841922091567</v>
      </c>
      <c r="AL614" s="211">
        <f t="shared" si="308"/>
        <v>128.67682964837641</v>
      </c>
      <c r="AM614" s="211">
        <f>AM613*($K$76/$K$71)^(1/(COUNT($D613:$D618)))</f>
        <v>328.8463042124792</v>
      </c>
      <c r="AN614" s="210">
        <f t="shared" si="303"/>
        <v>328.8463042124792</v>
      </c>
      <c r="AO614" s="210">
        <f t="shared" si="303"/>
        <v>328.8463042124792</v>
      </c>
      <c r="AP614" s="210">
        <f t="shared" si="303"/>
        <v>328.8463042124792</v>
      </c>
      <c r="AQ614" s="210">
        <f t="shared" si="303"/>
        <v>328.8463042124792</v>
      </c>
      <c r="AR614" s="210">
        <f t="shared" si="303"/>
        <v>328.8463042124792</v>
      </c>
      <c r="AS614" s="210">
        <f t="shared" si="303"/>
        <v>328.8463042124792</v>
      </c>
      <c r="AT614" s="210">
        <f t="shared" si="303"/>
        <v>328.8463042124792</v>
      </c>
      <c r="AU614" s="210">
        <f t="shared" si="303"/>
        <v>328.8463042124792</v>
      </c>
      <c r="AV614" s="210">
        <f t="shared" si="303"/>
        <v>328.8463042124792</v>
      </c>
      <c r="AW614" s="210">
        <f t="shared" si="303"/>
        <v>328.8463042124792</v>
      </c>
      <c r="AX614" s="210">
        <f t="shared" si="303"/>
        <v>328.8463042124792</v>
      </c>
      <c r="AY614" s="210">
        <f t="shared" si="301"/>
        <v>328.8463042124792</v>
      </c>
      <c r="AZ614" s="210">
        <f t="shared" si="301"/>
        <v>328.8463042124792</v>
      </c>
    </row>
    <row r="615" spans="2:52" s="202" customFormat="1" x14ac:dyDescent="0.25">
      <c r="B615" s="201"/>
      <c r="D615" s="208">
        <f t="shared" si="279"/>
        <v>62</v>
      </c>
      <c r="E615" s="202" t="s">
        <v>718</v>
      </c>
      <c r="G615"/>
      <c r="I615"/>
      <c r="J615"/>
      <c r="K615" s="211">
        <f t="shared" si="308"/>
        <v>379.57445187251056</v>
      </c>
      <c r="L615" s="211">
        <f t="shared" si="308"/>
        <v>366.48349966764397</v>
      </c>
      <c r="M615" s="211">
        <f t="shared" si="308"/>
        <v>353.84403472380006</v>
      </c>
      <c r="N615" s="211">
        <f t="shared" si="308"/>
        <v>341.64048592409779</v>
      </c>
      <c r="O615" s="211">
        <f t="shared" si="308"/>
        <v>329.85781917606829</v>
      </c>
      <c r="P615" s="211">
        <f t="shared" si="308"/>
        <v>318.48151889049007</v>
      </c>
      <c r="Q615" s="211">
        <f t="shared" si="308"/>
        <v>307.49757009899162</v>
      </c>
      <c r="R615" s="211">
        <f t="shared" si="308"/>
        <v>296.89244118839105</v>
      </c>
      <c r="S615" s="211">
        <f t="shared" si="308"/>
        <v>286.65306723050196</v>
      </c>
      <c r="T615" s="211">
        <f t="shared" si="308"/>
        <v>276.76683388686985</v>
      </c>
      <c r="U615" s="211">
        <f t="shared" si="308"/>
        <v>267.22156186860929</v>
      </c>
      <c r="V615" s="211">
        <f t="shared" si="308"/>
        <v>258.00549193219865</v>
      </c>
      <c r="W615" s="211">
        <f t="shared" si="308"/>
        <v>249.10727039274713</v>
      </c>
      <c r="X615" s="211">
        <f t="shared" si="308"/>
        <v>240.51593513688661</v>
      </c>
      <c r="Y615" s="211">
        <f t="shared" si="308"/>
        <v>232.2209021180592</v>
      </c>
      <c r="Z615" s="211">
        <f t="shared" si="308"/>
        <v>223.93108460567655</v>
      </c>
      <c r="AA615" s="211">
        <f t="shared" si="308"/>
        <v>215.64667112363372</v>
      </c>
      <c r="AB615" s="211">
        <f t="shared" si="308"/>
        <v>207.36786456719909</v>
      </c>
      <c r="AC615" s="211">
        <f t="shared" si="308"/>
        <v>199.09488392856431</v>
      </c>
      <c r="AD615" s="211">
        <f t="shared" si="308"/>
        <v>190.82796631256662</v>
      </c>
      <c r="AE615" s="211">
        <f t="shared" si="308"/>
        <v>182.56736930673529</v>
      </c>
      <c r="AF615" s="211">
        <f t="shared" si="308"/>
        <v>174.31337378774185</v>
      </c>
      <c r="AG615" s="211">
        <f t="shared" si="308"/>
        <v>166.06628727043446</v>
      </c>
      <c r="AH615" s="211">
        <f t="shared" si="308"/>
        <v>157.82644793846717</v>
      </c>
      <c r="AI615" s="211">
        <f t="shared" si="308"/>
        <v>149.59422954094177</v>
      </c>
      <c r="AJ615" s="211">
        <f t="shared" si="308"/>
        <v>141.37004740330806</v>
      </c>
      <c r="AK615" s="211">
        <f t="shared" si="308"/>
        <v>133.15436589214505</v>
      </c>
      <c r="AL615" s="211">
        <f t="shared" si="308"/>
        <v>124.94770780692967</v>
      </c>
      <c r="AM615" s="211">
        <f>AM614*($K$76/$K$71)^(1/(COUNT($D614:$D619)))</f>
        <v>319.31616627802111</v>
      </c>
      <c r="AN615" s="210">
        <f t="shared" si="303"/>
        <v>319.31616627802111</v>
      </c>
      <c r="AO615" s="210">
        <f t="shared" si="303"/>
        <v>319.31616627802111</v>
      </c>
      <c r="AP615" s="210">
        <f t="shared" si="303"/>
        <v>319.31616627802111</v>
      </c>
      <c r="AQ615" s="210">
        <f t="shared" si="303"/>
        <v>319.31616627802111</v>
      </c>
      <c r="AR615" s="210">
        <f t="shared" si="303"/>
        <v>319.31616627802111</v>
      </c>
      <c r="AS615" s="210">
        <f t="shared" si="303"/>
        <v>319.31616627802111</v>
      </c>
      <c r="AT615" s="210">
        <f t="shared" si="303"/>
        <v>319.31616627802111</v>
      </c>
      <c r="AU615" s="210">
        <f t="shared" si="303"/>
        <v>319.31616627802111</v>
      </c>
      <c r="AV615" s="210">
        <f t="shared" si="303"/>
        <v>319.31616627802111</v>
      </c>
      <c r="AW615" s="210">
        <f t="shared" si="303"/>
        <v>319.31616627802111</v>
      </c>
      <c r="AX615" s="210">
        <f t="shared" si="303"/>
        <v>319.31616627802111</v>
      </c>
      <c r="AY615" s="210">
        <f t="shared" si="301"/>
        <v>319.31616627802111</v>
      </c>
      <c r="AZ615" s="210">
        <f t="shared" si="301"/>
        <v>319.31616627802111</v>
      </c>
    </row>
    <row r="616" spans="2:52" s="202" customFormat="1" x14ac:dyDescent="0.25">
      <c r="B616" s="201"/>
      <c r="D616" s="208">
        <f t="shared" si="279"/>
        <v>63</v>
      </c>
      <c r="E616" s="202" t="s">
        <v>719</v>
      </c>
      <c r="G616"/>
      <c r="I616"/>
      <c r="J616"/>
      <c r="K616" s="211">
        <f t="shared" si="308"/>
        <v>368.57418568005846</v>
      </c>
      <c r="L616" s="211">
        <f t="shared" si="308"/>
        <v>355.86261611871754</v>
      </c>
      <c r="M616" s="211">
        <f t="shared" si="308"/>
        <v>343.58944948137594</v>
      </c>
      <c r="N616" s="211">
        <f t="shared" si="308"/>
        <v>331.73956591026604</v>
      </c>
      <c r="O616" s="211">
        <f t="shared" si="308"/>
        <v>320.29836700878383</v>
      </c>
      <c r="P616" s="211">
        <f t="shared" si="308"/>
        <v>309.25175785707745</v>
      </c>
      <c r="Q616" s="211">
        <f t="shared" si="308"/>
        <v>298.5861296478908</v>
      </c>
      <c r="R616" s="211">
        <f t="shared" si="308"/>
        <v>288.28834292127118</v>
      </c>
      <c r="S616" s="211">
        <f t="shared" si="308"/>
        <v>278.34571137748611</v>
      </c>
      <c r="T616" s="211">
        <f t="shared" si="308"/>
        <v>268.74598624820868</v>
      </c>
      <c r="U616" s="211">
        <f t="shared" si="308"/>
        <v>259.47734120671709</v>
      </c>
      <c r="V616" s="211">
        <f t="shared" si="308"/>
        <v>250.52835779851887</v>
      </c>
      <c r="W616" s="211">
        <f t="shared" si="308"/>
        <v>241.8880113744512</v>
      </c>
      <c r="X616" s="211">
        <f t="shared" si="308"/>
        <v>233.54565750892621</v>
      </c>
      <c r="Y616" s="211">
        <f t="shared" si="308"/>
        <v>225.4910188865924</v>
      </c>
      <c r="Z616" s="211">
        <f t="shared" si="308"/>
        <v>217.44144462259803</v>
      </c>
      <c r="AA616" s="211">
        <f t="shared" si="308"/>
        <v>209.39711777731711</v>
      </c>
      <c r="AB616" s="211">
        <f t="shared" si="308"/>
        <v>201.35823536600694</v>
      </c>
      <c r="AC616" s="211">
        <f t="shared" si="308"/>
        <v>193.3250100343509</v>
      </c>
      <c r="AD616" s="211">
        <f t="shared" si="308"/>
        <v>185.29767201576402</v>
      </c>
      <c r="AE616" s="211">
        <f t="shared" si="308"/>
        <v>177.27647143275422</v>
      </c>
      <c r="AF616" s="211">
        <f t="shared" si="308"/>
        <v>169.26168102204011</v>
      </c>
      <c r="AG616" s="211">
        <f t="shared" si="308"/>
        <v>161.25359938652869</v>
      </c>
      <c r="AH616" s="211">
        <f t="shared" si="308"/>
        <v>153.25255490913483</v>
      </c>
      <c r="AI616" s="211">
        <f t="shared" si="308"/>
        <v>145.25891050751576</v>
      </c>
      <c r="AJ616" s="211">
        <f t="shared" si="308"/>
        <v>137.2730694707725</v>
      </c>
      <c r="AK616" s="211">
        <f t="shared" si="308"/>
        <v>129.29548270789763</v>
      </c>
      <c r="AL616" s="211">
        <f t="shared" si="308"/>
        <v>121.32665786736578</v>
      </c>
      <c r="AM616" s="211">
        <f>AM615*($K$76/$K$71)^(1/(COUNT($D615:$D620)))</f>
        <v>310.06221672666589</v>
      </c>
      <c r="AN616" s="210">
        <f t="shared" si="303"/>
        <v>310.06221672666589</v>
      </c>
      <c r="AO616" s="210">
        <f t="shared" si="303"/>
        <v>310.06221672666589</v>
      </c>
      <c r="AP616" s="210">
        <f t="shared" si="303"/>
        <v>310.06221672666589</v>
      </c>
      <c r="AQ616" s="210">
        <f t="shared" si="303"/>
        <v>310.06221672666589</v>
      </c>
      <c r="AR616" s="210">
        <f t="shared" si="303"/>
        <v>310.06221672666589</v>
      </c>
      <c r="AS616" s="210">
        <f t="shared" si="303"/>
        <v>310.06221672666589</v>
      </c>
      <c r="AT616" s="210">
        <f t="shared" si="303"/>
        <v>310.06221672666589</v>
      </c>
      <c r="AU616" s="210">
        <f t="shared" si="303"/>
        <v>310.06221672666589</v>
      </c>
      <c r="AV616" s="210">
        <f t="shared" si="303"/>
        <v>310.06221672666589</v>
      </c>
      <c r="AW616" s="210">
        <f t="shared" si="303"/>
        <v>310.06221672666589</v>
      </c>
      <c r="AX616" s="210">
        <f t="shared" si="303"/>
        <v>310.06221672666589</v>
      </c>
      <c r="AY616" s="210">
        <f t="shared" si="301"/>
        <v>310.06221672666589</v>
      </c>
      <c r="AZ616" s="210">
        <f t="shared" si="301"/>
        <v>310.06221672666589</v>
      </c>
    </row>
    <row r="617" spans="2:52" s="202" customFormat="1" x14ac:dyDescent="0.25">
      <c r="B617" s="201"/>
      <c r="D617" s="208">
        <f t="shared" si="279"/>
        <v>64</v>
      </c>
      <c r="E617" s="202" t="s">
        <v>720</v>
      </c>
      <c r="G617"/>
      <c r="I617"/>
      <c r="J617"/>
      <c r="K617" s="211">
        <f t="shared" si="308"/>
        <v>357.89271295673439</v>
      </c>
      <c r="L617" s="211">
        <f t="shared" si="308"/>
        <v>345.54953133143289</v>
      </c>
      <c r="M617" s="211">
        <f t="shared" si="308"/>
        <v>333.6320474840395</v>
      </c>
      <c r="N617" s="211">
        <f t="shared" si="308"/>
        <v>322.12557973817479</v>
      </c>
      <c r="O617" s="211">
        <f t="shared" si="308"/>
        <v>311.01595276640552</v>
      </c>
      <c r="P617" s="211">
        <f t="shared" si="308"/>
        <v>300.28948012703097</v>
      </c>
      <c r="Q617" s="211">
        <f t="shared" si="308"/>
        <v>289.932947403149</v>
      </c>
      <c r="R617" s="211">
        <f t="shared" si="308"/>
        <v>279.9335959232302</v>
      </c>
      <c r="S617" s="211">
        <f t="shared" si="308"/>
        <v>270.27910704314542</v>
      </c>
      <c r="T617" s="211">
        <f t="shared" si="308"/>
        <v>260.95758697028174</v>
      </c>
      <c r="U617" s="211">
        <f t="shared" si="308"/>
        <v>251.95755211105291</v>
      </c>
      <c r="V617" s="211">
        <f t="shared" si="308"/>
        <v>243.26791492375125</v>
      </c>
      <c r="W617" s="211">
        <f t="shared" si="308"/>
        <v>234.87797025931431</v>
      </c>
      <c r="X617" s="211">
        <f t="shared" si="308"/>
        <v>226.77738217317648</v>
      </c>
      <c r="Y617" s="211">
        <f t="shared" si="308"/>
        <v>218.95617119196177</v>
      </c>
      <c r="Z617" s="211">
        <f t="shared" si="308"/>
        <v>211.13987780133237</v>
      </c>
      <c r="AA617" s="211">
        <f t="shared" si="308"/>
        <v>203.32867975647687</v>
      </c>
      <c r="AB617" s="211">
        <f t="shared" si="308"/>
        <v>195.52276836304736</v>
      </c>
      <c r="AC617" s="211">
        <f t="shared" si="308"/>
        <v>187.72235010414408</v>
      </c>
      <c r="AD617" s="211">
        <f t="shared" si="308"/>
        <v>179.9276485408972</v>
      </c>
      <c r="AE617" s="211">
        <f t="shared" si="308"/>
        <v>172.13890654713353</v>
      </c>
      <c r="AF617" s="211">
        <f t="shared" si="308"/>
        <v>164.3563889555189</v>
      </c>
      <c r="AG617" s="211">
        <f t="shared" si="308"/>
        <v>156.58038571529184</v>
      </c>
      <c r="AH617" s="211">
        <f t="shared" si="308"/>
        <v>148.81121569265855</v>
      </c>
      <c r="AI617" s="211">
        <f t="shared" si="308"/>
        <v>141.04923128773271</v>
      </c>
      <c r="AJ617" s="211">
        <f t="shared" si="308"/>
        <v>133.29482410208615</v>
      </c>
      <c r="AK617" s="211">
        <f t="shared" si="308"/>
        <v>125.54843197713303</v>
      </c>
      <c r="AL617" s="211">
        <f t="shared" si="308"/>
        <v>117.81054784942955</v>
      </c>
      <c r="AM617" s="211">
        <f>AM616*($K$76/$K$71)^(1/(COUNT($D616:$D621)))</f>
        <v>301.07645147458118</v>
      </c>
      <c r="AN617" s="210">
        <f t="shared" si="303"/>
        <v>301.07645147458118</v>
      </c>
      <c r="AO617" s="210">
        <f t="shared" si="303"/>
        <v>301.07645147458118</v>
      </c>
      <c r="AP617" s="210">
        <f t="shared" si="303"/>
        <v>301.07645147458118</v>
      </c>
      <c r="AQ617" s="210">
        <f t="shared" si="303"/>
        <v>301.07645147458118</v>
      </c>
      <c r="AR617" s="210">
        <f t="shared" si="303"/>
        <v>301.07645147458118</v>
      </c>
      <c r="AS617" s="210">
        <f t="shared" si="303"/>
        <v>301.07645147458118</v>
      </c>
      <c r="AT617" s="210">
        <f t="shared" si="303"/>
        <v>301.07645147458118</v>
      </c>
      <c r="AU617" s="210">
        <f t="shared" si="303"/>
        <v>301.07645147458118</v>
      </c>
      <c r="AV617" s="210">
        <f t="shared" si="303"/>
        <v>301.07645147458118</v>
      </c>
      <c r="AW617" s="210">
        <f t="shared" si="303"/>
        <v>301.07645147458118</v>
      </c>
      <c r="AX617" s="210">
        <f t="shared" si="303"/>
        <v>301.07645147458118</v>
      </c>
      <c r="AY617" s="210">
        <f t="shared" si="301"/>
        <v>301.07645147458118</v>
      </c>
      <c r="AZ617" s="210">
        <f t="shared" si="301"/>
        <v>301.07645147458118</v>
      </c>
    </row>
    <row r="618" spans="2:52" s="202" customFormat="1" x14ac:dyDescent="0.25">
      <c r="B618" s="201"/>
      <c r="D618" s="208">
        <f t="shared" si="279"/>
        <v>65</v>
      </c>
      <c r="E618" s="202" t="s">
        <v>721</v>
      </c>
      <c r="G618"/>
      <c r="I618"/>
      <c r="J618"/>
      <c r="K618" s="209" cm="1">
        <f t="array" ref="K618">SUMPRODUCT((EmissionRates!$J$50:$S$109)*(EmissionRates!$E$50:$E$109=$D618)*(EmissionRates!$J$8:$S$8=$E$556)*(EmissionRates!$B$50:$B$109=K$2)*(EmissionRates!$F$50:$F$109=$F$349))</f>
        <v>451.19816471343302</v>
      </c>
      <c r="L618" s="210">
        <f t="shared" ref="L618:AL618" si="309">K618*($AM$71/$K$71)^(1/(COUNT(K$2:AM$2)))</f>
        <v>435.63701832950579</v>
      </c>
      <c r="M618" s="210">
        <f t="shared" si="309"/>
        <v>420.61255249022526</v>
      </c>
      <c r="N618" s="210">
        <f t="shared" si="309"/>
        <v>406.10625789043513</v>
      </c>
      <c r="O618" s="210">
        <f t="shared" si="309"/>
        <v>392.10026358308767</v>
      </c>
      <c r="P618" s="210">
        <f t="shared" si="309"/>
        <v>378.57731496323208</v>
      </c>
      <c r="Q618" s="210">
        <f t="shared" si="309"/>
        <v>365.52075251130242</v>
      </c>
      <c r="R618" s="210">
        <f t="shared" si="309"/>
        <v>352.9144912695171</v>
      </c>
      <c r="S618" s="210">
        <f t="shared" si="309"/>
        <v>340.74300102610681</v>
      </c>
      <c r="T618" s="210">
        <f t="shared" si="309"/>
        <v>328.99128718295862</v>
      </c>
      <c r="U618" s="210">
        <f t="shared" si="309"/>
        <v>317.64487228310594</v>
      </c>
      <c r="V618" s="210">
        <f t="shared" si="309"/>
        <v>306.68977817530822</v>
      </c>
      <c r="W618" s="210">
        <f t="shared" si="309"/>
        <v>296.11250879374671</v>
      </c>
      <c r="X618" s="210">
        <f t="shared" si="309"/>
        <v>285.90003353162325</v>
      </c>
      <c r="Y618" s="210">
        <f t="shared" si="309"/>
        <v>276.03977118817841</v>
      </c>
      <c r="Z618" s="210">
        <f t="shared" si="309"/>
        <v>266.18570848995279</v>
      </c>
      <c r="AA618" s="210">
        <f t="shared" si="309"/>
        <v>256.33806953431412</v>
      </c>
      <c r="AB618" s="210">
        <f t="shared" si="309"/>
        <v>246.49709550180611</v>
      </c>
      <c r="AC618" s="210">
        <f t="shared" si="309"/>
        <v>236.66304670730105</v>
      </c>
      <c r="AD618" s="210">
        <f t="shared" si="309"/>
        <v>226.83620499607832</v>
      </c>
      <c r="AE618" s="210">
        <f t="shared" si="309"/>
        <v>217.01687656108595</v>
      </c>
      <c r="AF618" s="210">
        <f t="shared" si="309"/>
        <v>207.20539527895372</v>
      </c>
      <c r="AG618" s="210">
        <f t="shared" si="309"/>
        <v>197.40212669097244</v>
      </c>
      <c r="AH618" s="210">
        <f t="shared" si="309"/>
        <v>187.60747279428205</v>
      </c>
      <c r="AI618" s="210">
        <f t="shared" si="309"/>
        <v>177.82187786248414</v>
      </c>
      <c r="AJ618" s="210">
        <f t="shared" si="309"/>
        <v>168.04583559076755</v>
      </c>
      <c r="AK618" s="210">
        <f t="shared" si="309"/>
        <v>158.27989796925476</v>
      </c>
      <c r="AL618" s="210">
        <f t="shared" si="309"/>
        <v>148.52468644694841</v>
      </c>
      <c r="AM618" s="209" cm="1">
        <f t="array" ref="AM618">SUMPRODUCT((EmissionRates!$J$50:$S$109)*(EmissionRates!$E$50:$E$109=$D618)*(EmissionRates!$J$8:$S$8=$E$556)*(EmissionRates!$B$50:$B$109=AM$2)*(EmissionRates!$F$50:$F$109=$F$349))</f>
        <v>380.39564755292201</v>
      </c>
      <c r="AN618" s="210">
        <f t="shared" si="303"/>
        <v>380.39564755292201</v>
      </c>
      <c r="AO618" s="210">
        <f t="shared" si="303"/>
        <v>380.39564755292201</v>
      </c>
      <c r="AP618" s="210">
        <f t="shared" si="303"/>
        <v>380.39564755292201</v>
      </c>
      <c r="AQ618" s="210">
        <f t="shared" si="303"/>
        <v>380.39564755292201</v>
      </c>
      <c r="AR618" s="210">
        <f t="shared" si="303"/>
        <v>380.39564755292201</v>
      </c>
      <c r="AS618" s="210">
        <f t="shared" si="303"/>
        <v>380.39564755292201</v>
      </c>
      <c r="AT618" s="210">
        <f t="shared" si="303"/>
        <v>380.39564755292201</v>
      </c>
      <c r="AU618" s="210">
        <f t="shared" si="303"/>
        <v>380.39564755292201</v>
      </c>
      <c r="AV618" s="210">
        <f t="shared" si="303"/>
        <v>380.39564755292201</v>
      </c>
      <c r="AW618" s="210">
        <f t="shared" si="303"/>
        <v>380.39564755292201</v>
      </c>
      <c r="AX618" s="210">
        <f t="shared" si="303"/>
        <v>380.39564755292201</v>
      </c>
      <c r="AY618" s="210">
        <f t="shared" si="301"/>
        <v>380.39564755292201</v>
      </c>
      <c r="AZ618" s="210">
        <f t="shared" si="301"/>
        <v>380.39564755292201</v>
      </c>
    </row>
    <row r="619" spans="2:52" s="202" customFormat="1" x14ac:dyDescent="0.25">
      <c r="B619" s="201"/>
      <c r="D619" s="208">
        <f t="shared" si="279"/>
        <v>66</v>
      </c>
      <c r="E619" s="202" t="s">
        <v>722</v>
      </c>
      <c r="G619"/>
      <c r="I619"/>
      <c r="J619"/>
      <c r="K619" s="211">
        <f t="shared" ref="K619:AL620" si="310">K618*($K$76/$K$71)^(1/(COUNT($D618:$D623)))</f>
        <v>438.12220585237498</v>
      </c>
      <c r="L619" s="211">
        <f t="shared" si="310"/>
        <v>423.01202963158295</v>
      </c>
      <c r="M619" s="211">
        <f t="shared" si="310"/>
        <v>408.42298067248538</v>
      </c>
      <c r="N619" s="211">
        <f t="shared" si="310"/>
        <v>394.33708607927269</v>
      </c>
      <c r="O619" s="211">
        <f t="shared" si="310"/>
        <v>380.73699281429185</v>
      </c>
      <c r="P619" s="211">
        <f t="shared" si="310"/>
        <v>367.60594632007042</v>
      </c>
      <c r="Q619" s="211">
        <f t="shared" si="310"/>
        <v>354.92776987863505</v>
      </c>
      <c r="R619" s="211">
        <f t="shared" si="310"/>
        <v>342.68684468269566</v>
      </c>
      <c r="S619" s="211">
        <f t="shared" si="310"/>
        <v>330.86809059414469</v>
      </c>
      <c r="T619" s="211">
        <f t="shared" si="310"/>
        <v>319.45694756616712</v>
      </c>
      <c r="U619" s="211">
        <f t="shared" si="310"/>
        <v>308.43935770607317</v>
      </c>
      <c r="V619" s="211">
        <f t="shared" si="310"/>
        <v>297.80174795675811</v>
      </c>
      <c r="W619" s="211">
        <f t="shared" si="310"/>
        <v>287.5310133754511</v>
      </c>
      <c r="X619" s="211">
        <f t="shared" si="310"/>
        <v>277.61450098915606</v>
      </c>
      <c r="Y619" s="211">
        <f t="shared" si="310"/>
        <v>268.03999420689354</v>
      </c>
      <c r="Z619" s="211">
        <f t="shared" si="310"/>
        <v>258.47150740088841</v>
      </c>
      <c r="AA619" s="211">
        <f t="shared" si="310"/>
        <v>248.90925817404943</v>
      </c>
      <c r="AB619" s="211">
        <f t="shared" si="310"/>
        <v>239.35348071738198</v>
      </c>
      <c r="AC619" s="211">
        <f t="shared" si="310"/>
        <v>229.80442780169716</v>
      </c>
      <c r="AD619" s="211">
        <f t="shared" si="310"/>
        <v>220.26237310425071</v>
      </c>
      <c r="AE619" s="211">
        <f t="shared" si="310"/>
        <v>210.72761394435884</v>
      </c>
      <c r="AF619" s="211">
        <f t="shared" si="310"/>
        <v>201.20047452273192</v>
      </c>
      <c r="AG619" s="211">
        <f t="shared" si="310"/>
        <v>191.68130978708294</v>
      </c>
      <c r="AH619" s="211">
        <f t="shared" si="310"/>
        <v>182.17051008446438</v>
      </c>
      <c r="AI619" s="211">
        <f t="shared" si="310"/>
        <v>172.66850681319647</v>
      </c>
      <c r="AJ619" s="211">
        <f t="shared" si="310"/>
        <v>163.17577936092317</v>
      </c>
      <c r="AK619" s="211">
        <f t="shared" si="310"/>
        <v>153.69286372080444</v>
      </c>
      <c r="AL619" s="211">
        <f t="shared" si="310"/>
        <v>144.22036333192571</v>
      </c>
      <c r="AM619" s="211">
        <f>AM618*($K$76/$K$71)^(1/(COUNT($D618:$D623)))</f>
        <v>369.37158268003697</v>
      </c>
      <c r="AN619" s="210">
        <f t="shared" si="303"/>
        <v>369.37158268003697</v>
      </c>
      <c r="AO619" s="210">
        <f t="shared" si="303"/>
        <v>369.37158268003697</v>
      </c>
      <c r="AP619" s="210">
        <f t="shared" si="303"/>
        <v>369.37158268003697</v>
      </c>
      <c r="AQ619" s="210">
        <f t="shared" si="303"/>
        <v>369.37158268003697</v>
      </c>
      <c r="AR619" s="210">
        <f t="shared" si="303"/>
        <v>369.37158268003697</v>
      </c>
      <c r="AS619" s="210">
        <f t="shared" si="303"/>
        <v>369.37158268003697</v>
      </c>
      <c r="AT619" s="210">
        <f t="shared" si="303"/>
        <v>369.37158268003697</v>
      </c>
      <c r="AU619" s="210">
        <f t="shared" si="303"/>
        <v>369.37158268003697</v>
      </c>
      <c r="AV619" s="210">
        <f t="shared" si="303"/>
        <v>369.37158268003697</v>
      </c>
      <c r="AW619" s="210">
        <f t="shared" si="303"/>
        <v>369.37158268003697</v>
      </c>
      <c r="AX619" s="210">
        <f t="shared" si="303"/>
        <v>369.37158268003697</v>
      </c>
      <c r="AY619" s="210">
        <f t="shared" si="303"/>
        <v>369.37158268003697</v>
      </c>
      <c r="AZ619" s="210">
        <f t="shared" si="303"/>
        <v>369.37158268003697</v>
      </c>
    </row>
    <row r="620" spans="2:52" s="202" customFormat="1" x14ac:dyDescent="0.25">
      <c r="B620" s="201"/>
      <c r="D620" s="208">
        <f t="shared" si="279"/>
        <v>67</v>
      </c>
      <c r="E620" s="202" t="s">
        <v>723</v>
      </c>
      <c r="G620"/>
      <c r="I620"/>
      <c r="J620"/>
      <c r="K620" s="211">
        <f t="shared" si="310"/>
        <v>422.93029466195679</v>
      </c>
      <c r="L620" s="211">
        <f t="shared" si="310"/>
        <v>408.34406461908384</v>
      </c>
      <c r="M620" s="211">
        <f t="shared" si="310"/>
        <v>394.26089172191308</v>
      </c>
      <c r="N620" s="211">
        <f t="shared" si="310"/>
        <v>380.66342628576939</v>
      </c>
      <c r="O620" s="211">
        <f t="shared" si="310"/>
        <v>367.53491699051915</v>
      </c>
      <c r="P620" s="211">
        <f t="shared" si="310"/>
        <v>354.8591902438767</v>
      </c>
      <c r="Q620" s="211">
        <f t="shared" si="310"/>
        <v>342.62063025643965</v>
      </c>
      <c r="R620" s="211">
        <f t="shared" si="310"/>
        <v>330.80415980390563</v>
      </c>
      <c r="S620" s="211">
        <f t="shared" si="310"/>
        <v>319.3952216527718</v>
      </c>
      <c r="T620" s="211">
        <f t="shared" si="310"/>
        <v>308.37976062663415</v>
      </c>
      <c r="U620" s="211">
        <f t="shared" si="310"/>
        <v>297.74420629099251</v>
      </c>
      <c r="V620" s="211">
        <f t="shared" si="310"/>
        <v>287.47545623523143</v>
      </c>
      <c r="W620" s="211">
        <f t="shared" si="310"/>
        <v>277.56085993117978</v>
      </c>
      <c r="X620" s="211">
        <f t="shared" si="310"/>
        <v>267.98820314836456</v>
      </c>
      <c r="Y620" s="211">
        <f t="shared" si="310"/>
        <v>258.74569290675947</v>
      </c>
      <c r="Z620" s="211">
        <f t="shared" si="310"/>
        <v>249.50899389840936</v>
      </c>
      <c r="AA620" s="211">
        <f t="shared" si="310"/>
        <v>240.27831618083036</v>
      </c>
      <c r="AB620" s="211">
        <f t="shared" si="310"/>
        <v>231.05388582444206</v>
      </c>
      <c r="AC620" s="211">
        <f t="shared" si="310"/>
        <v>221.83594683521403</v>
      </c>
      <c r="AD620" s="211">
        <f t="shared" si="310"/>
        <v>212.62476340062835</v>
      </c>
      <c r="AE620" s="211">
        <f t="shared" si="310"/>
        <v>203.42062253043784</v>
      </c>
      <c r="AF620" s="211">
        <f t="shared" si="310"/>
        <v>194.22383718367573</v>
      </c>
      <c r="AG620" s="211">
        <f t="shared" si="310"/>
        <v>185.03475000022382</v>
      </c>
      <c r="AH620" s="211">
        <f t="shared" si="310"/>
        <v>175.85373779182947</v>
      </c>
      <c r="AI620" s="211">
        <f t="shared" si="310"/>
        <v>166.6812169980528</v>
      </c>
      <c r="AJ620" s="211">
        <f t="shared" si="310"/>
        <v>157.51765038374529</v>
      </c>
      <c r="AK620" s="211">
        <f t="shared" si="310"/>
        <v>148.36355535647505</v>
      </c>
      <c r="AL620" s="211">
        <f t="shared" si="310"/>
        <v>139.21951443104459</v>
      </c>
      <c r="AM620" s="211">
        <f>AM619*($K$76/$K$71)^(1/(COUNT($D619:$D624)))</f>
        <v>356.56360306754021</v>
      </c>
      <c r="AN620" s="210">
        <f>$AM620</f>
        <v>356.56360306754021</v>
      </c>
      <c r="AO620" s="210">
        <f t="shared" si="303"/>
        <v>356.56360306754021</v>
      </c>
      <c r="AP620" s="210">
        <f t="shared" si="303"/>
        <v>356.56360306754021</v>
      </c>
      <c r="AQ620" s="210">
        <f t="shared" si="303"/>
        <v>356.56360306754021</v>
      </c>
      <c r="AR620" s="210">
        <f t="shared" si="303"/>
        <v>356.56360306754021</v>
      </c>
      <c r="AS620" s="210">
        <f t="shared" si="303"/>
        <v>356.56360306754021</v>
      </c>
      <c r="AT620" s="210">
        <f t="shared" si="303"/>
        <v>356.56360306754021</v>
      </c>
      <c r="AU620" s="210">
        <f t="shared" si="303"/>
        <v>356.56360306754021</v>
      </c>
      <c r="AV620" s="210">
        <f t="shared" si="303"/>
        <v>356.56360306754021</v>
      </c>
      <c r="AW620" s="210">
        <f t="shared" si="303"/>
        <v>356.56360306754021</v>
      </c>
      <c r="AX620" s="210">
        <f t="shared" si="303"/>
        <v>356.56360306754021</v>
      </c>
      <c r="AY620" s="210">
        <f t="shared" si="303"/>
        <v>356.56360306754021</v>
      </c>
      <c r="AZ620" s="210">
        <f t="shared" si="303"/>
        <v>356.56360306754021</v>
      </c>
    </row>
    <row r="621" spans="2:52" s="202" customFormat="1" x14ac:dyDescent="0.25">
      <c r="B621" s="201"/>
      <c r="D621" s="208">
        <f t="shared" si="279"/>
        <v>68</v>
      </c>
      <c r="E621" s="202" t="s">
        <v>724</v>
      </c>
      <c r="G621"/>
      <c r="I621"/>
      <c r="J621"/>
      <c r="K621" s="211">
        <f t="shared" ref="K621:AM621" si="311">K620*($K$76/$K$71)^(1/(COUNT($D620:$D624)))</f>
        <v>404.67903587887605</v>
      </c>
      <c r="L621" s="211">
        <f t="shared" si="311"/>
        <v>390.72226431306677</v>
      </c>
      <c r="M621" s="211">
        <f t="shared" si="311"/>
        <v>377.24684081639379</v>
      </c>
      <c r="N621" s="211">
        <f t="shared" si="311"/>
        <v>364.23616441759583</v>
      </c>
      <c r="O621" s="211">
        <f t="shared" si="311"/>
        <v>351.67420668795341</v>
      </c>
      <c r="P621" s="211">
        <f t="shared" si="311"/>
        <v>339.54549199515662</v>
      </c>
      <c r="Q621" s="211">
        <f t="shared" si="311"/>
        <v>327.8350784381887</v>
      </c>
      <c r="R621" s="211">
        <f t="shared" si="311"/>
        <v>316.52853943973554</v>
      </c>
      <c r="S621" s="211">
        <f t="shared" si="311"/>
        <v>305.61194597344615</v>
      </c>
      <c r="T621" s="211">
        <f t="shared" si="311"/>
        <v>295.07184940414805</v>
      </c>
      <c r="U621" s="211">
        <f t="shared" si="311"/>
        <v>284.89526491987749</v>
      </c>
      <c r="V621" s="211">
        <f t="shared" si="311"/>
        <v>275.06965553531444</v>
      </c>
      <c r="W621" s="211">
        <f t="shared" si="311"/>
        <v>265.58291664691478</v>
      </c>
      <c r="X621" s="211">
        <f t="shared" si="311"/>
        <v>256.42336112071308</v>
      </c>
      <c r="Y621" s="211">
        <f t="shared" si="311"/>
        <v>247.57970489442425</v>
      </c>
      <c r="Z621" s="211">
        <f t="shared" si="311"/>
        <v>238.74160912171507</v>
      </c>
      <c r="AA621" s="211">
        <f t="shared" si="311"/>
        <v>229.90927479521758</v>
      </c>
      <c r="AB621" s="211">
        <f t="shared" si="311"/>
        <v>221.08291822944179</v>
      </c>
      <c r="AC621" s="211">
        <f t="shared" si="311"/>
        <v>212.26277290045161</v>
      </c>
      <c r="AD621" s="211">
        <f t="shared" si="311"/>
        <v>203.44909159490453</v>
      </c>
      <c r="AE621" s="211">
        <f t="shared" si="311"/>
        <v>194.64214893684976</v>
      </c>
      <c r="AF621" s="211">
        <f t="shared" si="311"/>
        <v>185.84224437979407</v>
      </c>
      <c r="AG621" s="211">
        <f t="shared" si="311"/>
        <v>177.04970577723662</v>
      </c>
      <c r="AH621" s="211">
        <f t="shared" si="311"/>
        <v>168.26489367987938</v>
      </c>
      <c r="AI621" s="211">
        <f t="shared" si="311"/>
        <v>159.48820655612678</v>
      </c>
      <c r="AJ621" s="211">
        <f t="shared" si="311"/>
        <v>150.7200872005393</v>
      </c>
      <c r="AK621" s="211">
        <f t="shared" si="311"/>
        <v>141.96103069232612</v>
      </c>
      <c r="AL621" s="211">
        <f t="shared" si="311"/>
        <v>133.21159440827398</v>
      </c>
      <c r="AM621" s="211">
        <f t="shared" si="311"/>
        <v>341.17635208469227</v>
      </c>
      <c r="AN621" s="210">
        <f>$AM621</f>
        <v>341.17635208469227</v>
      </c>
      <c r="AO621" s="210">
        <f t="shared" si="303"/>
        <v>341.17635208469227</v>
      </c>
      <c r="AP621" s="210">
        <f t="shared" si="303"/>
        <v>341.17635208469227</v>
      </c>
      <c r="AQ621" s="210">
        <f t="shared" si="303"/>
        <v>341.17635208469227</v>
      </c>
      <c r="AR621" s="210">
        <f t="shared" si="303"/>
        <v>341.17635208469227</v>
      </c>
      <c r="AS621" s="210">
        <f t="shared" si="303"/>
        <v>341.17635208469227</v>
      </c>
      <c r="AT621" s="210">
        <f t="shared" si="303"/>
        <v>341.17635208469227</v>
      </c>
      <c r="AU621" s="210">
        <f t="shared" si="303"/>
        <v>341.17635208469227</v>
      </c>
      <c r="AV621" s="210">
        <f t="shared" si="303"/>
        <v>341.17635208469227</v>
      </c>
      <c r="AW621" s="210">
        <f t="shared" si="303"/>
        <v>341.17635208469227</v>
      </c>
      <c r="AX621" s="210">
        <f t="shared" si="303"/>
        <v>341.17635208469227</v>
      </c>
      <c r="AY621" s="210">
        <f t="shared" si="303"/>
        <v>341.17635208469227</v>
      </c>
      <c r="AZ621" s="210">
        <f t="shared" si="303"/>
        <v>341.17635208469227</v>
      </c>
    </row>
    <row r="622" spans="2:52" s="202" customFormat="1" x14ac:dyDescent="0.25">
      <c r="B622" s="201"/>
      <c r="D622" s="208">
        <f>LEFT(E622,FIND("M", E622)-1)*1</f>
        <v>69</v>
      </c>
      <c r="E622" s="202" t="s">
        <v>725</v>
      </c>
      <c r="G622"/>
      <c r="I622"/>
      <c r="J622"/>
      <c r="K622" s="211">
        <f t="shared" ref="K622:AM622" si="312">K621*($K$76/$K$71)^(1/(COUNT($D621:$D624)))</f>
        <v>381.56329361189961</v>
      </c>
      <c r="L622" s="211">
        <f t="shared" si="312"/>
        <v>368.40374924540311</v>
      </c>
      <c r="M622" s="211">
        <f t="shared" si="312"/>
        <v>355.69805778046475</v>
      </c>
      <c r="N622" s="211">
        <f t="shared" si="312"/>
        <v>343.43056651281762</v>
      </c>
      <c r="O622" s="211">
        <f t="shared" si="312"/>
        <v>331.58616257643371</v>
      </c>
      <c r="P622" s="211">
        <f t="shared" si="312"/>
        <v>320.15025432531354</v>
      </c>
      <c r="Q622" s="211">
        <f t="shared" si="312"/>
        <v>309.10875335739212</v>
      </c>
      <c r="R622" s="211">
        <f t="shared" si="312"/>
        <v>298.44805715841125</v>
      </c>
      <c r="S622" s="211">
        <f t="shared" si="312"/>
        <v>288.15503234438</v>
      </c>
      <c r="T622" s="211">
        <f t="shared" si="312"/>
        <v>278.21699848197699</v>
      </c>
      <c r="U622" s="211">
        <f t="shared" si="312"/>
        <v>268.62171246696272</v>
      </c>
      <c r="V622" s="211">
        <f t="shared" si="312"/>
        <v>259.35735344135708</v>
      </c>
      <c r="W622" s="211">
        <f t="shared" si="312"/>
        <v>250.41250823080037</v>
      </c>
      <c r="X622" s="211">
        <f t="shared" si="312"/>
        <v>241.77615728415861</v>
      </c>
      <c r="Y622" s="211">
        <f t="shared" si="312"/>
        <v>233.43766109804994</v>
      </c>
      <c r="Z622" s="211">
        <f t="shared" si="312"/>
        <v>225.10440774587559</v>
      </c>
      <c r="AA622" s="211">
        <f t="shared" si="312"/>
        <v>216.77658673933223</v>
      </c>
      <c r="AB622" s="211">
        <f t="shared" si="312"/>
        <v>208.45440203679073</v>
      </c>
      <c r="AC622" s="211">
        <f t="shared" si="312"/>
        <v>200.13807377788777</v>
      </c>
      <c r="AD622" s="211">
        <f t="shared" si="312"/>
        <v>191.82784030980977</v>
      </c>
      <c r="AE622" s="211">
        <f t="shared" si="312"/>
        <v>183.52396056975743</v>
      </c>
      <c r="AF622" s="211">
        <f t="shared" si="312"/>
        <v>175.22671690610116</v>
      </c>
      <c r="AG622" s="211">
        <f t="shared" si="312"/>
        <v>166.93641844496281</v>
      </c>
      <c r="AH622" s="211">
        <f t="shared" si="312"/>
        <v>158.65340514196444</v>
      </c>
      <c r="AI622" s="211">
        <f t="shared" si="312"/>
        <v>150.37805270452677</v>
      </c>
      <c r="AJ622" s="211">
        <f t="shared" si="312"/>
        <v>142.11077863426439</v>
      </c>
      <c r="AK622" s="211">
        <f t="shared" si="312"/>
        <v>133.85204973088008</v>
      </c>
      <c r="AL622" s="211">
        <f t="shared" si="312"/>
        <v>125.60239153314329</v>
      </c>
      <c r="AM622" s="211">
        <f t="shared" si="312"/>
        <v>321.6879577693083</v>
      </c>
      <c r="AN622" s="210">
        <f>$AM622</f>
        <v>321.6879577693083</v>
      </c>
      <c r="AO622" s="210">
        <f t="shared" si="303"/>
        <v>321.6879577693083</v>
      </c>
      <c r="AP622" s="210">
        <f t="shared" si="303"/>
        <v>321.6879577693083</v>
      </c>
      <c r="AQ622" s="210">
        <f t="shared" si="303"/>
        <v>321.6879577693083</v>
      </c>
      <c r="AR622" s="210">
        <f t="shared" si="303"/>
        <v>321.6879577693083</v>
      </c>
      <c r="AS622" s="210">
        <f t="shared" si="303"/>
        <v>321.6879577693083</v>
      </c>
      <c r="AT622" s="210">
        <f t="shared" si="303"/>
        <v>321.6879577693083</v>
      </c>
      <c r="AU622" s="210">
        <f t="shared" si="303"/>
        <v>321.6879577693083</v>
      </c>
      <c r="AV622" s="210">
        <f t="shared" si="303"/>
        <v>321.6879577693083</v>
      </c>
      <c r="AW622" s="210">
        <f t="shared" si="303"/>
        <v>321.6879577693083</v>
      </c>
      <c r="AX622" s="210">
        <f t="shared" si="303"/>
        <v>321.6879577693083</v>
      </c>
      <c r="AY622" s="210">
        <f t="shared" si="303"/>
        <v>321.6879577693083</v>
      </c>
      <c r="AZ622" s="210">
        <f t="shared" si="303"/>
        <v>321.6879577693083</v>
      </c>
    </row>
    <row r="623" spans="2:52" s="202" customFormat="1" x14ac:dyDescent="0.25">
      <c r="B623" s="201"/>
      <c r="D623" s="208">
        <f t="shared" si="279"/>
        <v>70</v>
      </c>
      <c r="E623" s="202" t="s">
        <v>726</v>
      </c>
      <c r="G623"/>
      <c r="I623"/>
      <c r="J623"/>
      <c r="K623" s="209" cm="1">
        <f t="array" ref="K623">SUMPRODUCT((EmissionRates!$J$50:$S$109)*(EmissionRates!$E$50:$E$109=$D623)*(EmissionRates!$J$8:$S$8=$E$556)*(EmissionRates!$B$50:$B$109=K$2)*(EmissionRates!$F$50:$F$109=$F$349))</f>
        <v>484.28601993674499</v>
      </c>
      <c r="L623" s="210">
        <f t="shared" ref="L623:AL623" si="313">K623*($AM$71/$K$71)^(1/(COUNT(K$2:AM$2)))</f>
        <v>467.58372316939995</v>
      </c>
      <c r="M623" s="210">
        <f t="shared" si="313"/>
        <v>451.45746350785635</v>
      </c>
      <c r="N623" s="210">
        <f t="shared" si="313"/>
        <v>435.88737429833105</v>
      </c>
      <c r="O623" s="210">
        <f t="shared" si="313"/>
        <v>420.85427405806297</v>
      </c>
      <c r="P623" s="210">
        <f t="shared" si="313"/>
        <v>406.3396428447947</v>
      </c>
      <c r="Q623" s="210">
        <f t="shared" si="313"/>
        <v>392.32559944123494</v>
      </c>
      <c r="R623" s="210">
        <f t="shared" si="313"/>
        <v>378.79487932639466</v>
      </c>
      <c r="S623" s="210">
        <f t="shared" si="313"/>
        <v>365.73081340665891</v>
      </c>
      <c r="T623" s="210">
        <f t="shared" si="313"/>
        <v>353.11730748039167</v>
      </c>
      <c r="U623" s="210">
        <f t="shared" si="313"/>
        <v>340.9388224107758</v>
      </c>
      <c r="V623" s="210">
        <f t="shared" si="313"/>
        <v>329.18035498246201</v>
      </c>
      <c r="W623" s="210">
        <f t="shared" si="313"/>
        <v>317.82741941844301</v>
      </c>
      <c r="X623" s="210">
        <f t="shared" si="313"/>
        <v>306.86602953438307</v>
      </c>
      <c r="Y623" s="210">
        <f t="shared" si="313"/>
        <v>296.2826815084178</v>
      </c>
      <c r="Z623" s="210">
        <f t="shared" si="313"/>
        <v>285.70598776818116</v>
      </c>
      <c r="AA623" s="210">
        <f t="shared" si="313"/>
        <v>275.13618884484276</v>
      </c>
      <c r="AB623" s="210">
        <f t="shared" si="313"/>
        <v>264.57354360551415</v>
      </c>
      <c r="AC623" s="210">
        <f t="shared" si="313"/>
        <v>254.01833145481893</v>
      </c>
      <c r="AD623" s="210">
        <f t="shared" si="313"/>
        <v>243.47085490668402</v>
      </c>
      <c r="AE623" s="210">
        <f t="shared" si="313"/>
        <v>232.93144260820003</v>
      </c>
      <c r="AF623" s="210">
        <f t="shared" si="313"/>
        <v>222.40045292027537</v>
      </c>
      <c r="AG623" s="210">
        <f t="shared" si="313"/>
        <v>211.87827819055394</v>
      </c>
      <c r="AH623" s="210">
        <f t="shared" si="313"/>
        <v>201.36534989595688</v>
      </c>
      <c r="AI623" s="210">
        <f t="shared" si="313"/>
        <v>190.86214489013983</v>
      </c>
      <c r="AJ623" s="210">
        <f t="shared" si="313"/>
        <v>180.36919307259436</v>
      </c>
      <c r="AK623" s="210">
        <f t="shared" si="313"/>
        <v>169.88708691270611</v>
      </c>
      <c r="AL623" s="210">
        <f t="shared" si="313"/>
        <v>159.41649343239055</v>
      </c>
      <c r="AM623" s="209" cm="1">
        <f t="array" ref="AM623">SUMPRODUCT((EmissionRates!$J$50:$S$109)*(EmissionRates!$E$50:$E$109=$D623)*(EmissionRates!$J$8:$S$8=$E$556)*(EmissionRates!$B$50:$B$109=AM$2)*(EmissionRates!$F$50:$F$109=$F$349))</f>
        <v>410.52482280327899</v>
      </c>
      <c r="AN623" s="210">
        <f>$AM623</f>
        <v>410.52482280327899</v>
      </c>
      <c r="AO623" s="210">
        <f t="shared" si="303"/>
        <v>410.52482280327899</v>
      </c>
      <c r="AP623" s="210">
        <f t="shared" si="303"/>
        <v>410.52482280327899</v>
      </c>
      <c r="AQ623" s="210">
        <f t="shared" si="303"/>
        <v>410.52482280327899</v>
      </c>
      <c r="AR623" s="210">
        <f t="shared" si="303"/>
        <v>410.52482280327899</v>
      </c>
      <c r="AS623" s="210">
        <f t="shared" si="303"/>
        <v>410.52482280327899</v>
      </c>
      <c r="AT623" s="210">
        <f t="shared" si="303"/>
        <v>410.52482280327899</v>
      </c>
      <c r="AU623" s="210">
        <f t="shared" si="303"/>
        <v>410.52482280327899</v>
      </c>
      <c r="AV623" s="210">
        <f t="shared" si="303"/>
        <v>410.52482280327899</v>
      </c>
      <c r="AW623" s="210">
        <f t="shared" si="303"/>
        <v>410.52482280327899</v>
      </c>
      <c r="AX623" s="210">
        <f t="shared" si="303"/>
        <v>410.52482280327899</v>
      </c>
      <c r="AY623" s="210">
        <f t="shared" si="303"/>
        <v>410.52482280327899</v>
      </c>
      <c r="AZ623" s="210">
        <f t="shared" si="303"/>
        <v>410.52482280327899</v>
      </c>
    </row>
    <row r="624" spans="2:52" ht="5.0999999999999996" customHeight="1" x14ac:dyDescent="0.25">
      <c r="B624" s="171"/>
      <c r="E624" s="172"/>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row>
    <row r="625" spans="2:52" ht="15" customHeight="1" x14ac:dyDescent="0.25">
      <c r="B625" s="171" t="s">
        <v>731</v>
      </c>
      <c r="E625" s="172"/>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c r="AJ625" s="178"/>
      <c r="AK625" s="178"/>
      <c r="AL625" s="178"/>
      <c r="AM625" s="178"/>
      <c r="AN625" s="178"/>
      <c r="AO625" s="178"/>
      <c r="AP625" s="178"/>
      <c r="AQ625" s="178"/>
      <c r="AR625" s="178"/>
    </row>
    <row r="626" spans="2:52" ht="5.0999999999999996" customHeight="1" x14ac:dyDescent="0.25">
      <c r="B626" s="171"/>
      <c r="E626" s="172"/>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row>
    <row r="627" spans="2:52" ht="32.1" customHeight="1" x14ac:dyDescent="0.25">
      <c r="B627" s="171"/>
      <c r="E627" s="698" t="str">
        <f>E$67</f>
        <v>Note: Auto emissions factors are based on California Air Resources Board's EMFAC2021 Mobile Emissions Inventory for 2022 and 2050</v>
      </c>
      <c r="F627" s="698"/>
      <c r="G627" s="698"/>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row>
    <row r="628" spans="2:52" ht="5.0999999999999996" customHeight="1" x14ac:dyDescent="0.25">
      <c r="B628" s="171"/>
      <c r="E628" s="214"/>
      <c r="F628" s="214"/>
      <c r="G628" s="214"/>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c r="AL628" s="187"/>
      <c r="AM628" s="187"/>
      <c r="AN628" s="187"/>
      <c r="AO628" s="187"/>
      <c r="AP628" s="187"/>
      <c r="AQ628" s="187"/>
      <c r="AR628" s="187"/>
    </row>
    <row r="629" spans="2:52" s="202" customFormat="1" ht="15" customHeight="1" x14ac:dyDescent="0.25">
      <c r="B629" s="201"/>
      <c r="D629" s="203" t="s">
        <v>658</v>
      </c>
      <c r="E629" s="204" t="str">
        <f>EmissionRates!$J$8</f>
        <v>NOx</v>
      </c>
      <c r="F629" s="215" t="str">
        <f>'Project Inputs'!H$180</f>
        <v>Gasoline</v>
      </c>
      <c r="I629" s="205"/>
      <c r="J629" s="205"/>
      <c r="K629" s="205"/>
      <c r="L629" s="205"/>
      <c r="M629" s="205"/>
      <c r="N629" s="205"/>
      <c r="O629" s="205"/>
      <c r="P629" s="205"/>
      <c r="Q629" s="205"/>
      <c r="R629" s="205"/>
      <c r="S629" s="205"/>
      <c r="T629" s="205"/>
      <c r="U629" s="205"/>
      <c r="V629" s="205"/>
      <c r="W629" s="205"/>
      <c r="X629" s="205"/>
      <c r="Y629" s="205"/>
      <c r="Z629" s="205"/>
      <c r="AA629" s="205"/>
      <c r="AB629" s="205"/>
      <c r="AC629" s="205"/>
      <c r="AD629" s="205"/>
      <c r="AE629" s="205"/>
      <c r="AF629" s="205"/>
      <c r="AG629" s="205"/>
      <c r="AH629" s="205"/>
      <c r="AI629" s="205"/>
      <c r="AJ629" s="205"/>
      <c r="AK629" s="205"/>
      <c r="AL629" s="205"/>
      <c r="AM629" s="205"/>
      <c r="AN629" s="205"/>
      <c r="AO629" s="205"/>
      <c r="AP629" s="205"/>
      <c r="AQ629" s="205"/>
      <c r="AR629" s="205"/>
    </row>
    <row r="630" spans="2:52" s="202" customFormat="1" ht="5.0999999999999996" customHeight="1" x14ac:dyDescent="0.25">
      <c r="B630" s="201"/>
      <c r="D630" s="206"/>
      <c r="E630" s="207"/>
      <c r="I630" s="205"/>
      <c r="J630" s="205"/>
      <c r="K630" s="205"/>
      <c r="L630" s="205"/>
      <c r="M630" s="205"/>
      <c r="N630" s="205"/>
      <c r="O630" s="205"/>
      <c r="P630" s="205"/>
      <c r="Q630" s="205"/>
      <c r="R630" s="205"/>
      <c r="S630" s="205"/>
      <c r="T630" s="205"/>
      <c r="U630" s="205"/>
      <c r="V630" s="205"/>
      <c r="W630" s="205"/>
      <c r="X630" s="205"/>
      <c r="Y630" s="205"/>
      <c r="Z630" s="205"/>
      <c r="AA630" s="205"/>
      <c r="AB630" s="205"/>
      <c r="AC630" s="205"/>
      <c r="AD630" s="205"/>
      <c r="AE630" s="205"/>
      <c r="AF630" s="205"/>
      <c r="AG630" s="205"/>
      <c r="AH630" s="205"/>
      <c r="AI630" s="205"/>
      <c r="AJ630" s="205"/>
      <c r="AK630" s="205"/>
      <c r="AL630" s="205"/>
      <c r="AM630" s="205"/>
      <c r="AN630" s="205"/>
      <c r="AO630" s="205"/>
      <c r="AP630" s="205"/>
      <c r="AQ630" s="205"/>
      <c r="AR630" s="205"/>
    </row>
    <row r="631" spans="2:52" s="202" customFormat="1" x14ac:dyDescent="0.25">
      <c r="B631" s="201"/>
      <c r="D631" s="208">
        <f t="shared" ref="D631:D696" si="314">LEFT(E631,FIND("M", E631)-1)*1</f>
        <v>5</v>
      </c>
      <c r="E631" s="202" t="s">
        <v>659</v>
      </c>
      <c r="G631"/>
      <c r="I631"/>
      <c r="J631"/>
      <c r="K631" s="209" cm="1">
        <f t="array" ref="K631">SUMPRODUCT((EmissionRates!$J$120:$S$179)*(EmissionRates!$E$120:$E$179=$D631)*(EmissionRates!$J$8:$S$8=$E$629)*(EmissionRates!$B$120:$B$179=K$2)*(EmissionRates!$F$120:$F$179=$F$629))</f>
        <v>0.123941479846705</v>
      </c>
      <c r="L631" s="210">
        <f t="shared" ref="L631:AL631" si="315">K631*($AM$71/$K$71)^(1/(COUNT(K$2:AM$2)))</f>
        <v>0.11966692453648983</v>
      </c>
      <c r="M631" s="210">
        <f t="shared" si="315"/>
        <v>0.11553979221269282</v>
      </c>
      <c r="N631" s="210">
        <f t="shared" si="315"/>
        <v>0.11155499847814349</v>
      </c>
      <c r="O631" s="210">
        <f t="shared" si="315"/>
        <v>0.10770763428888598</v>
      </c>
      <c r="P631" s="210">
        <f t="shared" si="315"/>
        <v>0.10399295990651043</v>
      </c>
      <c r="Q631" s="210">
        <f t="shared" si="315"/>
        <v>0.10040639905905913</v>
      </c>
      <c r="R631" s="210">
        <f t="shared" si="315"/>
        <v>9.6943533303314358E-2</v>
      </c>
      <c r="S631" s="210">
        <f t="shared" si="315"/>
        <v>9.3600096581522463E-2</v>
      </c>
      <c r="T631" s="210">
        <f t="shared" si="315"/>
        <v>9.0371969965848231E-2</v>
      </c>
      <c r="U631" s="210">
        <f t="shared" si="315"/>
        <v>8.7255176584085228E-2</v>
      </c>
      <c r="V631" s="210">
        <f t="shared" si="315"/>
        <v>8.4245876720370719E-2</v>
      </c>
      <c r="W631" s="210">
        <f t="shared" si="315"/>
        <v>8.1340363084869555E-2</v>
      </c>
      <c r="X631" s="210">
        <f t="shared" si="315"/>
        <v>7.8535056246599594E-2</v>
      </c>
      <c r="Y631" s="210">
        <f t="shared" si="315"/>
        <v>7.5826500223772061E-2</v>
      </c>
      <c r="Z631" s="210">
        <f t="shared" si="315"/>
        <v>7.3119647206991753E-2</v>
      </c>
      <c r="AA631" s="210">
        <f t="shared" si="315"/>
        <v>7.0414558754486392E-2</v>
      </c>
      <c r="AB631" s="210">
        <f t="shared" si="315"/>
        <v>6.7711301117131625E-2</v>
      </c>
      <c r="AC631" s="210">
        <f t="shared" si="315"/>
        <v>6.5009945801890526E-2</v>
      </c>
      <c r="AD631" s="210">
        <f t="shared" si="315"/>
        <v>6.2310570230002235E-2</v>
      </c>
      <c r="AE631" s="210">
        <f t="shared" si="315"/>
        <v>5.9613258510867149E-2</v>
      </c>
      <c r="AF631" s="210">
        <f t="shared" si="315"/>
        <v>5.6918102358430096E-2</v>
      </c>
      <c r="AG631" s="210">
        <f t="shared" si="315"/>
        <v>5.4225202184731883E-2</v>
      </c>
      <c r="AH631" s="210">
        <f t="shared" si="315"/>
        <v>5.1534668416020481E-2</v>
      </c>
      <c r="AI631" s="210">
        <f t="shared" si="315"/>
        <v>4.8846623091639001E-2</v>
      </c>
      <c r="AJ631" s="210">
        <f t="shared" si="315"/>
        <v>4.6161201826749661E-2</v>
      </c>
      <c r="AK631" s="210">
        <f t="shared" si="315"/>
        <v>4.3478556249789788E-2</v>
      </c>
      <c r="AL631" s="210">
        <f t="shared" si="315"/>
        <v>4.0798857069142214E-2</v>
      </c>
      <c r="AM631" s="209" cm="1">
        <f t="array" ref="AM631">SUMPRODUCT((EmissionRates!$J$120:$S$179)*(EmissionRates!$E$120:$E$179=$D631)*(EmissionRates!$J$8:$S$8=$E$629)*(EmissionRates!$B$120:$B$179=AM$2)*(EmissionRates!$F$120:$F$179=$F$629))</f>
        <v>2.1470817968174301E-2</v>
      </c>
      <c r="AN631" s="210">
        <f t="shared" ref="AN631:AZ646" si="316">$AM631</f>
        <v>2.1470817968174301E-2</v>
      </c>
      <c r="AO631" s="210">
        <f t="shared" si="316"/>
        <v>2.1470817968174301E-2</v>
      </c>
      <c r="AP631" s="210">
        <f t="shared" si="316"/>
        <v>2.1470817968174301E-2</v>
      </c>
      <c r="AQ631" s="210">
        <f t="shared" si="316"/>
        <v>2.1470817968174301E-2</v>
      </c>
      <c r="AR631" s="210">
        <f t="shared" si="316"/>
        <v>2.1470817968174301E-2</v>
      </c>
      <c r="AS631" s="210">
        <f t="shared" si="316"/>
        <v>2.1470817968174301E-2</v>
      </c>
      <c r="AT631" s="210">
        <f t="shared" si="316"/>
        <v>2.1470817968174301E-2</v>
      </c>
      <c r="AU631" s="210">
        <f t="shared" si="316"/>
        <v>2.1470817968174301E-2</v>
      </c>
      <c r="AV631" s="210">
        <f t="shared" si="316"/>
        <v>2.1470817968174301E-2</v>
      </c>
      <c r="AW631" s="210">
        <f t="shared" si="316"/>
        <v>2.1470817968174301E-2</v>
      </c>
      <c r="AX631" s="210">
        <f t="shared" si="316"/>
        <v>2.1470817968174301E-2</v>
      </c>
      <c r="AY631" s="210">
        <f t="shared" si="316"/>
        <v>2.1470817968174301E-2</v>
      </c>
      <c r="AZ631" s="210">
        <f t="shared" si="316"/>
        <v>2.1470817968174301E-2</v>
      </c>
    </row>
    <row r="632" spans="2:52" s="202" customFormat="1" x14ac:dyDescent="0.25">
      <c r="B632" s="201"/>
      <c r="D632" s="208">
        <f t="shared" si="314"/>
        <v>6</v>
      </c>
      <c r="E632" s="202" t="s">
        <v>662</v>
      </c>
      <c r="G632"/>
      <c r="I632"/>
      <c r="J632"/>
      <c r="K632" s="211">
        <f t="shared" ref="K632:AM635" si="317">K631*($K$76/$K$71)^(1/(COUNT($D631:$D636)))</f>
        <v>0.12034959091984404</v>
      </c>
      <c r="L632" s="211">
        <f t="shared" si="317"/>
        <v>0.11619891445878418</v>
      </c>
      <c r="M632" s="211">
        <f t="shared" si="317"/>
        <v>0.11219138858887066</v>
      </c>
      <c r="N632" s="211">
        <f t="shared" si="317"/>
        <v>0.10832207626142293</v>
      </c>
      <c r="O632" s="211">
        <f t="shared" si="317"/>
        <v>0.10458621069914718</v>
      </c>
      <c r="P632" s="211">
        <f t="shared" si="317"/>
        <v>0.1009791895237323</v>
      </c>
      <c r="Q632" s="211">
        <f t="shared" si="317"/>
        <v>9.7496569085976023E-2</v>
      </c>
      <c r="R632" s="211">
        <f t="shared" si="317"/>
        <v>9.4134058991456604E-2</v>
      </c>
      <c r="S632" s="211">
        <f t="shared" si="317"/>
        <v>9.0887516815005939E-2</v>
      </c>
      <c r="T632" s="211">
        <f t="shared" si="317"/>
        <v>8.77529429974723E-2</v>
      </c>
      <c r="U632" s="211">
        <f t="shared" si="317"/>
        <v>8.4726475918486338E-2</v>
      </c>
      <c r="V632" s="211">
        <f t="shared" si="317"/>
        <v>8.1804387139159801E-2</v>
      </c>
      <c r="W632" s="211">
        <f t="shared" si="317"/>
        <v>7.8983076808856439E-2</v>
      </c>
      <c r="X632" s="211">
        <f t="shared" si="317"/>
        <v>7.6259069230376605E-2</v>
      </c>
      <c r="Y632" s="211">
        <f t="shared" si="317"/>
        <v>7.3629008578091765E-2</v>
      </c>
      <c r="Z632" s="211">
        <f t="shared" si="317"/>
        <v>7.100060157784796E-2</v>
      </c>
      <c r="AA632" s="211">
        <f t="shared" si="317"/>
        <v>6.8373908003883266E-2</v>
      </c>
      <c r="AB632" s="211">
        <f t="shared" si="317"/>
        <v>6.5748992187088295E-2</v>
      </c>
      <c r="AC632" s="211">
        <f t="shared" si="317"/>
        <v>6.3125923562116937E-2</v>
      </c>
      <c r="AD632" s="211">
        <f t="shared" si="317"/>
        <v>6.05047773065003E-2</v>
      </c>
      <c r="AE632" s="211">
        <f t="shared" si="317"/>
        <v>5.7885635092104357E-2</v>
      </c>
      <c r="AF632" s="211">
        <f t="shared" si="317"/>
        <v>5.526858597495584E-2</v>
      </c>
      <c r="AG632" s="211">
        <f t="shared" si="317"/>
        <v>5.2653727457102076E-2</v>
      </c>
      <c r="AH632" s="211">
        <f t="shared" si="317"/>
        <v>5.0041166764580605E-2</v>
      </c>
      <c r="AI632" s="211">
        <f t="shared" si="317"/>
        <v>4.7431022399970532E-2</v>
      </c>
      <c r="AJ632" s="211">
        <f t="shared" si="317"/>
        <v>4.4823426048235714E-2</v>
      </c>
      <c r="AK632" s="211">
        <f t="shared" si="317"/>
        <v>4.2218524943542043E-2</v>
      </c>
      <c r="AL632" s="211">
        <f t="shared" si="317"/>
        <v>3.9616484847054122E-2</v>
      </c>
      <c r="AM632" s="211">
        <f t="shared" si="317"/>
        <v>2.0848582430839112E-2</v>
      </c>
      <c r="AN632" s="210">
        <f t="shared" si="316"/>
        <v>2.0848582430839112E-2</v>
      </c>
      <c r="AO632" s="210">
        <f t="shared" si="316"/>
        <v>2.0848582430839112E-2</v>
      </c>
      <c r="AP632" s="210">
        <f t="shared" si="316"/>
        <v>2.0848582430839112E-2</v>
      </c>
      <c r="AQ632" s="210">
        <f t="shared" si="316"/>
        <v>2.0848582430839112E-2</v>
      </c>
      <c r="AR632" s="210">
        <f t="shared" si="316"/>
        <v>2.0848582430839112E-2</v>
      </c>
      <c r="AS632" s="210">
        <f t="shared" si="316"/>
        <v>2.0848582430839112E-2</v>
      </c>
      <c r="AT632" s="210">
        <f t="shared" si="316"/>
        <v>2.0848582430839112E-2</v>
      </c>
      <c r="AU632" s="210">
        <f t="shared" si="316"/>
        <v>2.0848582430839112E-2</v>
      </c>
      <c r="AV632" s="210">
        <f t="shared" si="316"/>
        <v>2.0848582430839112E-2</v>
      </c>
      <c r="AW632" s="210">
        <f t="shared" si="316"/>
        <v>2.0848582430839112E-2</v>
      </c>
      <c r="AX632" s="210">
        <f t="shared" si="316"/>
        <v>2.0848582430839112E-2</v>
      </c>
      <c r="AY632" s="210">
        <f t="shared" si="316"/>
        <v>2.0848582430839112E-2</v>
      </c>
      <c r="AZ632" s="210">
        <f t="shared" si="316"/>
        <v>2.0848582430839112E-2</v>
      </c>
    </row>
    <row r="633" spans="2:52" s="202" customFormat="1" x14ac:dyDescent="0.25">
      <c r="B633" s="201"/>
      <c r="D633" s="208">
        <f t="shared" si="314"/>
        <v>7</v>
      </c>
      <c r="E633" s="202" t="s">
        <v>663</v>
      </c>
      <c r="G633"/>
      <c r="I633"/>
      <c r="J633"/>
      <c r="K633" s="211">
        <f t="shared" si="317"/>
        <v>0.11686179681320681</v>
      </c>
      <c r="L633" s="211">
        <f t="shared" si="317"/>
        <v>0.1128314091274456</v>
      </c>
      <c r="M633" s="211">
        <f t="shared" si="317"/>
        <v>0.10894002345380903</v>
      </c>
      <c r="N633" s="211">
        <f t="shared" si="317"/>
        <v>0.10518284582187014</v>
      </c>
      <c r="O633" s="211">
        <f t="shared" si="317"/>
        <v>0.1015552475980349</v>
      </c>
      <c r="P633" s="211">
        <f t="shared" si="317"/>
        <v>9.8052759783323395E-2</v>
      </c>
      <c r="Q633" s="211">
        <f t="shared" si="317"/>
        <v>9.4671067507811971E-2</v>
      </c>
      <c r="R633" s="211">
        <f t="shared" si="317"/>
        <v>9.140600471495379E-2</v>
      </c>
      <c r="S633" s="211">
        <f t="shared" si="317"/>
        <v>8.8253549029229258E-2</v>
      </c>
      <c r="T633" s="211">
        <f t="shared" si="317"/>
        <v>8.5209816800803265E-2</v>
      </c>
      <c r="U633" s="211">
        <f t="shared" si="317"/>
        <v>8.2271058321084986E-2</v>
      </c>
      <c r="V633" s="211">
        <f t="shared" si="317"/>
        <v>7.9433653203295734E-2</v>
      </c>
      <c r="W633" s="211">
        <f t="shared" si="317"/>
        <v>7.669410592235397E-2</v>
      </c>
      <c r="X633" s="211">
        <f t="shared" si="317"/>
        <v>7.4049041508583227E-2</v>
      </c>
      <c r="Y633" s="211">
        <f t="shared" si="317"/>
        <v>7.1495201389937313E-2</v>
      </c>
      <c r="Z633" s="211">
        <f t="shared" si="317"/>
        <v>6.8942966999631164E-2</v>
      </c>
      <c r="AA633" s="211">
        <f t="shared" si="317"/>
        <v>6.639239637961418E-2</v>
      </c>
      <c r="AB633" s="211">
        <f t="shared" si="317"/>
        <v>6.3843551996434086E-2</v>
      </c>
      <c r="AC633" s="211">
        <f t="shared" si="317"/>
        <v>6.1296501272492178E-2</v>
      </c>
      <c r="AD633" s="211">
        <f t="shared" si="317"/>
        <v>5.8751317206635394E-2</v>
      </c>
      <c r="AE633" s="211">
        <f t="shared" si="317"/>
        <v>5.6208079103836302E-2</v>
      </c>
      <c r="AF633" s="211">
        <f t="shared" si="317"/>
        <v>5.3666873439231384E-2</v>
      </c>
      <c r="AG633" s="211">
        <f t="shared" si="317"/>
        <v>5.1127794889207628E-2</v>
      </c>
      <c r="AH633" s="211">
        <f t="shared" si="317"/>
        <v>4.859094757233591E-2</v>
      </c>
      <c r="AI633" s="211">
        <f t="shared" si="317"/>
        <v>4.6056446556928601E-2</v>
      </c>
      <c r="AJ633" s="211">
        <f t="shared" si="317"/>
        <v>4.3524419711650414E-2</v>
      </c>
      <c r="AK633" s="211">
        <f t="shared" si="317"/>
        <v>4.0995010003744073E-2</v>
      </c>
      <c r="AL633" s="211">
        <f t="shared" si="317"/>
        <v>3.8468378390528926E-2</v>
      </c>
      <c r="AM633" s="211">
        <f t="shared" si="317"/>
        <v>2.024437960490303E-2</v>
      </c>
      <c r="AN633" s="210">
        <f t="shared" si="316"/>
        <v>2.024437960490303E-2</v>
      </c>
      <c r="AO633" s="210">
        <f t="shared" si="316"/>
        <v>2.024437960490303E-2</v>
      </c>
      <c r="AP633" s="210">
        <f t="shared" si="316"/>
        <v>2.024437960490303E-2</v>
      </c>
      <c r="AQ633" s="210">
        <f t="shared" si="316"/>
        <v>2.024437960490303E-2</v>
      </c>
      <c r="AR633" s="210">
        <f t="shared" si="316"/>
        <v>2.024437960490303E-2</v>
      </c>
      <c r="AS633" s="210">
        <f t="shared" si="316"/>
        <v>2.024437960490303E-2</v>
      </c>
      <c r="AT633" s="210">
        <f t="shared" si="316"/>
        <v>2.024437960490303E-2</v>
      </c>
      <c r="AU633" s="210">
        <f t="shared" si="316"/>
        <v>2.024437960490303E-2</v>
      </c>
      <c r="AV633" s="210">
        <f t="shared" si="316"/>
        <v>2.024437960490303E-2</v>
      </c>
      <c r="AW633" s="210">
        <f t="shared" si="316"/>
        <v>2.024437960490303E-2</v>
      </c>
      <c r="AX633" s="210">
        <f t="shared" si="316"/>
        <v>2.024437960490303E-2</v>
      </c>
      <c r="AY633" s="210">
        <f t="shared" si="316"/>
        <v>2.024437960490303E-2</v>
      </c>
      <c r="AZ633" s="210">
        <f t="shared" si="316"/>
        <v>2.024437960490303E-2</v>
      </c>
    </row>
    <row r="634" spans="2:52" s="202" customFormat="1" x14ac:dyDescent="0.25">
      <c r="B634" s="201"/>
      <c r="D634" s="208">
        <f t="shared" si="314"/>
        <v>8</v>
      </c>
      <c r="E634" s="202" t="s">
        <v>664</v>
      </c>
      <c r="G634"/>
      <c r="I634"/>
      <c r="J634"/>
      <c r="K634" s="211">
        <f t="shared" si="317"/>
        <v>0.11347508080444525</v>
      </c>
      <c r="L634" s="211">
        <f t="shared" si="317"/>
        <v>0.10956149586234458</v>
      </c>
      <c r="M634" s="211">
        <f t="shared" si="317"/>
        <v>0.10578288458133724</v>
      </c>
      <c r="N634" s="211">
        <f t="shared" si="317"/>
        <v>0.10213459192276725</v>
      </c>
      <c r="O634" s="211">
        <f t="shared" si="317"/>
        <v>9.8612123393263654E-2</v>
      </c>
      <c r="P634" s="211">
        <f t="shared" si="317"/>
        <v>9.5211139507774933E-2</v>
      </c>
      <c r="Q634" s="211">
        <f t="shared" si="317"/>
        <v>9.1927450443565206E-2</v>
      </c>
      <c r="R634" s="211">
        <f t="shared" si="317"/>
        <v>8.875701087858584E-2</v>
      </c>
      <c r="S634" s="211">
        <f t="shared" si="317"/>
        <v>8.5695915007864151E-2</v>
      </c>
      <c r="T634" s="211">
        <f t="shared" si="317"/>
        <v>8.2740391731769017E-2</v>
      </c>
      <c r="U634" s="211">
        <f t="shared" si="317"/>
        <v>7.9886800010226244E-2</v>
      </c>
      <c r="V634" s="211">
        <f t="shared" si="317"/>
        <v>7.7131624377160035E-2</v>
      </c>
      <c r="W634" s="211">
        <f t="shared" si="317"/>
        <v>7.447147060963441E-2</v>
      </c>
      <c r="X634" s="211">
        <f t="shared" si="317"/>
        <v>7.1903061546359795E-2</v>
      </c>
      <c r="Y634" s="211">
        <f t="shared" si="317"/>
        <v>6.9423233050412619E-2</v>
      </c>
      <c r="Z634" s="211">
        <f t="shared" si="317"/>
        <v>6.6944963747957872E-2</v>
      </c>
      <c r="AA634" s="211">
        <f t="shared" si="317"/>
        <v>6.44683099988589E-2</v>
      </c>
      <c r="AB634" s="211">
        <f t="shared" si="317"/>
        <v>6.1993332459350188E-2</v>
      </c>
      <c r="AC634" s="211">
        <f t="shared" si="317"/>
        <v>5.9520096597896574E-2</v>
      </c>
      <c r="AD634" s="211">
        <f t="shared" si="317"/>
        <v>5.7048673297800216E-2</v>
      </c>
      <c r="AE634" s="211">
        <f t="shared" si="317"/>
        <v>5.4579139565734097E-2</v>
      </c>
      <c r="AF634" s="211">
        <f t="shared" si="317"/>
        <v>5.2111579370740006E-2</v>
      </c>
      <c r="AG634" s="211">
        <f t="shared" si="317"/>
        <v>4.9646084645433693E-2</v>
      </c>
      <c r="AH634" s="211">
        <f t="shared" si="317"/>
        <v>4.7182756490975385E-2</v>
      </c>
      <c r="AI634" s="211">
        <f t="shared" si="317"/>
        <v>4.4721706640937567E-2</v>
      </c>
      <c r="AJ634" s="211">
        <f t="shared" si="317"/>
        <v>4.2263059258284143E-2</v>
      </c>
      <c r="AK634" s="211">
        <f t="shared" si="317"/>
        <v>3.9806953166992357E-2</v>
      </c>
      <c r="AL634" s="211">
        <f t="shared" si="317"/>
        <v>3.7353544659754233E-2</v>
      </c>
      <c r="AM634" s="211">
        <f t="shared" si="317"/>
        <v>1.9657686892955762E-2</v>
      </c>
      <c r="AN634" s="210">
        <f t="shared" si="316"/>
        <v>1.9657686892955762E-2</v>
      </c>
      <c r="AO634" s="210">
        <f t="shared" si="316"/>
        <v>1.9657686892955762E-2</v>
      </c>
      <c r="AP634" s="210">
        <f t="shared" si="316"/>
        <v>1.9657686892955762E-2</v>
      </c>
      <c r="AQ634" s="210">
        <f t="shared" si="316"/>
        <v>1.9657686892955762E-2</v>
      </c>
      <c r="AR634" s="210">
        <f t="shared" si="316"/>
        <v>1.9657686892955762E-2</v>
      </c>
      <c r="AS634" s="210">
        <f t="shared" si="316"/>
        <v>1.9657686892955762E-2</v>
      </c>
      <c r="AT634" s="210">
        <f t="shared" si="316"/>
        <v>1.9657686892955762E-2</v>
      </c>
      <c r="AU634" s="210">
        <f t="shared" si="316"/>
        <v>1.9657686892955762E-2</v>
      </c>
      <c r="AV634" s="210">
        <f t="shared" si="316"/>
        <v>1.9657686892955762E-2</v>
      </c>
      <c r="AW634" s="210">
        <f t="shared" si="316"/>
        <v>1.9657686892955762E-2</v>
      </c>
      <c r="AX634" s="210">
        <f t="shared" si="316"/>
        <v>1.9657686892955762E-2</v>
      </c>
      <c r="AY634" s="210">
        <f t="shared" si="316"/>
        <v>1.9657686892955762E-2</v>
      </c>
      <c r="AZ634" s="210">
        <f t="shared" si="316"/>
        <v>1.9657686892955762E-2</v>
      </c>
    </row>
    <row r="635" spans="2:52" s="202" customFormat="1" x14ac:dyDescent="0.25">
      <c r="B635" s="201"/>
      <c r="D635" s="208">
        <f t="shared" si="314"/>
        <v>9</v>
      </c>
      <c r="E635" s="202" t="s">
        <v>665</v>
      </c>
      <c r="G635"/>
      <c r="I635"/>
      <c r="J635"/>
      <c r="K635" s="211">
        <f t="shared" si="317"/>
        <v>0.11018651359740317</v>
      </c>
      <c r="L635" s="211">
        <f t="shared" si="317"/>
        <v>0.10638634639434554</v>
      </c>
      <c r="M635" s="211">
        <f t="shared" si="317"/>
        <v>0.10271724124507027</v>
      </c>
      <c r="N635" s="211">
        <f t="shared" si="317"/>
        <v>9.9174678016376985E-2</v>
      </c>
      <c r="O635" s="211">
        <f t="shared" si="317"/>
        <v>9.5754292467663912E-2</v>
      </c>
      <c r="P635" s="211">
        <f t="shared" si="317"/>
        <v>9.2451870874426564E-2</v>
      </c>
      <c r="Q635" s="211">
        <f t="shared" si="317"/>
        <v>8.92633448371839E-2</v>
      </c>
      <c r="R635" s="211">
        <f t="shared" si="317"/>
        <v>8.6184786269436583E-2</v>
      </c>
      <c r="S635" s="211">
        <f t="shared" si="317"/>
        <v>8.3212402558483389E-2</v>
      </c>
      <c r="T635" s="211">
        <f t="shared" si="317"/>
        <v>8.0342531893133395E-2</v>
      </c>
      <c r="U635" s="211">
        <f t="shared" si="317"/>
        <v>7.7571638752558583E-2</v>
      </c>
      <c r="V635" s="211">
        <f t="shared" si="317"/>
        <v>7.4896309550729179E-2</v>
      </c>
      <c r="W635" s="211">
        <f t="shared" si="317"/>
        <v>7.2313248431065597E-2</v>
      </c>
      <c r="X635" s="211">
        <f t="shared" si="317"/>
        <v>6.9819273206126908E-2</v>
      </c>
      <c r="Y635" s="211">
        <f t="shared" si="317"/>
        <v>6.7411311437332935E-2</v>
      </c>
      <c r="Z635" s="211">
        <f t="shared" si="317"/>
        <v>6.5004863675788283E-2</v>
      </c>
      <c r="AA635" s="211">
        <f t="shared" si="317"/>
        <v>6.2599984648017956E-2</v>
      </c>
      <c r="AB635" s="211">
        <f t="shared" si="317"/>
        <v>6.0196733252407035E-2</v>
      </c>
      <c r="AC635" s="211">
        <f t="shared" si="317"/>
        <v>5.7795173060110012E-2</v>
      </c>
      <c r="AD635" s="211">
        <f t="shared" si="317"/>
        <v>5.5395372900193862E-2</v>
      </c>
      <c r="AE635" s="211">
        <f t="shared" si="317"/>
        <v>5.2997407547637883E-2</v>
      </c>
      <c r="AF635" s="211">
        <f t="shared" si="317"/>
        <v>5.0601358538017123E-2</v>
      </c>
      <c r="AG635" s="211">
        <f t="shared" si="317"/>
        <v>4.8207315139692015E-2</v>
      </c>
      <c r="AH635" s="211">
        <f t="shared" si="317"/>
        <v>4.5815375523858282E-2</v>
      </c>
      <c r="AI635" s="211">
        <f t="shared" si="317"/>
        <v>4.3425648185991025E-2</v>
      </c>
      <c r="AJ635" s="211">
        <f t="shared" si="317"/>
        <v>4.1038253690746491E-2</v>
      </c>
      <c r="AK635" s="211">
        <f t="shared" si="317"/>
        <v>3.8653326838910443E-2</v>
      </c>
      <c r="AL635" s="211">
        <f t="shared" si="317"/>
        <v>3.6271019393730917E-2</v>
      </c>
      <c r="AM635" s="211">
        <f t="shared" si="317"/>
        <v>1.9087996842733362E-2</v>
      </c>
      <c r="AN635" s="210">
        <f t="shared" si="316"/>
        <v>1.9087996842733362E-2</v>
      </c>
      <c r="AO635" s="210">
        <f t="shared" si="316"/>
        <v>1.9087996842733362E-2</v>
      </c>
      <c r="AP635" s="210">
        <f t="shared" si="316"/>
        <v>1.9087996842733362E-2</v>
      </c>
      <c r="AQ635" s="210">
        <f t="shared" si="316"/>
        <v>1.9087996842733362E-2</v>
      </c>
      <c r="AR635" s="210">
        <f t="shared" si="316"/>
        <v>1.9087996842733362E-2</v>
      </c>
      <c r="AS635" s="210">
        <f t="shared" si="316"/>
        <v>1.9087996842733362E-2</v>
      </c>
      <c r="AT635" s="210">
        <f t="shared" si="316"/>
        <v>1.9087996842733362E-2</v>
      </c>
      <c r="AU635" s="210">
        <f t="shared" si="316"/>
        <v>1.9087996842733362E-2</v>
      </c>
      <c r="AV635" s="210">
        <f t="shared" si="316"/>
        <v>1.9087996842733362E-2</v>
      </c>
      <c r="AW635" s="210">
        <f t="shared" si="316"/>
        <v>1.9087996842733362E-2</v>
      </c>
      <c r="AX635" s="210">
        <f t="shared" si="316"/>
        <v>1.9087996842733362E-2</v>
      </c>
      <c r="AY635" s="210">
        <f t="shared" si="316"/>
        <v>1.9087996842733362E-2</v>
      </c>
      <c r="AZ635" s="210">
        <f t="shared" si="316"/>
        <v>1.9087996842733362E-2</v>
      </c>
    </row>
    <row r="636" spans="2:52" s="202" customFormat="1" x14ac:dyDescent="0.25">
      <c r="B636" s="201"/>
      <c r="D636" s="208">
        <f t="shared" si="314"/>
        <v>10</v>
      </c>
      <c r="E636" s="202" t="s">
        <v>666</v>
      </c>
      <c r="G636"/>
      <c r="I636"/>
      <c r="J636"/>
      <c r="K636" s="209" cm="1">
        <f t="array" ref="K636">SUMPRODUCT((EmissionRates!$J$120:$S$179)*(EmissionRates!$E$120:$E$179=$D636)*(EmissionRates!$J$8:$S$8=$E$629)*(EmissionRates!$B$120:$B$179=K$2)*(EmissionRates!$F$120:$F$179=$F$629))</f>
        <v>0.15251755179516299</v>
      </c>
      <c r="L636" s="210">
        <f t="shared" ref="L636:AL636" si="318">K636*($AM$71/$K$71)^(1/(COUNT(K$2:AM$2)))</f>
        <v>0.14725745072380755</v>
      </c>
      <c r="M636" s="210">
        <f t="shared" si="318"/>
        <v>0.14217876263053372</v>
      </c>
      <c r="N636" s="210">
        <f t="shared" si="318"/>
        <v>0.13727523085445797</v>
      </c>
      <c r="O636" s="210">
        <f t="shared" si="318"/>
        <v>0.13254081451752461</v>
      </c>
      <c r="P636" s="210">
        <f t="shared" si="318"/>
        <v>0.12796968108248041</v>
      </c>
      <c r="Q636" s="210">
        <f t="shared" si="318"/>
        <v>0.12355619916751358</v>
      </c>
      <c r="R636" s="210">
        <f t="shared" si="318"/>
        <v>0.11929493160870494</v>
      </c>
      <c r="S636" s="210">
        <f t="shared" si="318"/>
        <v>0.11518062876174484</v>
      </c>
      <c r="T636" s="210">
        <f t="shared" si="318"/>
        <v>0.11120822203466373</v>
      </c>
      <c r="U636" s="210">
        <f t="shared" si="318"/>
        <v>0.10737281764360911</v>
      </c>
      <c r="V636" s="210">
        <f t="shared" si="318"/>
        <v>0.1036696905839764</v>
      </c>
      <c r="W636" s="210">
        <f t="shared" si="318"/>
        <v>0.10009427880946642</v>
      </c>
      <c r="X636" s="210">
        <f t="shared" si="318"/>
        <v>9.6642177611898403E-2</v>
      </c>
      <c r="Y636" s="210">
        <f t="shared" si="318"/>
        <v>9.3309134194854829E-2</v>
      </c>
      <c r="Z636" s="210">
        <f t="shared" si="318"/>
        <v>8.9978186430641413E-2</v>
      </c>
      <c r="AA636" s="210">
        <f t="shared" si="318"/>
        <v>8.664941007041263E-2</v>
      </c>
      <c r="AB636" s="210">
        <f t="shared" si="318"/>
        <v>8.3322886639912497E-2</v>
      </c>
      <c r="AC636" s="210">
        <f t="shared" si="318"/>
        <v>7.9998704132821202E-2</v>
      </c>
      <c r="AD636" s="210">
        <f t="shared" si="318"/>
        <v>7.6676957820696501E-2</v>
      </c>
      <c r="AE636" s="210">
        <f t="shared" si="318"/>
        <v>7.3357751205286523E-2</v>
      </c>
      <c r="AF636" s="210">
        <f t="shared" si="318"/>
        <v>7.0041197146195236E-2</v>
      </c>
      <c r="AG636" s="210">
        <f t="shared" si="318"/>
        <v>6.6727419206564317E-2</v>
      </c>
      <c r="AH636" s="210">
        <f t="shared" si="318"/>
        <v>6.3416553272628268E-2</v>
      </c>
      <c r="AI636" s="210">
        <f t="shared" si="318"/>
        <v>6.01087495212436E-2</v>
      </c>
      <c r="AJ636" s="210">
        <f t="shared" si="318"/>
        <v>5.6804174835140393E-2</v>
      </c>
      <c r="AK636" s="210">
        <f t="shared" si="318"/>
        <v>5.3503015802360616E-2</v>
      </c>
      <c r="AL636" s="210">
        <f t="shared" si="318"/>
        <v>5.0205482489983133E-2</v>
      </c>
      <c r="AM636" s="209" cm="1">
        <f t="array" ref="AM636">SUMPRODUCT((EmissionRates!$J$120:$S$179)*(EmissionRates!$E$120:$E$179=$D636)*(EmissionRates!$J$8:$S$8=$E$629)*(EmissionRates!$B$120:$B$179=AM$2)*(EmissionRates!$F$120:$F$179=$F$629))</f>
        <v>1.9230126896331801E-2</v>
      </c>
      <c r="AN636" s="210">
        <f t="shared" si="316"/>
        <v>1.9230126896331801E-2</v>
      </c>
      <c r="AO636" s="210">
        <f t="shared" si="316"/>
        <v>1.9230126896331801E-2</v>
      </c>
      <c r="AP636" s="210">
        <f t="shared" si="316"/>
        <v>1.9230126896331801E-2</v>
      </c>
      <c r="AQ636" s="210">
        <f t="shared" si="316"/>
        <v>1.9230126896331801E-2</v>
      </c>
      <c r="AR636" s="210">
        <f t="shared" si="316"/>
        <v>1.9230126896331801E-2</v>
      </c>
      <c r="AS636" s="210">
        <f t="shared" si="316"/>
        <v>1.9230126896331801E-2</v>
      </c>
      <c r="AT636" s="210">
        <f t="shared" si="316"/>
        <v>1.9230126896331801E-2</v>
      </c>
      <c r="AU636" s="210">
        <f t="shared" si="316"/>
        <v>1.9230126896331801E-2</v>
      </c>
      <c r="AV636" s="210">
        <f t="shared" si="316"/>
        <v>1.9230126896331801E-2</v>
      </c>
      <c r="AW636" s="210">
        <f t="shared" si="316"/>
        <v>1.9230126896331801E-2</v>
      </c>
      <c r="AX636" s="210">
        <f t="shared" si="316"/>
        <v>1.9230126896331801E-2</v>
      </c>
      <c r="AY636" s="210">
        <f t="shared" si="316"/>
        <v>1.9230126896331801E-2</v>
      </c>
      <c r="AZ636" s="210">
        <f t="shared" si="316"/>
        <v>1.9230126896331801E-2</v>
      </c>
    </row>
    <row r="637" spans="2:52" s="202" customFormat="1" x14ac:dyDescent="0.25">
      <c r="B637" s="201"/>
      <c r="D637" s="208">
        <f t="shared" si="314"/>
        <v>11</v>
      </c>
      <c r="E637" s="207" t="s">
        <v>667</v>
      </c>
      <c r="G637"/>
      <c r="I637"/>
      <c r="J637"/>
      <c r="K637" s="211">
        <f t="shared" ref="K637:AL640" si="319">K636*($K$76/$K$71)^(1/(COUNT($D636:$D641)))</f>
        <v>0.14809751335345195</v>
      </c>
      <c r="L637" s="211">
        <f t="shared" si="319"/>
        <v>0.14298985276300524</v>
      </c>
      <c r="M637" s="211">
        <f t="shared" si="319"/>
        <v>0.13805834770762779</v>
      </c>
      <c r="N637" s="211">
        <f t="shared" si="319"/>
        <v>0.13329692284774169</v>
      </c>
      <c r="O637" s="211">
        <f t="shared" si="319"/>
        <v>0.12869971237309766</v>
      </c>
      <c r="P637" s="211">
        <f t="shared" si="319"/>
        <v>0.12426105277642335</v>
      </c>
      <c r="Q637" s="211">
        <f t="shared" si="319"/>
        <v>0.11997547587629802</v>
      </c>
      <c r="R637" s="211">
        <f t="shared" si="319"/>
        <v>0.11583770208065734</v>
      </c>
      <c r="S637" s="211">
        <f t="shared" si="319"/>
        <v>0.11184263388263017</v>
      </c>
      <c r="T637" s="211">
        <f t="shared" si="319"/>
        <v>0.10798534958069388</v>
      </c>
      <c r="U637" s="211">
        <f t="shared" si="319"/>
        <v>0.10426109721541224</v>
      </c>
      <c r="V637" s="211">
        <f t="shared" si="319"/>
        <v>0.10066528871528606</v>
      </c>
      <c r="W637" s="211">
        <f t="shared" si="319"/>
        <v>9.7193494244504533E-2</v>
      </c>
      <c r="X637" s="211">
        <f t="shared" si="319"/>
        <v>9.3841436745634346E-2</v>
      </c>
      <c r="Y637" s="211">
        <f t="shared" si="319"/>
        <v>9.0604986670523052E-2</v>
      </c>
      <c r="Z637" s="211">
        <f t="shared" si="319"/>
        <v>8.7370571515126547E-2</v>
      </c>
      <c r="AA637" s="211">
        <f t="shared" si="319"/>
        <v>8.4138264835291215E-2</v>
      </c>
      <c r="AB637" s="211">
        <f t="shared" si="319"/>
        <v>8.0908145794102354E-2</v>
      </c>
      <c r="AC637" s="211">
        <f t="shared" si="319"/>
        <v>7.7680299835137273E-2</v>
      </c>
      <c r="AD637" s="211">
        <f t="shared" si="319"/>
        <v>7.4454819468934133E-2</v>
      </c>
      <c r="AE637" s="211">
        <f t="shared" si="319"/>
        <v>7.1231805197706277E-2</v>
      </c>
      <c r="AF637" s="211">
        <f t="shared" si="319"/>
        <v>6.8011366610327278E-2</v>
      </c>
      <c r="AG637" s="211">
        <f t="shared" si="319"/>
        <v>6.479362368901434E-2</v>
      </c>
      <c r="AH637" s="211">
        <f t="shared" si="319"/>
        <v>6.1578708381947803E-2</v>
      </c>
      <c r="AI637" s="211">
        <f t="shared" si="319"/>
        <v>5.8366766513780304E-2</v>
      </c>
      <c r="AJ637" s="211">
        <f t="shared" si="319"/>
        <v>5.5157960130893101E-2</v>
      </c>
      <c r="AK637" s="211">
        <f t="shared" si="319"/>
        <v>5.1952470413909088E-2</v>
      </c>
      <c r="AL637" s="211">
        <f t="shared" si="319"/>
        <v>4.875050134205329E-2</v>
      </c>
      <c r="AM637" s="211">
        <f>AM636*($K$76/$K$71)^(1/(COUNT($D636:$D641)))</f>
        <v>1.8672827758492744E-2</v>
      </c>
      <c r="AN637" s="210">
        <f t="shared" si="316"/>
        <v>1.8672827758492744E-2</v>
      </c>
      <c r="AO637" s="210">
        <f t="shared" si="316"/>
        <v>1.8672827758492744E-2</v>
      </c>
      <c r="AP637" s="210">
        <f t="shared" si="316"/>
        <v>1.8672827758492744E-2</v>
      </c>
      <c r="AQ637" s="210">
        <f t="shared" si="316"/>
        <v>1.8672827758492744E-2</v>
      </c>
      <c r="AR637" s="210">
        <f t="shared" si="316"/>
        <v>1.8672827758492744E-2</v>
      </c>
      <c r="AS637" s="210">
        <f t="shared" si="316"/>
        <v>1.8672827758492744E-2</v>
      </c>
      <c r="AT637" s="210">
        <f t="shared" si="316"/>
        <v>1.8672827758492744E-2</v>
      </c>
      <c r="AU637" s="210">
        <f t="shared" si="316"/>
        <v>1.8672827758492744E-2</v>
      </c>
      <c r="AV637" s="210">
        <f t="shared" si="316"/>
        <v>1.8672827758492744E-2</v>
      </c>
      <c r="AW637" s="210">
        <f t="shared" si="316"/>
        <v>1.8672827758492744E-2</v>
      </c>
      <c r="AX637" s="210">
        <f t="shared" si="316"/>
        <v>1.8672827758492744E-2</v>
      </c>
      <c r="AY637" s="210">
        <f t="shared" si="316"/>
        <v>1.8672827758492744E-2</v>
      </c>
      <c r="AZ637" s="210">
        <f t="shared" si="316"/>
        <v>1.8672827758492744E-2</v>
      </c>
    </row>
    <row r="638" spans="2:52" s="202" customFormat="1" x14ac:dyDescent="0.25">
      <c r="B638" s="201"/>
      <c r="D638" s="208">
        <f t="shared" si="314"/>
        <v>12</v>
      </c>
      <c r="E638" s="207" t="s">
        <v>668</v>
      </c>
      <c r="G638"/>
      <c r="I638"/>
      <c r="J638"/>
      <c r="K638" s="211">
        <f t="shared" si="319"/>
        <v>0.14380556993815755</v>
      </c>
      <c r="L638" s="211">
        <f t="shared" si="319"/>
        <v>0.13884593202373247</v>
      </c>
      <c r="M638" s="211">
        <f t="shared" si="319"/>
        <v>0.13405734456481327</v>
      </c>
      <c r="N638" s="211">
        <f t="shared" si="319"/>
        <v>0.12943390828834136</v>
      </c>
      <c r="O638" s="211">
        <f t="shared" si="319"/>
        <v>0.12496992737831723</v>
      </c>
      <c r="P638" s="211">
        <f t="shared" si="319"/>
        <v>0.1206599024588722</v>
      </c>
      <c r="Q638" s="211">
        <f t="shared" si="319"/>
        <v>0.11649852381934381</v>
      </c>
      <c r="R638" s="211">
        <f t="shared" si="319"/>
        <v>0.11248066487300781</v>
      </c>
      <c r="S638" s="211">
        <f t="shared" si="319"/>
        <v>0.108601375841409</v>
      </c>
      <c r="T638" s="211">
        <f t="shared" si="319"/>
        <v>0.10485587765650968</v>
      </c>
      <c r="U638" s="211">
        <f t="shared" si="319"/>
        <v>0.10123955607314412</v>
      </c>
      <c r="V638" s="211">
        <f t="shared" si="319"/>
        <v>9.7747955984525459E-2</v>
      </c>
      <c r="W638" s="211">
        <f t="shared" si="319"/>
        <v>9.4376775933802171E-2</v>
      </c>
      <c r="X638" s="211">
        <f t="shared" si="319"/>
        <v>9.1121862814902962E-2</v>
      </c>
      <c r="Y638" s="211">
        <f t="shared" si="319"/>
        <v>8.7979206756141223E-2</v>
      </c>
      <c r="Z638" s="211">
        <f t="shared" si="319"/>
        <v>8.4838526644056361E-2</v>
      </c>
      <c r="AA638" s="211">
        <f t="shared" si="319"/>
        <v>8.1699893902807852E-2</v>
      </c>
      <c r="AB638" s="211">
        <f t="shared" si="319"/>
        <v>7.8563385401293345E-2</v>
      </c>
      <c r="AC638" s="211">
        <f t="shared" si="319"/>
        <v>7.5429084106890601E-2</v>
      </c>
      <c r="AD638" s="211">
        <f t="shared" si="319"/>
        <v>7.2297079849133986E-2</v>
      </c>
      <c r="AE638" s="211">
        <f t="shared" si="319"/>
        <v>6.9167470217630103E-2</v>
      </c>
      <c r="AF638" s="211">
        <f t="shared" si="319"/>
        <v>6.6040361625309657E-2</v>
      </c>
      <c r="AG638" s="211">
        <f t="shared" si="319"/>
        <v>6.2915870577242419E-2</v>
      </c>
      <c r="AH638" s="211">
        <f t="shared" si="319"/>
        <v>5.979412519768143E-2</v>
      </c>
      <c r="AI638" s="211">
        <f t="shared" si="319"/>
        <v>5.6675267085204609E-2</v>
      </c>
      <c r="AJ638" s="211">
        <f t="shared" si="319"/>
        <v>5.3559453590004316E-2</v>
      </c>
      <c r="AK638" s="211">
        <f t="shared" si="319"/>
        <v>5.044686064199419E-2</v>
      </c>
      <c r="AL638" s="211">
        <f t="shared" si="319"/>
        <v>4.7337686308974621E-2</v>
      </c>
      <c r="AM638" s="211">
        <f>AM637*($K$76/$K$71)^(1/(COUNT($D637:$D642)))</f>
        <v>1.8131679441223437E-2</v>
      </c>
      <c r="AN638" s="210">
        <f t="shared" si="316"/>
        <v>1.8131679441223437E-2</v>
      </c>
      <c r="AO638" s="210">
        <f t="shared" si="316"/>
        <v>1.8131679441223437E-2</v>
      </c>
      <c r="AP638" s="210">
        <f t="shared" si="316"/>
        <v>1.8131679441223437E-2</v>
      </c>
      <c r="AQ638" s="210">
        <f t="shared" si="316"/>
        <v>1.8131679441223437E-2</v>
      </c>
      <c r="AR638" s="210">
        <f t="shared" si="316"/>
        <v>1.8131679441223437E-2</v>
      </c>
      <c r="AS638" s="210">
        <f t="shared" si="316"/>
        <v>1.8131679441223437E-2</v>
      </c>
      <c r="AT638" s="210">
        <f t="shared" si="316"/>
        <v>1.8131679441223437E-2</v>
      </c>
      <c r="AU638" s="210">
        <f t="shared" si="316"/>
        <v>1.8131679441223437E-2</v>
      </c>
      <c r="AV638" s="210">
        <f t="shared" si="316"/>
        <v>1.8131679441223437E-2</v>
      </c>
      <c r="AW638" s="210">
        <f t="shared" si="316"/>
        <v>1.8131679441223437E-2</v>
      </c>
      <c r="AX638" s="210">
        <f t="shared" si="316"/>
        <v>1.8131679441223437E-2</v>
      </c>
      <c r="AY638" s="210">
        <f t="shared" si="316"/>
        <v>1.8131679441223437E-2</v>
      </c>
      <c r="AZ638" s="210">
        <f t="shared" si="316"/>
        <v>1.8131679441223437E-2</v>
      </c>
    </row>
    <row r="639" spans="2:52" s="202" customFormat="1" x14ac:dyDescent="0.25">
      <c r="B639" s="201"/>
      <c r="D639" s="208">
        <f t="shared" si="314"/>
        <v>13</v>
      </c>
      <c r="E639" s="207" t="s">
        <v>669</v>
      </c>
      <c r="G639"/>
      <c r="I639"/>
      <c r="J639"/>
      <c r="K639" s="211">
        <f t="shared" si="319"/>
        <v>0.13963800928840037</v>
      </c>
      <c r="L639" s="211">
        <f t="shared" si="319"/>
        <v>0.13482210427540667</v>
      </c>
      <c r="M639" s="211">
        <f t="shared" si="319"/>
        <v>0.13017229258623195</v>
      </c>
      <c r="N639" s="211">
        <f t="shared" si="319"/>
        <v>0.12568284591183715</v>
      </c>
      <c r="O639" s="211">
        <f t="shared" si="319"/>
        <v>0.1213482335039502</v>
      </c>
      <c r="P639" s="211">
        <f t="shared" si="319"/>
        <v>0.11716311536149215</v>
      </c>
      <c r="Q639" s="211">
        <f t="shared" si="319"/>
        <v>0.11312233565199335</v>
      </c>
      <c r="R639" s="211">
        <f t="shared" si="319"/>
        <v>0.10922091635989485</v>
      </c>
      <c r="S639" s="211">
        <f t="shared" si="319"/>
        <v>0.10545405115391057</v>
      </c>
      <c r="T639" s="211">
        <f t="shared" si="319"/>
        <v>0.10181709946589476</v>
      </c>
      <c r="U639" s="211">
        <f t="shared" si="319"/>
        <v>9.830558077392057E-2</v>
      </c>
      <c r="V639" s="211">
        <f t="shared" si="319"/>
        <v>9.4915169082526521E-2</v>
      </c>
      <c r="W639" s="211">
        <f t="shared" si="319"/>
        <v>9.1641687593331023E-2</v>
      </c>
      <c r="X639" s="211">
        <f t="shared" si="319"/>
        <v>8.8481103559449423E-2</v>
      </c>
      <c r="Y639" s="211">
        <f t="shared" si="319"/>
        <v>8.5429523317374398E-2</v>
      </c>
      <c r="Z639" s="211">
        <f t="shared" si="319"/>
        <v>8.2379861758007836E-2</v>
      </c>
      <c r="AA639" s="211">
        <f t="shared" si="319"/>
        <v>7.9332188235599677E-2</v>
      </c>
      <c r="AB639" s="211">
        <f t="shared" si="319"/>
        <v>7.6286577391346713E-2</v>
      </c>
      <c r="AC639" s="211">
        <f t="shared" si="319"/>
        <v>7.3243109788188709E-2</v>
      </c>
      <c r="AD639" s="211">
        <f t="shared" si="319"/>
        <v>7.0201872652353114E-2</v>
      </c>
      <c r="AE639" s="211">
        <f t="shared" si="319"/>
        <v>6.7162960745248676E-2</v>
      </c>
      <c r="AF639" s="211">
        <f t="shared" si="319"/>
        <v>6.4126477395903714E-2</v>
      </c>
      <c r="AG639" s="211">
        <f t="shared" si="319"/>
        <v>6.10925357330101E-2</v>
      </c>
      <c r="AH639" s="211">
        <f t="shared" si="319"/>
        <v>5.8061260167713014E-2</v>
      </c>
      <c r="AI639" s="211">
        <f t="shared" si="319"/>
        <v>5.5032788194989496E-2</v>
      </c>
      <c r="AJ639" s="211">
        <f t="shared" si="319"/>
        <v>5.2007272604941028E-2</v>
      </c>
      <c r="AK639" s="211">
        <f t="shared" si="319"/>
        <v>4.8984884228940297E-2</v>
      </c>
      <c r="AL639" s="211">
        <f t="shared" si="319"/>
        <v>4.596581539467922E-2</v>
      </c>
      <c r="AM639" s="211">
        <f>AM638*($K$76/$K$71)^(1/(COUNT($D638:$D643)))</f>
        <v>1.7606213885294347E-2</v>
      </c>
      <c r="AN639" s="210">
        <f t="shared" si="316"/>
        <v>1.7606213885294347E-2</v>
      </c>
      <c r="AO639" s="210">
        <f t="shared" si="316"/>
        <v>1.7606213885294347E-2</v>
      </c>
      <c r="AP639" s="210">
        <f t="shared" si="316"/>
        <v>1.7606213885294347E-2</v>
      </c>
      <c r="AQ639" s="210">
        <f t="shared" si="316"/>
        <v>1.7606213885294347E-2</v>
      </c>
      <c r="AR639" s="210">
        <f t="shared" si="316"/>
        <v>1.7606213885294347E-2</v>
      </c>
      <c r="AS639" s="210">
        <f t="shared" si="316"/>
        <v>1.7606213885294347E-2</v>
      </c>
      <c r="AT639" s="210">
        <f t="shared" si="316"/>
        <v>1.7606213885294347E-2</v>
      </c>
      <c r="AU639" s="210">
        <f t="shared" si="316"/>
        <v>1.7606213885294347E-2</v>
      </c>
      <c r="AV639" s="210">
        <f t="shared" si="316"/>
        <v>1.7606213885294347E-2</v>
      </c>
      <c r="AW639" s="210">
        <f t="shared" si="316"/>
        <v>1.7606213885294347E-2</v>
      </c>
      <c r="AX639" s="210">
        <f t="shared" si="316"/>
        <v>1.7606213885294347E-2</v>
      </c>
      <c r="AY639" s="210">
        <f t="shared" si="316"/>
        <v>1.7606213885294347E-2</v>
      </c>
      <c r="AZ639" s="210">
        <f t="shared" si="316"/>
        <v>1.7606213885294347E-2</v>
      </c>
    </row>
    <row r="640" spans="2:52" s="202" customFormat="1" x14ac:dyDescent="0.25">
      <c r="B640" s="201"/>
      <c r="D640" s="208">
        <f t="shared" si="314"/>
        <v>14</v>
      </c>
      <c r="E640" s="202" t="s">
        <v>670</v>
      </c>
      <c r="G640"/>
      <c r="I640"/>
      <c r="J640"/>
      <c r="K640" s="211">
        <f t="shared" si="319"/>
        <v>0.1355912267265634</v>
      </c>
      <c r="L640" s="211">
        <f t="shared" si="319"/>
        <v>0.13091488916032265</v>
      </c>
      <c r="M640" s="211">
        <f t="shared" si="319"/>
        <v>0.12639983144648365</v>
      </c>
      <c r="N640" s="211">
        <f t="shared" si="319"/>
        <v>0.12204049128540009</v>
      </c>
      <c r="O640" s="211">
        <f t="shared" si="319"/>
        <v>0.1178314982127783</v>
      </c>
      <c r="P640" s="211">
        <f t="shared" si="319"/>
        <v>0.11376766698356425</v>
      </c>
      <c r="Q640" s="211">
        <f t="shared" si="319"/>
        <v>0.10984399118401057</v>
      </c>
      <c r="R640" s="211">
        <f t="shared" si="319"/>
        <v>0.10605563706405349</v>
      </c>
      <c r="S640" s="211">
        <f t="shared" si="319"/>
        <v>0.10239793758240208</v>
      </c>
      <c r="T640" s="211">
        <f t="shared" si="319"/>
        <v>9.8866386657003189E-2</v>
      </c>
      <c r="U640" s="211">
        <f t="shared" si="319"/>
        <v>9.5456633613799427E-2</v>
      </c>
      <c r="V640" s="211">
        <f t="shared" si="319"/>
        <v>9.2164477826940969E-2</v>
      </c>
      <c r="W640" s="211">
        <f t="shared" si="319"/>
        <v>8.8985863543848451E-2</v>
      </c>
      <c r="X640" s="211">
        <f t="shared" si="319"/>
        <v>8.5916874888751701E-2</v>
      </c>
      <c r="Y640" s="211">
        <f t="shared" si="319"/>
        <v>8.295373103854882E-2</v>
      </c>
      <c r="Z640" s="211">
        <f t="shared" si="319"/>
        <v>7.9992450266625742E-2</v>
      </c>
      <c r="AA640" s="211">
        <f t="shared" si="319"/>
        <v>7.7033099917309958E-2</v>
      </c>
      <c r="AB640" s="211">
        <f t="shared" si="319"/>
        <v>7.4075752468657316E-2</v>
      </c>
      <c r="AC640" s="211">
        <f t="shared" si="319"/>
        <v>7.1120486148851456E-2</v>
      </c>
      <c r="AD640" s="211">
        <f t="shared" si="319"/>
        <v>6.8167385656258114E-2</v>
      </c>
      <c r="AE640" s="211">
        <f t="shared" si="319"/>
        <v>6.5216543006050842E-2</v>
      </c>
      <c r="AF640" s="211">
        <f t="shared" si="319"/>
        <v>6.2268058532728661E-2</v>
      </c>
      <c r="AG640" s="211">
        <f t="shared" si="319"/>
        <v>5.9322042086454765E-2</v>
      </c>
      <c r="AH640" s="211">
        <f t="shared" si="319"/>
        <v>5.6378614472874261E-2</v>
      </c>
      <c r="AI640" s="211">
        <f t="shared" si="319"/>
        <v>5.3437909202287824E-2</v>
      </c>
      <c r="AJ640" s="211">
        <f t="shared" si="319"/>
        <v>5.0500074636859855E-2</v>
      </c>
      <c r="AK640" s="211">
        <f t="shared" si="319"/>
        <v>4.7565276657180494E-2</v>
      </c>
      <c r="AL640" s="211">
        <f t="shared" si="319"/>
        <v>4.4633702017184536E-2</v>
      </c>
      <c r="AM640" s="211">
        <f>AM639*($K$76/$K$71)^(1/(COUNT($D639:$D644)))</f>
        <v>1.709597659607728E-2</v>
      </c>
      <c r="AN640" s="210">
        <f t="shared" si="316"/>
        <v>1.709597659607728E-2</v>
      </c>
      <c r="AO640" s="210">
        <f t="shared" si="316"/>
        <v>1.709597659607728E-2</v>
      </c>
      <c r="AP640" s="210">
        <f t="shared" si="316"/>
        <v>1.709597659607728E-2</v>
      </c>
      <c r="AQ640" s="210">
        <f t="shared" si="316"/>
        <v>1.709597659607728E-2</v>
      </c>
      <c r="AR640" s="210">
        <f t="shared" si="316"/>
        <v>1.709597659607728E-2</v>
      </c>
      <c r="AS640" s="210">
        <f t="shared" si="316"/>
        <v>1.709597659607728E-2</v>
      </c>
      <c r="AT640" s="210">
        <f t="shared" si="316"/>
        <v>1.709597659607728E-2</v>
      </c>
      <c r="AU640" s="210">
        <f t="shared" si="316"/>
        <v>1.709597659607728E-2</v>
      </c>
      <c r="AV640" s="210">
        <f t="shared" si="316"/>
        <v>1.709597659607728E-2</v>
      </c>
      <c r="AW640" s="210">
        <f t="shared" si="316"/>
        <v>1.709597659607728E-2</v>
      </c>
      <c r="AX640" s="210">
        <f t="shared" si="316"/>
        <v>1.709597659607728E-2</v>
      </c>
      <c r="AY640" s="210">
        <f t="shared" si="316"/>
        <v>1.709597659607728E-2</v>
      </c>
      <c r="AZ640" s="210">
        <f t="shared" si="316"/>
        <v>1.709597659607728E-2</v>
      </c>
    </row>
    <row r="641" spans="2:52" s="202" customFormat="1" x14ac:dyDescent="0.25">
      <c r="B641" s="201"/>
      <c r="D641" s="208">
        <f t="shared" si="314"/>
        <v>15</v>
      </c>
      <c r="E641" s="202" t="s">
        <v>671</v>
      </c>
      <c r="G641"/>
      <c r="I641"/>
      <c r="J641"/>
      <c r="K641" s="209" cm="1">
        <f t="array" ref="K641">SUMPRODUCT((EmissionRates!$J$120:$S$179)*(EmissionRates!$E$120:$E$179=$D641)*(EmissionRates!$J$8:$S$8=$E$629)*(EmissionRates!$B$120:$B$179=K$2)*(EmissionRates!$F$120:$F$179=$F$629))</f>
        <v>0.12589137650750201</v>
      </c>
      <c r="L641" s="210">
        <f t="shared" ref="L641:AL641" si="320">K641*($AM$71/$K$71)^(1/(COUNT(K$2:AM$2)))</f>
        <v>0.12154957219286887</v>
      </c>
      <c r="M641" s="210">
        <f t="shared" si="320"/>
        <v>0.11735751018171625</v>
      </c>
      <c r="N641" s="210">
        <f t="shared" si="320"/>
        <v>0.11331002608711495</v>
      </c>
      <c r="O641" s="210">
        <f t="shared" si="320"/>
        <v>0.10940213363407697</v>
      </c>
      <c r="P641" s="210">
        <f t="shared" si="320"/>
        <v>0.10562901851674246</v>
      </c>
      <c r="Q641" s="210">
        <f t="shared" si="320"/>
        <v>0.10198603246742298</v>
      </c>
      <c r="R641" s="210">
        <f t="shared" si="320"/>
        <v>9.846868753019461E-2</v>
      </c>
      <c r="S641" s="210">
        <f t="shared" si="320"/>
        <v>9.50726505319862E-2</v>
      </c>
      <c r="T641" s="210">
        <f t="shared" si="320"/>
        <v>9.179373774435147E-2</v>
      </c>
      <c r="U641" s="210">
        <f t="shared" si="320"/>
        <v>8.8627909729348572E-2</v>
      </c>
      <c r="V641" s="210">
        <f t="shared" si="320"/>
        <v>8.5571266363177495E-2</v>
      </c>
      <c r="W641" s="210">
        <f t="shared" si="320"/>
        <v>8.2620042031444768E-2</v>
      </c>
      <c r="X641" s="210">
        <f t="shared" si="320"/>
        <v>7.9770600990136262E-2</v>
      </c>
      <c r="Y641" s="210">
        <f t="shared" si="320"/>
        <v>7.7019432886583014E-2</v>
      </c>
      <c r="Z641" s="210">
        <f t="shared" si="320"/>
        <v>7.4269994581445509E-2</v>
      </c>
      <c r="AA641" s="210">
        <f t="shared" si="320"/>
        <v>7.1522348601410018E-2</v>
      </c>
      <c r="AB641" s="210">
        <f t="shared" si="320"/>
        <v>6.8776562239637323E-2</v>
      </c>
      <c r="AC641" s="210">
        <f t="shared" si="320"/>
        <v>6.6032708128066456E-2</v>
      </c>
      <c r="AD641" s="210">
        <f t="shared" si="320"/>
        <v>6.3290864905958297E-2</v>
      </c>
      <c r="AE641" s="210">
        <f t="shared" si="320"/>
        <v>6.0551118005955799E-2</v>
      </c>
      <c r="AF641" s="210">
        <f t="shared" si="320"/>
        <v>5.7813560584884037E-2</v>
      </c>
      <c r="AG641" s="210">
        <f t="shared" si="320"/>
        <v>5.5078294634505989E-2</v>
      </c>
      <c r="AH641" s="210">
        <f t="shared" si="320"/>
        <v>5.2345432318339276E-2</v>
      </c>
      <c r="AI641" s="210">
        <f t="shared" si="320"/>
        <v>4.9615097595698508E-2</v>
      </c>
      <c r="AJ641" s="210">
        <f t="shared" si="320"/>
        <v>4.6887428215297573E-2</v>
      </c>
      <c r="AK641" s="210">
        <f t="shared" si="320"/>
        <v>4.4162578191052689E-2</v>
      </c>
      <c r="AL641" s="210">
        <f t="shared" si="320"/>
        <v>4.1440720916998873E-2</v>
      </c>
      <c r="AM641" s="209" cm="1">
        <f t="array" ref="AM641">SUMPRODUCT((EmissionRates!$J$120:$S$179)*(EmissionRates!$E$120:$E$179=$D641)*(EmissionRates!$J$8:$S$8=$E$629)*(EmissionRates!$B$120:$B$179=AM$2)*(EmissionRates!$F$120:$F$179=$F$629))</f>
        <v>1.755314753646E-2</v>
      </c>
      <c r="AN641" s="210">
        <f t="shared" si="316"/>
        <v>1.755314753646E-2</v>
      </c>
      <c r="AO641" s="210">
        <f t="shared" si="316"/>
        <v>1.755314753646E-2</v>
      </c>
      <c r="AP641" s="210">
        <f t="shared" si="316"/>
        <v>1.755314753646E-2</v>
      </c>
      <c r="AQ641" s="210">
        <f t="shared" si="316"/>
        <v>1.755314753646E-2</v>
      </c>
      <c r="AR641" s="210">
        <f t="shared" si="316"/>
        <v>1.755314753646E-2</v>
      </c>
      <c r="AS641" s="210">
        <f t="shared" si="316"/>
        <v>1.755314753646E-2</v>
      </c>
      <c r="AT641" s="210">
        <f t="shared" si="316"/>
        <v>1.755314753646E-2</v>
      </c>
      <c r="AU641" s="210">
        <f t="shared" si="316"/>
        <v>1.755314753646E-2</v>
      </c>
      <c r="AV641" s="210">
        <f t="shared" si="316"/>
        <v>1.755314753646E-2</v>
      </c>
      <c r="AW641" s="210">
        <f t="shared" si="316"/>
        <v>1.755314753646E-2</v>
      </c>
      <c r="AX641" s="210">
        <f t="shared" si="316"/>
        <v>1.755314753646E-2</v>
      </c>
      <c r="AY641" s="210">
        <f t="shared" si="316"/>
        <v>1.755314753646E-2</v>
      </c>
      <c r="AZ641" s="210">
        <f t="shared" si="316"/>
        <v>1.755314753646E-2</v>
      </c>
    </row>
    <row r="642" spans="2:52" s="202" customFormat="1" x14ac:dyDescent="0.25">
      <c r="B642" s="201"/>
      <c r="D642" s="208">
        <f t="shared" si="314"/>
        <v>16</v>
      </c>
      <c r="E642" s="202" t="s">
        <v>672</v>
      </c>
      <c r="G642"/>
      <c r="I642"/>
      <c r="J642"/>
      <c r="K642" s="211">
        <f t="shared" ref="K642:AL645" si="321">K641*($K$76/$K$71)^(1/(COUNT($D641:$D646)))</f>
        <v>0.12224297855530826</v>
      </c>
      <c r="L642" s="211">
        <f t="shared" si="321"/>
        <v>0.11802700200116029</v>
      </c>
      <c r="M642" s="211">
        <f t="shared" si="321"/>
        <v>0.11395642814019917</v>
      </c>
      <c r="N642" s="211">
        <f t="shared" si="321"/>
        <v>0.1100262422521307</v>
      </c>
      <c r="O642" s="211">
        <f t="shared" si="321"/>
        <v>0.10623160256682465</v>
      </c>
      <c r="P642" s="211">
        <f t="shared" si="321"/>
        <v>0.10256783429952362</v>
      </c>
      <c r="Q642" s="211">
        <f t="shared" si="321"/>
        <v>9.9030423891768568E-2</v>
      </c>
      <c r="R642" s="211">
        <f t="shared" si="321"/>
        <v>9.561501345094614E-2</v>
      </c>
      <c r="S642" s="211">
        <f t="shared" si="321"/>
        <v>9.2317395381607728E-2</v>
      </c>
      <c r="T642" s="211">
        <f t="shared" si="321"/>
        <v>8.9133507201946169E-2</v>
      </c>
      <c r="U642" s="211">
        <f t="shared" si="321"/>
        <v>8.6059426539044442E-2</v>
      </c>
      <c r="V642" s="211">
        <f t="shared" si="321"/>
        <v>8.3091366296730626E-2</v>
      </c>
      <c r="W642" s="211">
        <f t="shared" si="321"/>
        <v>8.0225669990086387E-2</v>
      </c>
      <c r="X642" s="211">
        <f t="shared" si="321"/>
        <v>7.7458807240861183E-2</v>
      </c>
      <c r="Y642" s="211">
        <f t="shared" si="321"/>
        <v>7.4787369428242892E-2</v>
      </c>
      <c r="Z642" s="211">
        <f t="shared" si="321"/>
        <v>7.2117611283577285E-2</v>
      </c>
      <c r="AA642" s="211">
        <f t="shared" si="321"/>
        <v>6.9449593521494574E-2</v>
      </c>
      <c r="AB642" s="211">
        <f t="shared" si="321"/>
        <v>6.678338148496453E-2</v>
      </c>
      <c r="AC642" s="211">
        <f t="shared" si="321"/>
        <v>6.4119045701014593E-2</v>
      </c>
      <c r="AD642" s="211">
        <f t="shared" si="321"/>
        <v>6.1456662529898731E-2</v>
      </c>
      <c r="AE642" s="211">
        <f t="shared" si="321"/>
        <v>5.8796314928377197E-2</v>
      </c>
      <c r="AF642" s="211">
        <f t="shared" si="321"/>
        <v>5.6138093353541536E-2</v>
      </c>
      <c r="AG642" s="211">
        <f t="shared" si="321"/>
        <v>5.3482096841380097E-2</v>
      </c>
      <c r="AH642" s="211">
        <f t="shared" si="321"/>
        <v>5.0828434304853058E-2</v>
      </c>
      <c r="AI642" s="211">
        <f t="shared" si="321"/>
        <v>4.8177226110869262E-2</v>
      </c>
      <c r="AJ642" s="211">
        <f t="shared" si="321"/>
        <v>4.5528606016112791E-2</v>
      </c>
      <c r="AK642" s="211">
        <f t="shared" si="321"/>
        <v>4.2882723571096001E-2</v>
      </c>
      <c r="AL642" s="211">
        <f t="shared" si="321"/>
        <v>4.0239747144804064E-2</v>
      </c>
      <c r="AM642" s="211">
        <f>AM641*($K$76/$K$71)^(1/(COUNT($D641:$D646)))</f>
        <v>1.7044448137794203E-2</v>
      </c>
      <c r="AN642" s="210">
        <f t="shared" si="316"/>
        <v>1.7044448137794203E-2</v>
      </c>
      <c r="AO642" s="210">
        <f t="shared" si="316"/>
        <v>1.7044448137794203E-2</v>
      </c>
      <c r="AP642" s="210">
        <f t="shared" si="316"/>
        <v>1.7044448137794203E-2</v>
      </c>
      <c r="AQ642" s="210">
        <f t="shared" si="316"/>
        <v>1.7044448137794203E-2</v>
      </c>
      <c r="AR642" s="210">
        <f t="shared" si="316"/>
        <v>1.7044448137794203E-2</v>
      </c>
      <c r="AS642" s="210">
        <f t="shared" si="316"/>
        <v>1.7044448137794203E-2</v>
      </c>
      <c r="AT642" s="210">
        <f t="shared" si="316"/>
        <v>1.7044448137794203E-2</v>
      </c>
      <c r="AU642" s="210">
        <f t="shared" si="316"/>
        <v>1.7044448137794203E-2</v>
      </c>
      <c r="AV642" s="210">
        <f t="shared" si="316"/>
        <v>1.7044448137794203E-2</v>
      </c>
      <c r="AW642" s="210">
        <f t="shared" si="316"/>
        <v>1.7044448137794203E-2</v>
      </c>
      <c r="AX642" s="210">
        <f t="shared" si="316"/>
        <v>1.7044448137794203E-2</v>
      </c>
      <c r="AY642" s="210">
        <f t="shared" si="316"/>
        <v>1.7044448137794203E-2</v>
      </c>
      <c r="AZ642" s="210">
        <f t="shared" si="316"/>
        <v>1.7044448137794203E-2</v>
      </c>
    </row>
    <row r="643" spans="2:52" s="202" customFormat="1" x14ac:dyDescent="0.25">
      <c r="B643" s="201"/>
      <c r="D643" s="208">
        <f t="shared" si="314"/>
        <v>17</v>
      </c>
      <c r="E643" s="202" t="s">
        <v>673</v>
      </c>
      <c r="G643"/>
      <c r="I643"/>
      <c r="J643"/>
      <c r="K643" s="211">
        <f t="shared" si="321"/>
        <v>0.1187003130844555</v>
      </c>
      <c r="L643" s="211">
        <f t="shared" si="321"/>
        <v>0.1146065177364661</v>
      </c>
      <c r="M643" s="211">
        <f t="shared" si="321"/>
        <v>0.11065391123554652</v>
      </c>
      <c r="N643" s="211">
        <f t="shared" si="321"/>
        <v>0.10683762419062014</v>
      </c>
      <c r="O643" s="211">
        <f t="shared" si="321"/>
        <v>0.10315295514858812</v>
      </c>
      <c r="P643" s="211">
        <f t="shared" si="321"/>
        <v>9.9595364802400999E-2</v>
      </c>
      <c r="Q643" s="211">
        <f t="shared" si="321"/>
        <v>9.6160470398885145E-2</v>
      </c>
      <c r="R643" s="211">
        <f t="shared" si="321"/>
        <v>9.2844040339435024E-2</v>
      </c>
      <c r="S643" s="211">
        <f t="shared" si="321"/>
        <v>8.964198896691937E-2</v>
      </c>
      <c r="T643" s="211">
        <f t="shared" si="321"/>
        <v>8.6550371532379086E-2</v>
      </c>
      <c r="U643" s="211">
        <f t="shared" si="321"/>
        <v>8.3565379335316325E-2</v>
      </c>
      <c r="V643" s="211">
        <f t="shared" si="321"/>
        <v>8.0683335031587478E-2</v>
      </c>
      <c r="W643" s="211">
        <f t="shared" si="321"/>
        <v>7.7900688103120036E-2</v>
      </c>
      <c r="X643" s="211">
        <f t="shared" si="321"/>
        <v>7.5214010483872135E-2</v>
      </c>
      <c r="Y643" s="211">
        <f t="shared" si="321"/>
        <v>7.2619992336645997E-2</v>
      </c>
      <c r="Z643" s="211">
        <f t="shared" si="321"/>
        <v>7.0027605179716554E-2</v>
      </c>
      <c r="AA643" s="211">
        <f t="shared" si="321"/>
        <v>6.7436907968172255E-2</v>
      </c>
      <c r="AB643" s="211">
        <f t="shared" si="321"/>
        <v>6.4847964151309445E-2</v>
      </c>
      <c r="AC643" s="211">
        <f t="shared" si="321"/>
        <v>6.2260842212245378E-2</v>
      </c>
      <c r="AD643" s="211">
        <f t="shared" si="321"/>
        <v>5.9675616298273934E-2</v>
      </c>
      <c r="AE643" s="211">
        <f t="shared" si="321"/>
        <v>5.7092366962025048E-2</v>
      </c>
      <c r="AF643" s="211">
        <f t="shared" si="321"/>
        <v>5.451118203909644E-2</v>
      </c>
      <c r="AG643" s="211">
        <f t="shared" si="321"/>
        <v>5.1932157695361691E-2</v>
      </c>
      <c r="AH643" s="211">
        <f t="shared" si="321"/>
        <v>4.9355399687426423E-2</v>
      </c>
      <c r="AI643" s="211">
        <f t="shared" si="321"/>
        <v>4.678102489390349E-2</v>
      </c>
      <c r="AJ643" s="211">
        <f t="shared" si="321"/>
        <v>4.4209163195138283E-2</v>
      </c>
      <c r="AK643" s="211">
        <f t="shared" si="321"/>
        <v>4.1639959807591088E-2</v>
      </c>
      <c r="AL643" s="211">
        <f t="shared" si="321"/>
        <v>3.9073578220825786E-2</v>
      </c>
      <c r="AM643" s="211">
        <f>AM642*($K$76/$K$71)^(1/(COUNT($D642:$D647)))</f>
        <v>1.6550491113831601E-2</v>
      </c>
      <c r="AN643" s="210">
        <f t="shared" si="316"/>
        <v>1.6550491113831601E-2</v>
      </c>
      <c r="AO643" s="210">
        <f t="shared" si="316"/>
        <v>1.6550491113831601E-2</v>
      </c>
      <c r="AP643" s="210">
        <f t="shared" si="316"/>
        <v>1.6550491113831601E-2</v>
      </c>
      <c r="AQ643" s="210">
        <f t="shared" si="316"/>
        <v>1.6550491113831601E-2</v>
      </c>
      <c r="AR643" s="210">
        <f t="shared" si="316"/>
        <v>1.6550491113831601E-2</v>
      </c>
      <c r="AS643" s="210">
        <f t="shared" si="316"/>
        <v>1.6550491113831601E-2</v>
      </c>
      <c r="AT643" s="210">
        <f t="shared" si="316"/>
        <v>1.6550491113831601E-2</v>
      </c>
      <c r="AU643" s="210">
        <f t="shared" si="316"/>
        <v>1.6550491113831601E-2</v>
      </c>
      <c r="AV643" s="210">
        <f t="shared" si="316"/>
        <v>1.6550491113831601E-2</v>
      </c>
      <c r="AW643" s="210">
        <f t="shared" si="316"/>
        <v>1.6550491113831601E-2</v>
      </c>
      <c r="AX643" s="210">
        <f t="shared" si="316"/>
        <v>1.6550491113831601E-2</v>
      </c>
      <c r="AY643" s="210">
        <f t="shared" si="316"/>
        <v>1.6550491113831601E-2</v>
      </c>
      <c r="AZ643" s="210">
        <f t="shared" si="316"/>
        <v>1.6550491113831601E-2</v>
      </c>
    </row>
    <row r="644" spans="2:52" s="202" customFormat="1" x14ac:dyDescent="0.25">
      <c r="B644" s="201"/>
      <c r="D644" s="208">
        <f t="shared" si="314"/>
        <v>18</v>
      </c>
      <c r="E644" s="202" t="s">
        <v>674</v>
      </c>
      <c r="G644"/>
      <c r="I644"/>
      <c r="J644"/>
      <c r="K644" s="211">
        <f t="shared" si="321"/>
        <v>0.11526031591231975</v>
      </c>
      <c r="L644" s="211">
        <f t="shared" si="321"/>
        <v>0.11128516089521445</v>
      </c>
      <c r="M644" s="211">
        <f t="shared" si="321"/>
        <v>0.10744710299852689</v>
      </c>
      <c r="N644" s="211">
        <f t="shared" si="321"/>
        <v>0.10374141394868132</v>
      </c>
      <c r="O644" s="211">
        <f t="shared" si="321"/>
        <v>0.10016352854314929</v>
      </c>
      <c r="P644" s="211">
        <f t="shared" si="321"/>
        <v>9.6709039026374427E-2</v>
      </c>
      <c r="Q644" s="211">
        <f t="shared" si="321"/>
        <v>9.3373689659662917E-2</v>
      </c>
      <c r="R644" s="211">
        <f t="shared" si="321"/>
        <v>9.0153371478350619E-2</v>
      </c>
      <c r="S644" s="211">
        <f t="shared" si="321"/>
        <v>8.704411722978736E-2</v>
      </c>
      <c r="T644" s="211">
        <f t="shared" si="321"/>
        <v>8.404209648590262E-2</v>
      </c>
      <c r="U644" s="211">
        <f t="shared" si="321"/>
        <v>8.1143610924331533E-2</v>
      </c>
      <c r="V644" s="211">
        <f t="shared" si="321"/>
        <v>7.8345089772287574E-2</v>
      </c>
      <c r="W644" s="211">
        <f t="shared" si="321"/>
        <v>7.5643085407569477E-2</v>
      </c>
      <c r="X644" s="211">
        <f t="shared" si="321"/>
        <v>7.3034269111282676E-2</v>
      </c>
      <c r="Y644" s="211">
        <f t="shared" si="321"/>
        <v>7.0515426967042966E-2</v>
      </c>
      <c r="Z644" s="211">
        <f t="shared" si="321"/>
        <v>6.7998168546147889E-2</v>
      </c>
      <c r="AA644" s="211">
        <f t="shared" si="321"/>
        <v>6.5482551095136579E-2</v>
      </c>
      <c r="AB644" s="211">
        <f t="shared" si="321"/>
        <v>6.2968636224511598E-2</v>
      </c>
      <c r="AC644" s="211">
        <f t="shared" si="321"/>
        <v>6.0456490432713617E-2</v>
      </c>
      <c r="AD644" s="211">
        <f t="shared" si="321"/>
        <v>5.7946185718209156E-2</v>
      </c>
      <c r="AE644" s="211">
        <f t="shared" si="321"/>
        <v>5.5437800299170795E-2</v>
      </c>
      <c r="AF644" s="211">
        <f t="shared" si="321"/>
        <v>5.2931419465674673E-2</v>
      </c>
      <c r="AG644" s="211">
        <f t="shared" si="321"/>
        <v>5.0427136596657048E-2</v>
      </c>
      <c r="AH644" s="211">
        <f t="shared" si="321"/>
        <v>4.7925054383841786E-2</v>
      </c>
      <c r="AI644" s="211">
        <f t="shared" si="321"/>
        <v>4.5425286318638396E-2</v>
      </c>
      <c r="AJ644" s="211">
        <f t="shared" si="321"/>
        <v>4.2927958517391909E-2</v>
      </c>
      <c r="AK644" s="211">
        <f t="shared" si="321"/>
        <v>4.0433211988113615E-2</v>
      </c>
      <c r="AL644" s="211">
        <f t="shared" si="321"/>
        <v>3.7941205482354315E-2</v>
      </c>
      <c r="AM644" s="211">
        <f>AM643*($K$76/$K$71)^(1/(COUNT($D643:$D648)))</f>
        <v>1.6070849222840713E-2</v>
      </c>
      <c r="AN644" s="210">
        <f t="shared" si="316"/>
        <v>1.6070849222840713E-2</v>
      </c>
      <c r="AO644" s="210">
        <f t="shared" si="316"/>
        <v>1.6070849222840713E-2</v>
      </c>
      <c r="AP644" s="210">
        <f t="shared" si="316"/>
        <v>1.6070849222840713E-2</v>
      </c>
      <c r="AQ644" s="210">
        <f t="shared" si="316"/>
        <v>1.6070849222840713E-2</v>
      </c>
      <c r="AR644" s="210">
        <f t="shared" si="316"/>
        <v>1.6070849222840713E-2</v>
      </c>
      <c r="AS644" s="210">
        <f t="shared" si="316"/>
        <v>1.6070849222840713E-2</v>
      </c>
      <c r="AT644" s="210">
        <f t="shared" si="316"/>
        <v>1.6070849222840713E-2</v>
      </c>
      <c r="AU644" s="210">
        <f t="shared" si="316"/>
        <v>1.6070849222840713E-2</v>
      </c>
      <c r="AV644" s="210">
        <f t="shared" si="316"/>
        <v>1.6070849222840713E-2</v>
      </c>
      <c r="AW644" s="210">
        <f t="shared" si="316"/>
        <v>1.6070849222840713E-2</v>
      </c>
      <c r="AX644" s="210">
        <f t="shared" si="316"/>
        <v>1.6070849222840713E-2</v>
      </c>
      <c r="AY644" s="210">
        <f t="shared" si="316"/>
        <v>1.6070849222840713E-2</v>
      </c>
      <c r="AZ644" s="210">
        <f t="shared" si="316"/>
        <v>1.6070849222840713E-2</v>
      </c>
    </row>
    <row r="645" spans="2:52" s="202" customFormat="1" x14ac:dyDescent="0.25">
      <c r="B645" s="201"/>
      <c r="D645" s="208">
        <f t="shared" si="314"/>
        <v>19</v>
      </c>
      <c r="E645" s="202" t="s">
        <v>675</v>
      </c>
      <c r="G645"/>
      <c r="I645"/>
      <c r="J645"/>
      <c r="K645" s="211">
        <f t="shared" si="321"/>
        <v>0.11192001165789249</v>
      </c>
      <c r="L645" s="211">
        <f t="shared" si="321"/>
        <v>0.10806005871281471</v>
      </c>
      <c r="M645" s="211">
        <f t="shared" si="321"/>
        <v>0.10433322974188157</v>
      </c>
      <c r="N645" s="211">
        <f t="shared" si="321"/>
        <v>0.10073493349935921</v>
      </c>
      <c r="O645" s="211">
        <f t="shared" si="321"/>
        <v>9.7260737084676765E-2</v>
      </c>
      <c r="P645" s="211">
        <f t="shared" si="321"/>
        <v>9.3906360481339823E-2</v>
      </c>
      <c r="Q645" s="211">
        <f t="shared" si="321"/>
        <v>9.0667671284188345E-2</v>
      </c>
      <c r="R645" s="211">
        <f t="shared" si="321"/>
        <v>8.7540679608503785E-2</v>
      </c>
      <c r="S645" s="211">
        <f t="shared" si="321"/>
        <v>8.4521533174693284E-2</v>
      </c>
      <c r="T645" s="211">
        <f t="shared" si="321"/>
        <v>8.1606512562495723E-2</v>
      </c>
      <c r="U645" s="211">
        <f t="shared" si="321"/>
        <v>7.8792026628863157E-2</v>
      </c>
      <c r="V645" s="211">
        <f t="shared" si="321"/>
        <v>7.6074608083872508E-2</v>
      </c>
      <c r="W645" s="211">
        <f t="shared" si="321"/>
        <v>7.3450909219217542E-2</v>
      </c>
      <c r="X645" s="211">
        <f t="shared" si="321"/>
        <v>7.0917697784018713E-2</v>
      </c>
      <c r="Y645" s="211">
        <f t="shared" si="321"/>
        <v>6.8471853002869995E-2</v>
      </c>
      <c r="Z645" s="211">
        <f t="shared" si="321"/>
        <v>6.6027546047934857E-2</v>
      </c>
      <c r="AA645" s="211">
        <f t="shared" si="321"/>
        <v>6.3584832506717759E-2</v>
      </c>
      <c r="AB645" s="211">
        <f t="shared" si="321"/>
        <v>6.1143772204216677E-2</v>
      </c>
      <c r="AC645" s="211">
        <f t="shared" si="321"/>
        <v>5.8704429711712684E-2</v>
      </c>
      <c r="AD645" s="211">
        <f t="shared" si="321"/>
        <v>5.6266874941119073E-2</v>
      </c>
      <c r="AE645" s="211">
        <f t="shared" si="321"/>
        <v>5.3831183843804864E-2</v>
      </c>
      <c r="AF645" s="211">
        <f t="shared" si="321"/>
        <v>5.1397439238095158E-2</v>
      </c>
      <c r="AG645" s="211">
        <f t="shared" si="321"/>
        <v>4.8965731796755806E-2</v>
      </c>
      <c r="AH645" s="211">
        <f t="shared" si="321"/>
        <v>4.6536161235450776E-2</v>
      </c>
      <c r="AI645" s="211">
        <f t="shared" si="321"/>
        <v>4.4108837756549162E-2</v>
      </c>
      <c r="AJ645" s="211">
        <f t="shared" si="321"/>
        <v>4.1683883821478342E-2</v>
      </c>
      <c r="AK645" s="211">
        <f t="shared" si="321"/>
        <v>3.9261436351763664E-2</v>
      </c>
      <c r="AL645" s="211">
        <f t="shared" si="321"/>
        <v>3.6841649498252936E-2</v>
      </c>
      <c r="AM645" s="211">
        <f>AM644*($K$76/$K$71)^(1/(COUNT($D644:$D649)))</f>
        <v>1.5605107604778949E-2</v>
      </c>
      <c r="AN645" s="210">
        <f t="shared" si="316"/>
        <v>1.5605107604778949E-2</v>
      </c>
      <c r="AO645" s="210">
        <f t="shared" si="316"/>
        <v>1.5605107604778949E-2</v>
      </c>
      <c r="AP645" s="210">
        <f t="shared" si="316"/>
        <v>1.5605107604778949E-2</v>
      </c>
      <c r="AQ645" s="210">
        <f t="shared" si="316"/>
        <v>1.5605107604778949E-2</v>
      </c>
      <c r="AR645" s="210">
        <f t="shared" si="316"/>
        <v>1.5605107604778949E-2</v>
      </c>
      <c r="AS645" s="210">
        <f t="shared" si="316"/>
        <v>1.5605107604778949E-2</v>
      </c>
      <c r="AT645" s="210">
        <f t="shared" si="316"/>
        <v>1.5605107604778949E-2</v>
      </c>
      <c r="AU645" s="210">
        <f t="shared" si="316"/>
        <v>1.5605107604778949E-2</v>
      </c>
      <c r="AV645" s="210">
        <f t="shared" si="316"/>
        <v>1.5605107604778949E-2</v>
      </c>
      <c r="AW645" s="210">
        <f t="shared" si="316"/>
        <v>1.5605107604778949E-2</v>
      </c>
      <c r="AX645" s="210">
        <f t="shared" si="316"/>
        <v>1.5605107604778949E-2</v>
      </c>
      <c r="AY645" s="210">
        <f t="shared" si="316"/>
        <v>1.5605107604778949E-2</v>
      </c>
      <c r="AZ645" s="210">
        <f t="shared" si="316"/>
        <v>1.5605107604778949E-2</v>
      </c>
    </row>
    <row r="646" spans="2:52" s="202" customFormat="1" x14ac:dyDescent="0.25">
      <c r="B646" s="201"/>
      <c r="D646" s="208">
        <f t="shared" si="314"/>
        <v>20</v>
      </c>
      <c r="E646" s="202" t="s">
        <v>676</v>
      </c>
      <c r="G646"/>
      <c r="I646"/>
      <c r="J646"/>
      <c r="K646" s="209" cm="1">
        <f t="array" ref="K646">SUMPRODUCT((EmissionRates!$J$120:$S$179)*(EmissionRates!$E$120:$E$179=$D646)*(EmissionRates!$J$8:$S$8=$E$629)*(EmissionRates!$B$120:$B$179=K$2)*(EmissionRates!$F$120:$F$179=$F$629))</f>
        <v>0.22229762509338499</v>
      </c>
      <c r="L646" s="210">
        <f t="shared" ref="L646:AL646" si="322">K646*($AM$71/$K$71)^(1/(COUNT(K$2:AM$2)))</f>
        <v>0.21463091419912733</v>
      </c>
      <c r="M646" s="210">
        <f t="shared" si="322"/>
        <v>0.20722861663772213</v>
      </c>
      <c r="N646" s="210">
        <f t="shared" si="322"/>
        <v>0.20008161319082995</v>
      </c>
      <c r="O646" s="210">
        <f t="shared" si="322"/>
        <v>0.19318109914824233</v>
      </c>
      <c r="P646" s="210">
        <f t="shared" si="322"/>
        <v>0.18651857346096914</v>
      </c>
      <c r="Q646" s="210">
        <f t="shared" si="322"/>
        <v>0.18008582826841979</v>
      </c>
      <c r="R646" s="210">
        <f t="shared" si="322"/>
        <v>0.17387493878677596</v>
      </c>
      <c r="S646" s="210">
        <f t="shared" si="322"/>
        <v>0.16787825354609937</v>
      </c>
      <c r="T646" s="210">
        <f t="shared" si="322"/>
        <v>0.16208838496414693</v>
      </c>
      <c r="U646" s="210">
        <f t="shared" si="322"/>
        <v>0.15649820024528088</v>
      </c>
      <c r="V646" s="210">
        <f t="shared" si="322"/>
        <v>0.15110081259326175</v>
      </c>
      <c r="W646" s="210">
        <f t="shared" si="322"/>
        <v>0.14588957272709902</v>
      </c>
      <c r="X646" s="210">
        <f t="shared" si="322"/>
        <v>0.14085806068950718</v>
      </c>
      <c r="Y646" s="210">
        <f t="shared" si="322"/>
        <v>0.13600007793787594</v>
      </c>
      <c r="Z646" s="210">
        <f t="shared" si="322"/>
        <v>0.13114514964549662</v>
      </c>
      <c r="AA646" s="210">
        <f t="shared" si="322"/>
        <v>0.12629338622131261</v>
      </c>
      <c r="AB646" s="210">
        <f t="shared" si="322"/>
        <v>0.12144490649085622</v>
      </c>
      <c r="AC646" s="210">
        <f t="shared" si="322"/>
        <v>0.11659983870681641</v>
      </c>
      <c r="AD646" s="210">
        <f t="shared" si="322"/>
        <v>0.11175832172954579</v>
      </c>
      <c r="AE646" s="210">
        <f t="shared" si="322"/>
        <v>0.10692050641507725</v>
      </c>
      <c r="AF646" s="210">
        <f t="shared" si="322"/>
        <v>0.10208655725872054</v>
      </c>
      <c r="AG646" s="210">
        <f t="shared" si="322"/>
        <v>9.7256654356422806E-2</v>
      </c>
      <c r="AH646" s="210">
        <f t="shared" si="322"/>
        <v>9.2430995765305043E-2</v>
      </c>
      <c r="AI646" s="210">
        <f t="shared" si="322"/>
        <v>8.7609800371378443E-2</v>
      </c>
      <c r="AJ646" s="210">
        <f t="shared" si="322"/>
        <v>8.2793311409825626E-2</v>
      </c>
      <c r="AK646" s="210">
        <f t="shared" si="322"/>
        <v>7.7981800836746828E-2</v>
      </c>
      <c r="AL646" s="210">
        <f t="shared" si="322"/>
        <v>7.3175574829445506E-2</v>
      </c>
      <c r="AM646" s="209" cm="1">
        <f t="array" ref="AM646">SUMPRODUCT((EmissionRates!$J$120:$S$179)*(EmissionRates!$E$120:$E$179=$D646)*(EmissionRates!$J$8:$S$8=$E$629)*(EmissionRates!$B$120:$B$179=AM$2)*(EmissionRates!$F$120:$F$179=$F$629))</f>
        <v>1.6433876659104701E-2</v>
      </c>
      <c r="AN646" s="210">
        <f t="shared" si="316"/>
        <v>1.6433876659104701E-2</v>
      </c>
      <c r="AO646" s="210">
        <f t="shared" si="316"/>
        <v>1.6433876659104701E-2</v>
      </c>
      <c r="AP646" s="210">
        <f t="shared" si="316"/>
        <v>1.6433876659104701E-2</v>
      </c>
      <c r="AQ646" s="210">
        <f t="shared" si="316"/>
        <v>1.6433876659104701E-2</v>
      </c>
      <c r="AR646" s="210">
        <f t="shared" si="316"/>
        <v>1.6433876659104701E-2</v>
      </c>
      <c r="AS646" s="210">
        <f t="shared" si="316"/>
        <v>1.6433876659104701E-2</v>
      </c>
      <c r="AT646" s="210">
        <f t="shared" si="316"/>
        <v>1.6433876659104701E-2</v>
      </c>
      <c r="AU646" s="210">
        <f t="shared" si="316"/>
        <v>1.6433876659104701E-2</v>
      </c>
      <c r="AV646" s="210">
        <f t="shared" si="316"/>
        <v>1.6433876659104701E-2</v>
      </c>
      <c r="AW646" s="210">
        <f t="shared" si="316"/>
        <v>1.6433876659104701E-2</v>
      </c>
      <c r="AX646" s="210">
        <f t="shared" si="316"/>
        <v>1.6433876659104701E-2</v>
      </c>
      <c r="AY646" s="210">
        <f t="shared" si="316"/>
        <v>1.6433876659104701E-2</v>
      </c>
      <c r="AZ646" s="210">
        <f t="shared" si="316"/>
        <v>1.6433876659104701E-2</v>
      </c>
    </row>
    <row r="647" spans="2:52" s="202" customFormat="1" x14ac:dyDescent="0.25">
      <c r="B647" s="201"/>
      <c r="D647" s="208">
        <f t="shared" si="314"/>
        <v>21</v>
      </c>
      <c r="E647" s="207" t="s">
        <v>677</v>
      </c>
      <c r="G647"/>
      <c r="I647"/>
      <c r="J647"/>
      <c r="K647" s="211">
        <f t="shared" ref="K647:AL650" si="323">K646*($K$76/$K$71)^(1/(COUNT($D646:$D651)))</f>
        <v>0.21585532362152912</v>
      </c>
      <c r="L647" s="211">
        <f t="shared" si="323"/>
        <v>0.20841079801988366</v>
      </c>
      <c r="M647" s="211">
        <f t="shared" si="323"/>
        <v>0.2012230229143748</v>
      </c>
      <c r="N647" s="211">
        <f t="shared" si="323"/>
        <v>0.19428314336638136</v>
      </c>
      <c r="O647" s="211">
        <f t="shared" si="323"/>
        <v>0.18758260983080297</v>
      </c>
      <c r="P647" s="211">
        <f t="shared" si="323"/>
        <v>0.18111316762349663</v>
      </c>
      <c r="Q647" s="211">
        <f t="shared" si="323"/>
        <v>0.17486684675196568</v>
      </c>
      <c r="R647" s="211">
        <f t="shared" si="323"/>
        <v>0.16883595209677274</v>
      </c>
      <c r="S647" s="211">
        <f t="shared" si="323"/>
        <v>0.16301305393158125</v>
      </c>
      <c r="T647" s="211">
        <f t="shared" si="323"/>
        <v>0.15739097877014646</v>
      </c>
      <c r="U647" s="211">
        <f t="shared" si="323"/>
        <v>0.1519628005289797</v>
      </c>
      <c r="V647" s="211">
        <f t="shared" si="323"/>
        <v>0.14672183199479941</v>
      </c>
      <c r="W647" s="211">
        <f t="shared" si="323"/>
        <v>0.14166161658625681</v>
      </c>
      <c r="X647" s="211">
        <f t="shared" si="323"/>
        <v>0.1367759203997872</v>
      </c>
      <c r="Y647" s="211">
        <f t="shared" si="323"/>
        <v>0.1320587245297879</v>
      </c>
      <c r="Z647" s="211">
        <f t="shared" si="323"/>
        <v>0.12734449459921343</v>
      </c>
      <c r="AA647" s="211">
        <f t="shared" si="323"/>
        <v>0.12263333781729827</v>
      </c>
      <c r="AB647" s="211">
        <f t="shared" si="323"/>
        <v>0.1179253695659486</v>
      </c>
      <c r="AC647" s="211">
        <f t="shared" si="323"/>
        <v>0.11322071438102337</v>
      </c>
      <c r="AD647" s="211">
        <f t="shared" si="323"/>
        <v>0.10851950709862954</v>
      </c>
      <c r="AE647" s="211">
        <f t="shared" si="323"/>
        <v>0.10382189420291321</v>
      </c>
      <c r="AF647" s="211">
        <f t="shared" si="323"/>
        <v>9.912803542202403E-2</v>
      </c>
      <c r="AG647" s="211">
        <f t="shared" si="323"/>
        <v>9.443810563263437E-2</v>
      </c>
      <c r="AH647" s="211">
        <f t="shared" si="323"/>
        <v>8.9752297152066257E-2</v>
      </c>
      <c r="AI647" s="211">
        <f t="shared" si="323"/>
        <v>8.5070822522899742E-2</v>
      </c>
      <c r="AJ647" s="211">
        <f t="shared" si="323"/>
        <v>8.0393917931234599E-2</v>
      </c>
      <c r="AK647" s="211">
        <f t="shared" si="323"/>
        <v>7.5721847451741028E-2</v>
      </c>
      <c r="AL647" s="211">
        <f t="shared" si="323"/>
        <v>7.1054908388544044E-2</v>
      </c>
      <c r="AM647" s="211">
        <f>AM646*($K$76/$K$71)^(1/(COUNT($D646:$D651)))</f>
        <v>1.5957614316019515E-2</v>
      </c>
      <c r="AN647" s="210">
        <f t="shared" ref="AN647:AZ655" si="324">$AM647</f>
        <v>1.5957614316019515E-2</v>
      </c>
      <c r="AO647" s="210">
        <f t="shared" si="324"/>
        <v>1.5957614316019515E-2</v>
      </c>
      <c r="AP647" s="210">
        <f t="shared" si="324"/>
        <v>1.5957614316019515E-2</v>
      </c>
      <c r="AQ647" s="210">
        <f t="shared" si="324"/>
        <v>1.5957614316019515E-2</v>
      </c>
      <c r="AR647" s="210">
        <f t="shared" si="324"/>
        <v>1.5957614316019515E-2</v>
      </c>
      <c r="AS647" s="210">
        <f t="shared" si="324"/>
        <v>1.5957614316019515E-2</v>
      </c>
      <c r="AT647" s="210">
        <f t="shared" si="324"/>
        <v>1.5957614316019515E-2</v>
      </c>
      <c r="AU647" s="210">
        <f t="shared" si="324"/>
        <v>1.5957614316019515E-2</v>
      </c>
      <c r="AV647" s="210">
        <f t="shared" si="324"/>
        <v>1.5957614316019515E-2</v>
      </c>
      <c r="AW647" s="210">
        <f t="shared" si="324"/>
        <v>1.5957614316019515E-2</v>
      </c>
      <c r="AX647" s="210">
        <f t="shared" si="324"/>
        <v>1.5957614316019515E-2</v>
      </c>
      <c r="AY647" s="210">
        <f t="shared" si="324"/>
        <v>1.5957614316019515E-2</v>
      </c>
      <c r="AZ647" s="210">
        <f t="shared" si="324"/>
        <v>1.5957614316019515E-2</v>
      </c>
    </row>
    <row r="648" spans="2:52" s="202" customFormat="1" x14ac:dyDescent="0.25">
      <c r="B648" s="201"/>
      <c r="D648" s="208">
        <f t="shared" si="314"/>
        <v>22</v>
      </c>
      <c r="E648" s="207" t="s">
        <v>678</v>
      </c>
      <c r="G648"/>
      <c r="I648"/>
      <c r="J648"/>
      <c r="K648" s="211">
        <f t="shared" si="323"/>
        <v>0.20959972341666538</v>
      </c>
      <c r="L648" s="211">
        <f t="shared" si="323"/>
        <v>0.20237094406161435</v>
      </c>
      <c r="M648" s="211">
        <f t="shared" si="323"/>
        <v>0.19539147443900093</v>
      </c>
      <c r="N648" s="211">
        <f t="shared" si="323"/>
        <v>0.18865271623095775</v>
      </c>
      <c r="O648" s="211">
        <f t="shared" si="323"/>
        <v>0.18214636766267417</v>
      </c>
      <c r="P648" s="211">
        <f t="shared" si="323"/>
        <v>0.17586441327507221</v>
      </c>
      <c r="Q648" s="211">
        <f t="shared" si="323"/>
        <v>0.16979911405020726</v>
      </c>
      <c r="R648" s="211">
        <f t="shared" si="323"/>
        <v>0.16394299787722902</v>
      </c>
      <c r="S648" s="211">
        <f t="shared" si="323"/>
        <v>0.15828885034715709</v>
      </c>
      <c r="T648" s="211">
        <f t="shared" si="323"/>
        <v>0.15282970586513098</v>
      </c>
      <c r="U648" s="211">
        <f t="shared" si="323"/>
        <v>0.14755883906918488</v>
      </c>
      <c r="V648" s="211">
        <f t="shared" si="323"/>
        <v>0.14246975654497665</v>
      </c>
      <c r="W648" s="211">
        <f t="shared" si="323"/>
        <v>0.1375561888262628</v>
      </c>
      <c r="X648" s="211">
        <f t="shared" si="323"/>
        <v>0.13281208267126524</v>
      </c>
      <c r="Y648" s="211">
        <f t="shared" si="323"/>
        <v>0.1282315936054145</v>
      </c>
      <c r="Z648" s="211">
        <f t="shared" si="323"/>
        <v>0.12365398452451239</v>
      </c>
      <c r="AA648" s="211">
        <f t="shared" si="323"/>
        <v>0.11907935953081369</v>
      </c>
      <c r="AB648" s="211">
        <f t="shared" si="323"/>
        <v>0.11450783066239661</v>
      </c>
      <c r="AC648" s="211">
        <f t="shared" si="323"/>
        <v>0.10993951884600574</v>
      </c>
      <c r="AD648" s="211">
        <f t="shared" si="323"/>
        <v>0.1053745550101271</v>
      </c>
      <c r="AE648" s="211">
        <f t="shared" si="323"/>
        <v>0.10081308139371963</v>
      </c>
      <c r="AF648" s="211">
        <f t="shared" si="323"/>
        <v>9.6255253095927612E-2</v>
      </c>
      <c r="AG648" s="211">
        <f t="shared" si="323"/>
        <v>9.1701239925405978E-2</v>
      </c>
      <c r="AH648" s="211">
        <f t="shared" si="323"/>
        <v>8.715122862602015E-2</v>
      </c>
      <c r="AI648" s="211">
        <f t="shared" si="323"/>
        <v>8.2605425580755024E-2</v>
      </c>
      <c r="AJ648" s="211">
        <f t="shared" si="323"/>
        <v>7.8064060130913618E-2</v>
      </c>
      <c r="AK648" s="211">
        <f t="shared" si="323"/>
        <v>7.3527388698144056E-2</v>
      </c>
      <c r="AL648" s="211">
        <f t="shared" si="323"/>
        <v>6.8995699970542265E-2</v>
      </c>
      <c r="AM648" s="211">
        <f>AM647*($K$76/$K$71)^(1/(COUNT($D647:$D652)))</f>
        <v>1.549515430479711E-2</v>
      </c>
      <c r="AN648" s="210">
        <f t="shared" si="324"/>
        <v>1.549515430479711E-2</v>
      </c>
      <c r="AO648" s="210">
        <f t="shared" si="324"/>
        <v>1.549515430479711E-2</v>
      </c>
      <c r="AP648" s="210">
        <f t="shared" si="324"/>
        <v>1.549515430479711E-2</v>
      </c>
      <c r="AQ648" s="210">
        <f t="shared" si="324"/>
        <v>1.549515430479711E-2</v>
      </c>
      <c r="AR648" s="210">
        <f t="shared" si="324"/>
        <v>1.549515430479711E-2</v>
      </c>
      <c r="AS648" s="210">
        <f t="shared" si="324"/>
        <v>1.549515430479711E-2</v>
      </c>
      <c r="AT648" s="210">
        <f t="shared" si="324"/>
        <v>1.549515430479711E-2</v>
      </c>
      <c r="AU648" s="210">
        <f t="shared" si="324"/>
        <v>1.549515430479711E-2</v>
      </c>
      <c r="AV648" s="210">
        <f t="shared" si="324"/>
        <v>1.549515430479711E-2</v>
      </c>
      <c r="AW648" s="210">
        <f t="shared" si="324"/>
        <v>1.549515430479711E-2</v>
      </c>
      <c r="AX648" s="210">
        <f t="shared" si="324"/>
        <v>1.549515430479711E-2</v>
      </c>
      <c r="AY648" s="210">
        <f t="shared" si="324"/>
        <v>1.549515430479711E-2</v>
      </c>
      <c r="AZ648" s="210">
        <f t="shared" si="324"/>
        <v>1.549515430479711E-2</v>
      </c>
    </row>
    <row r="649" spans="2:52" s="202" customFormat="1" x14ac:dyDescent="0.25">
      <c r="B649" s="201"/>
      <c r="D649" s="208">
        <f t="shared" si="314"/>
        <v>23</v>
      </c>
      <c r="E649" s="207" t="s">
        <v>679</v>
      </c>
      <c r="G649"/>
      <c r="I649"/>
      <c r="J649"/>
      <c r="K649" s="211">
        <f t="shared" si="323"/>
        <v>0.20352541377840219</v>
      </c>
      <c r="L649" s="211">
        <f t="shared" si="323"/>
        <v>0.19650612823085004</v>
      </c>
      <c r="M649" s="211">
        <f t="shared" si="323"/>
        <v>0.18972892728926119</v>
      </c>
      <c r="N649" s="211">
        <f t="shared" si="323"/>
        <v>0.18318546181951839</v>
      </c>
      <c r="O649" s="211">
        <f t="shared" si="323"/>
        <v>0.17686767063658812</v>
      </c>
      <c r="P649" s="211">
        <f t="shared" si="323"/>
        <v>0.17076777057358986</v>
      </c>
      <c r="Q649" s="211">
        <f t="shared" si="323"/>
        <v>0.16487824689336769</v>
      </c>
      <c r="R649" s="211">
        <f t="shared" si="323"/>
        <v>0.15919184403075293</v>
      </c>
      <c r="S649" s="211">
        <f t="shared" si="323"/>
        <v>0.15370155665411167</v>
      </c>
      <c r="T649" s="211">
        <f t="shared" si="323"/>
        <v>0.14840062103516655</v>
      </c>
      <c r="U649" s="211">
        <f t="shared" si="323"/>
        <v>0.14328250671645998</v>
      </c>
      <c r="V649" s="211">
        <f t="shared" si="323"/>
        <v>0.13834090846619454</v>
      </c>
      <c r="W649" s="211">
        <f t="shared" si="323"/>
        <v>0.13356973851053838</v>
      </c>
      <c r="X649" s="211">
        <f t="shared" si="323"/>
        <v>0.12896311903382693</v>
      </c>
      <c r="Y649" s="211">
        <f t="shared" si="323"/>
        <v>0.12451537493742133</v>
      </c>
      <c r="Z649" s="211">
        <f t="shared" si="323"/>
        <v>0.12007042736249386</v>
      </c>
      <c r="AA649" s="211">
        <f t="shared" si="323"/>
        <v>0.11562837739436152</v>
      </c>
      <c r="AB649" s="211">
        <f t="shared" si="323"/>
        <v>0.11118933382418036</v>
      </c>
      <c r="AC649" s="211">
        <f t="shared" si="323"/>
        <v>0.10675341407417467</v>
      </c>
      <c r="AD649" s="211">
        <f t="shared" si="323"/>
        <v>0.10232074527845444</v>
      </c>
      <c r="AE649" s="211">
        <f t="shared" si="323"/>
        <v>9.7891465553819182E-2</v>
      </c>
      <c r="AF649" s="211">
        <f t="shared" si="323"/>
        <v>9.3465725504558825E-2</v>
      </c>
      <c r="AG649" s="211">
        <f t="shared" si="323"/>
        <v>8.9043690018184629E-2</v>
      </c>
      <c r="AH649" s="211">
        <f t="shared" si="323"/>
        <v>8.4625540426627135E-2</v>
      </c>
      <c r="AI649" s="211">
        <f t="shared" si="323"/>
        <v>8.0211477131784337E-2</v>
      </c>
      <c r="AJ649" s="211">
        <f t="shared" si="323"/>
        <v>7.5801722828528317E-2</v>
      </c>
      <c r="AK649" s="211">
        <f t="shared" si="323"/>
        <v>7.1396526507273683E-2</v>
      </c>
      <c r="AL649" s="211">
        <f t="shared" si="323"/>
        <v>6.6996168489784319E-2</v>
      </c>
      <c r="AM649" s="211">
        <f>AM648*($K$76/$K$71)^(1/(COUNT($D648:$D653)))</f>
        <v>1.5046096626639312E-2</v>
      </c>
      <c r="AN649" s="210">
        <f t="shared" si="324"/>
        <v>1.5046096626639312E-2</v>
      </c>
      <c r="AO649" s="210">
        <f t="shared" si="324"/>
        <v>1.5046096626639312E-2</v>
      </c>
      <c r="AP649" s="210">
        <f t="shared" si="324"/>
        <v>1.5046096626639312E-2</v>
      </c>
      <c r="AQ649" s="210">
        <f t="shared" si="324"/>
        <v>1.5046096626639312E-2</v>
      </c>
      <c r="AR649" s="210">
        <f t="shared" si="324"/>
        <v>1.5046096626639312E-2</v>
      </c>
      <c r="AS649" s="210">
        <f t="shared" si="324"/>
        <v>1.5046096626639312E-2</v>
      </c>
      <c r="AT649" s="210">
        <f t="shared" si="324"/>
        <v>1.5046096626639312E-2</v>
      </c>
      <c r="AU649" s="210">
        <f t="shared" si="324"/>
        <v>1.5046096626639312E-2</v>
      </c>
      <c r="AV649" s="210">
        <f t="shared" si="324"/>
        <v>1.5046096626639312E-2</v>
      </c>
      <c r="AW649" s="210">
        <f t="shared" si="324"/>
        <v>1.5046096626639312E-2</v>
      </c>
      <c r="AX649" s="210">
        <f t="shared" si="324"/>
        <v>1.5046096626639312E-2</v>
      </c>
      <c r="AY649" s="210">
        <f t="shared" si="324"/>
        <v>1.5046096626639312E-2</v>
      </c>
      <c r="AZ649" s="210">
        <f t="shared" si="324"/>
        <v>1.5046096626639312E-2</v>
      </c>
    </row>
    <row r="650" spans="2:52" s="202" customFormat="1" x14ac:dyDescent="0.25">
      <c r="B650" s="201"/>
      <c r="D650" s="208">
        <f t="shared" si="314"/>
        <v>24</v>
      </c>
      <c r="E650" s="202" t="s">
        <v>680</v>
      </c>
      <c r="G650"/>
      <c r="I650"/>
      <c r="J650"/>
      <c r="K650" s="211">
        <f t="shared" si="323"/>
        <v>0.19762714081127597</v>
      </c>
      <c r="L650" s="211">
        <f t="shared" si="323"/>
        <v>0.19081127783108312</v>
      </c>
      <c r="M650" s="211">
        <f t="shared" si="323"/>
        <v>0.1842304837183244</v>
      </c>
      <c r="N650" s="211">
        <f t="shared" si="323"/>
        <v>0.17787665130115718</v>
      </c>
      <c r="O650" s="211">
        <f t="shared" si="323"/>
        <v>0.17174195301190751</v>
      </c>
      <c r="P650" s="211">
        <f t="shared" si="323"/>
        <v>0.16581883124394284</v>
      </c>
      <c r="Q650" s="211">
        <f t="shared" si="323"/>
        <v>0.16009998904112147</v>
      </c>
      <c r="R650" s="211">
        <f t="shared" si="323"/>
        <v>0.15457838110834907</v>
      </c>
      <c r="S650" s="211">
        <f t="shared" si="323"/>
        <v>0.14924720513216738</v>
      </c>
      <c r="T650" s="211">
        <f t="shared" si="323"/>
        <v>0.14409989340068302</v>
      </c>
      <c r="U650" s="211">
        <f t="shared" si="323"/>
        <v>0.139130104712512</v>
      </c>
      <c r="V650" s="211">
        <f t="shared" si="323"/>
        <v>0.134331716564773</v>
      </c>
      <c r="W650" s="211">
        <f t="shared" si="323"/>
        <v>0.12969881761050467</v>
      </c>
      <c r="X650" s="211">
        <f t="shared" si="323"/>
        <v>0.12522570037621542</v>
      </c>
      <c r="Y650" s="211">
        <f t="shared" si="323"/>
        <v>0.12090685423059394</v>
      </c>
      <c r="Z650" s="211">
        <f t="shared" si="323"/>
        <v>0.11659072356179512</v>
      </c>
      <c r="AA650" s="211">
        <f t="shared" si="323"/>
        <v>0.1122774065256306</v>
      </c>
      <c r="AB650" s="211">
        <f t="shared" si="323"/>
        <v>0.10796700876043183</v>
      </c>
      <c r="AC650" s="211">
        <f t="shared" si="323"/>
        <v>0.10365964428546559</v>
      </c>
      <c r="AD650" s="211">
        <f t="shared" si="323"/>
        <v>9.9355436550428847E-2</v>
      </c>
      <c r="AE650" s="211">
        <f t="shared" si="323"/>
        <v>9.505451966942402E-2</v>
      </c>
      <c r="AF650" s="211">
        <f t="shared" si="323"/>
        <v>9.0757039882149934E-2</v>
      </c>
      <c r="AG650" s="211">
        <f t="shared" si="323"/>
        <v>8.6463157297591478E-2</v>
      </c>
      <c r="AH650" s="211">
        <f t="shared" si="323"/>
        <v>8.2173047992585013E-2</v>
      </c>
      <c r="AI650" s="211">
        <f t="shared" si="323"/>
        <v>7.7886906561276684E-2</v>
      </c>
      <c r="AJ650" s="211">
        <f t="shared" si="323"/>
        <v>7.360494924472466E-2</v>
      </c>
      <c r="AK650" s="211">
        <f t="shared" si="323"/>
        <v>6.9327417817471079E-2</v>
      </c>
      <c r="AL650" s="211">
        <f t="shared" si="323"/>
        <v>6.5054584477408459E-2</v>
      </c>
      <c r="AM650" s="211">
        <f>AM649*($K$76/$K$71)^(1/(COUNT($D649:$D654)))</f>
        <v>1.4610052874922378E-2</v>
      </c>
      <c r="AN650" s="210">
        <f t="shared" si="324"/>
        <v>1.4610052874922378E-2</v>
      </c>
      <c r="AO650" s="210">
        <f t="shared" si="324"/>
        <v>1.4610052874922378E-2</v>
      </c>
      <c r="AP650" s="210">
        <f t="shared" si="324"/>
        <v>1.4610052874922378E-2</v>
      </c>
      <c r="AQ650" s="210">
        <f t="shared" si="324"/>
        <v>1.4610052874922378E-2</v>
      </c>
      <c r="AR650" s="210">
        <f t="shared" si="324"/>
        <v>1.4610052874922378E-2</v>
      </c>
      <c r="AS650" s="210">
        <f t="shared" si="324"/>
        <v>1.4610052874922378E-2</v>
      </c>
      <c r="AT650" s="210">
        <f t="shared" si="324"/>
        <v>1.4610052874922378E-2</v>
      </c>
      <c r="AU650" s="210">
        <f t="shared" si="324"/>
        <v>1.4610052874922378E-2</v>
      </c>
      <c r="AV650" s="210">
        <f t="shared" si="324"/>
        <v>1.4610052874922378E-2</v>
      </c>
      <c r="AW650" s="210">
        <f t="shared" si="324"/>
        <v>1.4610052874922378E-2</v>
      </c>
      <c r="AX650" s="210">
        <f t="shared" si="324"/>
        <v>1.4610052874922378E-2</v>
      </c>
      <c r="AY650" s="210">
        <f t="shared" si="324"/>
        <v>1.4610052874922378E-2</v>
      </c>
      <c r="AZ650" s="210">
        <f t="shared" si="324"/>
        <v>1.4610052874922378E-2</v>
      </c>
    </row>
    <row r="651" spans="2:52" s="202" customFormat="1" x14ac:dyDescent="0.25">
      <c r="B651" s="201"/>
      <c r="D651" s="208">
        <f t="shared" si="314"/>
        <v>25</v>
      </c>
      <c r="E651" s="202" t="s">
        <v>681</v>
      </c>
      <c r="G651"/>
      <c r="I651"/>
      <c r="J651"/>
      <c r="K651" s="209" cm="1">
        <f t="array" ref="K651">SUMPRODUCT((EmissionRates!$J$120:$S$179)*(EmissionRates!$E$120:$E$179=$D651)*(EmissionRates!$J$8:$S$8=$E$629)*(EmissionRates!$B$120:$B$179=K$2)*(EmissionRates!$F$120:$F$179=$F$629))</f>
        <v>0.110384946838052</v>
      </c>
      <c r="L651" s="210">
        <f t="shared" ref="L651:AL651" si="325">K651*($AM$71/$K$71)^(1/(COUNT(K$2:AM$2)))</f>
        <v>0.10657793597084265</v>
      </c>
      <c r="M651" s="210">
        <f t="shared" si="325"/>
        <v>0.10290222318510373</v>
      </c>
      <c r="N651" s="210">
        <f t="shared" si="325"/>
        <v>9.9353280207394673E-2</v>
      </c>
      <c r="O651" s="210">
        <f t="shared" si="325"/>
        <v>9.592673493761826E-2</v>
      </c>
      <c r="P651" s="210">
        <f t="shared" si="325"/>
        <v>9.2618366062836743E-2</v>
      </c>
      <c r="Q651" s="210">
        <f t="shared" si="325"/>
        <v>8.9424097856849391E-2</v>
      </c>
      <c r="R651" s="210">
        <f t="shared" si="325"/>
        <v>8.6339995159124827E-2</v>
      </c>
      <c r="S651" s="210">
        <f t="shared" si="325"/>
        <v>8.3362258526902419E-2</v>
      </c>
      <c r="T651" s="210">
        <f t="shared" si="325"/>
        <v>8.0487219554490355E-2</v>
      </c>
      <c r="U651" s="210">
        <f t="shared" si="325"/>
        <v>7.7711336353994201E-2</v>
      </c>
      <c r="V651" s="210">
        <f t="shared" si="325"/>
        <v>7.5031189191908224E-2</v>
      </c>
      <c r="W651" s="210">
        <f t="shared" si="325"/>
        <v>7.2443476276194185E-2</v>
      </c>
      <c r="X651" s="210">
        <f t="shared" si="325"/>
        <v>6.9945009688657425E-2</v>
      </c>
      <c r="Y651" s="210">
        <f t="shared" si="325"/>
        <v>6.7532711457609224E-2</v>
      </c>
      <c r="Z651" s="210">
        <f t="shared" si="325"/>
        <v>6.5121929960363298E-2</v>
      </c>
      <c r="AA651" s="210">
        <f t="shared" si="325"/>
        <v>6.2712720022000831E-2</v>
      </c>
      <c r="AB651" s="210">
        <f t="shared" si="325"/>
        <v>6.030514064697616E-2</v>
      </c>
      <c r="AC651" s="210">
        <f t="shared" si="325"/>
        <v>5.7899255520928054E-2</v>
      </c>
      <c r="AD651" s="210">
        <f t="shared" si="325"/>
        <v>5.5495133596876758E-2</v>
      </c>
      <c r="AE651" s="210">
        <f t="shared" si="325"/>
        <v>5.3092849784462715E-2</v>
      </c>
      <c r="AF651" s="210">
        <f t="shared" si="325"/>
        <v>5.069248576609714E-2</v>
      </c>
      <c r="AG651" s="210">
        <f t="shared" si="325"/>
        <v>4.829413097090255E-2</v>
      </c>
      <c r="AH651" s="210">
        <f t="shared" si="325"/>
        <v>4.5897883746869685E-2</v>
      </c>
      <c r="AI651" s="210">
        <f t="shared" si="325"/>
        <v>4.3503852784861512E-2</v>
      </c>
      <c r="AJ651" s="210">
        <f t="shared" si="325"/>
        <v>4.1112158866657381E-2</v>
      </c>
      <c r="AK651" s="210">
        <f t="shared" si="325"/>
        <v>3.8722937035803762E-2</v>
      </c>
      <c r="AL651" s="210">
        <f t="shared" si="325"/>
        <v>3.633633932885684E-2</v>
      </c>
      <c r="AM651" s="209" cm="1">
        <f t="array" ref="AM651">SUMPRODUCT((EmissionRates!$J$120:$S$179)*(EmissionRates!$E$120:$E$179=$D651)*(EmissionRates!$J$8:$S$8=$E$629)*(EmissionRates!$B$120:$B$179=AM$2)*(EmissionRates!$F$120:$F$179=$F$629))</f>
        <v>1.5701815904439899E-2</v>
      </c>
      <c r="AN651" s="210">
        <f t="shared" si="324"/>
        <v>1.5701815904439899E-2</v>
      </c>
      <c r="AO651" s="210">
        <f t="shared" si="324"/>
        <v>1.5701815904439899E-2</v>
      </c>
      <c r="AP651" s="210">
        <f t="shared" si="324"/>
        <v>1.5701815904439899E-2</v>
      </c>
      <c r="AQ651" s="210">
        <f t="shared" si="324"/>
        <v>1.5701815904439899E-2</v>
      </c>
      <c r="AR651" s="210">
        <f t="shared" si="324"/>
        <v>1.5701815904439899E-2</v>
      </c>
      <c r="AS651" s="210">
        <f t="shared" si="324"/>
        <v>1.5701815904439899E-2</v>
      </c>
      <c r="AT651" s="210">
        <f t="shared" si="324"/>
        <v>1.5701815904439899E-2</v>
      </c>
      <c r="AU651" s="210">
        <f t="shared" si="324"/>
        <v>1.5701815904439899E-2</v>
      </c>
      <c r="AV651" s="210">
        <f t="shared" si="324"/>
        <v>1.5701815904439899E-2</v>
      </c>
      <c r="AW651" s="210">
        <f t="shared" si="324"/>
        <v>1.5701815904439899E-2</v>
      </c>
      <c r="AX651" s="210">
        <f t="shared" si="324"/>
        <v>1.5701815904439899E-2</v>
      </c>
      <c r="AY651" s="210">
        <f t="shared" si="324"/>
        <v>1.5701815904439899E-2</v>
      </c>
      <c r="AZ651" s="210">
        <f t="shared" si="324"/>
        <v>1.5701815904439899E-2</v>
      </c>
    </row>
    <row r="652" spans="2:52" s="202" customFormat="1" x14ac:dyDescent="0.25">
      <c r="B652" s="201"/>
      <c r="D652" s="208">
        <f t="shared" si="314"/>
        <v>26</v>
      </c>
      <c r="E652" s="202" t="s">
        <v>682</v>
      </c>
      <c r="G652"/>
      <c r="I652"/>
      <c r="J652"/>
      <c r="K652" s="211">
        <f t="shared" ref="K652:AL655" si="326">K651*($K$76/$K$71)^(1/(COUNT($D651:$D656)))</f>
        <v>0.10718593332998248</v>
      </c>
      <c r="L652" s="211">
        <f t="shared" si="326"/>
        <v>0.1034892516293708</v>
      </c>
      <c r="M652" s="211">
        <f t="shared" si="326"/>
        <v>9.9920062923138958E-2</v>
      </c>
      <c r="N652" s="211">
        <f t="shared" si="326"/>
        <v>9.6473970169579731E-2</v>
      </c>
      <c r="O652" s="211">
        <f t="shared" si="326"/>
        <v>9.3146727974343979E-2</v>
      </c>
      <c r="P652" s="211">
        <f t="shared" si="326"/>
        <v>8.9934237360351318E-2</v>
      </c>
      <c r="Q652" s="211">
        <f t="shared" si="326"/>
        <v>8.6832540718078569E-2</v>
      </c>
      <c r="R652" s="211">
        <f t="shared" si="326"/>
        <v>8.3837816930005235E-2</v>
      </c>
      <c r="S652" s="211">
        <f t="shared" si="326"/>
        <v>8.0946376663209613E-2</v>
      </c>
      <c r="T652" s="211">
        <f t="shared" si="326"/>
        <v>7.8154657824315993E-2</v>
      </c>
      <c r="U652" s="211">
        <f t="shared" si="326"/>
        <v>7.545922117119408E-2</v>
      </c>
      <c r="V652" s="211">
        <f t="shared" si="326"/>
        <v>7.2856746076004189E-2</v>
      </c>
      <c r="W652" s="211">
        <f t="shared" si="326"/>
        <v>7.0344026434368739E-2</v>
      </c>
      <c r="X652" s="211">
        <f t="shared" si="326"/>
        <v>6.7917966715630093E-2</v>
      </c>
      <c r="Y652" s="211">
        <f t="shared" si="326"/>
        <v>6.5575578149329364E-2</v>
      </c>
      <c r="Z652" s="211">
        <f t="shared" si="326"/>
        <v>6.323466236109182E-2</v>
      </c>
      <c r="AA652" s="211">
        <f t="shared" si="326"/>
        <v>6.0895272587139129E-2</v>
      </c>
      <c r="AB652" s="211">
        <f t="shared" si="326"/>
        <v>5.8557466121945664E-2</v>
      </c>
      <c r="AC652" s="211">
        <f t="shared" si="326"/>
        <v>5.6221304805507064E-2</v>
      </c>
      <c r="AD652" s="211">
        <f t="shared" si="326"/>
        <v>5.3886855592548966E-2</v>
      </c>
      <c r="AE652" s="211">
        <f t="shared" si="326"/>
        <v>5.1554191221791258E-2</v>
      </c>
      <c r="AF652" s="211">
        <f t="shared" si="326"/>
        <v>4.9223391008446138E-2</v>
      </c>
      <c r="AG652" s="211">
        <f t="shared" si="326"/>
        <v>4.6894541789933367E-2</v>
      </c>
      <c r="AH652" s="211">
        <f t="shared" si="326"/>
        <v>4.4567739064067462E-2</v>
      </c>
      <c r="AI652" s="211">
        <f t="shared" si="326"/>
        <v>4.2243088371793323E-2</v>
      </c>
      <c r="AJ652" s="211">
        <f t="shared" si="326"/>
        <v>3.9920706994571141E-2</v>
      </c>
      <c r="AK652" s="211">
        <f t="shared" si="326"/>
        <v>3.7600726062314759E-2</v>
      </c>
      <c r="AL652" s="211">
        <f t="shared" si="326"/>
        <v>3.5283293205481438E-2</v>
      </c>
      <c r="AM652" s="211">
        <f>AM651*($K$76/$K$71)^(1/(COUNT($D651:$D656)))</f>
        <v>1.5246769065007906E-2</v>
      </c>
      <c r="AN652" s="210">
        <f t="shared" si="324"/>
        <v>1.5246769065007906E-2</v>
      </c>
      <c r="AO652" s="210">
        <f t="shared" si="324"/>
        <v>1.5246769065007906E-2</v>
      </c>
      <c r="AP652" s="210">
        <f t="shared" si="324"/>
        <v>1.5246769065007906E-2</v>
      </c>
      <c r="AQ652" s="210">
        <f t="shared" si="324"/>
        <v>1.5246769065007906E-2</v>
      </c>
      <c r="AR652" s="210">
        <f t="shared" si="324"/>
        <v>1.5246769065007906E-2</v>
      </c>
      <c r="AS652" s="210">
        <f t="shared" si="324"/>
        <v>1.5246769065007906E-2</v>
      </c>
      <c r="AT652" s="210">
        <f t="shared" si="324"/>
        <v>1.5246769065007906E-2</v>
      </c>
      <c r="AU652" s="210">
        <f t="shared" si="324"/>
        <v>1.5246769065007906E-2</v>
      </c>
      <c r="AV652" s="210">
        <f t="shared" si="324"/>
        <v>1.5246769065007906E-2</v>
      </c>
      <c r="AW652" s="210">
        <f t="shared" si="324"/>
        <v>1.5246769065007906E-2</v>
      </c>
      <c r="AX652" s="210">
        <f t="shared" si="324"/>
        <v>1.5246769065007906E-2</v>
      </c>
      <c r="AY652" s="210">
        <f t="shared" si="324"/>
        <v>1.5246769065007906E-2</v>
      </c>
      <c r="AZ652" s="210">
        <f t="shared" si="324"/>
        <v>1.5246769065007906E-2</v>
      </c>
    </row>
    <row r="653" spans="2:52" s="202" customFormat="1" x14ac:dyDescent="0.25">
      <c r="B653" s="201"/>
      <c r="D653" s="208">
        <f t="shared" si="314"/>
        <v>27</v>
      </c>
      <c r="E653" s="202" t="s">
        <v>683</v>
      </c>
      <c r="G653"/>
      <c r="I653"/>
      <c r="J653"/>
      <c r="K653" s="211">
        <f t="shared" si="326"/>
        <v>0.10407962890696443</v>
      </c>
      <c r="L653" s="211">
        <f t="shared" si="326"/>
        <v>0.10049007897598289</v>
      </c>
      <c r="M653" s="211">
        <f t="shared" si="326"/>
        <v>9.702432722570517E-2</v>
      </c>
      <c r="N653" s="211">
        <f t="shared" si="326"/>
        <v>9.3678104042993052E-2</v>
      </c>
      <c r="O653" s="211">
        <f t="shared" si="326"/>
        <v>9.0447287067246626E-2</v>
      </c>
      <c r="P653" s="211">
        <f t="shared" si="326"/>
        <v>8.7327896111885739E-2</v>
      </c>
      <c r="Q653" s="211">
        <f t="shared" si="326"/>
        <v>8.4316088260981636E-2</v>
      </c>
      <c r="R653" s="211">
        <f t="shared" si="326"/>
        <v>8.1408153134998607E-2</v>
      </c>
      <c r="S653" s="211">
        <f t="shared" si="326"/>
        <v>7.860050831981312E-2</v>
      </c>
      <c r="T653" s="211">
        <f t="shared" si="326"/>
        <v>7.5889694953379036E-2</v>
      </c>
      <c r="U653" s="211">
        <f t="shared" si="326"/>
        <v>7.3272373464602247E-2</v>
      </c>
      <c r="V653" s="211">
        <f t="shared" si="326"/>
        <v>7.0745319459175088E-2</v>
      </c>
      <c r="W653" s="211">
        <f t="shared" si="326"/>
        <v>6.8305419747302129E-2</v>
      </c>
      <c r="X653" s="211">
        <f t="shared" si="326"/>
        <v>6.5949668508423639E-2</v>
      </c>
      <c r="Y653" s="211">
        <f t="shared" si="326"/>
        <v>6.367516358821225E-2</v>
      </c>
      <c r="Z653" s="211">
        <f t="shared" si="326"/>
        <v>6.1402088764185264E-2</v>
      </c>
      <c r="AA653" s="211">
        <f t="shared" si="326"/>
        <v>5.9130495729750814E-2</v>
      </c>
      <c r="AB653" s="211">
        <f t="shared" si="326"/>
        <v>5.6860440118959431E-2</v>
      </c>
      <c r="AC653" s="211">
        <f t="shared" si="326"/>
        <v>5.4591981979651316E-2</v>
      </c>
      <c r="AD653" s="211">
        <f t="shared" si="326"/>
        <v>5.232518632616915E-2</v>
      </c>
      <c r="AE653" s="211">
        <f t="shared" si="326"/>
        <v>5.0060123789226647E-2</v>
      </c>
      <c r="AF653" s="211">
        <f t="shared" si="326"/>
        <v>4.7796871385439671E-2</v>
      </c>
      <c r="AG653" s="211">
        <f t="shared" si="326"/>
        <v>4.5535513435634119E-2</v>
      </c>
      <c r="AH653" s="211">
        <f t="shared" si="326"/>
        <v>4.3276142670047896E-2</v>
      </c>
      <c r="AI653" s="211">
        <f t="shared" si="326"/>
        <v>4.1018861570994096E-2</v>
      </c>
      <c r="AJ653" s="211">
        <f t="shared" si="326"/>
        <v>3.8763784021054834E-2</v>
      </c>
      <c r="AK653" s="211">
        <f t="shared" si="326"/>
        <v>3.6511037349930456E-2</v>
      </c>
      <c r="AL653" s="211">
        <f t="shared" si="326"/>
        <v>3.4260764909670331E-2</v>
      </c>
      <c r="AM653" s="211">
        <f>AM652*($K$76/$K$71)^(1/(COUNT($D652:$D657)))</f>
        <v>1.4804909721043778E-2</v>
      </c>
      <c r="AN653" s="210">
        <f t="shared" si="324"/>
        <v>1.4804909721043778E-2</v>
      </c>
      <c r="AO653" s="210">
        <f t="shared" si="324"/>
        <v>1.4804909721043778E-2</v>
      </c>
      <c r="AP653" s="210">
        <f t="shared" si="324"/>
        <v>1.4804909721043778E-2</v>
      </c>
      <c r="AQ653" s="210">
        <f t="shared" si="324"/>
        <v>1.4804909721043778E-2</v>
      </c>
      <c r="AR653" s="210">
        <f t="shared" si="324"/>
        <v>1.4804909721043778E-2</v>
      </c>
      <c r="AS653" s="210">
        <f t="shared" si="324"/>
        <v>1.4804909721043778E-2</v>
      </c>
      <c r="AT653" s="210">
        <f t="shared" si="324"/>
        <v>1.4804909721043778E-2</v>
      </c>
      <c r="AU653" s="210">
        <f t="shared" si="324"/>
        <v>1.4804909721043778E-2</v>
      </c>
      <c r="AV653" s="210">
        <f t="shared" si="324"/>
        <v>1.4804909721043778E-2</v>
      </c>
      <c r="AW653" s="210">
        <f t="shared" si="324"/>
        <v>1.4804909721043778E-2</v>
      </c>
      <c r="AX653" s="210">
        <f t="shared" si="324"/>
        <v>1.4804909721043778E-2</v>
      </c>
      <c r="AY653" s="210">
        <f t="shared" si="324"/>
        <v>1.4804909721043778E-2</v>
      </c>
      <c r="AZ653" s="210">
        <f t="shared" si="324"/>
        <v>1.4804909721043778E-2</v>
      </c>
    </row>
    <row r="654" spans="2:52" s="202" customFormat="1" x14ac:dyDescent="0.25">
      <c r="B654" s="201"/>
      <c r="D654" s="208">
        <f t="shared" si="314"/>
        <v>28</v>
      </c>
      <c r="E654" s="202" t="s">
        <v>684</v>
      </c>
      <c r="G654"/>
      <c r="I654"/>
      <c r="J654"/>
      <c r="K654" s="211">
        <f t="shared" si="326"/>
        <v>0.10106334681121161</v>
      </c>
      <c r="L654" s="211">
        <f t="shared" si="326"/>
        <v>9.7577823915129563E-2</v>
      </c>
      <c r="M654" s="211">
        <f t="shared" si="326"/>
        <v>9.4212511463708598E-2</v>
      </c>
      <c r="N654" s="211">
        <f t="shared" si="326"/>
        <v>9.0963263579432921E-2</v>
      </c>
      <c r="O654" s="211">
        <f t="shared" si="326"/>
        <v>8.7826077369869471E-2</v>
      </c>
      <c r="P654" s="211">
        <f t="shared" si="326"/>
        <v>8.479708799632743E-2</v>
      </c>
      <c r="Q654" s="211">
        <f t="shared" si="326"/>
        <v>8.1872563912592122E-2</v>
      </c>
      <c r="R654" s="211">
        <f t="shared" si="326"/>
        <v>7.9048902267867885E-2</v>
      </c>
      <c r="S654" s="211">
        <f t="shared" si="326"/>
        <v>7.6322624468266667E-2</v>
      </c>
      <c r="T654" s="211">
        <f t="shared" si="326"/>
        <v>7.3690371891373938E-2</v>
      </c>
      <c r="U654" s="211">
        <f t="shared" si="326"/>
        <v>7.1148901748613019E-2</v>
      </c>
      <c r="V654" s="211">
        <f t="shared" si="326"/>
        <v>6.8695083090310166E-2</v>
      </c>
      <c r="W654" s="211">
        <f t="shared" si="326"/>
        <v>6.6325892948538898E-2</v>
      </c>
      <c r="X654" s="211">
        <f t="shared" si="326"/>
        <v>6.4038412612991827E-2</v>
      </c>
      <c r="Y654" s="211">
        <f t="shared" si="326"/>
        <v>6.1829824035292261E-2</v>
      </c>
      <c r="Z654" s="211">
        <f t="shared" si="326"/>
        <v>5.9622624108841511E-2</v>
      </c>
      <c r="AA654" s="211">
        <f t="shared" si="326"/>
        <v>5.7416863028945699E-2</v>
      </c>
      <c r="AB654" s="211">
        <f t="shared" si="326"/>
        <v>5.5212594817351461E-2</v>
      </c>
      <c r="AC654" s="211">
        <f t="shared" si="326"/>
        <v>5.3009877781681182E-2</v>
      </c>
      <c r="AD654" s="211">
        <f t="shared" si="326"/>
        <v>5.0808775052127865E-2</v>
      </c>
      <c r="AE654" s="211">
        <f t="shared" si="326"/>
        <v>4.8609355212490206E-2</v>
      </c>
      <c r="AF654" s="211">
        <f t="shared" si="326"/>
        <v>4.6411693047402239E-2</v>
      </c>
      <c r="AG654" s="211">
        <f t="shared" si="326"/>
        <v>4.421587043402822E-2</v>
      </c>
      <c r="AH654" s="211">
        <f t="shared" si="326"/>
        <v>4.2021977415235237E-2</v>
      </c>
      <c r="AI654" s="211">
        <f t="shared" si="326"/>
        <v>3.9830113503345352E-2</v>
      </c>
      <c r="AJ654" s="211">
        <f t="shared" si="326"/>
        <v>3.7640389280563853E-2</v>
      </c>
      <c r="AK654" s="211">
        <f t="shared" si="326"/>
        <v>3.545292838650977E-2</v>
      </c>
      <c r="AL654" s="211">
        <f t="shared" si="326"/>
        <v>3.3267870018815086E-2</v>
      </c>
      <c r="AM654" s="211">
        <f>AM653*($K$76/$K$71)^(1/(COUNT($D653:$D658)))</f>
        <v>1.437585569202972E-2</v>
      </c>
      <c r="AN654" s="210">
        <f t="shared" si="324"/>
        <v>1.437585569202972E-2</v>
      </c>
      <c r="AO654" s="210">
        <f t="shared" si="324"/>
        <v>1.437585569202972E-2</v>
      </c>
      <c r="AP654" s="210">
        <f t="shared" si="324"/>
        <v>1.437585569202972E-2</v>
      </c>
      <c r="AQ654" s="210">
        <f t="shared" si="324"/>
        <v>1.437585569202972E-2</v>
      </c>
      <c r="AR654" s="210">
        <f t="shared" si="324"/>
        <v>1.437585569202972E-2</v>
      </c>
      <c r="AS654" s="210">
        <f t="shared" si="324"/>
        <v>1.437585569202972E-2</v>
      </c>
      <c r="AT654" s="210">
        <f t="shared" si="324"/>
        <v>1.437585569202972E-2</v>
      </c>
      <c r="AU654" s="210">
        <f t="shared" si="324"/>
        <v>1.437585569202972E-2</v>
      </c>
      <c r="AV654" s="210">
        <f t="shared" si="324"/>
        <v>1.437585569202972E-2</v>
      </c>
      <c r="AW654" s="210">
        <f t="shared" si="324"/>
        <v>1.437585569202972E-2</v>
      </c>
      <c r="AX654" s="210">
        <f t="shared" si="324"/>
        <v>1.437585569202972E-2</v>
      </c>
      <c r="AY654" s="210">
        <f t="shared" si="324"/>
        <v>1.437585569202972E-2</v>
      </c>
      <c r="AZ654" s="210">
        <f t="shared" si="324"/>
        <v>1.437585569202972E-2</v>
      </c>
    </row>
    <row r="655" spans="2:52" s="202" customFormat="1" x14ac:dyDescent="0.25">
      <c r="B655" s="201"/>
      <c r="D655" s="208">
        <f t="shared" si="314"/>
        <v>29</v>
      </c>
      <c r="E655" s="202" t="s">
        <v>685</v>
      </c>
      <c r="G655"/>
      <c r="I655"/>
      <c r="J655"/>
      <c r="K655" s="211">
        <f t="shared" si="326"/>
        <v>9.8134478148584045E-2</v>
      </c>
      <c r="L655" s="211">
        <f t="shared" si="326"/>
        <v>9.4749967529507581E-2</v>
      </c>
      <c r="M655" s="211">
        <f t="shared" si="326"/>
        <v>9.1482183593516939E-2</v>
      </c>
      <c r="N655" s="211">
        <f t="shared" si="326"/>
        <v>8.8327100612795667E-2</v>
      </c>
      <c r="O655" s="211">
        <f t="shared" si="326"/>
        <v>8.5280831700827578E-2</v>
      </c>
      <c r="P655" s="211">
        <f t="shared" si="326"/>
        <v>8.2339624023969021E-2</v>
      </c>
      <c r="Q655" s="211">
        <f t="shared" si="326"/>
        <v>7.9499854178166796E-2</v>
      </c>
      <c r="R655" s="211">
        <f t="shared" si="326"/>
        <v>7.6758023725126176E-2</v>
      </c>
      <c r="S655" s="211">
        <f t="shared" si="326"/>
        <v>7.4110754882429838E-2</v>
      </c>
      <c r="T655" s="211">
        <f t="shared" si="326"/>
        <v>7.1554786362297895E-2</v>
      </c>
      <c r="U655" s="211">
        <f t="shared" si="326"/>
        <v>6.9086969353863131E-2</v>
      </c>
      <c r="V655" s="211">
        <f t="shared" si="326"/>
        <v>6.6704263644011302E-2</v>
      </c>
      <c r="W655" s="211">
        <f t="shared" si="326"/>
        <v>6.4403733872007943E-2</v>
      </c>
      <c r="X655" s="211">
        <f t="shared" si="326"/>
        <v>6.2182545913297305E-2</v>
      </c>
      <c r="Y655" s="211">
        <f t="shared" si="326"/>
        <v>6.003796338801895E-2</v>
      </c>
      <c r="Z655" s="211">
        <f t="shared" si="326"/>
        <v>5.7894729270149742E-2</v>
      </c>
      <c r="AA655" s="211">
        <f t="shared" si="326"/>
        <v>5.575289230030956E-2</v>
      </c>
      <c r="AB655" s="211">
        <f t="shared" si="326"/>
        <v>5.3612504934666572E-2</v>
      </c>
      <c r="AC655" s="211">
        <f t="shared" si="326"/>
        <v>5.147362379105775E-2</v>
      </c>
      <c r="AD655" s="211">
        <f t="shared" si="326"/>
        <v>4.9336310170130092E-2</v>
      </c>
      <c r="AE655" s="211">
        <f t="shared" si="326"/>
        <v>4.7200630668087919E-2</v>
      </c>
      <c r="AF655" s="211">
        <f t="shared" si="326"/>
        <v>4.5066657902267444E-2</v>
      </c>
      <c r="AG655" s="211">
        <f t="shared" si="326"/>
        <v>4.2934471376989872E-2</v>
      </c>
      <c r="AH655" s="211">
        <f t="shared" si="326"/>
        <v>4.0804158525632898E-2</v>
      </c>
      <c r="AI655" s="211">
        <f t="shared" si="326"/>
        <v>3.8675815976599422E-2</v>
      </c>
      <c r="AJ655" s="211">
        <f t="shared" si="326"/>
        <v>3.6549551107364582E-2</v>
      </c>
      <c r="AK655" s="211">
        <f t="shared" si="326"/>
        <v>3.4425483974406562E-2</v>
      </c>
      <c r="AL655" s="211">
        <f t="shared" si="326"/>
        <v>3.2303749741337144E-2</v>
      </c>
      <c r="AM655" s="211">
        <f>AM654*($K$76/$K$71)^(1/(COUNT($D654:$D659)))</f>
        <v>1.3959235873239283E-2</v>
      </c>
      <c r="AN655" s="210">
        <f>$AM655</f>
        <v>1.3959235873239283E-2</v>
      </c>
      <c r="AO655" s="210">
        <f>$AM655</f>
        <v>1.3959235873239283E-2</v>
      </c>
      <c r="AP655" s="210">
        <f t="shared" si="324"/>
        <v>1.3959235873239283E-2</v>
      </c>
      <c r="AQ655" s="210">
        <f t="shared" si="324"/>
        <v>1.3959235873239283E-2</v>
      </c>
      <c r="AR655" s="210">
        <f t="shared" si="324"/>
        <v>1.3959235873239283E-2</v>
      </c>
      <c r="AS655" s="210">
        <f t="shared" si="324"/>
        <v>1.3959235873239283E-2</v>
      </c>
      <c r="AT655" s="210">
        <f t="shared" si="324"/>
        <v>1.3959235873239283E-2</v>
      </c>
      <c r="AU655" s="210">
        <f t="shared" si="324"/>
        <v>1.3959235873239283E-2</v>
      </c>
      <c r="AV655" s="210">
        <f t="shared" si="324"/>
        <v>1.3959235873239283E-2</v>
      </c>
      <c r="AW655" s="210">
        <f t="shared" si="324"/>
        <v>1.3959235873239283E-2</v>
      </c>
      <c r="AX655" s="210">
        <f t="shared" si="324"/>
        <v>1.3959235873239283E-2</v>
      </c>
      <c r="AY655" s="210">
        <f t="shared" si="324"/>
        <v>1.3959235873239283E-2</v>
      </c>
      <c r="AZ655" s="210">
        <f t="shared" si="324"/>
        <v>1.3959235873239283E-2</v>
      </c>
    </row>
    <row r="656" spans="2:52" s="202" customFormat="1" x14ac:dyDescent="0.25">
      <c r="B656" s="201"/>
      <c r="D656" s="208">
        <f t="shared" si="314"/>
        <v>30</v>
      </c>
      <c r="E656" s="202" t="s">
        <v>686</v>
      </c>
      <c r="G656"/>
      <c r="I656"/>
      <c r="J656"/>
      <c r="K656" s="209" cm="1">
        <f t="array" ref="K656">SUMPRODUCT((EmissionRates!$J$120:$S$179)*(EmissionRates!$E$120:$E$179=$D656)*(EmissionRates!$J$8:$S$8=$E$629)*(EmissionRates!$B$120:$B$179=K$2)*(EmissionRates!$F$120:$F$179=$F$629))</f>
        <v>0.121679334169459</v>
      </c>
      <c r="L656" s="210">
        <f t="shared" ref="L656:AL656" si="327">K656*($AM$71/$K$71)^(1/(COUNT(K$2:AM$2)))</f>
        <v>0.11748279686281383</v>
      </c>
      <c r="M656" s="210">
        <f t="shared" si="327"/>
        <v>0.11343099181893351</v>
      </c>
      <c r="N656" s="210">
        <f t="shared" si="327"/>
        <v>0.10951892743966117</v>
      </c>
      <c r="O656" s="210">
        <f t="shared" si="327"/>
        <v>0.10574178427955618</v>
      </c>
      <c r="P656" s="210">
        <f t="shared" si="327"/>
        <v>0.10209490910860572</v>
      </c>
      <c r="Q656" s="210">
        <f t="shared" si="327"/>
        <v>9.8573809179704652E-2</v>
      </c>
      <c r="R656" s="210">
        <f t="shared" si="327"/>
        <v>9.5174146693841208E-2</v>
      </c>
      <c r="S656" s="210">
        <f t="shared" si="327"/>
        <v>9.1891733456170216E-2</v>
      </c>
      <c r="T656" s="210">
        <f t="shared" si="327"/>
        <v>8.8722525716390332E-2</v>
      </c>
      <c r="U656" s="210">
        <f t="shared" si="327"/>
        <v>8.5662619187068856E-2</v>
      </c>
      <c r="V656" s="210">
        <f t="shared" si="327"/>
        <v>8.2708244233777053E-2</v>
      </c>
      <c r="W656" s="210">
        <f t="shared" si="327"/>
        <v>7.9855761231110503E-2</v>
      </c>
      <c r="X656" s="210">
        <f t="shared" si="327"/>
        <v>7.710165607887326E-2</v>
      </c>
      <c r="Y656" s="210">
        <f t="shared" si="327"/>
        <v>7.4442535872902171E-2</v>
      </c>
      <c r="Z656" s="210">
        <f t="shared" si="327"/>
        <v>7.1785087590182026E-2</v>
      </c>
      <c r="AA656" s="210">
        <f t="shared" si="327"/>
        <v>6.9129371665396774E-2</v>
      </c>
      <c r="AB656" s="210">
        <f t="shared" si="327"/>
        <v>6.6475453140229374E-2</v>
      </c>
      <c r="AC656" s="210">
        <f t="shared" si="327"/>
        <v>6.3823402216517527E-2</v>
      </c>
      <c r="AD656" s="210">
        <f t="shared" si="327"/>
        <v>6.1173294902429315E-2</v>
      </c>
      <c r="AE656" s="210">
        <f t="shared" si="327"/>
        <v>5.8525213772223569E-2</v>
      </c>
      <c r="AF656" s="210">
        <f t="shared" si="327"/>
        <v>5.5879248865907505E-2</v>
      </c>
      <c r="AG656" s="210">
        <f t="shared" si="327"/>
        <v>5.3235498762829077E-2</v>
      </c>
      <c r="AH656" s="210">
        <f t="shared" si="327"/>
        <v>5.0594071873766862E-2</v>
      </c>
      <c r="AI656" s="210">
        <f t="shared" si="327"/>
        <v>4.7955088010635576E-2</v>
      </c>
      <c r="AJ656" s="210">
        <f t="shared" si="327"/>
        <v>4.5318680313386928E-2</v>
      </c>
      <c r="AK656" s="210">
        <f t="shared" si="327"/>
        <v>4.2684997642977861E-2</v>
      </c>
      <c r="AL656" s="210">
        <f t="shared" si="327"/>
        <v>4.0054207592068923E-2</v>
      </c>
      <c r="AM656" s="209" cm="1">
        <f t="array" ref="AM656">SUMPRODUCT((EmissionRates!$J$120:$S$179)*(EmissionRates!$E$120:$E$179=$D656)*(EmissionRates!$J$8:$S$8=$E$629)*(EmissionRates!$B$120:$B$179=AM$2)*(EmissionRates!$F$120:$F$179=$F$629))</f>
        <v>1.5188942927453699E-2</v>
      </c>
      <c r="AN656" s="210">
        <f t="shared" ref="AN656:AZ675" si="328">$AM656</f>
        <v>1.5188942927453699E-2</v>
      </c>
      <c r="AO656" s="210">
        <f t="shared" si="328"/>
        <v>1.5188942927453699E-2</v>
      </c>
      <c r="AP656" s="210">
        <f t="shared" si="328"/>
        <v>1.5188942927453699E-2</v>
      </c>
      <c r="AQ656" s="210">
        <f t="shared" si="328"/>
        <v>1.5188942927453699E-2</v>
      </c>
      <c r="AR656" s="210">
        <f t="shared" si="328"/>
        <v>1.5188942927453699E-2</v>
      </c>
      <c r="AS656" s="210">
        <f t="shared" si="328"/>
        <v>1.5188942927453699E-2</v>
      </c>
      <c r="AT656" s="210">
        <f t="shared" si="328"/>
        <v>1.5188942927453699E-2</v>
      </c>
      <c r="AU656" s="210">
        <f t="shared" si="328"/>
        <v>1.5188942927453699E-2</v>
      </c>
      <c r="AV656" s="210">
        <f t="shared" si="328"/>
        <v>1.5188942927453699E-2</v>
      </c>
      <c r="AW656" s="210">
        <f t="shared" si="328"/>
        <v>1.5188942927453699E-2</v>
      </c>
      <c r="AX656" s="210">
        <f t="shared" si="328"/>
        <v>1.5188942927453699E-2</v>
      </c>
      <c r="AY656" s="210">
        <f t="shared" si="328"/>
        <v>1.5188942927453699E-2</v>
      </c>
      <c r="AZ656" s="210">
        <f t="shared" si="328"/>
        <v>1.5188942927453699E-2</v>
      </c>
    </row>
    <row r="657" spans="2:52" s="202" customFormat="1" x14ac:dyDescent="0.25">
      <c r="B657" s="201"/>
      <c r="D657" s="208">
        <f t="shared" si="314"/>
        <v>31</v>
      </c>
      <c r="E657" s="207" t="s">
        <v>687</v>
      </c>
      <c r="G657"/>
      <c r="I657"/>
      <c r="J657"/>
      <c r="K657" s="211">
        <f t="shared" ref="K657:AL660" si="329">K656*($K$76/$K$71)^(1/(COUNT($D656:$D661)))</f>
        <v>0.1181530034077829</v>
      </c>
      <c r="L657" s="211">
        <f t="shared" si="329"/>
        <v>0.11407808394773389</v>
      </c>
      <c r="M657" s="211">
        <f t="shared" si="329"/>
        <v>0.11014370233375705</v>
      </c>
      <c r="N657" s="211">
        <f t="shared" si="329"/>
        <v>0.10634501162682147</v>
      </c>
      <c r="O657" s="211">
        <f t="shared" si="329"/>
        <v>0.10267733205153676</v>
      </c>
      <c r="P657" s="211">
        <f t="shared" si="329"/>
        <v>9.9136145230930214E-2</v>
      </c>
      <c r="Q657" s="211">
        <f t="shared" si="329"/>
        <v>9.5717088620058205E-2</v>
      </c>
      <c r="R657" s="211">
        <f t="shared" si="329"/>
        <v>9.2415950131593705E-2</v>
      </c>
      <c r="S657" s="211">
        <f t="shared" si="329"/>
        <v>8.9228662946769219E-2</v>
      </c>
      <c r="T657" s="211">
        <f t="shared" si="329"/>
        <v>8.6151300505282677E-2</v>
      </c>
      <c r="U657" s="211">
        <f t="shared" si="329"/>
        <v>8.3180071667993696E-2</v>
      </c>
      <c r="V657" s="211">
        <f t="shared" si="329"/>
        <v>8.0311316046451448E-2</v>
      </c>
      <c r="W657" s="211">
        <f t="shared" si="329"/>
        <v>7.7541499493499783E-2</v>
      </c>
      <c r="X657" s="211">
        <f t="shared" si="329"/>
        <v>7.4867209749404889E-2</v>
      </c>
      <c r="Y657" s="211">
        <f t="shared" si="329"/>
        <v>7.228515223814129E-2</v>
      </c>
      <c r="Z657" s="211">
        <f t="shared" si="329"/>
        <v>6.970471819691812E-2</v>
      </c>
      <c r="AA657" s="211">
        <f t="shared" si="329"/>
        <v>6.7125966308990606E-2</v>
      </c>
      <c r="AB657" s="211">
        <f t="shared" si="329"/>
        <v>6.4548959731099698E-2</v>
      </c>
      <c r="AC657" s="211">
        <f t="shared" si="329"/>
        <v>6.1973766630597116E-2</v>
      </c>
      <c r="AD657" s="211">
        <f t="shared" si="329"/>
        <v>5.9400460812894455E-2</v>
      </c>
      <c r="AE657" s="211">
        <f t="shared" si="329"/>
        <v>5.6829122459205336E-2</v>
      </c>
      <c r="AF657" s="211">
        <f t="shared" si="329"/>
        <v>5.4259839000130455E-2</v>
      </c>
      <c r="AG657" s="211">
        <f t="shared" si="329"/>
        <v>5.1692706158136696E-2</v>
      </c>
      <c r="AH657" s="211">
        <f t="shared" si="329"/>
        <v>4.9127829202201545E-2</v>
      </c>
      <c r="AI657" s="211">
        <f t="shared" si="329"/>
        <v>4.6565324472027769E-2</v>
      </c>
      <c r="AJ657" s="211">
        <f t="shared" si="329"/>
        <v>4.4005321249101607E-2</v>
      </c>
      <c r="AK657" s="211">
        <f t="shared" si="329"/>
        <v>4.1447964080311595E-2</v>
      </c>
      <c r="AL657" s="211">
        <f t="shared" si="329"/>
        <v>3.8893415701395304E-2</v>
      </c>
      <c r="AM657" s="211">
        <f>AM656*($K$76/$K$71)^(1/(COUNT($D656:$D661)))</f>
        <v>1.4748759415208064E-2</v>
      </c>
      <c r="AN657" s="210">
        <f t="shared" si="328"/>
        <v>1.4748759415208064E-2</v>
      </c>
      <c r="AO657" s="210">
        <f t="shared" si="328"/>
        <v>1.4748759415208064E-2</v>
      </c>
      <c r="AP657" s="210">
        <f t="shared" si="328"/>
        <v>1.4748759415208064E-2</v>
      </c>
      <c r="AQ657" s="210">
        <f t="shared" si="328"/>
        <v>1.4748759415208064E-2</v>
      </c>
      <c r="AR657" s="210">
        <f t="shared" si="328"/>
        <v>1.4748759415208064E-2</v>
      </c>
      <c r="AS657" s="210">
        <f t="shared" si="328"/>
        <v>1.4748759415208064E-2</v>
      </c>
      <c r="AT657" s="210">
        <f t="shared" si="328"/>
        <v>1.4748759415208064E-2</v>
      </c>
      <c r="AU657" s="210">
        <f t="shared" si="328"/>
        <v>1.4748759415208064E-2</v>
      </c>
      <c r="AV657" s="210">
        <f t="shared" si="328"/>
        <v>1.4748759415208064E-2</v>
      </c>
      <c r="AW657" s="210">
        <f t="shared" si="328"/>
        <v>1.4748759415208064E-2</v>
      </c>
      <c r="AX657" s="210">
        <f t="shared" si="328"/>
        <v>1.4748759415208064E-2</v>
      </c>
      <c r="AY657" s="210">
        <f t="shared" si="328"/>
        <v>1.4748759415208064E-2</v>
      </c>
      <c r="AZ657" s="210">
        <f t="shared" si="328"/>
        <v>1.4748759415208064E-2</v>
      </c>
    </row>
    <row r="658" spans="2:52" s="202" customFormat="1" x14ac:dyDescent="0.25">
      <c r="B658" s="201"/>
      <c r="D658" s="208">
        <f t="shared" si="314"/>
        <v>32</v>
      </c>
      <c r="E658" s="207" t="s">
        <v>688</v>
      </c>
      <c r="G658"/>
      <c r="I658"/>
      <c r="J658"/>
      <c r="K658" s="211">
        <f t="shared" si="329"/>
        <v>0.11472886755640622</v>
      </c>
      <c r="L658" s="211">
        <f t="shared" si="329"/>
        <v>0.11077204139413374</v>
      </c>
      <c r="M658" s="211">
        <f t="shared" si="329"/>
        <v>0.10695168021763084</v>
      </c>
      <c r="N658" s="211">
        <f t="shared" si="329"/>
        <v>0.10326307755469545</v>
      </c>
      <c r="O658" s="211">
        <f t="shared" si="329"/>
        <v>9.9701689252276224E-2</v>
      </c>
      <c r="P658" s="211">
        <f t="shared" si="329"/>
        <v>9.6263127878328983E-2</v>
      </c>
      <c r="Q658" s="211">
        <f t="shared" si="329"/>
        <v>9.2943157316744837E-2</v>
      </c>
      <c r="R658" s="211">
        <f t="shared" si="329"/>
        <v>8.9737687548691103E-2</v>
      </c>
      <c r="S658" s="211">
        <f t="shared" si="329"/>
        <v>8.664276961393573E-2</v>
      </c>
      <c r="T658" s="211">
        <f t="shared" si="329"/>
        <v>8.3654590745948429E-2</v>
      </c>
      <c r="U658" s="211">
        <f t="shared" si="329"/>
        <v>8.0769469674784475E-2</v>
      </c>
      <c r="V658" s="211">
        <f t="shared" si="329"/>
        <v>7.7983852091965275E-2</v>
      </c>
      <c r="W658" s="211">
        <f t="shared" si="329"/>
        <v>7.5294306271768197E-2</v>
      </c>
      <c r="X658" s="211">
        <f t="shared" si="329"/>
        <v>7.2697518843531664E-2</v>
      </c>
      <c r="Y658" s="211">
        <f t="shared" si="329"/>
        <v>7.0190290709766998E-2</v>
      </c>
      <c r="Z658" s="211">
        <f t="shared" si="329"/>
        <v>6.7684638997031671E-2</v>
      </c>
      <c r="AA658" s="211">
        <f t="shared" si="329"/>
        <v>6.5180620687909446E-2</v>
      </c>
      <c r="AB658" s="211">
        <f t="shared" si="329"/>
        <v>6.2678297108825901E-2</v>
      </c>
      <c r="AC658" s="211">
        <f t="shared" si="329"/>
        <v>6.0177734451607234E-2</v>
      </c>
      <c r="AD658" s="211">
        <f t="shared" si="329"/>
        <v>5.7679004382745605E-2</v>
      </c>
      <c r="AE658" s="211">
        <f t="shared" si="329"/>
        <v>5.5182184759761103E-2</v>
      </c>
      <c r="AF658" s="211">
        <f t="shared" si="329"/>
        <v>5.268736047946989E-2</v>
      </c>
      <c r="AG658" s="211">
        <f t="shared" si="329"/>
        <v>5.019462449025168E-2</v>
      </c>
      <c r="AH658" s="211">
        <f t="shared" si="329"/>
        <v>4.7704079010333911E-2</v>
      </c>
      <c r="AI658" s="211">
        <f t="shared" si="329"/>
        <v>4.5215837007833909E-2</v>
      </c>
      <c r="AJ658" s="211">
        <f t="shared" si="329"/>
        <v>4.2730024017592801E-2</v>
      </c>
      <c r="AK658" s="211">
        <f t="shared" si="329"/>
        <v>4.0246780397454669E-2</v>
      </c>
      <c r="AL658" s="211">
        <f t="shared" si="329"/>
        <v>3.7766264166990283E-2</v>
      </c>
      <c r="AM658" s="211">
        <f>AM657*($K$76/$K$71)^(1/(COUNT($D657:$D662)))</f>
        <v>1.4321332651432574E-2</v>
      </c>
      <c r="AN658" s="210">
        <f t="shared" si="328"/>
        <v>1.4321332651432574E-2</v>
      </c>
      <c r="AO658" s="210">
        <f t="shared" si="328"/>
        <v>1.4321332651432574E-2</v>
      </c>
      <c r="AP658" s="210">
        <f t="shared" si="328"/>
        <v>1.4321332651432574E-2</v>
      </c>
      <c r="AQ658" s="210">
        <f t="shared" si="328"/>
        <v>1.4321332651432574E-2</v>
      </c>
      <c r="AR658" s="210">
        <f t="shared" si="328"/>
        <v>1.4321332651432574E-2</v>
      </c>
      <c r="AS658" s="210">
        <f t="shared" si="328"/>
        <v>1.4321332651432574E-2</v>
      </c>
      <c r="AT658" s="210">
        <f t="shared" si="328"/>
        <v>1.4321332651432574E-2</v>
      </c>
      <c r="AU658" s="210">
        <f t="shared" si="328"/>
        <v>1.4321332651432574E-2</v>
      </c>
      <c r="AV658" s="210">
        <f t="shared" si="328"/>
        <v>1.4321332651432574E-2</v>
      </c>
      <c r="AW658" s="210">
        <f t="shared" si="328"/>
        <v>1.4321332651432574E-2</v>
      </c>
      <c r="AX658" s="210">
        <f t="shared" si="328"/>
        <v>1.4321332651432574E-2</v>
      </c>
      <c r="AY658" s="210">
        <f t="shared" si="328"/>
        <v>1.4321332651432574E-2</v>
      </c>
      <c r="AZ658" s="210">
        <f t="shared" si="328"/>
        <v>1.4321332651432574E-2</v>
      </c>
    </row>
    <row r="659" spans="2:52" s="202" customFormat="1" x14ac:dyDescent="0.25">
      <c r="B659" s="201"/>
      <c r="D659" s="208">
        <f t="shared" si="314"/>
        <v>33</v>
      </c>
      <c r="E659" s="207" t="s">
        <v>689</v>
      </c>
      <c r="G659"/>
      <c r="I659"/>
      <c r="J659"/>
      <c r="K659" s="211">
        <f t="shared" si="329"/>
        <v>0.11140396495336449</v>
      </c>
      <c r="L659" s="211">
        <f t="shared" si="329"/>
        <v>0.10756180968331759</v>
      </c>
      <c r="M659" s="211">
        <f t="shared" si="329"/>
        <v>0.10385216457235999</v>
      </c>
      <c r="N659" s="211">
        <f t="shared" si="329"/>
        <v>0.10027045954431628</v>
      </c>
      <c r="O659" s="211">
        <f t="shared" si="329"/>
        <v>9.6812282138067834E-2</v>
      </c>
      <c r="P659" s="211">
        <f t="shared" si="329"/>
        <v>9.3473372071646452E-2</v>
      </c>
      <c r="Q659" s="211">
        <f t="shared" si="329"/>
        <v>9.0249615993804211E-2</v>
      </c>
      <c r="R659" s="211">
        <f t="shared" si="329"/>
        <v>8.7137042416593938E-2</v>
      </c>
      <c r="S659" s="211">
        <f t="shared" si="329"/>
        <v>8.4131816822717018E-2</v>
      </c>
      <c r="T659" s="211">
        <f t="shared" si="329"/>
        <v>8.1230236941611897E-2</v>
      </c>
      <c r="U659" s="211">
        <f t="shared" si="329"/>
        <v>7.8428728188462749E-2</v>
      </c>
      <c r="V659" s="211">
        <f t="shared" si="329"/>
        <v>7.5723839260510115E-2</v>
      </c>
      <c r="W659" s="211">
        <f t="shared" si="329"/>
        <v>7.3112237885238171E-2</v>
      </c>
      <c r="X659" s="211">
        <f t="shared" si="329"/>
        <v>7.0590706715200527E-2</v>
      </c>
      <c r="Y659" s="211">
        <f t="shared" si="329"/>
        <v>6.8156139364427326E-2</v>
      </c>
      <c r="Z659" s="211">
        <f t="shared" si="329"/>
        <v>6.5723102749177323E-2</v>
      </c>
      <c r="AA659" s="211">
        <f t="shared" si="329"/>
        <v>6.3291652200649196E-2</v>
      </c>
      <c r="AB659" s="211">
        <f t="shared" si="329"/>
        <v>6.0861847267996615E-2</v>
      </c>
      <c r="AC659" s="211">
        <f t="shared" si="329"/>
        <v>5.8433752224772026E-2</v>
      </c>
      <c r="AD659" s="211">
        <f t="shared" si="329"/>
        <v>5.6007436660535155E-2</v>
      </c>
      <c r="AE659" s="211">
        <f t="shared" si="329"/>
        <v>5.3582976176454425E-2</v>
      </c>
      <c r="AF659" s="211">
        <f t="shared" si="329"/>
        <v>5.116045320899186E-2</v>
      </c>
      <c r="AG659" s="211">
        <f t="shared" si="329"/>
        <v>4.8739958012834497E-2</v>
      </c>
      <c r="AH659" s="211">
        <f t="shared" si="329"/>
        <v>4.6321589843872066E-2</v>
      </c>
      <c r="AI659" s="211">
        <f t="shared" si="329"/>
        <v>4.3905458396346748E-2</v>
      </c>
      <c r="AJ659" s="211">
        <f t="shared" si="329"/>
        <v>4.1491685567034309E-2</v>
      </c>
      <c r="AK659" s="211">
        <f t="shared" si="329"/>
        <v>3.9080407646135081E-2</v>
      </c>
      <c r="AL659" s="211">
        <f t="shared" si="329"/>
        <v>3.6671778073729996E-2</v>
      </c>
      <c r="AM659" s="211">
        <f>AM658*($K$76/$K$71)^(1/(COUNT($D658:$D663)))</f>
        <v>1.3906292938882774E-2</v>
      </c>
      <c r="AN659" s="210">
        <f t="shared" si="328"/>
        <v>1.3906292938882774E-2</v>
      </c>
      <c r="AO659" s="210">
        <f t="shared" si="328"/>
        <v>1.3906292938882774E-2</v>
      </c>
      <c r="AP659" s="210">
        <f t="shared" si="328"/>
        <v>1.3906292938882774E-2</v>
      </c>
      <c r="AQ659" s="210">
        <f t="shared" si="328"/>
        <v>1.3906292938882774E-2</v>
      </c>
      <c r="AR659" s="210">
        <f t="shared" si="328"/>
        <v>1.3906292938882774E-2</v>
      </c>
      <c r="AS659" s="210">
        <f t="shared" si="328"/>
        <v>1.3906292938882774E-2</v>
      </c>
      <c r="AT659" s="210">
        <f t="shared" si="328"/>
        <v>1.3906292938882774E-2</v>
      </c>
      <c r="AU659" s="210">
        <f t="shared" si="328"/>
        <v>1.3906292938882774E-2</v>
      </c>
      <c r="AV659" s="210">
        <f t="shared" si="328"/>
        <v>1.3906292938882774E-2</v>
      </c>
      <c r="AW659" s="210">
        <f t="shared" si="328"/>
        <v>1.3906292938882774E-2</v>
      </c>
      <c r="AX659" s="210">
        <f t="shared" si="328"/>
        <v>1.3906292938882774E-2</v>
      </c>
      <c r="AY659" s="210">
        <f t="shared" si="328"/>
        <v>1.3906292938882774E-2</v>
      </c>
      <c r="AZ659" s="210">
        <f t="shared" si="328"/>
        <v>1.3906292938882774E-2</v>
      </c>
    </row>
    <row r="660" spans="2:52" s="202" customFormat="1" x14ac:dyDescent="0.25">
      <c r="B660" s="201"/>
      <c r="D660" s="208">
        <f t="shared" si="314"/>
        <v>34</v>
      </c>
      <c r="E660" s="202" t="s">
        <v>690</v>
      </c>
      <c r="G660"/>
      <c r="I660"/>
      <c r="J660"/>
      <c r="K660" s="211">
        <f t="shared" si="329"/>
        <v>0.10817541976720634</v>
      </c>
      <c r="L660" s="211">
        <f t="shared" si="329"/>
        <v>0.10444461216693739</v>
      </c>
      <c r="M660" s="211">
        <f t="shared" si="329"/>
        <v>0.10084247451202366</v>
      </c>
      <c r="N660" s="211">
        <f t="shared" si="329"/>
        <v>9.7364569169488185E-2</v>
      </c>
      <c r="O660" s="211">
        <f t="shared" si="329"/>
        <v>9.4006611553643954E-2</v>
      </c>
      <c r="P660" s="211">
        <f t="shared" si="329"/>
        <v>9.0764464847722992E-2</v>
      </c>
      <c r="Q660" s="211">
        <f t="shared" si="329"/>
        <v>8.7634134907548497E-2</v>
      </c>
      <c r="R660" s="211">
        <f t="shared" si="329"/>
        <v>8.4611765340971715E-2</v>
      </c>
      <c r="S660" s="211">
        <f t="shared" si="329"/>
        <v>8.1693632757011372E-2</v>
      </c>
      <c r="T660" s="211">
        <f t="shared" si="329"/>
        <v>7.88761421788437E-2</v>
      </c>
      <c r="U660" s="211">
        <f t="shared" si="329"/>
        <v>7.6155822614990876E-2</v>
      </c>
      <c r="V660" s="211">
        <f t="shared" si="329"/>
        <v>7.3529322783252984E-2</v>
      </c>
      <c r="W660" s="211">
        <f t="shared" si="329"/>
        <v>7.0993406982115037E-2</v>
      </c>
      <c r="X660" s="211">
        <f t="shared" si="329"/>
        <v>6.8544951104542798E-2</v>
      </c>
      <c r="Y660" s="211">
        <f t="shared" si="329"/>
        <v>6.6180938789256946E-2</v>
      </c>
      <c r="Z660" s="211">
        <f t="shared" si="329"/>
        <v>6.3818412847978026E-2</v>
      </c>
      <c r="AA660" s="211">
        <f t="shared" si="329"/>
        <v>6.1457427008377606E-2</v>
      </c>
      <c r="AB660" s="211">
        <f t="shared" si="329"/>
        <v>5.909803909384375E-2</v>
      </c>
      <c r="AC660" s="211">
        <f t="shared" si="329"/>
        <v>5.6740311515247721E-2</v>
      </c>
      <c r="AD660" s="211">
        <f t="shared" si="329"/>
        <v>5.4384311845407401E-2</v>
      </c>
      <c r="AE660" s="211">
        <f t="shared" si="329"/>
        <v>5.2030113494529795E-2</v>
      </c>
      <c r="AF660" s="211">
        <f t="shared" si="329"/>
        <v>4.9677796510025136E-2</v>
      </c>
      <c r="AG660" s="211">
        <f t="shared" si="329"/>
        <v>4.7327448530952408E-2</v>
      </c>
      <c r="AH660" s="211">
        <f t="shared" si="329"/>
        <v>4.4979165936713729E-2</v>
      </c>
      <c r="AI660" s="211">
        <f t="shared" si="329"/>
        <v>4.2633055242554764E-2</v>
      </c>
      <c r="AJ660" s="211">
        <f t="shared" si="329"/>
        <v>4.0289234812618938E-2</v>
      </c>
      <c r="AK660" s="211">
        <f t="shared" si="329"/>
        <v>3.7947836987345281E-2</v>
      </c>
      <c r="AL660" s="211">
        <f t="shared" si="329"/>
        <v>3.5609010760040902E-2</v>
      </c>
      <c r="AM660" s="211">
        <f>AM659*($K$76/$K$71)^(1/(COUNT($D659:$D664)))</f>
        <v>1.350328129433377E-2</v>
      </c>
      <c r="AN660" s="210">
        <f t="shared" si="328"/>
        <v>1.350328129433377E-2</v>
      </c>
      <c r="AO660" s="210">
        <f t="shared" si="328"/>
        <v>1.350328129433377E-2</v>
      </c>
      <c r="AP660" s="210">
        <f t="shared" si="328"/>
        <v>1.350328129433377E-2</v>
      </c>
      <c r="AQ660" s="210">
        <f t="shared" si="328"/>
        <v>1.350328129433377E-2</v>
      </c>
      <c r="AR660" s="210">
        <f t="shared" si="328"/>
        <v>1.350328129433377E-2</v>
      </c>
      <c r="AS660" s="210">
        <f t="shared" si="328"/>
        <v>1.350328129433377E-2</v>
      </c>
      <c r="AT660" s="210">
        <f t="shared" si="328"/>
        <v>1.350328129433377E-2</v>
      </c>
      <c r="AU660" s="210">
        <f t="shared" si="328"/>
        <v>1.350328129433377E-2</v>
      </c>
      <c r="AV660" s="210">
        <f t="shared" si="328"/>
        <v>1.350328129433377E-2</v>
      </c>
      <c r="AW660" s="210">
        <f t="shared" si="328"/>
        <v>1.350328129433377E-2</v>
      </c>
      <c r="AX660" s="210">
        <f t="shared" si="328"/>
        <v>1.350328129433377E-2</v>
      </c>
      <c r="AY660" s="210">
        <f t="shared" si="328"/>
        <v>1.350328129433377E-2</v>
      </c>
      <c r="AZ660" s="210">
        <f t="shared" si="328"/>
        <v>1.350328129433377E-2</v>
      </c>
    </row>
    <row r="661" spans="2:52" s="202" customFormat="1" x14ac:dyDescent="0.25">
      <c r="B661" s="201"/>
      <c r="D661" s="208">
        <f t="shared" si="314"/>
        <v>35</v>
      </c>
      <c r="E661" s="202" t="s">
        <v>691</v>
      </c>
      <c r="G661"/>
      <c r="I661"/>
      <c r="J661"/>
      <c r="K661" s="209" cm="1">
        <f t="array" ref="K661">SUMPRODUCT((EmissionRates!$J$120:$S$179)*(EmissionRates!$E$120:$E$179=$D661)*(EmissionRates!$J$8:$S$8=$E$629)*(EmissionRates!$B$120:$B$179=K$2)*(EmissionRates!$F$120:$F$179=$F$629))</f>
        <v>0.14597786938318999</v>
      </c>
      <c r="L661" s="210">
        <f t="shared" ref="L661:AL661" si="330">K661*($AM$71/$K$71)^(1/(COUNT(K$2:AM$2)))</f>
        <v>0.14094331212667197</v>
      </c>
      <c r="M661" s="210">
        <f t="shared" si="330"/>
        <v>0.13608238918113721</v>
      </c>
      <c r="N661" s="210">
        <f t="shared" si="330"/>
        <v>0.13138911216023627</v>
      </c>
      <c r="O661" s="210">
        <f t="shared" si="330"/>
        <v>0.12685769920806209</v>
      </c>
      <c r="P661" s="210">
        <f t="shared" si="330"/>
        <v>0.12248256787622559</v>
      </c>
      <c r="Q661" s="210">
        <f t="shared" si="330"/>
        <v>0.11825832824659017</v>
      </c>
      <c r="R661" s="210">
        <f t="shared" si="330"/>
        <v>0.11417977629119273</v>
      </c>
      <c r="S661" s="210">
        <f t="shared" si="330"/>
        <v>0.11024188746117104</v>
      </c>
      <c r="T661" s="210">
        <f t="shared" si="330"/>
        <v>0.10643981049679938</v>
      </c>
      <c r="U661" s="210">
        <f t="shared" si="330"/>
        <v>0.10276886145100672</v>
      </c>
      <c r="V661" s="210">
        <f t="shared" si="330"/>
        <v>9.9224517919014862E-2</v>
      </c>
      <c r="W661" s="210">
        <f t="shared" si="330"/>
        <v>9.5802413466987521E-2</v>
      </c>
      <c r="X661" s="210">
        <f t="shared" si="330"/>
        <v>9.2498332252827095E-2</v>
      </c>
      <c r="Y661" s="210">
        <f t="shared" si="330"/>
        <v>8.9308203832491953E-2</v>
      </c>
      <c r="Z661" s="210">
        <f t="shared" si="330"/>
        <v>8.6120081207106375E-2</v>
      </c>
      <c r="AA661" s="210">
        <f t="shared" si="330"/>
        <v>8.2934036879749568E-2</v>
      </c>
      <c r="AB661" s="210">
        <f t="shared" si="330"/>
        <v>7.9750148880486066E-2</v>
      </c>
      <c r="AC661" s="210">
        <f t="shared" si="330"/>
        <v>7.6568501429982949E-2</v>
      </c>
      <c r="AD661" s="210">
        <f t="shared" si="330"/>
        <v>7.338918571472236E-2</v>
      </c>
      <c r="AE661" s="210">
        <f t="shared" si="330"/>
        <v>7.0212300798480842E-2</v>
      </c>
      <c r="AF661" s="210">
        <f t="shared" si="330"/>
        <v>6.7037954701642491E-2</v>
      </c>
      <c r="AG661" s="210">
        <f t="shared" si="330"/>
        <v>6.3866265689180385E-2</v>
      </c>
      <c r="AH661" s="210">
        <f t="shared" si="330"/>
        <v>6.0697363820768034E-2</v>
      </c>
      <c r="AI661" s="210">
        <f t="shared" si="330"/>
        <v>5.75313928339444E-2</v>
      </c>
      <c r="AJ661" s="210">
        <f t="shared" si="330"/>
        <v>5.4368512455803757E-2</v>
      </c>
      <c r="AK661" s="210">
        <f t="shared" si="330"/>
        <v>5.120890127382341E-2</v>
      </c>
      <c r="AL661" s="210">
        <f t="shared" si="330"/>
        <v>4.8052760347778042E-2</v>
      </c>
      <c r="AM661" s="209" cm="1">
        <f t="array" ref="AM661">SUMPRODUCT((EmissionRates!$J$120:$S$179)*(EmissionRates!$E$120:$E$179=$D661)*(EmissionRates!$J$8:$S$8=$E$629)*(EmissionRates!$B$120:$B$179=AM$2)*(EmissionRates!$F$120:$F$179=$F$629))</f>
        <v>1.51920826766287E-2</v>
      </c>
      <c r="AN661" s="210">
        <f t="shared" si="328"/>
        <v>1.51920826766287E-2</v>
      </c>
      <c r="AO661" s="210">
        <f t="shared" si="328"/>
        <v>1.51920826766287E-2</v>
      </c>
      <c r="AP661" s="210">
        <f t="shared" si="328"/>
        <v>1.51920826766287E-2</v>
      </c>
      <c r="AQ661" s="210">
        <f t="shared" si="328"/>
        <v>1.51920826766287E-2</v>
      </c>
      <c r="AR661" s="210">
        <f t="shared" si="328"/>
        <v>1.51920826766287E-2</v>
      </c>
      <c r="AS661" s="210">
        <f t="shared" si="328"/>
        <v>1.51920826766287E-2</v>
      </c>
      <c r="AT661" s="210">
        <f t="shared" si="328"/>
        <v>1.51920826766287E-2</v>
      </c>
      <c r="AU661" s="210">
        <f t="shared" si="328"/>
        <v>1.51920826766287E-2</v>
      </c>
      <c r="AV661" s="210">
        <f t="shared" si="328"/>
        <v>1.51920826766287E-2</v>
      </c>
      <c r="AW661" s="210">
        <f t="shared" si="328"/>
        <v>1.51920826766287E-2</v>
      </c>
      <c r="AX661" s="210">
        <f t="shared" si="328"/>
        <v>1.51920826766287E-2</v>
      </c>
      <c r="AY661" s="210">
        <f t="shared" si="328"/>
        <v>1.51920826766287E-2</v>
      </c>
      <c r="AZ661" s="210">
        <f t="shared" si="328"/>
        <v>1.51920826766287E-2</v>
      </c>
    </row>
    <row r="662" spans="2:52" s="202" customFormat="1" x14ac:dyDescent="0.25">
      <c r="B662" s="201"/>
      <c r="D662" s="208">
        <f t="shared" si="314"/>
        <v>36</v>
      </c>
      <c r="E662" s="202" t="s">
        <v>692</v>
      </c>
      <c r="G662"/>
      <c r="I662"/>
      <c r="J662"/>
      <c r="K662" s="211">
        <f t="shared" ref="K662:AL665" si="331">K661*($K$76/$K$71)^(1/(COUNT($D661:$D666)))</f>
        <v>0.14174735435906125</v>
      </c>
      <c r="L662" s="211">
        <f t="shared" si="331"/>
        <v>0.13685870120570304</v>
      </c>
      <c r="M662" s="211">
        <f t="shared" si="331"/>
        <v>0.13213865035015773</v>
      </c>
      <c r="N662" s="211">
        <f t="shared" si="331"/>
        <v>0.12758138695264515</v>
      </c>
      <c r="O662" s="211">
        <f t="shared" si="331"/>
        <v>0.12318129671846723</v>
      </c>
      <c r="P662" s="211">
        <f t="shared" si="331"/>
        <v>0.11893295898150973</v>
      </c>
      <c r="Q662" s="211">
        <f t="shared" si="331"/>
        <v>0.1148311400262834</v>
      </c>
      <c r="R662" s="211">
        <f t="shared" si="331"/>
        <v>0.11087078664027805</v>
      </c>
      <c r="S662" s="211">
        <f t="shared" si="331"/>
        <v>0.1070470198886861</v>
      </c>
      <c r="T662" s="211">
        <f t="shared" si="331"/>
        <v>0.10335512910382666</v>
      </c>
      <c r="U662" s="211">
        <f t="shared" si="331"/>
        <v>9.9790566081865262E-2</v>
      </c>
      <c r="V662" s="211">
        <f t="shared" si="331"/>
        <v>9.634893947968011E-2</v>
      </c>
      <c r="W662" s="211">
        <f t="shared" si="331"/>
        <v>9.3026009404971827E-2</v>
      </c>
      <c r="X662" s="211">
        <f t="shared" si="331"/>
        <v>8.9817682192952331E-2</v>
      </c>
      <c r="Y662" s="211">
        <f t="shared" si="331"/>
        <v>8.6720005363177824E-2</v>
      </c>
      <c r="Z662" s="211">
        <f t="shared" si="331"/>
        <v>8.3624276199365882E-2</v>
      </c>
      <c r="AA662" s="211">
        <f t="shared" si="331"/>
        <v>8.0530565103418578E-2</v>
      </c>
      <c r="AB662" s="211">
        <f t="shared" si="331"/>
        <v>7.7438947844048325E-2</v>
      </c>
      <c r="AC662" s="211">
        <f t="shared" si="331"/>
        <v>7.4349506201163221E-2</v>
      </c>
      <c r="AD662" s="211">
        <f t="shared" si="331"/>
        <v>7.126232871861346E-2</v>
      </c>
      <c r="AE662" s="211">
        <f t="shared" si="331"/>
        <v>6.8177511589255502E-2</v>
      </c>
      <c r="AF662" s="211">
        <f t="shared" si="331"/>
        <v>6.5095159702986211E-2</v>
      </c>
      <c r="AG662" s="211">
        <f t="shared" si="331"/>
        <v>6.2015387897397863E-2</v>
      </c>
      <c r="AH662" s="211">
        <f t="shared" si="331"/>
        <v>5.893832246296659E-2</v>
      </c>
      <c r="AI662" s="211">
        <f t="shared" si="331"/>
        <v>5.5864102971642286E-2</v>
      </c>
      <c r="AJ662" s="211">
        <f t="shared" si="331"/>
        <v>5.2792884521544459E-2</v>
      </c>
      <c r="AK662" s="211">
        <f t="shared" si="331"/>
        <v>4.9724840524591904E-2</v>
      </c>
      <c r="AL662" s="211">
        <f t="shared" si="331"/>
        <v>4.666016621374184E-2</v>
      </c>
      <c r="AM662" s="211">
        <f>AM661*($K$76/$K$71)^(1/(COUNT($D661:$D666)))</f>
        <v>1.475180817280939E-2</v>
      </c>
      <c r="AN662" s="210">
        <f t="shared" si="328"/>
        <v>1.475180817280939E-2</v>
      </c>
      <c r="AO662" s="210">
        <f t="shared" si="328"/>
        <v>1.475180817280939E-2</v>
      </c>
      <c r="AP662" s="210">
        <f t="shared" si="328"/>
        <v>1.475180817280939E-2</v>
      </c>
      <c r="AQ662" s="210">
        <f t="shared" si="328"/>
        <v>1.475180817280939E-2</v>
      </c>
      <c r="AR662" s="210">
        <f t="shared" si="328"/>
        <v>1.475180817280939E-2</v>
      </c>
      <c r="AS662" s="210">
        <f t="shared" si="328"/>
        <v>1.475180817280939E-2</v>
      </c>
      <c r="AT662" s="210">
        <f t="shared" si="328"/>
        <v>1.475180817280939E-2</v>
      </c>
      <c r="AU662" s="210">
        <f t="shared" si="328"/>
        <v>1.475180817280939E-2</v>
      </c>
      <c r="AV662" s="210">
        <f t="shared" si="328"/>
        <v>1.475180817280939E-2</v>
      </c>
      <c r="AW662" s="210">
        <f t="shared" si="328"/>
        <v>1.475180817280939E-2</v>
      </c>
      <c r="AX662" s="210">
        <f t="shared" si="328"/>
        <v>1.475180817280939E-2</v>
      </c>
      <c r="AY662" s="210">
        <f t="shared" si="328"/>
        <v>1.475180817280939E-2</v>
      </c>
      <c r="AZ662" s="210">
        <f t="shared" si="328"/>
        <v>1.475180817280939E-2</v>
      </c>
    </row>
    <row r="663" spans="2:52" s="202" customFormat="1" x14ac:dyDescent="0.25">
      <c r="B663" s="201"/>
      <c r="D663" s="208">
        <f t="shared" si="314"/>
        <v>37</v>
      </c>
      <c r="E663" s="202" t="s">
        <v>693</v>
      </c>
      <c r="G663"/>
      <c r="I663"/>
      <c r="J663"/>
      <c r="K663" s="211">
        <f t="shared" si="331"/>
        <v>0.13763944187355701</v>
      </c>
      <c r="L663" s="211">
        <f t="shared" si="331"/>
        <v>0.13289246444611824</v>
      </c>
      <c r="M663" s="211">
        <f t="shared" si="331"/>
        <v>0.12830920313369623</v>
      </c>
      <c r="N663" s="211">
        <f t="shared" si="331"/>
        <v>0.12388401161360967</v>
      </c>
      <c r="O663" s="211">
        <f t="shared" si="331"/>
        <v>0.11961143829635802</v>
      </c>
      <c r="P663" s="211">
        <f t="shared" si="331"/>
        <v>0.11548621960956691</v>
      </c>
      <c r="Q663" s="211">
        <f t="shared" si="331"/>
        <v>0.11150327351356003</v>
      </c>
      <c r="R663" s="211">
        <f t="shared" si="331"/>
        <v>0.10765769324056933</v>
      </c>
      <c r="S663" s="211">
        <f t="shared" si="331"/>
        <v>0.10394474124987042</v>
      </c>
      <c r="T663" s="211">
        <f t="shared" si="331"/>
        <v>0.10035984339139623</v>
      </c>
      <c r="U663" s="211">
        <f t="shared" si="331"/>
        <v>9.6898583270638813E-2</v>
      </c>
      <c r="V663" s="211">
        <f t="shared" si="331"/>
        <v>9.3556696807897452E-2</v>
      </c>
      <c r="W663" s="211">
        <f t="shared" si="331"/>
        <v>9.0330066985169696E-2</v>
      </c>
      <c r="X663" s="211">
        <f t="shared" si="331"/>
        <v>8.7214718774214675E-2</v>
      </c>
      <c r="Y663" s="211">
        <f t="shared" si="331"/>
        <v>8.4206814239539615E-2</v>
      </c>
      <c r="Z663" s="211">
        <f t="shared" si="331"/>
        <v>8.1200800926448602E-2</v>
      </c>
      <c r="AA663" s="211">
        <f t="shared" si="331"/>
        <v>7.8196747196559724E-2</v>
      </c>
      <c r="AB663" s="211">
        <f t="shared" si="331"/>
        <v>7.5194726622768493E-2</v>
      </c>
      <c r="AC663" s="211">
        <f t="shared" si="331"/>
        <v>7.2194818614958495E-2</v>
      </c>
      <c r="AD663" s="211">
        <f t="shared" si="331"/>
        <v>6.9197109150932787E-2</v>
      </c>
      <c r="AE663" s="211">
        <f t="shared" si="331"/>
        <v>6.6201691635828563E-2</v>
      </c>
      <c r="AF663" s="211">
        <f t="shared" si="331"/>
        <v>6.3208667919778583E-2</v>
      </c>
      <c r="AG663" s="211">
        <f t="shared" si="331"/>
        <v>6.0218149512321628E-2</v>
      </c>
      <c r="AH663" s="211">
        <f t="shared" si="331"/>
        <v>5.723025904396975E-2</v>
      </c>
      <c r="AI663" s="211">
        <f t="shared" si="331"/>
        <v>5.4245132041804728E-2</v>
      </c>
      <c r="AJ663" s="211">
        <f t="shared" si="331"/>
        <v>5.1262919109121424E-2</v>
      </c>
      <c r="AK663" s="211">
        <f t="shared" si="331"/>
        <v>4.8283788632270501E-2</v>
      </c>
      <c r="AL663" s="211">
        <f t="shared" si="331"/>
        <v>4.5307930186255944E-2</v>
      </c>
      <c r="AM663" s="211">
        <f>AM662*($K$76/$K$71)^(1/(COUNT($D662:$D667)))</f>
        <v>1.4324293054443632E-2</v>
      </c>
      <c r="AN663" s="210">
        <f t="shared" si="328"/>
        <v>1.4324293054443632E-2</v>
      </c>
      <c r="AO663" s="210">
        <f t="shared" si="328"/>
        <v>1.4324293054443632E-2</v>
      </c>
      <c r="AP663" s="210">
        <f t="shared" si="328"/>
        <v>1.4324293054443632E-2</v>
      </c>
      <c r="AQ663" s="210">
        <f t="shared" si="328"/>
        <v>1.4324293054443632E-2</v>
      </c>
      <c r="AR663" s="210">
        <f t="shared" si="328"/>
        <v>1.4324293054443632E-2</v>
      </c>
      <c r="AS663" s="210">
        <f t="shared" si="328"/>
        <v>1.4324293054443632E-2</v>
      </c>
      <c r="AT663" s="210">
        <f t="shared" si="328"/>
        <v>1.4324293054443632E-2</v>
      </c>
      <c r="AU663" s="210">
        <f t="shared" si="328"/>
        <v>1.4324293054443632E-2</v>
      </c>
      <c r="AV663" s="210">
        <f t="shared" si="328"/>
        <v>1.4324293054443632E-2</v>
      </c>
      <c r="AW663" s="210">
        <f t="shared" si="328"/>
        <v>1.4324293054443632E-2</v>
      </c>
      <c r="AX663" s="210">
        <f t="shared" si="328"/>
        <v>1.4324293054443632E-2</v>
      </c>
      <c r="AY663" s="210">
        <f t="shared" si="328"/>
        <v>1.4324293054443632E-2</v>
      </c>
      <c r="AZ663" s="210">
        <f t="shared" si="328"/>
        <v>1.4324293054443632E-2</v>
      </c>
    </row>
    <row r="664" spans="2:52" s="202" customFormat="1" x14ac:dyDescent="0.25">
      <c r="B664" s="201"/>
      <c r="D664" s="208">
        <f t="shared" si="314"/>
        <v>38</v>
      </c>
      <c r="E664" s="202" t="s">
        <v>694</v>
      </c>
      <c r="G664"/>
      <c r="I664"/>
      <c r="J664"/>
      <c r="K664" s="211">
        <f t="shared" si="331"/>
        <v>0.13365057884096754</v>
      </c>
      <c r="L664" s="211">
        <f t="shared" si="331"/>
        <v>0.12904117130279236</v>
      </c>
      <c r="M664" s="211">
        <f t="shared" si="331"/>
        <v>0.12459073530097146</v>
      </c>
      <c r="N664" s="211">
        <f t="shared" si="331"/>
        <v>0.12029378814620872</v>
      </c>
      <c r="O664" s="211">
        <f t="shared" si="331"/>
        <v>0.11614503623891942</v>
      </c>
      <c r="P664" s="211">
        <f t="shared" si="331"/>
        <v>0.11213936854781024</v>
      </c>
      <c r="Q664" s="211">
        <f t="shared" si="331"/>
        <v>0.1082718503133734</v>
      </c>
      <c r="R664" s="211">
        <f t="shared" si="331"/>
        <v>0.10453771696853778</v>
      </c>
      <c r="S664" s="211">
        <f t="shared" si="331"/>
        <v>0.10093236826898767</v>
      </c>
      <c r="T664" s="211">
        <f t="shared" si="331"/>
        <v>9.7451362625917928E-2</v>
      </c>
      <c r="U664" s="211">
        <f t="shared" si="331"/>
        <v>9.4090411634243948E-2</v>
      </c>
      <c r="V664" s="211">
        <f t="shared" si="331"/>
        <v>9.0845374789525493E-2</v>
      </c>
      <c r="W664" s="211">
        <f t="shared" si="331"/>
        <v>8.7712254387095678E-2</v>
      </c>
      <c r="X664" s="211">
        <f t="shared" si="331"/>
        <v>8.4687190597111633E-2</v>
      </c>
      <c r="Y664" s="211">
        <f t="shared" si="331"/>
        <v>8.1766456709459007E-2</v>
      </c>
      <c r="Z664" s="211">
        <f t="shared" si="331"/>
        <v>7.8847559234799497E-2</v>
      </c>
      <c r="AA664" s="211">
        <f t="shared" si="331"/>
        <v>7.5930564553595772E-2</v>
      </c>
      <c r="AB664" s="211">
        <f t="shared" si="331"/>
        <v>7.3015544106562316E-2</v>
      </c>
      <c r="AC664" s="211">
        <f t="shared" si="331"/>
        <v>7.0102575002242748E-2</v>
      </c>
      <c r="AD664" s="211">
        <f t="shared" si="331"/>
        <v>6.7191740726758417E-2</v>
      </c>
      <c r="AE664" s="211">
        <f t="shared" si="331"/>
        <v>6.4283131978316782E-2</v>
      </c>
      <c r="AF664" s="211">
        <f t="shared" si="331"/>
        <v>6.137684765538047E-2</v>
      </c>
      <c r="AG664" s="211">
        <f t="shared" si="331"/>
        <v>5.8472996035883476E-2</v>
      </c>
      <c r="AH664" s="211">
        <f t="shared" si="331"/>
        <v>5.5571696196441471E-2</v>
      </c>
      <c r="AI664" s="211">
        <f t="shared" si="331"/>
        <v>5.2673079736490498E-2</v>
      </c>
      <c r="AJ664" s="211">
        <f t="shared" si="331"/>
        <v>4.9777292894763146E-2</v>
      </c>
      <c r="AK664" s="211">
        <f t="shared" si="331"/>
        <v>4.6884499177685543E-2</v>
      </c>
      <c r="AL664" s="211">
        <f t="shared" si="331"/>
        <v>4.3994882666278885E-2</v>
      </c>
      <c r="AM664" s="211">
        <f>AM663*($K$76/$K$71)^(1/(COUNT($D663:$D668)))</f>
        <v>1.3909167547865815E-2</v>
      </c>
      <c r="AN664" s="210">
        <f t="shared" si="328"/>
        <v>1.3909167547865815E-2</v>
      </c>
      <c r="AO664" s="210">
        <f t="shared" si="328"/>
        <v>1.3909167547865815E-2</v>
      </c>
      <c r="AP664" s="210">
        <f t="shared" si="328"/>
        <v>1.3909167547865815E-2</v>
      </c>
      <c r="AQ664" s="210">
        <f t="shared" si="328"/>
        <v>1.3909167547865815E-2</v>
      </c>
      <c r="AR664" s="210">
        <f t="shared" si="328"/>
        <v>1.3909167547865815E-2</v>
      </c>
      <c r="AS664" s="210">
        <f t="shared" si="328"/>
        <v>1.3909167547865815E-2</v>
      </c>
      <c r="AT664" s="210">
        <f t="shared" si="328"/>
        <v>1.3909167547865815E-2</v>
      </c>
      <c r="AU664" s="210">
        <f t="shared" si="328"/>
        <v>1.3909167547865815E-2</v>
      </c>
      <c r="AV664" s="210">
        <f t="shared" si="328"/>
        <v>1.3909167547865815E-2</v>
      </c>
      <c r="AW664" s="210">
        <f t="shared" si="328"/>
        <v>1.3909167547865815E-2</v>
      </c>
      <c r="AX664" s="210">
        <f t="shared" si="328"/>
        <v>1.3909167547865815E-2</v>
      </c>
      <c r="AY664" s="210">
        <f t="shared" si="328"/>
        <v>1.3909167547865815E-2</v>
      </c>
      <c r="AZ664" s="210">
        <f t="shared" si="328"/>
        <v>1.3909167547865815E-2</v>
      </c>
    </row>
    <row r="665" spans="2:52" s="202" customFormat="1" x14ac:dyDescent="0.25">
      <c r="B665" s="201"/>
      <c r="D665" s="208">
        <f t="shared" si="314"/>
        <v>39</v>
      </c>
      <c r="E665" s="202" t="s">
        <v>695</v>
      </c>
      <c r="G665"/>
      <c r="I665"/>
      <c r="J665"/>
      <c r="K665" s="211">
        <f t="shared" si="331"/>
        <v>0.12977731514586577</v>
      </c>
      <c r="L665" s="211">
        <f t="shared" si="331"/>
        <v>0.12530149064959262</v>
      </c>
      <c r="M665" s="211">
        <f t="shared" si="331"/>
        <v>0.12098003061138306</v>
      </c>
      <c r="N665" s="211">
        <f t="shared" si="331"/>
        <v>0.11680761123314508</v>
      </c>
      <c r="O665" s="211">
        <f t="shared" si="331"/>
        <v>0.11277909232657932</v>
      </c>
      <c r="P665" s="211">
        <f t="shared" si="331"/>
        <v>0.10888951098075321</v>
      </c>
      <c r="Q665" s="211">
        <f t="shared" si="331"/>
        <v>0.10513407544807117</v>
      </c>
      <c r="R665" s="211">
        <f t="shared" si="331"/>
        <v>0.10150815924110841</v>
      </c>
      <c r="S665" s="211">
        <f t="shared" si="331"/>
        <v>9.8007295433036143E-2</v>
      </c>
      <c r="T665" s="211">
        <f t="shared" si="331"/>
        <v>9.4627171154616455E-2</v>
      </c>
      <c r="U665" s="211">
        <f t="shared" si="331"/>
        <v>9.13636222809876E-2</v>
      </c>
      <c r="V665" s="211">
        <f t="shared" si="331"/>
        <v>8.8212628301694157E-2</v>
      </c>
      <c r="W665" s="211">
        <f t="shared" si="331"/>
        <v>8.5170307367641904E-2</v>
      </c>
      <c r="X665" s="211">
        <f t="shared" si="331"/>
        <v>8.2232911508876128E-2</v>
      </c>
      <c r="Y665" s="211">
        <f t="shared" si="331"/>
        <v>7.9396822017291258E-2</v>
      </c>
      <c r="Z665" s="211">
        <f t="shared" si="331"/>
        <v>7.6562515718490209E-2</v>
      </c>
      <c r="AA665" s="211">
        <f t="shared" si="331"/>
        <v>7.3730057069195151E-2</v>
      </c>
      <c r="AB665" s="211">
        <f t="shared" si="331"/>
        <v>7.0899515439731275E-2</v>
      </c>
      <c r="AC665" s="211">
        <f t="shared" si="331"/>
        <v>6.8070965703996247E-2</v>
      </c>
      <c r="AD665" s="211">
        <f t="shared" si="331"/>
        <v>6.5244488928639974E-2</v>
      </c>
      <c r="AE665" s="211">
        <f t="shared" si="331"/>
        <v>6.2420173183388397E-2</v>
      </c>
      <c r="AF665" s="211">
        <f t="shared" si="331"/>
        <v>5.9598114500574957E-2</v>
      </c>
      <c r="AG665" s="211">
        <f t="shared" si="331"/>
        <v>5.6778418020182471E-2</v>
      </c>
      <c r="AH665" s="211">
        <f t="shared" si="331"/>
        <v>5.3961199367924005E-2</v>
      </c>
      <c r="AI665" s="211">
        <f t="shared" si="331"/>
        <v>5.1146586329415086E-2</v>
      </c>
      <c r="AJ665" s="211">
        <f t="shared" si="331"/>
        <v>4.8334720905313336E-2</v>
      </c>
      <c r="AK665" s="211">
        <f t="shared" si="331"/>
        <v>4.5525761863543103E-2</v>
      </c>
      <c r="AL665" s="211">
        <f t="shared" si="331"/>
        <v>4.2719887950361302E-2</v>
      </c>
      <c r="AM665" s="211">
        <f>AM664*($K$76/$K$71)^(1/(COUNT($D664:$D669)))</f>
        <v>1.3506072595644609E-2</v>
      </c>
      <c r="AN665" s="210">
        <f t="shared" si="328"/>
        <v>1.3506072595644609E-2</v>
      </c>
      <c r="AO665" s="210">
        <f t="shared" si="328"/>
        <v>1.3506072595644609E-2</v>
      </c>
      <c r="AP665" s="210">
        <f t="shared" si="328"/>
        <v>1.3506072595644609E-2</v>
      </c>
      <c r="AQ665" s="210">
        <f t="shared" si="328"/>
        <v>1.3506072595644609E-2</v>
      </c>
      <c r="AR665" s="210">
        <f t="shared" si="328"/>
        <v>1.3506072595644609E-2</v>
      </c>
      <c r="AS665" s="210">
        <f t="shared" si="328"/>
        <v>1.3506072595644609E-2</v>
      </c>
      <c r="AT665" s="210">
        <f t="shared" si="328"/>
        <v>1.3506072595644609E-2</v>
      </c>
      <c r="AU665" s="210">
        <f t="shared" si="328"/>
        <v>1.3506072595644609E-2</v>
      </c>
      <c r="AV665" s="210">
        <f t="shared" si="328"/>
        <v>1.3506072595644609E-2</v>
      </c>
      <c r="AW665" s="210">
        <f t="shared" si="328"/>
        <v>1.3506072595644609E-2</v>
      </c>
      <c r="AX665" s="210">
        <f t="shared" si="328"/>
        <v>1.3506072595644609E-2</v>
      </c>
      <c r="AY665" s="210">
        <f t="shared" si="328"/>
        <v>1.3506072595644609E-2</v>
      </c>
      <c r="AZ665" s="210">
        <f t="shared" si="328"/>
        <v>1.3506072595644609E-2</v>
      </c>
    </row>
    <row r="666" spans="2:52" s="202" customFormat="1" x14ac:dyDescent="0.25">
      <c r="B666" s="201"/>
      <c r="D666" s="208">
        <f t="shared" si="314"/>
        <v>40</v>
      </c>
      <c r="E666" s="202" t="s">
        <v>696</v>
      </c>
      <c r="G666"/>
      <c r="I666"/>
      <c r="J666"/>
      <c r="K666" s="209" cm="1">
        <f t="array" ref="K666">SUMPRODUCT((EmissionRates!$J$120:$S$179)*(EmissionRates!$E$120:$E$179=$D666)*(EmissionRates!$J$8:$S$8=$E$629)*(EmissionRates!$B$120:$B$179=K$2)*(EmissionRates!$F$120:$F$179=$F$629))</f>
        <v>0.145359289748727</v>
      </c>
      <c r="L666" s="210">
        <f t="shared" ref="L666:AL666" si="332">K666*($AM$71/$K$71)^(1/(COUNT(K$2:AM$2)))</f>
        <v>0.14034606637384855</v>
      </c>
      <c r="M666" s="210">
        <f t="shared" si="332"/>
        <v>0.13550574153644834</v>
      </c>
      <c r="N666" s="210">
        <f t="shared" si="332"/>
        <v>0.1308323522258989</v>
      </c>
      <c r="O666" s="210">
        <f t="shared" si="332"/>
        <v>0.12632014108684475</v>
      </c>
      <c r="P666" s="210">
        <f t="shared" si="332"/>
        <v>0.12196354932646118</v>
      </c>
      <c r="Q666" s="210">
        <f t="shared" si="332"/>
        <v>0.11775720986633108</v>
      </c>
      <c r="R666" s="210">
        <f t="shared" si="332"/>
        <v>0.11369594073050326</v>
      </c>
      <c r="S666" s="210">
        <f t="shared" si="332"/>
        <v>0.10977473866158668</v>
      </c>
      <c r="T666" s="210">
        <f t="shared" si="332"/>
        <v>0.10598877295701596</v>
      </c>
      <c r="U666" s="210">
        <f t="shared" si="332"/>
        <v>0.10233337951789488</v>
      </c>
      <c r="V666" s="210">
        <f t="shared" si="332"/>
        <v>9.8804055103086291E-2</v>
      </c>
      <c r="W666" s="210">
        <f t="shared" si="332"/>
        <v>9.539645178146984E-2</v>
      </c>
      <c r="X666" s="210">
        <f t="shared" si="332"/>
        <v>9.2106371575532975E-2</v>
      </c>
      <c r="Y666" s="210">
        <f t="shared" si="332"/>
        <v>8.892976128969643E-2</v>
      </c>
      <c r="Z666" s="210">
        <f t="shared" si="332"/>
        <v>8.5755148299275163E-2</v>
      </c>
      <c r="AA666" s="210">
        <f t="shared" si="332"/>
        <v>8.2582604800117365E-2</v>
      </c>
      <c r="AB666" s="210">
        <f t="shared" si="332"/>
        <v>7.9412208491636008E-2</v>
      </c>
      <c r="AC666" s="210">
        <f t="shared" si="332"/>
        <v>7.6244043237614037E-2</v>
      </c>
      <c r="AD666" s="210">
        <f t="shared" si="332"/>
        <v>7.3078199838131852E-2</v>
      </c>
      <c r="AE666" s="210">
        <f t="shared" si="332"/>
        <v>6.9914776937184314E-2</v>
      </c>
      <c r="AF666" s="210">
        <f t="shared" si="332"/>
        <v>6.6753882097420322E-2</v>
      </c>
      <c r="AG666" s="210">
        <f t="shared" si="332"/>
        <v>6.3595633082666428E-2</v>
      </c>
      <c r="AH666" s="210">
        <f t="shared" si="332"/>
        <v>6.0440159401469677E-2</v>
      </c>
      <c r="AI666" s="210">
        <f t="shared" si="332"/>
        <v>5.7287604182282771E-2</v>
      </c>
      <c r="AJ666" s="210">
        <f t="shared" si="332"/>
        <v>5.4138126475358164E-2</v>
      </c>
      <c r="AK666" s="210">
        <f t="shared" si="332"/>
        <v>5.0991904111410663E-2</v>
      </c>
      <c r="AL666" s="210">
        <f t="shared" si="332"/>
        <v>4.7849137298226346E-2</v>
      </c>
      <c r="AM666" s="209" cm="1">
        <f t="array" ref="AM666">SUMPRODUCT((EmissionRates!$J$120:$S$179)*(EmissionRates!$E$120:$E$179=$D666)*(EmissionRates!$J$8:$S$8=$E$629)*(EmissionRates!$B$120:$B$179=AM$2)*(EmissionRates!$F$120:$F$179=$F$629))</f>
        <v>1.5486239276289501E-2</v>
      </c>
      <c r="AN666" s="210">
        <f t="shared" si="328"/>
        <v>1.5486239276289501E-2</v>
      </c>
      <c r="AO666" s="210">
        <f t="shared" si="328"/>
        <v>1.5486239276289501E-2</v>
      </c>
      <c r="AP666" s="210">
        <f t="shared" si="328"/>
        <v>1.5486239276289501E-2</v>
      </c>
      <c r="AQ666" s="210">
        <f t="shared" si="328"/>
        <v>1.5486239276289501E-2</v>
      </c>
      <c r="AR666" s="210">
        <f t="shared" si="328"/>
        <v>1.5486239276289501E-2</v>
      </c>
      <c r="AS666" s="210">
        <f t="shared" si="328"/>
        <v>1.5486239276289501E-2</v>
      </c>
      <c r="AT666" s="210">
        <f t="shared" si="328"/>
        <v>1.5486239276289501E-2</v>
      </c>
      <c r="AU666" s="210">
        <f t="shared" si="328"/>
        <v>1.5486239276289501E-2</v>
      </c>
      <c r="AV666" s="210">
        <f t="shared" si="328"/>
        <v>1.5486239276289501E-2</v>
      </c>
      <c r="AW666" s="210">
        <f t="shared" si="328"/>
        <v>1.5486239276289501E-2</v>
      </c>
      <c r="AX666" s="210">
        <f t="shared" si="328"/>
        <v>1.5486239276289501E-2</v>
      </c>
      <c r="AY666" s="210">
        <f t="shared" si="328"/>
        <v>1.5486239276289501E-2</v>
      </c>
      <c r="AZ666" s="210">
        <f t="shared" si="328"/>
        <v>1.5486239276289501E-2</v>
      </c>
    </row>
    <row r="667" spans="2:52" s="202" customFormat="1" x14ac:dyDescent="0.25">
      <c r="B667" s="201"/>
      <c r="D667" s="208">
        <f t="shared" si="314"/>
        <v>41</v>
      </c>
      <c r="E667" s="202" t="s">
        <v>697</v>
      </c>
      <c r="G667"/>
      <c r="I667"/>
      <c r="J667"/>
      <c r="K667" s="211">
        <f t="shared" ref="K667:AL670" si="333">K666*($K$76/$K$71)^(1/(COUNT($D666:$D671)))</f>
        <v>0.14114670148601949</v>
      </c>
      <c r="L667" s="211">
        <f t="shared" si="333"/>
        <v>0.13627876394724997</v>
      </c>
      <c r="M667" s="211">
        <f t="shared" si="333"/>
        <v>0.13157871425588943</v>
      </c>
      <c r="N667" s="211">
        <f t="shared" si="333"/>
        <v>0.12704076221247795</v>
      </c>
      <c r="O667" s="211">
        <f t="shared" si="333"/>
        <v>0.12265931731283028</v>
      </c>
      <c r="P667" s="211">
        <f t="shared" si="333"/>
        <v>0.11842898186084588</v>
      </c>
      <c r="Q667" s="211">
        <f t="shared" si="333"/>
        <v>0.11434454431884801</v>
      </c>
      <c r="R667" s="211">
        <f t="shared" si="333"/>
        <v>0.11040097288725952</v>
      </c>
      <c r="S667" s="211">
        <f t="shared" si="333"/>
        <v>0.10659340930570606</v>
      </c>
      <c r="T667" s="211">
        <f t="shared" si="333"/>
        <v>0.10291716286790981</v>
      </c>
      <c r="U667" s="211">
        <f t="shared" si="333"/>
        <v>9.9367704643000612E-2</v>
      </c>
      <c r="V667" s="211">
        <f t="shared" si="333"/>
        <v>9.5940661896125393E-2</v>
      </c>
      <c r="W667" s="211">
        <f t="shared" si="333"/>
        <v>9.2631812701482311E-2</v>
      </c>
      <c r="X667" s="211">
        <f t="shared" si="333"/>
        <v>8.9437080741143329E-2</v>
      </c>
      <c r="Y667" s="211">
        <f t="shared" si="333"/>
        <v>8.6352530283257525E-2</v>
      </c>
      <c r="Z667" s="211">
        <f t="shared" si="333"/>
        <v>8.3269919238120979E-2</v>
      </c>
      <c r="AA667" s="211">
        <f t="shared" si="333"/>
        <v>8.0189317709308414E-2</v>
      </c>
      <c r="AB667" s="211">
        <f t="shared" si="333"/>
        <v>7.7110801144463156E-2</v>
      </c>
      <c r="AC667" s="211">
        <f t="shared" si="333"/>
        <v>7.4034450976951868E-2</v>
      </c>
      <c r="AD667" s="211">
        <f t="shared" si="333"/>
        <v>7.0960355375421114E-2</v>
      </c>
      <c r="AE667" s="211">
        <f t="shared" si="333"/>
        <v>6.788861012511116E-2</v>
      </c>
      <c r="AF667" s="211">
        <f t="shared" si="333"/>
        <v>6.4819319671449091E-2</v>
      </c>
      <c r="AG667" s="211">
        <f t="shared" si="333"/>
        <v>6.1752598365404129E-2</v>
      </c>
      <c r="AH667" s="211">
        <f t="shared" si="333"/>
        <v>5.8688571962297896E-2</v>
      </c>
      <c r="AI667" s="211">
        <f t="shared" si="333"/>
        <v>5.5627379442645647E-2</v>
      </c>
      <c r="AJ667" s="211">
        <f t="shared" si="333"/>
        <v>5.2569175247340311E-2</v>
      </c>
      <c r="AK667" s="211">
        <f t="shared" si="333"/>
        <v>4.9514132053469551E-2</v>
      </c>
      <c r="AL667" s="211">
        <f t="shared" si="333"/>
        <v>4.6462444266693055E-2</v>
      </c>
      <c r="AM667" s="211">
        <f>AM666*($K$76/$K$71)^(1/(COUNT($D666:$D671)))</f>
        <v>1.5037439960321817E-2</v>
      </c>
      <c r="AN667" s="210">
        <f t="shared" si="328"/>
        <v>1.5037439960321817E-2</v>
      </c>
      <c r="AO667" s="210">
        <f t="shared" si="328"/>
        <v>1.5037439960321817E-2</v>
      </c>
      <c r="AP667" s="210">
        <f t="shared" si="328"/>
        <v>1.5037439960321817E-2</v>
      </c>
      <c r="AQ667" s="210">
        <f t="shared" si="328"/>
        <v>1.5037439960321817E-2</v>
      </c>
      <c r="AR667" s="210">
        <f t="shared" si="328"/>
        <v>1.5037439960321817E-2</v>
      </c>
      <c r="AS667" s="210">
        <f t="shared" si="328"/>
        <v>1.5037439960321817E-2</v>
      </c>
      <c r="AT667" s="210">
        <f t="shared" si="328"/>
        <v>1.5037439960321817E-2</v>
      </c>
      <c r="AU667" s="210">
        <f t="shared" si="328"/>
        <v>1.5037439960321817E-2</v>
      </c>
      <c r="AV667" s="210">
        <f t="shared" si="328"/>
        <v>1.5037439960321817E-2</v>
      </c>
      <c r="AW667" s="210">
        <f t="shared" si="328"/>
        <v>1.5037439960321817E-2</v>
      </c>
      <c r="AX667" s="210">
        <f t="shared" si="328"/>
        <v>1.5037439960321817E-2</v>
      </c>
      <c r="AY667" s="210">
        <f t="shared" si="328"/>
        <v>1.5037439960321817E-2</v>
      </c>
      <c r="AZ667" s="210">
        <f t="shared" si="328"/>
        <v>1.5037439960321817E-2</v>
      </c>
    </row>
    <row r="668" spans="2:52" s="202" customFormat="1" x14ac:dyDescent="0.25">
      <c r="B668" s="201"/>
      <c r="D668" s="208">
        <f t="shared" si="314"/>
        <v>42</v>
      </c>
      <c r="E668" s="202" t="s">
        <v>698</v>
      </c>
      <c r="G668"/>
      <c r="I668"/>
      <c r="J668"/>
      <c r="K668" s="211">
        <f t="shared" si="333"/>
        <v>0.137056196235012</v>
      </c>
      <c r="L668" s="211">
        <f t="shared" si="333"/>
        <v>0.13232933407281364</v>
      </c>
      <c r="M668" s="211">
        <f t="shared" si="333"/>
        <v>0.12776549428037454</v>
      </c>
      <c r="N668" s="211">
        <f t="shared" si="333"/>
        <v>0.12335905446124436</v>
      </c>
      <c r="O668" s="211">
        <f t="shared" si="333"/>
        <v>0.11910458612697383</v>
      </c>
      <c r="P668" s="211">
        <f t="shared" si="333"/>
        <v>0.11499684800951927</v>
      </c>
      <c r="Q668" s="211">
        <f t="shared" si="333"/>
        <v>0.11103077960429227</v>
      </c>
      <c r="R668" s="211">
        <f t="shared" si="333"/>
        <v>0.10720149493589981</v>
      </c>
      <c r="S668" s="211">
        <f t="shared" si="333"/>
        <v>0.10350427653889487</v>
      </c>
      <c r="T668" s="211">
        <f t="shared" si="333"/>
        <v>9.9934569646121518E-2</v>
      </c>
      <c r="U668" s="211">
        <f t="shared" si="333"/>
        <v>9.6487976577495554E-2</v>
      </c>
      <c r="V668" s="211">
        <f t="shared" si="333"/>
        <v>9.3160251322307583E-2</v>
      </c>
      <c r="W668" s="211">
        <f t="shared" si="333"/>
        <v>8.994729430837424E-2</v>
      </c>
      <c r="X668" s="211">
        <f t="shared" si="333"/>
        <v>8.6845147351593571E-2</v>
      </c>
      <c r="Y668" s="211">
        <f t="shared" si="333"/>
        <v>8.3849988779682721E-2</v>
      </c>
      <c r="Z668" s="211">
        <f t="shared" si="333"/>
        <v>8.0856713415325035E-2</v>
      </c>
      <c r="AA668" s="211">
        <f t="shared" si="333"/>
        <v>7.7865389330456974E-2</v>
      </c>
      <c r="AB668" s="211">
        <f t="shared" si="333"/>
        <v>7.4876089786209687E-2</v>
      </c>
      <c r="AC668" s="211">
        <f t="shared" si="333"/>
        <v>7.188889385596825E-2</v>
      </c>
      <c r="AD668" s="211">
        <f t="shared" si="333"/>
        <v>6.8903887153205751E-2</v>
      </c>
      <c r="AE668" s="211">
        <f t="shared" si="333"/>
        <v>6.5921162687256063E-2</v>
      </c>
      <c r="AF668" s="211">
        <f t="shared" si="333"/>
        <v>6.2940821876663167E-2</v>
      </c>
      <c r="AG668" s="211">
        <f t="shared" si="333"/>
        <v>5.9962975758445364E-2</v>
      </c>
      <c r="AH668" s="211">
        <f t="shared" si="333"/>
        <v>5.698774644346926E-2</v>
      </c>
      <c r="AI668" s="211">
        <f t="shared" si="333"/>
        <v>5.4015268884522079E-2</v>
      </c>
      <c r="AJ668" s="211">
        <f t="shared" si="333"/>
        <v>5.1045693046718875E-2</v>
      </c>
      <c r="AK668" s="211">
        <f t="shared" si="333"/>
        <v>4.8079186602874968E-2</v>
      </c>
      <c r="AL668" s="211">
        <f t="shared" si="333"/>
        <v>4.5115938324672332E-2</v>
      </c>
      <c r="AM668" s="211">
        <f>AM667*($K$76/$K$71)^(1/(COUNT($D667:$D672)))</f>
        <v>1.4601647083323564E-2</v>
      </c>
      <c r="AN668" s="210">
        <f t="shared" si="328"/>
        <v>1.4601647083323564E-2</v>
      </c>
      <c r="AO668" s="210">
        <f t="shared" si="328"/>
        <v>1.4601647083323564E-2</v>
      </c>
      <c r="AP668" s="210">
        <f t="shared" si="328"/>
        <v>1.4601647083323564E-2</v>
      </c>
      <c r="AQ668" s="210">
        <f t="shared" si="328"/>
        <v>1.4601647083323564E-2</v>
      </c>
      <c r="AR668" s="210">
        <f t="shared" si="328"/>
        <v>1.4601647083323564E-2</v>
      </c>
      <c r="AS668" s="210">
        <f t="shared" si="328"/>
        <v>1.4601647083323564E-2</v>
      </c>
      <c r="AT668" s="210">
        <f t="shared" si="328"/>
        <v>1.4601647083323564E-2</v>
      </c>
      <c r="AU668" s="210">
        <f t="shared" si="328"/>
        <v>1.4601647083323564E-2</v>
      </c>
      <c r="AV668" s="210">
        <f t="shared" si="328"/>
        <v>1.4601647083323564E-2</v>
      </c>
      <c r="AW668" s="210">
        <f t="shared" si="328"/>
        <v>1.4601647083323564E-2</v>
      </c>
      <c r="AX668" s="210">
        <f t="shared" si="328"/>
        <v>1.4601647083323564E-2</v>
      </c>
      <c r="AY668" s="210">
        <f t="shared" si="328"/>
        <v>1.4601647083323564E-2</v>
      </c>
      <c r="AZ668" s="210">
        <f t="shared" si="328"/>
        <v>1.4601647083323564E-2</v>
      </c>
    </row>
    <row r="669" spans="2:52" s="202" customFormat="1" x14ac:dyDescent="0.25">
      <c r="B669" s="201"/>
      <c r="D669" s="208">
        <f t="shared" si="314"/>
        <v>43</v>
      </c>
      <c r="E669" s="202" t="s">
        <v>699</v>
      </c>
      <c r="G669"/>
      <c r="I669"/>
      <c r="J669"/>
      <c r="K669" s="211">
        <f t="shared" si="333"/>
        <v>0.13308423596615684</v>
      </c>
      <c r="L669" s="211">
        <f t="shared" si="333"/>
        <v>0.12849436074231196</v>
      </c>
      <c r="M669" s="211">
        <f t="shared" si="333"/>
        <v>0.12406278341466434</v>
      </c>
      <c r="N669" s="211">
        <f t="shared" si="333"/>
        <v>0.11978404452675419</v>
      </c>
      <c r="O669" s="211">
        <f t="shared" si="333"/>
        <v>0.11565287291056746</v>
      </c>
      <c r="P669" s="211">
        <f t="shared" si="333"/>
        <v>0.11166417919275036</v>
      </c>
      <c r="Q669" s="211">
        <f t="shared" si="333"/>
        <v>0.1078130495247849</v>
      </c>
      <c r="R669" s="211">
        <f t="shared" si="333"/>
        <v>0.10409473952940111</v>
      </c>
      <c r="S669" s="211">
        <f t="shared" si="333"/>
        <v>0.10050466845576857</v>
      </c>
      <c r="T669" s="211">
        <f t="shared" si="333"/>
        <v>9.7038413536266396E-2</v>
      </c>
      <c r="U669" s="211">
        <f t="shared" si="333"/>
        <v>9.3691704537879908E-2</v>
      </c>
      <c r="V669" s="211">
        <f t="shared" si="333"/>
        <v>9.0460418501511417E-2</v>
      </c>
      <c r="W669" s="211">
        <f t="shared" si="333"/>
        <v>8.7340574662724116E-2</v>
      </c>
      <c r="X669" s="211">
        <f t="shared" si="333"/>
        <v>8.4328329547662118E-2</v>
      </c>
      <c r="Y669" s="211">
        <f t="shared" si="333"/>
        <v>8.141997223810464E-2</v>
      </c>
      <c r="Z669" s="211">
        <f t="shared" si="333"/>
        <v>7.8513443559760226E-2</v>
      </c>
      <c r="AA669" s="211">
        <f t="shared" si="333"/>
        <v>7.5608809611805008E-2</v>
      </c>
      <c r="AB669" s="211">
        <f t="shared" si="333"/>
        <v>7.2706141532224211E-2</v>
      </c>
      <c r="AC669" s="211">
        <f t="shared" si="333"/>
        <v>6.9805516102814852E-2</v>
      </c>
      <c r="AD669" s="211">
        <f t="shared" si="333"/>
        <v>6.6907016455926782E-2</v>
      </c>
      <c r="AE669" s="211">
        <f t="shared" si="333"/>
        <v>6.4010732905434714E-2</v>
      </c>
      <c r="AF669" s="211">
        <f t="shared" si="333"/>
        <v>6.1116763930720179E-2</v>
      </c>
      <c r="AG669" s="211">
        <f t="shared" si="333"/>
        <v>5.8225217350890583E-2</v>
      </c>
      <c r="AH669" s="211">
        <f t="shared" si="333"/>
        <v>5.5336211737975746E-2</v>
      </c>
      <c r="AI669" s="211">
        <f t="shared" si="333"/>
        <v>5.2449878133760515E-2</v>
      </c>
      <c r="AJ669" s="211">
        <f t="shared" si="333"/>
        <v>4.9566362157292453E-2</v>
      </c>
      <c r="AK669" s="211">
        <f t="shared" si="333"/>
        <v>4.6685826622140963E-2</v>
      </c>
      <c r="AL669" s="211">
        <f t="shared" si="333"/>
        <v>4.3808454829285928E-2</v>
      </c>
      <c r="AM669" s="211">
        <f>AM668*($K$76/$K$71)^(1/(COUNT($D668:$D673)))</f>
        <v>1.4178483711888993E-2</v>
      </c>
      <c r="AN669" s="210">
        <f t="shared" si="328"/>
        <v>1.4178483711888993E-2</v>
      </c>
      <c r="AO669" s="210">
        <f t="shared" si="328"/>
        <v>1.4178483711888993E-2</v>
      </c>
      <c r="AP669" s="210">
        <f t="shared" si="328"/>
        <v>1.4178483711888993E-2</v>
      </c>
      <c r="AQ669" s="210">
        <f t="shared" si="328"/>
        <v>1.4178483711888993E-2</v>
      </c>
      <c r="AR669" s="210">
        <f t="shared" si="328"/>
        <v>1.4178483711888993E-2</v>
      </c>
      <c r="AS669" s="210">
        <f t="shared" si="328"/>
        <v>1.4178483711888993E-2</v>
      </c>
      <c r="AT669" s="210">
        <f t="shared" si="328"/>
        <v>1.4178483711888993E-2</v>
      </c>
      <c r="AU669" s="210">
        <f t="shared" si="328"/>
        <v>1.4178483711888993E-2</v>
      </c>
      <c r="AV669" s="210">
        <f t="shared" si="328"/>
        <v>1.4178483711888993E-2</v>
      </c>
      <c r="AW669" s="210">
        <f t="shared" si="328"/>
        <v>1.4178483711888993E-2</v>
      </c>
      <c r="AX669" s="210">
        <f t="shared" si="328"/>
        <v>1.4178483711888993E-2</v>
      </c>
      <c r="AY669" s="210">
        <f t="shared" si="328"/>
        <v>1.4178483711888993E-2</v>
      </c>
      <c r="AZ669" s="210">
        <f t="shared" si="328"/>
        <v>1.4178483711888993E-2</v>
      </c>
    </row>
    <row r="670" spans="2:52" s="202" customFormat="1" x14ac:dyDescent="0.25">
      <c r="B670" s="201"/>
      <c r="D670" s="208">
        <f t="shared" si="314"/>
        <v>44</v>
      </c>
      <c r="E670" s="202" t="s">
        <v>700</v>
      </c>
      <c r="G670"/>
      <c r="I670"/>
      <c r="J670"/>
      <c r="K670" s="211">
        <f t="shared" si="333"/>
        <v>0.12922738518385357</v>
      </c>
      <c r="L670" s="211">
        <f t="shared" si="333"/>
        <v>0.12477052694522293</v>
      </c>
      <c r="M670" s="211">
        <f t="shared" si="333"/>
        <v>0.12046737904694305</v>
      </c>
      <c r="N670" s="211">
        <f t="shared" si="333"/>
        <v>0.11631264025045848</v>
      </c>
      <c r="O670" s="211">
        <f t="shared" si="333"/>
        <v>0.11230119214896188</v>
      </c>
      <c r="P670" s="211">
        <f t="shared" si="333"/>
        <v>0.1084280928618018</v>
      </c>
      <c r="Q670" s="211">
        <f t="shared" si="333"/>
        <v>0.104688570946361</v>
      </c>
      <c r="R670" s="211">
        <f t="shared" si="333"/>
        <v>0.10107801951990485</v>
      </c>
      <c r="S670" s="211">
        <f t="shared" si="333"/>
        <v>9.7591990584158461E-2</v>
      </c>
      <c r="T670" s="211">
        <f t="shared" si="333"/>
        <v>9.4226189545620398E-2</v>
      </c>
      <c r="U670" s="211">
        <f t="shared" si="333"/>
        <v>9.097646992486276E-2</v>
      </c>
      <c r="V670" s="211">
        <f t="shared" si="333"/>
        <v>8.7838828248299458E-2</v>
      </c>
      <c r="W670" s="211">
        <f t="shared" si="333"/>
        <v>8.4809399116129627E-2</v>
      </c>
      <c r="X670" s="211">
        <f t="shared" si="333"/>
        <v>8.188445044038048E-2</v>
      </c>
      <c r="Y670" s="211">
        <f t="shared" si="333"/>
        <v>7.9060378847182658E-2</v>
      </c>
      <c r="Z670" s="211">
        <f t="shared" si="333"/>
        <v>7.6238082890508679E-2</v>
      </c>
      <c r="AA670" s="211">
        <f t="shared" si="333"/>
        <v>7.3417626753945975E-2</v>
      </c>
      <c r="AB670" s="211">
        <f t="shared" si="333"/>
        <v>7.0599079513863738E-2</v>
      </c>
      <c r="AC670" s="211">
        <f t="shared" si="333"/>
        <v>6.7782515726882347E-2</v>
      </c>
      <c r="AD670" s="211">
        <f t="shared" si="333"/>
        <v>6.4968016116132649E-2</v>
      </c>
      <c r="AE670" s="211">
        <f t="shared" si="333"/>
        <v>6.2155668378146046E-2</v>
      </c>
      <c r="AF670" s="211">
        <f t="shared" si="333"/>
        <v>5.9345568138320044E-2</v>
      </c>
      <c r="AG670" s="211">
        <f t="shared" si="333"/>
        <v>5.6537820091107929E-2</v>
      </c>
      <c r="AH670" s="211">
        <f t="shared" si="333"/>
        <v>5.3732539372260052E-2</v>
      </c>
      <c r="AI670" s="211">
        <f t="shared" si="333"/>
        <v>5.0929853225901787E-2</v>
      </c>
      <c r="AJ670" s="211">
        <f t="shared" si="333"/>
        <v>4.8129903050964519E-2</v>
      </c>
      <c r="AK670" s="211">
        <f t="shared" si="333"/>
        <v>4.5332846942595227E-2</v>
      </c>
      <c r="AL670" s="211">
        <f t="shared" si="333"/>
        <v>4.2538862889615503E-2</v>
      </c>
      <c r="AM670" s="211">
        <f>AM669*($K$76/$K$71)^(1/(COUNT($D669:$D674)))</f>
        <v>1.3767583836339648E-2</v>
      </c>
      <c r="AN670" s="210">
        <f t="shared" si="328"/>
        <v>1.3767583836339648E-2</v>
      </c>
      <c r="AO670" s="210">
        <f t="shared" si="328"/>
        <v>1.3767583836339648E-2</v>
      </c>
      <c r="AP670" s="210">
        <f t="shared" si="328"/>
        <v>1.3767583836339648E-2</v>
      </c>
      <c r="AQ670" s="210">
        <f t="shared" si="328"/>
        <v>1.3767583836339648E-2</v>
      </c>
      <c r="AR670" s="210">
        <f t="shared" si="328"/>
        <v>1.3767583836339648E-2</v>
      </c>
      <c r="AS670" s="210">
        <f t="shared" si="328"/>
        <v>1.3767583836339648E-2</v>
      </c>
      <c r="AT670" s="210">
        <f t="shared" si="328"/>
        <v>1.3767583836339648E-2</v>
      </c>
      <c r="AU670" s="210">
        <f t="shared" si="328"/>
        <v>1.3767583836339648E-2</v>
      </c>
      <c r="AV670" s="210">
        <f t="shared" si="328"/>
        <v>1.3767583836339648E-2</v>
      </c>
      <c r="AW670" s="210">
        <f t="shared" si="328"/>
        <v>1.3767583836339648E-2</v>
      </c>
      <c r="AX670" s="210">
        <f t="shared" si="328"/>
        <v>1.3767583836339648E-2</v>
      </c>
      <c r="AY670" s="210">
        <f t="shared" si="328"/>
        <v>1.3767583836339648E-2</v>
      </c>
      <c r="AZ670" s="210">
        <f t="shared" si="328"/>
        <v>1.3767583836339648E-2</v>
      </c>
    </row>
    <row r="671" spans="2:52" s="202" customFormat="1" x14ac:dyDescent="0.25">
      <c r="B671" s="201"/>
      <c r="D671" s="208">
        <f t="shared" si="314"/>
        <v>45</v>
      </c>
      <c r="E671" s="202" t="s">
        <v>701</v>
      </c>
      <c r="G671"/>
      <c r="I671"/>
      <c r="J671"/>
      <c r="K671" s="209" cm="1">
        <f t="array" ref="K671">SUMPRODUCT((EmissionRates!$J$120:$S$179)*(EmissionRates!$E$120:$E$179=$D671)*(EmissionRates!$J$8:$S$8=$E$629)*(EmissionRates!$B$120:$B$179=K$2)*(EmissionRates!$F$120:$F$179=$F$629))</f>
        <v>0.12167752638354599</v>
      </c>
      <c r="L671" s="210">
        <f t="shared" ref="L671:AL671" si="334">K671*($AM$71/$K$71)^(1/(COUNT(K$2:AM$2)))</f>
        <v>0.11748105142471921</v>
      </c>
      <c r="M671" s="210">
        <f t="shared" si="334"/>
        <v>0.11342930657837473</v>
      </c>
      <c r="N671" s="210">
        <f t="shared" si="334"/>
        <v>0.10951730032051572</v>
      </c>
      <c r="O671" s="210">
        <f t="shared" si="334"/>
        <v>0.10574021327730389</v>
      </c>
      <c r="P671" s="210">
        <f t="shared" si="334"/>
        <v>0.10209339228785932</v>
      </c>
      <c r="Q671" s="210">
        <f t="shared" si="334"/>
        <v>9.8572344671825463E-2</v>
      </c>
      <c r="R671" s="210">
        <f t="shared" si="334"/>
        <v>9.5172732694637066E-2</v>
      </c>
      <c r="S671" s="210">
        <f t="shared" si="334"/>
        <v>9.1890368223672872E-2</v>
      </c>
      <c r="T671" s="210">
        <f t="shared" si="334"/>
        <v>8.8721207568709382E-2</v>
      </c>
      <c r="U671" s="210">
        <f t="shared" si="334"/>
        <v>8.5661346500319757E-2</v>
      </c>
      <c r="V671" s="210">
        <f t="shared" si="334"/>
        <v>8.270701544008062E-2</v>
      </c>
      <c r="W671" s="210">
        <f t="shared" si="334"/>
        <v>7.9854574816661333E-2</v>
      </c>
      <c r="X671" s="210">
        <f t="shared" si="334"/>
        <v>7.710051058207483E-2</v>
      </c>
      <c r="Y671" s="210">
        <f t="shared" si="334"/>
        <v>7.4441429882566218E-2</v>
      </c>
      <c r="Z671" s="210">
        <f t="shared" si="334"/>
        <v>7.1784021081468835E-2</v>
      </c>
      <c r="AA671" s="210">
        <f t="shared" si="334"/>
        <v>6.9128344612568768E-2</v>
      </c>
      <c r="AB671" s="210">
        <f t="shared" si="334"/>
        <v>6.6474465516582648E-2</v>
      </c>
      <c r="AC671" s="210">
        <f t="shared" si="334"/>
        <v>6.3822453994305181E-2</v>
      </c>
      <c r="AD671" s="210">
        <f t="shared" si="334"/>
        <v>6.1172386052775196E-2</v>
      </c>
      <c r="AE671" s="210">
        <f t="shared" si="334"/>
        <v>5.852434426502473E-2</v>
      </c>
      <c r="AF671" s="210">
        <f t="shared" si="334"/>
        <v>5.5878418669723276E-2</v>
      </c>
      <c r="AG671" s="210">
        <f t="shared" si="334"/>
        <v>5.3234707844754203E-2</v>
      </c>
      <c r="AH671" s="210">
        <f t="shared" si="334"/>
        <v>5.0593320199285433E-2</v>
      </c>
      <c r="AI671" s="210">
        <f t="shared" si="334"/>
        <v>4.7954375543451631E-2</v>
      </c>
      <c r="AJ671" s="210">
        <f t="shared" si="334"/>
        <v>4.5318007015226452E-2</v>
      </c>
      <c r="AK671" s="210">
        <f t="shared" si="334"/>
        <v>4.2684363473355219E-2</v>
      </c>
      <c r="AL671" s="210">
        <f t="shared" si="334"/>
        <v>4.0053612508008561E-2</v>
      </c>
      <c r="AM671" s="209" cm="1">
        <f t="array" ref="AM671">SUMPRODUCT((EmissionRates!$J$120:$S$179)*(EmissionRates!$E$120:$E$179=$D671)*(EmissionRates!$J$8:$S$8=$E$629)*(EmissionRates!$B$120:$B$179=AM$2)*(EmissionRates!$F$120:$F$179=$F$629))</f>
        <v>1.61488171632936E-2</v>
      </c>
      <c r="AN671" s="210">
        <f t="shared" si="328"/>
        <v>1.61488171632936E-2</v>
      </c>
      <c r="AO671" s="210">
        <f t="shared" si="328"/>
        <v>1.61488171632936E-2</v>
      </c>
      <c r="AP671" s="210">
        <f t="shared" si="328"/>
        <v>1.61488171632936E-2</v>
      </c>
      <c r="AQ671" s="210">
        <f t="shared" si="328"/>
        <v>1.61488171632936E-2</v>
      </c>
      <c r="AR671" s="210">
        <f t="shared" si="328"/>
        <v>1.61488171632936E-2</v>
      </c>
      <c r="AS671" s="210">
        <f t="shared" si="328"/>
        <v>1.61488171632936E-2</v>
      </c>
      <c r="AT671" s="210">
        <f t="shared" si="328"/>
        <v>1.61488171632936E-2</v>
      </c>
      <c r="AU671" s="210">
        <f t="shared" si="328"/>
        <v>1.61488171632936E-2</v>
      </c>
      <c r="AV671" s="210">
        <f t="shared" si="328"/>
        <v>1.61488171632936E-2</v>
      </c>
      <c r="AW671" s="210">
        <f t="shared" si="328"/>
        <v>1.61488171632936E-2</v>
      </c>
      <c r="AX671" s="210">
        <f t="shared" si="328"/>
        <v>1.61488171632936E-2</v>
      </c>
      <c r="AY671" s="210">
        <f t="shared" si="328"/>
        <v>1.61488171632936E-2</v>
      </c>
      <c r="AZ671" s="210">
        <f t="shared" si="328"/>
        <v>1.61488171632936E-2</v>
      </c>
    </row>
    <row r="672" spans="2:52" s="202" customFormat="1" x14ac:dyDescent="0.25">
      <c r="B672" s="201"/>
      <c r="D672" s="208">
        <f t="shared" si="314"/>
        <v>46</v>
      </c>
      <c r="E672" s="202" t="s">
        <v>702</v>
      </c>
      <c r="G672"/>
      <c r="I672"/>
      <c r="J672"/>
      <c r="K672" s="211">
        <f t="shared" ref="K672:AL675" si="335">K671*($K$76/$K$71)^(1/(COUNT($D671:$D676)))</f>
        <v>0.1181512480124514</v>
      </c>
      <c r="L672" s="211">
        <f t="shared" si="335"/>
        <v>0.11407638909334838</v>
      </c>
      <c r="M672" s="211">
        <f t="shared" si="335"/>
        <v>0.1101420659323513</v>
      </c>
      <c r="N672" s="211">
        <f t="shared" si="335"/>
        <v>0.1063434316624401</v>
      </c>
      <c r="O672" s="211">
        <f t="shared" si="335"/>
        <v>0.10267580657775162</v>
      </c>
      <c r="P672" s="211">
        <f t="shared" si="335"/>
        <v>9.9134672368442575E-2</v>
      </c>
      <c r="Q672" s="211">
        <f t="shared" si="335"/>
        <v>9.571566655438353E-2</v>
      </c>
      <c r="R672" s="211">
        <f t="shared" si="335"/>
        <v>9.2414577110826249E-2</v>
      </c>
      <c r="S672" s="211">
        <f t="shared" si="335"/>
        <v>8.9227337279423891E-2</v>
      </c>
      <c r="T672" s="211">
        <f t="shared" si="335"/>
        <v>8.615002055821111E-2</v>
      </c>
      <c r="U672" s="211">
        <f t="shared" si="335"/>
        <v>8.3178835864372413E-2</v>
      </c>
      <c r="V672" s="211">
        <f t="shared" si="335"/>
        <v>8.0310122863839178E-2</v>
      </c>
      <c r="W672" s="211">
        <f t="shared" si="335"/>
        <v>7.7540347461962034E-2</v>
      </c>
      <c r="X672" s="211">
        <f t="shared" si="335"/>
        <v>7.4866097449702962E-2</v>
      </c>
      <c r="Y672" s="211">
        <f t="shared" si="335"/>
        <v>7.2284078299983873E-2</v>
      </c>
      <c r="Z672" s="211">
        <f t="shared" si="335"/>
        <v>6.9703682596185396E-2</v>
      </c>
      <c r="AA672" s="211">
        <f t="shared" si="335"/>
        <v>6.7124969020690872E-2</v>
      </c>
      <c r="AB672" s="211">
        <f t="shared" si="335"/>
        <v>6.4548000729302946E-2</v>
      </c>
      <c r="AC672" s="211">
        <f t="shared" si="335"/>
        <v>6.197284588836055E-2</v>
      </c>
      <c r="AD672" s="211">
        <f t="shared" si="335"/>
        <v>5.9399578302178783E-2</v>
      </c>
      <c r="AE672" s="211">
        <f t="shared" si="335"/>
        <v>5.6828278150780009E-2</v>
      </c>
      <c r="AF672" s="211">
        <f t="shared" si="335"/>
        <v>5.4259032863465971E-2</v>
      </c>
      <c r="AG672" s="211">
        <f t="shared" si="335"/>
        <v>5.1691938161281405E-2</v>
      </c>
      <c r="AH672" s="211">
        <f t="shared" si="335"/>
        <v>4.9127099311639832E-2</v>
      </c>
      <c r="AI672" s="211">
        <f t="shared" si="335"/>
        <v>4.6564632652515543E-2</v>
      </c>
      <c r="AJ672" s="211">
        <f t="shared" si="335"/>
        <v>4.4004667463474062E-2</v>
      </c>
      <c r="AK672" s="211">
        <f t="shared" si="335"/>
        <v>4.1447348289256385E-2</v>
      </c>
      <c r="AL672" s="211">
        <f t="shared" si="335"/>
        <v>3.8892837863182331E-2</v>
      </c>
      <c r="AM672" s="211">
        <f>AM671*($K$76/$K$71)^(1/(COUNT($D671:$D676)))</f>
        <v>1.5680815993528007E-2</v>
      </c>
      <c r="AN672" s="210">
        <f t="shared" si="328"/>
        <v>1.5680815993528007E-2</v>
      </c>
      <c r="AO672" s="210">
        <f t="shared" si="328"/>
        <v>1.5680815993528007E-2</v>
      </c>
      <c r="AP672" s="210">
        <f t="shared" si="328"/>
        <v>1.5680815993528007E-2</v>
      </c>
      <c r="AQ672" s="210">
        <f t="shared" si="328"/>
        <v>1.5680815993528007E-2</v>
      </c>
      <c r="AR672" s="210">
        <f t="shared" si="328"/>
        <v>1.5680815993528007E-2</v>
      </c>
      <c r="AS672" s="210">
        <f t="shared" si="328"/>
        <v>1.5680815993528007E-2</v>
      </c>
      <c r="AT672" s="210">
        <f t="shared" si="328"/>
        <v>1.5680815993528007E-2</v>
      </c>
      <c r="AU672" s="210">
        <f t="shared" si="328"/>
        <v>1.5680815993528007E-2</v>
      </c>
      <c r="AV672" s="210">
        <f t="shared" si="328"/>
        <v>1.5680815993528007E-2</v>
      </c>
      <c r="AW672" s="210">
        <f t="shared" si="328"/>
        <v>1.5680815993528007E-2</v>
      </c>
      <c r="AX672" s="210">
        <f t="shared" si="328"/>
        <v>1.5680815993528007E-2</v>
      </c>
      <c r="AY672" s="210">
        <f t="shared" si="328"/>
        <v>1.5680815993528007E-2</v>
      </c>
      <c r="AZ672" s="210">
        <f t="shared" si="328"/>
        <v>1.5680815993528007E-2</v>
      </c>
    </row>
    <row r="673" spans="2:52" s="202" customFormat="1" x14ac:dyDescent="0.25">
      <c r="B673" s="201"/>
      <c r="D673" s="208">
        <f t="shared" si="314"/>
        <v>47</v>
      </c>
      <c r="E673" s="202" t="s">
        <v>703</v>
      </c>
      <c r="G673"/>
      <c r="I673"/>
      <c r="J673"/>
      <c r="K673" s="211">
        <f t="shared" si="335"/>
        <v>0.11472716303334979</v>
      </c>
      <c r="L673" s="211">
        <f t="shared" si="335"/>
        <v>0.11077039565751501</v>
      </c>
      <c r="M673" s="211">
        <f t="shared" si="335"/>
        <v>0.10695009123999394</v>
      </c>
      <c r="N673" s="211">
        <f t="shared" si="335"/>
        <v>0.10326154337850842</v>
      </c>
      <c r="O673" s="211">
        <f t="shared" si="335"/>
        <v>9.970020798751944E-2</v>
      </c>
      <c r="P673" s="211">
        <f t="shared" si="335"/>
        <v>9.6261697700166779E-2</v>
      </c>
      <c r="Q673" s="211">
        <f t="shared" si="335"/>
        <v>9.2941776463277379E-2</v>
      </c>
      <c r="R673" s="211">
        <f t="shared" si="335"/>
        <v>8.9736354318783795E-2</v>
      </c>
      <c r="S673" s="211">
        <f t="shared" si="335"/>
        <v>8.6641482365123604E-2</v>
      </c>
      <c r="T673" s="211">
        <f t="shared" si="335"/>
        <v>8.3653347892412619E-2</v>
      </c>
      <c r="U673" s="211">
        <f t="shared" si="335"/>
        <v>8.0768269685398644E-2</v>
      </c>
      <c r="V673" s="211">
        <f t="shared" si="335"/>
        <v>7.7982693488409333E-2</v>
      </c>
      <c r="W673" s="211">
        <f t="shared" si="335"/>
        <v>7.52931876267071E-2</v>
      </c>
      <c r="X673" s="211">
        <f t="shared" si="335"/>
        <v>7.2696438778857009E-2</v>
      </c>
      <c r="Y673" s="211">
        <f t="shared" si="335"/>
        <v>7.0189247894899234E-2</v>
      </c>
      <c r="Z673" s="211">
        <f t="shared" si="335"/>
        <v>6.7683633408549965E-2</v>
      </c>
      <c r="AA673" s="211">
        <f t="shared" si="335"/>
        <v>6.5179652301546376E-2</v>
      </c>
      <c r="AB673" s="211">
        <f t="shared" si="335"/>
        <v>6.2677365899402926E-2</v>
      </c>
      <c r="AC673" s="211">
        <f t="shared" si="335"/>
        <v>6.017684039296238E-2</v>
      </c>
      <c r="AD673" s="211">
        <f t="shared" si="335"/>
        <v>5.7678147447652164E-2</v>
      </c>
      <c r="AE673" s="211">
        <f t="shared" si="335"/>
        <v>5.5181364919835649E-2</v>
      </c>
      <c r="AF673" s="211">
        <f t="shared" si="335"/>
        <v>5.2686577705067683E-2</v>
      </c>
      <c r="AG673" s="211">
        <f t="shared" si="335"/>
        <v>5.0193878750347039E-2</v>
      </c>
      <c r="AH673" s="211">
        <f t="shared" si="335"/>
        <v>4.7703370272382528E-2</v>
      </c>
      <c r="AI673" s="211">
        <f t="shared" si="335"/>
        <v>4.5215165237613077E-2</v>
      </c>
      <c r="AJ673" s="211">
        <f t="shared" si="335"/>
        <v>4.2729389179014775E-2</v>
      </c>
      <c r="AK673" s="211">
        <f t="shared" si="335"/>
        <v>4.0246182452346395E-2</v>
      </c>
      <c r="AL673" s="211">
        <f t="shared" si="335"/>
        <v>3.7765703074831021E-2</v>
      </c>
      <c r="AM673" s="211">
        <f>AM672*($K$76/$K$71)^(1/(COUNT($D672:$D677)))</f>
        <v>1.52263777425005E-2</v>
      </c>
      <c r="AN673" s="210">
        <f t="shared" si="328"/>
        <v>1.52263777425005E-2</v>
      </c>
      <c r="AO673" s="210">
        <f t="shared" si="328"/>
        <v>1.52263777425005E-2</v>
      </c>
      <c r="AP673" s="210">
        <f t="shared" si="328"/>
        <v>1.52263777425005E-2</v>
      </c>
      <c r="AQ673" s="210">
        <f t="shared" si="328"/>
        <v>1.52263777425005E-2</v>
      </c>
      <c r="AR673" s="210">
        <f t="shared" si="328"/>
        <v>1.52263777425005E-2</v>
      </c>
      <c r="AS673" s="210">
        <f t="shared" si="328"/>
        <v>1.52263777425005E-2</v>
      </c>
      <c r="AT673" s="210">
        <f t="shared" si="328"/>
        <v>1.52263777425005E-2</v>
      </c>
      <c r="AU673" s="210">
        <f t="shared" si="328"/>
        <v>1.52263777425005E-2</v>
      </c>
      <c r="AV673" s="210">
        <f t="shared" si="328"/>
        <v>1.52263777425005E-2</v>
      </c>
      <c r="AW673" s="210">
        <f t="shared" si="328"/>
        <v>1.52263777425005E-2</v>
      </c>
      <c r="AX673" s="210">
        <f t="shared" si="328"/>
        <v>1.52263777425005E-2</v>
      </c>
      <c r="AY673" s="210">
        <f t="shared" si="328"/>
        <v>1.52263777425005E-2</v>
      </c>
      <c r="AZ673" s="210">
        <f t="shared" si="328"/>
        <v>1.52263777425005E-2</v>
      </c>
    </row>
    <row r="674" spans="2:52" s="202" customFormat="1" x14ac:dyDescent="0.25">
      <c r="B674" s="201"/>
      <c r="D674" s="208">
        <f t="shared" si="314"/>
        <v>48</v>
      </c>
      <c r="E674" s="202" t="s">
        <v>704</v>
      </c>
      <c r="G674"/>
      <c r="I674"/>
      <c r="J674"/>
      <c r="K674" s="211">
        <f t="shared" si="335"/>
        <v>0.11140230982827797</v>
      </c>
      <c r="L674" s="211">
        <f t="shared" si="335"/>
        <v>0.10756021164100704</v>
      </c>
      <c r="M674" s="211">
        <f t="shared" si="335"/>
        <v>0.1038506216441263</v>
      </c>
      <c r="N674" s="211">
        <f t="shared" si="335"/>
        <v>0.10026896982935776</v>
      </c>
      <c r="O674" s="211">
        <f t="shared" si="335"/>
        <v>9.6810843801138649E-2</v>
      </c>
      <c r="P674" s="211">
        <f t="shared" si="335"/>
        <v>9.3471983340795595E-2</v>
      </c>
      <c r="Q674" s="211">
        <f t="shared" si="335"/>
        <v>9.0248275158192642E-2</v>
      </c>
      <c r="R674" s="211">
        <f t="shared" si="335"/>
        <v>8.7135747824386822E-2</v>
      </c>
      <c r="S674" s="211">
        <f t="shared" si="335"/>
        <v>8.4130566879048893E-2</v>
      </c>
      <c r="T674" s="211">
        <f t="shared" si="335"/>
        <v>8.1229030106621761E-2</v>
      </c>
      <c r="U674" s="211">
        <f t="shared" si="335"/>
        <v>7.8427562975397103E-2</v>
      </c>
      <c r="V674" s="211">
        <f t="shared" si="335"/>
        <v>7.5722714233891361E-2</v>
      </c>
      <c r="W674" s="211">
        <f t="shared" si="335"/>
        <v>7.311115165909618E-2</v>
      </c>
      <c r="X674" s="211">
        <f t="shared" si="335"/>
        <v>7.0589657951365181E-2</v>
      </c>
      <c r="Y674" s="211">
        <f t="shared" si="335"/>
        <v>6.8155126770879995E-2</v>
      </c>
      <c r="Z674" s="211">
        <f t="shared" si="335"/>
        <v>6.5722126303175907E-2</v>
      </c>
      <c r="AA674" s="211">
        <f t="shared" si="335"/>
        <v>6.3290711878629544E-2</v>
      </c>
      <c r="AB674" s="211">
        <f t="shared" si="335"/>
        <v>6.0860943045509888E-2</v>
      </c>
      <c r="AC674" s="211">
        <f t="shared" si="335"/>
        <v>5.8432884076414435E-2</v>
      </c>
      <c r="AD674" s="211">
        <f t="shared" si="335"/>
        <v>5.6006604559869035E-2</v>
      </c>
      <c r="AE674" s="211">
        <f t="shared" si="335"/>
        <v>5.3582180095918919E-2</v>
      </c>
      <c r="AF674" s="211">
        <f t="shared" si="335"/>
        <v>5.1159693119801342E-2</v>
      </c>
      <c r="AG674" s="211">
        <f t="shared" si="335"/>
        <v>4.8739233884862426E-2</v>
      </c>
      <c r="AH674" s="211">
        <f t="shared" si="335"/>
        <v>4.632090164551729E-2</v>
      </c>
      <c r="AI674" s="211">
        <f t="shared" si="335"/>
        <v>4.3904806094378357E-2</v>
      </c>
      <c r="AJ674" s="211">
        <f t="shared" si="335"/>
        <v>4.1491069126410395E-2</v>
      </c>
      <c r="AK674" s="211">
        <f t="shared" si="335"/>
        <v>3.9079827029788863E-2</v>
      </c>
      <c r="AL674" s="211">
        <f t="shared" si="335"/>
        <v>3.6671233242315047E-2</v>
      </c>
      <c r="AM674" s="211">
        <f>AM673*($K$76/$K$71)^(1/(COUNT($D673:$D678)))</f>
        <v>1.4785109349730508E-2</v>
      </c>
      <c r="AN674" s="210">
        <f t="shared" si="328"/>
        <v>1.4785109349730508E-2</v>
      </c>
      <c r="AO674" s="210">
        <f t="shared" si="328"/>
        <v>1.4785109349730508E-2</v>
      </c>
      <c r="AP674" s="210">
        <f t="shared" si="328"/>
        <v>1.4785109349730508E-2</v>
      </c>
      <c r="AQ674" s="210">
        <f t="shared" si="328"/>
        <v>1.4785109349730508E-2</v>
      </c>
      <c r="AR674" s="210">
        <f t="shared" si="328"/>
        <v>1.4785109349730508E-2</v>
      </c>
      <c r="AS674" s="210">
        <f t="shared" si="328"/>
        <v>1.4785109349730508E-2</v>
      </c>
      <c r="AT674" s="210">
        <f t="shared" si="328"/>
        <v>1.4785109349730508E-2</v>
      </c>
      <c r="AU674" s="210">
        <f t="shared" si="328"/>
        <v>1.4785109349730508E-2</v>
      </c>
      <c r="AV674" s="210">
        <f t="shared" si="328"/>
        <v>1.4785109349730508E-2</v>
      </c>
      <c r="AW674" s="210">
        <f t="shared" si="328"/>
        <v>1.4785109349730508E-2</v>
      </c>
      <c r="AX674" s="210">
        <f t="shared" si="328"/>
        <v>1.4785109349730508E-2</v>
      </c>
      <c r="AY674" s="210">
        <f t="shared" si="328"/>
        <v>1.4785109349730508E-2</v>
      </c>
      <c r="AZ674" s="210">
        <f t="shared" si="328"/>
        <v>1.4785109349730508E-2</v>
      </c>
    </row>
    <row r="675" spans="2:52" s="202" customFormat="1" x14ac:dyDescent="0.25">
      <c r="B675" s="201"/>
      <c r="D675" s="208">
        <f t="shared" si="314"/>
        <v>49</v>
      </c>
      <c r="E675" s="202" t="s">
        <v>705</v>
      </c>
      <c r="G675"/>
      <c r="I675"/>
      <c r="J675"/>
      <c r="K675" s="211">
        <f t="shared" si="335"/>
        <v>0.10817381260851071</v>
      </c>
      <c r="L675" s="211">
        <f t="shared" si="335"/>
        <v>0.10444306043672903</v>
      </c>
      <c r="M675" s="211">
        <f t="shared" si="335"/>
        <v>0.10084097629865738</v>
      </c>
      <c r="N675" s="211">
        <f t="shared" si="335"/>
        <v>9.7363122627248513E-2</v>
      </c>
      <c r="O675" s="211">
        <f t="shared" si="335"/>
        <v>9.4005214900471451E-2</v>
      </c>
      <c r="P675" s="211">
        <f t="shared" si="335"/>
        <v>9.0763116363018717E-2</v>
      </c>
      <c r="Q675" s="211">
        <f t="shared" si="335"/>
        <v>8.763283293005443E-2</v>
      </c>
      <c r="R675" s="211">
        <f t="shared" si="335"/>
        <v>8.4610508266724033E-2</v>
      </c>
      <c r="S675" s="211">
        <f t="shared" si="335"/>
        <v>8.1692419037364669E-2</v>
      </c>
      <c r="T675" s="211">
        <f t="shared" si="335"/>
        <v>7.8874970318562942E-2</v>
      </c>
      <c r="U675" s="211">
        <f t="shared" si="335"/>
        <v>7.6154691170409461E-2</v>
      </c>
      <c r="V675" s="211">
        <f t="shared" si="335"/>
        <v>7.3528230360494218E-2</v>
      </c>
      <c r="W675" s="211">
        <f t="shared" si="335"/>
        <v>7.0992352235374909E-2</v>
      </c>
      <c r="X675" s="211">
        <f t="shared" si="335"/>
        <v>6.8543932734432059E-2</v>
      </c>
      <c r="Y675" s="211">
        <f t="shared" si="335"/>
        <v>6.6179955541200361E-2</v>
      </c>
      <c r="Z675" s="211">
        <f t="shared" si="335"/>
        <v>6.3817464699892565E-2</v>
      </c>
      <c r="AA675" s="211">
        <f t="shared" si="335"/>
        <v>6.1456513937382024E-2</v>
      </c>
      <c r="AB675" s="211">
        <f t="shared" si="335"/>
        <v>5.9097161076197745E-2</v>
      </c>
      <c r="AC675" s="211">
        <f t="shared" si="335"/>
        <v>5.6739468526283712E-2</v>
      </c>
      <c r="AD675" s="211">
        <f t="shared" si="335"/>
        <v>5.4383503859453904E-2</v>
      </c>
      <c r="AE675" s="211">
        <f t="shared" si="335"/>
        <v>5.2029340484824681E-2</v>
      </c>
      <c r="AF675" s="211">
        <f t="shared" si="335"/>
        <v>4.9677058448617001E-2</v>
      </c>
      <c r="AG675" s="211">
        <f t="shared" si="335"/>
        <v>4.7326745388587797E-2</v>
      </c>
      <c r="AH675" s="211">
        <f t="shared" si="335"/>
        <v>4.4978497682707314E-2</v>
      </c>
      <c r="AI675" s="211">
        <f t="shared" si="335"/>
        <v>4.2632421844638675E-2</v>
      </c>
      <c r="AJ675" s="211">
        <f t="shared" si="335"/>
        <v>4.0288636236766803E-2</v>
      </c>
      <c r="AK675" s="211">
        <f t="shared" si="335"/>
        <v>3.7947273197564531E-2</v>
      </c>
      <c r="AL675" s="211">
        <f t="shared" si="335"/>
        <v>3.560848171812539E-2</v>
      </c>
      <c r="AM675" s="211">
        <f>AM674*($K$76/$K$71)^(1/(COUNT($D674:$D679)))</f>
        <v>1.435662914583582E-2</v>
      </c>
      <c r="AN675" s="210">
        <f t="shared" si="328"/>
        <v>1.435662914583582E-2</v>
      </c>
      <c r="AO675" s="210">
        <f t="shared" si="328"/>
        <v>1.435662914583582E-2</v>
      </c>
      <c r="AP675" s="210">
        <f t="shared" si="328"/>
        <v>1.435662914583582E-2</v>
      </c>
      <c r="AQ675" s="210">
        <f t="shared" si="328"/>
        <v>1.435662914583582E-2</v>
      </c>
      <c r="AR675" s="210">
        <f t="shared" si="328"/>
        <v>1.435662914583582E-2</v>
      </c>
      <c r="AS675" s="210">
        <f t="shared" si="328"/>
        <v>1.435662914583582E-2</v>
      </c>
      <c r="AT675" s="210">
        <f t="shared" si="328"/>
        <v>1.435662914583582E-2</v>
      </c>
      <c r="AU675" s="210">
        <f t="shared" si="328"/>
        <v>1.435662914583582E-2</v>
      </c>
      <c r="AV675" s="210">
        <f t="shared" ref="AV675:AZ691" si="336">$AM675</f>
        <v>1.435662914583582E-2</v>
      </c>
      <c r="AW675" s="210">
        <f t="shared" si="336"/>
        <v>1.435662914583582E-2</v>
      </c>
      <c r="AX675" s="210">
        <f t="shared" si="336"/>
        <v>1.435662914583582E-2</v>
      </c>
      <c r="AY675" s="210">
        <f t="shared" si="336"/>
        <v>1.435662914583582E-2</v>
      </c>
      <c r="AZ675" s="210">
        <f t="shared" si="336"/>
        <v>1.435662914583582E-2</v>
      </c>
    </row>
    <row r="676" spans="2:52" s="202" customFormat="1" x14ac:dyDescent="0.25">
      <c r="B676" s="201"/>
      <c r="D676" s="208">
        <f t="shared" si="314"/>
        <v>50</v>
      </c>
      <c r="E676" s="202" t="s">
        <v>706</v>
      </c>
      <c r="G676"/>
      <c r="I676"/>
      <c r="J676"/>
      <c r="K676" s="209" cm="1">
        <f t="array" ref="K676">SUMPRODUCT((EmissionRates!$J$120:$S$179)*(EmissionRates!$E$120:$E$179=$D676)*(EmissionRates!$J$8:$S$8=$E$629)*(EmissionRates!$B$120:$B$179=K$2)*(EmissionRates!$F$120:$F$179=$F$629))</f>
        <v>7.5331244260660096E-2</v>
      </c>
      <c r="L676" s="210">
        <f t="shared" ref="L676:AL676" si="337">K676*($AM$71/$K$71)^(1/(COUNT(K$2:AM$2)))</f>
        <v>7.2733182896718096E-2</v>
      </c>
      <c r="M676" s="210">
        <f t="shared" si="337"/>
        <v>7.0224724763375226E-2</v>
      </c>
      <c r="N676" s="210">
        <f t="shared" si="337"/>
        <v>6.7802779579914804E-2</v>
      </c>
      <c r="O676" s="210">
        <f t="shared" si="337"/>
        <v>6.5464363644756204E-2</v>
      </c>
      <c r="P676" s="210">
        <f t="shared" si="337"/>
        <v>6.3206596159700729E-2</v>
      </c>
      <c r="Q676" s="210">
        <f t="shared" si="337"/>
        <v>6.1026695680948637E-2</v>
      </c>
      <c r="R676" s="210">
        <f t="shared" si="337"/>
        <v>5.8921976692515331E-2</v>
      </c>
      <c r="S676" s="210">
        <f t="shared" si="337"/>
        <v>5.6889846297825182E-2</v>
      </c>
      <c r="T676" s="210">
        <f t="shared" si="337"/>
        <v>5.4927801025407383E-2</v>
      </c>
      <c r="U676" s="210">
        <f t="shared" si="337"/>
        <v>5.3033423744758515E-2</v>
      </c>
      <c r="V676" s="210">
        <f t="shared" si="337"/>
        <v>5.1204380688572387E-2</v>
      </c>
      <c r="W676" s="210">
        <f t="shared" si="337"/>
        <v>4.9438418577668682E-2</v>
      </c>
      <c r="X676" s="210">
        <f t="shared" si="337"/>
        <v>4.7733361845078502E-2</v>
      </c>
      <c r="Y676" s="210">
        <f t="shared" si="337"/>
        <v>4.6087109955867039E-2</v>
      </c>
      <c r="Z676" s="210">
        <f t="shared" si="337"/>
        <v>4.4441893148410926E-2</v>
      </c>
      <c r="AA676" s="210">
        <f t="shared" si="337"/>
        <v>4.2797748837608673E-2</v>
      </c>
      <c r="AB676" s="210">
        <f t="shared" si="337"/>
        <v>4.1154717290535534E-2</v>
      </c>
      <c r="AC676" s="210">
        <f t="shared" si="337"/>
        <v>3.9512841968900266E-2</v>
      </c>
      <c r="AD676" s="210">
        <f t="shared" si="337"/>
        <v>3.7872169929090163E-2</v>
      </c>
      <c r="AE676" s="210">
        <f t="shared" si="337"/>
        <v>3.6232752292536037E-2</v>
      </c>
      <c r="AF676" s="210">
        <f t="shared" si="337"/>
        <v>3.4594644802687036E-2</v>
      </c>
      <c r="AG676" s="210">
        <f t="shared" si="337"/>
        <v>3.2957908489667877E-2</v>
      </c>
      <c r="AH676" s="210">
        <f t="shared" si="337"/>
        <v>3.132261047020711E-2</v>
      </c>
      <c r="AI676" s="210">
        <f t="shared" si="337"/>
        <v>2.9688824919436231E-2</v>
      </c>
      <c r="AJ676" s="210">
        <f t="shared" si="337"/>
        <v>2.8056634263827176E-2</v>
      </c>
      <c r="AK676" s="210">
        <f t="shared" si="337"/>
        <v>2.642613066267047E-2</v>
      </c>
      <c r="AL676" s="210">
        <f t="shared" si="337"/>
        <v>2.4797417871987908E-2</v>
      </c>
      <c r="AM676" s="209" cm="1">
        <f t="array" ref="AM676">SUMPRODUCT((EmissionRates!$J$120:$S$179)*(EmissionRates!$E$120:$E$179=$D676)*(EmissionRates!$J$8:$S$8=$E$629)*(EmissionRates!$B$120:$B$179=AM$2)*(EmissionRates!$F$120:$F$179=$F$629))</f>
        <v>1.7032852035473601E-2</v>
      </c>
      <c r="AN676" s="210">
        <f t="shared" ref="AN676:AZ696" si="338">$AM676</f>
        <v>1.7032852035473601E-2</v>
      </c>
      <c r="AO676" s="210">
        <f t="shared" si="338"/>
        <v>1.7032852035473601E-2</v>
      </c>
      <c r="AP676" s="210">
        <f t="shared" si="338"/>
        <v>1.7032852035473601E-2</v>
      </c>
      <c r="AQ676" s="210">
        <f t="shared" si="338"/>
        <v>1.7032852035473601E-2</v>
      </c>
      <c r="AR676" s="210">
        <f t="shared" si="338"/>
        <v>1.7032852035473601E-2</v>
      </c>
      <c r="AS676" s="210">
        <f t="shared" si="338"/>
        <v>1.7032852035473601E-2</v>
      </c>
      <c r="AT676" s="210">
        <f t="shared" si="338"/>
        <v>1.7032852035473601E-2</v>
      </c>
      <c r="AU676" s="210">
        <f t="shared" si="338"/>
        <v>1.7032852035473601E-2</v>
      </c>
      <c r="AV676" s="210">
        <f t="shared" si="338"/>
        <v>1.7032852035473601E-2</v>
      </c>
      <c r="AW676" s="210">
        <f t="shared" si="338"/>
        <v>1.7032852035473601E-2</v>
      </c>
      <c r="AX676" s="210">
        <f t="shared" si="338"/>
        <v>1.7032852035473601E-2</v>
      </c>
      <c r="AY676" s="210">
        <f t="shared" si="336"/>
        <v>1.7032852035473601E-2</v>
      </c>
      <c r="AZ676" s="210">
        <f t="shared" si="336"/>
        <v>1.7032852035473601E-2</v>
      </c>
    </row>
    <row r="677" spans="2:52" s="202" customFormat="1" x14ac:dyDescent="0.25">
      <c r="B677" s="201"/>
      <c r="D677" s="208">
        <f t="shared" si="314"/>
        <v>51</v>
      </c>
      <c r="E677" s="202" t="s">
        <v>707</v>
      </c>
      <c r="G677"/>
      <c r="I677"/>
      <c r="J677"/>
      <c r="K677" s="211">
        <f t="shared" ref="K677:AL680" si="339">K676*($K$76/$K$71)^(1/(COUNT($D676:$D681)))</f>
        <v>7.3148105391887611E-2</v>
      </c>
      <c r="L677" s="211">
        <f t="shared" si="339"/>
        <v>7.0625337205467695E-2</v>
      </c>
      <c r="M677" s="211">
        <f t="shared" si="339"/>
        <v>6.8189575501147556E-2</v>
      </c>
      <c r="N677" s="211">
        <f t="shared" si="339"/>
        <v>6.5837819556162386E-2</v>
      </c>
      <c r="O677" s="211">
        <f t="shared" si="339"/>
        <v>6.3567172138164305E-2</v>
      </c>
      <c r="P677" s="211">
        <f t="shared" si="339"/>
        <v>6.1374835935993528E-2</v>
      </c>
      <c r="Q677" s="211">
        <f t="shared" si="339"/>
        <v>5.9258110113546758E-2</v>
      </c>
      <c r="R677" s="211">
        <f t="shared" si="339"/>
        <v>5.7214386982497582E-2</v>
      </c>
      <c r="S677" s="211">
        <f t="shared" si="339"/>
        <v>5.5241148789769622E-2</v>
      </c>
      <c r="T677" s="211">
        <f t="shared" si="339"/>
        <v>5.3335964615805011E-2</v>
      </c>
      <c r="U677" s="211">
        <f t="shared" si="339"/>
        <v>5.149648737980686E-2</v>
      </c>
      <c r="V677" s="211">
        <f t="shared" si="339"/>
        <v>4.972045094826643E-2</v>
      </c>
      <c r="W677" s="211">
        <f t="shared" si="339"/>
        <v>4.8005667343212877E-2</v>
      </c>
      <c r="X677" s="211">
        <f t="shared" si="339"/>
        <v>4.6350024046746222E-2</v>
      </c>
      <c r="Y677" s="211">
        <f t="shared" si="339"/>
        <v>4.475148139853298E-2</v>
      </c>
      <c r="Z677" s="211">
        <f t="shared" si="339"/>
        <v>4.315394383486431E-2</v>
      </c>
      <c r="AA677" s="211">
        <f t="shared" si="339"/>
        <v>4.1557447686335382E-2</v>
      </c>
      <c r="AB677" s="211">
        <f t="shared" si="339"/>
        <v>3.9962032053060551E-2</v>
      </c>
      <c r="AC677" s="211">
        <f t="shared" si="339"/>
        <v>3.8367739137205509E-2</v>
      </c>
      <c r="AD677" s="211">
        <f t="shared" si="339"/>
        <v>3.6774614631438836E-2</v>
      </c>
      <c r="AE677" s="211">
        <f t="shared" si="339"/>
        <v>3.5182708175665531E-2</v>
      </c>
      <c r="AF677" s="211">
        <f t="shared" si="339"/>
        <v>3.3592073897860425E-2</v>
      </c>
      <c r="AG677" s="211">
        <f t="shared" si="339"/>
        <v>3.2002771059463295E-2</v>
      </c>
      <c r="AH677" s="211">
        <f t="shared" si="339"/>
        <v>3.0414864832124772E-2</v>
      </c>
      <c r="AI677" s="211">
        <f t="shared" si="339"/>
        <v>2.8828427241342248E-2</v>
      </c>
      <c r="AJ677" s="211">
        <f t="shared" si="339"/>
        <v>2.724353832482538E-2</v>
      </c>
      <c r="AK677" s="211">
        <f t="shared" si="339"/>
        <v>2.5660287571040233E-2</v>
      </c>
      <c r="AL677" s="211">
        <f t="shared" si="339"/>
        <v>2.4078775729104815E-2</v>
      </c>
      <c r="AM677" s="211">
        <f>AM676*($K$76/$K$71)^(1/(COUNT($D676:$D681)))</f>
        <v>1.6539231072622836E-2</v>
      </c>
      <c r="AN677" s="210">
        <f t="shared" si="338"/>
        <v>1.6539231072622836E-2</v>
      </c>
      <c r="AO677" s="210">
        <f t="shared" si="338"/>
        <v>1.6539231072622836E-2</v>
      </c>
      <c r="AP677" s="210">
        <f t="shared" si="338"/>
        <v>1.6539231072622836E-2</v>
      </c>
      <c r="AQ677" s="210">
        <f t="shared" si="338"/>
        <v>1.6539231072622836E-2</v>
      </c>
      <c r="AR677" s="210">
        <f t="shared" si="338"/>
        <v>1.6539231072622836E-2</v>
      </c>
      <c r="AS677" s="210">
        <f t="shared" si="338"/>
        <v>1.6539231072622836E-2</v>
      </c>
      <c r="AT677" s="210">
        <f t="shared" si="338"/>
        <v>1.6539231072622836E-2</v>
      </c>
      <c r="AU677" s="210">
        <f t="shared" si="338"/>
        <v>1.6539231072622836E-2</v>
      </c>
      <c r="AV677" s="210">
        <f t="shared" si="338"/>
        <v>1.6539231072622836E-2</v>
      </c>
      <c r="AW677" s="210">
        <f t="shared" si="338"/>
        <v>1.6539231072622836E-2</v>
      </c>
      <c r="AX677" s="210">
        <f t="shared" si="338"/>
        <v>1.6539231072622836E-2</v>
      </c>
      <c r="AY677" s="210">
        <f t="shared" si="336"/>
        <v>1.6539231072622836E-2</v>
      </c>
      <c r="AZ677" s="210">
        <f t="shared" si="336"/>
        <v>1.6539231072622836E-2</v>
      </c>
    </row>
    <row r="678" spans="2:52" s="202" customFormat="1" x14ac:dyDescent="0.25">
      <c r="B678" s="201"/>
      <c r="D678" s="208">
        <f t="shared" si="314"/>
        <v>52</v>
      </c>
      <c r="E678" s="202" t="s">
        <v>708</v>
      </c>
      <c r="G678"/>
      <c r="I678"/>
      <c r="J678"/>
      <c r="K678" s="211">
        <f t="shared" si="339"/>
        <v>7.1028235029657424E-2</v>
      </c>
      <c r="L678" s="211">
        <f t="shared" si="339"/>
        <v>6.8578577985084821E-2</v>
      </c>
      <c r="M678" s="211">
        <f t="shared" si="339"/>
        <v>6.6213405929242658E-2</v>
      </c>
      <c r="N678" s="211">
        <f t="shared" si="339"/>
        <v>6.3929805101881704E-2</v>
      </c>
      <c r="O678" s="211">
        <f t="shared" si="339"/>
        <v>6.1724962233963232E-2</v>
      </c>
      <c r="P678" s="211">
        <f t="shared" si="339"/>
        <v>5.9596161081868292E-2</v>
      </c>
      <c r="Q678" s="211">
        <f t="shared" si="339"/>
        <v>5.7540779081136827E-2</v>
      </c>
      <c r="R678" s="211">
        <f t="shared" si="339"/>
        <v>5.5556284115614356E-2</v>
      </c>
      <c r="S678" s="211">
        <f t="shared" si="339"/>
        <v>5.3640231398025831E-2</v>
      </c>
      <c r="T678" s="211">
        <f t="shared" si="339"/>
        <v>5.1790260458133931E-2</v>
      </c>
      <c r="U678" s="211">
        <f t="shared" si="339"/>
        <v>5.0004092234771147E-2</v>
      </c>
      <c r="V678" s="211">
        <f t="shared" si="339"/>
        <v>4.8279526268163377E-2</v>
      </c>
      <c r="W678" s="211">
        <f t="shared" si="339"/>
        <v>4.6614437989086023E-2</v>
      </c>
      <c r="X678" s="211">
        <f t="shared" si="339"/>
        <v>4.5006776101513032E-2</v>
      </c>
      <c r="Y678" s="211">
        <f t="shared" si="339"/>
        <v>4.3454560055534441E-2</v>
      </c>
      <c r="Z678" s="211">
        <f t="shared" si="339"/>
        <v>4.1903319966224498E-2</v>
      </c>
      <c r="AA678" s="211">
        <f t="shared" si="339"/>
        <v>4.0353091111298728E-2</v>
      </c>
      <c r="AB678" s="211">
        <f t="shared" si="339"/>
        <v>3.8803911457729712E-2</v>
      </c>
      <c r="AC678" s="211">
        <f t="shared" si="339"/>
        <v>3.72558219846423E-2</v>
      </c>
      <c r="AD678" s="211">
        <f t="shared" si="339"/>
        <v>3.5708867060507632E-2</v>
      </c>
      <c r="AE678" s="211">
        <f t="shared" si="339"/>
        <v>3.4163094886640294E-2</v>
      </c>
      <c r="AF678" s="211">
        <f t="shared" si="339"/>
        <v>3.2618558022358086E-2</v>
      </c>
      <c r="AG678" s="211">
        <f t="shared" si="339"/>
        <v>3.1075314011673263E-2</v>
      </c>
      <c r="AH678" s="211">
        <f t="shared" si="339"/>
        <v>2.9533426137527918E-2</v>
      </c>
      <c r="AI678" s="211">
        <f t="shared" si="339"/>
        <v>2.7992964338082849E-2</v>
      </c>
      <c r="AJ678" s="211">
        <f t="shared" si="339"/>
        <v>2.6454006331513021E-2</v>
      </c>
      <c r="AK678" s="211">
        <f t="shared" si="339"/>
        <v>2.4916639012861928E-2</v>
      </c>
      <c r="AL678" s="211">
        <f t="shared" si="339"/>
        <v>2.3380960211485436E-2</v>
      </c>
      <c r="AM678" s="211">
        <f>AM677*($K$76/$K$71)^(1/(COUNT($D677:$D682)))</f>
        <v>1.6059915503516951E-2</v>
      </c>
      <c r="AN678" s="210">
        <f t="shared" si="338"/>
        <v>1.6059915503516951E-2</v>
      </c>
      <c r="AO678" s="210">
        <f t="shared" si="338"/>
        <v>1.6059915503516951E-2</v>
      </c>
      <c r="AP678" s="210">
        <f t="shared" si="338"/>
        <v>1.6059915503516951E-2</v>
      </c>
      <c r="AQ678" s="210">
        <f t="shared" si="338"/>
        <v>1.6059915503516951E-2</v>
      </c>
      <c r="AR678" s="210">
        <f t="shared" si="338"/>
        <v>1.6059915503516951E-2</v>
      </c>
      <c r="AS678" s="210">
        <f t="shared" si="338"/>
        <v>1.6059915503516951E-2</v>
      </c>
      <c r="AT678" s="210">
        <f t="shared" si="338"/>
        <v>1.6059915503516951E-2</v>
      </c>
      <c r="AU678" s="210">
        <f t="shared" si="338"/>
        <v>1.6059915503516951E-2</v>
      </c>
      <c r="AV678" s="210">
        <f t="shared" si="338"/>
        <v>1.6059915503516951E-2</v>
      </c>
      <c r="AW678" s="210">
        <f t="shared" si="338"/>
        <v>1.6059915503516951E-2</v>
      </c>
      <c r="AX678" s="210">
        <f t="shared" si="338"/>
        <v>1.6059915503516951E-2</v>
      </c>
      <c r="AY678" s="210">
        <f t="shared" si="336"/>
        <v>1.6059915503516951E-2</v>
      </c>
      <c r="AZ678" s="210">
        <f t="shared" si="336"/>
        <v>1.6059915503516951E-2</v>
      </c>
    </row>
    <row r="679" spans="2:52" s="202" customFormat="1" x14ac:dyDescent="0.25">
      <c r="B679" s="201"/>
      <c r="D679" s="208">
        <f t="shared" si="314"/>
        <v>53</v>
      </c>
      <c r="E679" s="202" t="s">
        <v>709</v>
      </c>
      <c r="G679"/>
      <c r="I679"/>
      <c r="J679"/>
      <c r="K679" s="211">
        <f t="shared" si="339"/>
        <v>6.8969799619550548E-2</v>
      </c>
      <c r="L679" s="211">
        <f t="shared" si="339"/>
        <v>6.6591134917685896E-2</v>
      </c>
      <c r="M679" s="211">
        <f t="shared" si="339"/>
        <v>6.4294506785379318E-2</v>
      </c>
      <c r="N679" s="211">
        <f t="shared" si="339"/>
        <v>6.2077085904677982E-2</v>
      </c>
      <c r="O679" s="211">
        <f t="shared" si="339"/>
        <v>5.993614053655167E-2</v>
      </c>
      <c r="P679" s="211">
        <f t="shared" si="339"/>
        <v>5.7869033155542531E-2</v>
      </c>
      <c r="Q679" s="211">
        <f t="shared" si="339"/>
        <v>5.5873217200480586E-2</v>
      </c>
      <c r="R679" s="211">
        <f t="shared" si="339"/>
        <v>5.3946233937262202E-2</v>
      </c>
      <c r="S679" s="211">
        <f t="shared" si="339"/>
        <v>5.2085709429826571E-2</v>
      </c>
      <c r="T679" s="211">
        <f t="shared" si="339"/>
        <v>5.0289351615598742E-2</v>
      </c>
      <c r="U679" s="211">
        <f t="shared" si="339"/>
        <v>4.8554947481796146E-2</v>
      </c>
      <c r="V679" s="211">
        <f t="shared" si="339"/>
        <v>4.6880360339120131E-2</v>
      </c>
      <c r="W679" s="211">
        <f t="shared" si="339"/>
        <v>4.5263527189473712E-2</v>
      </c>
      <c r="X679" s="211">
        <f t="shared" si="339"/>
        <v>4.3702456184462814E-2</v>
      </c>
      <c r="Y679" s="211">
        <f t="shared" si="339"/>
        <v>4.2195224171550007E-2</v>
      </c>
      <c r="Z679" s="211">
        <f t="shared" si="339"/>
        <v>4.0688939831571014E-2</v>
      </c>
      <c r="AA679" s="211">
        <f t="shared" si="339"/>
        <v>3.9183637419874705E-2</v>
      </c>
      <c r="AB679" s="211">
        <f t="shared" si="339"/>
        <v>3.7679353803130929E-2</v>
      </c>
      <c r="AC679" s="211">
        <f t="shared" si="339"/>
        <v>3.617612877286807E-2</v>
      </c>
      <c r="AD679" s="211">
        <f t="shared" si="339"/>
        <v>3.467400541173575E-2</v>
      </c>
      <c r="AE679" s="211">
        <f t="shared" si="339"/>
        <v>3.3173030524149258E-2</v>
      </c>
      <c r="AF679" s="211">
        <f t="shared" si="339"/>
        <v>3.1673255146229852E-2</v>
      </c>
      <c r="AG679" s="211">
        <f t="shared" si="339"/>
        <v>3.017473515433421E-2</v>
      </c>
      <c r="AH679" s="211">
        <f t="shared" si="339"/>
        <v>2.8677531997431664E-2</v>
      </c>
      <c r="AI679" s="211">
        <f t="shared" si="339"/>
        <v>2.7181713586838515E-2</v>
      </c>
      <c r="AJ679" s="211">
        <f t="shared" si="339"/>
        <v>2.5687355388416364E-2</v>
      </c>
      <c r="AK679" s="211">
        <f t="shared" si="339"/>
        <v>2.4194541778944884E-2</v>
      </c>
      <c r="AL679" s="211">
        <f t="shared" si="339"/>
        <v>2.2703367752634027E-2</v>
      </c>
      <c r="AM679" s="211">
        <f>AM678*($K$76/$K$71)^(1/(COUNT($D678:$D683)))</f>
        <v>1.5594490750361248E-2</v>
      </c>
      <c r="AN679" s="210">
        <f t="shared" si="338"/>
        <v>1.5594490750361248E-2</v>
      </c>
      <c r="AO679" s="210">
        <f t="shared" si="338"/>
        <v>1.5594490750361248E-2</v>
      </c>
      <c r="AP679" s="210">
        <f t="shared" si="338"/>
        <v>1.5594490750361248E-2</v>
      </c>
      <c r="AQ679" s="210">
        <f t="shared" si="338"/>
        <v>1.5594490750361248E-2</v>
      </c>
      <c r="AR679" s="210">
        <f t="shared" si="338"/>
        <v>1.5594490750361248E-2</v>
      </c>
      <c r="AS679" s="210">
        <f t="shared" si="338"/>
        <v>1.5594490750361248E-2</v>
      </c>
      <c r="AT679" s="210">
        <f t="shared" si="338"/>
        <v>1.5594490750361248E-2</v>
      </c>
      <c r="AU679" s="210">
        <f t="shared" si="338"/>
        <v>1.5594490750361248E-2</v>
      </c>
      <c r="AV679" s="210">
        <f t="shared" si="338"/>
        <v>1.5594490750361248E-2</v>
      </c>
      <c r="AW679" s="210">
        <f t="shared" si="338"/>
        <v>1.5594490750361248E-2</v>
      </c>
      <c r="AX679" s="210">
        <f t="shared" si="338"/>
        <v>1.5594490750361248E-2</v>
      </c>
      <c r="AY679" s="210">
        <f t="shared" si="336"/>
        <v>1.5594490750361248E-2</v>
      </c>
      <c r="AZ679" s="210">
        <f t="shared" si="336"/>
        <v>1.5594490750361248E-2</v>
      </c>
    </row>
    <row r="680" spans="2:52" s="202" customFormat="1" x14ac:dyDescent="0.25">
      <c r="B680" s="201"/>
      <c r="D680" s="208">
        <f t="shared" si="314"/>
        <v>54</v>
      </c>
      <c r="E680" s="202" t="s">
        <v>710</v>
      </c>
      <c r="G680"/>
      <c r="I680"/>
      <c r="J680"/>
      <c r="K680" s="211">
        <f t="shared" si="339"/>
        <v>6.6971018744514305E-2</v>
      </c>
      <c r="L680" s="211">
        <f t="shared" si="339"/>
        <v>6.4661288990125756E-2</v>
      </c>
      <c r="M680" s="211">
        <f t="shared" si="339"/>
        <v>6.2431218342591445E-2</v>
      </c>
      <c r="N680" s="211">
        <f t="shared" si="339"/>
        <v>6.0278059479072998E-2</v>
      </c>
      <c r="O680" s="211">
        <f t="shared" si="339"/>
        <v>5.8199159827766418E-2</v>
      </c>
      <c r="P680" s="211">
        <f t="shared" si="339"/>
        <v>5.6191958300081467E-2</v>
      </c>
      <c r="Q680" s="211">
        <f t="shared" si="339"/>
        <v>5.425398213552312E-2</v>
      </c>
      <c r="R680" s="211">
        <f t="shared" si="339"/>
        <v>5.2382843855388377E-2</v>
      </c>
      <c r="S680" s="211">
        <f t="shared" si="339"/>
        <v>5.0576238321525406E-2</v>
      </c>
      <c r="T680" s="211">
        <f t="shared" si="339"/>
        <v>4.8831939896531798E-2</v>
      </c>
      <c r="U680" s="211">
        <f t="shared" si="339"/>
        <v>4.714779970189318E-2</v>
      </c>
      <c r="V680" s="211">
        <f t="shared" si="339"/>
        <v>4.5521742970684585E-2</v>
      </c>
      <c r="W680" s="211">
        <f t="shared" si="339"/>
        <v>4.395176649157316E-2</v>
      </c>
      <c r="X680" s="211">
        <f t="shared" si="339"/>
        <v>4.2435936140973338E-2</v>
      </c>
      <c r="Y680" s="211">
        <f t="shared" si="339"/>
        <v>4.0972384500314339E-2</v>
      </c>
      <c r="Z680" s="211">
        <f t="shared" si="339"/>
        <v>3.9509753068531751E-2</v>
      </c>
      <c r="AA680" s="211">
        <f t="shared" si="339"/>
        <v>3.8048075108236511E-2</v>
      </c>
      <c r="AB680" s="211">
        <f t="shared" si="339"/>
        <v>3.6587386417683089E-2</v>
      </c>
      <c r="AC680" s="211">
        <f t="shared" si="339"/>
        <v>3.5127725635220555E-2</v>
      </c>
      <c r="AD680" s="211">
        <f t="shared" si="339"/>
        <v>3.3669134594940822E-2</v>
      </c>
      <c r="AE680" s="211">
        <f t="shared" si="339"/>
        <v>3.2211658744842719E-2</v>
      </c>
      <c r="AF680" s="211">
        <f t="shared" si="339"/>
        <v>3.0755347641994016E-2</v>
      </c>
      <c r="AG680" s="211">
        <f t="shared" si="339"/>
        <v>2.9300255543425344E-2</v>
      </c>
      <c r="AH680" s="211">
        <f t="shared" si="339"/>
        <v>2.7846442117282759E-2</v>
      </c>
      <c r="AI680" s="211">
        <f t="shared" si="339"/>
        <v>2.6393973306777084E-2</v>
      </c>
      <c r="AJ680" s="211">
        <f t="shared" si="339"/>
        <v>2.4942922390729771E-2</v>
      </c>
      <c r="AK680" s="211">
        <f t="shared" si="339"/>
        <v>2.3493371300637274E-2</v>
      </c>
      <c r="AL680" s="211">
        <f t="shared" si="339"/>
        <v>2.2045412277727643E-2</v>
      </c>
      <c r="AM680" s="211">
        <f>AM679*($K$76/$K$71)^(1/(COUNT($D679:$D684)))</f>
        <v>1.5142554250042404E-2</v>
      </c>
      <c r="AN680" s="210">
        <f t="shared" si="338"/>
        <v>1.5142554250042404E-2</v>
      </c>
      <c r="AO680" s="210">
        <f t="shared" si="338"/>
        <v>1.5142554250042404E-2</v>
      </c>
      <c r="AP680" s="210">
        <f t="shared" si="338"/>
        <v>1.5142554250042404E-2</v>
      </c>
      <c r="AQ680" s="210">
        <f t="shared" si="338"/>
        <v>1.5142554250042404E-2</v>
      </c>
      <c r="AR680" s="210">
        <f t="shared" si="338"/>
        <v>1.5142554250042404E-2</v>
      </c>
      <c r="AS680" s="210">
        <f t="shared" si="338"/>
        <v>1.5142554250042404E-2</v>
      </c>
      <c r="AT680" s="210">
        <f t="shared" si="338"/>
        <v>1.5142554250042404E-2</v>
      </c>
      <c r="AU680" s="210">
        <f t="shared" si="338"/>
        <v>1.5142554250042404E-2</v>
      </c>
      <c r="AV680" s="210">
        <f t="shared" si="338"/>
        <v>1.5142554250042404E-2</v>
      </c>
      <c r="AW680" s="210">
        <f t="shared" si="338"/>
        <v>1.5142554250042404E-2</v>
      </c>
      <c r="AX680" s="210">
        <f t="shared" si="338"/>
        <v>1.5142554250042404E-2</v>
      </c>
      <c r="AY680" s="210">
        <f t="shared" si="336"/>
        <v>1.5142554250042404E-2</v>
      </c>
      <c r="AZ680" s="210">
        <f t="shared" si="336"/>
        <v>1.5142554250042404E-2</v>
      </c>
    </row>
    <row r="681" spans="2:52" s="202" customFormat="1" x14ac:dyDescent="0.25">
      <c r="B681" s="201"/>
      <c r="D681" s="208">
        <f t="shared" si="314"/>
        <v>55</v>
      </c>
      <c r="E681" s="202" t="s">
        <v>711</v>
      </c>
      <c r="G681"/>
      <c r="I681"/>
      <c r="J681"/>
      <c r="K681" s="209" cm="1">
        <f t="array" ref="K681">SUMPRODUCT((EmissionRates!$J$120:$S$179)*(EmissionRates!$E$120:$E$179=$D681)*(EmissionRates!$J$8:$S$8=$E$629)*(EmissionRates!$B$120:$B$179=K$2)*(EmissionRates!$F$120:$F$179=$F$629))</f>
        <v>8.7354105203274204E-2</v>
      </c>
      <c r="L681" s="210">
        <f t="shared" ref="L681:AL681" si="340">K681*($AM$71/$K$71)^(1/(COUNT(K$2:AM$2)))</f>
        <v>8.4341393440210022E-2</v>
      </c>
      <c r="M681" s="210">
        <f t="shared" si="340"/>
        <v>8.1432585576638419E-2</v>
      </c>
      <c r="N681" s="210">
        <f t="shared" si="340"/>
        <v>7.862409812327173E-2</v>
      </c>
      <c r="O681" s="210">
        <f t="shared" si="340"/>
        <v>7.5912471179980512E-2</v>
      </c>
      <c r="P681" s="210">
        <f t="shared" si="340"/>
        <v>7.3294364173389304E-2</v>
      </c>
      <c r="Q681" s="210">
        <f t="shared" si="340"/>
        <v>7.0766551741476225E-2</v>
      </c>
      <c r="R681" s="210">
        <f t="shared" si="340"/>
        <v>6.8325919760106629E-2</v>
      </c>
      <c r="S681" s="210">
        <f t="shared" si="340"/>
        <v>6.5969461506605598E-2</v>
      </c>
      <c r="T681" s="210">
        <f t="shared" si="340"/>
        <v>6.3694273955643074E-2</v>
      </c>
      <c r="U681" s="210">
        <f t="shared" si="340"/>
        <v>6.1497554202868294E-2</v>
      </c>
      <c r="V681" s="210">
        <f t="shared" si="340"/>
        <v>5.9376596011887772E-2</v>
      </c>
      <c r="W681" s="210">
        <f t="shared" si="340"/>
        <v>5.7328786480332759E-2</v>
      </c>
      <c r="X681" s="210">
        <f t="shared" si="340"/>
        <v>5.5351602820909049E-2</v>
      </c>
      <c r="Y681" s="210">
        <f t="shared" si="340"/>
        <v>5.344260925346353E-2</v>
      </c>
      <c r="Z681" s="210">
        <f t="shared" si="340"/>
        <v>5.1534815966744002E-2</v>
      </c>
      <c r="AA681" s="210">
        <f t="shared" si="340"/>
        <v>4.9628266347063972E-2</v>
      </c>
      <c r="AB681" s="210">
        <f t="shared" si="340"/>
        <v>4.772300708812089E-2</v>
      </c>
      <c r="AC681" s="210">
        <f t="shared" si="340"/>
        <v>4.5819088588108979E-2</v>
      </c>
      <c r="AD681" s="210">
        <f t="shared" si="340"/>
        <v>4.3916565413611421E-2</v>
      </c>
      <c r="AE681" s="210">
        <f t="shared" si="340"/>
        <v>4.2015496845035548E-2</v>
      </c>
      <c r="AF681" s="210">
        <f t="shared" si="340"/>
        <v>4.0115947522480828E-2</v>
      </c>
      <c r="AG681" s="210">
        <f t="shared" si="340"/>
        <v>3.8217988216475311E-2</v>
      </c>
      <c r="AH681" s="210">
        <f t="shared" si="340"/>
        <v>3.632169675557239E-2</v>
      </c>
      <c r="AI681" s="210">
        <f t="shared" si="340"/>
        <v>3.4427159153249003E-2</v>
      </c>
      <c r="AJ681" s="210">
        <f t="shared" si="340"/>
        <v>3.2534470991235825E-2</v>
      </c>
      <c r="AK681" s="210">
        <f t="shared" si="340"/>
        <v>3.0643739137439251E-2</v>
      </c>
      <c r="AL681" s="210">
        <f t="shared" si="340"/>
        <v>2.8755083907334385E-2</v>
      </c>
      <c r="AM681" s="209" cm="1">
        <f t="array" ref="AM681">SUMPRODUCT((EmissionRates!$J$120:$S$179)*(EmissionRates!$E$120:$E$179=$D681)*(EmissionRates!$J$8:$S$8=$E$629)*(EmissionRates!$B$120:$B$179=AM$2)*(EmissionRates!$F$120:$F$179=$F$629))</f>
        <v>1.8733418672206899E-2</v>
      </c>
      <c r="AN681" s="210">
        <f t="shared" si="338"/>
        <v>1.8733418672206899E-2</v>
      </c>
      <c r="AO681" s="210">
        <f t="shared" si="338"/>
        <v>1.8733418672206899E-2</v>
      </c>
      <c r="AP681" s="210">
        <f t="shared" si="338"/>
        <v>1.8733418672206899E-2</v>
      </c>
      <c r="AQ681" s="210">
        <f t="shared" si="338"/>
        <v>1.8733418672206899E-2</v>
      </c>
      <c r="AR681" s="210">
        <f t="shared" si="338"/>
        <v>1.8733418672206899E-2</v>
      </c>
      <c r="AS681" s="210">
        <f t="shared" si="338"/>
        <v>1.8733418672206899E-2</v>
      </c>
      <c r="AT681" s="210">
        <f t="shared" si="338"/>
        <v>1.8733418672206899E-2</v>
      </c>
      <c r="AU681" s="210">
        <f t="shared" si="338"/>
        <v>1.8733418672206899E-2</v>
      </c>
      <c r="AV681" s="210">
        <f t="shared" si="338"/>
        <v>1.8733418672206899E-2</v>
      </c>
      <c r="AW681" s="210">
        <f t="shared" si="338"/>
        <v>1.8733418672206899E-2</v>
      </c>
      <c r="AX681" s="210">
        <f t="shared" si="338"/>
        <v>1.8733418672206899E-2</v>
      </c>
      <c r="AY681" s="210">
        <f t="shared" si="336"/>
        <v>1.8733418672206899E-2</v>
      </c>
      <c r="AZ681" s="210">
        <f t="shared" si="336"/>
        <v>1.8733418672206899E-2</v>
      </c>
    </row>
    <row r="682" spans="2:52" s="202" customFormat="1" x14ac:dyDescent="0.25">
      <c r="B682" s="201"/>
      <c r="D682" s="208">
        <f t="shared" si="314"/>
        <v>56</v>
      </c>
      <c r="E682" s="202" t="s">
        <v>712</v>
      </c>
      <c r="G682"/>
      <c r="I682"/>
      <c r="J682"/>
      <c r="K682" s="211">
        <f t="shared" ref="K682:AL685" si="341">K681*($K$76/$K$71)^(1/(COUNT($D681:$D686)))</f>
        <v>8.4822537534535974E-2</v>
      </c>
      <c r="L682" s="211">
        <f t="shared" si="341"/>
        <v>8.1897135734487869E-2</v>
      </c>
      <c r="M682" s="211">
        <f t="shared" si="341"/>
        <v>7.9072626644566962E-2</v>
      </c>
      <c r="N682" s="211">
        <f t="shared" si="341"/>
        <v>7.6345530626879862E-2</v>
      </c>
      <c r="O682" s="211">
        <f t="shared" si="341"/>
        <v>7.371248805101295E-2</v>
      </c>
      <c r="P682" s="211">
        <f t="shared" si="341"/>
        <v>7.1170255155154835E-2</v>
      </c>
      <c r="Q682" s="211">
        <f t="shared" si="341"/>
        <v>6.87157000499624E-2</v>
      </c>
      <c r="R682" s="211">
        <f t="shared" si="341"/>
        <v>6.6345798860247593E-2</v>
      </c>
      <c r="S682" s="211">
        <f t="shared" si="341"/>
        <v>6.4057631999731621E-2</v>
      </c>
      <c r="T682" s="211">
        <f t="shared" si="341"/>
        <v>6.1848380574277211E-2</v>
      </c>
      <c r="U682" s="211">
        <f t="shared" si="341"/>
        <v>5.9715322909168055E-2</v>
      </c>
      <c r="V682" s="211">
        <f t="shared" si="341"/>
        <v>5.7655831196157144E-2</v>
      </c>
      <c r="W682" s="211">
        <f t="shared" si="341"/>
        <v>5.5667368256153323E-2</v>
      </c>
      <c r="X682" s="211">
        <f t="shared" si="341"/>
        <v>5.3747484413557992E-2</v>
      </c>
      <c r="Y682" s="211">
        <f t="shared" si="341"/>
        <v>5.1893814478401169E-2</v>
      </c>
      <c r="Z682" s="211">
        <f t="shared" si="341"/>
        <v>5.004131003920697E-2</v>
      </c>
      <c r="AA682" s="211">
        <f t="shared" si="341"/>
        <v>4.8190013224930828E-2</v>
      </c>
      <c r="AB682" s="211">
        <f t="shared" si="341"/>
        <v>4.6339969376062412E-2</v>
      </c>
      <c r="AC682" s="211">
        <f t="shared" si="341"/>
        <v>4.4491227430229915E-2</v>
      </c>
      <c r="AD682" s="211">
        <f t="shared" si="341"/>
        <v>4.2643840372648387E-2</v>
      </c>
      <c r="AE682" s="211">
        <f t="shared" si="341"/>
        <v>4.0797865765747954E-2</v>
      </c>
      <c r="AF682" s="211">
        <f t="shared" si="341"/>
        <v>3.8953366376324169E-2</v>
      </c>
      <c r="AG682" s="211">
        <f t="shared" si="341"/>
        <v>3.7110410923938165E-2</v>
      </c>
      <c r="AH682" s="211">
        <f t="shared" si="341"/>
        <v>3.5269074981631142E-2</v>
      </c>
      <c r="AI682" s="211">
        <f t="shared" si="341"/>
        <v>3.3429442070164468E-2</v>
      </c>
      <c r="AJ682" s="211">
        <f t="shared" si="341"/>
        <v>3.1591605001260264E-2</v>
      </c>
      <c r="AK682" s="211">
        <f t="shared" si="341"/>
        <v>2.9755667545737094E-2</v>
      </c>
      <c r="AL682" s="211">
        <f t="shared" si="341"/>
        <v>2.7921746532264643E-2</v>
      </c>
      <c r="AM682" s="211">
        <f>AM681*($K$76/$K$71)^(1/(COUNT($D681:$D686)))</f>
        <v>1.8190514398559569E-2</v>
      </c>
      <c r="AN682" s="210">
        <f t="shared" si="338"/>
        <v>1.8190514398559569E-2</v>
      </c>
      <c r="AO682" s="210">
        <f t="shared" si="338"/>
        <v>1.8190514398559569E-2</v>
      </c>
      <c r="AP682" s="210">
        <f t="shared" si="338"/>
        <v>1.8190514398559569E-2</v>
      </c>
      <c r="AQ682" s="210">
        <f t="shared" si="338"/>
        <v>1.8190514398559569E-2</v>
      </c>
      <c r="AR682" s="210">
        <f t="shared" si="338"/>
        <v>1.8190514398559569E-2</v>
      </c>
      <c r="AS682" s="210">
        <f t="shared" si="338"/>
        <v>1.8190514398559569E-2</v>
      </c>
      <c r="AT682" s="210">
        <f t="shared" si="338"/>
        <v>1.8190514398559569E-2</v>
      </c>
      <c r="AU682" s="210">
        <f t="shared" si="338"/>
        <v>1.8190514398559569E-2</v>
      </c>
      <c r="AV682" s="210">
        <f t="shared" si="338"/>
        <v>1.8190514398559569E-2</v>
      </c>
      <c r="AW682" s="210">
        <f t="shared" si="338"/>
        <v>1.8190514398559569E-2</v>
      </c>
      <c r="AX682" s="210">
        <f t="shared" si="338"/>
        <v>1.8190514398559569E-2</v>
      </c>
      <c r="AY682" s="210">
        <f t="shared" si="336"/>
        <v>1.8190514398559569E-2</v>
      </c>
      <c r="AZ682" s="210">
        <f t="shared" si="336"/>
        <v>1.8190514398559569E-2</v>
      </c>
    </row>
    <row r="683" spans="2:52" s="202" customFormat="1" x14ac:dyDescent="0.25">
      <c r="B683" s="201"/>
      <c r="D683" s="208">
        <f t="shared" si="314"/>
        <v>57</v>
      </c>
      <c r="E683" s="202" t="s">
        <v>713</v>
      </c>
      <c r="G683"/>
      <c r="I683"/>
      <c r="J683"/>
      <c r="K683" s="211">
        <f t="shared" si="341"/>
        <v>8.2364336021246168E-2</v>
      </c>
      <c r="L683" s="211">
        <f t="shared" si="341"/>
        <v>7.9523713895809076E-2</v>
      </c>
      <c r="M683" s="211">
        <f t="shared" si="341"/>
        <v>7.6781060556976935E-2</v>
      </c>
      <c r="N683" s="211">
        <f t="shared" si="341"/>
        <v>7.4132997208582893E-2</v>
      </c>
      <c r="O683" s="211">
        <f t="shared" si="341"/>
        <v>7.1576261584060344E-2</v>
      </c>
      <c r="P683" s="211">
        <f t="shared" si="341"/>
        <v>6.9107703927512171E-2</v>
      </c>
      <c r="Q683" s="211">
        <f t="shared" si="341"/>
        <v>6.6724283113386892E-2</v>
      </c>
      <c r="R683" s="211">
        <f t="shared" si="341"/>
        <v>6.4423062899981384E-2</v>
      </c>
      <c r="S683" s="211">
        <f t="shared" si="341"/>
        <v>6.2201208312154616E-2</v>
      </c>
      <c r="T683" s="211">
        <f t="shared" si="341"/>
        <v>6.0055982148796129E-2</v>
      </c>
      <c r="U683" s="211">
        <f t="shared" si="341"/>
        <v>5.7984741610746758E-2</v>
      </c>
      <c r="V683" s="211">
        <f t="shared" si="341"/>
        <v>5.5984935045017253E-2</v>
      </c>
      <c r="W683" s="211">
        <f t="shared" si="341"/>
        <v>5.4054098801293859E-2</v>
      </c>
      <c r="X683" s="211">
        <f t="shared" si="341"/>
        <v>5.2189854196858398E-2</v>
      </c>
      <c r="Y683" s="211">
        <f t="shared" si="341"/>
        <v>5.038990458618358E-2</v>
      </c>
      <c r="Z683" s="211">
        <f t="shared" si="341"/>
        <v>4.8591086694788649E-2</v>
      </c>
      <c r="AA683" s="211">
        <f t="shared" si="341"/>
        <v>4.6793441430709876E-2</v>
      </c>
      <c r="AB683" s="211">
        <f t="shared" si="341"/>
        <v>4.4997012820445811E-2</v>
      </c>
      <c r="AC683" s="211">
        <f t="shared" si="341"/>
        <v>4.3201848383386587E-2</v>
      </c>
      <c r="AD683" s="211">
        <f t="shared" si="341"/>
        <v>4.1407999569208001E-2</v>
      </c>
      <c r="AE683" s="211">
        <f t="shared" si="341"/>
        <v>3.961552227215083E-2</v>
      </c>
      <c r="AF683" s="211">
        <f t="shared" si="341"/>
        <v>3.782447743999607E-2</v>
      </c>
      <c r="AG683" s="211">
        <f t="shared" si="341"/>
        <v>3.6034931800776014E-2</v>
      </c>
      <c r="AH683" s="211">
        <f t="shared" si="341"/>
        <v>3.4246958737385591E-2</v>
      </c>
      <c r="AI683" s="211">
        <f t="shared" si="341"/>
        <v>3.2460639350110808E-2</v>
      </c>
      <c r="AJ683" s="211">
        <f t="shared" si="341"/>
        <v>3.0676063760941525E-2</v>
      </c>
      <c r="AK683" s="211">
        <f t="shared" si="341"/>
        <v>2.8893332733363697E-2</v>
      </c>
      <c r="AL683" s="211">
        <f t="shared" si="341"/>
        <v>2.7112559710291043E-2</v>
      </c>
      <c r="AM683" s="211">
        <f>AM682*($K$76/$K$71)^(1/(COUNT($D682:$D687)))</f>
        <v>1.7663343774786931E-2</v>
      </c>
      <c r="AN683" s="210">
        <f t="shared" si="338"/>
        <v>1.7663343774786931E-2</v>
      </c>
      <c r="AO683" s="210">
        <f t="shared" si="338"/>
        <v>1.7663343774786931E-2</v>
      </c>
      <c r="AP683" s="210">
        <f t="shared" si="338"/>
        <v>1.7663343774786931E-2</v>
      </c>
      <c r="AQ683" s="210">
        <f t="shared" si="338"/>
        <v>1.7663343774786931E-2</v>
      </c>
      <c r="AR683" s="210">
        <f t="shared" si="338"/>
        <v>1.7663343774786931E-2</v>
      </c>
      <c r="AS683" s="210">
        <f t="shared" si="338"/>
        <v>1.7663343774786931E-2</v>
      </c>
      <c r="AT683" s="210">
        <f t="shared" si="338"/>
        <v>1.7663343774786931E-2</v>
      </c>
      <c r="AU683" s="210">
        <f t="shared" si="338"/>
        <v>1.7663343774786931E-2</v>
      </c>
      <c r="AV683" s="210">
        <f t="shared" si="338"/>
        <v>1.7663343774786931E-2</v>
      </c>
      <c r="AW683" s="210">
        <f t="shared" si="338"/>
        <v>1.7663343774786931E-2</v>
      </c>
      <c r="AX683" s="210">
        <f t="shared" si="338"/>
        <v>1.7663343774786931E-2</v>
      </c>
      <c r="AY683" s="210">
        <f t="shared" si="336"/>
        <v>1.7663343774786931E-2</v>
      </c>
      <c r="AZ683" s="210">
        <f t="shared" si="336"/>
        <v>1.7663343774786931E-2</v>
      </c>
    </row>
    <row r="684" spans="2:52" s="202" customFormat="1" x14ac:dyDescent="0.25">
      <c r="B684" s="201"/>
      <c r="D684" s="208">
        <f t="shared" si="314"/>
        <v>58</v>
      </c>
      <c r="E684" s="202" t="s">
        <v>714</v>
      </c>
      <c r="G684"/>
      <c r="I684"/>
      <c r="J684"/>
      <c r="K684" s="211">
        <f t="shared" si="341"/>
        <v>7.9977374473837834E-2</v>
      </c>
      <c r="L684" s="211">
        <f t="shared" si="341"/>
        <v>7.7219075063688414E-2</v>
      </c>
      <c r="M684" s="211">
        <f t="shared" si="341"/>
        <v>7.455590525345504E-2</v>
      </c>
      <c r="N684" s="211">
        <f t="shared" si="341"/>
        <v>7.198458416625142E-2</v>
      </c>
      <c r="O684" s="211">
        <f t="shared" si="341"/>
        <v>6.9501944077702715E-2</v>
      </c>
      <c r="P684" s="211">
        <f t="shared" si="341"/>
        <v>6.7104926513485541E-2</v>
      </c>
      <c r="Q684" s="211">
        <f t="shared" si="341"/>
        <v>6.4790578481457875E-2</v>
      </c>
      <c r="R684" s="211">
        <f t="shared" si="341"/>
        <v>6.2556048833737263E-2</v>
      </c>
      <c r="S684" s="211">
        <f t="shared" si="341"/>
        <v>6.03985847542454E-2</v>
      </c>
      <c r="T684" s="211">
        <f t="shared" si="341"/>
        <v>5.8315528367392004E-2</v>
      </c>
      <c r="U684" s="211">
        <f t="shared" si="341"/>
        <v>5.630431346372014E-2</v>
      </c>
      <c r="V684" s="211">
        <f t="shared" si="341"/>
        <v>5.4362462338479092E-2</v>
      </c>
      <c r="W684" s="211">
        <f t="shared" si="341"/>
        <v>5.2487582739230092E-2</v>
      </c>
      <c r="X684" s="211">
        <f t="shared" si="341"/>
        <v>5.0677364918724543E-2</v>
      </c>
      <c r="Y684" s="211">
        <f t="shared" si="341"/>
        <v>4.8929578789424062E-2</v>
      </c>
      <c r="Z684" s="211">
        <f t="shared" si="341"/>
        <v>4.7182891581586658E-2</v>
      </c>
      <c r="AA684" s="211">
        <f t="shared" si="341"/>
        <v>4.543734301771233E-2</v>
      </c>
      <c r="AB684" s="211">
        <f t="shared" si="341"/>
        <v>4.3692975848388653E-2</v>
      </c>
      <c r="AC684" s="211">
        <f t="shared" si="341"/>
        <v>4.194983621586898E-2</v>
      </c>
      <c r="AD684" s="211">
        <f t="shared" si="341"/>
        <v>4.0207974078790586E-2</v>
      </c>
      <c r="AE684" s="211">
        <f t="shared" si="341"/>
        <v>3.8467443711549913E-2</v>
      </c>
      <c r="AF684" s="211">
        <f t="shared" si="341"/>
        <v>3.6728304295629371E-2</v>
      </c>
      <c r="AG684" s="211">
        <f t="shared" si="341"/>
        <v>3.4990620625247972E-2</v>
      </c>
      <c r="AH684" s="211">
        <f t="shared" si="341"/>
        <v>3.3254463956625957E-2</v>
      </c>
      <c r="AI684" s="211">
        <f t="shared" si="341"/>
        <v>3.1519913039720619E-2</v>
      </c>
      <c r="AJ684" s="211">
        <f t="shared" si="341"/>
        <v>2.9787055384739407E-2</v>
      </c>
      <c r="AK684" s="211">
        <f t="shared" si="341"/>
        <v>2.8055988834989727E-2</v>
      </c>
      <c r="AL684" s="211">
        <f t="shared" si="341"/>
        <v>2.6326823545750319E-2</v>
      </c>
      <c r="AM684" s="211">
        <f>AM683*($K$76/$K$71)^(1/(COUNT($D683:$D688)))</f>
        <v>1.7151450831484442E-2</v>
      </c>
      <c r="AN684" s="210">
        <f t="shared" si="338"/>
        <v>1.7151450831484442E-2</v>
      </c>
      <c r="AO684" s="210">
        <f t="shared" si="338"/>
        <v>1.7151450831484442E-2</v>
      </c>
      <c r="AP684" s="210">
        <f t="shared" si="338"/>
        <v>1.7151450831484442E-2</v>
      </c>
      <c r="AQ684" s="210">
        <f t="shared" si="338"/>
        <v>1.7151450831484442E-2</v>
      </c>
      <c r="AR684" s="210">
        <f t="shared" si="338"/>
        <v>1.7151450831484442E-2</v>
      </c>
      <c r="AS684" s="210">
        <f t="shared" si="338"/>
        <v>1.7151450831484442E-2</v>
      </c>
      <c r="AT684" s="210">
        <f t="shared" si="338"/>
        <v>1.7151450831484442E-2</v>
      </c>
      <c r="AU684" s="210">
        <f t="shared" si="338"/>
        <v>1.7151450831484442E-2</v>
      </c>
      <c r="AV684" s="210">
        <f t="shared" si="338"/>
        <v>1.7151450831484442E-2</v>
      </c>
      <c r="AW684" s="210">
        <f t="shared" si="338"/>
        <v>1.7151450831484442E-2</v>
      </c>
      <c r="AX684" s="210">
        <f t="shared" si="338"/>
        <v>1.7151450831484442E-2</v>
      </c>
      <c r="AY684" s="210">
        <f t="shared" si="336"/>
        <v>1.7151450831484442E-2</v>
      </c>
      <c r="AZ684" s="210">
        <f t="shared" si="336"/>
        <v>1.7151450831484442E-2</v>
      </c>
    </row>
    <row r="685" spans="2:52" s="202" customFormat="1" x14ac:dyDescent="0.25">
      <c r="B685" s="201"/>
      <c r="D685" s="208">
        <f t="shared" si="314"/>
        <v>59</v>
      </c>
      <c r="E685" s="202" t="s">
        <v>715</v>
      </c>
      <c r="G685"/>
      <c r="I685"/>
      <c r="J685"/>
      <c r="K685" s="211">
        <f t="shared" si="341"/>
        <v>7.7659588320830003E-2</v>
      </c>
      <c r="L685" s="211">
        <f t="shared" si="341"/>
        <v>7.4981225870611498E-2</v>
      </c>
      <c r="M685" s="211">
        <f t="shared" si="341"/>
        <v>7.2395236114735695E-2</v>
      </c>
      <c r="N685" s="211">
        <f t="shared" si="341"/>
        <v>6.9898433257844922E-2</v>
      </c>
      <c r="O685" s="211">
        <f t="shared" si="341"/>
        <v>6.7487741377873903E-2</v>
      </c>
      <c r="P685" s="211">
        <f t="shared" si="341"/>
        <v>6.5160190636685253E-2</v>
      </c>
      <c r="Q685" s="211">
        <f t="shared" si="341"/>
        <v>6.2912913621394062E-2</v>
      </c>
      <c r="R685" s="211">
        <f t="shared" si="341"/>
        <v>6.0743141811875137E-2</v>
      </c>
      <c r="S685" s="211">
        <f t="shared" si="341"/>
        <v>5.8648202170100264E-2</v>
      </c>
      <c r="T685" s="211">
        <f t="shared" si="341"/>
        <v>5.6625513847104264E-2</v>
      </c>
      <c r="U685" s="211">
        <f t="shared" si="341"/>
        <v>5.4672585003522789E-2</v>
      </c>
      <c r="V685" s="211">
        <f t="shared" si="341"/>
        <v>5.2787009739785028E-2</v>
      </c>
      <c r="W685" s="211">
        <f t="shared" si="341"/>
        <v>5.0966465132179416E-2</v>
      </c>
      <c r="X685" s="211">
        <f t="shared" si="341"/>
        <v>4.9208708371140983E-2</v>
      </c>
      <c r="Y685" s="211">
        <f t="shared" si="341"/>
        <v>4.7511573998234892E-2</v>
      </c>
      <c r="Z685" s="211">
        <f t="shared" si="341"/>
        <v>4.5815506699472971E-2</v>
      </c>
      <c r="AA685" s="211">
        <f t="shared" si="341"/>
        <v>4.4120545046176386E-2</v>
      </c>
      <c r="AB685" s="211">
        <f t="shared" si="341"/>
        <v>4.2426730549998314E-2</v>
      </c>
      <c r="AC685" s="211">
        <f t="shared" si="341"/>
        <v>4.0734108015965477E-2</v>
      </c>
      <c r="AD685" s="211">
        <f t="shared" si="341"/>
        <v>3.9042725954887697E-2</v>
      </c>
      <c r="AE685" s="211">
        <f t="shared" si="341"/>
        <v>3.7352637068261016E-2</v>
      </c>
      <c r="AF685" s="211">
        <f t="shared" si="341"/>
        <v>3.5663898822457525E-2</v>
      </c>
      <c r="AG685" s="211">
        <f t="shared" si="341"/>
        <v>3.3976574133925859E-2</v>
      </c>
      <c r="AH685" s="211">
        <f t="shared" si="341"/>
        <v>3.2290732193843735E-2</v>
      </c>
      <c r="AI685" s="211">
        <f t="shared" si="341"/>
        <v>3.060644946995348E-2</v>
      </c>
      <c r="AJ685" s="211">
        <f t="shared" si="341"/>
        <v>2.8923810936370944E-2</v>
      </c>
      <c r="AK685" s="211">
        <f t="shared" si="341"/>
        <v>2.7242911600853299E-2</v>
      </c>
      <c r="AL685" s="211">
        <f t="shared" si="341"/>
        <v>2.5563858426321681E-2</v>
      </c>
      <c r="AM685" s="211">
        <f>AM684*($K$76/$K$71)^(1/(COUNT($D684:$D689)))</f>
        <v>1.6654392813479447E-2</v>
      </c>
      <c r="AN685" s="210">
        <f t="shared" si="338"/>
        <v>1.6654392813479447E-2</v>
      </c>
      <c r="AO685" s="210">
        <f t="shared" si="338"/>
        <v>1.6654392813479447E-2</v>
      </c>
      <c r="AP685" s="210">
        <f t="shared" si="338"/>
        <v>1.6654392813479447E-2</v>
      </c>
      <c r="AQ685" s="210">
        <f t="shared" si="338"/>
        <v>1.6654392813479447E-2</v>
      </c>
      <c r="AR685" s="210">
        <f t="shared" si="338"/>
        <v>1.6654392813479447E-2</v>
      </c>
      <c r="AS685" s="210">
        <f t="shared" si="338"/>
        <v>1.6654392813479447E-2</v>
      </c>
      <c r="AT685" s="210">
        <f t="shared" si="338"/>
        <v>1.6654392813479447E-2</v>
      </c>
      <c r="AU685" s="210">
        <f t="shared" si="338"/>
        <v>1.6654392813479447E-2</v>
      </c>
      <c r="AV685" s="210">
        <f t="shared" si="338"/>
        <v>1.6654392813479447E-2</v>
      </c>
      <c r="AW685" s="210">
        <f t="shared" si="338"/>
        <v>1.6654392813479447E-2</v>
      </c>
      <c r="AX685" s="210">
        <f t="shared" si="338"/>
        <v>1.6654392813479447E-2</v>
      </c>
      <c r="AY685" s="210">
        <f t="shared" si="336"/>
        <v>1.6654392813479447E-2</v>
      </c>
      <c r="AZ685" s="210">
        <f t="shared" si="336"/>
        <v>1.6654392813479447E-2</v>
      </c>
    </row>
    <row r="686" spans="2:52" s="202" customFormat="1" x14ac:dyDescent="0.25">
      <c r="B686" s="201"/>
      <c r="D686" s="208">
        <f t="shared" si="314"/>
        <v>60</v>
      </c>
      <c r="E686" s="202" t="s">
        <v>716</v>
      </c>
      <c r="G686"/>
      <c r="I686"/>
      <c r="J686"/>
      <c r="K686" s="209" cm="1">
        <f t="array" ref="K686">SUMPRODUCT((EmissionRates!$J$120:$S$179)*(EmissionRates!$E$120:$E$179=$D686)*(EmissionRates!$J$8:$S$8=$E$629)*(EmissionRates!$B$120:$B$179=K$2)*(EmissionRates!$F$120:$F$179=$F$629))</f>
        <v>9.5852392410741005E-2</v>
      </c>
      <c r="L686" s="210">
        <f t="shared" ref="L686:AL686" si="342">K686*($AM$71/$K$71)^(1/(COUNT(K$2:AM$2)))</f>
        <v>9.254658749794728E-2</v>
      </c>
      <c r="M686" s="210">
        <f t="shared" si="342"/>
        <v>8.9354794826753348E-2</v>
      </c>
      <c r="N686" s="210">
        <f t="shared" si="342"/>
        <v>8.6273082286348821E-2</v>
      </c>
      <c r="O686" s="210">
        <f t="shared" si="342"/>
        <v>8.3297653378513761E-2</v>
      </c>
      <c r="P686" s="210">
        <f t="shared" si="342"/>
        <v>8.0424842540544286E-2</v>
      </c>
      <c r="Q686" s="210">
        <f t="shared" si="342"/>
        <v>7.7651110629483502E-2</v>
      </c>
      <c r="R686" s="210">
        <f t="shared" si="342"/>
        <v>7.4973040562094445E-2</v>
      </c>
      <c r="S686" s="210">
        <f t="shared" si="342"/>
        <v>7.2387333105203872E-2</v>
      </c>
      <c r="T686" s="210">
        <f t="shared" si="342"/>
        <v>6.9890802811230709E-2</v>
      </c>
      <c r="U686" s="210">
        <f t="shared" si="342"/>
        <v>6.7480374093892057E-2</v>
      </c>
      <c r="V686" s="210">
        <f t="shared" si="342"/>
        <v>6.515307743925218E-2</v>
      </c>
      <c r="W686" s="210">
        <f t="shared" si="342"/>
        <v>6.2906045747446709E-2</v>
      </c>
      <c r="X686" s="210">
        <f t="shared" si="342"/>
        <v>6.0736510800575287E-2</v>
      </c>
      <c r="Y686" s="210">
        <f t="shared" si="342"/>
        <v>5.8641799852411289E-2</v>
      </c>
      <c r="Z686" s="210">
        <f t="shared" si="342"/>
        <v>5.6548405954875682E-2</v>
      </c>
      <c r="AA686" s="210">
        <f t="shared" si="342"/>
        <v>5.4456376715140885E-2</v>
      </c>
      <c r="AB686" s="210">
        <f t="shared" si="342"/>
        <v>5.2365763369523727E-2</v>
      </c>
      <c r="AC686" s="210">
        <f t="shared" si="342"/>
        <v>5.0276621219231619E-2</v>
      </c>
      <c r="AD686" s="210">
        <f t="shared" si="342"/>
        <v>4.8189010139384703E-2</v>
      </c>
      <c r="AE686" s="210">
        <f t="shared" si="342"/>
        <v>4.610299517751397E-2</v>
      </c>
      <c r="AF686" s="210">
        <f t="shared" si="342"/>
        <v>4.4018647262262837E-2</v>
      </c>
      <c r="AG686" s="210">
        <f t="shared" si="342"/>
        <v>4.1936044049105094E-2</v>
      </c>
      <c r="AH686" s="210">
        <f t="shared" si="342"/>
        <v>3.9855270938183328E-2</v>
      </c>
      <c r="AI686" s="210">
        <f t="shared" si="342"/>
        <v>3.7776422310837998E-2</v>
      </c>
      <c r="AJ686" s="210">
        <f t="shared" si="342"/>
        <v>3.5699603047515599E-2</v>
      </c>
      <c r="AK686" s="210">
        <f t="shared" si="342"/>
        <v>3.3624930412819498E-2</v>
      </c>
      <c r="AL686" s="210">
        <f t="shared" si="342"/>
        <v>3.1552536427175142E-2</v>
      </c>
      <c r="AM686" s="209" cm="1">
        <f t="array" ref="AM686">SUMPRODUCT((EmissionRates!$J$120:$S$179)*(EmissionRates!$E$120:$E$179=$D686)*(EmissionRates!$J$8:$S$8=$E$629)*(EmissionRates!$B$120:$B$179=AM$2)*(EmissionRates!$F$120:$F$179=$F$629))</f>
        <v>2.04019350786004E-2</v>
      </c>
      <c r="AN686" s="210">
        <f t="shared" si="338"/>
        <v>2.04019350786004E-2</v>
      </c>
      <c r="AO686" s="210">
        <f t="shared" si="338"/>
        <v>2.04019350786004E-2</v>
      </c>
      <c r="AP686" s="210">
        <f t="shared" si="338"/>
        <v>2.04019350786004E-2</v>
      </c>
      <c r="AQ686" s="210">
        <f t="shared" si="338"/>
        <v>2.04019350786004E-2</v>
      </c>
      <c r="AR686" s="210">
        <f t="shared" si="338"/>
        <v>2.04019350786004E-2</v>
      </c>
      <c r="AS686" s="210">
        <f t="shared" si="338"/>
        <v>2.04019350786004E-2</v>
      </c>
      <c r="AT686" s="210">
        <f t="shared" si="338"/>
        <v>2.04019350786004E-2</v>
      </c>
      <c r="AU686" s="210">
        <f t="shared" si="338"/>
        <v>2.04019350786004E-2</v>
      </c>
      <c r="AV686" s="210">
        <f t="shared" si="338"/>
        <v>2.04019350786004E-2</v>
      </c>
      <c r="AW686" s="210">
        <f t="shared" si="338"/>
        <v>2.04019350786004E-2</v>
      </c>
      <c r="AX686" s="210">
        <f t="shared" si="338"/>
        <v>2.04019350786004E-2</v>
      </c>
      <c r="AY686" s="210">
        <f t="shared" si="336"/>
        <v>2.04019350786004E-2</v>
      </c>
      <c r="AZ686" s="210">
        <f t="shared" si="336"/>
        <v>2.04019350786004E-2</v>
      </c>
    </row>
    <row r="687" spans="2:52" s="202" customFormat="1" x14ac:dyDescent="0.25">
      <c r="B687" s="201"/>
      <c r="D687" s="208">
        <f t="shared" si="314"/>
        <v>61</v>
      </c>
      <c r="E687" s="202" t="s">
        <v>717</v>
      </c>
      <c r="G687"/>
      <c r="I687"/>
      <c r="J687"/>
      <c r="K687" s="211">
        <f t="shared" ref="K687:AL690" si="343">K686*($K$76/$K$71)^(1/(COUNT($D686:$D691)))</f>
        <v>9.3074539932788469E-2</v>
      </c>
      <c r="L687" s="211">
        <f t="shared" si="343"/>
        <v>8.9864538975823846E-2</v>
      </c>
      <c r="M687" s="211">
        <f t="shared" si="343"/>
        <v>8.676524612605109E-2</v>
      </c>
      <c r="N687" s="211">
        <f t="shared" si="343"/>
        <v>8.3772843227288243E-2</v>
      </c>
      <c r="O687" s="211">
        <f t="shared" si="343"/>
        <v>8.0883643805819916E-2</v>
      </c>
      <c r="P687" s="211">
        <f t="shared" si="343"/>
        <v>7.8094088528867067E-2</v>
      </c>
      <c r="Q687" s="211">
        <f t="shared" si="343"/>
        <v>7.5400740819687229E-2</v>
      </c>
      <c r="R687" s="211">
        <f t="shared" si="343"/>
        <v>7.2800282623903312E-2</v>
      </c>
      <c r="S687" s="211">
        <f t="shared" si="343"/>
        <v>7.0289510321845439E-2</v>
      </c>
      <c r="T687" s="211">
        <f t="shared" si="343"/>
        <v>6.7865330781869931E-2</v>
      </c>
      <c r="U687" s="211">
        <f t="shared" si="343"/>
        <v>6.5524757549793394E-2</v>
      </c>
      <c r="V687" s="211">
        <f t="shared" si="343"/>
        <v>6.3264907169747475E-2</v>
      </c>
      <c r="W687" s="211">
        <f t="shared" si="343"/>
        <v>6.1082995631921801E-2</v>
      </c>
      <c r="X687" s="211">
        <f t="shared" si="343"/>
        <v>5.8976334942818995E-2</v>
      </c>
      <c r="Y687" s="211">
        <f t="shared" si="343"/>
        <v>5.6942329813796343E-2</v>
      </c>
      <c r="Z687" s="211">
        <f t="shared" si="343"/>
        <v>5.4909603566585842E-2</v>
      </c>
      <c r="AA687" s="211">
        <f t="shared" si="343"/>
        <v>5.2878202428679161E-2</v>
      </c>
      <c r="AB687" s="211">
        <f t="shared" si="343"/>
        <v>5.0848176151537847E-2</v>
      </c>
      <c r="AC687" s="211">
        <f t="shared" si="343"/>
        <v>4.8819578433711402E-2</v>
      </c>
      <c r="AD687" s="211">
        <f t="shared" si="343"/>
        <v>4.6792467415107647E-2</v>
      </c>
      <c r="AE687" s="211">
        <f t="shared" si="343"/>
        <v>4.4766906258146111E-2</v>
      </c>
      <c r="AF687" s="211">
        <f t="shared" si="343"/>
        <v>4.2742963835921015E-2</v>
      </c>
      <c r="AG687" s="211">
        <f t="shared" si="343"/>
        <v>4.0720715553409885E-2</v>
      </c>
      <c r="AH687" s="211">
        <f t="shared" si="343"/>
        <v>3.8700244335814496E-2</v>
      </c>
      <c r="AI687" s="211">
        <f t="shared" si="343"/>
        <v>3.6681641829254701E-2</v>
      </c>
      <c r="AJ687" s="211">
        <f t="shared" si="343"/>
        <v>3.4665009874686764E-2</v>
      </c>
      <c r="AK687" s="211">
        <f t="shared" si="343"/>
        <v>3.2650462338324519E-2</v>
      </c>
      <c r="AL687" s="211">
        <f t="shared" si="343"/>
        <v>3.0638127414572402E-2</v>
      </c>
      <c r="AM687" s="211">
        <f>AM686*($K$76/$K$71)^(1/(COUNT($D686:$D691)))</f>
        <v>1.9810676326599067E-2</v>
      </c>
      <c r="AN687" s="210">
        <f t="shared" si="338"/>
        <v>1.9810676326599067E-2</v>
      </c>
      <c r="AO687" s="210">
        <f t="shared" si="338"/>
        <v>1.9810676326599067E-2</v>
      </c>
      <c r="AP687" s="210">
        <f t="shared" si="338"/>
        <v>1.9810676326599067E-2</v>
      </c>
      <c r="AQ687" s="210">
        <f t="shared" si="338"/>
        <v>1.9810676326599067E-2</v>
      </c>
      <c r="AR687" s="210">
        <f t="shared" si="338"/>
        <v>1.9810676326599067E-2</v>
      </c>
      <c r="AS687" s="210">
        <f t="shared" si="338"/>
        <v>1.9810676326599067E-2</v>
      </c>
      <c r="AT687" s="210">
        <f t="shared" si="338"/>
        <v>1.9810676326599067E-2</v>
      </c>
      <c r="AU687" s="210">
        <f t="shared" si="338"/>
        <v>1.9810676326599067E-2</v>
      </c>
      <c r="AV687" s="210">
        <f t="shared" si="338"/>
        <v>1.9810676326599067E-2</v>
      </c>
      <c r="AW687" s="210">
        <f t="shared" si="338"/>
        <v>1.9810676326599067E-2</v>
      </c>
      <c r="AX687" s="210">
        <f t="shared" si="338"/>
        <v>1.9810676326599067E-2</v>
      </c>
      <c r="AY687" s="210">
        <f t="shared" si="336"/>
        <v>1.9810676326599067E-2</v>
      </c>
      <c r="AZ687" s="210">
        <f t="shared" si="336"/>
        <v>1.9810676326599067E-2</v>
      </c>
    </row>
    <row r="688" spans="2:52" s="202" customFormat="1" x14ac:dyDescent="0.25">
      <c r="B688" s="201"/>
      <c r="D688" s="208">
        <f t="shared" si="314"/>
        <v>62</v>
      </c>
      <c r="E688" s="202" t="s">
        <v>718</v>
      </c>
      <c r="G688"/>
      <c r="I688"/>
      <c r="J688"/>
      <c r="K688" s="211">
        <f t="shared" si="343"/>
        <v>9.0377191072901111E-2</v>
      </c>
      <c r="L688" s="211">
        <f t="shared" si="343"/>
        <v>8.7260217623005107E-2</v>
      </c>
      <c r="M688" s="211">
        <f t="shared" si="343"/>
        <v>8.4250743901436775E-2</v>
      </c>
      <c r="N688" s="211">
        <f t="shared" si="343"/>
        <v>8.1345062404177826E-2</v>
      </c>
      <c r="O688" s="211">
        <f t="shared" si="343"/>
        <v>7.853959349344973E-2</v>
      </c>
      <c r="P688" s="211">
        <f t="shared" si="343"/>
        <v>7.5830880987799484E-2</v>
      </c>
      <c r="Q688" s="211">
        <f t="shared" si="343"/>
        <v>7.3215587904276486E-2</v>
      </c>
      <c r="R688" s="211">
        <f t="shared" si="343"/>
        <v>7.0690492347455364E-2</v>
      </c>
      <c r="S688" s="211">
        <f t="shared" si="343"/>
        <v>6.8252483540240258E-2</v>
      </c>
      <c r="T688" s="211">
        <f t="shared" si="343"/>
        <v>6.5898557991560733E-2</v>
      </c>
      <c r="U688" s="211">
        <f t="shared" si="343"/>
        <v>6.3625815796237994E-2</v>
      </c>
      <c r="V688" s="211">
        <f t="shared" si="343"/>
        <v>6.1431457062463279E-2</v>
      </c>
      <c r="W688" s="211">
        <f t="shared" si="343"/>
        <v>5.9312778462486983E-2</v>
      </c>
      <c r="X688" s="211">
        <f t="shared" si="343"/>
        <v>5.7267169902269523E-2</v>
      </c>
      <c r="Y688" s="211">
        <f t="shared" si="343"/>
        <v>5.52921113059908E-2</v>
      </c>
      <c r="Z688" s="211">
        <f t="shared" si="343"/>
        <v>5.3318294528860256E-2</v>
      </c>
      <c r="AA688" s="211">
        <f t="shared" si="343"/>
        <v>5.1345764458672664E-2</v>
      </c>
      <c r="AB688" s="211">
        <f t="shared" si="343"/>
        <v>4.9374569405066196E-2</v>
      </c>
      <c r="AC688" s="211">
        <f t="shared" si="343"/>
        <v>4.7404761510378285E-2</v>
      </c>
      <c r="AD688" s="211">
        <f t="shared" si="343"/>
        <v>4.5436397229591814E-2</v>
      </c>
      <c r="AE688" s="211">
        <f t="shared" si="343"/>
        <v>4.3469537894646353E-2</v>
      </c>
      <c r="AF688" s="211">
        <f t="shared" si="343"/>
        <v>4.1504250382657815E-2</v>
      </c>
      <c r="AG688" s="211">
        <f t="shared" si="343"/>
        <v>3.954060791332803E-2</v>
      </c>
      <c r="AH688" s="211">
        <f t="shared" si="343"/>
        <v>3.7578691008643042E-2</v>
      </c>
      <c r="AI688" s="211">
        <f t="shared" si="343"/>
        <v>3.5618588658770205E-2</v>
      </c>
      <c r="AJ688" s="211">
        <f t="shared" si="343"/>
        <v>3.3660399753261593E-2</v>
      </c>
      <c r="AK688" s="211">
        <f t="shared" si="343"/>
        <v>3.1704234858428597E-2</v>
      </c>
      <c r="AL688" s="211">
        <f t="shared" si="343"/>
        <v>2.9750218453534739E-2</v>
      </c>
      <c r="AM688" s="211">
        <f>AM687*($K$76/$K$71)^(1/(COUNT($D687:$D692)))</f>
        <v>1.923655256255213E-2</v>
      </c>
      <c r="AN688" s="210">
        <f t="shared" si="338"/>
        <v>1.923655256255213E-2</v>
      </c>
      <c r="AO688" s="210">
        <f t="shared" si="338"/>
        <v>1.923655256255213E-2</v>
      </c>
      <c r="AP688" s="210">
        <f t="shared" si="338"/>
        <v>1.923655256255213E-2</v>
      </c>
      <c r="AQ688" s="210">
        <f t="shared" si="338"/>
        <v>1.923655256255213E-2</v>
      </c>
      <c r="AR688" s="210">
        <f t="shared" si="338"/>
        <v>1.923655256255213E-2</v>
      </c>
      <c r="AS688" s="210">
        <f t="shared" si="338"/>
        <v>1.923655256255213E-2</v>
      </c>
      <c r="AT688" s="210">
        <f t="shared" si="338"/>
        <v>1.923655256255213E-2</v>
      </c>
      <c r="AU688" s="210">
        <f t="shared" si="338"/>
        <v>1.923655256255213E-2</v>
      </c>
      <c r="AV688" s="210">
        <f t="shared" si="338"/>
        <v>1.923655256255213E-2</v>
      </c>
      <c r="AW688" s="210">
        <f t="shared" si="338"/>
        <v>1.923655256255213E-2</v>
      </c>
      <c r="AX688" s="210">
        <f t="shared" si="338"/>
        <v>1.923655256255213E-2</v>
      </c>
      <c r="AY688" s="210">
        <f t="shared" si="336"/>
        <v>1.923655256255213E-2</v>
      </c>
      <c r="AZ688" s="210">
        <f t="shared" si="336"/>
        <v>1.923655256255213E-2</v>
      </c>
    </row>
    <row r="689" spans="2:52" s="202" customFormat="1" x14ac:dyDescent="0.25">
      <c r="B689" s="201"/>
      <c r="D689" s="208">
        <f t="shared" si="314"/>
        <v>63</v>
      </c>
      <c r="E689" s="202" t="s">
        <v>719</v>
      </c>
      <c r="G689"/>
      <c r="I689"/>
      <c r="J689"/>
      <c r="K689" s="211">
        <f t="shared" si="343"/>
        <v>8.7758012794111329E-2</v>
      </c>
      <c r="L689" s="211">
        <f t="shared" si="343"/>
        <v>8.4731370865461064E-2</v>
      </c>
      <c r="M689" s="211">
        <f t="shared" si="343"/>
        <v>8.180911326677226E-2</v>
      </c>
      <c r="N689" s="211">
        <f t="shared" si="343"/>
        <v>7.8987639939432669E-2</v>
      </c>
      <c r="O689" s="211">
        <f t="shared" si="343"/>
        <v>7.6263474985439325E-2</v>
      </c>
      <c r="P689" s="211">
        <f t="shared" si="343"/>
        <v>7.3633262385285836E-2</v>
      </c>
      <c r="Q689" s="211">
        <f t="shared" si="343"/>
        <v>7.1093761863533292E-2</v>
      </c>
      <c r="R689" s="211">
        <f t="shared" si="343"/>
        <v>6.8641844896971296E-2</v>
      </c>
      <c r="S689" s="211">
        <f t="shared" si="343"/>
        <v>6.6274490860451646E-2</v>
      </c>
      <c r="T689" s="211">
        <f t="shared" si="343"/>
        <v>6.3988783305646446E-2</v>
      </c>
      <c r="U689" s="211">
        <f t="shared" si="343"/>
        <v>6.1781906368146081E-2</v>
      </c>
      <c r="V689" s="211">
        <f t="shared" si="343"/>
        <v>5.965114129847119E-2</v>
      </c>
      <c r="W689" s="211">
        <f t="shared" si="343"/>
        <v>5.759386311272461E-2</v>
      </c>
      <c r="X689" s="211">
        <f t="shared" si="343"/>
        <v>5.5607537358757529E-2</v>
      </c>
      <c r="Y689" s="211">
        <f t="shared" si="343"/>
        <v>5.3689716993865502E-2</v>
      </c>
      <c r="Z689" s="211">
        <f t="shared" si="343"/>
        <v>5.1773102459553071E-2</v>
      </c>
      <c r="AA689" s="211">
        <f t="shared" si="343"/>
        <v>4.9857737342743236E-2</v>
      </c>
      <c r="AB689" s="211">
        <f t="shared" si="343"/>
        <v>4.7943668553035577E-2</v>
      </c>
      <c r="AC689" s="211">
        <f t="shared" si="343"/>
        <v>4.6030946721655315E-2</v>
      </c>
      <c r="AD689" s="211">
        <f t="shared" si="343"/>
        <v>4.4119626667490398E-2</v>
      </c>
      <c r="AE689" s="211">
        <f t="shared" si="343"/>
        <v>4.2209767945048687E-2</v>
      </c>
      <c r="AF689" s="211">
        <f t="shared" si="343"/>
        <v>4.0301435493312297E-2</v>
      </c>
      <c r="AG689" s="211">
        <f t="shared" si="343"/>
        <v>3.8394700410037799E-2</v>
      </c>
      <c r="AH689" s="211">
        <f t="shared" si="343"/>
        <v>3.6489640883641948E-2</v>
      </c>
      <c r="AI689" s="211">
        <f t="shared" si="343"/>
        <v>3.4586343325310492E-2</v>
      </c>
      <c r="AJ689" s="211">
        <f t="shared" si="343"/>
        <v>3.268490375872455E-2</v>
      </c>
      <c r="AK689" s="211">
        <f t="shared" si="343"/>
        <v>3.0785429545925974E-2</v>
      </c>
      <c r="AL689" s="211">
        <f t="shared" si="343"/>
        <v>2.88880415587041E-2</v>
      </c>
      <c r="AM689" s="211">
        <f>AM688*($K$76/$K$71)^(1/(COUNT($D688:$D693)))</f>
        <v>1.8679067205544374E-2</v>
      </c>
      <c r="AN689" s="210">
        <f t="shared" si="338"/>
        <v>1.8679067205544374E-2</v>
      </c>
      <c r="AO689" s="210">
        <f t="shared" si="338"/>
        <v>1.8679067205544374E-2</v>
      </c>
      <c r="AP689" s="210">
        <f t="shared" si="338"/>
        <v>1.8679067205544374E-2</v>
      </c>
      <c r="AQ689" s="210">
        <f t="shared" si="338"/>
        <v>1.8679067205544374E-2</v>
      </c>
      <c r="AR689" s="210">
        <f t="shared" si="338"/>
        <v>1.8679067205544374E-2</v>
      </c>
      <c r="AS689" s="210">
        <f t="shared" si="338"/>
        <v>1.8679067205544374E-2</v>
      </c>
      <c r="AT689" s="210">
        <f t="shared" si="338"/>
        <v>1.8679067205544374E-2</v>
      </c>
      <c r="AU689" s="210">
        <f t="shared" si="338"/>
        <v>1.8679067205544374E-2</v>
      </c>
      <c r="AV689" s="210">
        <f t="shared" si="338"/>
        <v>1.8679067205544374E-2</v>
      </c>
      <c r="AW689" s="210">
        <f t="shared" si="338"/>
        <v>1.8679067205544374E-2</v>
      </c>
      <c r="AX689" s="210">
        <f t="shared" si="338"/>
        <v>1.8679067205544374E-2</v>
      </c>
      <c r="AY689" s="210">
        <f t="shared" si="336"/>
        <v>1.8679067205544374E-2</v>
      </c>
      <c r="AZ689" s="210">
        <f t="shared" si="336"/>
        <v>1.8679067205544374E-2</v>
      </c>
    </row>
    <row r="690" spans="2:52" s="202" customFormat="1" x14ac:dyDescent="0.25">
      <c r="B690" s="201"/>
      <c r="D690" s="208">
        <f t="shared" si="314"/>
        <v>64</v>
      </c>
      <c r="E690" s="202" t="s">
        <v>720</v>
      </c>
      <c r="G690"/>
      <c r="I690"/>
      <c r="J690"/>
      <c r="K690" s="211">
        <f t="shared" si="343"/>
        <v>8.5214739672083401E-2</v>
      </c>
      <c r="L690" s="211">
        <f t="shared" si="343"/>
        <v>8.2275811409935562E-2</v>
      </c>
      <c r="M690" s="211">
        <f t="shared" si="343"/>
        <v>7.9438242365257469E-2</v>
      </c>
      <c r="N690" s="211">
        <f t="shared" si="343"/>
        <v>7.6698536811018861E-2</v>
      </c>
      <c r="O690" s="211">
        <f t="shared" si="343"/>
        <v>7.4053319582559327E-2</v>
      </c>
      <c r="P690" s="211">
        <f t="shared" si="343"/>
        <v>7.1499331919573486E-2</v>
      </c>
      <c r="Q690" s="211">
        <f t="shared" si="343"/>
        <v>6.9033427451499846E-2</v>
      </c>
      <c r="R690" s="211">
        <f t="shared" si="343"/>
        <v>6.6652568321367345E-2</v>
      </c>
      <c r="S690" s="211">
        <f t="shared" si="343"/>
        <v>6.4353821443324841E-2</v>
      </c>
      <c r="T690" s="211">
        <f t="shared" si="343"/>
        <v>6.2134354889242738E-2</v>
      </c>
      <c r="U690" s="211">
        <f t="shared" si="343"/>
        <v>5.9991434399935151E-2</v>
      </c>
      <c r="V690" s="211">
        <f t="shared" si="343"/>
        <v>5.7922420016704973E-2</v>
      </c>
      <c r="W690" s="211">
        <f t="shared" si="343"/>
        <v>5.5924762829061656E-2</v>
      </c>
      <c r="X690" s="211">
        <f t="shared" si="343"/>
        <v>5.3996001834605574E-2</v>
      </c>
      <c r="Y690" s="211">
        <f t="shared" si="343"/>
        <v>5.2133760907210051E-2</v>
      </c>
      <c r="Z690" s="211">
        <f t="shared" si="343"/>
        <v>5.0272690864793086E-2</v>
      </c>
      <c r="AA690" s="211">
        <f t="shared" si="343"/>
        <v>4.8412834031105849E-2</v>
      </c>
      <c r="AB690" s="211">
        <f t="shared" si="343"/>
        <v>4.6554235956283191E-2</v>
      </c>
      <c r="AC690" s="211">
        <f t="shared" si="343"/>
        <v>4.4696945804230927E-2</v>
      </c>
      <c r="AD690" s="211">
        <f t="shared" si="343"/>
        <v>4.2841016805156958E-2</v>
      </c>
      <c r="AE690" s="211">
        <f t="shared" si="343"/>
        <v>4.0986506787648348E-2</v>
      </c>
      <c r="AF690" s="211">
        <f t="shared" si="343"/>
        <v>3.913347880872154E-2</v>
      </c>
      <c r="AG690" s="211">
        <f t="shared" si="343"/>
        <v>3.728200190568292E-2</v>
      </c>
      <c r="AH690" s="211">
        <f t="shared" si="343"/>
        <v>3.5432152001008028E-2</v>
      </c>
      <c r="AI690" s="211">
        <f t="shared" si="343"/>
        <v>3.3584013001641232E-2</v>
      </c>
      <c r="AJ690" s="211">
        <f t="shared" si="343"/>
        <v>3.1737678148447149E-2</v>
      </c>
      <c r="AK690" s="211">
        <f t="shared" si="343"/>
        <v>2.9893251692059485E-2</v>
      </c>
      <c r="AL690" s="211">
        <f t="shared" si="343"/>
        <v>2.8050851001339885E-2</v>
      </c>
      <c r="AM690" s="211">
        <f>AM689*($K$76/$K$71)^(1/(COUNT($D689:$D694)))</f>
        <v>1.8137738065835296E-2</v>
      </c>
      <c r="AN690" s="210">
        <f t="shared" si="338"/>
        <v>1.8137738065835296E-2</v>
      </c>
      <c r="AO690" s="210">
        <f t="shared" si="338"/>
        <v>1.8137738065835296E-2</v>
      </c>
      <c r="AP690" s="210">
        <f t="shared" si="338"/>
        <v>1.8137738065835296E-2</v>
      </c>
      <c r="AQ690" s="210">
        <f t="shared" si="338"/>
        <v>1.8137738065835296E-2</v>
      </c>
      <c r="AR690" s="210">
        <f t="shared" si="338"/>
        <v>1.8137738065835296E-2</v>
      </c>
      <c r="AS690" s="210">
        <f t="shared" si="338"/>
        <v>1.8137738065835296E-2</v>
      </c>
      <c r="AT690" s="210">
        <f t="shared" si="338"/>
        <v>1.8137738065835296E-2</v>
      </c>
      <c r="AU690" s="210">
        <f t="shared" si="338"/>
        <v>1.8137738065835296E-2</v>
      </c>
      <c r="AV690" s="210">
        <f t="shared" si="338"/>
        <v>1.8137738065835296E-2</v>
      </c>
      <c r="AW690" s="210">
        <f t="shared" si="338"/>
        <v>1.8137738065835296E-2</v>
      </c>
      <c r="AX690" s="210">
        <f t="shared" si="338"/>
        <v>1.8137738065835296E-2</v>
      </c>
      <c r="AY690" s="210">
        <f t="shared" si="336"/>
        <v>1.8137738065835296E-2</v>
      </c>
      <c r="AZ690" s="210">
        <f t="shared" si="336"/>
        <v>1.8137738065835296E-2</v>
      </c>
    </row>
    <row r="691" spans="2:52" s="202" customFormat="1" x14ac:dyDescent="0.25">
      <c r="B691" s="201"/>
      <c r="D691" s="208">
        <f t="shared" si="314"/>
        <v>65</v>
      </c>
      <c r="E691" s="202" t="s">
        <v>721</v>
      </c>
      <c r="G691"/>
      <c r="I691"/>
      <c r="J691"/>
      <c r="K691" s="209" cm="1">
        <f t="array" ref="K691">SUMPRODUCT((EmissionRates!$J$120:$S$179)*(EmissionRates!$E$120:$E$179=$D691)*(EmissionRates!$J$8:$S$8=$E$629)*(EmissionRates!$B$120:$B$179=K$2)*(EmissionRates!$F$120:$F$179=$F$629))</f>
        <v>9.7743322163351798E-2</v>
      </c>
      <c r="L691" s="210">
        <f t="shared" ref="L691:AL691" si="344">K691*($AM$71/$K$71)^(1/(COUNT(K$2:AM$2)))</f>
        <v>9.4372301926154464E-2</v>
      </c>
      <c r="M691" s="210">
        <f t="shared" si="344"/>
        <v>9.1117543109052943E-2</v>
      </c>
      <c r="N691" s="210">
        <f t="shared" si="344"/>
        <v>8.797503603045187E-2</v>
      </c>
      <c r="O691" s="210">
        <f t="shared" si="344"/>
        <v>8.4940909296646078E-2</v>
      </c>
      <c r="P691" s="210">
        <f t="shared" si="344"/>
        <v>8.2011425032479157E-2</v>
      </c>
      <c r="Q691" s="210">
        <f t="shared" si="344"/>
        <v>7.9182974276489432E-2</v>
      </c>
      <c r="R691" s="210">
        <f t="shared" si="344"/>
        <v>7.6452072534870463E-2</v>
      </c>
      <c r="S691" s="210">
        <f t="shared" si="344"/>
        <v>7.3815355488768691E-2</v>
      </c>
      <c r="T691" s="210">
        <f t="shared" si="344"/>
        <v>7.1269574849630021E-2</v>
      </c>
      <c r="U691" s="210">
        <f t="shared" si="344"/>
        <v>6.8811594357489222E-2</v>
      </c>
      <c r="V691" s="210">
        <f t="shared" si="344"/>
        <v>6.6438385917272288E-2</v>
      </c>
      <c r="W691" s="210">
        <f t="shared" si="344"/>
        <v>6.4147025868351984E-2</v>
      </c>
      <c r="X691" s="210">
        <f t="shared" si="344"/>
        <v>6.1934691382760768E-2</v>
      </c>
      <c r="Y691" s="210">
        <f t="shared" si="344"/>
        <v>5.9798656987623953E-2</v>
      </c>
      <c r="Z691" s="210">
        <f t="shared" si="344"/>
        <v>5.7663965625254901E-2</v>
      </c>
      <c r="AA691" s="210">
        <f t="shared" si="344"/>
        <v>5.5530665841997368E-2</v>
      </c>
      <c r="AB691" s="210">
        <f t="shared" si="344"/>
        <v>5.3398809884933514E-2</v>
      </c>
      <c r="AC691" s="210">
        <f t="shared" si="344"/>
        <v>5.1268454146226286E-2</v>
      </c>
      <c r="AD691" s="210">
        <f t="shared" si="344"/>
        <v>4.9139659682183312E-2</v>
      </c>
      <c r="AE691" s="210">
        <f t="shared" si="344"/>
        <v>4.7012492823561902E-2</v>
      </c>
      <c r="AF691" s="210">
        <f t="shared" si="344"/>
        <v>4.4887025898251519E-2</v>
      </c>
      <c r="AG691" s="210">
        <f t="shared" si="344"/>
        <v>4.2763338093675669E-2</v>
      </c>
      <c r="AH691" s="210">
        <f t="shared" si="344"/>
        <v>4.0641516494709769E-2</v>
      </c>
      <c r="AI691" s="210">
        <f t="shared" si="344"/>
        <v>3.8521657344603812E-2</v>
      </c>
      <c r="AJ691" s="210">
        <f t="shared" si="344"/>
        <v>3.6403867592835142E-2</v>
      </c>
      <c r="AK691" s="210">
        <f t="shared" si="344"/>
        <v>3.4288266817346653E-2</v>
      </c>
      <c r="AL691" s="210">
        <f t="shared" si="344"/>
        <v>3.2174989642999044E-2</v>
      </c>
      <c r="AM691" s="209" cm="1">
        <f t="array" ref="AM691">SUMPRODUCT((EmissionRates!$J$120:$S$179)*(EmissionRates!$E$120:$E$179=$D691)*(EmissionRates!$J$8:$S$8=$E$629)*(EmissionRates!$B$120:$B$179=AM$2)*(EmissionRates!$F$120:$F$179=$F$629))</f>
        <v>2.2598844522614101E-2</v>
      </c>
      <c r="AN691" s="210">
        <f t="shared" si="338"/>
        <v>2.2598844522614101E-2</v>
      </c>
      <c r="AO691" s="210">
        <f t="shared" si="338"/>
        <v>2.2598844522614101E-2</v>
      </c>
      <c r="AP691" s="210">
        <f t="shared" si="338"/>
        <v>2.2598844522614101E-2</v>
      </c>
      <c r="AQ691" s="210">
        <f t="shared" si="338"/>
        <v>2.2598844522614101E-2</v>
      </c>
      <c r="AR691" s="210">
        <f t="shared" si="338"/>
        <v>2.2598844522614101E-2</v>
      </c>
      <c r="AS691" s="210">
        <f t="shared" si="338"/>
        <v>2.2598844522614101E-2</v>
      </c>
      <c r="AT691" s="210">
        <f t="shared" si="338"/>
        <v>2.2598844522614101E-2</v>
      </c>
      <c r="AU691" s="210">
        <f t="shared" si="338"/>
        <v>2.2598844522614101E-2</v>
      </c>
      <c r="AV691" s="210">
        <f t="shared" si="338"/>
        <v>2.2598844522614101E-2</v>
      </c>
      <c r="AW691" s="210">
        <f t="shared" si="338"/>
        <v>2.2598844522614101E-2</v>
      </c>
      <c r="AX691" s="210">
        <f t="shared" si="338"/>
        <v>2.2598844522614101E-2</v>
      </c>
      <c r="AY691" s="210">
        <f t="shared" si="336"/>
        <v>2.2598844522614101E-2</v>
      </c>
      <c r="AZ691" s="210">
        <f t="shared" si="336"/>
        <v>2.2598844522614101E-2</v>
      </c>
    </row>
    <row r="692" spans="2:52" s="202" customFormat="1" x14ac:dyDescent="0.25">
      <c r="B692" s="201"/>
      <c r="D692" s="208">
        <f t="shared" si="314"/>
        <v>66</v>
      </c>
      <c r="E692" s="202" t="s">
        <v>722</v>
      </c>
      <c r="G692"/>
      <c r="I692"/>
      <c r="J692"/>
      <c r="K692" s="211">
        <f t="shared" ref="K692:AL693" si="345">K691*($K$76/$K$71)^(1/(COUNT($D691:$D696)))</f>
        <v>9.4910669551914698E-2</v>
      </c>
      <c r="L692" s="211">
        <f t="shared" si="345"/>
        <v>9.1637343244765551E-2</v>
      </c>
      <c r="M692" s="211">
        <f t="shared" si="345"/>
        <v>8.8476909040934831E-2</v>
      </c>
      <c r="N692" s="211">
        <f t="shared" si="345"/>
        <v>8.5425473461497467E-2</v>
      </c>
      <c r="O692" s="211">
        <f t="shared" si="345"/>
        <v>8.2479277307763249E-2</v>
      </c>
      <c r="P692" s="211">
        <f t="shared" si="345"/>
        <v>7.963469103015329E-2</v>
      </c>
      <c r="Q692" s="211">
        <f t="shared" si="345"/>
        <v>7.688821025679711E-2</v>
      </c>
      <c r="R692" s="211">
        <f t="shared" si="345"/>
        <v>7.4236451476341739E-2</v>
      </c>
      <c r="S692" s="211">
        <f t="shared" si="345"/>
        <v>7.1676147869654053E-2</v>
      </c>
      <c r="T692" s="211">
        <f t="shared" si="345"/>
        <v>6.9204145285281626E-2</v>
      </c>
      <c r="U692" s="211">
        <f t="shared" si="345"/>
        <v>6.6817398353713781E-2</v>
      </c>
      <c r="V692" s="211">
        <f t="shared" si="345"/>
        <v>6.4512966735655902E-2</v>
      </c>
      <c r="W692" s="211">
        <f t="shared" si="345"/>
        <v>6.2288011499695296E-2</v>
      </c>
      <c r="X692" s="211">
        <f t="shared" si="345"/>
        <v>6.0139791624895696E-2</v>
      </c>
      <c r="Y692" s="211">
        <f t="shared" si="345"/>
        <v>5.8065660624012159E-2</v>
      </c>
      <c r="Z692" s="211">
        <f t="shared" si="345"/>
        <v>5.5992833734104165E-2</v>
      </c>
      <c r="AA692" s="211">
        <f t="shared" si="345"/>
        <v>5.3921358094617025E-2</v>
      </c>
      <c r="AB692" s="211">
        <f t="shared" si="345"/>
        <v>5.1851284438485121E-2</v>
      </c>
      <c r="AC692" s="211">
        <f t="shared" si="345"/>
        <v>4.9782667523597016E-2</v>
      </c>
      <c r="AD692" s="211">
        <f t="shared" si="345"/>
        <v>4.77155666368166E-2</v>
      </c>
      <c r="AE692" s="211">
        <f t="shared" si="345"/>
        <v>4.5650046186601144E-2</v>
      </c>
      <c r="AF692" s="211">
        <f t="shared" si="345"/>
        <v>4.3586176404740024E-2</v>
      </c>
      <c r="AG692" s="211">
        <f t="shared" si="345"/>
        <v>4.152403418376379E-2</v>
      </c>
      <c r="AH692" s="211">
        <f t="shared" si="345"/>
        <v>3.9463704084782614E-2</v>
      </c>
      <c r="AI692" s="211">
        <f t="shared" si="345"/>
        <v>3.7405279561866747E-2</v>
      </c>
      <c r="AJ692" s="211">
        <f t="shared" si="345"/>
        <v>3.5348864465041735E-2</v>
      </c>
      <c r="AK692" s="211">
        <f t="shared" si="345"/>
        <v>3.329457490681912E-2</v>
      </c>
      <c r="AL692" s="211">
        <f t="shared" si="345"/>
        <v>3.1242541610560715E-2</v>
      </c>
      <c r="AM692" s="211">
        <f>AM691*($K$76/$K$71)^(1/(COUNT($D691:$D696)))</f>
        <v>2.1943918185595799E-2</v>
      </c>
      <c r="AN692" s="210">
        <f t="shared" si="338"/>
        <v>2.1943918185595799E-2</v>
      </c>
      <c r="AO692" s="210">
        <f t="shared" si="338"/>
        <v>2.1943918185595799E-2</v>
      </c>
      <c r="AP692" s="210">
        <f t="shared" si="338"/>
        <v>2.1943918185595799E-2</v>
      </c>
      <c r="AQ692" s="210">
        <f t="shared" si="338"/>
        <v>2.1943918185595799E-2</v>
      </c>
      <c r="AR692" s="210">
        <f t="shared" si="338"/>
        <v>2.1943918185595799E-2</v>
      </c>
      <c r="AS692" s="210">
        <f t="shared" si="338"/>
        <v>2.1943918185595799E-2</v>
      </c>
      <c r="AT692" s="210">
        <f t="shared" si="338"/>
        <v>2.1943918185595799E-2</v>
      </c>
      <c r="AU692" s="210">
        <f t="shared" si="338"/>
        <v>2.1943918185595799E-2</v>
      </c>
      <c r="AV692" s="210">
        <f t="shared" si="338"/>
        <v>2.1943918185595799E-2</v>
      </c>
      <c r="AW692" s="210">
        <f t="shared" si="338"/>
        <v>2.1943918185595799E-2</v>
      </c>
      <c r="AX692" s="210">
        <f t="shared" si="338"/>
        <v>2.1943918185595799E-2</v>
      </c>
      <c r="AY692" s="210">
        <f t="shared" si="338"/>
        <v>2.1943918185595799E-2</v>
      </c>
      <c r="AZ692" s="210">
        <f t="shared" si="338"/>
        <v>2.1943918185595799E-2</v>
      </c>
    </row>
    <row r="693" spans="2:52" s="202" customFormat="1" x14ac:dyDescent="0.25">
      <c r="B693" s="201"/>
      <c r="D693" s="208">
        <f t="shared" si="314"/>
        <v>67</v>
      </c>
      <c r="E693" s="202" t="s">
        <v>723</v>
      </c>
      <c r="G693"/>
      <c r="I693"/>
      <c r="J693"/>
      <c r="K693" s="211">
        <f t="shared" si="345"/>
        <v>9.1619636950518418E-2</v>
      </c>
      <c r="L693" s="211">
        <f t="shared" si="345"/>
        <v>8.8459813410157198E-2</v>
      </c>
      <c r="M693" s="211">
        <f t="shared" si="345"/>
        <v>8.5408967433324337E-2</v>
      </c>
      <c r="N693" s="211">
        <f t="shared" si="345"/>
        <v>8.2463340547687156E-2</v>
      </c>
      <c r="O693" s="211">
        <f t="shared" si="345"/>
        <v>7.961930390497339E-2</v>
      </c>
      <c r="P693" s="211">
        <f t="shared" si="345"/>
        <v>7.6873353810432171E-2</v>
      </c>
      <c r="Q693" s="211">
        <f t="shared" si="345"/>
        <v>7.4222107406477195E-2</v>
      </c>
      <c r="R693" s="211">
        <f t="shared" si="345"/>
        <v>7.1662298505194733E-2</v>
      </c>
      <c r="S693" s="211">
        <f t="shared" si="345"/>
        <v>6.9190773564581809E-2</v>
      </c>
      <c r="T693" s="211">
        <f t="shared" si="345"/>
        <v>6.6804487803558257E-2</v>
      </c>
      <c r="U693" s="211">
        <f t="shared" si="345"/>
        <v>6.4500501450965947E-2</v>
      </c>
      <c r="V693" s="211">
        <f t="shared" si="345"/>
        <v>6.227597612393438E-2</v>
      </c>
      <c r="W693" s="211">
        <f t="shared" si="345"/>
        <v>6.012817133115117E-2</v>
      </c>
      <c r="X693" s="211">
        <f t="shared" si="345"/>
        <v>5.805444109672931E-2</v>
      </c>
      <c r="Y693" s="211">
        <f t="shared" si="345"/>
        <v>5.6052230700512261E-2</v>
      </c>
      <c r="Z693" s="211">
        <f t="shared" si="345"/>
        <v>5.4051279195152117E-2</v>
      </c>
      <c r="AA693" s="211">
        <f t="shared" si="345"/>
        <v>5.2051632085531381E-2</v>
      </c>
      <c r="AB693" s="211">
        <f t="shared" si="345"/>
        <v>5.0053338345417198E-2</v>
      </c>
      <c r="AC693" s="211">
        <f t="shared" si="345"/>
        <v>4.805645083396537E-2</v>
      </c>
      <c r="AD693" s="211">
        <f t="shared" si="345"/>
        <v>4.6061026782264577E-2</v>
      </c>
      <c r="AE693" s="211">
        <f t="shared" si="345"/>
        <v>4.4067128365405356E-2</v>
      </c>
      <c r="AF693" s="211">
        <f t="shared" si="345"/>
        <v>4.2074823379885981E-2</v>
      </c>
      <c r="AG693" s="211">
        <f t="shared" si="345"/>
        <v>4.0084186051984348E-2</v>
      </c>
      <c r="AH693" s="211">
        <f t="shared" si="345"/>
        <v>3.8095298010649564E-2</v>
      </c>
      <c r="AI693" s="211">
        <f t="shared" si="345"/>
        <v>3.6108249469426923E-2</v>
      </c>
      <c r="AJ693" s="211">
        <f t="shared" si="345"/>
        <v>3.4123140677336732E-2</v>
      </c>
      <c r="AK693" s="211">
        <f t="shared" si="345"/>
        <v>3.2140083720682909E-2</v>
      </c>
      <c r="AL693" s="211">
        <f t="shared" si="345"/>
        <v>3.0159204789987619E-2</v>
      </c>
      <c r="AM693" s="211">
        <f>AM692*($K$76/$K$71)^(1/(COUNT($D692:$D697)))</f>
        <v>2.1183011635340497E-2</v>
      </c>
      <c r="AN693" s="210">
        <f>$AM693</f>
        <v>2.1183011635340497E-2</v>
      </c>
      <c r="AO693" s="210">
        <f t="shared" si="338"/>
        <v>2.1183011635340497E-2</v>
      </c>
      <c r="AP693" s="210">
        <f t="shared" si="338"/>
        <v>2.1183011635340497E-2</v>
      </c>
      <c r="AQ693" s="210">
        <f t="shared" si="338"/>
        <v>2.1183011635340497E-2</v>
      </c>
      <c r="AR693" s="210">
        <f t="shared" si="338"/>
        <v>2.1183011635340497E-2</v>
      </c>
      <c r="AS693" s="210">
        <f t="shared" si="338"/>
        <v>2.1183011635340497E-2</v>
      </c>
      <c r="AT693" s="210">
        <f t="shared" si="338"/>
        <v>2.1183011635340497E-2</v>
      </c>
      <c r="AU693" s="210">
        <f t="shared" si="338"/>
        <v>2.1183011635340497E-2</v>
      </c>
      <c r="AV693" s="210">
        <f t="shared" si="338"/>
        <v>2.1183011635340497E-2</v>
      </c>
      <c r="AW693" s="210">
        <f t="shared" si="338"/>
        <v>2.1183011635340497E-2</v>
      </c>
      <c r="AX693" s="210">
        <f t="shared" si="338"/>
        <v>2.1183011635340497E-2</v>
      </c>
      <c r="AY693" s="210">
        <f t="shared" si="338"/>
        <v>2.1183011635340497E-2</v>
      </c>
      <c r="AZ693" s="210">
        <f t="shared" si="338"/>
        <v>2.1183011635340497E-2</v>
      </c>
    </row>
    <row r="694" spans="2:52" s="202" customFormat="1" x14ac:dyDescent="0.25">
      <c r="B694" s="201"/>
      <c r="D694" s="208">
        <f t="shared" si="314"/>
        <v>68</v>
      </c>
      <c r="E694" s="202" t="s">
        <v>724</v>
      </c>
      <c r="G694"/>
      <c r="I694"/>
      <c r="J694"/>
      <c r="K694" s="211">
        <f t="shared" ref="K694:AM694" si="346">K693*($K$76/$K$71)^(1/(COUNT($D693:$D697)))</f>
        <v>8.766585609182545E-2</v>
      </c>
      <c r="L694" s="211">
        <f t="shared" si="346"/>
        <v>8.4642392509291564E-2</v>
      </c>
      <c r="M694" s="211">
        <f t="shared" si="346"/>
        <v>8.1723203640339803E-2</v>
      </c>
      <c r="N694" s="211">
        <f t="shared" si="346"/>
        <v>7.8904693206862039E-2</v>
      </c>
      <c r="O694" s="211">
        <f t="shared" si="346"/>
        <v>7.6183388960975568E-2</v>
      </c>
      <c r="P694" s="211">
        <f t="shared" si="346"/>
        <v>7.3555938407407054E-2</v>
      </c>
      <c r="Q694" s="211">
        <f t="shared" si="346"/>
        <v>7.1019104673405109E-2</v>
      </c>
      <c r="R694" s="211">
        <f t="shared" si="346"/>
        <v>6.8569762521093383E-2</v>
      </c>
      <c r="S694" s="211">
        <f t="shared" si="346"/>
        <v>6.6204894497351396E-2</v>
      </c>
      <c r="T694" s="211">
        <f t="shared" si="346"/>
        <v>6.3921587216480544E-2</v>
      </c>
      <c r="U694" s="211">
        <f t="shared" si="346"/>
        <v>6.1717027771075059E-2</v>
      </c>
      <c r="V694" s="211">
        <f t="shared" si="346"/>
        <v>5.9588500266676704E-2</v>
      </c>
      <c r="W694" s="211">
        <f t="shared" si="346"/>
        <v>5.7533382475944174E-2</v>
      </c>
      <c r="X694" s="211">
        <f t="shared" si="346"/>
        <v>5.5549142608214967E-2</v>
      </c>
      <c r="Y694" s="211">
        <f t="shared" si="346"/>
        <v>5.363333619048033E-2</v>
      </c>
      <c r="Z694" s="211">
        <f t="shared" si="346"/>
        <v>5.1718734337054942E-2</v>
      </c>
      <c r="AA694" s="211">
        <f t="shared" si="346"/>
        <v>4.9805380589090169E-2</v>
      </c>
      <c r="AB694" s="211">
        <f t="shared" si="346"/>
        <v>4.7893321806924759E-2</v>
      </c>
      <c r="AC694" s="211">
        <f t="shared" si="346"/>
        <v>4.5982608568614886E-2</v>
      </c>
      <c r="AD694" s="211">
        <f t="shared" si="346"/>
        <v>4.4073295635481957E-2</v>
      </c>
      <c r="AE694" s="211">
        <f t="shared" si="346"/>
        <v>4.2165442499494277E-2</v>
      </c>
      <c r="AF694" s="211">
        <f t="shared" si="346"/>
        <v>4.025911403144003E-2</v>
      </c>
      <c r="AG694" s="211">
        <f t="shared" si="346"/>
        <v>3.8354381254414406E-2</v>
      </c>
      <c r="AH694" s="211">
        <f t="shared" si="346"/>
        <v>3.6451322274726743E-2</v>
      </c>
      <c r="AI694" s="211">
        <f t="shared" si="346"/>
        <v>3.4550023412820367E-2</v>
      </c>
      <c r="AJ694" s="211">
        <f t="shared" si="346"/>
        <v>3.2650580591539781E-2</v>
      </c>
      <c r="AK694" s="211">
        <f t="shared" si="346"/>
        <v>3.0753101060183443E-2</v>
      </c>
      <c r="AL694" s="211">
        <f t="shared" si="346"/>
        <v>2.8857705563610479E-2</v>
      </c>
      <c r="AM694" s="211">
        <f t="shared" si="346"/>
        <v>2.0268873698093347E-2</v>
      </c>
      <c r="AN694" s="210">
        <f>$AM694</f>
        <v>2.0268873698093347E-2</v>
      </c>
      <c r="AO694" s="210">
        <f t="shared" si="338"/>
        <v>2.0268873698093347E-2</v>
      </c>
      <c r="AP694" s="210">
        <f t="shared" si="338"/>
        <v>2.0268873698093347E-2</v>
      </c>
      <c r="AQ694" s="210">
        <f t="shared" si="338"/>
        <v>2.0268873698093347E-2</v>
      </c>
      <c r="AR694" s="210">
        <f t="shared" si="338"/>
        <v>2.0268873698093347E-2</v>
      </c>
      <c r="AS694" s="210">
        <f t="shared" si="338"/>
        <v>2.0268873698093347E-2</v>
      </c>
      <c r="AT694" s="210">
        <f t="shared" si="338"/>
        <v>2.0268873698093347E-2</v>
      </c>
      <c r="AU694" s="210">
        <f t="shared" si="338"/>
        <v>2.0268873698093347E-2</v>
      </c>
      <c r="AV694" s="210">
        <f t="shared" si="338"/>
        <v>2.0268873698093347E-2</v>
      </c>
      <c r="AW694" s="210">
        <f t="shared" si="338"/>
        <v>2.0268873698093347E-2</v>
      </c>
      <c r="AX694" s="210">
        <f t="shared" si="338"/>
        <v>2.0268873698093347E-2</v>
      </c>
      <c r="AY694" s="210">
        <f t="shared" si="338"/>
        <v>2.0268873698093347E-2</v>
      </c>
      <c r="AZ694" s="210">
        <f t="shared" si="338"/>
        <v>2.0268873698093347E-2</v>
      </c>
    </row>
    <row r="695" spans="2:52" s="202" customFormat="1" x14ac:dyDescent="0.25">
      <c r="B695" s="201"/>
      <c r="D695" s="208">
        <f t="shared" si="314"/>
        <v>69</v>
      </c>
      <c r="E695" s="202" t="s">
        <v>725</v>
      </c>
      <c r="G695"/>
      <c r="I695"/>
      <c r="J695"/>
      <c r="K695" s="211">
        <f t="shared" ref="K695:AM695" si="347">K694*($K$76/$K$71)^(1/(COUNT($D694:$D697)))</f>
        <v>8.2658279332551418E-2</v>
      </c>
      <c r="L695" s="211">
        <f t="shared" si="347"/>
        <v>7.9807519544212488E-2</v>
      </c>
      <c r="M695" s="211">
        <f t="shared" si="347"/>
        <v>7.7055078175231329E-2</v>
      </c>
      <c r="N695" s="211">
        <f t="shared" si="347"/>
        <v>7.4397564371133096E-2</v>
      </c>
      <c r="O695" s="211">
        <f t="shared" si="347"/>
        <v>7.1831704222916085E-2</v>
      </c>
      <c r="P695" s="211">
        <f t="shared" si="347"/>
        <v>6.9354336733778152E-2</v>
      </c>
      <c r="Q695" s="211">
        <f t="shared" si="347"/>
        <v>6.6962409924944705E-2</v>
      </c>
      <c r="R695" s="211">
        <f t="shared" si="347"/>
        <v>6.4652977075800908E-2</v>
      </c>
      <c r="S695" s="211">
        <f t="shared" si="347"/>
        <v>6.2423193093695796E-2</v>
      </c>
      <c r="T695" s="211">
        <f t="shared" si="347"/>
        <v>6.0270311008946836E-2</v>
      </c>
      <c r="U695" s="211">
        <f t="shared" si="347"/>
        <v>5.8191678590726111E-2</v>
      </c>
      <c r="V695" s="211">
        <f t="shared" si="347"/>
        <v>5.6184735079659619E-2</v>
      </c>
      <c r="W695" s="211">
        <f t="shared" si="347"/>
        <v>5.4247008033114469E-2</v>
      </c>
      <c r="X695" s="211">
        <f t="shared" si="347"/>
        <v>5.2376110279287146E-2</v>
      </c>
      <c r="Y695" s="211">
        <f t="shared" si="347"/>
        <v>5.0569736976340859E-2</v>
      </c>
      <c r="Z695" s="211">
        <f t="shared" si="347"/>
        <v>4.8764499431574404E-2</v>
      </c>
      <c r="AA695" s="211">
        <f t="shared" si="347"/>
        <v>4.6960438699017393E-2</v>
      </c>
      <c r="AB695" s="211">
        <f t="shared" si="347"/>
        <v>4.5157598962290928E-2</v>
      </c>
      <c r="AC695" s="211">
        <f t="shared" si="347"/>
        <v>4.3356027910373164E-2</v>
      </c>
      <c r="AD695" s="211">
        <f t="shared" si="347"/>
        <v>4.1555777176554447E-2</v>
      </c>
      <c r="AE695" s="211">
        <f t="shared" si="347"/>
        <v>3.9756902854551919E-2</v>
      </c>
      <c r="AF695" s="211">
        <f t="shared" si="347"/>
        <v>3.7959466109658072E-2</v>
      </c>
      <c r="AG695" s="211">
        <f t="shared" si="347"/>
        <v>3.6163533908045421E-2</v>
      </c>
      <c r="AH695" s="211">
        <f t="shared" si="347"/>
        <v>3.4369179894499072E-2</v>
      </c>
      <c r="AI695" s="211">
        <f t="shared" si="347"/>
        <v>3.2576485458737169E-2</v>
      </c>
      <c r="AJ695" s="211">
        <f t="shared" si="347"/>
        <v>3.0785541044378563E-2</v>
      </c>
      <c r="AK695" s="211">
        <f t="shared" si="347"/>
        <v>2.8996447774515703E-2</v>
      </c>
      <c r="AL695" s="211">
        <f t="shared" si="347"/>
        <v>2.7209319496919415E-2</v>
      </c>
      <c r="AM695" s="211">
        <f t="shared" si="347"/>
        <v>1.9111091804525578E-2</v>
      </c>
      <c r="AN695" s="210">
        <f>$AM695</f>
        <v>1.9111091804525578E-2</v>
      </c>
      <c r="AO695" s="210">
        <f t="shared" si="338"/>
        <v>1.9111091804525578E-2</v>
      </c>
      <c r="AP695" s="210">
        <f t="shared" si="338"/>
        <v>1.9111091804525578E-2</v>
      </c>
      <c r="AQ695" s="210">
        <f t="shared" si="338"/>
        <v>1.9111091804525578E-2</v>
      </c>
      <c r="AR695" s="210">
        <f t="shared" si="338"/>
        <v>1.9111091804525578E-2</v>
      </c>
      <c r="AS695" s="210">
        <f t="shared" si="338"/>
        <v>1.9111091804525578E-2</v>
      </c>
      <c r="AT695" s="210">
        <f t="shared" si="338"/>
        <v>1.9111091804525578E-2</v>
      </c>
      <c r="AU695" s="210">
        <f t="shared" si="338"/>
        <v>1.9111091804525578E-2</v>
      </c>
      <c r="AV695" s="210">
        <f t="shared" si="338"/>
        <v>1.9111091804525578E-2</v>
      </c>
      <c r="AW695" s="210">
        <f t="shared" si="338"/>
        <v>1.9111091804525578E-2</v>
      </c>
      <c r="AX695" s="210">
        <f t="shared" si="338"/>
        <v>1.9111091804525578E-2</v>
      </c>
      <c r="AY695" s="210">
        <f t="shared" si="338"/>
        <v>1.9111091804525578E-2</v>
      </c>
      <c r="AZ695" s="210">
        <f t="shared" si="338"/>
        <v>1.9111091804525578E-2</v>
      </c>
    </row>
    <row r="696" spans="2:52" s="202" customFormat="1" x14ac:dyDescent="0.25">
      <c r="B696" s="201"/>
      <c r="D696" s="208">
        <f t="shared" si="314"/>
        <v>70</v>
      </c>
      <c r="E696" s="202" t="s">
        <v>726</v>
      </c>
      <c r="G696"/>
      <c r="I696"/>
      <c r="J696"/>
      <c r="K696" s="209" cm="1">
        <f t="array" ref="K696">SUMPRODUCT((EmissionRates!$J$120:$S$179)*(EmissionRates!$E$120:$E$179=$D696)*(EmissionRates!$J$8:$S$8=$E$629)*(EmissionRates!$B$120:$B$179=K$2)*(EmissionRates!$F$120:$F$179=$F$629))</f>
        <v>7.2401590721091494E-2</v>
      </c>
      <c r="L696" s="210">
        <f t="shared" ref="L696:AL696" si="348">K696*($AM$71/$K$71)^(1/(COUNT(K$2:AM$2)))</f>
        <v>6.9904568703380812E-2</v>
      </c>
      <c r="M696" s="210">
        <f t="shared" si="348"/>
        <v>6.7493665221117105E-2</v>
      </c>
      <c r="N696" s="210">
        <f t="shared" si="348"/>
        <v>6.5165910175480693E-2</v>
      </c>
      <c r="O696" s="210">
        <f t="shared" si="348"/>
        <v>6.2918435901895026E-2</v>
      </c>
      <c r="P696" s="210">
        <f t="shared" si="348"/>
        <v>6.0748473637223646E-2</v>
      </c>
      <c r="Q696" s="210">
        <f t="shared" si="348"/>
        <v>5.8653350108808198E-2</v>
      </c>
      <c r="R696" s="210">
        <f t="shared" si="348"/>
        <v>5.6630484241145404E-2</v>
      </c>
      <c r="S696" s="210">
        <f t="shared" si="348"/>
        <v>5.4677383976145785E-2</v>
      </c>
      <c r="T696" s="210">
        <f t="shared" si="348"/>
        <v>5.2791643203056883E-2</v>
      </c>
      <c r="U696" s="210">
        <f t="shared" si="348"/>
        <v>5.0970938794268832E-2</v>
      </c>
      <c r="V696" s="210">
        <f t="shared" si="348"/>
        <v>4.9213027743350499E-2</v>
      </c>
      <c r="W696" s="210">
        <f t="shared" si="348"/>
        <v>4.7515744401790509E-2</v>
      </c>
      <c r="X696" s="210">
        <f t="shared" si="348"/>
        <v>4.5876997811038871E-2</v>
      </c>
      <c r="Y696" s="210">
        <f t="shared" si="348"/>
        <v>4.4294769126562508E-2</v>
      </c>
      <c r="Z696" s="210">
        <f t="shared" si="348"/>
        <v>4.2713535269217291E-2</v>
      </c>
      <c r="AA696" s="210">
        <f t="shared" si="348"/>
        <v>4.1133332198825673E-2</v>
      </c>
      <c r="AB696" s="210">
        <f t="shared" si="348"/>
        <v>3.9554198616464892E-2</v>
      </c>
      <c r="AC696" s="210">
        <f t="shared" si="348"/>
        <v>3.7976176293605467E-2</v>
      </c>
      <c r="AD696" s="210">
        <f t="shared" si="348"/>
        <v>3.6399310456598402E-2</v>
      </c>
      <c r="AE696" s="210">
        <f t="shared" si="348"/>
        <v>3.4823650238747506E-2</v>
      </c>
      <c r="AF696" s="210">
        <f t="shared" si="348"/>
        <v>3.3249249215623312E-2</v>
      </c>
      <c r="AG696" s="210">
        <f t="shared" si="348"/>
        <v>3.1676166043871613E-2</v>
      </c>
      <c r="AH696" s="210">
        <f t="shared" si="348"/>
        <v>3.0104465230032268E-2</v>
      </c>
      <c r="AI696" s="210">
        <f t="shared" si="348"/>
        <v>2.8534218064544793E-2</v>
      </c>
      <c r="AJ696" s="210">
        <f t="shared" si="348"/>
        <v>2.6965503768292157E-2</v>
      </c>
      <c r="AK696" s="210">
        <f t="shared" si="348"/>
        <v>2.5398410916463835E-2</v>
      </c>
      <c r="AL696" s="210">
        <f t="shared" si="348"/>
        <v>2.3833039229980393E-2</v>
      </c>
      <c r="AM696" s="209" cm="1">
        <f t="array" ref="AM696">SUMPRODUCT((EmissionRates!$J$120:$S$179)*(EmissionRates!$E$120:$E$179=$D696)*(EmissionRates!$J$8:$S$8=$E$629)*(EmissionRates!$B$120:$B$179=AM$2)*(EmissionRates!$F$120:$F$179=$F$629))</f>
        <v>2.5664072038475101E-2</v>
      </c>
      <c r="AN696" s="210">
        <f>$AM696</f>
        <v>2.5664072038475101E-2</v>
      </c>
      <c r="AO696" s="210">
        <f t="shared" si="338"/>
        <v>2.5664072038475101E-2</v>
      </c>
      <c r="AP696" s="210">
        <f t="shared" si="338"/>
        <v>2.5664072038475101E-2</v>
      </c>
      <c r="AQ696" s="210">
        <f t="shared" si="338"/>
        <v>2.5664072038475101E-2</v>
      </c>
      <c r="AR696" s="210">
        <f t="shared" si="338"/>
        <v>2.5664072038475101E-2</v>
      </c>
      <c r="AS696" s="210">
        <f t="shared" si="338"/>
        <v>2.5664072038475101E-2</v>
      </c>
      <c r="AT696" s="210">
        <f t="shared" si="338"/>
        <v>2.5664072038475101E-2</v>
      </c>
      <c r="AU696" s="210">
        <f t="shared" si="338"/>
        <v>2.5664072038475101E-2</v>
      </c>
      <c r="AV696" s="210">
        <f t="shared" si="338"/>
        <v>2.5664072038475101E-2</v>
      </c>
      <c r="AW696" s="210">
        <f t="shared" si="338"/>
        <v>2.5664072038475101E-2</v>
      </c>
      <c r="AX696" s="210">
        <f t="shared" si="338"/>
        <v>2.5664072038475101E-2</v>
      </c>
      <c r="AY696" s="210">
        <f t="shared" si="338"/>
        <v>2.5664072038475101E-2</v>
      </c>
      <c r="AZ696" s="210">
        <f t="shared" si="338"/>
        <v>2.5664072038475101E-2</v>
      </c>
    </row>
    <row r="697" spans="2:52" s="202" customFormat="1" ht="5.0999999999999996" customHeight="1" x14ac:dyDescent="0.25">
      <c r="B697" s="201"/>
      <c r="D697" s="206"/>
      <c r="E697" s="207"/>
      <c r="I697" s="205"/>
      <c r="J697" s="205"/>
      <c r="K697" s="205"/>
      <c r="L697" s="205"/>
      <c r="M697" s="205"/>
      <c r="N697" s="205"/>
      <c r="O697" s="205"/>
      <c r="P697" s="205"/>
      <c r="Q697" s="205"/>
      <c r="R697" s="205"/>
      <c r="S697" s="205"/>
      <c r="T697" s="205"/>
      <c r="U697" s="205"/>
      <c r="V697" s="205"/>
      <c r="W697" s="205"/>
      <c r="X697" s="205"/>
      <c r="Y697" s="205"/>
      <c r="Z697" s="205"/>
      <c r="AA697" s="205"/>
      <c r="AB697" s="205"/>
      <c r="AC697" s="205"/>
      <c r="AD697" s="205"/>
      <c r="AE697" s="205"/>
      <c r="AF697" s="205"/>
      <c r="AG697" s="205"/>
      <c r="AH697" s="205"/>
      <c r="AI697" s="205"/>
      <c r="AJ697" s="205"/>
      <c r="AK697" s="205"/>
      <c r="AL697" s="205"/>
      <c r="AM697" s="205"/>
      <c r="AN697" s="205"/>
      <c r="AO697" s="205"/>
      <c r="AP697" s="205"/>
      <c r="AQ697" s="205"/>
      <c r="AR697" s="205"/>
    </row>
    <row r="698" spans="2:52" s="202" customFormat="1" ht="15" customHeight="1" x14ac:dyDescent="0.25">
      <c r="B698" s="201"/>
      <c r="D698" s="203" t="s">
        <v>727</v>
      </c>
      <c r="E698" s="204" t="str">
        <f>EmissionRates!$K$8</f>
        <v>PM2.5</v>
      </c>
      <c r="I698" s="205"/>
      <c r="J698" s="205"/>
      <c r="K698" s="205"/>
      <c r="L698" s="205"/>
      <c r="M698" s="205"/>
      <c r="N698" s="205"/>
      <c r="O698" s="205"/>
      <c r="P698" s="205"/>
      <c r="Q698" s="205"/>
      <c r="R698" s="205"/>
      <c r="S698" s="205"/>
      <c r="T698" s="205"/>
      <c r="U698" s="205"/>
      <c r="V698" s="205"/>
      <c r="W698" s="205"/>
      <c r="X698" s="205"/>
      <c r="Y698" s="205"/>
      <c r="Z698" s="205"/>
      <c r="AA698" s="205"/>
      <c r="AB698" s="205"/>
      <c r="AC698" s="205"/>
      <c r="AD698" s="205"/>
      <c r="AE698" s="205"/>
      <c r="AF698" s="205"/>
      <c r="AG698" s="205"/>
      <c r="AH698" s="205"/>
      <c r="AI698" s="205"/>
      <c r="AJ698" s="205"/>
      <c r="AK698" s="205"/>
      <c r="AL698" s="205"/>
      <c r="AM698" s="205"/>
      <c r="AN698" s="205"/>
      <c r="AO698" s="205"/>
      <c r="AP698" s="205"/>
      <c r="AQ698" s="205"/>
      <c r="AR698" s="205"/>
    </row>
    <row r="699" spans="2:52" s="202" customFormat="1" ht="5.0999999999999996" customHeight="1" x14ac:dyDescent="0.25">
      <c r="B699" s="201"/>
      <c r="D699" s="206"/>
      <c r="E699" s="207"/>
      <c r="I699" s="205"/>
      <c r="J699" s="205"/>
      <c r="K699" s="205"/>
      <c r="L699" s="205"/>
      <c r="M699" s="205"/>
      <c r="N699" s="205"/>
      <c r="O699" s="205"/>
      <c r="P699" s="205"/>
      <c r="Q699" s="205"/>
      <c r="R699" s="205"/>
      <c r="S699" s="205"/>
      <c r="T699" s="205"/>
      <c r="U699" s="205"/>
      <c r="V699" s="205"/>
      <c r="W699" s="205"/>
      <c r="X699" s="205"/>
      <c r="Y699" s="205"/>
      <c r="Z699" s="205"/>
      <c r="AA699" s="205"/>
      <c r="AB699" s="205"/>
      <c r="AC699" s="205"/>
      <c r="AD699" s="205"/>
      <c r="AE699" s="205"/>
      <c r="AF699" s="205"/>
      <c r="AG699" s="205"/>
      <c r="AH699" s="205"/>
      <c r="AI699" s="205"/>
      <c r="AJ699" s="205"/>
      <c r="AK699" s="205"/>
      <c r="AL699" s="205"/>
      <c r="AM699" s="205"/>
      <c r="AN699" s="205"/>
      <c r="AO699" s="205"/>
      <c r="AP699" s="205"/>
      <c r="AQ699" s="205"/>
      <c r="AR699" s="205"/>
    </row>
    <row r="700" spans="2:52" s="202" customFormat="1" x14ac:dyDescent="0.25">
      <c r="B700" s="201"/>
      <c r="D700" s="208">
        <f t="shared" ref="D700:D765" si="349">LEFT(E700,FIND("M", E700)-1)*1</f>
        <v>5</v>
      </c>
      <c r="E700" s="202" t="s">
        <v>659</v>
      </c>
      <c r="G700"/>
      <c r="I700"/>
      <c r="J700"/>
      <c r="K700" s="209" cm="1">
        <f t="array" ref="K700">SUMPRODUCT((EmissionRates!$J$120:$S$179)*(EmissionRates!$E$120:$E$179=$D700)*(EmissionRates!$J$8:$S$8=$E$698)*(EmissionRates!$B$120:$B$179=K$2)*(EmissionRates!$F$120:$F$179=$F$629))</f>
        <v>2.1697794688472099E-3</v>
      </c>
      <c r="L700" s="210">
        <f t="shared" ref="L700:AL700" si="350">K700*($AM$71/$K$71)^(1/(COUNT(K$2:AM$2)))</f>
        <v>2.0949470369444429E-3</v>
      </c>
      <c r="M700" s="210">
        <f t="shared" si="350"/>
        <v>2.0226954631172929E-3</v>
      </c>
      <c r="N700" s="210">
        <f t="shared" si="350"/>
        <v>1.9529357374507123E-3</v>
      </c>
      <c r="O700" s="210">
        <f t="shared" si="350"/>
        <v>1.8855819198478087E-3</v>
      </c>
      <c r="P700" s="210">
        <f t="shared" si="350"/>
        <v>1.8205510341564317E-3</v>
      </c>
      <c r="Q700" s="210">
        <f t="shared" si="350"/>
        <v>1.7577629659471753E-3</v>
      </c>
      <c r="R700" s="210">
        <f t="shared" si="350"/>
        <v>1.6971403638168618E-3</v>
      </c>
      <c r="S700" s="210">
        <f t="shared" si="350"/>
        <v>1.6386085440959217E-3</v>
      </c>
      <c r="T700" s="210">
        <f t="shared" si="350"/>
        <v>1.5820953988422717E-3</v>
      </c>
      <c r="U700" s="210">
        <f t="shared" si="350"/>
        <v>1.5275313070083462E-3</v>
      </c>
      <c r="V700" s="210">
        <f t="shared" si="350"/>
        <v>1.4748490486718444E-3</v>
      </c>
      <c r="W700" s="210">
        <f t="shared" si="350"/>
        <v>1.4239837222245289E-3</v>
      </c>
      <c r="X700" s="210">
        <f t="shared" si="350"/>
        <v>1.3748726644170594E-3</v>
      </c>
      <c r="Y700" s="210">
        <f t="shared" si="350"/>
        <v>1.3274553731613598E-3</v>
      </c>
      <c r="Z700" s="210">
        <f t="shared" si="350"/>
        <v>1.2800678955528842E-3</v>
      </c>
      <c r="AA700" s="210">
        <f t="shared" si="350"/>
        <v>1.2327113092597294E-3</v>
      </c>
      <c r="AB700" s="210">
        <f t="shared" si="350"/>
        <v>1.185386774101755E-3</v>
      </c>
      <c r="AC700" s="210">
        <f t="shared" si="350"/>
        <v>1.138095541914428E-3</v>
      </c>
      <c r="AD700" s="210">
        <f t="shared" si="350"/>
        <v>1.0908389680713926E-3</v>
      </c>
      <c r="AE700" s="210">
        <f t="shared" si="350"/>
        <v>1.0436185250324768E-3</v>
      </c>
      <c r="AF700" s="210">
        <f t="shared" si="350"/>
        <v>9.9643581838633997E-4</v>
      </c>
      <c r="AG700" s="210">
        <f t="shared" si="350"/>
        <v>9.4929260599471536E-4</v>
      </c>
      <c r="AH700" s="210">
        <f t="shared" si="350"/>
        <v>9.0219082103288836E-4</v>
      </c>
      <c r="AI700" s="210">
        <f t="shared" si="350"/>
        <v>8.5513259998060251E-4</v>
      </c>
      <c r="AJ700" s="210">
        <f t="shared" si="350"/>
        <v>8.0812031698245413E-4</v>
      </c>
      <c r="AK700" s="210">
        <f t="shared" si="350"/>
        <v>7.6115662651917565E-4</v>
      </c>
      <c r="AL700" s="210">
        <f t="shared" si="350"/>
        <v>7.1424451709425039E-4</v>
      </c>
      <c r="AM700" s="209" cm="1">
        <f t="array" ref="AM700">SUMPRODUCT((EmissionRates!$J$120:$S$179)*(EmissionRates!$E$120:$E$179=$D700)*(EmissionRates!$J$8:$S$8=$E$629)*(EmissionRates!$B$120:$B$179=AM$2)*(EmissionRates!$F$120:$F$179=$F$629))</f>
        <v>2.1470817968174301E-2</v>
      </c>
      <c r="AN700" s="210">
        <f t="shared" ref="AN700:AZ715" si="351">$AM700</f>
        <v>2.1470817968174301E-2</v>
      </c>
      <c r="AO700" s="210">
        <f t="shared" si="351"/>
        <v>2.1470817968174301E-2</v>
      </c>
      <c r="AP700" s="210">
        <f t="shared" si="351"/>
        <v>2.1470817968174301E-2</v>
      </c>
      <c r="AQ700" s="210">
        <f t="shared" si="351"/>
        <v>2.1470817968174301E-2</v>
      </c>
      <c r="AR700" s="210">
        <f t="shared" si="351"/>
        <v>2.1470817968174301E-2</v>
      </c>
      <c r="AS700" s="210">
        <f t="shared" si="351"/>
        <v>2.1470817968174301E-2</v>
      </c>
      <c r="AT700" s="210">
        <f t="shared" si="351"/>
        <v>2.1470817968174301E-2</v>
      </c>
      <c r="AU700" s="210">
        <f t="shared" si="351"/>
        <v>2.1470817968174301E-2</v>
      </c>
      <c r="AV700" s="210">
        <f t="shared" si="351"/>
        <v>2.1470817968174301E-2</v>
      </c>
      <c r="AW700" s="210">
        <f t="shared" si="351"/>
        <v>2.1470817968174301E-2</v>
      </c>
      <c r="AX700" s="210">
        <f t="shared" si="351"/>
        <v>2.1470817968174301E-2</v>
      </c>
      <c r="AY700" s="210">
        <f t="shared" si="351"/>
        <v>2.1470817968174301E-2</v>
      </c>
      <c r="AZ700" s="210">
        <f t="shared" si="351"/>
        <v>2.1470817968174301E-2</v>
      </c>
    </row>
    <row r="701" spans="2:52" s="202" customFormat="1" x14ac:dyDescent="0.25">
      <c r="B701" s="201"/>
      <c r="D701" s="208">
        <f t="shared" si="349"/>
        <v>6</v>
      </c>
      <c r="E701" s="202" t="s">
        <v>662</v>
      </c>
      <c r="G701"/>
      <c r="I701"/>
      <c r="J701"/>
      <c r="K701" s="211">
        <f t="shared" ref="K701:AM704" si="352">K700*($K$76/$K$71)^(1/(COUNT($D700:$D705)))</f>
        <v>2.1068981247038127E-3</v>
      </c>
      <c r="L701" s="211">
        <f t="shared" si="352"/>
        <v>2.0342343758267293E-3</v>
      </c>
      <c r="M701" s="211">
        <f t="shared" si="352"/>
        <v>1.9640766904080362E-3</v>
      </c>
      <c r="N701" s="211">
        <f t="shared" si="352"/>
        <v>1.8963386380865903E-3</v>
      </c>
      <c r="O701" s="211">
        <f t="shared" si="352"/>
        <v>1.8309367693544677E-3</v>
      </c>
      <c r="P701" s="211">
        <f t="shared" si="352"/>
        <v>1.7677905127518165E-3</v>
      </c>
      <c r="Q701" s="211">
        <f t="shared" si="352"/>
        <v>1.7068220756073073E-3</v>
      </c>
      <c r="R701" s="211">
        <f t="shared" si="352"/>
        <v>1.6479563482018939E-3</v>
      </c>
      <c r="S701" s="211">
        <f t="shared" si="352"/>
        <v>1.5911208112378216E-3</v>
      </c>
      <c r="T701" s="211">
        <f t="shared" si="352"/>
        <v>1.5362454464988931E-3</v>
      </c>
      <c r="U701" s="211">
        <f t="shared" si="352"/>
        <v>1.4832626505919236E-3</v>
      </c>
      <c r="V701" s="211">
        <f t="shared" si="352"/>
        <v>1.4321071516631275E-3</v>
      </c>
      <c r="W701" s="211">
        <f t="shared" si="352"/>
        <v>1.3827159289868274E-3</v>
      </c>
      <c r="X701" s="211">
        <f t="shared" si="352"/>
        <v>1.3350281353274322E-3</v>
      </c>
      <c r="Y701" s="211">
        <f t="shared" si="352"/>
        <v>1.28898502197903E-3</v>
      </c>
      <c r="Z701" s="211">
        <f t="shared" si="352"/>
        <v>1.2429708582627581E-3</v>
      </c>
      <c r="AA701" s="211">
        <f t="shared" si="352"/>
        <v>1.1969866906153279E-3</v>
      </c>
      <c r="AB701" s="211">
        <f t="shared" si="352"/>
        <v>1.1510336452444129E-3</v>
      </c>
      <c r="AC701" s="211">
        <f t="shared" si="352"/>
        <v>1.1051129377066332E-3</v>
      </c>
      <c r="AD701" s="211">
        <f t="shared" si="352"/>
        <v>1.0592258840961956E-3</v>
      </c>
      <c r="AE701" s="211">
        <f t="shared" si="352"/>
        <v>1.013373914200272E-3</v>
      </c>
      <c r="AF701" s="211">
        <f t="shared" si="352"/>
        <v>9.6755858707672294E-4</v>
      </c>
      <c r="AG701" s="211">
        <f t="shared" si="352"/>
        <v>9.2178160964352847E-4</v>
      </c>
      <c r="AH701" s="211">
        <f t="shared" si="352"/>
        <v>8.7604485905154298E-4</v>
      </c>
      <c r="AI701" s="211">
        <f t="shared" si="352"/>
        <v>8.3035040986420929E-4</v>
      </c>
      <c r="AJ701" s="211">
        <f t="shared" si="352"/>
        <v>7.8470056742217147E-4</v>
      </c>
      <c r="AK701" s="211">
        <f t="shared" si="352"/>
        <v>7.3909790927792138E-4</v>
      </c>
      <c r="AL701" s="211">
        <f t="shared" si="352"/>
        <v>6.9354533732654804E-4</v>
      </c>
      <c r="AM701" s="211">
        <f t="shared" si="352"/>
        <v>2.0848582430839112E-2</v>
      </c>
      <c r="AN701" s="210">
        <f t="shared" si="351"/>
        <v>2.0848582430839112E-2</v>
      </c>
      <c r="AO701" s="210">
        <f t="shared" si="351"/>
        <v>2.0848582430839112E-2</v>
      </c>
      <c r="AP701" s="210">
        <f t="shared" si="351"/>
        <v>2.0848582430839112E-2</v>
      </c>
      <c r="AQ701" s="210">
        <f t="shared" si="351"/>
        <v>2.0848582430839112E-2</v>
      </c>
      <c r="AR701" s="210">
        <f t="shared" si="351"/>
        <v>2.0848582430839112E-2</v>
      </c>
      <c r="AS701" s="210">
        <f t="shared" si="351"/>
        <v>2.0848582430839112E-2</v>
      </c>
      <c r="AT701" s="210">
        <f t="shared" si="351"/>
        <v>2.0848582430839112E-2</v>
      </c>
      <c r="AU701" s="210">
        <f t="shared" si="351"/>
        <v>2.0848582430839112E-2</v>
      </c>
      <c r="AV701" s="210">
        <f t="shared" si="351"/>
        <v>2.0848582430839112E-2</v>
      </c>
      <c r="AW701" s="210">
        <f t="shared" si="351"/>
        <v>2.0848582430839112E-2</v>
      </c>
      <c r="AX701" s="210">
        <f t="shared" si="351"/>
        <v>2.0848582430839112E-2</v>
      </c>
      <c r="AY701" s="210">
        <f t="shared" si="351"/>
        <v>2.0848582430839112E-2</v>
      </c>
      <c r="AZ701" s="210">
        <f t="shared" si="351"/>
        <v>2.0848582430839112E-2</v>
      </c>
    </row>
    <row r="702" spans="2:52" s="202" customFormat="1" x14ac:dyDescent="0.25">
      <c r="B702" s="201"/>
      <c r="D702" s="208">
        <f t="shared" si="349"/>
        <v>7</v>
      </c>
      <c r="E702" s="202" t="s">
        <v>663</v>
      </c>
      <c r="G702"/>
      <c r="I702"/>
      <c r="J702"/>
      <c r="K702" s="211">
        <f t="shared" si="352"/>
        <v>2.0458391148105324E-3</v>
      </c>
      <c r="L702" s="211">
        <f>L701*($K$76/$K$71)^(1/(COUNT($D701:$D706)))</f>
        <v>1.9752811993904856E-3</v>
      </c>
      <c r="M702" s="211">
        <f t="shared" si="352"/>
        <v>1.9071567203987391E-3</v>
      </c>
      <c r="N702" s="211">
        <f t="shared" si="352"/>
        <v>1.8413817522712325E-3</v>
      </c>
      <c r="O702" s="211">
        <f t="shared" si="352"/>
        <v>1.777875263910439E-3</v>
      </c>
      <c r="P702" s="211">
        <f t="shared" si="352"/>
        <v>1.7165590188595646E-3</v>
      </c>
      <c r="Q702" s="211">
        <f t="shared" si="352"/>
        <v>1.6573574789195929E-3</v>
      </c>
      <c r="R702" s="211">
        <f t="shared" si="352"/>
        <v>1.6001977110904298E-3</v>
      </c>
      <c r="S702" s="211">
        <f t="shared" si="352"/>
        <v>1.5450092977215087E-3</v>
      </c>
      <c r="T702" s="211">
        <f t="shared" si="352"/>
        <v>1.491724249761168E-3</v>
      </c>
      <c r="U702" s="211">
        <f t="shared" si="352"/>
        <v>1.4402769229979245E-3</v>
      </c>
      <c r="V702" s="211">
        <f t="shared" si="352"/>
        <v>1.3906039371904633E-3</v>
      </c>
      <c r="W702" s="211">
        <f t="shared" si="352"/>
        <v>1.3426440979867065E-3</v>
      </c>
      <c r="X702" s="211">
        <f t="shared" si="352"/>
        <v>1.2963383215357832E-3</v>
      </c>
      <c r="Y702" s="211">
        <f t="shared" si="352"/>
        <v>1.2516295617000135E-3</v>
      </c>
      <c r="Z702" s="211">
        <f t="shared" si="352"/>
        <v>1.2069489125208898E-3</v>
      </c>
      <c r="AA702" s="211">
        <f t="shared" si="352"/>
        <v>1.16229739010884E-3</v>
      </c>
      <c r="AB702" s="211">
        <f t="shared" si="352"/>
        <v>1.1176760880334503E-3</v>
      </c>
      <c r="AC702" s="211">
        <f t="shared" si="352"/>
        <v>1.0730861866238739E-3</v>
      </c>
      <c r="AD702" s="211">
        <f t="shared" si="352"/>
        <v>1.0285289638332189E-3</v>
      </c>
      <c r="AE702" s="211">
        <f t="shared" si="352"/>
        <v>9.8400580801267699E-4</v>
      </c>
      <c r="AF702" s="211">
        <f t="shared" si="352"/>
        <v>9.3951823303779606E-4</v>
      </c>
      <c r="AG702" s="211">
        <f t="shared" si="352"/>
        <v>8.950678963591805E-4</v>
      </c>
      <c r="AH702" s="211">
        <f t="shared" si="352"/>
        <v>8.5065662072687071E-4</v>
      </c>
      <c r="AI702" s="211">
        <f t="shared" si="352"/>
        <v>8.0628642058237559E-4</v>
      </c>
      <c r="AJ702" s="211">
        <f t="shared" si="352"/>
        <v>7.6195953445636132E-4</v>
      </c>
      <c r="AK702" s="211">
        <f t="shared" si="352"/>
        <v>7.1767846520250003E-4</v>
      </c>
      <c r="AL702" s="211">
        <f t="shared" si="352"/>
        <v>6.73446030617443E-4</v>
      </c>
      <c r="AM702" s="211">
        <f t="shared" si="352"/>
        <v>2.024437960490303E-2</v>
      </c>
      <c r="AN702" s="210">
        <f t="shared" si="351"/>
        <v>2.024437960490303E-2</v>
      </c>
      <c r="AO702" s="210">
        <f t="shared" si="351"/>
        <v>2.024437960490303E-2</v>
      </c>
      <c r="AP702" s="210">
        <f t="shared" si="351"/>
        <v>2.024437960490303E-2</v>
      </c>
      <c r="AQ702" s="210">
        <f t="shared" si="351"/>
        <v>2.024437960490303E-2</v>
      </c>
      <c r="AR702" s="210">
        <f t="shared" si="351"/>
        <v>2.024437960490303E-2</v>
      </c>
      <c r="AS702" s="210">
        <f t="shared" si="351"/>
        <v>2.024437960490303E-2</v>
      </c>
      <c r="AT702" s="210">
        <f t="shared" si="351"/>
        <v>2.024437960490303E-2</v>
      </c>
      <c r="AU702" s="210">
        <f t="shared" si="351"/>
        <v>2.024437960490303E-2</v>
      </c>
      <c r="AV702" s="210">
        <f t="shared" si="351"/>
        <v>2.024437960490303E-2</v>
      </c>
      <c r="AW702" s="210">
        <f t="shared" si="351"/>
        <v>2.024437960490303E-2</v>
      </c>
      <c r="AX702" s="210">
        <f t="shared" si="351"/>
        <v>2.024437960490303E-2</v>
      </c>
      <c r="AY702" s="210">
        <f t="shared" si="351"/>
        <v>2.024437960490303E-2</v>
      </c>
      <c r="AZ702" s="210">
        <f t="shared" si="351"/>
        <v>2.024437960490303E-2</v>
      </c>
    </row>
    <row r="703" spans="2:52" s="202" customFormat="1" x14ac:dyDescent="0.25">
      <c r="B703" s="201"/>
      <c r="D703" s="208">
        <f t="shared" si="349"/>
        <v>8</v>
      </c>
      <c r="E703" s="202" t="s">
        <v>664</v>
      </c>
      <c r="G703"/>
      <c r="I703"/>
      <c r="J703"/>
      <c r="K703" s="211">
        <f t="shared" si="352"/>
        <v>1.9865496269674326E-3</v>
      </c>
      <c r="L703" s="211">
        <f t="shared" si="352"/>
        <v>1.9180365168491552E-3</v>
      </c>
      <c r="M703" s="211">
        <f t="shared" si="352"/>
        <v>1.8518863208984153E-3</v>
      </c>
      <c r="N703" s="211">
        <f t="shared" si="352"/>
        <v>1.7880175457579057E-3</v>
      </c>
      <c r="O703" s="211">
        <f t="shared" si="352"/>
        <v>1.726351508653698E-3</v>
      </c>
      <c r="P703" s="211">
        <f t="shared" si="352"/>
        <v>1.6668122404624459E-3</v>
      </c>
      <c r="Q703" s="211">
        <f t="shared" si="352"/>
        <v>1.6093263921216588E-3</v>
      </c>
      <c r="R703" s="211">
        <f t="shared" si="352"/>
        <v>1.5538231442677407E-3</v>
      </c>
      <c r="S703" s="211">
        <f t="shared" si="352"/>
        <v>1.5002341199904783E-3</v>
      </c>
      <c r="T703" s="211">
        <f t="shared" si="352"/>
        <v>1.448493300596496E-3</v>
      </c>
      <c r="U703" s="211">
        <f t="shared" si="352"/>
        <v>1.3985369442779015E-3</v>
      </c>
      <c r="V703" s="211">
        <f t="shared" si="352"/>
        <v>1.3503035075859309E-3</v>
      </c>
      <c r="W703" s="211">
        <f t="shared" si="352"/>
        <v>1.3037335696128444E-3</v>
      </c>
      <c r="X703" s="211">
        <f t="shared" si="352"/>
        <v>1.2587697587886789E-3</v>
      </c>
      <c r="Y703" s="211">
        <f t="shared" si="352"/>
        <v>1.2153566822026686E-3</v>
      </c>
      <c r="Z703" s="211">
        <f t="shared" si="352"/>
        <v>1.1719709016117686E-3</v>
      </c>
      <c r="AA703" s="211">
        <f t="shared" si="352"/>
        <v>1.1286134036789948E-3</v>
      </c>
      <c r="AB703" s="211">
        <f t="shared" si="352"/>
        <v>1.0852852502817147E-3</v>
      </c>
      <c r="AC703" s="211">
        <f t="shared" si="352"/>
        <v>1.0419875875425251E-3</v>
      </c>
      <c r="AD703" s="211">
        <f t="shared" si="352"/>
        <v>9.9872165637878438E-4</v>
      </c>
      <c r="AE703" s="211">
        <f t="shared" si="352"/>
        <v>9.5548880490654072E-4</v>
      </c>
      <c r="AF703" s="211">
        <f t="shared" si="352"/>
        <v>9.1229050312843622E-4</v>
      </c>
      <c r="AG703" s="211">
        <f t="shared" si="352"/>
        <v>8.6912836046128998E-4</v>
      </c>
      <c r="AH703" s="211">
        <f t="shared" si="352"/>
        <v>8.2600414683089236E-4</v>
      </c>
      <c r="AI703" s="211">
        <f t="shared" si="352"/>
        <v>7.8291981829918371E-4</v>
      </c>
      <c r="AJ703" s="211">
        <f t="shared" si="352"/>
        <v>7.3987754852304014E-4</v>
      </c>
      <c r="AK703" s="211">
        <f t="shared" si="352"/>
        <v>6.9687976782212529E-4</v>
      </c>
      <c r="AL703" s="211">
        <f t="shared" si="352"/>
        <v>6.5392921233186903E-4</v>
      </c>
      <c r="AM703" s="211">
        <f t="shared" si="352"/>
        <v>1.9657686892955762E-2</v>
      </c>
      <c r="AN703" s="210">
        <f t="shared" si="351"/>
        <v>1.9657686892955762E-2</v>
      </c>
      <c r="AO703" s="210">
        <f t="shared" si="351"/>
        <v>1.9657686892955762E-2</v>
      </c>
      <c r="AP703" s="210">
        <f t="shared" si="351"/>
        <v>1.9657686892955762E-2</v>
      </c>
      <c r="AQ703" s="210">
        <f t="shared" si="351"/>
        <v>1.9657686892955762E-2</v>
      </c>
      <c r="AR703" s="210">
        <f t="shared" si="351"/>
        <v>1.9657686892955762E-2</v>
      </c>
      <c r="AS703" s="210">
        <f t="shared" si="351"/>
        <v>1.9657686892955762E-2</v>
      </c>
      <c r="AT703" s="210">
        <f t="shared" si="351"/>
        <v>1.9657686892955762E-2</v>
      </c>
      <c r="AU703" s="210">
        <f t="shared" si="351"/>
        <v>1.9657686892955762E-2</v>
      </c>
      <c r="AV703" s="210">
        <f t="shared" si="351"/>
        <v>1.9657686892955762E-2</v>
      </c>
      <c r="AW703" s="210">
        <f t="shared" si="351"/>
        <v>1.9657686892955762E-2</v>
      </c>
      <c r="AX703" s="210">
        <f t="shared" si="351"/>
        <v>1.9657686892955762E-2</v>
      </c>
      <c r="AY703" s="210">
        <f t="shared" si="351"/>
        <v>1.9657686892955762E-2</v>
      </c>
      <c r="AZ703" s="210">
        <f t="shared" si="351"/>
        <v>1.9657686892955762E-2</v>
      </c>
    </row>
    <row r="704" spans="2:52" s="202" customFormat="1" x14ac:dyDescent="0.25">
      <c r="B704" s="201"/>
      <c r="D704" s="208">
        <f t="shared" si="349"/>
        <v>9</v>
      </c>
      <c r="E704" s="202" t="s">
        <v>665</v>
      </c>
      <c r="G704"/>
      <c r="I704"/>
      <c r="J704"/>
      <c r="K704" s="211">
        <f t="shared" si="352"/>
        <v>1.9289783794997609E-3</v>
      </c>
      <c r="L704" s="211">
        <f t="shared" si="352"/>
        <v>1.8624508151558522E-3</v>
      </c>
      <c r="M704" s="211">
        <f t="shared" si="352"/>
        <v>1.7982176864907299E-3</v>
      </c>
      <c r="N704" s="211">
        <f t="shared" si="352"/>
        <v>1.7361998618672151E-3</v>
      </c>
      <c r="O704" s="211">
        <f t="shared" si="352"/>
        <v>1.6763209387793316E-3</v>
      </c>
      <c r="P704" s="211">
        <f t="shared" si="352"/>
        <v>1.6185071497286712E-3</v>
      </c>
      <c r="Q704" s="211">
        <f t="shared" si="352"/>
        <v>1.5626872713469476E-3</v>
      </c>
      <c r="R704" s="211">
        <f t="shared" si="352"/>
        <v>1.5087925366527714E-3</v>
      </c>
      <c r="S704" s="211">
        <f t="shared" si="352"/>
        <v>1.4567565503345592E-3</v>
      </c>
      <c r="T704" s="211">
        <f t="shared" si="352"/>
        <v>1.4065152069552074E-3</v>
      </c>
      <c r="U704" s="211">
        <f t="shared" si="352"/>
        <v>1.3580066119777637E-3</v>
      </c>
      <c r="V704" s="211">
        <f t="shared" si="352"/>
        <v>1.3111710055148064E-3</v>
      </c>
      <c r="W704" s="211">
        <f t="shared" si="352"/>
        <v>1.265950688707588E-3</v>
      </c>
      <c r="X704" s="211">
        <f t="shared" si="352"/>
        <v>1.2222899526442574E-3</v>
      </c>
      <c r="Y704" s="211">
        <f t="shared" si="352"/>
        <v>1.1801350097295825E-3</v>
      </c>
      <c r="Z704" s="211">
        <f t="shared" si="352"/>
        <v>1.1380065717577993E-3</v>
      </c>
      <c r="AA704" s="211">
        <f t="shared" si="352"/>
        <v>1.0959055967979135E-3</v>
      </c>
      <c r="AB704" s="211">
        <f t="shared" si="352"/>
        <v>1.0538331159535312E-3</v>
      </c>
      <c r="AC704" s="211">
        <f t="shared" si="352"/>
        <v>1.0117902421320163E-3</v>
      </c>
      <c r="AD704" s="211">
        <f t="shared" si="352"/>
        <v>9.6977818028829322E-4</v>
      </c>
      <c r="AE704" s="211">
        <f t="shared" si="352"/>
        <v>9.2779823946930167E-4</v>
      </c>
      <c r="AF704" s="211">
        <f t="shared" si="352"/>
        <v>8.8585184707623825E-4</v>
      </c>
      <c r="AG704" s="211">
        <f t="shared" si="352"/>
        <v>8.4394056588418071E-4</v>
      </c>
      <c r="AH704" s="211">
        <f t="shared" si="352"/>
        <v>8.0206611452554382E-4</v>
      </c>
      <c r="AI704" s="211">
        <f t="shared" si="352"/>
        <v>7.6023039237456977E-4</v>
      </c>
      <c r="AJ704" s="211">
        <f t="shared" si="352"/>
        <v>7.1843551009442125E-4</v>
      </c>
      <c r="AK704" s="211">
        <f t="shared" si="352"/>
        <v>6.7668382757282643E-4</v>
      </c>
      <c r="AL704" s="211">
        <f t="shared" si="352"/>
        <v>6.3497800165057911E-4</v>
      </c>
      <c r="AM704" s="211">
        <f t="shared" si="352"/>
        <v>1.9087996842733362E-2</v>
      </c>
      <c r="AN704" s="210">
        <f t="shared" si="351"/>
        <v>1.9087996842733362E-2</v>
      </c>
      <c r="AO704" s="210">
        <f t="shared" si="351"/>
        <v>1.9087996842733362E-2</v>
      </c>
      <c r="AP704" s="210">
        <f t="shared" si="351"/>
        <v>1.9087996842733362E-2</v>
      </c>
      <c r="AQ704" s="210">
        <f t="shared" si="351"/>
        <v>1.9087996842733362E-2</v>
      </c>
      <c r="AR704" s="210">
        <f t="shared" si="351"/>
        <v>1.9087996842733362E-2</v>
      </c>
      <c r="AS704" s="210">
        <f t="shared" si="351"/>
        <v>1.9087996842733362E-2</v>
      </c>
      <c r="AT704" s="210">
        <f t="shared" si="351"/>
        <v>1.9087996842733362E-2</v>
      </c>
      <c r="AU704" s="210">
        <f t="shared" si="351"/>
        <v>1.9087996842733362E-2</v>
      </c>
      <c r="AV704" s="210">
        <f t="shared" si="351"/>
        <v>1.9087996842733362E-2</v>
      </c>
      <c r="AW704" s="210">
        <f t="shared" si="351"/>
        <v>1.9087996842733362E-2</v>
      </c>
      <c r="AX704" s="210">
        <f t="shared" si="351"/>
        <v>1.9087996842733362E-2</v>
      </c>
      <c r="AY704" s="210">
        <f t="shared" si="351"/>
        <v>1.9087996842733362E-2</v>
      </c>
      <c r="AZ704" s="210">
        <f t="shared" si="351"/>
        <v>1.9087996842733362E-2</v>
      </c>
    </row>
    <row r="705" spans="2:52" s="202" customFormat="1" x14ac:dyDescent="0.25">
      <c r="B705" s="201"/>
      <c r="D705" s="208">
        <f t="shared" si="349"/>
        <v>10</v>
      </c>
      <c r="E705" s="202" t="s">
        <v>666</v>
      </c>
      <c r="G705"/>
      <c r="I705"/>
      <c r="J705"/>
      <c r="K705" s="209" cm="1">
        <f t="array" ref="K705">SUMPRODUCT((EmissionRates!$J$120:$S$179)*(EmissionRates!$E$120:$E$179=$D705)*(EmissionRates!$J$8:$S$8=$E$698)*(EmissionRates!$B$120:$B$179=K$2)*(EmissionRates!$F$120:$F$179=$F$629))</f>
        <v>1.91761060786091E-3</v>
      </c>
      <c r="L705" s="210">
        <f t="shared" ref="L705:AL705" si="353">K705*($AM$71/$K$71)^(1/(COUNT(K$2:AM$2)))</f>
        <v>1.851475100870877E-3</v>
      </c>
      <c r="M705" s="210">
        <f t="shared" si="353"/>
        <v>1.7876205080909024E-3</v>
      </c>
      <c r="N705" s="210">
        <f t="shared" si="353"/>
        <v>1.7259681642189356E-3</v>
      </c>
      <c r="O705" s="210">
        <f t="shared" si="353"/>
        <v>1.6664421170009306E-3</v>
      </c>
      <c r="P705" s="210">
        <f t="shared" si="353"/>
        <v>1.6089690336618992E-3</v>
      </c>
      <c r="Q705" s="210">
        <f t="shared" si="353"/>
        <v>1.5534781105640168E-3</v>
      </c>
      <c r="R705" s="210">
        <f t="shared" si="353"/>
        <v>1.499900985980483E-3</v>
      </c>
      <c r="S705" s="210">
        <f t="shared" si="353"/>
        <v>1.4481716558776821E-3</v>
      </c>
      <c r="T705" s="210">
        <f t="shared" si="353"/>
        <v>1.3982263926018894E-3</v>
      </c>
      <c r="U705" s="210">
        <f t="shared" si="353"/>
        <v>1.3500036663703508E-3</v>
      </c>
      <c r="V705" s="210">
        <f t="shared" si="353"/>
        <v>1.3034440694700178E-3</v>
      </c>
      <c r="W705" s="210">
        <f t="shared" si="353"/>
        <v>1.258490243070553E-3</v>
      </c>
      <c r="X705" s="210">
        <f t="shared" si="353"/>
        <v>1.2150868065614461E-3</v>
      </c>
      <c r="Y705" s="210">
        <f t="shared" si="353"/>
        <v>1.1731802893261856E-3</v>
      </c>
      <c r="Z705" s="210">
        <f t="shared" si="353"/>
        <v>1.131300120836038E-3</v>
      </c>
      <c r="AA705" s="210">
        <f t="shared" si="353"/>
        <v>1.0894472535139586E-3</v>
      </c>
      <c r="AB705" s="210">
        <f t="shared" si="353"/>
        <v>1.0476227123870979E-3</v>
      </c>
      <c r="AC705" s="210">
        <f t="shared" si="353"/>
        <v>1.005827603804283E-3</v>
      </c>
      <c r="AD705" s="210">
        <f t="shared" si="353"/>
        <v>9.640631256194502E-4</v>
      </c>
      <c r="AE705" s="210">
        <f t="shared" si="353"/>
        <v>9.2233057916512055E-4</v>
      </c>
      <c r="AF705" s="210">
        <f t="shared" si="353"/>
        <v>8.8063138343059185E-4</v>
      </c>
      <c r="AG705" s="210">
        <f t="shared" si="353"/>
        <v>8.3896709198126346E-4</v>
      </c>
      <c r="AH705" s="210">
        <f t="shared" si="353"/>
        <v>7.9733941332138058E-4</v>
      </c>
      <c r="AI705" s="210">
        <f t="shared" si="353"/>
        <v>7.5575023563187536E-4</v>
      </c>
      <c r="AJ705" s="210">
        <f t="shared" si="353"/>
        <v>7.1420165713744193E-4</v>
      </c>
      <c r="AK705" s="210">
        <f t="shared" si="353"/>
        <v>6.7269602381862066E-4</v>
      </c>
      <c r="AL705" s="210">
        <f t="shared" si="353"/>
        <v>6.3123597685902646E-4</v>
      </c>
      <c r="AM705" s="209" cm="1">
        <f t="array" ref="AM705">SUMPRODUCT((EmissionRates!$J$120:$S$179)*(EmissionRates!$E$120:$E$179=$D705)*(EmissionRates!$J$8:$S$8=$E$629)*(EmissionRates!$B$120:$B$179=AM$2)*(EmissionRates!$F$120:$F$179=$F$629))</f>
        <v>1.9230126896331801E-2</v>
      </c>
      <c r="AN705" s="210">
        <f t="shared" si="351"/>
        <v>1.9230126896331801E-2</v>
      </c>
      <c r="AO705" s="210">
        <f t="shared" si="351"/>
        <v>1.9230126896331801E-2</v>
      </c>
      <c r="AP705" s="210">
        <f t="shared" si="351"/>
        <v>1.9230126896331801E-2</v>
      </c>
      <c r="AQ705" s="210">
        <f t="shared" si="351"/>
        <v>1.9230126896331801E-2</v>
      </c>
      <c r="AR705" s="210">
        <f t="shared" si="351"/>
        <v>1.9230126896331801E-2</v>
      </c>
      <c r="AS705" s="210">
        <f t="shared" si="351"/>
        <v>1.9230126896331801E-2</v>
      </c>
      <c r="AT705" s="210">
        <f t="shared" si="351"/>
        <v>1.9230126896331801E-2</v>
      </c>
      <c r="AU705" s="210">
        <f t="shared" si="351"/>
        <v>1.9230126896331801E-2</v>
      </c>
      <c r="AV705" s="210">
        <f t="shared" si="351"/>
        <v>1.9230126896331801E-2</v>
      </c>
      <c r="AW705" s="210">
        <f t="shared" si="351"/>
        <v>1.9230126896331801E-2</v>
      </c>
      <c r="AX705" s="210">
        <f t="shared" si="351"/>
        <v>1.9230126896331801E-2</v>
      </c>
      <c r="AY705" s="210">
        <f t="shared" si="351"/>
        <v>1.9230126896331801E-2</v>
      </c>
      <c r="AZ705" s="210">
        <f t="shared" si="351"/>
        <v>1.9230126896331801E-2</v>
      </c>
    </row>
    <row r="706" spans="2:52" s="202" customFormat="1" x14ac:dyDescent="0.25">
      <c r="B706" s="201"/>
      <c r="D706" s="208">
        <f t="shared" si="349"/>
        <v>11</v>
      </c>
      <c r="E706" s="207" t="s">
        <v>667</v>
      </c>
      <c r="G706"/>
      <c r="I706"/>
      <c r="J706"/>
      <c r="K706" s="211">
        <f t="shared" ref="K706:AL709" si="354">K705*($K$76/$K$71)^(1/(COUNT($D705:$D710)))</f>
        <v>1.8620372492329038E-3</v>
      </c>
      <c r="L706" s="211">
        <f t="shared" si="354"/>
        <v>1.7978183838347225E-3</v>
      </c>
      <c r="M706" s="211">
        <f t="shared" si="354"/>
        <v>1.7358143305595149E-3</v>
      </c>
      <c r="N706" s="211">
        <f t="shared" si="354"/>
        <v>1.6759487038668381E-3</v>
      </c>
      <c r="O706" s="211">
        <f t="shared" si="354"/>
        <v>1.6181477526387034E-3</v>
      </c>
      <c r="P706" s="211">
        <f t="shared" si="354"/>
        <v>1.5623402693223066E-3</v>
      </c>
      <c r="Q706" s="211">
        <f t="shared" si="354"/>
        <v>1.5084575022062884E-3</v>
      </c>
      <c r="R706" s="211">
        <f t="shared" si="354"/>
        <v>1.4564330707224551E-3</v>
      </c>
      <c r="S706" s="211">
        <f t="shared" si="354"/>
        <v>1.4062028836686156E-3</v>
      </c>
      <c r="T706" s="211">
        <f t="shared" si="354"/>
        <v>1.35770506025179E-3</v>
      </c>
      <c r="U706" s="211">
        <f t="shared" si="354"/>
        <v>1.3108798538545179E-3</v>
      </c>
      <c r="V706" s="211">
        <f t="shared" si="354"/>
        <v>1.2656695784303545E-3</v>
      </c>
      <c r="W706" s="211">
        <f t="shared" si="354"/>
        <v>1.2220185374378736E-3</v>
      </c>
      <c r="X706" s="211">
        <f t="shared" si="354"/>
        <v>1.1798729552256299E-3</v>
      </c>
      <c r="Y706" s="211">
        <f t="shared" si="354"/>
        <v>1.1391809107835524E-3</v>
      </c>
      <c r="Z706" s="211">
        <f t="shared" si="354"/>
        <v>1.0985144514861697E-3</v>
      </c>
      <c r="AA706" s="211">
        <f t="shared" si="354"/>
        <v>1.0578745021547218E-3</v>
      </c>
      <c r="AB706" s="211">
        <f t="shared" si="354"/>
        <v>1.017262058110536E-3</v>
      </c>
      <c r="AC706" s="211">
        <f t="shared" si="354"/>
        <v>9.7667819363987185E-4</v>
      </c>
      <c r="AD706" s="211">
        <f t="shared" si="354"/>
        <v>9.361240718822317E-4</v>
      </c>
      <c r="AE706" s="211">
        <f t="shared" si="354"/>
        <v>8.9560095645683938E-4</v>
      </c>
      <c r="AF706" s="211">
        <f t="shared" si="354"/>
        <v>8.5511022522994046E-4</v>
      </c>
      <c r="AG706" s="211">
        <f t="shared" si="354"/>
        <v>8.1465338674379642E-4</v>
      </c>
      <c r="AH706" s="211">
        <f t="shared" si="354"/>
        <v>7.7423209998930549E-4</v>
      </c>
      <c r="AI706" s="211">
        <f t="shared" si="354"/>
        <v>7.3384819842692848E-4</v>
      </c>
      <c r="AJ706" s="211">
        <f t="shared" si="354"/>
        <v>6.9350371947371047E-4</v>
      </c>
      <c r="AK706" s="211">
        <f t="shared" si="354"/>
        <v>6.5320094112244825E-4</v>
      </c>
      <c r="AL706" s="211">
        <f t="shared" si="354"/>
        <v>6.129424280138738E-4</v>
      </c>
      <c r="AM706" s="211">
        <f>AM705*($K$76/$K$71)^(1/(COUNT($D705:$D710)))</f>
        <v>1.8672827758492744E-2</v>
      </c>
      <c r="AN706" s="210">
        <f t="shared" si="351"/>
        <v>1.8672827758492744E-2</v>
      </c>
      <c r="AO706" s="210">
        <f t="shared" si="351"/>
        <v>1.8672827758492744E-2</v>
      </c>
      <c r="AP706" s="210">
        <f t="shared" si="351"/>
        <v>1.8672827758492744E-2</v>
      </c>
      <c r="AQ706" s="210">
        <f t="shared" si="351"/>
        <v>1.8672827758492744E-2</v>
      </c>
      <c r="AR706" s="210">
        <f t="shared" si="351"/>
        <v>1.8672827758492744E-2</v>
      </c>
      <c r="AS706" s="210">
        <f t="shared" si="351"/>
        <v>1.8672827758492744E-2</v>
      </c>
      <c r="AT706" s="210">
        <f t="shared" si="351"/>
        <v>1.8672827758492744E-2</v>
      </c>
      <c r="AU706" s="210">
        <f t="shared" si="351"/>
        <v>1.8672827758492744E-2</v>
      </c>
      <c r="AV706" s="210">
        <f t="shared" si="351"/>
        <v>1.8672827758492744E-2</v>
      </c>
      <c r="AW706" s="210">
        <f t="shared" si="351"/>
        <v>1.8672827758492744E-2</v>
      </c>
      <c r="AX706" s="210">
        <f t="shared" si="351"/>
        <v>1.8672827758492744E-2</v>
      </c>
      <c r="AY706" s="210">
        <f t="shared" si="351"/>
        <v>1.8672827758492744E-2</v>
      </c>
      <c r="AZ706" s="210">
        <f t="shared" si="351"/>
        <v>1.8672827758492744E-2</v>
      </c>
    </row>
    <row r="707" spans="2:52" s="202" customFormat="1" x14ac:dyDescent="0.25">
      <c r="B707" s="201"/>
      <c r="D707" s="208">
        <f t="shared" si="349"/>
        <v>12</v>
      </c>
      <c r="E707" s="207" t="s">
        <v>668</v>
      </c>
      <c r="G707"/>
      <c r="I707"/>
      <c r="J707"/>
      <c r="K707" s="211">
        <f t="shared" si="354"/>
        <v>1.8080744356115516E-3</v>
      </c>
      <c r="L707" s="211">
        <f t="shared" si="354"/>
        <v>1.7457166665291847E-3</v>
      </c>
      <c r="M707" s="211">
        <f t="shared" si="354"/>
        <v>1.6855095231557726E-3</v>
      </c>
      <c r="N707" s="211">
        <f t="shared" si="354"/>
        <v>1.6273788336437958E-3</v>
      </c>
      <c r="O707" s="211">
        <f t="shared" si="354"/>
        <v>1.5712529842212483E-3</v>
      </c>
      <c r="P707" s="211">
        <f t="shared" si="354"/>
        <v>1.5170628309674589E-3</v>
      </c>
      <c r="Q707" s="211">
        <f t="shared" si="354"/>
        <v>1.4647416146316319E-3</v>
      </c>
      <c r="R707" s="211">
        <f t="shared" si="354"/>
        <v>1.4142248783891667E-3</v>
      </c>
      <c r="S707" s="211">
        <f t="shared" si="354"/>
        <v>1.365450388434442E-3</v>
      </c>
      <c r="T707" s="211">
        <f t="shared" si="354"/>
        <v>1.3183580573122317E-3</v>
      </c>
      <c r="U707" s="211">
        <f t="shared" si="354"/>
        <v>1.2728898698933062E-3</v>
      </c>
      <c r="V707" s="211">
        <f t="shared" si="354"/>
        <v>1.2289898119030255E-3</v>
      </c>
      <c r="W707" s="211">
        <f t="shared" si="354"/>
        <v>1.1866038009148722E-3</v>
      </c>
      <c r="X707" s="211">
        <f t="shared" si="354"/>
        <v>1.145679619723913E-3</v>
      </c>
      <c r="Y707" s="211">
        <f t="shared" si="354"/>
        <v>1.1061668520181115E-3</v>
      </c>
      <c r="Z707" s="211">
        <f t="shared" si="354"/>
        <v>1.0666789279861265E-3</v>
      </c>
      <c r="AA707" s="211">
        <f t="shared" si="354"/>
        <v>1.0272167456473944E-3</v>
      </c>
      <c r="AB707" s="211">
        <f t="shared" si="354"/>
        <v>9.8778127147831018E-4</v>
      </c>
      <c r="AC707" s="211">
        <f t="shared" si="354"/>
        <v>9.4837354863175523E-4</v>
      </c>
      <c r="AD707" s="211">
        <f t="shared" si="354"/>
        <v>9.0899470653884077E-4</v>
      </c>
      <c r="AE707" s="211">
        <f t="shared" si="354"/>
        <v>8.6964597219844431E-4</v>
      </c>
      <c r="AF707" s="211">
        <f t="shared" si="354"/>
        <v>8.3032868354552701E-4</v>
      </c>
      <c r="AG707" s="211">
        <f t="shared" si="354"/>
        <v>7.910443054040062E-4</v>
      </c>
      <c r="AH707" s="211">
        <f t="shared" si="354"/>
        <v>7.5179444868635605E-4</v>
      </c>
      <c r="AI707" s="211">
        <f t="shared" si="354"/>
        <v>7.1258089371839409E-4</v>
      </c>
      <c r="AJ707" s="211">
        <f t="shared" si="354"/>
        <v>6.734056188717534E-4</v>
      </c>
      <c r="AK707" s="211">
        <f t="shared" si="354"/>
        <v>6.3427083612180779E-4</v>
      </c>
      <c r="AL707" s="211">
        <f t="shared" si="354"/>
        <v>5.9517903578465924E-4</v>
      </c>
      <c r="AM707" s="211">
        <f>AM706*($K$76/$K$71)^(1/(COUNT($D706:$D711)))</f>
        <v>1.8131679441223437E-2</v>
      </c>
      <c r="AN707" s="210">
        <f t="shared" si="351"/>
        <v>1.8131679441223437E-2</v>
      </c>
      <c r="AO707" s="210">
        <f t="shared" si="351"/>
        <v>1.8131679441223437E-2</v>
      </c>
      <c r="AP707" s="210">
        <f t="shared" si="351"/>
        <v>1.8131679441223437E-2</v>
      </c>
      <c r="AQ707" s="210">
        <f t="shared" si="351"/>
        <v>1.8131679441223437E-2</v>
      </c>
      <c r="AR707" s="210">
        <f t="shared" si="351"/>
        <v>1.8131679441223437E-2</v>
      </c>
      <c r="AS707" s="210">
        <f t="shared" si="351"/>
        <v>1.8131679441223437E-2</v>
      </c>
      <c r="AT707" s="210">
        <f t="shared" si="351"/>
        <v>1.8131679441223437E-2</v>
      </c>
      <c r="AU707" s="210">
        <f t="shared" si="351"/>
        <v>1.8131679441223437E-2</v>
      </c>
      <c r="AV707" s="210">
        <f t="shared" si="351"/>
        <v>1.8131679441223437E-2</v>
      </c>
      <c r="AW707" s="210">
        <f t="shared" si="351"/>
        <v>1.8131679441223437E-2</v>
      </c>
      <c r="AX707" s="210">
        <f t="shared" si="351"/>
        <v>1.8131679441223437E-2</v>
      </c>
      <c r="AY707" s="210">
        <f t="shared" si="351"/>
        <v>1.8131679441223437E-2</v>
      </c>
      <c r="AZ707" s="210">
        <f t="shared" si="351"/>
        <v>1.8131679441223437E-2</v>
      </c>
    </row>
    <row r="708" spans="2:52" s="202" customFormat="1" x14ac:dyDescent="0.25">
      <c r="B708" s="201"/>
      <c r="D708" s="208">
        <f t="shared" si="349"/>
        <v>13</v>
      </c>
      <c r="E708" s="207" t="s">
        <v>669</v>
      </c>
      <c r="G708"/>
      <c r="I708"/>
      <c r="J708"/>
      <c r="K708" s="211">
        <f t="shared" si="354"/>
        <v>1.7556754925599919E-3</v>
      </c>
      <c r="L708" s="211">
        <f t="shared" si="354"/>
        <v>1.695124884248561E-3</v>
      </c>
      <c r="M708" s="211">
        <f t="shared" si="354"/>
        <v>1.6366625753879234E-3</v>
      </c>
      <c r="N708" s="211">
        <f t="shared" si="354"/>
        <v>1.5802165436695046E-3</v>
      </c>
      <c r="O708" s="211">
        <f t="shared" si="354"/>
        <v>1.5257172507258765E-3</v>
      </c>
      <c r="P708" s="211">
        <f t="shared" si="354"/>
        <v>1.4730975564633622E-3</v>
      </c>
      <c r="Q708" s="211">
        <f t="shared" si="354"/>
        <v>1.4222926363491794E-3</v>
      </c>
      <c r="R708" s="211">
        <f t="shared" si="354"/>
        <v>1.3732399015512257E-3</v>
      </c>
      <c r="S708" s="211">
        <f t="shared" si="354"/>
        <v>1.3258789218321247E-3</v>
      </c>
      <c r="T708" s="211">
        <f t="shared" si="354"/>
        <v>1.2801513511025379E-3</v>
      </c>
      <c r="U708" s="211">
        <f t="shared" si="354"/>
        <v>1.2360008555420319E-3</v>
      </c>
      <c r="V708" s="211">
        <f t="shared" si="354"/>
        <v>1.1933730441989502E-3</v>
      </c>
      <c r="W708" s="211">
        <f t="shared" si="354"/>
        <v>1.1522154019837892E-3</v>
      </c>
      <c r="X708" s="211">
        <f t="shared" si="354"/>
        <v>1.1124772249735326E-3</v>
      </c>
      <c r="Y708" s="211">
        <f t="shared" si="354"/>
        <v>1.0741095579472424E-3</v>
      </c>
      <c r="Z708" s="211">
        <f t="shared" si="354"/>
        <v>1.0357660146121043E-3</v>
      </c>
      <c r="AA708" s="211">
        <f t="shared" si="354"/>
        <v>9.9744746696248175E-4</v>
      </c>
      <c r="AB708" s="211">
        <f t="shared" si="354"/>
        <v>9.5915485346577812E-4</v>
      </c>
      <c r="AC708" s="211">
        <f t="shared" si="354"/>
        <v>9.2088918704375856E-4</v>
      </c>
      <c r="AD708" s="211">
        <f t="shared" si="354"/>
        <v>8.8265156439602973E-4</v>
      </c>
      <c r="AE708" s="211">
        <f t="shared" si="354"/>
        <v>8.4444317696239987E-4</v>
      </c>
      <c r="AF708" s="211">
        <f t="shared" si="354"/>
        <v>8.0626532390377502E-4</v>
      </c>
      <c r="AG708" s="211">
        <f t="shared" si="354"/>
        <v>7.681194275927089E-4</v>
      </c>
      <c r="AH708" s="211">
        <f t="shared" si="354"/>
        <v>7.3000705225658965E-4</v>
      </c>
      <c r="AI708" s="211">
        <f t="shared" si="354"/>
        <v>6.9192992662646098E-4</v>
      </c>
      <c r="AJ708" s="211">
        <f t="shared" si="354"/>
        <v>6.5388997173971121E-4</v>
      </c>
      <c r="AK708" s="211">
        <f t="shared" si="354"/>
        <v>6.1588933546751065E-4</v>
      </c>
      <c r="AL708" s="211">
        <f t="shared" si="354"/>
        <v>5.7793043595529762E-4</v>
      </c>
      <c r="AM708" s="211">
        <f>AM707*($K$76/$K$71)^(1/(COUNT($D707:$D712)))</f>
        <v>1.7606213885294347E-2</v>
      </c>
      <c r="AN708" s="210">
        <f t="shared" si="351"/>
        <v>1.7606213885294347E-2</v>
      </c>
      <c r="AO708" s="210">
        <f t="shared" si="351"/>
        <v>1.7606213885294347E-2</v>
      </c>
      <c r="AP708" s="210">
        <f t="shared" si="351"/>
        <v>1.7606213885294347E-2</v>
      </c>
      <c r="AQ708" s="210">
        <f t="shared" si="351"/>
        <v>1.7606213885294347E-2</v>
      </c>
      <c r="AR708" s="210">
        <f t="shared" si="351"/>
        <v>1.7606213885294347E-2</v>
      </c>
      <c r="AS708" s="210">
        <f t="shared" si="351"/>
        <v>1.7606213885294347E-2</v>
      </c>
      <c r="AT708" s="210">
        <f t="shared" si="351"/>
        <v>1.7606213885294347E-2</v>
      </c>
      <c r="AU708" s="210">
        <f t="shared" si="351"/>
        <v>1.7606213885294347E-2</v>
      </c>
      <c r="AV708" s="210">
        <f t="shared" si="351"/>
        <v>1.7606213885294347E-2</v>
      </c>
      <c r="AW708" s="210">
        <f t="shared" si="351"/>
        <v>1.7606213885294347E-2</v>
      </c>
      <c r="AX708" s="210">
        <f t="shared" si="351"/>
        <v>1.7606213885294347E-2</v>
      </c>
      <c r="AY708" s="210">
        <f t="shared" si="351"/>
        <v>1.7606213885294347E-2</v>
      </c>
      <c r="AZ708" s="210">
        <f t="shared" si="351"/>
        <v>1.7606213885294347E-2</v>
      </c>
    </row>
    <row r="709" spans="2:52" s="202" customFormat="1" x14ac:dyDescent="0.25">
      <c r="B709" s="201"/>
      <c r="D709" s="208">
        <f t="shared" si="349"/>
        <v>14</v>
      </c>
      <c r="E709" s="202" t="s">
        <v>670</v>
      </c>
      <c r="G709"/>
      <c r="I709"/>
      <c r="J709"/>
      <c r="K709" s="211">
        <f t="shared" si="354"/>
        <v>1.7047950982909616E-3</v>
      </c>
      <c r="L709" s="211">
        <f t="shared" si="354"/>
        <v>1.6459992782858954E-3</v>
      </c>
      <c r="M709" s="211">
        <f t="shared" si="354"/>
        <v>1.589231237721029E-3</v>
      </c>
      <c r="N709" s="211">
        <f t="shared" si="354"/>
        <v>1.5344210415319697E-3</v>
      </c>
      <c r="O709" s="211">
        <f t="shared" si="354"/>
        <v>1.481501166609557E-3</v>
      </c>
      <c r="P709" s="211">
        <f t="shared" si="354"/>
        <v>1.4304064186151531E-3</v>
      </c>
      <c r="Q709" s="211">
        <f t="shared" si="354"/>
        <v>1.3810738516648498E-3</v>
      </c>
      <c r="R709" s="211">
        <f t="shared" si="354"/>
        <v>1.3334426907836423E-3</v>
      </c>
      <c r="S709" s="211">
        <f t="shared" si="354"/>
        <v>1.2874542570340483E-3</v>
      </c>
      <c r="T709" s="211">
        <f t="shared" si="354"/>
        <v>1.2430518952269223E-3</v>
      </c>
      <c r="U709" s="211">
        <f t="shared" si="354"/>
        <v>1.2001809041254188E-3</v>
      </c>
      <c r="V709" s="211">
        <f t="shared" si="354"/>
        <v>1.1587884690561149E-3</v>
      </c>
      <c r="W709" s="211">
        <f t="shared" si="354"/>
        <v>1.1188235968442747E-3</v>
      </c>
      <c r="X709" s="211">
        <f t="shared" si="354"/>
        <v>1.0802370529930971E-3</v>
      </c>
      <c r="Y709" s="211">
        <f t="shared" si="354"/>
        <v>1.042981301029558E-3</v>
      </c>
      <c r="Z709" s="211">
        <f t="shared" si="354"/>
        <v>1.005748973639981E-3</v>
      </c>
      <c r="AA709" s="211">
        <f t="shared" si="354"/>
        <v>9.6854091754787659E-4</v>
      </c>
      <c r="AB709" s="211">
        <f t="shared" si="354"/>
        <v>9.3135804402337194E-4</v>
      </c>
      <c r="AC709" s="211">
        <f t="shared" si="354"/>
        <v>8.9420133663322939E-4</v>
      </c>
      <c r="AD709" s="211">
        <f t="shared" si="354"/>
        <v>8.5707186029412733E-4</v>
      </c>
      <c r="AE709" s="211">
        <f t="shared" si="354"/>
        <v>8.1997077191732503E-4</v>
      </c>
      <c r="AF709" s="211">
        <f t="shared" si="354"/>
        <v>7.8289933301336589E-4</v>
      </c>
      <c r="AG709" s="211">
        <f t="shared" si="354"/>
        <v>7.4585892473370266E-4</v>
      </c>
      <c r="AH709" s="211">
        <f t="shared" si="354"/>
        <v>7.0885106597359565E-4</v>
      </c>
      <c r="AI709" s="211">
        <f t="shared" si="354"/>
        <v>6.7187743536455851E-4</v>
      </c>
      <c r="AJ709" s="211">
        <f t="shared" si="354"/>
        <v>6.3493989827131101E-4</v>
      </c>
      <c r="AK709" s="211">
        <f t="shared" si="354"/>
        <v>5.9804054031859324E-4</v>
      </c>
      <c r="AL709" s="211">
        <f t="shared" si="354"/>
        <v>5.6118170957272372E-4</v>
      </c>
      <c r="AM709" s="211">
        <f>AM708*($K$76/$K$71)^(1/(COUNT($D708:$D713)))</f>
        <v>1.709597659607728E-2</v>
      </c>
      <c r="AN709" s="210">
        <f t="shared" si="351"/>
        <v>1.709597659607728E-2</v>
      </c>
      <c r="AO709" s="210">
        <f t="shared" si="351"/>
        <v>1.709597659607728E-2</v>
      </c>
      <c r="AP709" s="210">
        <f t="shared" si="351"/>
        <v>1.709597659607728E-2</v>
      </c>
      <c r="AQ709" s="210">
        <f t="shared" si="351"/>
        <v>1.709597659607728E-2</v>
      </c>
      <c r="AR709" s="210">
        <f t="shared" si="351"/>
        <v>1.709597659607728E-2</v>
      </c>
      <c r="AS709" s="210">
        <f t="shared" si="351"/>
        <v>1.709597659607728E-2</v>
      </c>
      <c r="AT709" s="210">
        <f t="shared" si="351"/>
        <v>1.709597659607728E-2</v>
      </c>
      <c r="AU709" s="210">
        <f t="shared" si="351"/>
        <v>1.709597659607728E-2</v>
      </c>
      <c r="AV709" s="210">
        <f t="shared" si="351"/>
        <v>1.709597659607728E-2</v>
      </c>
      <c r="AW709" s="210">
        <f t="shared" si="351"/>
        <v>1.709597659607728E-2</v>
      </c>
      <c r="AX709" s="210">
        <f t="shared" si="351"/>
        <v>1.709597659607728E-2</v>
      </c>
      <c r="AY709" s="210">
        <f t="shared" si="351"/>
        <v>1.709597659607728E-2</v>
      </c>
      <c r="AZ709" s="210">
        <f t="shared" si="351"/>
        <v>1.709597659607728E-2</v>
      </c>
    </row>
    <row r="710" spans="2:52" s="202" customFormat="1" x14ac:dyDescent="0.25">
      <c r="B710" s="201"/>
      <c r="D710" s="208">
        <f t="shared" si="349"/>
        <v>15</v>
      </c>
      <c r="E710" s="202" t="s">
        <v>671</v>
      </c>
      <c r="G710"/>
      <c r="I710"/>
      <c r="J710"/>
      <c r="K710" s="209" cm="1">
        <f t="array" ref="K710">SUMPRODUCT((EmissionRates!$J$120:$S$179)*(EmissionRates!$E$120:$E$179=$D710)*(EmissionRates!$J$8:$S$8=$E$698)*(EmissionRates!$B$120:$B$179=K$2)*(EmissionRates!$F$120:$F$179=$F$629))</f>
        <v>1.42157833240608E-3</v>
      </c>
      <c r="L710" s="210">
        <f t="shared" ref="L710:AL710" si="355">K710*($AM$71/$K$71)^(1/(COUNT(K$2:AM$2)))</f>
        <v>1.3725502328772621E-3</v>
      </c>
      <c r="M710" s="210">
        <f t="shared" si="355"/>
        <v>1.3252130387939002E-3</v>
      </c>
      <c r="N710" s="210">
        <f t="shared" si="355"/>
        <v>1.2795084333692341E-3</v>
      </c>
      <c r="O710" s="210">
        <f t="shared" si="355"/>
        <v>1.2353801110748077E-3</v>
      </c>
      <c r="P710" s="210">
        <f t="shared" si="355"/>
        <v>1.1927737082751931E-3</v>
      </c>
      <c r="Q710" s="210">
        <f t="shared" si="355"/>
        <v>1.1516367362550198E-3</v>
      </c>
      <c r="R710" s="210">
        <f t="shared" si="355"/>
        <v>1.1119185165558007E-3</v>
      </c>
      <c r="S710" s="210">
        <f t="shared" si="355"/>
        <v>1.0735701185428934E-3</v>
      </c>
      <c r="T710" s="210">
        <f t="shared" si="355"/>
        <v>1.0365442991256836E-3</v>
      </c>
      <c r="U710" s="210">
        <f t="shared" si="355"/>
        <v>1.0007954445567283E-3</v>
      </c>
      <c r="V710" s="210">
        <f t="shared" si="355"/>
        <v>9.6627951423815988E-4</v>
      </c>
      <c r="W710" s="210">
        <f t="shared" si="355"/>
        <v>9.3295398646612183E-4</v>
      </c>
      <c r="X710" s="210">
        <f t="shared" si="355"/>
        <v>9.0077780604639777E-4</v>
      </c>
      <c r="Y710" s="210">
        <f t="shared" si="355"/>
        <v>8.6971133371669881E-4</v>
      </c>
      <c r="Z710" s="210">
        <f t="shared" si="355"/>
        <v>8.3866439444808382E-4</v>
      </c>
      <c r="AA710" s="210">
        <f t="shared" si="355"/>
        <v>8.0763769429830542E-4</v>
      </c>
      <c r="AB710" s="210">
        <f t="shared" si="355"/>
        <v>7.7663199314863545E-4</v>
      </c>
      <c r="AC710" s="210">
        <f t="shared" si="355"/>
        <v>7.4564811116637712E-4</v>
      </c>
      <c r="AD710" s="210">
        <f t="shared" si="355"/>
        <v>7.146869363541281E-4</v>
      </c>
      <c r="AE710" s="210">
        <f t="shared" si="355"/>
        <v>6.8374943342605274E-4</v>
      </c>
      <c r="AF710" s="210">
        <f t="shared" si="355"/>
        <v>6.5283665431857215E-4</v>
      </c>
      <c r="AG710" s="210">
        <f t="shared" si="355"/>
        <v>6.2194975073313202E-4</v>
      </c>
      <c r="AH710" s="210">
        <f t="shared" si="355"/>
        <v>5.9108998923167459E-4</v>
      </c>
      <c r="AI710" s="210">
        <f t="shared" si="355"/>
        <v>5.6025876957549123E-4</v>
      </c>
      <c r="AJ710" s="210">
        <f t="shared" si="355"/>
        <v>5.2945764723718387E-4</v>
      </c>
      <c r="AK710" s="210">
        <f t="shared" si="355"/>
        <v>4.98688361357687E-4</v>
      </c>
      <c r="AL710" s="210">
        <f t="shared" si="355"/>
        <v>4.679528699202238E-4</v>
      </c>
      <c r="AM710" s="209" cm="1">
        <f t="array" ref="AM710">SUMPRODUCT((EmissionRates!$J$120:$S$179)*(EmissionRates!$E$120:$E$179=$D710)*(EmissionRates!$J$8:$S$8=$E$629)*(EmissionRates!$B$120:$B$179=AM$2)*(EmissionRates!$F$120:$F$179=$F$629))</f>
        <v>1.755314753646E-2</v>
      </c>
      <c r="AN710" s="210">
        <f t="shared" si="351"/>
        <v>1.755314753646E-2</v>
      </c>
      <c r="AO710" s="210">
        <f t="shared" si="351"/>
        <v>1.755314753646E-2</v>
      </c>
      <c r="AP710" s="210">
        <f t="shared" si="351"/>
        <v>1.755314753646E-2</v>
      </c>
      <c r="AQ710" s="210">
        <f t="shared" si="351"/>
        <v>1.755314753646E-2</v>
      </c>
      <c r="AR710" s="210">
        <f t="shared" si="351"/>
        <v>1.755314753646E-2</v>
      </c>
      <c r="AS710" s="210">
        <f t="shared" si="351"/>
        <v>1.755314753646E-2</v>
      </c>
      <c r="AT710" s="210">
        <f t="shared" si="351"/>
        <v>1.755314753646E-2</v>
      </c>
      <c r="AU710" s="210">
        <f t="shared" si="351"/>
        <v>1.755314753646E-2</v>
      </c>
      <c r="AV710" s="210">
        <f t="shared" si="351"/>
        <v>1.755314753646E-2</v>
      </c>
      <c r="AW710" s="210">
        <f t="shared" si="351"/>
        <v>1.755314753646E-2</v>
      </c>
      <c r="AX710" s="210">
        <f t="shared" si="351"/>
        <v>1.755314753646E-2</v>
      </c>
      <c r="AY710" s="210">
        <f t="shared" si="351"/>
        <v>1.755314753646E-2</v>
      </c>
      <c r="AZ710" s="210">
        <f t="shared" si="351"/>
        <v>1.755314753646E-2</v>
      </c>
    </row>
    <row r="711" spans="2:52" s="202" customFormat="1" x14ac:dyDescent="0.25">
      <c r="B711" s="201"/>
      <c r="D711" s="208">
        <f t="shared" si="349"/>
        <v>16</v>
      </c>
      <c r="E711" s="202" t="s">
        <v>672</v>
      </c>
      <c r="G711"/>
      <c r="I711"/>
      <c r="J711"/>
      <c r="K711" s="211">
        <f t="shared" ref="K711:AL714" si="356">K710*($K$76/$K$71)^(1/(COUNT($D710:$D715)))</f>
        <v>1.3803802486237148E-3</v>
      </c>
      <c r="L711" s="211">
        <f t="shared" si="356"/>
        <v>1.3327730090686555E-3</v>
      </c>
      <c r="M711" s="211">
        <f t="shared" si="356"/>
        <v>1.2868076716346332E-3</v>
      </c>
      <c r="N711" s="211">
        <f t="shared" si="356"/>
        <v>1.2424276095858769E-3</v>
      </c>
      <c r="O711" s="211">
        <f t="shared" si="356"/>
        <v>1.1995781491576018E-3</v>
      </c>
      <c r="P711" s="211">
        <f t="shared" si="356"/>
        <v>1.1582065022009754E-3</v>
      </c>
      <c r="Q711" s="211">
        <f t="shared" si="356"/>
        <v>1.1182617011510584E-3</v>
      </c>
      <c r="R711" s="211">
        <f t="shared" si="356"/>
        <v>1.0796945362376035E-3</v>
      </c>
      <c r="S711" s="211">
        <f t="shared" si="356"/>
        <v>1.0424574948613588E-3</v>
      </c>
      <c r="T711" s="211">
        <f t="shared" si="356"/>
        <v>1.0065047030611914E-3</v>
      </c>
      <c r="U711" s="211">
        <f t="shared" si="356"/>
        <v>9.7179186899992265E-4</v>
      </c>
      <c r="V711" s="211">
        <f t="shared" si="356"/>
        <v>9.3827622839925105E-4</v>
      </c>
      <c r="W711" s="211">
        <f t="shared" si="356"/>
        <v>9.0591649185654333E-4</v>
      </c>
      <c r="X711" s="211">
        <f t="shared" si="356"/>
        <v>8.7467279397859007E-4</v>
      </c>
      <c r="Y711" s="211">
        <f t="shared" si="356"/>
        <v>8.4450664426966103E-4</v>
      </c>
      <c r="Z711" s="211">
        <f t="shared" si="356"/>
        <v>8.1435946154348677E-4</v>
      </c>
      <c r="AA711" s="211">
        <f t="shared" si="356"/>
        <v>7.8423193139589697E-4</v>
      </c>
      <c r="AB711" s="211">
        <f t="shared" si="356"/>
        <v>7.5412479168640676E-4</v>
      </c>
      <c r="AC711" s="211">
        <f t="shared" si="356"/>
        <v>7.2403883881344165E-4</v>
      </c>
      <c r="AD711" s="211">
        <f t="shared" si="356"/>
        <v>6.9397493504481966E-4</v>
      </c>
      <c r="AE711" s="211">
        <f t="shared" si="356"/>
        <v>6.6393401713678378E-4</v>
      </c>
      <c r="AF711" s="211">
        <f t="shared" si="356"/>
        <v>6.3391710654008742E-4</v>
      </c>
      <c r="AG711" s="211">
        <f t="shared" si="356"/>
        <v>6.0392532157926577E-4</v>
      </c>
      <c r="AH711" s="211">
        <f t="shared" si="356"/>
        <v>5.7395989211063349E-4</v>
      </c>
      <c r="AI711" s="211">
        <f t="shared" si="356"/>
        <v>5.4402217732966724E-4</v>
      </c>
      <c r="AJ711" s="211">
        <f t="shared" si="356"/>
        <v>5.1411368763055944E-4</v>
      </c>
      <c r="AK711" s="211">
        <f t="shared" si="356"/>
        <v>4.842361117530302E-4</v>
      </c>
      <c r="AL711" s="211">
        <f t="shared" si="356"/>
        <v>4.5439135093692476E-4</v>
      </c>
      <c r="AM711" s="211">
        <f>AM710*($K$76/$K$71)^(1/(COUNT($D710:$D715)))</f>
        <v>1.7044448137794203E-2</v>
      </c>
      <c r="AN711" s="210">
        <f t="shared" si="351"/>
        <v>1.7044448137794203E-2</v>
      </c>
      <c r="AO711" s="210">
        <f t="shared" si="351"/>
        <v>1.7044448137794203E-2</v>
      </c>
      <c r="AP711" s="210">
        <f t="shared" si="351"/>
        <v>1.7044448137794203E-2</v>
      </c>
      <c r="AQ711" s="210">
        <f t="shared" si="351"/>
        <v>1.7044448137794203E-2</v>
      </c>
      <c r="AR711" s="210">
        <f t="shared" si="351"/>
        <v>1.7044448137794203E-2</v>
      </c>
      <c r="AS711" s="210">
        <f t="shared" si="351"/>
        <v>1.7044448137794203E-2</v>
      </c>
      <c r="AT711" s="210">
        <f t="shared" si="351"/>
        <v>1.7044448137794203E-2</v>
      </c>
      <c r="AU711" s="210">
        <f t="shared" si="351"/>
        <v>1.7044448137794203E-2</v>
      </c>
      <c r="AV711" s="210">
        <f t="shared" si="351"/>
        <v>1.7044448137794203E-2</v>
      </c>
      <c r="AW711" s="210">
        <f t="shared" si="351"/>
        <v>1.7044448137794203E-2</v>
      </c>
      <c r="AX711" s="210">
        <f t="shared" si="351"/>
        <v>1.7044448137794203E-2</v>
      </c>
      <c r="AY711" s="210">
        <f t="shared" si="351"/>
        <v>1.7044448137794203E-2</v>
      </c>
      <c r="AZ711" s="210">
        <f t="shared" si="351"/>
        <v>1.7044448137794203E-2</v>
      </c>
    </row>
    <row r="712" spans="2:52" s="202" customFormat="1" x14ac:dyDescent="0.25">
      <c r="B712" s="201"/>
      <c r="D712" s="208">
        <f t="shared" si="349"/>
        <v>17</v>
      </c>
      <c r="E712" s="202" t="s">
        <v>673</v>
      </c>
      <c r="G712"/>
      <c r="I712"/>
      <c r="J712"/>
      <c r="K712" s="211">
        <f t="shared" si="356"/>
        <v>1.3403761068624452E-3</v>
      </c>
      <c r="L712" s="211">
        <f t="shared" si="356"/>
        <v>1.2941485500157718E-3</v>
      </c>
      <c r="M712" s="211">
        <f t="shared" si="356"/>
        <v>1.2495153121076942E-3</v>
      </c>
      <c r="N712" s="211">
        <f t="shared" si="356"/>
        <v>1.2064214074748692E-3</v>
      </c>
      <c r="O712" s="211">
        <f t="shared" si="356"/>
        <v>1.1648137468268183E-3</v>
      </c>
      <c r="P712" s="211">
        <f t="shared" si="356"/>
        <v>1.1246410718428784E-3</v>
      </c>
      <c r="Q712" s="211">
        <f t="shared" si="356"/>
        <v>1.0858538920248066E-3</v>
      </c>
      <c r="R712" s="211">
        <f t="shared" si="356"/>
        <v>1.0484044237272418E-3</v>
      </c>
      <c r="S712" s="211">
        <f t="shared" si="356"/>
        <v>1.0122465312909148E-3</v>
      </c>
      <c r="T712" s="211">
        <f t="shared" si="356"/>
        <v>9.7733567020608547E-4</v>
      </c>
      <c r="U712" s="211">
        <f t="shared" si="356"/>
        <v>9.4362883223618867E-4</v>
      </c>
      <c r="V712" s="211">
        <f t="shared" si="356"/>
        <v>9.1108449243408021E-4</v>
      </c>
      <c r="W712" s="211">
        <f t="shared" si="356"/>
        <v>8.7966255798561607E-4</v>
      </c>
      <c r="X712" s="211">
        <f t="shared" si="356"/>
        <v>8.4932431881753795E-4</v>
      </c>
      <c r="Y712" s="211">
        <f t="shared" si="356"/>
        <v>8.2003239990881835E-4</v>
      </c>
      <c r="Z712" s="211">
        <f t="shared" si="356"/>
        <v>7.9075889830977067E-4</v>
      </c>
      <c r="AA712" s="211">
        <f t="shared" si="356"/>
        <v>7.6150447974729862E-4</v>
      </c>
      <c r="AB712" s="211">
        <f t="shared" si="356"/>
        <v>7.3226986069736268E-4</v>
      </c>
      <c r="AC712" s="211">
        <f t="shared" si="356"/>
        <v>7.0305581447834518E-4</v>
      </c>
      <c r="AD712" s="211">
        <f t="shared" si="356"/>
        <v>6.7386317836909187E-4</v>
      </c>
      <c r="AE712" s="211">
        <f t="shared" si="356"/>
        <v>6.4469286197815963E-4</v>
      </c>
      <c r="AF712" s="211">
        <f t="shared" si="356"/>
        <v>6.155458571541247E-4</v>
      </c>
      <c r="AG712" s="211">
        <f t="shared" si="356"/>
        <v>5.8642324981189218E-4</v>
      </c>
      <c r="AH712" s="211">
        <f t="shared" si="356"/>
        <v>5.5732623416589731E-4</v>
      </c>
      <c r="AI712" s="211">
        <f t="shared" si="356"/>
        <v>5.2825613002142077E-4</v>
      </c>
      <c r="AJ712" s="211">
        <f t="shared" si="356"/>
        <v>4.992144040006411E-4</v>
      </c>
      <c r="AK712" s="211">
        <f t="shared" si="356"/>
        <v>4.7020269590271785E-4</v>
      </c>
      <c r="AL712" s="211">
        <f t="shared" si="356"/>
        <v>4.4122285186857087E-4</v>
      </c>
      <c r="AM712" s="211">
        <f>AM711*($K$76/$K$71)^(1/(COUNT($D711:$D716)))</f>
        <v>1.6550491113831601E-2</v>
      </c>
      <c r="AN712" s="210">
        <f t="shared" si="351"/>
        <v>1.6550491113831601E-2</v>
      </c>
      <c r="AO712" s="210">
        <f t="shared" si="351"/>
        <v>1.6550491113831601E-2</v>
      </c>
      <c r="AP712" s="210">
        <f t="shared" si="351"/>
        <v>1.6550491113831601E-2</v>
      </c>
      <c r="AQ712" s="210">
        <f t="shared" si="351"/>
        <v>1.6550491113831601E-2</v>
      </c>
      <c r="AR712" s="210">
        <f t="shared" si="351"/>
        <v>1.6550491113831601E-2</v>
      </c>
      <c r="AS712" s="210">
        <f t="shared" si="351"/>
        <v>1.6550491113831601E-2</v>
      </c>
      <c r="AT712" s="210">
        <f t="shared" si="351"/>
        <v>1.6550491113831601E-2</v>
      </c>
      <c r="AU712" s="210">
        <f t="shared" si="351"/>
        <v>1.6550491113831601E-2</v>
      </c>
      <c r="AV712" s="210">
        <f t="shared" si="351"/>
        <v>1.6550491113831601E-2</v>
      </c>
      <c r="AW712" s="210">
        <f t="shared" si="351"/>
        <v>1.6550491113831601E-2</v>
      </c>
      <c r="AX712" s="210">
        <f t="shared" si="351"/>
        <v>1.6550491113831601E-2</v>
      </c>
      <c r="AY712" s="210">
        <f t="shared" si="351"/>
        <v>1.6550491113831601E-2</v>
      </c>
      <c r="AZ712" s="210">
        <f t="shared" si="351"/>
        <v>1.6550491113831601E-2</v>
      </c>
    </row>
    <row r="713" spans="2:52" s="202" customFormat="1" x14ac:dyDescent="0.25">
      <c r="B713" s="201"/>
      <c r="D713" s="208">
        <f t="shared" si="349"/>
        <v>18</v>
      </c>
      <c r="E713" s="202" t="s">
        <v>674</v>
      </c>
      <c r="G713"/>
      <c r="I713"/>
      <c r="J713"/>
      <c r="K713" s="211">
        <f t="shared" si="356"/>
        <v>1.3015313060578805E-3</v>
      </c>
      <c r="L713" s="211">
        <f t="shared" si="356"/>
        <v>1.2566434479929125E-3</v>
      </c>
      <c r="M713" s="211">
        <f t="shared" si="356"/>
        <v>1.21330370466962E-3</v>
      </c>
      <c r="N713" s="211">
        <f t="shared" si="356"/>
        <v>1.1714586839379499E-3</v>
      </c>
      <c r="O713" s="211">
        <f t="shared" si="356"/>
        <v>1.1310568350628354E-3</v>
      </c>
      <c r="P713" s="211">
        <f t="shared" si="356"/>
        <v>1.0920483852165626E-3</v>
      </c>
      <c r="Q713" s="211">
        <f t="shared" si="356"/>
        <v>1.0543852781614189E-3</v>
      </c>
      <c r="R713" s="211">
        <f t="shared" si="356"/>
        <v>1.0180211150470845E-3</v>
      </c>
      <c r="S713" s="211">
        <f t="shared" si="356"/>
        <v>9.8291109724983161E-4</v>
      </c>
      <c r="T713" s="211">
        <f t="shared" si="356"/>
        <v>9.4901197118311617E-4</v>
      </c>
      <c r="U713" s="211">
        <f t="shared" si="356"/>
        <v>9.16281975011569E-4</v>
      </c>
      <c r="V713" s="211">
        <f t="shared" si="356"/>
        <v>8.8468078720273821E-4</v>
      </c>
      <c r="W713" s="211">
        <f t="shared" si="356"/>
        <v>8.5416947685320829E-4</v>
      </c>
      <c r="X713" s="211">
        <f t="shared" si="356"/>
        <v>8.2471045572789572E-4</v>
      </c>
      <c r="Y713" s="211">
        <f t="shared" si="356"/>
        <v>7.9626743195343518E-4</v>
      </c>
      <c r="Z713" s="211">
        <f t="shared" si="356"/>
        <v>7.6784229174537712E-4</v>
      </c>
      <c r="AA713" s="211">
        <f t="shared" si="356"/>
        <v>7.3943568153751141E-4</v>
      </c>
      <c r="AB713" s="211">
        <f t="shared" si="356"/>
        <v>7.1104829704195011E-4</v>
      </c>
      <c r="AC713" s="211">
        <f t="shared" si="356"/>
        <v>6.826808891659045E-4</v>
      </c>
      <c r="AD713" s="211">
        <f t="shared" si="356"/>
        <v>6.5433427092344125E-4</v>
      </c>
      <c r="AE713" s="211">
        <f t="shared" si="356"/>
        <v>6.2600932556218535E-4</v>
      </c>
      <c r="AF713" s="211">
        <f t="shared" si="356"/>
        <v>5.9770701618642248E-4</v>
      </c>
      <c r="AG713" s="211">
        <f t="shared" si="356"/>
        <v>5.6942839724067565E-4</v>
      </c>
      <c r="AH713" s="211">
        <f t="shared" si="356"/>
        <v>5.4117462833042096E-4</v>
      </c>
      <c r="AI713" s="211">
        <f t="shared" si="356"/>
        <v>5.1294699101229178E-4</v>
      </c>
      <c r="AJ713" s="211">
        <f t="shared" si="356"/>
        <v>4.8474690940498842E-4</v>
      </c>
      <c r="AK713" s="211">
        <f t="shared" si="356"/>
        <v>4.56575975785433E-4</v>
      </c>
      <c r="AL713" s="211">
        <f t="shared" si="356"/>
        <v>4.2843598279241571E-4</v>
      </c>
      <c r="AM713" s="211">
        <f>AM712*($K$76/$K$71)^(1/(COUNT($D712:$D717)))</f>
        <v>1.6070849222840713E-2</v>
      </c>
      <c r="AN713" s="210">
        <f t="shared" si="351"/>
        <v>1.6070849222840713E-2</v>
      </c>
      <c r="AO713" s="210">
        <f t="shared" si="351"/>
        <v>1.6070849222840713E-2</v>
      </c>
      <c r="AP713" s="210">
        <f t="shared" si="351"/>
        <v>1.6070849222840713E-2</v>
      </c>
      <c r="AQ713" s="210">
        <f t="shared" si="351"/>
        <v>1.6070849222840713E-2</v>
      </c>
      <c r="AR713" s="210">
        <f t="shared" si="351"/>
        <v>1.6070849222840713E-2</v>
      </c>
      <c r="AS713" s="210">
        <f t="shared" si="351"/>
        <v>1.6070849222840713E-2</v>
      </c>
      <c r="AT713" s="210">
        <f t="shared" si="351"/>
        <v>1.6070849222840713E-2</v>
      </c>
      <c r="AU713" s="210">
        <f t="shared" si="351"/>
        <v>1.6070849222840713E-2</v>
      </c>
      <c r="AV713" s="210">
        <f t="shared" si="351"/>
        <v>1.6070849222840713E-2</v>
      </c>
      <c r="AW713" s="210">
        <f t="shared" si="351"/>
        <v>1.6070849222840713E-2</v>
      </c>
      <c r="AX713" s="210">
        <f t="shared" si="351"/>
        <v>1.6070849222840713E-2</v>
      </c>
      <c r="AY713" s="210">
        <f t="shared" si="351"/>
        <v>1.6070849222840713E-2</v>
      </c>
      <c r="AZ713" s="210">
        <f t="shared" si="351"/>
        <v>1.6070849222840713E-2</v>
      </c>
    </row>
    <row r="714" spans="2:52" s="202" customFormat="1" x14ac:dyDescent="0.25">
      <c r="B714" s="201"/>
      <c r="D714" s="208">
        <f t="shared" si="349"/>
        <v>19</v>
      </c>
      <c r="E714" s="202" t="s">
        <v>675</v>
      </c>
      <c r="G714"/>
      <c r="I714"/>
      <c r="J714"/>
      <c r="K714" s="211">
        <f t="shared" si="356"/>
        <v>1.2638122479025774E-3</v>
      </c>
      <c r="L714" s="211">
        <f t="shared" si="356"/>
        <v>1.2202252634477477E-3</v>
      </c>
      <c r="M714" s="211">
        <f t="shared" si="356"/>
        <v>1.178141528559472E-3</v>
      </c>
      <c r="N714" s="211">
        <f t="shared" si="356"/>
        <v>1.1375091984201383E-3</v>
      </c>
      <c r="O714" s="211">
        <f t="shared" si="356"/>
        <v>1.0982782162619511E-3</v>
      </c>
      <c r="P714" s="211">
        <f t="shared" si="356"/>
        <v>1.0604002516997829E-3</v>
      </c>
      <c r="Q714" s="211">
        <f t="shared" si="356"/>
        <v>1.023828641190831E-3</v>
      </c>
      <c r="R714" s="211">
        <f t="shared" si="356"/>
        <v>9.8851833054773119E-4</v>
      </c>
      <c r="S714" s="211">
        <f t="shared" si="356"/>
        <v>9.5442581943430867E-4</v>
      </c>
      <c r="T714" s="211">
        <f t="shared" si="356"/>
        <v>9.2150910777558559E-4</v>
      </c>
      <c r="U714" s="211">
        <f t="shared" si="356"/>
        <v>8.8972764401602984E-4</v>
      </c>
      <c r="V714" s="211">
        <f t="shared" si="356"/>
        <v>8.590422751622945E-4</v>
      </c>
      <c r="W714" s="211">
        <f t="shared" si="356"/>
        <v>8.2941519854891203E-4</v>
      </c>
      <c r="X714" s="211">
        <f t="shared" si="356"/>
        <v>8.0080991526751617E-4</v>
      </c>
      <c r="Y714" s="211">
        <f t="shared" si="356"/>
        <v>7.7319118520221804E-4</v>
      </c>
      <c r="Z714" s="211">
        <f t="shared" si="356"/>
        <v>7.455898204282123E-4</v>
      </c>
      <c r="AA714" s="211">
        <f t="shared" si="356"/>
        <v>7.1800644864529906E-4</v>
      </c>
      <c r="AB714" s="211">
        <f t="shared" si="356"/>
        <v>6.9044174540348966E-4</v>
      </c>
      <c r="AC714" s="211">
        <f t="shared" si="356"/>
        <v>6.6289643984831148E-4</v>
      </c>
      <c r="AD714" s="211">
        <f t="shared" si="356"/>
        <v>6.3537132143225811E-4</v>
      </c>
      <c r="AE714" s="211">
        <f t="shared" si="356"/>
        <v>6.0786724780597648E-4</v>
      </c>
      <c r="AF714" s="211">
        <f t="shared" si="356"/>
        <v>5.8038515416248605E-4</v>
      </c>
      <c r="AG714" s="211">
        <f t="shared" si="356"/>
        <v>5.5292606438795604E-4</v>
      </c>
      <c r="AH714" s="211">
        <f t="shared" si="356"/>
        <v>5.2549110448188896E-4</v>
      </c>
      <c r="AI714" s="211">
        <f t="shared" si="356"/>
        <v>4.9808151886073686E-4</v>
      </c>
      <c r="AJ714" s="211">
        <f t="shared" si="356"/>
        <v>4.7069869037149475E-4</v>
      </c>
      <c r="AK714" s="211">
        <f t="shared" si="356"/>
        <v>4.4334416514606666E-4</v>
      </c>
      <c r="AL714" s="211">
        <f t="shared" si="356"/>
        <v>4.1601968387163283E-4</v>
      </c>
      <c r="AM714" s="211">
        <f>AM713*($K$76/$K$71)^(1/(COUNT($D713:$D718)))</f>
        <v>1.5605107604778949E-2</v>
      </c>
      <c r="AN714" s="210">
        <f t="shared" si="351"/>
        <v>1.5605107604778949E-2</v>
      </c>
      <c r="AO714" s="210">
        <f t="shared" si="351"/>
        <v>1.5605107604778949E-2</v>
      </c>
      <c r="AP714" s="210">
        <f t="shared" si="351"/>
        <v>1.5605107604778949E-2</v>
      </c>
      <c r="AQ714" s="210">
        <f t="shared" si="351"/>
        <v>1.5605107604778949E-2</v>
      </c>
      <c r="AR714" s="210">
        <f t="shared" si="351"/>
        <v>1.5605107604778949E-2</v>
      </c>
      <c r="AS714" s="210">
        <f t="shared" si="351"/>
        <v>1.5605107604778949E-2</v>
      </c>
      <c r="AT714" s="210">
        <f t="shared" si="351"/>
        <v>1.5605107604778949E-2</v>
      </c>
      <c r="AU714" s="210">
        <f t="shared" si="351"/>
        <v>1.5605107604778949E-2</v>
      </c>
      <c r="AV714" s="210">
        <f t="shared" si="351"/>
        <v>1.5605107604778949E-2</v>
      </c>
      <c r="AW714" s="210">
        <f t="shared" si="351"/>
        <v>1.5605107604778949E-2</v>
      </c>
      <c r="AX714" s="210">
        <f t="shared" si="351"/>
        <v>1.5605107604778949E-2</v>
      </c>
      <c r="AY714" s="210">
        <f t="shared" si="351"/>
        <v>1.5605107604778949E-2</v>
      </c>
      <c r="AZ714" s="210">
        <f t="shared" si="351"/>
        <v>1.5605107604778949E-2</v>
      </c>
    </row>
    <row r="715" spans="2:52" s="202" customFormat="1" x14ac:dyDescent="0.25">
      <c r="B715" s="201"/>
      <c r="D715" s="208">
        <f t="shared" si="349"/>
        <v>20</v>
      </c>
      <c r="E715" s="202" t="s">
        <v>676</v>
      </c>
      <c r="G715"/>
      <c r="I715"/>
      <c r="J715"/>
      <c r="K715" s="209" cm="1">
        <f t="array" ref="K715">SUMPRODUCT((EmissionRates!$J$120:$S$179)*(EmissionRates!$E$120:$E$179=$D715)*(EmissionRates!$J$8:$S$8=$E$698)*(EmissionRates!$B$120:$B$179=K$2)*(EmissionRates!$F$120:$F$179=$F$629))</f>
        <v>1.2609974634993E-3</v>
      </c>
      <c r="L715" s="210">
        <f t="shared" ref="L715:AL715" si="357">K715*($AM$71/$K$71)^(1/(COUNT(K$2:AM$2)))</f>
        <v>1.2175075567268814E-3</v>
      </c>
      <c r="M715" s="210">
        <f t="shared" si="357"/>
        <v>1.1755175514576942E-3</v>
      </c>
      <c r="N715" s="210">
        <f t="shared" si="357"/>
        <v>1.1349757183437966E-3</v>
      </c>
      <c r="O715" s="210">
        <f t="shared" si="357"/>
        <v>1.0958321121046887E-3</v>
      </c>
      <c r="P715" s="210">
        <f t="shared" si="357"/>
        <v>1.0580385099975089E-3</v>
      </c>
      <c r="Q715" s="210">
        <f t="shared" si="357"/>
        <v>1.0215483524093007E-3</v>
      </c>
      <c r="R715" s="210">
        <f t="shared" si="357"/>
        <v>9.8631668549816181E-4</v>
      </c>
      <c r="S715" s="210">
        <f t="shared" si="357"/>
        <v>9.5230010581261529E-4</v>
      </c>
      <c r="T715" s="210">
        <f t="shared" si="357"/>
        <v>9.1945670682097417E-4</v>
      </c>
      <c r="U715" s="210">
        <f t="shared" si="357"/>
        <v>8.8774602728482828E-4</v>
      </c>
      <c r="V715" s="210">
        <f t="shared" si="357"/>
        <v>8.5712900141305217E-4</v>
      </c>
      <c r="W715" s="210">
        <f t="shared" si="357"/>
        <v>8.2756791073492603E-4</v>
      </c>
      <c r="X715" s="210">
        <f t="shared" si="357"/>
        <v>7.9902633763308045E-4</v>
      </c>
      <c r="Y715" s="210">
        <f t="shared" si="357"/>
        <v>7.7146912047901988E-4</v>
      </c>
      <c r="Z715" s="210">
        <f t="shared" si="357"/>
        <v>7.4392922993997575E-4</v>
      </c>
      <c r="AA715" s="210">
        <f t="shared" si="357"/>
        <v>7.1640729231772467E-4</v>
      </c>
      <c r="AB715" s="210">
        <f t="shared" si="357"/>
        <v>6.8890398165768107E-4</v>
      </c>
      <c r="AC715" s="210">
        <f t="shared" si="357"/>
        <v>6.6142002548140704E-4</v>
      </c>
      <c r="AD715" s="210">
        <f t="shared" si="357"/>
        <v>6.3395621148311387E-4</v>
      </c>
      <c r="AE715" s="210">
        <f t="shared" si="357"/>
        <v>6.0651339540327429E-4</v>
      </c>
      <c r="AF715" s="210">
        <f t="shared" si="357"/>
        <v>5.7909251035202964E-4</v>
      </c>
      <c r="AG715" s="210">
        <f t="shared" si="357"/>
        <v>5.5169457793513229E-4</v>
      </c>
      <c r="AH715" s="210">
        <f t="shared" si="357"/>
        <v>5.2432072164423948E-4</v>
      </c>
      <c r="AI715" s="210">
        <f t="shared" si="357"/>
        <v>4.96972183124217E-4</v>
      </c>
      <c r="AJ715" s="210">
        <f t="shared" si="357"/>
        <v>4.6965034214215961E-4</v>
      </c>
      <c r="AK715" s="210">
        <f t="shared" si="357"/>
        <v>4.4235674138639979E-4</v>
      </c>
      <c r="AL715" s="210">
        <f t="shared" si="357"/>
        <v>4.1509311766722905E-4</v>
      </c>
      <c r="AM715" s="209" cm="1">
        <f t="array" ref="AM715">SUMPRODUCT((EmissionRates!$J$120:$S$179)*(EmissionRates!$E$120:$E$179=$D715)*(EmissionRates!$J$8:$S$8=$E$629)*(EmissionRates!$B$120:$B$179=AM$2)*(EmissionRates!$F$120:$F$179=$F$629))</f>
        <v>1.6433876659104701E-2</v>
      </c>
      <c r="AN715" s="210">
        <f t="shared" si="351"/>
        <v>1.6433876659104701E-2</v>
      </c>
      <c r="AO715" s="210">
        <f t="shared" si="351"/>
        <v>1.6433876659104701E-2</v>
      </c>
      <c r="AP715" s="210">
        <f t="shared" si="351"/>
        <v>1.6433876659104701E-2</v>
      </c>
      <c r="AQ715" s="210">
        <f t="shared" si="351"/>
        <v>1.6433876659104701E-2</v>
      </c>
      <c r="AR715" s="210">
        <f t="shared" si="351"/>
        <v>1.6433876659104701E-2</v>
      </c>
      <c r="AS715" s="210">
        <f t="shared" si="351"/>
        <v>1.6433876659104701E-2</v>
      </c>
      <c r="AT715" s="210">
        <f t="shared" si="351"/>
        <v>1.6433876659104701E-2</v>
      </c>
      <c r="AU715" s="210">
        <f t="shared" si="351"/>
        <v>1.6433876659104701E-2</v>
      </c>
      <c r="AV715" s="210">
        <f t="shared" si="351"/>
        <v>1.6433876659104701E-2</v>
      </c>
      <c r="AW715" s="210">
        <f t="shared" si="351"/>
        <v>1.6433876659104701E-2</v>
      </c>
      <c r="AX715" s="210">
        <f t="shared" si="351"/>
        <v>1.6433876659104701E-2</v>
      </c>
      <c r="AY715" s="210">
        <f t="shared" si="351"/>
        <v>1.6433876659104701E-2</v>
      </c>
      <c r="AZ715" s="210">
        <f t="shared" si="351"/>
        <v>1.6433876659104701E-2</v>
      </c>
    </row>
    <row r="716" spans="2:52" s="202" customFormat="1" x14ac:dyDescent="0.25">
      <c r="B716" s="201"/>
      <c r="D716" s="208">
        <f t="shared" si="349"/>
        <v>21</v>
      </c>
      <c r="E716" s="207" t="s">
        <v>677</v>
      </c>
      <c r="G716"/>
      <c r="I716"/>
      <c r="J716"/>
      <c r="K716" s="211">
        <f t="shared" ref="K716:AL719" si="358">K715*($K$76/$K$71)^(1/(COUNT($D715:$D720)))</f>
        <v>1.2244530973069246E-3</v>
      </c>
      <c r="L716" s="211">
        <f t="shared" si="358"/>
        <v>1.1822235507848377E-3</v>
      </c>
      <c r="M716" s="211">
        <f t="shared" si="358"/>
        <v>1.1414504378357338E-3</v>
      </c>
      <c r="N716" s="211">
        <f t="shared" si="358"/>
        <v>1.1020835282552373E-3</v>
      </c>
      <c r="O716" s="211">
        <f t="shared" si="358"/>
        <v>1.0640743242032065E-3</v>
      </c>
      <c r="P716" s="211">
        <f t="shared" si="358"/>
        <v>1.0273760004570957E-3</v>
      </c>
      <c r="Q716" s="211">
        <f t="shared" si="358"/>
        <v>9.9194334672589009E-4</v>
      </c>
      <c r="R716" s="211">
        <f t="shared" si="358"/>
        <v>9.5773271195354352E-4</v>
      </c>
      <c r="S716" s="211">
        <f t="shared" si="358"/>
        <v>9.2470195054330975E-4</v>
      </c>
      <c r="T716" s="211">
        <f t="shared" si="358"/>
        <v>8.9281037043671392E-4</v>
      </c>
      <c r="U716" s="211">
        <f t="shared" si="358"/>
        <v>8.6201868298320253E-4</v>
      </c>
      <c r="V716" s="211">
        <f t="shared" si="358"/>
        <v>8.3228895453871438E-4</v>
      </c>
      <c r="W716" s="211">
        <f t="shared" si="358"/>
        <v>8.03584559733544E-4</v>
      </c>
      <c r="X716" s="211">
        <f t="shared" si="358"/>
        <v>7.7587013635192531E-4</v>
      </c>
      <c r="Y716" s="211">
        <f t="shared" si="358"/>
        <v>7.4911154176775176E-4</v>
      </c>
      <c r="Z716" s="211">
        <f t="shared" si="358"/>
        <v>7.2236977166422692E-4</v>
      </c>
      <c r="AA716" s="211">
        <f t="shared" si="358"/>
        <v>6.956454341925742E-4</v>
      </c>
      <c r="AB716" s="211">
        <f t="shared" si="358"/>
        <v>6.689391838640194E-4</v>
      </c>
      <c r="AC716" s="211">
        <f t="shared" si="358"/>
        <v>6.4225172711616907E-4</v>
      </c>
      <c r="AD716" s="211">
        <f t="shared" si="358"/>
        <v>6.1558382881544429E-4</v>
      </c>
      <c r="AE716" s="211">
        <f t="shared" si="358"/>
        <v>5.8893631990251092E-4</v>
      </c>
      <c r="AF716" s="211">
        <f t="shared" si="358"/>
        <v>5.6231010644549055E-4</v>
      </c>
      <c r="AG716" s="211">
        <f t="shared" si="358"/>
        <v>5.3570618044346621E-4</v>
      </c>
      <c r="AH716" s="211">
        <f t="shared" si="358"/>
        <v>5.0912563282871925E-4</v>
      </c>
      <c r="AI716" s="211">
        <f t="shared" si="358"/>
        <v>4.8256966926259756E-4</v>
      </c>
      <c r="AJ716" s="211">
        <f t="shared" si="358"/>
        <v>4.5603962952582371E-4</v>
      </c>
      <c r="AK716" s="211">
        <f t="shared" si="358"/>
        <v>4.2953701159881524E-4</v>
      </c>
      <c r="AL716" s="211">
        <f t="shared" si="358"/>
        <v>4.0306350195819284E-4</v>
      </c>
      <c r="AM716" s="211">
        <f>AM715*($K$76/$K$71)^(1/(COUNT($D715:$D720)))</f>
        <v>1.5957614316019515E-2</v>
      </c>
      <c r="AN716" s="210">
        <f t="shared" ref="AN716:AZ724" si="359">$AM716</f>
        <v>1.5957614316019515E-2</v>
      </c>
      <c r="AO716" s="210">
        <f t="shared" si="359"/>
        <v>1.5957614316019515E-2</v>
      </c>
      <c r="AP716" s="210">
        <f t="shared" si="359"/>
        <v>1.5957614316019515E-2</v>
      </c>
      <c r="AQ716" s="210">
        <f t="shared" si="359"/>
        <v>1.5957614316019515E-2</v>
      </c>
      <c r="AR716" s="210">
        <f t="shared" si="359"/>
        <v>1.5957614316019515E-2</v>
      </c>
      <c r="AS716" s="210">
        <f t="shared" si="359"/>
        <v>1.5957614316019515E-2</v>
      </c>
      <c r="AT716" s="210">
        <f t="shared" si="359"/>
        <v>1.5957614316019515E-2</v>
      </c>
      <c r="AU716" s="210">
        <f t="shared" si="359"/>
        <v>1.5957614316019515E-2</v>
      </c>
      <c r="AV716" s="210">
        <f t="shared" si="359"/>
        <v>1.5957614316019515E-2</v>
      </c>
      <c r="AW716" s="210">
        <f t="shared" si="359"/>
        <v>1.5957614316019515E-2</v>
      </c>
      <c r="AX716" s="210">
        <f t="shared" si="359"/>
        <v>1.5957614316019515E-2</v>
      </c>
      <c r="AY716" s="210">
        <f t="shared" si="359"/>
        <v>1.5957614316019515E-2</v>
      </c>
      <c r="AZ716" s="210">
        <f t="shared" si="359"/>
        <v>1.5957614316019515E-2</v>
      </c>
    </row>
    <row r="717" spans="2:52" s="202" customFormat="1" x14ac:dyDescent="0.25">
      <c r="B717" s="201"/>
      <c r="D717" s="208">
        <f t="shared" si="349"/>
        <v>22</v>
      </c>
      <c r="E717" s="207" t="s">
        <v>678</v>
      </c>
      <c r="G717"/>
      <c r="I717"/>
      <c r="J717"/>
      <c r="K717" s="211">
        <f t="shared" si="358"/>
        <v>1.1889678059652602E-3</v>
      </c>
      <c r="L717" s="211">
        <f t="shared" si="358"/>
        <v>1.1479620937940834E-3</v>
      </c>
      <c r="M717" s="211">
        <f t="shared" si="358"/>
        <v>1.1083706069890007E-3</v>
      </c>
      <c r="N717" s="211">
        <f t="shared" si="358"/>
        <v>1.0701445710432375E-3</v>
      </c>
      <c r="O717" s="211">
        <f t="shared" si="358"/>
        <v>1.0332368936094311E-3</v>
      </c>
      <c r="P717" s="211">
        <f t="shared" si="358"/>
        <v>9.9760210648448268E-4</v>
      </c>
      <c r="Q717" s="211">
        <f t="shared" si="358"/>
        <v>9.6319630959526266E-4</v>
      </c>
      <c r="R717" s="211">
        <f t="shared" si="358"/>
        <v>9.2997711691616579E-4</v>
      </c>
      <c r="S717" s="211">
        <f t="shared" si="358"/>
        <v>8.9790360425188813E-4</v>
      </c>
      <c r="T717" s="211">
        <f t="shared" si="358"/>
        <v>8.6693625882109792E-4</v>
      </c>
      <c r="U717" s="211">
        <f t="shared" si="358"/>
        <v>8.3703693057888867E-4</v>
      </c>
      <c r="V717" s="211">
        <f t="shared" si="358"/>
        <v>8.0816878521804949E-4</v>
      </c>
      <c r="W717" s="211">
        <f t="shared" si="358"/>
        <v>7.802962587912497E-4</v>
      </c>
      <c r="X717" s="211">
        <f t="shared" si="358"/>
        <v>7.5338501389823626E-4</v>
      </c>
      <c r="Y717" s="211">
        <f t="shared" si="358"/>
        <v>7.274018973840691E-4</v>
      </c>
      <c r="Z717" s="211">
        <f t="shared" si="358"/>
        <v>7.014351177682996E-4</v>
      </c>
      <c r="AA717" s="211">
        <f t="shared" si="358"/>
        <v>6.7548526557761044E-4</v>
      </c>
      <c r="AB717" s="211">
        <f t="shared" si="358"/>
        <v>6.495529763551499E-4</v>
      </c>
      <c r="AC717" s="211">
        <f t="shared" si="358"/>
        <v>6.2363893606559302E-4</v>
      </c>
      <c r="AD717" s="211">
        <f t="shared" si="358"/>
        <v>5.9774388740913183E-4</v>
      </c>
      <c r="AE717" s="211">
        <f t="shared" si="358"/>
        <v>5.7186863724533702E-4</v>
      </c>
      <c r="AF717" s="211">
        <f t="shared" si="358"/>
        <v>5.4601406538400197E-4</v>
      </c>
      <c r="AG717" s="211">
        <f t="shared" si="358"/>
        <v>5.2018113507555728E-4</v>
      </c>
      <c r="AH717" s="211">
        <f t="shared" si="358"/>
        <v>4.9437090563649608E-4</v>
      </c>
      <c r="AI717" s="211">
        <f t="shared" si="358"/>
        <v>4.6858454778746965E-4</v>
      </c>
      <c r="AJ717" s="211">
        <f t="shared" si="358"/>
        <v>4.4282336248165435E-4</v>
      </c>
      <c r="AK717" s="211">
        <f t="shared" si="358"/>
        <v>4.1708880428721151E-4</v>
      </c>
      <c r="AL717" s="211">
        <f t="shared" si="358"/>
        <v>3.9138251080578706E-4</v>
      </c>
      <c r="AM717" s="211">
        <f>AM716*($K$76/$K$71)^(1/(COUNT($D716:$D721)))</f>
        <v>1.549515430479711E-2</v>
      </c>
      <c r="AN717" s="210">
        <f t="shared" si="359"/>
        <v>1.549515430479711E-2</v>
      </c>
      <c r="AO717" s="210">
        <f t="shared" si="359"/>
        <v>1.549515430479711E-2</v>
      </c>
      <c r="AP717" s="210">
        <f t="shared" si="359"/>
        <v>1.549515430479711E-2</v>
      </c>
      <c r="AQ717" s="210">
        <f t="shared" si="359"/>
        <v>1.549515430479711E-2</v>
      </c>
      <c r="AR717" s="210">
        <f t="shared" si="359"/>
        <v>1.549515430479711E-2</v>
      </c>
      <c r="AS717" s="210">
        <f t="shared" si="359"/>
        <v>1.549515430479711E-2</v>
      </c>
      <c r="AT717" s="210">
        <f t="shared" si="359"/>
        <v>1.549515430479711E-2</v>
      </c>
      <c r="AU717" s="210">
        <f t="shared" si="359"/>
        <v>1.549515430479711E-2</v>
      </c>
      <c r="AV717" s="210">
        <f t="shared" si="359"/>
        <v>1.549515430479711E-2</v>
      </c>
      <c r="AW717" s="210">
        <f t="shared" si="359"/>
        <v>1.549515430479711E-2</v>
      </c>
      <c r="AX717" s="210">
        <f t="shared" si="359"/>
        <v>1.549515430479711E-2</v>
      </c>
      <c r="AY717" s="210">
        <f t="shared" si="359"/>
        <v>1.549515430479711E-2</v>
      </c>
      <c r="AZ717" s="210">
        <f t="shared" si="359"/>
        <v>1.549515430479711E-2</v>
      </c>
    </row>
    <row r="718" spans="2:52" s="202" customFormat="1" x14ac:dyDescent="0.25">
      <c r="B718" s="201"/>
      <c r="D718" s="208">
        <f t="shared" si="349"/>
        <v>23</v>
      </c>
      <c r="E718" s="207" t="s">
        <v>679</v>
      </c>
      <c r="G718"/>
      <c r="I718"/>
      <c r="J718"/>
      <c r="K718" s="211">
        <f t="shared" si="358"/>
        <v>1.1545108969310703E-3</v>
      </c>
      <c r="L718" s="211">
        <f t="shared" si="358"/>
        <v>1.1146935517510562E-3</v>
      </c>
      <c r="M718" s="211">
        <f t="shared" si="358"/>
        <v>1.0762494469461646E-3</v>
      </c>
      <c r="N718" s="211">
        <f t="shared" si="358"/>
        <v>1.0391312215203435E-3</v>
      </c>
      <c r="O718" s="211">
        <f t="shared" si="358"/>
        <v>1.0032931478870938E-3</v>
      </c>
      <c r="P718" s="211">
        <f t="shared" si="358"/>
        <v>9.6869107553562922E-4</v>
      </c>
      <c r="Q718" s="211">
        <f t="shared" si="358"/>
        <v>9.3528237663990628E-4</v>
      </c>
      <c r="R718" s="211">
        <f t="shared" si="358"/>
        <v>9.0302589354351642E-4</v>
      </c>
      <c r="S718" s="211">
        <f t="shared" si="358"/>
        <v>8.7188188805574528E-4</v>
      </c>
      <c r="T718" s="211">
        <f t="shared" si="358"/>
        <v>8.4181199249633559E-4</v>
      </c>
      <c r="U718" s="211">
        <f t="shared" si="358"/>
        <v>8.1277916242864065E-4</v>
      </c>
      <c r="V718" s="211">
        <f t="shared" si="358"/>
        <v>7.847476310229428E-4</v>
      </c>
      <c r="W718" s="211">
        <f t="shared" si="358"/>
        <v>7.5768286499371031E-4</v>
      </c>
      <c r="X718" s="211">
        <f t="shared" si="358"/>
        <v>7.3155152205651357E-4</v>
      </c>
      <c r="Y718" s="211">
        <f t="shared" si="358"/>
        <v>7.063214098521869E-4</v>
      </c>
      <c r="Z718" s="211">
        <f t="shared" si="358"/>
        <v>6.8110716109439555E-4</v>
      </c>
      <c r="AA718" s="211">
        <f t="shared" si="358"/>
        <v>6.5590934919604999E-4</v>
      </c>
      <c r="AB718" s="211">
        <f t="shared" si="358"/>
        <v>6.3072859128192554E-4</v>
      </c>
      <c r="AC718" s="211">
        <f t="shared" si="358"/>
        <v>6.0556555343708226E-4</v>
      </c>
      <c r="AD718" s="211">
        <f t="shared" si="358"/>
        <v>5.8042095683787185E-4</v>
      </c>
      <c r="AE718" s="211">
        <f t="shared" si="358"/>
        <v>5.5529558496065265E-4</v>
      </c>
      <c r="AF718" s="211">
        <f t="shared" si="358"/>
        <v>5.3019029211786987E-4</v>
      </c>
      <c r="AG718" s="211">
        <f t="shared" si="358"/>
        <v>5.0510601364445282E-4</v>
      </c>
      <c r="AH718" s="211">
        <f t="shared" si="358"/>
        <v>4.8004377815734838E-4</v>
      </c>
      <c r="AI718" s="211">
        <f t="shared" si="358"/>
        <v>4.5500472244911091E-4</v>
      </c>
      <c r="AJ718" s="211">
        <f t="shared" si="358"/>
        <v>4.2999010977061306E-4</v>
      </c>
      <c r="AK718" s="211">
        <f t="shared" si="358"/>
        <v>4.0500135253586996E-4</v>
      </c>
      <c r="AL718" s="211">
        <f t="shared" si="358"/>
        <v>3.8004004088797508E-4</v>
      </c>
      <c r="AM718" s="211">
        <f>AM717*($K$76/$K$71)^(1/(COUNT($D717:$D722)))</f>
        <v>1.5046096626639312E-2</v>
      </c>
      <c r="AN718" s="210">
        <f t="shared" si="359"/>
        <v>1.5046096626639312E-2</v>
      </c>
      <c r="AO718" s="210">
        <f t="shared" si="359"/>
        <v>1.5046096626639312E-2</v>
      </c>
      <c r="AP718" s="210">
        <f t="shared" si="359"/>
        <v>1.5046096626639312E-2</v>
      </c>
      <c r="AQ718" s="210">
        <f t="shared" si="359"/>
        <v>1.5046096626639312E-2</v>
      </c>
      <c r="AR718" s="210">
        <f t="shared" si="359"/>
        <v>1.5046096626639312E-2</v>
      </c>
      <c r="AS718" s="210">
        <f t="shared" si="359"/>
        <v>1.5046096626639312E-2</v>
      </c>
      <c r="AT718" s="210">
        <f t="shared" si="359"/>
        <v>1.5046096626639312E-2</v>
      </c>
      <c r="AU718" s="210">
        <f t="shared" si="359"/>
        <v>1.5046096626639312E-2</v>
      </c>
      <c r="AV718" s="210">
        <f t="shared" si="359"/>
        <v>1.5046096626639312E-2</v>
      </c>
      <c r="AW718" s="210">
        <f t="shared" si="359"/>
        <v>1.5046096626639312E-2</v>
      </c>
      <c r="AX718" s="210">
        <f t="shared" si="359"/>
        <v>1.5046096626639312E-2</v>
      </c>
      <c r="AY718" s="210">
        <f t="shared" si="359"/>
        <v>1.5046096626639312E-2</v>
      </c>
      <c r="AZ718" s="210">
        <f t="shared" si="359"/>
        <v>1.5046096626639312E-2</v>
      </c>
    </row>
    <row r="719" spans="2:52" s="202" customFormat="1" x14ac:dyDescent="0.25">
      <c r="B719" s="201"/>
      <c r="D719" s="208">
        <f t="shared" si="349"/>
        <v>24</v>
      </c>
      <c r="E719" s="202" t="s">
        <v>680</v>
      </c>
      <c r="G719"/>
      <c r="I719"/>
      <c r="J719"/>
      <c r="K719" s="211">
        <f t="shared" si="358"/>
        <v>1.1210525671470784E-3</v>
      </c>
      <c r="L719" s="211">
        <f t="shared" si="358"/>
        <v>1.0823891494611204E-3</v>
      </c>
      <c r="M719" s="211">
        <f t="shared" si="358"/>
        <v>1.0450591749257927E-3</v>
      </c>
      <c r="N719" s="211">
        <f t="shared" si="358"/>
        <v>1.0090166550914866E-3</v>
      </c>
      <c r="O719" s="211">
        <f t="shared" si="358"/>
        <v>9.7421718758108216E-4</v>
      </c>
      <c r="P719" s="211">
        <f t="shared" si="358"/>
        <v>9.4061790138869354E-4</v>
      </c>
      <c r="Q719" s="211">
        <f t="shared" si="358"/>
        <v>9.0817740406497704E-4</v>
      </c>
      <c r="R719" s="211">
        <f t="shared" si="358"/>
        <v>8.7685573072393867E-4</v>
      </c>
      <c r="S719" s="211">
        <f t="shared" si="358"/>
        <v>8.4661429480842028E-4</v>
      </c>
      <c r="T719" s="211">
        <f t="shared" si="358"/>
        <v>8.1741584055361092E-4</v>
      </c>
      <c r="U719" s="211">
        <f t="shared" si="358"/>
        <v>7.8922439709001803E-4</v>
      </c>
      <c r="V719" s="211">
        <f t="shared" si="358"/>
        <v>7.620052341293606E-4</v>
      </c>
      <c r="W719" s="211">
        <f t="shared" si="358"/>
        <v>7.3572481917878816E-4</v>
      </c>
      <c r="X719" s="211">
        <f t="shared" si="358"/>
        <v>7.1035077623071697E-4</v>
      </c>
      <c r="Y719" s="211">
        <f t="shared" si="358"/>
        <v>6.858518458773918E-4</v>
      </c>
      <c r="Z719" s="211">
        <f t="shared" si="358"/>
        <v>6.6136831923962233E-4</v>
      </c>
      <c r="AA719" s="211">
        <f t="shared" si="358"/>
        <v>6.3690075311251281E-4</v>
      </c>
      <c r="AB719" s="211">
        <f t="shared" si="358"/>
        <v>6.1244974673623973E-4</v>
      </c>
      <c r="AC719" s="211">
        <f t="shared" si="358"/>
        <v>5.8801594689236974E-4</v>
      </c>
      <c r="AD719" s="211">
        <f t="shared" si="358"/>
        <v>5.6360005385718644E-4</v>
      </c>
      <c r="AE719" s="211">
        <f t="shared" si="358"/>
        <v>5.3920282840149347E-4</v>
      </c>
      <c r="AF719" s="211">
        <f t="shared" si="358"/>
        <v>5.1482510007931452E-4</v>
      </c>
      <c r="AG719" s="211">
        <f t="shared" si="358"/>
        <v>4.9046777711908324E-4</v>
      </c>
      <c r="AH719" s="211">
        <f t="shared" si="358"/>
        <v>4.6613185832788929E-4</v>
      </c>
      <c r="AI719" s="211">
        <f t="shared" si="358"/>
        <v>4.4181844755344403E-4</v>
      </c>
      <c r="AJ719" s="211">
        <f t="shared" si="358"/>
        <v>4.1752877143694901E-4</v>
      </c>
      <c r="AK719" s="211">
        <f t="shared" si="358"/>
        <v>3.9326420145992225E-4</v>
      </c>
      <c r="AL719" s="211">
        <f t="shared" si="358"/>
        <v>3.6902628168227847E-4</v>
      </c>
      <c r="AM719" s="211">
        <f>AM718*($K$76/$K$71)^(1/(COUNT($D718:$D723)))</f>
        <v>1.4610052874922378E-2</v>
      </c>
      <c r="AN719" s="210">
        <f t="shared" si="359"/>
        <v>1.4610052874922378E-2</v>
      </c>
      <c r="AO719" s="210">
        <f t="shared" si="359"/>
        <v>1.4610052874922378E-2</v>
      </c>
      <c r="AP719" s="210">
        <f t="shared" si="359"/>
        <v>1.4610052874922378E-2</v>
      </c>
      <c r="AQ719" s="210">
        <f t="shared" si="359"/>
        <v>1.4610052874922378E-2</v>
      </c>
      <c r="AR719" s="210">
        <f t="shared" si="359"/>
        <v>1.4610052874922378E-2</v>
      </c>
      <c r="AS719" s="210">
        <f t="shared" si="359"/>
        <v>1.4610052874922378E-2</v>
      </c>
      <c r="AT719" s="210">
        <f t="shared" si="359"/>
        <v>1.4610052874922378E-2</v>
      </c>
      <c r="AU719" s="210">
        <f t="shared" si="359"/>
        <v>1.4610052874922378E-2</v>
      </c>
      <c r="AV719" s="210">
        <f t="shared" si="359"/>
        <v>1.4610052874922378E-2</v>
      </c>
      <c r="AW719" s="210">
        <f t="shared" si="359"/>
        <v>1.4610052874922378E-2</v>
      </c>
      <c r="AX719" s="210">
        <f t="shared" si="359"/>
        <v>1.4610052874922378E-2</v>
      </c>
      <c r="AY719" s="210">
        <f t="shared" si="359"/>
        <v>1.4610052874922378E-2</v>
      </c>
      <c r="AZ719" s="210">
        <f t="shared" si="359"/>
        <v>1.4610052874922378E-2</v>
      </c>
    </row>
    <row r="720" spans="2:52" s="202" customFormat="1" x14ac:dyDescent="0.25">
      <c r="B720" s="201"/>
      <c r="D720" s="208">
        <f t="shared" si="349"/>
        <v>25</v>
      </c>
      <c r="E720" s="202" t="s">
        <v>681</v>
      </c>
      <c r="G720"/>
      <c r="I720"/>
      <c r="J720"/>
      <c r="K720" s="209" cm="1">
        <f t="array" ref="K720">SUMPRODUCT((EmissionRates!$J$120:$S$179)*(EmissionRates!$E$120:$E$179=$D720)*(EmissionRates!$J$8:$S$8=$E$698)*(EmissionRates!$B$120:$B$179=K$2)*(EmissionRates!$F$120:$F$179=$F$629))</f>
        <v>9.3428475321925602E-4</v>
      </c>
      <c r="L720" s="210">
        <f t="shared" ref="L720:AL720" si="360">K720*($AM$71/$K$71)^(1/(COUNT(K$2:AM$2)))</f>
        <v>9.0206267665484893E-4</v>
      </c>
      <c r="M720" s="210">
        <f t="shared" si="360"/>
        <v>8.7095189106949826E-4</v>
      </c>
      <c r="N720" s="210">
        <f t="shared" si="360"/>
        <v>8.4091406970801606E-4</v>
      </c>
      <c r="O720" s="210">
        <f t="shared" si="360"/>
        <v>8.1191220764738152E-4</v>
      </c>
      <c r="P720" s="210">
        <f t="shared" si="360"/>
        <v>7.8391057620873683E-4</v>
      </c>
      <c r="Q720" s="210">
        <f t="shared" si="360"/>
        <v>7.568746789416447E-4</v>
      </c>
      <c r="R720" s="210">
        <f t="shared" si="360"/>
        <v>7.307712091263824E-4</v>
      </c>
      <c r="S720" s="210">
        <f t="shared" si="360"/>
        <v>7.0556800874191816E-4</v>
      </c>
      <c r="T720" s="210">
        <f t="shared" si="360"/>
        <v>6.8123402884902047E-4</v>
      </c>
      <c r="U720" s="210">
        <f t="shared" si="360"/>
        <v>6.5773929133969365E-4</v>
      </c>
      <c r="V720" s="210">
        <f t="shared" si="360"/>
        <v>6.3505485200581878E-4</v>
      </c>
      <c r="W720" s="210">
        <f t="shared" si="360"/>
        <v>6.1315276488150118E-4</v>
      </c>
      <c r="X720" s="210">
        <f t="shared" si="360"/>
        <v>5.9200604781519685E-4</v>
      </c>
      <c r="Y720" s="210">
        <f t="shared" si="360"/>
        <v>5.7158864922920419E-4</v>
      </c>
      <c r="Z720" s="210">
        <f t="shared" si="360"/>
        <v>5.5118408809348663E-4</v>
      </c>
      <c r="AA720" s="210">
        <f t="shared" si="360"/>
        <v>5.3079282844085778E-4</v>
      </c>
      <c r="AB720" s="210">
        <f t="shared" si="360"/>
        <v>5.1041536967783648E-4</v>
      </c>
      <c r="AC720" s="210">
        <f t="shared" si="360"/>
        <v>4.9005225083191724E-4</v>
      </c>
      <c r="AD720" s="210">
        <f t="shared" si="360"/>
        <v>4.6970405551306988E-4</v>
      </c>
      <c r="AE720" s="210">
        <f t="shared" si="360"/>
        <v>4.4937141774737256E-4</v>
      </c>
      <c r="AF720" s="210">
        <f t="shared" si="360"/>
        <v>4.2905502888481085E-4</v>
      </c>
      <c r="AG720" s="210">
        <f t="shared" si="360"/>
        <v>4.0875564584259188E-4</v>
      </c>
      <c r="AH720" s="210">
        <f t="shared" si="360"/>
        <v>3.8847410102613763E-4</v>
      </c>
      <c r="AI720" s="210">
        <f t="shared" si="360"/>
        <v>3.6821131438168162E-4</v>
      </c>
      <c r="AJ720" s="210">
        <f t="shared" si="360"/>
        <v>3.4796830819150193E-4</v>
      </c>
      <c r="AK720" s="210">
        <f t="shared" si="360"/>
        <v>3.2774622544773743E-4</v>
      </c>
      <c r="AL720" s="210">
        <f t="shared" si="360"/>
        <v>3.0754635296929275E-4</v>
      </c>
      <c r="AM720" s="209" cm="1">
        <f t="array" ref="AM720">SUMPRODUCT((EmissionRates!$J$120:$S$179)*(EmissionRates!$E$120:$E$179=$D720)*(EmissionRates!$J$8:$S$8=$E$629)*(EmissionRates!$B$120:$B$179=AM$2)*(EmissionRates!$F$120:$F$179=$F$629))</f>
        <v>1.5701815904439899E-2</v>
      </c>
      <c r="AN720" s="210">
        <f t="shared" si="359"/>
        <v>1.5701815904439899E-2</v>
      </c>
      <c r="AO720" s="210">
        <f t="shared" si="359"/>
        <v>1.5701815904439899E-2</v>
      </c>
      <c r="AP720" s="210">
        <f t="shared" si="359"/>
        <v>1.5701815904439899E-2</v>
      </c>
      <c r="AQ720" s="210">
        <f t="shared" si="359"/>
        <v>1.5701815904439899E-2</v>
      </c>
      <c r="AR720" s="210">
        <f t="shared" si="359"/>
        <v>1.5701815904439899E-2</v>
      </c>
      <c r="AS720" s="210">
        <f t="shared" si="359"/>
        <v>1.5701815904439899E-2</v>
      </c>
      <c r="AT720" s="210">
        <f t="shared" si="359"/>
        <v>1.5701815904439899E-2</v>
      </c>
      <c r="AU720" s="210">
        <f t="shared" si="359"/>
        <v>1.5701815904439899E-2</v>
      </c>
      <c r="AV720" s="210">
        <f t="shared" si="359"/>
        <v>1.5701815904439899E-2</v>
      </c>
      <c r="AW720" s="210">
        <f t="shared" si="359"/>
        <v>1.5701815904439899E-2</v>
      </c>
      <c r="AX720" s="210">
        <f t="shared" si="359"/>
        <v>1.5701815904439899E-2</v>
      </c>
      <c r="AY720" s="210">
        <f t="shared" si="359"/>
        <v>1.5701815904439899E-2</v>
      </c>
      <c r="AZ720" s="210">
        <f t="shared" si="359"/>
        <v>1.5701815904439899E-2</v>
      </c>
    </row>
    <row r="721" spans="2:52" s="202" customFormat="1" x14ac:dyDescent="0.25">
      <c r="B721" s="201"/>
      <c r="D721" s="208">
        <f t="shared" si="349"/>
        <v>26</v>
      </c>
      <c r="E721" s="202" t="s">
        <v>682</v>
      </c>
      <c r="G721"/>
      <c r="I721"/>
      <c r="J721"/>
      <c r="K721" s="211">
        <f t="shared" ref="K721:AL724" si="361">K720*($K$76/$K$71)^(1/(COUNT($D720:$D725)))</f>
        <v>9.0720869229297127E-4</v>
      </c>
      <c r="L721" s="211">
        <f t="shared" si="361"/>
        <v>8.7592042836461882E-4</v>
      </c>
      <c r="M721" s="211">
        <f t="shared" si="361"/>
        <v>8.4571124962136955E-4</v>
      </c>
      <c r="N721" s="211">
        <f t="shared" si="361"/>
        <v>8.1654394003745194E-4</v>
      </c>
      <c r="O721" s="211">
        <f t="shared" si="361"/>
        <v>7.8838256711187354E-4</v>
      </c>
      <c r="P721" s="211">
        <f t="shared" si="361"/>
        <v>7.6119243760158176E-4</v>
      </c>
      <c r="Q721" s="211">
        <f t="shared" si="361"/>
        <v>7.349400547813199E-4</v>
      </c>
      <c r="R721" s="211">
        <f t="shared" si="361"/>
        <v>7.0959307717752751E-4</v>
      </c>
      <c r="S721" s="211">
        <f t="shared" si="361"/>
        <v>6.8512027872544604E-4</v>
      </c>
      <c r="T721" s="211">
        <f t="shared" si="361"/>
        <v>6.6149151030034641E-4</v>
      </c>
      <c r="U721" s="211">
        <f t="shared" si="361"/>
        <v>6.3867766257548594E-4</v>
      </c>
      <c r="V721" s="211">
        <f t="shared" si="361"/>
        <v>6.1665063016103929E-4</v>
      </c>
      <c r="W721" s="211">
        <f t="shared" si="361"/>
        <v>5.9538327697982352E-4</v>
      </c>
      <c r="X721" s="211">
        <f t="shared" si="361"/>
        <v>5.7484940283716239E-4</v>
      </c>
      <c r="Y721" s="211">
        <f t="shared" si="361"/>
        <v>5.550237111437051E-4</v>
      </c>
      <c r="Z721" s="211">
        <f t="shared" si="361"/>
        <v>5.3521048486449799E-4</v>
      </c>
      <c r="AA721" s="211">
        <f t="shared" si="361"/>
        <v>5.1541017458444087E-4</v>
      </c>
      <c r="AB721" s="211">
        <f t="shared" si="361"/>
        <v>4.9562326523699051E-4</v>
      </c>
      <c r="AC721" s="211">
        <f t="shared" si="361"/>
        <v>4.7585028022834248E-4</v>
      </c>
      <c r="AD721" s="211">
        <f t="shared" si="361"/>
        <v>4.5609178625514443E-4</v>
      </c>
      <c r="AE721" s="211">
        <f t="shared" si="361"/>
        <v>4.3634839896906712E-4</v>
      </c>
      <c r="AF721" s="211">
        <f t="shared" si="361"/>
        <v>4.1662078968441181E-4</v>
      </c>
      <c r="AG721" s="211">
        <f t="shared" si="361"/>
        <v>3.96909693382529E-4</v>
      </c>
      <c r="AH721" s="211">
        <f t="shared" si="361"/>
        <v>3.7721591834529605E-4</v>
      </c>
      <c r="AI721" s="211">
        <f t="shared" si="361"/>
        <v>3.5754035785842328E-4</v>
      </c>
      <c r="AJ721" s="211">
        <f t="shared" si="361"/>
        <v>3.3788400457791367E-4</v>
      </c>
      <c r="AK721" s="211">
        <f t="shared" si="361"/>
        <v>3.1824796837139589E-4</v>
      </c>
      <c r="AL721" s="211">
        <f t="shared" si="361"/>
        <v>2.9863349876508948E-4</v>
      </c>
      <c r="AM721" s="211">
        <f>AM720*($K$76/$K$71)^(1/(COUNT($D720:$D725)))</f>
        <v>1.5246769065007906E-2</v>
      </c>
      <c r="AN721" s="210">
        <f t="shared" si="359"/>
        <v>1.5246769065007906E-2</v>
      </c>
      <c r="AO721" s="210">
        <f t="shared" si="359"/>
        <v>1.5246769065007906E-2</v>
      </c>
      <c r="AP721" s="210">
        <f t="shared" si="359"/>
        <v>1.5246769065007906E-2</v>
      </c>
      <c r="AQ721" s="210">
        <f t="shared" si="359"/>
        <v>1.5246769065007906E-2</v>
      </c>
      <c r="AR721" s="210">
        <f t="shared" si="359"/>
        <v>1.5246769065007906E-2</v>
      </c>
      <c r="AS721" s="210">
        <f t="shared" si="359"/>
        <v>1.5246769065007906E-2</v>
      </c>
      <c r="AT721" s="210">
        <f t="shared" si="359"/>
        <v>1.5246769065007906E-2</v>
      </c>
      <c r="AU721" s="210">
        <f t="shared" si="359"/>
        <v>1.5246769065007906E-2</v>
      </c>
      <c r="AV721" s="210">
        <f t="shared" si="359"/>
        <v>1.5246769065007906E-2</v>
      </c>
      <c r="AW721" s="210">
        <f t="shared" si="359"/>
        <v>1.5246769065007906E-2</v>
      </c>
      <c r="AX721" s="210">
        <f t="shared" si="359"/>
        <v>1.5246769065007906E-2</v>
      </c>
      <c r="AY721" s="210">
        <f t="shared" si="359"/>
        <v>1.5246769065007906E-2</v>
      </c>
      <c r="AZ721" s="210">
        <f t="shared" si="359"/>
        <v>1.5246769065007906E-2</v>
      </c>
    </row>
    <row r="722" spans="2:52" s="202" customFormat="1" x14ac:dyDescent="0.25">
      <c r="B722" s="201"/>
      <c r="D722" s="208">
        <f t="shared" si="349"/>
        <v>27</v>
      </c>
      <c r="E722" s="202" t="s">
        <v>683</v>
      </c>
      <c r="G722"/>
      <c r="I722"/>
      <c r="J722"/>
      <c r="K722" s="211">
        <f t="shared" si="361"/>
        <v>8.809173097773721E-4</v>
      </c>
      <c r="L722" s="211">
        <f t="shared" si="361"/>
        <v>8.5053579610635036E-4</v>
      </c>
      <c r="M722" s="211">
        <f t="shared" si="361"/>
        <v>8.2120209516723622E-4</v>
      </c>
      <c r="N722" s="211">
        <f t="shared" si="361"/>
        <v>7.9288006947415466E-4</v>
      </c>
      <c r="O722" s="211">
        <f t="shared" si="361"/>
        <v>7.6553482786879035E-4</v>
      </c>
      <c r="P722" s="211">
        <f t="shared" si="361"/>
        <v>7.391326825364245E-4</v>
      </c>
      <c r="Q722" s="211">
        <f t="shared" si="361"/>
        <v>7.1364110750442246E-4</v>
      </c>
      <c r="R722" s="211">
        <f t="shared" si="361"/>
        <v>6.8902869857204705E-4</v>
      </c>
      <c r="S722" s="211">
        <f t="shared" si="361"/>
        <v>6.652651346222328E-4</v>
      </c>
      <c r="T722" s="211">
        <f t="shared" si="361"/>
        <v>6.4232114026765779E-4</v>
      </c>
      <c r="U722" s="211">
        <f t="shared" si="361"/>
        <v>6.2016844978509723E-4</v>
      </c>
      <c r="V722" s="211">
        <f t="shared" si="361"/>
        <v>5.9877977229362642E-4</v>
      </c>
      <c r="W722" s="211">
        <f t="shared" si="361"/>
        <v>5.7812875813377572E-4</v>
      </c>
      <c r="X722" s="211">
        <f t="shared" si="361"/>
        <v>5.5818996640621726E-4</v>
      </c>
      <c r="Y722" s="211">
        <f t="shared" si="361"/>
        <v>5.389388336299939E-4</v>
      </c>
      <c r="Z722" s="211">
        <f t="shared" si="361"/>
        <v>5.1969980501379433E-4</v>
      </c>
      <c r="AA722" s="211">
        <f t="shared" si="361"/>
        <v>5.0047331808433229E-4</v>
      </c>
      <c r="AB722" s="211">
        <f t="shared" si="361"/>
        <v>4.8125984372143928E-4</v>
      </c>
      <c r="AC722" s="211">
        <f t="shared" si="361"/>
        <v>4.6205989016272545E-4</v>
      </c>
      <c r="AD722" s="211">
        <f t="shared" si="361"/>
        <v>4.4287400768167322E-4</v>
      </c>
      <c r="AE722" s="211">
        <f t="shared" si="361"/>
        <v>4.2370279408804573E-4</v>
      </c>
      <c r="AF722" s="211">
        <f t="shared" si="361"/>
        <v>4.0454690124110468E-4</v>
      </c>
      <c r="AG722" s="211">
        <f t="shared" si="361"/>
        <v>3.8540704282205655E-4</v>
      </c>
      <c r="AH722" s="211">
        <f t="shared" si="361"/>
        <v>3.6628400368834691E-4</v>
      </c>
      <c r="AI722" s="211">
        <f t="shared" si="361"/>
        <v>3.4717865123779895E-4</v>
      </c>
      <c r="AJ722" s="211">
        <f t="shared" si="361"/>
        <v>3.2809194935872539E-4</v>
      </c>
      <c r="AK722" s="211">
        <f t="shared" si="361"/>
        <v>3.0902497575421031E-4</v>
      </c>
      <c r="AL722" s="211">
        <f t="shared" si="361"/>
        <v>2.8997894373854975E-4</v>
      </c>
      <c r="AM722" s="211">
        <f>AM721*($K$76/$K$71)^(1/(COUNT($D721:$D726)))</f>
        <v>1.4804909721043778E-2</v>
      </c>
      <c r="AN722" s="210">
        <f t="shared" si="359"/>
        <v>1.4804909721043778E-2</v>
      </c>
      <c r="AO722" s="210">
        <f t="shared" si="359"/>
        <v>1.4804909721043778E-2</v>
      </c>
      <c r="AP722" s="210">
        <f t="shared" si="359"/>
        <v>1.4804909721043778E-2</v>
      </c>
      <c r="AQ722" s="210">
        <f t="shared" si="359"/>
        <v>1.4804909721043778E-2</v>
      </c>
      <c r="AR722" s="210">
        <f t="shared" si="359"/>
        <v>1.4804909721043778E-2</v>
      </c>
      <c r="AS722" s="210">
        <f t="shared" si="359"/>
        <v>1.4804909721043778E-2</v>
      </c>
      <c r="AT722" s="210">
        <f t="shared" si="359"/>
        <v>1.4804909721043778E-2</v>
      </c>
      <c r="AU722" s="210">
        <f t="shared" si="359"/>
        <v>1.4804909721043778E-2</v>
      </c>
      <c r="AV722" s="210">
        <f t="shared" si="359"/>
        <v>1.4804909721043778E-2</v>
      </c>
      <c r="AW722" s="210">
        <f t="shared" si="359"/>
        <v>1.4804909721043778E-2</v>
      </c>
      <c r="AX722" s="210">
        <f t="shared" si="359"/>
        <v>1.4804909721043778E-2</v>
      </c>
      <c r="AY722" s="210">
        <f t="shared" si="359"/>
        <v>1.4804909721043778E-2</v>
      </c>
      <c r="AZ722" s="210">
        <f t="shared" si="359"/>
        <v>1.4804909721043778E-2</v>
      </c>
    </row>
    <row r="723" spans="2:52" s="202" customFormat="1" x14ac:dyDescent="0.25">
      <c r="B723" s="201"/>
      <c r="D723" s="208">
        <f t="shared" si="349"/>
        <v>28</v>
      </c>
      <c r="E723" s="202" t="s">
        <v>684</v>
      </c>
      <c r="G723"/>
      <c r="I723"/>
      <c r="J723"/>
      <c r="K723" s="211">
        <f t="shared" si="361"/>
        <v>8.5538786528160655E-4</v>
      </c>
      <c r="L723" s="211">
        <f t="shared" si="361"/>
        <v>8.2588682377108505E-4</v>
      </c>
      <c r="M723" s="211">
        <f t="shared" si="361"/>
        <v>7.9740322883132934E-4</v>
      </c>
      <c r="N723" s="211">
        <f t="shared" si="361"/>
        <v>7.6990199025971085E-4</v>
      </c>
      <c r="O723" s="211">
        <f t="shared" si="361"/>
        <v>7.4334922806193579E-4</v>
      </c>
      <c r="P723" s="211">
        <f t="shared" si="361"/>
        <v>7.177122307137798E-4</v>
      </c>
      <c r="Q723" s="211">
        <f t="shared" si="361"/>
        <v>6.9295941486231154E-4</v>
      </c>
      <c r="R723" s="211">
        <f t="shared" si="361"/>
        <v>6.6906028641696054E-4</v>
      </c>
      <c r="S723" s="211">
        <f t="shared" si="361"/>
        <v>6.459854029824964E-4</v>
      </c>
      <c r="T723" s="211">
        <f t="shared" si="361"/>
        <v>6.2370633758763766E-4</v>
      </c>
      <c r="U723" s="211">
        <f t="shared" si="361"/>
        <v>6.021956436646058E-4</v>
      </c>
      <c r="V723" s="211">
        <f t="shared" si="361"/>
        <v>5.8142682123648291E-4</v>
      </c>
      <c r="W723" s="211">
        <f t="shared" si="361"/>
        <v>5.613742842707157E-4</v>
      </c>
      <c r="X723" s="211">
        <f t="shared" si="361"/>
        <v>5.4201332915854855E-4</v>
      </c>
      <c r="Y723" s="211">
        <f t="shared" si="361"/>
        <v>5.2332010428155287E-4</v>
      </c>
      <c r="Z723" s="211">
        <f t="shared" si="361"/>
        <v>5.0463863277969113E-4</v>
      </c>
      <c r="AA723" s="211">
        <f t="shared" si="361"/>
        <v>4.8596933949992399E-4</v>
      </c>
      <c r="AB723" s="211">
        <f t="shared" si="361"/>
        <v>4.6731268167573908E-4</v>
      </c>
      <c r="AC723" s="211">
        <f t="shared" si="361"/>
        <v>4.4866915281575474E-4</v>
      </c>
      <c r="AD723" s="211">
        <f t="shared" si="361"/>
        <v>4.3003928724623998E-4</v>
      </c>
      <c r="AE723" s="211">
        <f t="shared" si="361"/>
        <v>4.1142366545211822E-4</v>
      </c>
      <c r="AF723" s="211">
        <f t="shared" si="361"/>
        <v>3.9282292040142882E-4</v>
      </c>
      <c r="AG723" s="211">
        <f t="shared" si="361"/>
        <v>3.7423774509252341E-4</v>
      </c>
      <c r="AH723" s="211">
        <f t="shared" si="361"/>
        <v>3.5566890163726833E-4</v>
      </c>
      <c r="AI723" s="211">
        <f t="shared" si="361"/>
        <v>3.3711723229584392E-4</v>
      </c>
      <c r="AJ723" s="211">
        <f t="shared" si="361"/>
        <v>3.1858367302257538E-4</v>
      </c>
      <c r="AK723" s="211">
        <f t="shared" si="361"/>
        <v>3.0006927028814769E-4</v>
      </c>
      <c r="AL723" s="211">
        <f t="shared" si="361"/>
        <v>2.815752022443737E-4</v>
      </c>
      <c r="AM723" s="211">
        <f>AM722*($K$76/$K$71)^(1/(COUNT($D722:$D727)))</f>
        <v>1.437585569202972E-2</v>
      </c>
      <c r="AN723" s="210">
        <f t="shared" si="359"/>
        <v>1.437585569202972E-2</v>
      </c>
      <c r="AO723" s="210">
        <f t="shared" si="359"/>
        <v>1.437585569202972E-2</v>
      </c>
      <c r="AP723" s="210">
        <f t="shared" si="359"/>
        <v>1.437585569202972E-2</v>
      </c>
      <c r="AQ723" s="210">
        <f t="shared" si="359"/>
        <v>1.437585569202972E-2</v>
      </c>
      <c r="AR723" s="210">
        <f t="shared" si="359"/>
        <v>1.437585569202972E-2</v>
      </c>
      <c r="AS723" s="210">
        <f t="shared" si="359"/>
        <v>1.437585569202972E-2</v>
      </c>
      <c r="AT723" s="210">
        <f t="shared" si="359"/>
        <v>1.437585569202972E-2</v>
      </c>
      <c r="AU723" s="210">
        <f t="shared" si="359"/>
        <v>1.437585569202972E-2</v>
      </c>
      <c r="AV723" s="210">
        <f t="shared" si="359"/>
        <v>1.437585569202972E-2</v>
      </c>
      <c r="AW723" s="210">
        <f t="shared" si="359"/>
        <v>1.437585569202972E-2</v>
      </c>
      <c r="AX723" s="210">
        <f t="shared" si="359"/>
        <v>1.437585569202972E-2</v>
      </c>
      <c r="AY723" s="210">
        <f t="shared" si="359"/>
        <v>1.437585569202972E-2</v>
      </c>
      <c r="AZ723" s="210">
        <f t="shared" si="359"/>
        <v>1.437585569202972E-2</v>
      </c>
    </row>
    <row r="724" spans="2:52" s="202" customFormat="1" x14ac:dyDescent="0.25">
      <c r="B724" s="201"/>
      <c r="D724" s="208">
        <f t="shared" si="349"/>
        <v>29</v>
      </c>
      <c r="E724" s="202" t="s">
        <v>685</v>
      </c>
      <c r="G724"/>
      <c r="I724"/>
      <c r="J724"/>
      <c r="K724" s="211">
        <f t="shared" si="361"/>
        <v>8.3059827744324632E-4</v>
      </c>
      <c r="L724" s="211">
        <f t="shared" si="361"/>
        <v>8.019521915493882E-4</v>
      </c>
      <c r="M724" s="211">
        <f t="shared" si="361"/>
        <v>7.7429406609239037E-4</v>
      </c>
      <c r="N724" s="211">
        <f t="shared" si="361"/>
        <v>7.4758982780205401E-4</v>
      </c>
      <c r="O724" s="211">
        <f t="shared" si="361"/>
        <v>7.2180657854404478E-4</v>
      </c>
      <c r="P724" s="211">
        <f t="shared" si="361"/>
        <v>6.9691255479122343E-4</v>
      </c>
      <c r="Q724" s="211">
        <f t="shared" si="361"/>
        <v>6.7287708849274981E-4</v>
      </c>
      <c r="R724" s="211">
        <f t="shared" si="361"/>
        <v>6.4967056929275116E-4</v>
      </c>
      <c r="S724" s="211">
        <f t="shared" si="361"/>
        <v>6.2726440805201404E-4</v>
      </c>
      <c r="T724" s="211">
        <f t="shared" si="361"/>
        <v>6.0563100162775644E-4</v>
      </c>
      <c r="U724" s="211">
        <f t="shared" si="361"/>
        <v>5.8474369886809294E-4</v>
      </c>
      <c r="V724" s="211">
        <f t="shared" si="361"/>
        <v>5.6457676777930032E-4</v>
      </c>
      <c r="W724" s="211">
        <f t="shared" si="361"/>
        <v>5.4510536382543434E-4</v>
      </c>
      <c r="X724" s="211">
        <f t="shared" si="361"/>
        <v>5.2630549932124497E-4</v>
      </c>
      <c r="Y724" s="211">
        <f t="shared" si="361"/>
        <v>5.0815401388068363E-4</v>
      </c>
      <c r="Z724" s="211">
        <f t="shared" si="361"/>
        <v>4.9001394119629611E-4</v>
      </c>
      <c r="AA724" s="211">
        <f t="shared" si="361"/>
        <v>4.7188569380275571E-4</v>
      </c>
      <c r="AB724" s="211">
        <f t="shared" si="361"/>
        <v>4.5376971568268442E-4</v>
      </c>
      <c r="AC724" s="211">
        <f t="shared" si="361"/>
        <v>4.3566648604256272E-4</v>
      </c>
      <c r="AD724" s="211">
        <f t="shared" si="361"/>
        <v>4.175765237236047E-4</v>
      </c>
      <c r="AE724" s="211">
        <f t="shared" si="361"/>
        <v>3.9950039238797704E-4</v>
      </c>
      <c r="AF724" s="211">
        <f t="shared" si="361"/>
        <v>3.8143870665997419E-4</v>
      </c>
      <c r="AG724" s="211">
        <f t="shared" si="361"/>
        <v>3.6339213945449302E-4</v>
      </c>
      <c r="AH724" s="211">
        <f t="shared" si="361"/>
        <v>3.4536143079699929E-4</v>
      </c>
      <c r="AI724" s="211">
        <f t="shared" si="361"/>
        <v>3.273473985385326E-4</v>
      </c>
      <c r="AJ724" s="211">
        <f t="shared" si="361"/>
        <v>3.0935095150897221E-4</v>
      </c>
      <c r="AK724" s="211">
        <f t="shared" si="361"/>
        <v>2.9137310585173519E-4</v>
      </c>
      <c r="AL724" s="211">
        <f t="shared" si="361"/>
        <v>2.734150055751785E-4</v>
      </c>
      <c r="AM724" s="211">
        <f>AM723*($K$76/$K$71)^(1/(COUNT($D723:$D728)))</f>
        <v>1.3959235873239283E-2</v>
      </c>
      <c r="AN724" s="210">
        <f>$AM724</f>
        <v>1.3959235873239283E-2</v>
      </c>
      <c r="AO724" s="210">
        <f>$AM724</f>
        <v>1.3959235873239283E-2</v>
      </c>
      <c r="AP724" s="210">
        <f t="shared" si="359"/>
        <v>1.3959235873239283E-2</v>
      </c>
      <c r="AQ724" s="210">
        <f t="shared" si="359"/>
        <v>1.3959235873239283E-2</v>
      </c>
      <c r="AR724" s="210">
        <f t="shared" si="359"/>
        <v>1.3959235873239283E-2</v>
      </c>
      <c r="AS724" s="210">
        <f t="shared" si="359"/>
        <v>1.3959235873239283E-2</v>
      </c>
      <c r="AT724" s="210">
        <f t="shared" si="359"/>
        <v>1.3959235873239283E-2</v>
      </c>
      <c r="AU724" s="210">
        <f t="shared" si="359"/>
        <v>1.3959235873239283E-2</v>
      </c>
      <c r="AV724" s="210">
        <f t="shared" si="359"/>
        <v>1.3959235873239283E-2</v>
      </c>
      <c r="AW724" s="210">
        <f t="shared" si="359"/>
        <v>1.3959235873239283E-2</v>
      </c>
      <c r="AX724" s="210">
        <f t="shared" si="359"/>
        <v>1.3959235873239283E-2</v>
      </c>
      <c r="AY724" s="210">
        <f t="shared" si="359"/>
        <v>1.3959235873239283E-2</v>
      </c>
      <c r="AZ724" s="210">
        <f t="shared" si="359"/>
        <v>1.3959235873239283E-2</v>
      </c>
    </row>
    <row r="725" spans="2:52" s="202" customFormat="1" x14ac:dyDescent="0.25">
      <c r="B725" s="201"/>
      <c r="D725" s="208">
        <f t="shared" si="349"/>
        <v>30</v>
      </c>
      <c r="E725" s="202" t="s">
        <v>686</v>
      </c>
      <c r="G725"/>
      <c r="I725"/>
      <c r="J725"/>
      <c r="K725" s="209" cm="1">
        <f t="array" ref="K725">SUMPRODUCT((EmissionRates!$J$120:$S$179)*(EmissionRates!$E$120:$E$179=$D725)*(EmissionRates!$J$8:$S$8=$E$698)*(EmissionRates!$B$120:$B$179=K$2)*(EmissionRates!$F$120:$F$179=$F$629))</f>
        <v>7.97176785286801E-4</v>
      </c>
      <c r="L725" s="210">
        <f t="shared" ref="L725:AL725" si="362">K725*($AM$71/$K$71)^(1/(COUNT(K$2:AM$2)))</f>
        <v>7.6968335641260522E-4</v>
      </c>
      <c r="M725" s="210">
        <f t="shared" si="362"/>
        <v>7.4313813456752971E-4</v>
      </c>
      <c r="N725" s="210">
        <f t="shared" si="362"/>
        <v>7.1750841751664458E-4</v>
      </c>
      <c r="O725" s="210">
        <f t="shared" si="362"/>
        <v>6.9276263087593914E-4</v>
      </c>
      <c r="P725" s="210">
        <f t="shared" si="362"/>
        <v>6.688702892144393E-4</v>
      </c>
      <c r="Q725" s="210">
        <f t="shared" si="362"/>
        <v>6.4580195849785432E-4</v>
      </c>
      <c r="R725" s="210">
        <f t="shared" si="362"/>
        <v>6.2352921982748613E-4</v>
      </c>
      <c r="S725" s="210">
        <f t="shared" si="362"/>
        <v>6.0202463442972864E-4</v>
      </c>
      <c r="T725" s="210">
        <f t="shared" si="362"/>
        <v>5.8126170985302685E-4</v>
      </c>
      <c r="U725" s="210">
        <f t="shared" si="362"/>
        <v>5.6121486733065184E-4</v>
      </c>
      <c r="V725" s="210">
        <f t="shared" si="362"/>
        <v>5.4185941026908509E-4</v>
      </c>
      <c r="W725" s="210">
        <f t="shared" si="362"/>
        <v>5.2317149382319025E-4</v>
      </c>
      <c r="X725" s="210">
        <f t="shared" si="362"/>
        <v>5.0512809552069225E-4</v>
      </c>
      <c r="Y725" s="210">
        <f t="shared" si="362"/>
        <v>4.8770698689977357E-4</v>
      </c>
      <c r="Z725" s="210">
        <f t="shared" si="362"/>
        <v>4.7029683181021276E-4</v>
      </c>
      <c r="AA725" s="210">
        <f t="shared" si="362"/>
        <v>4.5289802618717339E-4</v>
      </c>
      <c r="AB725" s="210">
        <f t="shared" si="362"/>
        <v>4.3551099614836953E-4</v>
      </c>
      <c r="AC725" s="210">
        <f t="shared" si="362"/>
        <v>4.1813620161804127E-4</v>
      </c>
      <c r="AD725" s="210">
        <f t="shared" si="362"/>
        <v>4.0077414056034576E-4</v>
      </c>
      <c r="AE725" s="210">
        <f t="shared" si="362"/>
        <v>3.8342535395689386E-4</v>
      </c>
      <c r="AF725" s="210">
        <f t="shared" si="362"/>
        <v>3.6609043170081731E-4</v>
      </c>
      <c r="AG725" s="210">
        <f t="shared" si="362"/>
        <v>3.4877001963036161E-4</v>
      </c>
      <c r="AH725" s="210">
        <f t="shared" si="362"/>
        <v>3.3146482799395596E-4</v>
      </c>
      <c r="AI725" s="210">
        <f t="shared" si="362"/>
        <v>3.1417564173406951E-4</v>
      </c>
      <c r="AJ725" s="210">
        <f t="shared" si="362"/>
        <v>2.9690333311121737E-4</v>
      </c>
      <c r="AK725" s="210">
        <f t="shared" si="362"/>
        <v>2.7964887738138626E-4</v>
      </c>
      <c r="AL725" s="210">
        <f t="shared" si="362"/>
        <v>2.6241337252049202E-4</v>
      </c>
      <c r="AM725" s="209" cm="1">
        <f t="array" ref="AM725">SUMPRODUCT((EmissionRates!$J$120:$S$179)*(EmissionRates!$E$120:$E$179=$D725)*(EmissionRates!$J$8:$S$8=$E$629)*(EmissionRates!$B$120:$B$179=AM$2)*(EmissionRates!$F$120:$F$179=$F$629))</f>
        <v>1.5188942927453699E-2</v>
      </c>
      <c r="AN725" s="210">
        <f t="shared" ref="AN725:AZ744" si="363">$AM725</f>
        <v>1.5188942927453699E-2</v>
      </c>
      <c r="AO725" s="210">
        <f t="shared" si="363"/>
        <v>1.5188942927453699E-2</v>
      </c>
      <c r="AP725" s="210">
        <f t="shared" si="363"/>
        <v>1.5188942927453699E-2</v>
      </c>
      <c r="AQ725" s="210">
        <f t="shared" si="363"/>
        <v>1.5188942927453699E-2</v>
      </c>
      <c r="AR725" s="210">
        <f t="shared" si="363"/>
        <v>1.5188942927453699E-2</v>
      </c>
      <c r="AS725" s="210">
        <f t="shared" si="363"/>
        <v>1.5188942927453699E-2</v>
      </c>
      <c r="AT725" s="210">
        <f t="shared" si="363"/>
        <v>1.5188942927453699E-2</v>
      </c>
      <c r="AU725" s="210">
        <f t="shared" si="363"/>
        <v>1.5188942927453699E-2</v>
      </c>
      <c r="AV725" s="210">
        <f t="shared" si="363"/>
        <v>1.5188942927453699E-2</v>
      </c>
      <c r="AW725" s="210">
        <f t="shared" si="363"/>
        <v>1.5188942927453699E-2</v>
      </c>
      <c r="AX725" s="210">
        <f t="shared" si="363"/>
        <v>1.5188942927453699E-2</v>
      </c>
      <c r="AY725" s="210">
        <f t="shared" si="363"/>
        <v>1.5188942927453699E-2</v>
      </c>
      <c r="AZ725" s="210">
        <f t="shared" si="363"/>
        <v>1.5188942927453699E-2</v>
      </c>
    </row>
    <row r="726" spans="2:52" s="202" customFormat="1" x14ac:dyDescent="0.25">
      <c r="B726" s="201"/>
      <c r="D726" s="208">
        <f t="shared" si="349"/>
        <v>31</v>
      </c>
      <c r="E726" s="207" t="s">
        <v>687</v>
      </c>
      <c r="G726"/>
      <c r="I726"/>
      <c r="J726"/>
      <c r="K726" s="211">
        <f t="shared" ref="K726:AL729" si="364">K725*($K$76/$K$71)^(1/(COUNT($D725:$D730)))</f>
        <v>7.7407418500024801E-4</v>
      </c>
      <c r="L726" s="211">
        <f t="shared" si="364"/>
        <v>7.4737753007821746E-4</v>
      </c>
      <c r="M726" s="211">
        <f t="shared" si="364"/>
        <v>7.216016026495417E-4</v>
      </c>
      <c r="N726" s="211">
        <f t="shared" si="364"/>
        <v>6.967146482071676E-4</v>
      </c>
      <c r="O726" s="211">
        <f t="shared" si="364"/>
        <v>6.7268600740925141E-4</v>
      </c>
      <c r="P726" s="211">
        <f t="shared" si="364"/>
        <v>6.4948607830855746E-4</v>
      </c>
      <c r="Q726" s="211">
        <f t="shared" si="364"/>
        <v>6.2708627988450718E-4</v>
      </c>
      <c r="R726" s="211">
        <f t="shared" si="364"/>
        <v>6.0545901683295455E-4</v>
      </c>
      <c r="S726" s="211">
        <f t="shared" si="364"/>
        <v>5.8457764557030725E-4</v>
      </c>
      <c r="T726" s="211">
        <f t="shared" si="364"/>
        <v>5.6441644141011613E-4</v>
      </c>
      <c r="U726" s="211">
        <f t="shared" si="364"/>
        <v>5.4495056687169367E-4</v>
      </c>
      <c r="V726" s="211">
        <f t="shared" si="364"/>
        <v>5.2615604108172196E-4</v>
      </c>
      <c r="W726" s="211">
        <f t="shared" si="364"/>
        <v>5.0800971023115104E-4</v>
      </c>
      <c r="X726" s="211">
        <f t="shared" si="364"/>
        <v>4.9048921905099695E-4</v>
      </c>
      <c r="Y726" s="211">
        <f t="shared" si="364"/>
        <v>4.7357298327189453E-4</v>
      </c>
      <c r="Z726" s="211">
        <f t="shared" si="364"/>
        <v>4.5666738358508081E-4</v>
      </c>
      <c r="AA726" s="211">
        <f t="shared" si="364"/>
        <v>4.3977280445131118E-4</v>
      </c>
      <c r="AB726" s="211">
        <f t="shared" si="364"/>
        <v>4.2288965963918547E-4</v>
      </c>
      <c r="AC726" s="211">
        <f t="shared" si="364"/>
        <v>4.0601839574409858E-4</v>
      </c>
      <c r="AD726" s="211">
        <f t="shared" si="364"/>
        <v>3.8915949629894598E-4</v>
      </c>
      <c r="AE726" s="211">
        <f t="shared" si="364"/>
        <v>3.7231348660740838E-4</v>
      </c>
      <c r="AF726" s="211">
        <f t="shared" si="364"/>
        <v>3.5548093946720594E-4</v>
      </c>
      <c r="AG726" s="211">
        <f t="shared" si="364"/>
        <v>3.3866248199985392E-4</v>
      </c>
      <c r="AH726" s="211">
        <f t="shared" si="364"/>
        <v>3.2185880387041057E-4</v>
      </c>
      <c r="AI726" s="211">
        <f t="shared" si="364"/>
        <v>3.0507066727330151E-4</v>
      </c>
      <c r="AJ726" s="211">
        <f t="shared" si="364"/>
        <v>2.8829891919047583E-4</v>
      </c>
      <c r="AK726" s="211">
        <f t="shared" si="364"/>
        <v>2.715445066144916E-4</v>
      </c>
      <c r="AL726" s="211">
        <f t="shared" si="364"/>
        <v>2.5480849570134811E-4</v>
      </c>
      <c r="AM726" s="211">
        <f>AM725*($K$76/$K$71)^(1/(COUNT($D725:$D730)))</f>
        <v>1.4748759415208064E-2</v>
      </c>
      <c r="AN726" s="210">
        <f t="shared" si="363"/>
        <v>1.4748759415208064E-2</v>
      </c>
      <c r="AO726" s="210">
        <f t="shared" si="363"/>
        <v>1.4748759415208064E-2</v>
      </c>
      <c r="AP726" s="210">
        <f t="shared" si="363"/>
        <v>1.4748759415208064E-2</v>
      </c>
      <c r="AQ726" s="210">
        <f t="shared" si="363"/>
        <v>1.4748759415208064E-2</v>
      </c>
      <c r="AR726" s="210">
        <f t="shared" si="363"/>
        <v>1.4748759415208064E-2</v>
      </c>
      <c r="AS726" s="210">
        <f t="shared" si="363"/>
        <v>1.4748759415208064E-2</v>
      </c>
      <c r="AT726" s="210">
        <f t="shared" si="363"/>
        <v>1.4748759415208064E-2</v>
      </c>
      <c r="AU726" s="210">
        <f t="shared" si="363"/>
        <v>1.4748759415208064E-2</v>
      </c>
      <c r="AV726" s="210">
        <f t="shared" si="363"/>
        <v>1.4748759415208064E-2</v>
      </c>
      <c r="AW726" s="210">
        <f t="shared" si="363"/>
        <v>1.4748759415208064E-2</v>
      </c>
      <c r="AX726" s="210">
        <f t="shared" si="363"/>
        <v>1.4748759415208064E-2</v>
      </c>
      <c r="AY726" s="210">
        <f t="shared" si="363"/>
        <v>1.4748759415208064E-2</v>
      </c>
      <c r="AZ726" s="210">
        <f t="shared" si="363"/>
        <v>1.4748759415208064E-2</v>
      </c>
    </row>
    <row r="727" spans="2:52" s="202" customFormat="1" x14ac:dyDescent="0.25">
      <c r="B727" s="201"/>
      <c r="D727" s="208">
        <f t="shared" si="349"/>
        <v>32</v>
      </c>
      <c r="E727" s="207" t="s">
        <v>688</v>
      </c>
      <c r="G727"/>
      <c r="I727"/>
      <c r="J727"/>
      <c r="K727" s="211">
        <f t="shared" si="364"/>
        <v>7.5164111015629581E-4</v>
      </c>
      <c r="L727" s="211">
        <f t="shared" si="364"/>
        <v>7.2571813826045862E-4</v>
      </c>
      <c r="M727" s="211">
        <f t="shared" si="364"/>
        <v>7.0068921069353326E-4</v>
      </c>
      <c r="N727" s="211">
        <f t="shared" si="364"/>
        <v>6.765234932106937E-4</v>
      </c>
      <c r="O727" s="211">
        <f t="shared" si="364"/>
        <v>6.5319121499386268E-4</v>
      </c>
      <c r="P727" s="211">
        <f t="shared" si="364"/>
        <v>6.3066363197572159E-4</v>
      </c>
      <c r="Q727" s="211">
        <f t="shared" si="364"/>
        <v>6.0891299142862081E-4</v>
      </c>
      <c r="R727" s="211">
        <f t="shared" si="364"/>
        <v>5.879124977747651E-4</v>
      </c>
      <c r="S727" s="211">
        <f t="shared" si="364"/>
        <v>5.6763627957555341E-4</v>
      </c>
      <c r="T727" s="211">
        <f t="shared" si="364"/>
        <v>5.4805935765940789E-4</v>
      </c>
      <c r="U727" s="211">
        <f t="shared" si="364"/>
        <v>5.2915761434882544E-4</v>
      </c>
      <c r="V727" s="211">
        <f t="shared" si="364"/>
        <v>5.1090776374874253E-4</v>
      </c>
      <c r="W727" s="211">
        <f t="shared" si="364"/>
        <v>4.932873230596086E-4</v>
      </c>
      <c r="X727" s="211">
        <f t="shared" si="364"/>
        <v>4.7627458487983012E-4</v>
      </c>
      <c r="Y727" s="211">
        <f t="shared" si="364"/>
        <v>4.5984859046346014E-4</v>
      </c>
      <c r="Z727" s="211">
        <f t="shared" si="364"/>
        <v>4.4343292389986E-4</v>
      </c>
      <c r="AA727" s="211">
        <f t="shared" si="364"/>
        <v>4.270279585079113E-4</v>
      </c>
      <c r="AB727" s="211">
        <f t="shared" si="364"/>
        <v>4.1063409606498328E-4</v>
      </c>
      <c r="AC727" s="211">
        <f t="shared" si="364"/>
        <v>3.942517702239027E-4</v>
      </c>
      <c r="AD727" s="211">
        <f t="shared" si="364"/>
        <v>3.7788145050452875E-4</v>
      </c>
      <c r="AE727" s="211">
        <f t="shared" si="364"/>
        <v>3.615236469869667E-4</v>
      </c>
      <c r="AF727" s="211">
        <f t="shared" si="364"/>
        <v>3.4517891586895909E-4</v>
      </c>
      <c r="AG727" s="211">
        <f t="shared" si="364"/>
        <v>3.2884786609771157E-4</v>
      </c>
      <c r="AH727" s="211">
        <f t="shared" si="364"/>
        <v>3.1253116735142819E-4</v>
      </c>
      <c r="AI727" s="211">
        <f t="shared" si="364"/>
        <v>2.9622955973574138E-4</v>
      </c>
      <c r="AJ727" s="211">
        <f t="shared" si="364"/>
        <v>2.7994386568662026E-4</v>
      </c>
      <c r="AK727" s="211">
        <f t="shared" si="364"/>
        <v>2.6367500475228315E-4</v>
      </c>
      <c r="AL727" s="211">
        <f t="shared" si="364"/>
        <v>2.4742401219097067E-4</v>
      </c>
      <c r="AM727" s="211">
        <f>AM726*($K$76/$K$71)^(1/(COUNT($D726:$D731)))</f>
        <v>1.4321332651432574E-2</v>
      </c>
      <c r="AN727" s="210">
        <f t="shared" si="363"/>
        <v>1.4321332651432574E-2</v>
      </c>
      <c r="AO727" s="210">
        <f t="shared" si="363"/>
        <v>1.4321332651432574E-2</v>
      </c>
      <c r="AP727" s="210">
        <f t="shared" si="363"/>
        <v>1.4321332651432574E-2</v>
      </c>
      <c r="AQ727" s="210">
        <f t="shared" si="363"/>
        <v>1.4321332651432574E-2</v>
      </c>
      <c r="AR727" s="210">
        <f t="shared" si="363"/>
        <v>1.4321332651432574E-2</v>
      </c>
      <c r="AS727" s="210">
        <f t="shared" si="363"/>
        <v>1.4321332651432574E-2</v>
      </c>
      <c r="AT727" s="210">
        <f t="shared" si="363"/>
        <v>1.4321332651432574E-2</v>
      </c>
      <c r="AU727" s="210">
        <f t="shared" si="363"/>
        <v>1.4321332651432574E-2</v>
      </c>
      <c r="AV727" s="210">
        <f t="shared" si="363"/>
        <v>1.4321332651432574E-2</v>
      </c>
      <c r="AW727" s="210">
        <f t="shared" si="363"/>
        <v>1.4321332651432574E-2</v>
      </c>
      <c r="AX727" s="210">
        <f t="shared" si="363"/>
        <v>1.4321332651432574E-2</v>
      </c>
      <c r="AY727" s="210">
        <f t="shared" si="363"/>
        <v>1.4321332651432574E-2</v>
      </c>
      <c r="AZ727" s="210">
        <f t="shared" si="363"/>
        <v>1.4321332651432574E-2</v>
      </c>
    </row>
    <row r="728" spans="2:52" s="202" customFormat="1" x14ac:dyDescent="0.25">
      <c r="B728" s="201"/>
      <c r="D728" s="208">
        <f t="shared" si="349"/>
        <v>33</v>
      </c>
      <c r="E728" s="207" t="s">
        <v>689</v>
      </c>
      <c r="G728"/>
      <c r="I728"/>
      <c r="J728"/>
      <c r="K728" s="211">
        <f t="shared" si="364"/>
        <v>7.2985815755735074E-4</v>
      </c>
      <c r="L728" s="211">
        <f t="shared" si="364"/>
        <v>7.0468644694884972E-4</v>
      </c>
      <c r="M728" s="211">
        <f t="shared" si="364"/>
        <v>6.8038287079688273E-4</v>
      </c>
      <c r="N728" s="211">
        <f t="shared" si="364"/>
        <v>6.5691748844917003E-4</v>
      </c>
      <c r="O728" s="211">
        <f t="shared" si="364"/>
        <v>6.3426139186151698E-4</v>
      </c>
      <c r="P728" s="211">
        <f t="shared" si="364"/>
        <v>6.1238666998471357E-4</v>
      </c>
      <c r="Q728" s="211">
        <f t="shared" si="364"/>
        <v>5.9126637437967647E-4</v>
      </c>
      <c r="R728" s="211">
        <f t="shared" si="364"/>
        <v>5.7087448601847337E-4</v>
      </c>
      <c r="S728" s="211">
        <f t="shared" si="364"/>
        <v>5.5118588323032865E-4</v>
      </c>
      <c r="T728" s="211">
        <f t="shared" si="364"/>
        <v>5.3217631075312471E-4</v>
      </c>
      <c r="U728" s="211">
        <f t="shared" si="364"/>
        <v>5.1382234985227003E-4</v>
      </c>
      <c r="V728" s="211">
        <f t="shared" si="364"/>
        <v>4.9610138947012205E-4</v>
      </c>
      <c r="W728" s="211">
        <f t="shared" si="364"/>
        <v>4.7899159837042331E-4</v>
      </c>
      <c r="X728" s="211">
        <f t="shared" si="364"/>
        <v>4.6247189824343487E-4</v>
      </c>
      <c r="Y728" s="211">
        <f t="shared" si="364"/>
        <v>4.4652193773863199E-4</v>
      </c>
      <c r="Z728" s="211">
        <f t="shared" si="364"/>
        <v>4.3058200578002256E-4</v>
      </c>
      <c r="AA728" s="211">
        <f t="shared" si="364"/>
        <v>4.1465246486751173E-4</v>
      </c>
      <c r="AB728" s="211">
        <f t="shared" si="364"/>
        <v>3.9873370513475036E-4</v>
      </c>
      <c r="AC728" s="211">
        <f t="shared" si="364"/>
        <v>3.8282614766707942E-4</v>
      </c>
      <c r="AD728" s="211">
        <f t="shared" si="364"/>
        <v>3.6693024837742698E-4</v>
      </c>
      <c r="AE728" s="211">
        <f t="shared" si="364"/>
        <v>3.5104650256351E-4</v>
      </c>
      <c r="AF728" s="211">
        <f t="shared" si="364"/>
        <v>3.3517545030416939E-4</v>
      </c>
      <c r="AG728" s="211">
        <f t="shared" si="364"/>
        <v>3.1931768289900233E-4</v>
      </c>
      <c r="AH728" s="211">
        <f t="shared" si="364"/>
        <v>3.0347385061858806E-4</v>
      </c>
      <c r="AI728" s="211">
        <f t="shared" si="364"/>
        <v>2.8764467211991066E-4</v>
      </c>
      <c r="AJ728" s="211">
        <f t="shared" si="364"/>
        <v>2.7183094600431457E-4</v>
      </c>
      <c r="AK728" s="211">
        <f t="shared" si="364"/>
        <v>2.5603356517102968E-4</v>
      </c>
      <c r="AL728" s="211">
        <f t="shared" si="364"/>
        <v>2.4025353487597121E-4</v>
      </c>
      <c r="AM728" s="211">
        <f>AM727*($K$76/$K$71)^(1/(COUNT($D727:$D732)))</f>
        <v>1.3906292938882774E-2</v>
      </c>
      <c r="AN728" s="210">
        <f t="shared" si="363"/>
        <v>1.3906292938882774E-2</v>
      </c>
      <c r="AO728" s="210">
        <f t="shared" si="363"/>
        <v>1.3906292938882774E-2</v>
      </c>
      <c r="AP728" s="210">
        <f t="shared" si="363"/>
        <v>1.3906292938882774E-2</v>
      </c>
      <c r="AQ728" s="210">
        <f t="shared" si="363"/>
        <v>1.3906292938882774E-2</v>
      </c>
      <c r="AR728" s="210">
        <f t="shared" si="363"/>
        <v>1.3906292938882774E-2</v>
      </c>
      <c r="AS728" s="210">
        <f t="shared" si="363"/>
        <v>1.3906292938882774E-2</v>
      </c>
      <c r="AT728" s="210">
        <f t="shared" si="363"/>
        <v>1.3906292938882774E-2</v>
      </c>
      <c r="AU728" s="210">
        <f t="shared" si="363"/>
        <v>1.3906292938882774E-2</v>
      </c>
      <c r="AV728" s="210">
        <f t="shared" si="363"/>
        <v>1.3906292938882774E-2</v>
      </c>
      <c r="AW728" s="210">
        <f t="shared" si="363"/>
        <v>1.3906292938882774E-2</v>
      </c>
      <c r="AX728" s="210">
        <f t="shared" si="363"/>
        <v>1.3906292938882774E-2</v>
      </c>
      <c r="AY728" s="210">
        <f t="shared" si="363"/>
        <v>1.3906292938882774E-2</v>
      </c>
      <c r="AZ728" s="210">
        <f t="shared" si="363"/>
        <v>1.3906292938882774E-2</v>
      </c>
    </row>
    <row r="729" spans="2:52" s="202" customFormat="1" x14ac:dyDescent="0.25">
      <c r="B729" s="201"/>
      <c r="D729" s="208">
        <f t="shared" si="349"/>
        <v>34</v>
      </c>
      <c r="E729" s="202" t="s">
        <v>690</v>
      </c>
      <c r="G729"/>
      <c r="I729"/>
      <c r="J729"/>
      <c r="K729" s="211">
        <f t="shared" si="364"/>
        <v>7.0870648632063613E-4</v>
      </c>
      <c r="L729" s="211">
        <f t="shared" si="364"/>
        <v>6.842642650543363E-4</v>
      </c>
      <c r="M729" s="211">
        <f t="shared" si="364"/>
        <v>6.6066501925384933E-4</v>
      </c>
      <c r="N729" s="211">
        <f t="shared" si="364"/>
        <v>6.3787967596266187E-4</v>
      </c>
      <c r="O729" s="211">
        <f t="shared" si="364"/>
        <v>6.1588016490682384E-4</v>
      </c>
      <c r="P729" s="211">
        <f t="shared" si="364"/>
        <v>5.9463938391393298E-4</v>
      </c>
      <c r="Q729" s="211">
        <f t="shared" si="364"/>
        <v>5.7413116552476899E-4</v>
      </c>
      <c r="R729" s="211">
        <f t="shared" si="364"/>
        <v>5.5433024475644104E-4</v>
      </c>
      <c r="S729" s="211">
        <f t="shared" si="364"/>
        <v>5.3521222797733522E-4</v>
      </c>
      <c r="T729" s="211">
        <f t="shared" si="364"/>
        <v>5.1675356285551936E-4</v>
      </c>
      <c r="U729" s="211">
        <f t="shared" si="364"/>
        <v>4.9893150934358205E-4</v>
      </c>
      <c r="V729" s="211">
        <f t="shared" si="364"/>
        <v>4.8172411166416039E-4</v>
      </c>
      <c r="W729" s="211">
        <f t="shared" si="364"/>
        <v>4.6511017126164492E-4</v>
      </c>
      <c r="X729" s="211">
        <f t="shared" si="364"/>
        <v>4.4906922068674012E-4</v>
      </c>
      <c r="Y729" s="211">
        <f t="shared" si="364"/>
        <v>4.3358149838170645E-4</v>
      </c>
      <c r="Z729" s="211">
        <f t="shared" si="364"/>
        <v>4.18103513990351E-4</v>
      </c>
      <c r="AA729" s="211">
        <f t="shared" si="364"/>
        <v>4.0263561950714207E-4</v>
      </c>
      <c r="AB729" s="211">
        <f t="shared" si="364"/>
        <v>3.8717819375945326E-4</v>
      </c>
      <c r="AC729" s="211">
        <f t="shared" si="364"/>
        <v>3.7173164562935199E-4</v>
      </c>
      <c r="AD729" s="211">
        <f t="shared" si="364"/>
        <v>3.5629641781717114E-4</v>
      </c>
      <c r="AE729" s="211">
        <f t="shared" si="364"/>
        <v>3.4087299126664075E-4</v>
      </c>
      <c r="AF729" s="211">
        <f t="shared" si="364"/>
        <v>3.2546189040483442E-4</v>
      </c>
      <c r="AG729" s="211">
        <f t="shared" si="364"/>
        <v>3.1006368939517762E-4</v>
      </c>
      <c r="AH729" s="211">
        <f t="shared" si="364"/>
        <v>2.94679019663068E-4</v>
      </c>
      <c r="AI729" s="211">
        <f t="shared" si="364"/>
        <v>2.7930857903843426E-4</v>
      </c>
      <c r="AJ729" s="211">
        <f t="shared" si="364"/>
        <v>2.6395314297873615E-4</v>
      </c>
      <c r="AK729" s="211">
        <f t="shared" si="364"/>
        <v>2.4861357850651668E-4</v>
      </c>
      <c r="AL729" s="211">
        <f t="shared" si="364"/>
        <v>2.3329086174484878E-4</v>
      </c>
      <c r="AM729" s="211">
        <f>AM728*($K$76/$K$71)^(1/(COUNT($D728:$D733)))</f>
        <v>1.350328129433377E-2</v>
      </c>
      <c r="AN729" s="210">
        <f t="shared" si="363"/>
        <v>1.350328129433377E-2</v>
      </c>
      <c r="AO729" s="210">
        <f t="shared" si="363"/>
        <v>1.350328129433377E-2</v>
      </c>
      <c r="AP729" s="210">
        <f t="shared" si="363"/>
        <v>1.350328129433377E-2</v>
      </c>
      <c r="AQ729" s="210">
        <f t="shared" si="363"/>
        <v>1.350328129433377E-2</v>
      </c>
      <c r="AR729" s="210">
        <f t="shared" si="363"/>
        <v>1.350328129433377E-2</v>
      </c>
      <c r="AS729" s="210">
        <f t="shared" si="363"/>
        <v>1.350328129433377E-2</v>
      </c>
      <c r="AT729" s="210">
        <f t="shared" si="363"/>
        <v>1.350328129433377E-2</v>
      </c>
      <c r="AU729" s="210">
        <f t="shared" si="363"/>
        <v>1.350328129433377E-2</v>
      </c>
      <c r="AV729" s="210">
        <f t="shared" si="363"/>
        <v>1.350328129433377E-2</v>
      </c>
      <c r="AW729" s="210">
        <f t="shared" si="363"/>
        <v>1.350328129433377E-2</v>
      </c>
      <c r="AX729" s="210">
        <f t="shared" si="363"/>
        <v>1.350328129433377E-2</v>
      </c>
      <c r="AY729" s="210">
        <f t="shared" si="363"/>
        <v>1.350328129433377E-2</v>
      </c>
      <c r="AZ729" s="210">
        <f t="shared" si="363"/>
        <v>1.350328129433377E-2</v>
      </c>
    </row>
    <row r="730" spans="2:52" s="202" customFormat="1" x14ac:dyDescent="0.25">
      <c r="B730" s="201"/>
      <c r="D730" s="208">
        <f t="shared" si="349"/>
        <v>35</v>
      </c>
      <c r="E730" s="202" t="s">
        <v>691</v>
      </c>
      <c r="G730"/>
      <c r="I730"/>
      <c r="J730"/>
      <c r="K730" s="209" cm="1">
        <f t="array" ref="K730">SUMPRODUCT((EmissionRates!$J$120:$S$179)*(EmissionRates!$E$120:$E$179=$D730)*(EmissionRates!$J$8:$S$8=$E$698)*(EmissionRates!$B$120:$B$179=K$2)*(EmissionRates!$F$120:$F$179=$F$629))</f>
        <v>7.0379594861873002E-4</v>
      </c>
      <c r="L730" s="210">
        <f t="shared" ref="L730:AL730" si="365">K730*($AM$71/$K$71)^(1/(COUNT(K$2:AM$2)))</f>
        <v>6.7952308441542194E-4</v>
      </c>
      <c r="M730" s="210">
        <f t="shared" si="365"/>
        <v>6.5608735480743026E-4</v>
      </c>
      <c r="N730" s="210">
        <f t="shared" si="365"/>
        <v>6.3345988828108406E-4</v>
      </c>
      <c r="O730" s="210">
        <f t="shared" si="365"/>
        <v>6.1161280905781465E-4</v>
      </c>
      <c r="P730" s="210">
        <f t="shared" si="365"/>
        <v>5.9051920275274836E-4</v>
      </c>
      <c r="Q730" s="210">
        <f t="shared" si="365"/>
        <v>5.7015308321768383E-4</v>
      </c>
      <c r="R730" s="210">
        <f t="shared" si="365"/>
        <v>5.5048936052760422E-4</v>
      </c>
      <c r="S730" s="210">
        <f t="shared" si="365"/>
        <v>5.3150381007128719E-4</v>
      </c>
      <c r="T730" s="210">
        <f t="shared" si="365"/>
        <v>5.1317304270793291E-4</v>
      </c>
      <c r="U730" s="210">
        <f t="shared" si="365"/>
        <v>4.9547447595304529E-4</v>
      </c>
      <c r="V730" s="210">
        <f t="shared" si="365"/>
        <v>4.7838630615806865E-4</v>
      </c>
      <c r="W730" s="210">
        <f t="shared" si="365"/>
        <v>4.6188748164950719E-4</v>
      </c>
      <c r="X730" s="210">
        <f t="shared" si="365"/>
        <v>4.4595767679443546E-4</v>
      </c>
      <c r="Y730" s="210">
        <f t="shared" si="365"/>
        <v>4.3057726696045078E-4</v>
      </c>
      <c r="Z730" s="210">
        <f t="shared" si="365"/>
        <v>4.1520652756737086E-4</v>
      </c>
      <c r="AA730" s="210">
        <f t="shared" si="365"/>
        <v>3.9984580817073863E-4</v>
      </c>
      <c r="AB730" s="210">
        <f t="shared" si="365"/>
        <v>3.8449548497308073E-4</v>
      </c>
      <c r="AC730" s="210">
        <f t="shared" si="365"/>
        <v>3.6915596402337255E-4</v>
      </c>
      <c r="AD730" s="210">
        <f t="shared" si="365"/>
        <v>3.5382768495453219E-4</v>
      </c>
      <c r="AE730" s="210">
        <f t="shared" si="365"/>
        <v>3.3851112537789128E-4</v>
      </c>
      <c r="AF730" s="210">
        <f t="shared" si="365"/>
        <v>3.2320680608683458E-4</v>
      </c>
      <c r="AG730" s="210">
        <f t="shared" si="365"/>
        <v>3.0791529726648169E-4</v>
      </c>
      <c r="AH730" s="210">
        <f t="shared" si="365"/>
        <v>2.9263722596716349E-4</v>
      </c>
      <c r="AI730" s="210">
        <f t="shared" si="365"/>
        <v>2.773732851836333E-4</v>
      </c>
      <c r="AJ730" s="210">
        <f t="shared" si="365"/>
        <v>2.6212424500030398E-4</v>
      </c>
      <c r="AK730" s="210">
        <f t="shared" si="365"/>
        <v>2.4689096643222894E-4</v>
      </c>
      <c r="AL730" s="210">
        <f t="shared" si="365"/>
        <v>2.3167441883904775E-4</v>
      </c>
      <c r="AM730" s="209" cm="1">
        <f t="array" ref="AM730">SUMPRODUCT((EmissionRates!$J$120:$S$179)*(EmissionRates!$E$120:$E$179=$D730)*(EmissionRates!$J$8:$S$8=$E$629)*(EmissionRates!$B$120:$B$179=AM$2)*(EmissionRates!$F$120:$F$179=$F$629))</f>
        <v>1.51920826766287E-2</v>
      </c>
      <c r="AN730" s="210">
        <f t="shared" si="363"/>
        <v>1.51920826766287E-2</v>
      </c>
      <c r="AO730" s="210">
        <f t="shared" si="363"/>
        <v>1.51920826766287E-2</v>
      </c>
      <c r="AP730" s="210">
        <f t="shared" si="363"/>
        <v>1.51920826766287E-2</v>
      </c>
      <c r="AQ730" s="210">
        <f t="shared" si="363"/>
        <v>1.51920826766287E-2</v>
      </c>
      <c r="AR730" s="210">
        <f t="shared" si="363"/>
        <v>1.51920826766287E-2</v>
      </c>
      <c r="AS730" s="210">
        <f t="shared" si="363"/>
        <v>1.51920826766287E-2</v>
      </c>
      <c r="AT730" s="210">
        <f t="shared" si="363"/>
        <v>1.51920826766287E-2</v>
      </c>
      <c r="AU730" s="210">
        <f t="shared" si="363"/>
        <v>1.51920826766287E-2</v>
      </c>
      <c r="AV730" s="210">
        <f t="shared" si="363"/>
        <v>1.51920826766287E-2</v>
      </c>
      <c r="AW730" s="210">
        <f t="shared" si="363"/>
        <v>1.51920826766287E-2</v>
      </c>
      <c r="AX730" s="210">
        <f t="shared" si="363"/>
        <v>1.51920826766287E-2</v>
      </c>
      <c r="AY730" s="210">
        <f t="shared" si="363"/>
        <v>1.51920826766287E-2</v>
      </c>
      <c r="AZ730" s="210">
        <f t="shared" si="363"/>
        <v>1.51920826766287E-2</v>
      </c>
    </row>
    <row r="731" spans="2:52" s="202" customFormat="1" x14ac:dyDescent="0.25">
      <c r="B731" s="201"/>
      <c r="D731" s="208">
        <f t="shared" si="349"/>
        <v>36</v>
      </c>
      <c r="E731" s="202" t="s">
        <v>692</v>
      </c>
      <c r="G731"/>
      <c r="I731"/>
      <c r="J731"/>
      <c r="K731" s="211">
        <f t="shared" ref="K731:AL734" si="366">K730*($K$76/$K$71)^(1/(COUNT($D730:$D735)))</f>
        <v>6.833995738316943E-4</v>
      </c>
      <c r="L731" s="211">
        <f t="shared" si="366"/>
        <v>6.5983014993152686E-4</v>
      </c>
      <c r="M731" s="211">
        <f t="shared" si="366"/>
        <v>6.3707360002815037E-4</v>
      </c>
      <c r="N731" s="211">
        <f t="shared" si="366"/>
        <v>6.1510188931946437E-4</v>
      </c>
      <c r="O731" s="211">
        <f t="shared" si="366"/>
        <v>5.9388794988154677E-4</v>
      </c>
      <c r="P731" s="211">
        <f t="shared" si="366"/>
        <v>5.7340564732247766E-4</v>
      </c>
      <c r="Q731" s="211">
        <f t="shared" si="366"/>
        <v>5.5362974858622559E-4</v>
      </c>
      <c r="R731" s="211">
        <f t="shared" si="366"/>
        <v>5.3453589086692671E-4</v>
      </c>
      <c r="S731" s="211">
        <f t="shared" si="366"/>
        <v>5.1610055159526515E-4</v>
      </c>
      <c r="T731" s="211">
        <f t="shared" si="366"/>
        <v>4.9830101945997761E-4</v>
      </c>
      <c r="U731" s="211">
        <f t="shared" si="366"/>
        <v>4.8111536642878299E-4</v>
      </c>
      <c r="V731" s="211">
        <f t="shared" si="366"/>
        <v>4.6452242073426739E-4</v>
      </c>
      <c r="W731" s="211">
        <f t="shared" si="366"/>
        <v>4.4850174079144633E-4</v>
      </c>
      <c r="X731" s="211">
        <f t="shared" si="366"/>
        <v>4.3303359001487001E-4</v>
      </c>
      <c r="Y731" s="211">
        <f t="shared" si="366"/>
        <v>4.1809891250424956E-4</v>
      </c>
      <c r="Z731" s="211">
        <f t="shared" si="366"/>
        <v>4.031736251800973E-4</v>
      </c>
      <c r="AA731" s="211">
        <f t="shared" si="366"/>
        <v>3.8825806746765364E-4</v>
      </c>
      <c r="AB731" s="211">
        <f t="shared" si="366"/>
        <v>3.7335260466689921E-4</v>
      </c>
      <c r="AC731" s="211">
        <f t="shared" si="366"/>
        <v>3.5845763105929755E-4</v>
      </c>
      <c r="AD731" s="211">
        <f t="shared" si="366"/>
        <v>3.4357357353697498E-4</v>
      </c>
      <c r="AE731" s="211">
        <f t="shared" si="366"/>
        <v>3.2870089586983672E-4</v>
      </c>
      <c r="AF731" s="211">
        <f t="shared" si="366"/>
        <v>3.1384010375840287E-4</v>
      </c>
      <c r="AG731" s="211">
        <f t="shared" si="366"/>
        <v>2.9899175086352996E-4</v>
      </c>
      <c r="AH731" s="211">
        <f t="shared" si="366"/>
        <v>2.8415644606330222E-4</v>
      </c>
      <c r="AI731" s="211">
        <f t="shared" si="366"/>
        <v>2.693348622691224E-4</v>
      </c>
      <c r="AJ731" s="211">
        <f t="shared" si="366"/>
        <v>2.5452774724795432E-4</v>
      </c>
      <c r="AK731" s="211">
        <f t="shared" si="366"/>
        <v>2.3973593706218464E-4</v>
      </c>
      <c r="AL731" s="211">
        <f t="shared" si="366"/>
        <v>2.2496037297890347E-4</v>
      </c>
      <c r="AM731" s="211">
        <f>AM730*($K$76/$K$71)^(1/(COUNT($D730:$D735)))</f>
        <v>1.475180817280939E-2</v>
      </c>
      <c r="AN731" s="210">
        <f t="shared" si="363"/>
        <v>1.475180817280939E-2</v>
      </c>
      <c r="AO731" s="210">
        <f t="shared" si="363"/>
        <v>1.475180817280939E-2</v>
      </c>
      <c r="AP731" s="210">
        <f t="shared" si="363"/>
        <v>1.475180817280939E-2</v>
      </c>
      <c r="AQ731" s="210">
        <f t="shared" si="363"/>
        <v>1.475180817280939E-2</v>
      </c>
      <c r="AR731" s="210">
        <f t="shared" si="363"/>
        <v>1.475180817280939E-2</v>
      </c>
      <c r="AS731" s="210">
        <f t="shared" si="363"/>
        <v>1.475180817280939E-2</v>
      </c>
      <c r="AT731" s="210">
        <f t="shared" si="363"/>
        <v>1.475180817280939E-2</v>
      </c>
      <c r="AU731" s="210">
        <f t="shared" si="363"/>
        <v>1.475180817280939E-2</v>
      </c>
      <c r="AV731" s="210">
        <f t="shared" si="363"/>
        <v>1.475180817280939E-2</v>
      </c>
      <c r="AW731" s="210">
        <f t="shared" si="363"/>
        <v>1.475180817280939E-2</v>
      </c>
      <c r="AX731" s="210">
        <f t="shared" si="363"/>
        <v>1.475180817280939E-2</v>
      </c>
      <c r="AY731" s="210">
        <f t="shared" si="363"/>
        <v>1.475180817280939E-2</v>
      </c>
      <c r="AZ731" s="210">
        <f t="shared" si="363"/>
        <v>1.475180817280939E-2</v>
      </c>
    </row>
    <row r="732" spans="2:52" s="202" customFormat="1" x14ac:dyDescent="0.25">
      <c r="B732" s="201"/>
      <c r="D732" s="208">
        <f t="shared" si="349"/>
        <v>37</v>
      </c>
      <c r="E732" s="202" t="s">
        <v>693</v>
      </c>
      <c r="G732"/>
      <c r="I732"/>
      <c r="J732"/>
      <c r="K732" s="211">
        <f t="shared" si="366"/>
        <v>6.6359429665650144E-4</v>
      </c>
      <c r="L732" s="211">
        <f t="shared" si="366"/>
        <v>6.4070792699147958E-4</v>
      </c>
      <c r="M732" s="211">
        <f t="shared" si="366"/>
        <v>6.1861087380956064E-4</v>
      </c>
      <c r="N732" s="211">
        <f t="shared" si="366"/>
        <v>5.9727591477187563E-4</v>
      </c>
      <c r="O732" s="211">
        <f t="shared" si="366"/>
        <v>5.7667676639709849E-4</v>
      </c>
      <c r="P732" s="211">
        <f t="shared" si="366"/>
        <v>5.567880516816595E-4</v>
      </c>
      <c r="Q732" s="211">
        <f t="shared" si="366"/>
        <v>5.3758526883669199E-4</v>
      </c>
      <c r="R732" s="211">
        <f t="shared" si="366"/>
        <v>5.1904476110319151E-4</v>
      </c>
      <c r="S732" s="211">
        <f t="shared" si="366"/>
        <v>5.0114368760820704E-4</v>
      </c>
      <c r="T732" s="211">
        <f t="shared" si="366"/>
        <v>4.8385999522615724E-4</v>
      </c>
      <c r="U732" s="211">
        <f t="shared" si="366"/>
        <v>4.6717239141060837E-4</v>
      </c>
      <c r="V732" s="211">
        <f t="shared" si="366"/>
        <v>4.5106031796304227E-4</v>
      </c>
      <c r="W732" s="211">
        <f t="shared" si="366"/>
        <v>4.3550392570630161E-4</v>
      </c>
      <c r="X732" s="211">
        <f t="shared" si="366"/>
        <v>4.2048405003150812E-4</v>
      </c>
      <c r="Y732" s="211">
        <f t="shared" si="366"/>
        <v>4.0598218728833267E-4</v>
      </c>
      <c r="Z732" s="211">
        <f t="shared" si="366"/>
        <v>3.9148944259910897E-4</v>
      </c>
      <c r="AA732" s="211">
        <f t="shared" si="366"/>
        <v>3.7700614555235645E-4</v>
      </c>
      <c r="AB732" s="211">
        <f t="shared" si="366"/>
        <v>3.6253265086147121E-4</v>
      </c>
      <c r="AC732" s="211">
        <f t="shared" si="366"/>
        <v>3.480693413814336E-4</v>
      </c>
      <c r="AD732" s="211">
        <f t="shared" si="366"/>
        <v>3.3361663163281291E-4</v>
      </c>
      <c r="AE732" s="211">
        <f t="shared" si="366"/>
        <v>3.1917497194521987E-4</v>
      </c>
      <c r="AF732" s="211">
        <f t="shared" si="366"/>
        <v>3.0474485336370887E-4</v>
      </c>
      <c r="AG732" s="211">
        <f t="shared" si="366"/>
        <v>2.9032681350375518E-4</v>
      </c>
      <c r="AH732" s="211">
        <f t="shared" si="366"/>
        <v>2.7592144359783765E-4</v>
      </c>
      <c r="AI732" s="211">
        <f t="shared" si="366"/>
        <v>2.6152939705603457E-4</v>
      </c>
      <c r="AJ732" s="211">
        <f t="shared" si="366"/>
        <v>2.4715139997463184E-4</v>
      </c>
      <c r="AK732" s="211">
        <f t="shared" si="366"/>
        <v>2.3278826418649085E-4</v>
      </c>
      <c r="AL732" s="211">
        <f t="shared" si="366"/>
        <v>2.1844090368028899E-4</v>
      </c>
      <c r="AM732" s="211">
        <f>AM731*($K$76/$K$71)^(1/(COUNT($D731:$D736)))</f>
        <v>1.4324293054443632E-2</v>
      </c>
      <c r="AN732" s="210">
        <f t="shared" si="363"/>
        <v>1.4324293054443632E-2</v>
      </c>
      <c r="AO732" s="210">
        <f t="shared" si="363"/>
        <v>1.4324293054443632E-2</v>
      </c>
      <c r="AP732" s="210">
        <f t="shared" si="363"/>
        <v>1.4324293054443632E-2</v>
      </c>
      <c r="AQ732" s="210">
        <f t="shared" si="363"/>
        <v>1.4324293054443632E-2</v>
      </c>
      <c r="AR732" s="210">
        <f t="shared" si="363"/>
        <v>1.4324293054443632E-2</v>
      </c>
      <c r="AS732" s="210">
        <f t="shared" si="363"/>
        <v>1.4324293054443632E-2</v>
      </c>
      <c r="AT732" s="210">
        <f t="shared" si="363"/>
        <v>1.4324293054443632E-2</v>
      </c>
      <c r="AU732" s="210">
        <f t="shared" si="363"/>
        <v>1.4324293054443632E-2</v>
      </c>
      <c r="AV732" s="210">
        <f t="shared" si="363"/>
        <v>1.4324293054443632E-2</v>
      </c>
      <c r="AW732" s="210">
        <f t="shared" si="363"/>
        <v>1.4324293054443632E-2</v>
      </c>
      <c r="AX732" s="210">
        <f t="shared" si="363"/>
        <v>1.4324293054443632E-2</v>
      </c>
      <c r="AY732" s="210">
        <f t="shared" si="363"/>
        <v>1.4324293054443632E-2</v>
      </c>
      <c r="AZ732" s="210">
        <f t="shared" si="363"/>
        <v>1.4324293054443632E-2</v>
      </c>
    </row>
    <row r="733" spans="2:52" s="202" customFormat="1" x14ac:dyDescent="0.25">
      <c r="B733" s="201"/>
      <c r="D733" s="208">
        <f t="shared" si="349"/>
        <v>38</v>
      </c>
      <c r="E733" s="202" t="s">
        <v>694</v>
      </c>
      <c r="G733"/>
      <c r="I733"/>
      <c r="J733"/>
      <c r="K733" s="211">
        <f t="shared" si="366"/>
        <v>6.443629867751232E-4</v>
      </c>
      <c r="L733" s="211">
        <f t="shared" si="366"/>
        <v>6.2213987607616752E-4</v>
      </c>
      <c r="M733" s="211">
        <f t="shared" si="366"/>
        <v>6.0068320705569764E-4</v>
      </c>
      <c r="N733" s="211">
        <f t="shared" si="366"/>
        <v>5.7996654629246668E-4</v>
      </c>
      <c r="O733" s="211">
        <f t="shared" si="366"/>
        <v>5.5996437201418761E-4</v>
      </c>
      <c r="P733" s="211">
        <f t="shared" si="366"/>
        <v>5.4065204265613055E-4</v>
      </c>
      <c r="Q733" s="211">
        <f t="shared" si="366"/>
        <v>5.2200576650408836E-4</v>
      </c>
      <c r="R733" s="211">
        <f t="shared" si="366"/>
        <v>5.0400257238430871E-4</v>
      </c>
      <c r="S733" s="211">
        <f t="shared" si="366"/>
        <v>4.866202813642881E-4</v>
      </c>
      <c r="T733" s="211">
        <f t="shared" si="366"/>
        <v>4.6983747942956183E-4</v>
      </c>
      <c r="U733" s="211">
        <f t="shared" si="366"/>
        <v>4.5363349110283109E-4</v>
      </c>
      <c r="V733" s="211">
        <f t="shared" si="366"/>
        <v>4.3798835397292605E-4</v>
      </c>
      <c r="W733" s="211">
        <f t="shared" si="366"/>
        <v>4.2288279410222763E-4</v>
      </c>
      <c r="X733" s="211">
        <f t="shared" si="366"/>
        <v>4.0829820228224887E-4</v>
      </c>
      <c r="Y733" s="211">
        <f t="shared" si="366"/>
        <v>3.9421661110812761E-4</v>
      </c>
      <c r="Z733" s="211">
        <f t="shared" si="366"/>
        <v>3.8014387374198436E-4</v>
      </c>
      <c r="AA733" s="211">
        <f t="shared" si="366"/>
        <v>3.660803102206909E-4</v>
      </c>
      <c r="AB733" s="211">
        <f t="shared" si="366"/>
        <v>3.5202626497786351E-4</v>
      </c>
      <c r="AC733" s="211">
        <f t="shared" si="366"/>
        <v>3.3798210977314486E-4</v>
      </c>
      <c r="AD733" s="211">
        <f t="shared" si="366"/>
        <v>3.2394824711408138E-4</v>
      </c>
      <c r="AE733" s="211">
        <f t="shared" si="366"/>
        <v>3.0992511427949609E-4</v>
      </c>
      <c r="AF733" s="211">
        <f t="shared" si="366"/>
        <v>2.9591318808370071E-4</v>
      </c>
      <c r="AG733" s="211">
        <f t="shared" si="366"/>
        <v>2.8191299056179285E-4</v>
      </c>
      <c r="AH733" s="211">
        <f t="shared" si="366"/>
        <v>2.6792509581202478E-4</v>
      </c>
      <c r="AI733" s="211">
        <f t="shared" si="366"/>
        <v>2.5395013830830894E-4</v>
      </c>
      <c r="AJ733" s="211">
        <f t="shared" si="366"/>
        <v>2.3998882310428098E-4</v>
      </c>
      <c r="AK733" s="211">
        <f t="shared" si="366"/>
        <v>2.2604193850546121E-4</v>
      </c>
      <c r="AL733" s="211">
        <f t="shared" si="366"/>
        <v>2.1211037201265704E-4</v>
      </c>
      <c r="AM733" s="211">
        <f>AM732*($K$76/$K$71)^(1/(COUNT($D732:$D737)))</f>
        <v>1.3909167547865815E-2</v>
      </c>
      <c r="AN733" s="210">
        <f t="shared" si="363"/>
        <v>1.3909167547865815E-2</v>
      </c>
      <c r="AO733" s="210">
        <f t="shared" si="363"/>
        <v>1.3909167547865815E-2</v>
      </c>
      <c r="AP733" s="210">
        <f t="shared" si="363"/>
        <v>1.3909167547865815E-2</v>
      </c>
      <c r="AQ733" s="210">
        <f t="shared" si="363"/>
        <v>1.3909167547865815E-2</v>
      </c>
      <c r="AR733" s="210">
        <f t="shared" si="363"/>
        <v>1.3909167547865815E-2</v>
      </c>
      <c r="AS733" s="210">
        <f t="shared" si="363"/>
        <v>1.3909167547865815E-2</v>
      </c>
      <c r="AT733" s="210">
        <f t="shared" si="363"/>
        <v>1.3909167547865815E-2</v>
      </c>
      <c r="AU733" s="210">
        <f t="shared" si="363"/>
        <v>1.3909167547865815E-2</v>
      </c>
      <c r="AV733" s="210">
        <f t="shared" si="363"/>
        <v>1.3909167547865815E-2</v>
      </c>
      <c r="AW733" s="210">
        <f t="shared" si="363"/>
        <v>1.3909167547865815E-2</v>
      </c>
      <c r="AX733" s="210">
        <f t="shared" si="363"/>
        <v>1.3909167547865815E-2</v>
      </c>
      <c r="AY733" s="210">
        <f t="shared" si="363"/>
        <v>1.3909167547865815E-2</v>
      </c>
      <c r="AZ733" s="210">
        <f t="shared" si="363"/>
        <v>1.3909167547865815E-2</v>
      </c>
    </row>
    <row r="734" spans="2:52" s="202" customFormat="1" x14ac:dyDescent="0.25">
      <c r="B734" s="201"/>
      <c r="D734" s="208">
        <f t="shared" si="349"/>
        <v>39</v>
      </c>
      <c r="E734" s="202" t="s">
        <v>695</v>
      </c>
      <c r="G734"/>
      <c r="I734"/>
      <c r="J734"/>
      <c r="K734" s="211">
        <f t="shared" si="366"/>
        <v>6.2568901031510957E-4</v>
      </c>
      <c r="L734" s="211">
        <f t="shared" si="366"/>
        <v>6.0410993699039459E-4</v>
      </c>
      <c r="M734" s="211">
        <f t="shared" si="366"/>
        <v>5.8327509346335334E-4</v>
      </c>
      <c r="N734" s="211">
        <f t="shared" si="366"/>
        <v>5.6315881236711533E-4</v>
      </c>
      <c r="O734" s="211">
        <f t="shared" si="366"/>
        <v>5.4373631156370643E-4</v>
      </c>
      <c r="P734" s="211">
        <f t="shared" si="366"/>
        <v>5.2498366361383416E-4</v>
      </c>
      <c r="Q734" s="211">
        <f t="shared" si="366"/>
        <v>5.0687776629961565E-4</v>
      </c>
      <c r="R734" s="211">
        <f t="shared" si="366"/>
        <v>4.8939631416393154E-4</v>
      </c>
      <c r="S734" s="211">
        <f t="shared" si="366"/>
        <v>4.7251777103134548E-4</v>
      </c>
      <c r="T734" s="211">
        <f t="shared" si="366"/>
        <v>4.5622134347673477E-4</v>
      </c>
      <c r="U734" s="211">
        <f t="shared" si="366"/>
        <v>4.4048695520894923E-4</v>
      </c>
      <c r="V734" s="211">
        <f t="shared" si="366"/>
        <v>4.2529522233793822E-4</v>
      </c>
      <c r="W734" s="211">
        <f t="shared" si="366"/>
        <v>4.1062742949487819E-4</v>
      </c>
      <c r="X734" s="211">
        <f t="shared" si="366"/>
        <v>3.964655067758797E-4</v>
      </c>
      <c r="Y734" s="211">
        <f t="shared" si="366"/>
        <v>3.8279200748087325E-4</v>
      </c>
      <c r="Z734" s="211">
        <f t="shared" si="366"/>
        <v>3.6912710540585762E-4</v>
      </c>
      <c r="AA734" s="211">
        <f t="shared" si="366"/>
        <v>3.554711113128687E-4</v>
      </c>
      <c r="AB734" s="211">
        <f t="shared" si="366"/>
        <v>3.4182435965365637E-4</v>
      </c>
      <c r="AC734" s="211">
        <f t="shared" si="366"/>
        <v>3.2818721141407431E-4</v>
      </c>
      <c r="AD734" s="211">
        <f t="shared" si="366"/>
        <v>3.1456005743678972E-4</v>
      </c>
      <c r="AE734" s="211">
        <f t="shared" si="366"/>
        <v>3.0094332232805652E-4</v>
      </c>
      <c r="AF734" s="211">
        <f t="shared" si="366"/>
        <v>2.8733746908385832E-4</v>
      </c>
      <c r="AG734" s="211">
        <f t="shared" si="366"/>
        <v>2.7374300461044241E-4</v>
      </c>
      <c r="AH734" s="211">
        <f t="shared" si="366"/>
        <v>2.6016048636839337E-4</v>
      </c>
      <c r="AI734" s="211">
        <f t="shared" si="366"/>
        <v>2.4659053044423778E-4</v>
      </c>
      <c r="AJ734" s="211">
        <f t="shared" si="366"/>
        <v>2.3303382145878804E-4</v>
      </c>
      <c r="AK734" s="211">
        <f t="shared" si="366"/>
        <v>2.1949112487205808E-4</v>
      </c>
      <c r="AL734" s="211">
        <f t="shared" si="366"/>
        <v>2.0596330246461759E-4</v>
      </c>
      <c r="AM734" s="211">
        <f>AM733*($K$76/$K$71)^(1/(COUNT($D733:$D738)))</f>
        <v>1.3506072595644609E-2</v>
      </c>
      <c r="AN734" s="210">
        <f t="shared" si="363"/>
        <v>1.3506072595644609E-2</v>
      </c>
      <c r="AO734" s="210">
        <f t="shared" si="363"/>
        <v>1.3506072595644609E-2</v>
      </c>
      <c r="AP734" s="210">
        <f t="shared" si="363"/>
        <v>1.3506072595644609E-2</v>
      </c>
      <c r="AQ734" s="210">
        <f t="shared" si="363"/>
        <v>1.3506072595644609E-2</v>
      </c>
      <c r="AR734" s="210">
        <f t="shared" si="363"/>
        <v>1.3506072595644609E-2</v>
      </c>
      <c r="AS734" s="210">
        <f t="shared" si="363"/>
        <v>1.3506072595644609E-2</v>
      </c>
      <c r="AT734" s="210">
        <f t="shared" si="363"/>
        <v>1.3506072595644609E-2</v>
      </c>
      <c r="AU734" s="210">
        <f t="shared" si="363"/>
        <v>1.3506072595644609E-2</v>
      </c>
      <c r="AV734" s="210">
        <f t="shared" si="363"/>
        <v>1.3506072595644609E-2</v>
      </c>
      <c r="AW734" s="210">
        <f t="shared" si="363"/>
        <v>1.3506072595644609E-2</v>
      </c>
      <c r="AX734" s="210">
        <f t="shared" si="363"/>
        <v>1.3506072595644609E-2</v>
      </c>
      <c r="AY734" s="210">
        <f t="shared" si="363"/>
        <v>1.3506072595644609E-2</v>
      </c>
      <c r="AZ734" s="210">
        <f t="shared" si="363"/>
        <v>1.3506072595644609E-2</v>
      </c>
    </row>
    <row r="735" spans="2:52" s="202" customFormat="1" x14ac:dyDescent="0.25">
      <c r="B735" s="201"/>
      <c r="D735" s="208">
        <f t="shared" si="349"/>
        <v>40</v>
      </c>
      <c r="E735" s="202" t="s">
        <v>696</v>
      </c>
      <c r="G735"/>
      <c r="I735"/>
      <c r="J735"/>
      <c r="K735" s="209" cm="1">
        <f t="array" ref="K735">SUMPRODUCT((EmissionRates!$J$120:$S$179)*(EmissionRates!$E$120:$E$179=$D735)*(EmissionRates!$J$8:$S$8=$E$698)*(EmissionRates!$B$120:$B$179=K$2)*(EmissionRates!$F$120:$F$179=$F$629))</f>
        <v>6.27432863292429E-4</v>
      </c>
      <c r="L735" s="210">
        <f t="shared" ref="L735:AL735" si="367">K735*($AM$71/$K$71)^(1/(COUNT(K$2:AM$2)))</f>
        <v>6.0579364710017963E-4</v>
      </c>
      <c r="M735" s="210">
        <f t="shared" si="367"/>
        <v>5.8490073494268826E-4</v>
      </c>
      <c r="N735" s="210">
        <f t="shared" si="367"/>
        <v>5.6472838791576604E-4</v>
      </c>
      <c r="O735" s="210">
        <f t="shared" si="367"/>
        <v>5.4525175481133427E-4</v>
      </c>
      <c r="P735" s="210">
        <f t="shared" si="367"/>
        <v>5.2644684150212066E-4</v>
      </c>
      <c r="Q735" s="210">
        <f t="shared" si="367"/>
        <v>5.0829048138223041E-4</v>
      </c>
      <c r="R735" s="210">
        <f t="shared" si="367"/>
        <v>4.9076030682717806E-4</v>
      </c>
      <c r="S735" s="210">
        <f t="shared" si="367"/>
        <v>4.7383472163821996E-4</v>
      </c>
      <c r="T735" s="210">
        <f t="shared" si="367"/>
        <v>4.5749287443703997E-4</v>
      </c>
      <c r="U735" s="210">
        <f t="shared" si="367"/>
        <v>4.4171463297801289E-4</v>
      </c>
      <c r="V735" s="210">
        <f t="shared" si="367"/>
        <v>4.2648055934639887E-4</v>
      </c>
      <c r="W735" s="210">
        <f t="shared" si="367"/>
        <v>4.1177188601191511E-4</v>
      </c>
      <c r="X735" s="210">
        <f t="shared" si="367"/>
        <v>3.975704927081838E-4</v>
      </c>
      <c r="Y735" s="210">
        <f t="shared" si="367"/>
        <v>3.8385888410957298E-4</v>
      </c>
      <c r="Z735" s="210">
        <f t="shared" si="367"/>
        <v>3.7015589669219808E-4</v>
      </c>
      <c r="AA735" s="210">
        <f t="shared" si="367"/>
        <v>3.5646184208421733E-4</v>
      </c>
      <c r="AB735" s="210">
        <f t="shared" si="367"/>
        <v>3.4277705566952845E-4</v>
      </c>
      <c r="AC735" s="210">
        <f t="shared" si="367"/>
        <v>3.2910189944008626E-4</v>
      </c>
      <c r="AD735" s="210">
        <f t="shared" si="367"/>
        <v>3.1543676532787214E-4</v>
      </c>
      <c r="AE735" s="210">
        <f t="shared" si="367"/>
        <v>3.0178207912255698E-4</v>
      </c>
      <c r="AF735" s="210">
        <f t="shared" si="367"/>
        <v>2.8813830511053689E-4</v>
      </c>
      <c r="AG735" s="210">
        <f t="shared" si="367"/>
        <v>2.7450595161085362E-4</v>
      </c>
      <c r="AH735" s="210">
        <f t="shared" si="367"/>
        <v>2.6088557763778584E-4</v>
      </c>
      <c r="AI735" s="210">
        <f t="shared" si="367"/>
        <v>2.4727780099495001E-4</v>
      </c>
      <c r="AJ735" s="210">
        <f t="shared" si="367"/>
        <v>2.3368330821125997E-4</v>
      </c>
      <c r="AK735" s="210">
        <f t="shared" si="367"/>
        <v>2.2010286688013727E-4</v>
      </c>
      <c r="AL735" s="210">
        <f t="shared" si="367"/>
        <v>2.0653734118401349E-4</v>
      </c>
      <c r="AM735" s="209" cm="1">
        <f t="array" ref="AM735">SUMPRODUCT((EmissionRates!$J$120:$S$179)*(EmissionRates!$E$120:$E$179=$D735)*(EmissionRates!$J$8:$S$8=$E$629)*(EmissionRates!$B$120:$B$179=AM$2)*(EmissionRates!$F$120:$F$179=$F$629))</f>
        <v>1.5486239276289501E-2</v>
      </c>
      <c r="AN735" s="210">
        <f t="shared" si="363"/>
        <v>1.5486239276289501E-2</v>
      </c>
      <c r="AO735" s="210">
        <f t="shared" si="363"/>
        <v>1.5486239276289501E-2</v>
      </c>
      <c r="AP735" s="210">
        <f t="shared" si="363"/>
        <v>1.5486239276289501E-2</v>
      </c>
      <c r="AQ735" s="210">
        <f t="shared" si="363"/>
        <v>1.5486239276289501E-2</v>
      </c>
      <c r="AR735" s="210">
        <f t="shared" si="363"/>
        <v>1.5486239276289501E-2</v>
      </c>
      <c r="AS735" s="210">
        <f t="shared" si="363"/>
        <v>1.5486239276289501E-2</v>
      </c>
      <c r="AT735" s="210">
        <f t="shared" si="363"/>
        <v>1.5486239276289501E-2</v>
      </c>
      <c r="AU735" s="210">
        <f t="shared" si="363"/>
        <v>1.5486239276289501E-2</v>
      </c>
      <c r="AV735" s="210">
        <f t="shared" si="363"/>
        <v>1.5486239276289501E-2</v>
      </c>
      <c r="AW735" s="210">
        <f t="shared" si="363"/>
        <v>1.5486239276289501E-2</v>
      </c>
      <c r="AX735" s="210">
        <f t="shared" si="363"/>
        <v>1.5486239276289501E-2</v>
      </c>
      <c r="AY735" s="210">
        <f t="shared" si="363"/>
        <v>1.5486239276289501E-2</v>
      </c>
      <c r="AZ735" s="210">
        <f t="shared" si="363"/>
        <v>1.5486239276289501E-2</v>
      </c>
    </row>
    <row r="736" spans="2:52" s="202" customFormat="1" x14ac:dyDescent="0.25">
      <c r="B736" s="201"/>
      <c r="D736" s="208">
        <f t="shared" si="349"/>
        <v>41</v>
      </c>
      <c r="E736" s="202" t="s">
        <v>697</v>
      </c>
      <c r="G736"/>
      <c r="I736"/>
      <c r="J736"/>
      <c r="K736" s="211">
        <f t="shared" ref="K736:AL739" si="368">K735*($K$76/$K$71)^(1/(COUNT($D735:$D740)))</f>
        <v>6.0924953066806339E-4</v>
      </c>
      <c r="L736" s="211">
        <f t="shared" si="368"/>
        <v>5.8823743028178169E-4</v>
      </c>
      <c r="M736" s="211">
        <f t="shared" si="368"/>
        <v>5.6795000564889618E-4</v>
      </c>
      <c r="N736" s="211">
        <f t="shared" si="368"/>
        <v>5.4836226379212697E-4</v>
      </c>
      <c r="O736" s="211">
        <f t="shared" si="368"/>
        <v>5.294500737044065E-4</v>
      </c>
      <c r="P736" s="211">
        <f t="shared" si="368"/>
        <v>5.1119013662082361E-4</v>
      </c>
      <c r="Q736" s="211">
        <f t="shared" si="368"/>
        <v>4.9355995731584213E-4</v>
      </c>
      <c r="R736" s="211">
        <f t="shared" si="368"/>
        <v>4.7653781639043591E-4</v>
      </c>
      <c r="S736" s="211">
        <f t="shared" si="368"/>
        <v>4.6010274351499907E-4</v>
      </c>
      <c r="T736" s="211">
        <f t="shared" si="368"/>
        <v>4.4423449159506772E-4</v>
      </c>
      <c r="U736" s="211">
        <f t="shared" si="368"/>
        <v>4.2891351182802718E-4</v>
      </c>
      <c r="V736" s="211">
        <f t="shared" si="368"/>
        <v>4.1412092962007582E-4</v>
      </c>
      <c r="W736" s="211">
        <f t="shared" si="368"/>
        <v>3.9983852133377684E-4</v>
      </c>
      <c r="X736" s="211">
        <f t="shared" si="368"/>
        <v>3.8604869183755177E-4</v>
      </c>
      <c r="Y736" s="211">
        <f t="shared" si="368"/>
        <v>3.7273445282945834E-4</v>
      </c>
      <c r="Z736" s="211">
        <f t="shared" si="368"/>
        <v>3.5942858515625837E-4</v>
      </c>
      <c r="AA736" s="211">
        <f t="shared" si="368"/>
        <v>3.4613139141496301E-4</v>
      </c>
      <c r="AB736" s="211">
        <f t="shared" si="368"/>
        <v>3.3284319726986921E-4</v>
      </c>
      <c r="AC736" s="211">
        <f t="shared" si="368"/>
        <v>3.1956435422221557E-4</v>
      </c>
      <c r="AD736" s="211">
        <f t="shared" si="368"/>
        <v>3.0629524284558955E-4</v>
      </c>
      <c r="AE736" s="211">
        <f t="shared" si="368"/>
        <v>2.9303627659005472E-4</v>
      </c>
      <c r="AF736" s="211">
        <f t="shared" si="368"/>
        <v>2.7978790628674442E-4</v>
      </c>
      <c r="AG736" s="211">
        <f t="shared" si="368"/>
        <v>2.6655062552334872E-4</v>
      </c>
      <c r="AH736" s="211">
        <f t="shared" si="368"/>
        <v>2.5332497711361997E-4</v>
      </c>
      <c r="AI736" s="211">
        <f t="shared" si="368"/>
        <v>2.4011156095690269E-4</v>
      </c>
      <c r="AJ736" s="211">
        <f t="shared" si="368"/>
        <v>2.2691104368614362E-4</v>
      </c>
      <c r="AK736" s="211">
        <f t="shared" si="368"/>
        <v>2.1372417064950534E-4</v>
      </c>
      <c r="AL736" s="211">
        <f t="shared" si="368"/>
        <v>2.005517809849605E-4</v>
      </c>
      <c r="AM736" s="211">
        <f>AM735*($K$76/$K$71)^(1/(COUNT($D735:$D740)))</f>
        <v>1.5037439960321817E-2</v>
      </c>
      <c r="AN736" s="210">
        <f t="shared" si="363"/>
        <v>1.5037439960321817E-2</v>
      </c>
      <c r="AO736" s="210">
        <f t="shared" si="363"/>
        <v>1.5037439960321817E-2</v>
      </c>
      <c r="AP736" s="210">
        <f t="shared" si="363"/>
        <v>1.5037439960321817E-2</v>
      </c>
      <c r="AQ736" s="210">
        <f t="shared" si="363"/>
        <v>1.5037439960321817E-2</v>
      </c>
      <c r="AR736" s="210">
        <f t="shared" si="363"/>
        <v>1.5037439960321817E-2</v>
      </c>
      <c r="AS736" s="210">
        <f t="shared" si="363"/>
        <v>1.5037439960321817E-2</v>
      </c>
      <c r="AT736" s="210">
        <f t="shared" si="363"/>
        <v>1.5037439960321817E-2</v>
      </c>
      <c r="AU736" s="210">
        <f t="shared" si="363"/>
        <v>1.5037439960321817E-2</v>
      </c>
      <c r="AV736" s="210">
        <f t="shared" si="363"/>
        <v>1.5037439960321817E-2</v>
      </c>
      <c r="AW736" s="210">
        <f t="shared" si="363"/>
        <v>1.5037439960321817E-2</v>
      </c>
      <c r="AX736" s="210">
        <f t="shared" si="363"/>
        <v>1.5037439960321817E-2</v>
      </c>
      <c r="AY736" s="210">
        <f t="shared" si="363"/>
        <v>1.5037439960321817E-2</v>
      </c>
      <c r="AZ736" s="210">
        <f t="shared" si="363"/>
        <v>1.5037439960321817E-2</v>
      </c>
    </row>
    <row r="737" spans="2:52" s="202" customFormat="1" x14ac:dyDescent="0.25">
      <c r="B737" s="201"/>
      <c r="D737" s="208">
        <f t="shared" si="349"/>
        <v>42</v>
      </c>
      <c r="E737" s="202" t="s">
        <v>698</v>
      </c>
      <c r="G737"/>
      <c r="I737"/>
      <c r="J737"/>
      <c r="K737" s="211">
        <f t="shared" si="368"/>
        <v>5.9159316053589703E-4</v>
      </c>
      <c r="L737" s="211">
        <f t="shared" si="368"/>
        <v>5.7119000181144581E-4</v>
      </c>
      <c r="M737" s="211">
        <f t="shared" si="368"/>
        <v>5.5149051735793782E-4</v>
      </c>
      <c r="N737" s="211">
        <f t="shared" si="368"/>
        <v>5.3247043850765006E-4</v>
      </c>
      <c r="O737" s="211">
        <f t="shared" si="368"/>
        <v>5.1410633358272412E-4</v>
      </c>
      <c r="P737" s="211">
        <f t="shared" si="368"/>
        <v>4.9637557902864476E-4</v>
      </c>
      <c r="Q737" s="211">
        <f t="shared" si="368"/>
        <v>4.7925633154328058E-4</v>
      </c>
      <c r="R737" s="211">
        <f t="shared" si="368"/>
        <v>4.6272750116715179E-4</v>
      </c>
      <c r="S737" s="211">
        <f t="shared" si="368"/>
        <v>4.4676872530177524E-4</v>
      </c>
      <c r="T737" s="211">
        <f t="shared" si="368"/>
        <v>4.3136034362407705E-4</v>
      </c>
      <c r="U737" s="211">
        <f t="shared" si="368"/>
        <v>4.1648337386596942E-4</v>
      </c>
      <c r="V737" s="211">
        <f t="shared" si="368"/>
        <v>4.0211948842925347E-4</v>
      </c>
      <c r="W737" s="211">
        <f t="shared" si="368"/>
        <v>3.8825099180703914E-4</v>
      </c>
      <c r="X737" s="211">
        <f t="shared" si="368"/>
        <v>3.7486079878386617E-4</v>
      </c>
      <c r="Y737" s="211">
        <f t="shared" si="368"/>
        <v>3.6193241338767005E-4</v>
      </c>
      <c r="Z737" s="211">
        <f t="shared" si="368"/>
        <v>3.4901215672070271E-4</v>
      </c>
      <c r="AA737" s="211">
        <f t="shared" si="368"/>
        <v>3.361003226105555E-4</v>
      </c>
      <c r="AB737" s="211">
        <f t="shared" si="368"/>
        <v>3.2319722728360372E-4</v>
      </c>
      <c r="AC737" s="211">
        <f t="shared" si="368"/>
        <v>3.1030321205439623E-4</v>
      </c>
      <c r="AD737" s="211">
        <f t="shared" si="368"/>
        <v>2.9741864646729872E-4</v>
      </c>
      <c r="AE737" s="211">
        <f t="shared" si="368"/>
        <v>2.8454393199037577E-4</v>
      </c>
      <c r="AF737" s="211">
        <f t="shared" si="368"/>
        <v>2.7167950638943845E-4</v>
      </c>
      <c r="AG737" s="211">
        <f t="shared" si="368"/>
        <v>2.5882584894774746E-4</v>
      </c>
      <c r="AH737" s="211">
        <f t="shared" si="368"/>
        <v>2.4598348674802862E-4</v>
      </c>
      <c r="AI737" s="211">
        <f t="shared" si="368"/>
        <v>2.3315300230422956E-4</v>
      </c>
      <c r="AJ737" s="211">
        <f t="shared" si="368"/>
        <v>2.2033504292992551E-4</v>
      </c>
      <c r="AK737" s="211">
        <f t="shared" si="368"/>
        <v>2.0753033237269934E-4</v>
      </c>
      <c r="AL737" s="211">
        <f t="shared" si="368"/>
        <v>1.9473968545186625E-4</v>
      </c>
      <c r="AM737" s="211">
        <f>AM736*($K$76/$K$71)^(1/(COUNT($D736:$D741)))</f>
        <v>1.4601647083323564E-2</v>
      </c>
      <c r="AN737" s="210">
        <f t="shared" si="363"/>
        <v>1.4601647083323564E-2</v>
      </c>
      <c r="AO737" s="210">
        <f t="shared" si="363"/>
        <v>1.4601647083323564E-2</v>
      </c>
      <c r="AP737" s="210">
        <f t="shared" si="363"/>
        <v>1.4601647083323564E-2</v>
      </c>
      <c r="AQ737" s="210">
        <f t="shared" si="363"/>
        <v>1.4601647083323564E-2</v>
      </c>
      <c r="AR737" s="210">
        <f t="shared" si="363"/>
        <v>1.4601647083323564E-2</v>
      </c>
      <c r="AS737" s="210">
        <f t="shared" si="363"/>
        <v>1.4601647083323564E-2</v>
      </c>
      <c r="AT737" s="210">
        <f t="shared" si="363"/>
        <v>1.4601647083323564E-2</v>
      </c>
      <c r="AU737" s="210">
        <f t="shared" si="363"/>
        <v>1.4601647083323564E-2</v>
      </c>
      <c r="AV737" s="210">
        <f t="shared" si="363"/>
        <v>1.4601647083323564E-2</v>
      </c>
      <c r="AW737" s="210">
        <f t="shared" si="363"/>
        <v>1.4601647083323564E-2</v>
      </c>
      <c r="AX737" s="210">
        <f t="shared" si="363"/>
        <v>1.4601647083323564E-2</v>
      </c>
      <c r="AY737" s="210">
        <f t="shared" si="363"/>
        <v>1.4601647083323564E-2</v>
      </c>
      <c r="AZ737" s="210">
        <f t="shared" si="363"/>
        <v>1.4601647083323564E-2</v>
      </c>
    </row>
    <row r="738" spans="2:52" s="202" customFormat="1" x14ac:dyDescent="0.25">
      <c r="B738" s="201"/>
      <c r="D738" s="208">
        <f t="shared" si="349"/>
        <v>43</v>
      </c>
      <c r="E738" s="202" t="s">
        <v>699</v>
      </c>
      <c r="G738"/>
      <c r="I738"/>
      <c r="J738"/>
      <c r="K738" s="211">
        <f t="shared" si="368"/>
        <v>5.7444848124722173E-4</v>
      </c>
      <c r="L738" s="211">
        <f t="shared" si="368"/>
        <v>5.5463661673666874E-4</v>
      </c>
      <c r="M738" s="211">
        <f t="shared" si="368"/>
        <v>5.3550803364855462E-4</v>
      </c>
      <c r="N738" s="211">
        <f t="shared" si="368"/>
        <v>5.170391666338434E-4</v>
      </c>
      <c r="O738" s="211">
        <f t="shared" si="368"/>
        <v>4.9920726307695941E-4</v>
      </c>
      <c r="P738" s="211">
        <f t="shared" si="368"/>
        <v>4.8199035506583287E-4</v>
      </c>
      <c r="Q738" s="211">
        <f t="shared" si="368"/>
        <v>4.6536723232865567E-4</v>
      </c>
      <c r="R738" s="211">
        <f t="shared" si="368"/>
        <v>4.4931741610400717E-4</v>
      </c>
      <c r="S738" s="211">
        <f t="shared" si="368"/>
        <v>4.3382113391216107E-4</v>
      </c>
      <c r="T738" s="211">
        <f t="shared" si="368"/>
        <v>4.188592951964916E-4</v>
      </c>
      <c r="U738" s="211">
        <f t="shared" si="368"/>
        <v>4.0441346780497087E-4</v>
      </c>
      <c r="V738" s="211">
        <f t="shared" si="368"/>
        <v>3.9046585528278405E-4</v>
      </c>
      <c r="W738" s="211">
        <f t="shared" si="368"/>
        <v>3.7699927494808826E-4</v>
      </c>
      <c r="X738" s="211">
        <f t="shared" si="368"/>
        <v>3.6399713672390554E-4</v>
      </c>
      <c r="Y738" s="211">
        <f t="shared" si="368"/>
        <v>3.5144342270007178E-4</v>
      </c>
      <c r="Z738" s="211">
        <f t="shared" si="368"/>
        <v>3.3889760183064115E-4</v>
      </c>
      <c r="AA738" s="211">
        <f t="shared" si="368"/>
        <v>3.2635995942792765E-4</v>
      </c>
      <c r="AB738" s="211">
        <f t="shared" si="368"/>
        <v>3.1383080255390085E-4</v>
      </c>
      <c r="AC738" s="211">
        <f t="shared" si="368"/>
        <v>3.0131046263163542E-4</v>
      </c>
      <c r="AD738" s="211">
        <f t="shared" si="368"/>
        <v>2.8879929849590796E-4</v>
      </c>
      <c r="AE738" s="211">
        <f t="shared" si="368"/>
        <v>2.7629769998002848E-4</v>
      </c>
      <c r="AF738" s="211">
        <f t="shared" si="368"/>
        <v>2.6380609216312587E-4</v>
      </c>
      <c r="AG738" s="211">
        <f t="shared" si="368"/>
        <v>2.5132494043858121E-4</v>
      </c>
      <c r="AH738" s="211">
        <f t="shared" si="368"/>
        <v>2.3885475661398719E-4</v>
      </c>
      <c r="AI738" s="211">
        <f t="shared" si="368"/>
        <v>2.2639610632173242E-4</v>
      </c>
      <c r="AJ738" s="211">
        <f t="shared" si="368"/>
        <v>2.139496181159061E-4</v>
      </c>
      <c r="AK738" s="211">
        <f t="shared" si="368"/>
        <v>2.0151599476950756E-4</v>
      </c>
      <c r="AL738" s="211">
        <f t="shared" si="368"/>
        <v>1.8909602748796192E-4</v>
      </c>
      <c r="AM738" s="211">
        <f>AM737*($K$76/$K$71)^(1/(COUNT($D737:$D742)))</f>
        <v>1.4178483711888993E-2</v>
      </c>
      <c r="AN738" s="210">
        <f t="shared" si="363"/>
        <v>1.4178483711888993E-2</v>
      </c>
      <c r="AO738" s="210">
        <f t="shared" si="363"/>
        <v>1.4178483711888993E-2</v>
      </c>
      <c r="AP738" s="210">
        <f t="shared" si="363"/>
        <v>1.4178483711888993E-2</v>
      </c>
      <c r="AQ738" s="210">
        <f t="shared" si="363"/>
        <v>1.4178483711888993E-2</v>
      </c>
      <c r="AR738" s="210">
        <f t="shared" si="363"/>
        <v>1.4178483711888993E-2</v>
      </c>
      <c r="AS738" s="210">
        <f t="shared" si="363"/>
        <v>1.4178483711888993E-2</v>
      </c>
      <c r="AT738" s="210">
        <f t="shared" si="363"/>
        <v>1.4178483711888993E-2</v>
      </c>
      <c r="AU738" s="210">
        <f t="shared" si="363"/>
        <v>1.4178483711888993E-2</v>
      </c>
      <c r="AV738" s="210">
        <f t="shared" si="363"/>
        <v>1.4178483711888993E-2</v>
      </c>
      <c r="AW738" s="210">
        <f t="shared" si="363"/>
        <v>1.4178483711888993E-2</v>
      </c>
      <c r="AX738" s="210">
        <f t="shared" si="363"/>
        <v>1.4178483711888993E-2</v>
      </c>
      <c r="AY738" s="210">
        <f t="shared" si="363"/>
        <v>1.4178483711888993E-2</v>
      </c>
      <c r="AZ738" s="210">
        <f t="shared" si="363"/>
        <v>1.4178483711888993E-2</v>
      </c>
    </row>
    <row r="739" spans="2:52" s="202" customFormat="1" x14ac:dyDescent="0.25">
      <c r="B739" s="201"/>
      <c r="D739" s="208">
        <f t="shared" si="349"/>
        <v>44</v>
      </c>
      <c r="E739" s="202" t="s">
        <v>700</v>
      </c>
      <c r="G739"/>
      <c r="I739"/>
      <c r="J739"/>
      <c r="K739" s="211">
        <f t="shared" si="368"/>
        <v>5.5780066373369822E-4</v>
      </c>
      <c r="L739" s="211">
        <f t="shared" si="368"/>
        <v>5.3856295742138471E-4</v>
      </c>
      <c r="M739" s="211">
        <f t="shared" si="368"/>
        <v>5.1998873067842411E-4</v>
      </c>
      <c r="N739" s="211">
        <f t="shared" si="368"/>
        <v>5.0205510109192384E-4</v>
      </c>
      <c r="O739" s="211">
        <f t="shared" si="368"/>
        <v>4.8473997542901082E-4</v>
      </c>
      <c r="P739" s="211">
        <f t="shared" si="368"/>
        <v>4.6802202241919976E-4</v>
      </c>
      <c r="Q739" s="211">
        <f t="shared" si="368"/>
        <v>4.5188064647545573E-4</v>
      </c>
      <c r="R739" s="211">
        <f t="shared" si="368"/>
        <v>4.3629596232157785E-4</v>
      </c>
      <c r="S739" s="211">
        <f t="shared" si="368"/>
        <v>4.2124877049464626E-4</v>
      </c>
      <c r="T739" s="211">
        <f t="shared" si="368"/>
        <v>4.0672053369235367E-4</v>
      </c>
      <c r="U739" s="211">
        <f t="shared" si="368"/>
        <v>3.9269335393608086E-4</v>
      </c>
      <c r="V739" s="211">
        <f t="shared" si="368"/>
        <v>3.7914995052158382E-4</v>
      </c>
      <c r="W739" s="211">
        <f t="shared" si="368"/>
        <v>3.6607363873012881E-4</v>
      </c>
      <c r="X739" s="211">
        <f t="shared" si="368"/>
        <v>3.5344830927384787E-4</v>
      </c>
      <c r="Y739" s="211">
        <f t="shared" si="368"/>
        <v>3.4125840844999327E-4</v>
      </c>
      <c r="Z739" s="211">
        <f t="shared" si="368"/>
        <v>3.2907617203279792E-4</v>
      </c>
      <c r="AA739" s="211">
        <f t="shared" si="368"/>
        <v>3.1690187706607555E-4</v>
      </c>
      <c r="AB739" s="211">
        <f t="shared" si="368"/>
        <v>3.0473582171297928E-4</v>
      </c>
      <c r="AC739" s="211">
        <f t="shared" si="368"/>
        <v>2.9257832779176968E-4</v>
      </c>
      <c r="AD739" s="211">
        <f t="shared" si="368"/>
        <v>2.8042974373800386E-4</v>
      </c>
      <c r="AE739" s="211">
        <f t="shared" si="368"/>
        <v>2.6829044808741843E-4</v>
      </c>
      <c r="AF739" s="211">
        <f t="shared" si="368"/>
        <v>2.5616085360012685E-4</v>
      </c>
      <c r="AG739" s="211">
        <f t="shared" si="368"/>
        <v>2.4404141218216648E-4</v>
      </c>
      <c r="AH739" s="211">
        <f t="shared" si="368"/>
        <v>2.3193262080867824E-4</v>
      </c>
      <c r="AI739" s="211">
        <f t="shared" si="368"/>
        <v>2.1983502871972824E-4</v>
      </c>
      <c r="AJ739" s="211">
        <f t="shared" si="368"/>
        <v>2.0774924625357929E-4</v>
      </c>
      <c r="AK739" s="211">
        <f t="shared" si="368"/>
        <v>1.9567595581650155E-4</v>
      </c>
      <c r="AL739" s="211">
        <f t="shared" si="368"/>
        <v>1.83615925684373E-4</v>
      </c>
      <c r="AM739" s="211">
        <f>AM738*($K$76/$K$71)^(1/(COUNT($D738:$D743)))</f>
        <v>1.3767583836339648E-2</v>
      </c>
      <c r="AN739" s="210">
        <f t="shared" si="363"/>
        <v>1.3767583836339648E-2</v>
      </c>
      <c r="AO739" s="210">
        <f t="shared" si="363"/>
        <v>1.3767583836339648E-2</v>
      </c>
      <c r="AP739" s="210">
        <f t="shared" si="363"/>
        <v>1.3767583836339648E-2</v>
      </c>
      <c r="AQ739" s="210">
        <f t="shared" si="363"/>
        <v>1.3767583836339648E-2</v>
      </c>
      <c r="AR739" s="210">
        <f t="shared" si="363"/>
        <v>1.3767583836339648E-2</v>
      </c>
      <c r="AS739" s="210">
        <f t="shared" si="363"/>
        <v>1.3767583836339648E-2</v>
      </c>
      <c r="AT739" s="210">
        <f t="shared" si="363"/>
        <v>1.3767583836339648E-2</v>
      </c>
      <c r="AU739" s="210">
        <f t="shared" si="363"/>
        <v>1.3767583836339648E-2</v>
      </c>
      <c r="AV739" s="210">
        <f t="shared" si="363"/>
        <v>1.3767583836339648E-2</v>
      </c>
      <c r="AW739" s="210">
        <f t="shared" si="363"/>
        <v>1.3767583836339648E-2</v>
      </c>
      <c r="AX739" s="210">
        <f t="shared" si="363"/>
        <v>1.3767583836339648E-2</v>
      </c>
      <c r="AY739" s="210">
        <f t="shared" si="363"/>
        <v>1.3767583836339648E-2</v>
      </c>
      <c r="AZ739" s="210">
        <f t="shared" si="363"/>
        <v>1.3767583836339648E-2</v>
      </c>
    </row>
    <row r="740" spans="2:52" s="202" customFormat="1" x14ac:dyDescent="0.25">
      <c r="B740" s="201"/>
      <c r="D740" s="208">
        <f t="shared" si="349"/>
        <v>45</v>
      </c>
      <c r="E740" s="202" t="s">
        <v>701</v>
      </c>
      <c r="G740"/>
      <c r="I740"/>
      <c r="J740"/>
      <c r="K740" s="209" cm="1">
        <f t="array" ref="K740">SUMPRODUCT((EmissionRates!$J$120:$S$179)*(EmissionRates!$E$120:$E$179=$D740)*(EmissionRates!$J$8:$S$8=$E$698)*(EmissionRates!$B$120:$B$179=K$2)*(EmissionRates!$F$120:$F$179=$F$629))</f>
        <v>5.8293546541860505E-4</v>
      </c>
      <c r="L740" s="210">
        <f t="shared" ref="L740:AL740" si="369">K740*($AM$71/$K$71)^(1/(COUNT(K$2:AM$2)))</f>
        <v>5.6283089758304441E-4</v>
      </c>
      <c r="M740" s="210">
        <f t="shared" si="369"/>
        <v>5.4341970606756136E-4</v>
      </c>
      <c r="N740" s="210">
        <f t="shared" si="369"/>
        <v>5.2467797736527636E-4</v>
      </c>
      <c r="O740" s="210">
        <f t="shared" si="369"/>
        <v>5.0658262271021152E-4</v>
      </c>
      <c r="P740" s="210">
        <f t="shared" si="369"/>
        <v>4.8911134963321645E-4</v>
      </c>
      <c r="Q740" s="210">
        <f t="shared" si="369"/>
        <v>4.72242634498888E-4</v>
      </c>
      <c r="R740" s="210">
        <f t="shared" si="369"/>
        <v>4.5595569598965016E-4</v>
      </c>
      <c r="S740" s="210">
        <f t="shared" si="369"/>
        <v>4.4023046950432811E-4</v>
      </c>
      <c r="T740" s="210">
        <f t="shared" si="369"/>
        <v>4.2504758243967707E-4</v>
      </c>
      <c r="U740" s="210">
        <f t="shared" si="369"/>
        <v>4.1038833032441401E-4</v>
      </c>
      <c r="V740" s="210">
        <f t="shared" si="369"/>
        <v>3.9623465377635074E-4</v>
      </c>
      <c r="W740" s="210">
        <f t="shared" si="369"/>
        <v>3.8256911625424086E-4</v>
      </c>
      <c r="X740" s="210">
        <f t="shared" si="369"/>
        <v>3.6937488257693201E-4</v>
      </c>
      <c r="Y740" s="210">
        <f t="shared" si="369"/>
        <v>3.5663569818336025E-4</v>
      </c>
      <c r="Z740" s="210">
        <f t="shared" si="369"/>
        <v>3.439045235587857E-4</v>
      </c>
      <c r="AA740" s="210">
        <f t="shared" si="369"/>
        <v>3.3118164823076751E-4</v>
      </c>
      <c r="AB740" s="210">
        <f t="shared" si="369"/>
        <v>3.1846738379785267E-4</v>
      </c>
      <c r="AC740" s="210">
        <f t="shared" si="369"/>
        <v>3.0576206657960777E-4</v>
      </c>
      <c r="AD740" s="210">
        <f t="shared" si="369"/>
        <v>2.9306606071228598E-4</v>
      </c>
      <c r="AE740" s="210">
        <f t="shared" si="369"/>
        <v>2.8037976178865032E-4</v>
      </c>
      <c r="AF740" s="210">
        <f t="shared" si="369"/>
        <v>2.6770360116800979E-4</v>
      </c>
      <c r="AG740" s="210">
        <f t="shared" si="369"/>
        <v>2.5503805111953386E-4</v>
      </c>
      <c r="AH740" s="210">
        <f t="shared" si="369"/>
        <v>2.4238363101233395E-4</v>
      </c>
      <c r="AI740" s="210">
        <f t="shared" si="369"/>
        <v>2.2974091483553272E-4</v>
      </c>
      <c r="AJ740" s="210">
        <f t="shared" si="369"/>
        <v>2.1711054042956743E-4</v>
      </c>
      <c r="AK740" s="210">
        <f t="shared" si="369"/>
        <v>2.0449322095030643E-4</v>
      </c>
      <c r="AL740" s="210">
        <f t="shared" si="369"/>
        <v>1.9188975929255718E-4</v>
      </c>
      <c r="AM740" s="209" cm="1">
        <f t="array" ref="AM740">SUMPRODUCT((EmissionRates!$J$120:$S$179)*(EmissionRates!$E$120:$E$179=$D740)*(EmissionRates!$J$8:$S$8=$E$629)*(EmissionRates!$B$120:$B$179=AM$2)*(EmissionRates!$F$120:$F$179=$F$629))</f>
        <v>1.61488171632936E-2</v>
      </c>
      <c r="AN740" s="210">
        <f t="shared" si="363"/>
        <v>1.61488171632936E-2</v>
      </c>
      <c r="AO740" s="210">
        <f t="shared" si="363"/>
        <v>1.61488171632936E-2</v>
      </c>
      <c r="AP740" s="210">
        <f t="shared" si="363"/>
        <v>1.61488171632936E-2</v>
      </c>
      <c r="AQ740" s="210">
        <f t="shared" si="363"/>
        <v>1.61488171632936E-2</v>
      </c>
      <c r="AR740" s="210">
        <f t="shared" si="363"/>
        <v>1.61488171632936E-2</v>
      </c>
      <c r="AS740" s="210">
        <f t="shared" si="363"/>
        <v>1.61488171632936E-2</v>
      </c>
      <c r="AT740" s="210">
        <f t="shared" si="363"/>
        <v>1.61488171632936E-2</v>
      </c>
      <c r="AU740" s="210">
        <f t="shared" si="363"/>
        <v>1.61488171632936E-2</v>
      </c>
      <c r="AV740" s="210">
        <f t="shared" si="363"/>
        <v>1.61488171632936E-2</v>
      </c>
      <c r="AW740" s="210">
        <f t="shared" si="363"/>
        <v>1.61488171632936E-2</v>
      </c>
      <c r="AX740" s="210">
        <f t="shared" si="363"/>
        <v>1.61488171632936E-2</v>
      </c>
      <c r="AY740" s="210">
        <f t="shared" si="363"/>
        <v>1.61488171632936E-2</v>
      </c>
      <c r="AZ740" s="210">
        <f t="shared" si="363"/>
        <v>1.61488171632936E-2</v>
      </c>
    </row>
    <row r="741" spans="2:52" s="202" customFormat="1" x14ac:dyDescent="0.25">
      <c r="B741" s="201"/>
      <c r="D741" s="208">
        <f t="shared" si="349"/>
        <v>46</v>
      </c>
      <c r="E741" s="202" t="s">
        <v>702</v>
      </c>
      <c r="G741"/>
      <c r="I741"/>
      <c r="J741"/>
      <c r="K741" s="211">
        <f t="shared" ref="K741:AL744" si="370">K740*($K$76/$K$71)^(1/(COUNT($D740:$D745)))</f>
        <v>5.6604169066376618E-4</v>
      </c>
      <c r="L741" s="211">
        <f t="shared" si="370"/>
        <v>5.4651976372193376E-4</v>
      </c>
      <c r="M741" s="211">
        <f t="shared" si="370"/>
        <v>5.2767111869167808E-4</v>
      </c>
      <c r="N741" s="211">
        <f t="shared" si="370"/>
        <v>5.0947253509205949E-4</v>
      </c>
      <c r="O741" s="211">
        <f t="shared" si="370"/>
        <v>4.9190159328161729E-4</v>
      </c>
      <c r="P741" s="211">
        <f t="shared" si="370"/>
        <v>4.7493664683861947E-4</v>
      </c>
      <c r="Q741" s="211">
        <f t="shared" si="370"/>
        <v>4.5855679589387716E-4</v>
      </c>
      <c r="R741" s="211">
        <f t="shared" si="370"/>
        <v>4.4274186138326958E-4</v>
      </c>
      <c r="S741" s="211">
        <f t="shared" si="370"/>
        <v>4.2747236018826092E-4</v>
      </c>
      <c r="T741" s="211">
        <f t="shared" si="370"/>
        <v>4.1272948113378334E-4</v>
      </c>
      <c r="U741" s="211">
        <f t="shared" si="370"/>
        <v>3.9849506181391695E-4</v>
      </c>
      <c r="V741" s="211">
        <f t="shared" si="370"/>
        <v>3.8475156621681726E-4</v>
      </c>
      <c r="W741" s="211">
        <f t="shared" si="370"/>
        <v>3.7148206312132535E-4</v>
      </c>
      <c r="X741" s="211">
        <f t="shared" si="370"/>
        <v>3.5867020523864602E-4</v>
      </c>
      <c r="Y741" s="211">
        <f t="shared" si="370"/>
        <v>3.4630020907339869E-4</v>
      </c>
      <c r="Z741" s="211">
        <f t="shared" si="370"/>
        <v>3.3393799054985262E-4</v>
      </c>
      <c r="AA741" s="211">
        <f t="shared" si="370"/>
        <v>3.2158383080490687E-4</v>
      </c>
      <c r="AB741" s="211">
        <f t="shared" si="370"/>
        <v>3.0923803240681956E-4</v>
      </c>
      <c r="AC741" s="211">
        <f t="shared" si="370"/>
        <v>2.9690092192844023E-4</v>
      </c>
      <c r="AD741" s="211">
        <f t="shared" si="370"/>
        <v>2.8457285295316293E-4</v>
      </c>
      <c r="AE741" s="211">
        <f t="shared" si="370"/>
        <v>2.7225420960926553E-4</v>
      </c>
      <c r="AF741" s="211">
        <f t="shared" si="370"/>
        <v>2.5994541075503852E-4</v>
      </c>
      <c r="AG741" s="211">
        <f t="shared" si="370"/>
        <v>2.4764691497304375E-4</v>
      </c>
      <c r="AH741" s="211">
        <f t="shared" si="370"/>
        <v>2.3535922658080415E-4</v>
      </c>
      <c r="AI741" s="211">
        <f t="shared" si="370"/>
        <v>2.2308290293293726E-4</v>
      </c>
      <c r="AJ741" s="211">
        <f t="shared" si="370"/>
        <v>2.1081856338493079E-4</v>
      </c>
      <c r="AK741" s="211">
        <f t="shared" si="370"/>
        <v>1.9856690042502294E-4</v>
      </c>
      <c r="AL741" s="211">
        <f t="shared" si="370"/>
        <v>1.863286936797096E-4</v>
      </c>
      <c r="AM741" s="211">
        <f>AM740*($K$76/$K$71)^(1/(COUNT($D740:$D745)))</f>
        <v>1.5680815993528007E-2</v>
      </c>
      <c r="AN741" s="210">
        <f t="shared" si="363"/>
        <v>1.5680815993528007E-2</v>
      </c>
      <c r="AO741" s="210">
        <f t="shared" si="363"/>
        <v>1.5680815993528007E-2</v>
      </c>
      <c r="AP741" s="210">
        <f t="shared" si="363"/>
        <v>1.5680815993528007E-2</v>
      </c>
      <c r="AQ741" s="210">
        <f t="shared" si="363"/>
        <v>1.5680815993528007E-2</v>
      </c>
      <c r="AR741" s="210">
        <f t="shared" si="363"/>
        <v>1.5680815993528007E-2</v>
      </c>
      <c r="AS741" s="210">
        <f t="shared" si="363"/>
        <v>1.5680815993528007E-2</v>
      </c>
      <c r="AT741" s="210">
        <f t="shared" si="363"/>
        <v>1.5680815993528007E-2</v>
      </c>
      <c r="AU741" s="210">
        <f t="shared" si="363"/>
        <v>1.5680815993528007E-2</v>
      </c>
      <c r="AV741" s="210">
        <f t="shared" si="363"/>
        <v>1.5680815993528007E-2</v>
      </c>
      <c r="AW741" s="210">
        <f t="shared" si="363"/>
        <v>1.5680815993528007E-2</v>
      </c>
      <c r="AX741" s="210">
        <f t="shared" si="363"/>
        <v>1.5680815993528007E-2</v>
      </c>
      <c r="AY741" s="210">
        <f t="shared" si="363"/>
        <v>1.5680815993528007E-2</v>
      </c>
      <c r="AZ741" s="210">
        <f t="shared" si="363"/>
        <v>1.5680815993528007E-2</v>
      </c>
    </row>
    <row r="742" spans="2:52" s="202" customFormat="1" x14ac:dyDescent="0.25">
      <c r="B742" s="201"/>
      <c r="D742" s="208">
        <f t="shared" si="349"/>
        <v>47</v>
      </c>
      <c r="E742" s="202" t="s">
        <v>703</v>
      </c>
      <c r="G742"/>
      <c r="I742"/>
      <c r="J742"/>
      <c r="K742" s="211">
        <f t="shared" si="370"/>
        <v>5.4963750633942596E-4</v>
      </c>
      <c r="L742" s="211">
        <f t="shared" si="370"/>
        <v>5.306813350534086E-4</v>
      </c>
      <c r="M742" s="211">
        <f t="shared" si="370"/>
        <v>5.1237893361693806E-4</v>
      </c>
      <c r="N742" s="211">
        <f t="shared" si="370"/>
        <v>4.9470775449076017E-4</v>
      </c>
      <c r="O742" s="211">
        <f t="shared" si="370"/>
        <v>4.7764602776635305E-4</v>
      </c>
      <c r="P742" s="211">
        <f t="shared" si="370"/>
        <v>4.6117273434661068E-4</v>
      </c>
      <c r="Q742" s="211">
        <f t="shared" si="370"/>
        <v>4.4526758005148742E-4</v>
      </c>
      <c r="R742" s="211">
        <f t="shared" si="370"/>
        <v>4.299109706166974E-4</v>
      </c>
      <c r="S742" s="211">
        <f t="shared" si="370"/>
        <v>4.1508398755467276E-4</v>
      </c>
      <c r="T742" s="211">
        <f t="shared" si="370"/>
        <v>4.0076836484804037E-4</v>
      </c>
      <c r="U742" s="211">
        <f t="shared" si="370"/>
        <v>3.8694646644690561E-4</v>
      </c>
      <c r="V742" s="211">
        <f t="shared" si="370"/>
        <v>3.7360126454222145E-4</v>
      </c>
      <c r="W742" s="211">
        <f t="shared" si="370"/>
        <v>3.6071631858847572E-4</v>
      </c>
      <c r="X742" s="211">
        <f t="shared" si="370"/>
        <v>3.4827575504985483E-4</v>
      </c>
      <c r="Y742" s="211">
        <f t="shared" si="370"/>
        <v>3.362642478449315E-4</v>
      </c>
      <c r="Z742" s="211">
        <f t="shared" si="370"/>
        <v>3.2426029288158399E-4</v>
      </c>
      <c r="AA742" s="211">
        <f t="shared" si="370"/>
        <v>3.1226416314921699E-4</v>
      </c>
      <c r="AB742" s="211">
        <f t="shared" si="370"/>
        <v>3.0027615244750214E-4</v>
      </c>
      <c r="AC742" s="211">
        <f t="shared" si="370"/>
        <v>2.8829657788503698E-4</v>
      </c>
      <c r="AD742" s="211">
        <f t="shared" si="370"/>
        <v>2.7632578279818387E-4</v>
      </c>
      <c r="AE742" s="211">
        <f t="shared" si="370"/>
        <v>2.6436414018298214E-4</v>
      </c>
      <c r="AF742" s="211">
        <f t="shared" si="370"/>
        <v>2.5241205675898996E-4</v>
      </c>
      <c r="AG742" s="211">
        <f t="shared" si="370"/>
        <v>2.4046997781880657E-4</v>
      </c>
      <c r="AH742" s="211">
        <f t="shared" si="370"/>
        <v>2.2853839306456928E-4</v>
      </c>
      <c r="AI742" s="211">
        <f t="shared" si="370"/>
        <v>2.1661784369846727E-4</v>
      </c>
      <c r="AJ742" s="211">
        <f t="shared" si="370"/>
        <v>2.0470893112674212E-4</v>
      </c>
      <c r="AK742" s="211">
        <f t="shared" si="370"/>
        <v>1.9281232776896065E-4</v>
      </c>
      <c r="AL742" s="211">
        <f t="shared" si="370"/>
        <v>1.8092879065763503E-4</v>
      </c>
      <c r="AM742" s="211">
        <f>AM741*($K$76/$K$71)^(1/(COUNT($D741:$D746)))</f>
        <v>1.52263777425005E-2</v>
      </c>
      <c r="AN742" s="210">
        <f t="shared" si="363"/>
        <v>1.52263777425005E-2</v>
      </c>
      <c r="AO742" s="210">
        <f t="shared" si="363"/>
        <v>1.52263777425005E-2</v>
      </c>
      <c r="AP742" s="210">
        <f t="shared" si="363"/>
        <v>1.52263777425005E-2</v>
      </c>
      <c r="AQ742" s="210">
        <f t="shared" si="363"/>
        <v>1.52263777425005E-2</v>
      </c>
      <c r="AR742" s="210">
        <f t="shared" si="363"/>
        <v>1.52263777425005E-2</v>
      </c>
      <c r="AS742" s="210">
        <f t="shared" si="363"/>
        <v>1.52263777425005E-2</v>
      </c>
      <c r="AT742" s="210">
        <f t="shared" si="363"/>
        <v>1.52263777425005E-2</v>
      </c>
      <c r="AU742" s="210">
        <f t="shared" si="363"/>
        <v>1.52263777425005E-2</v>
      </c>
      <c r="AV742" s="210">
        <f t="shared" si="363"/>
        <v>1.52263777425005E-2</v>
      </c>
      <c r="AW742" s="210">
        <f t="shared" si="363"/>
        <v>1.52263777425005E-2</v>
      </c>
      <c r="AX742" s="210">
        <f t="shared" si="363"/>
        <v>1.52263777425005E-2</v>
      </c>
      <c r="AY742" s="210">
        <f t="shared" si="363"/>
        <v>1.52263777425005E-2</v>
      </c>
      <c r="AZ742" s="210">
        <f t="shared" si="363"/>
        <v>1.52263777425005E-2</v>
      </c>
    </row>
    <row r="743" spans="2:52" s="202" customFormat="1" x14ac:dyDescent="0.25">
      <c r="B743" s="201"/>
      <c r="D743" s="208">
        <f t="shared" si="349"/>
        <v>48</v>
      </c>
      <c r="E743" s="202" t="s">
        <v>704</v>
      </c>
      <c r="G743"/>
      <c r="I743"/>
      <c r="J743"/>
      <c r="K743" s="211">
        <f t="shared" si="370"/>
        <v>5.3370872385877569E-4</v>
      </c>
      <c r="L743" s="211">
        <f t="shared" si="370"/>
        <v>5.1530191233368854E-4</v>
      </c>
      <c r="M743" s="211">
        <f t="shared" si="370"/>
        <v>4.9752992406588384E-4</v>
      </c>
      <c r="N743" s="211">
        <f t="shared" si="370"/>
        <v>4.8037086495559091E-4</v>
      </c>
      <c r="O743" s="211">
        <f t="shared" si="370"/>
        <v>4.6380359599762586E-4</v>
      </c>
      <c r="P743" s="211">
        <f t="shared" si="370"/>
        <v>4.4780770723931311E-4</v>
      </c>
      <c r="Q743" s="211">
        <f t="shared" si="370"/>
        <v>4.3236349263656187E-4</v>
      </c>
      <c r="R743" s="211">
        <f t="shared" si="370"/>
        <v>4.1745192577711604E-4</v>
      </c>
      <c r="S743" s="211">
        <f t="shared" si="370"/>
        <v>4.0305463644107494E-4</v>
      </c>
      <c r="T743" s="211">
        <f t="shared" si="370"/>
        <v>3.8915388796980483E-4</v>
      </c>
      <c r="U743" s="211">
        <f t="shared" si="370"/>
        <v>3.7573255541536348E-4</v>
      </c>
      <c r="V743" s="211">
        <f t="shared" si="370"/>
        <v>3.6277410444351835E-4</v>
      </c>
      <c r="W743" s="211">
        <f t="shared" si="370"/>
        <v>3.502625709643671E-4</v>
      </c>
      <c r="X743" s="211">
        <f t="shared" si="370"/>
        <v>3.381825414654684E-4</v>
      </c>
      <c r="Y743" s="211">
        <f t="shared" si="370"/>
        <v>3.2651913402325278E-4</v>
      </c>
      <c r="Z743" s="211">
        <f t="shared" si="370"/>
        <v>3.1486305995470106E-4</v>
      </c>
      <c r="AA743" s="211">
        <f t="shared" si="370"/>
        <v>3.0321458433784217E-4</v>
      </c>
      <c r="AB743" s="211">
        <f t="shared" si="370"/>
        <v>2.9157399245787965E-4</v>
      </c>
      <c r="AC743" s="211">
        <f t="shared" si="370"/>
        <v>2.7994159223343793E-4</v>
      </c>
      <c r="AD743" s="211">
        <f t="shared" si="370"/>
        <v>2.6831771705081191E-4</v>
      </c>
      <c r="AE743" s="211">
        <f t="shared" si="370"/>
        <v>2.567027290964207E-4</v>
      </c>
      <c r="AF743" s="211">
        <f t="shared" si="370"/>
        <v>2.4509702330287683E-4</v>
      </c>
      <c r="AG743" s="211">
        <f t="shared" si="370"/>
        <v>2.3350103205796704E-4</v>
      </c>
      <c r="AH743" s="211">
        <f t="shared" si="370"/>
        <v>2.219152308720045E-4</v>
      </c>
      <c r="AI743" s="211">
        <f t="shared" si="370"/>
        <v>2.1034014526285583E-4</v>
      </c>
      <c r="AJ743" s="211">
        <f t="shared" si="370"/>
        <v>1.9877635920769515E-4</v>
      </c>
      <c r="AK743" s="211">
        <f t="shared" si="370"/>
        <v>1.8722452563901836E-4</v>
      </c>
      <c r="AL743" s="211">
        <f t="shared" si="370"/>
        <v>1.7568537965013945E-4</v>
      </c>
      <c r="AM743" s="211">
        <f>AM742*($K$76/$K$71)^(1/(COUNT($D742:$D747)))</f>
        <v>1.4785109349730508E-2</v>
      </c>
      <c r="AN743" s="210">
        <f t="shared" si="363"/>
        <v>1.4785109349730508E-2</v>
      </c>
      <c r="AO743" s="210">
        <f t="shared" si="363"/>
        <v>1.4785109349730508E-2</v>
      </c>
      <c r="AP743" s="210">
        <f t="shared" si="363"/>
        <v>1.4785109349730508E-2</v>
      </c>
      <c r="AQ743" s="210">
        <f t="shared" si="363"/>
        <v>1.4785109349730508E-2</v>
      </c>
      <c r="AR743" s="210">
        <f t="shared" si="363"/>
        <v>1.4785109349730508E-2</v>
      </c>
      <c r="AS743" s="210">
        <f t="shared" si="363"/>
        <v>1.4785109349730508E-2</v>
      </c>
      <c r="AT743" s="210">
        <f t="shared" si="363"/>
        <v>1.4785109349730508E-2</v>
      </c>
      <c r="AU743" s="210">
        <f t="shared" si="363"/>
        <v>1.4785109349730508E-2</v>
      </c>
      <c r="AV743" s="210">
        <f t="shared" si="363"/>
        <v>1.4785109349730508E-2</v>
      </c>
      <c r="AW743" s="210">
        <f t="shared" si="363"/>
        <v>1.4785109349730508E-2</v>
      </c>
      <c r="AX743" s="210">
        <f t="shared" si="363"/>
        <v>1.4785109349730508E-2</v>
      </c>
      <c r="AY743" s="210">
        <f t="shared" si="363"/>
        <v>1.4785109349730508E-2</v>
      </c>
      <c r="AZ743" s="210">
        <f t="shared" si="363"/>
        <v>1.4785109349730508E-2</v>
      </c>
    </row>
    <row r="744" spans="2:52" s="202" customFormat="1" x14ac:dyDescent="0.25">
      <c r="B744" s="201"/>
      <c r="D744" s="208">
        <f t="shared" si="349"/>
        <v>49</v>
      </c>
      <c r="E744" s="202" t="s">
        <v>705</v>
      </c>
      <c r="G744"/>
      <c r="I744"/>
      <c r="J744"/>
      <c r="K744" s="211">
        <f t="shared" si="370"/>
        <v>5.1824156582767531E-4</v>
      </c>
      <c r="L744" s="211">
        <f t="shared" si="370"/>
        <v>5.0036819333024499E-4</v>
      </c>
      <c r="M744" s="211">
        <f t="shared" si="370"/>
        <v>4.8311124657998857E-4</v>
      </c>
      <c r="N744" s="211">
        <f t="shared" si="370"/>
        <v>4.6644946597960085E-4</v>
      </c>
      <c r="O744" s="211">
        <f t="shared" si="370"/>
        <v>4.5036232514332713E-4</v>
      </c>
      <c r="P744" s="211">
        <f t="shared" si="370"/>
        <v>4.34830005609598E-4</v>
      </c>
      <c r="Q744" s="211">
        <f t="shared" si="370"/>
        <v>4.198333724257898E-4</v>
      </c>
      <c r="R744" s="211">
        <f t="shared" si="370"/>
        <v>4.0535395057502739E-4</v>
      </c>
      <c r="S744" s="211">
        <f t="shared" si="370"/>
        <v>3.913739022159933E-4</v>
      </c>
      <c r="T744" s="211">
        <f t="shared" si="370"/>
        <v>3.7787600470770018E-4</v>
      </c>
      <c r="U744" s="211">
        <f t="shared" si="370"/>
        <v>3.6484362939215607E-4</v>
      </c>
      <c r="V744" s="211">
        <f t="shared" si="370"/>
        <v>3.5226072110878468E-4</v>
      </c>
      <c r="W744" s="211">
        <f t="shared" si="370"/>
        <v>3.4011177841536064E-4</v>
      </c>
      <c r="X744" s="211">
        <f t="shared" si="370"/>
        <v>3.2838183449109698E-4</v>
      </c>
      <c r="Y744" s="211">
        <f t="shared" si="370"/>
        <v>3.1705643869835479E-4</v>
      </c>
      <c r="Z744" s="211">
        <f t="shared" si="370"/>
        <v>3.0573816375427122E-4</v>
      </c>
      <c r="AA744" s="211">
        <f t="shared" si="370"/>
        <v>2.944272670547752E-4</v>
      </c>
      <c r="AB744" s="211">
        <f t="shared" si="370"/>
        <v>2.8312402561735589E-4</v>
      </c>
      <c r="AC744" s="211">
        <f t="shared" si="370"/>
        <v>2.7182873843699487E-4</v>
      </c>
      <c r="AD744" s="211">
        <f t="shared" si="370"/>
        <v>2.6054172923827777E-4</v>
      </c>
      <c r="AE744" s="211">
        <f t="shared" si="370"/>
        <v>2.4926334971127182E-4</v>
      </c>
      <c r="AF744" s="211">
        <f t="shared" si="370"/>
        <v>2.3799398334323581E-4</v>
      </c>
      <c r="AG744" s="211">
        <f t="shared" si="370"/>
        <v>2.2673404999113225E-4</v>
      </c>
      <c r="AH744" s="211">
        <f t="shared" si="370"/>
        <v>2.1548401138473663E-4</v>
      </c>
      <c r="AI744" s="211">
        <f t="shared" si="370"/>
        <v>2.0424437781213286E-4</v>
      </c>
      <c r="AJ744" s="211">
        <f t="shared" si="370"/>
        <v>1.930157163265311E-4</v>
      </c>
      <c r="AK744" s="211">
        <f t="shared" si="370"/>
        <v>1.8179866093810188E-4</v>
      </c>
      <c r="AL744" s="211">
        <f t="shared" si="370"/>
        <v>1.705939254367704E-4</v>
      </c>
      <c r="AM744" s="211">
        <f>AM743*($K$76/$K$71)^(1/(COUNT($D743:$D748)))</f>
        <v>1.435662914583582E-2</v>
      </c>
      <c r="AN744" s="210">
        <f t="shared" si="363"/>
        <v>1.435662914583582E-2</v>
      </c>
      <c r="AO744" s="210">
        <f t="shared" si="363"/>
        <v>1.435662914583582E-2</v>
      </c>
      <c r="AP744" s="210">
        <f t="shared" si="363"/>
        <v>1.435662914583582E-2</v>
      </c>
      <c r="AQ744" s="210">
        <f t="shared" si="363"/>
        <v>1.435662914583582E-2</v>
      </c>
      <c r="AR744" s="210">
        <f t="shared" si="363"/>
        <v>1.435662914583582E-2</v>
      </c>
      <c r="AS744" s="210">
        <f t="shared" si="363"/>
        <v>1.435662914583582E-2</v>
      </c>
      <c r="AT744" s="210">
        <f t="shared" si="363"/>
        <v>1.435662914583582E-2</v>
      </c>
      <c r="AU744" s="210">
        <f t="shared" si="363"/>
        <v>1.435662914583582E-2</v>
      </c>
      <c r="AV744" s="210">
        <f t="shared" ref="AV744:AZ760" si="371">$AM744</f>
        <v>1.435662914583582E-2</v>
      </c>
      <c r="AW744" s="210">
        <f t="shared" si="371"/>
        <v>1.435662914583582E-2</v>
      </c>
      <c r="AX744" s="210">
        <f t="shared" si="371"/>
        <v>1.435662914583582E-2</v>
      </c>
      <c r="AY744" s="210">
        <f t="shared" si="371"/>
        <v>1.435662914583582E-2</v>
      </c>
      <c r="AZ744" s="210">
        <f t="shared" si="371"/>
        <v>1.435662914583582E-2</v>
      </c>
    </row>
    <row r="745" spans="2:52" s="202" customFormat="1" x14ac:dyDescent="0.25">
      <c r="B745" s="201"/>
      <c r="D745" s="208">
        <f t="shared" si="349"/>
        <v>50</v>
      </c>
      <c r="E745" s="202" t="s">
        <v>706</v>
      </c>
      <c r="G745"/>
      <c r="I745"/>
      <c r="J745"/>
      <c r="K745" s="209" cm="1">
        <f t="array" ref="K745">SUMPRODUCT((EmissionRates!$J$120:$S$179)*(EmissionRates!$E$120:$E$179=$D745)*(EmissionRates!$J$8:$S$8=$E$698)*(EmissionRates!$B$120:$B$179=K$2)*(EmissionRates!$F$120:$F$179=$F$629))</f>
        <v>5.8890109862215999E-4</v>
      </c>
      <c r="L745" s="210">
        <f t="shared" ref="L745:AL745" si="372">K745*($AM$71/$K$71)^(1/(COUNT(K$2:AM$2)))</f>
        <v>5.685907850659529E-4</v>
      </c>
      <c r="M745" s="210">
        <f t="shared" si="372"/>
        <v>5.4898094369041685E-4</v>
      </c>
      <c r="N745" s="210">
        <f t="shared" si="372"/>
        <v>5.3004741626310825E-4</v>
      </c>
      <c r="O745" s="210">
        <f t="shared" si="372"/>
        <v>5.1176687773270171E-4</v>
      </c>
      <c r="P745" s="210">
        <f t="shared" si="372"/>
        <v>4.9411680749382588E-4</v>
      </c>
      <c r="Q745" s="210">
        <f t="shared" si="372"/>
        <v>4.7707546164293193E-4</v>
      </c>
      <c r="R745" s="210">
        <f t="shared" si="372"/>
        <v>4.6062184619101535E-4</v>
      </c>
      <c r="S745" s="210">
        <f t="shared" si="372"/>
        <v>4.4473569120019076E-4</v>
      </c>
      <c r="T745" s="210">
        <f t="shared" si="372"/>
        <v>4.2939742581225713E-4</v>
      </c>
      <c r="U745" s="210">
        <f t="shared" si="372"/>
        <v>4.1458815413849062E-4</v>
      </c>
      <c r="V745" s="210">
        <f t="shared" si="372"/>
        <v>4.0028963198096204E-4</v>
      </c>
      <c r="W745" s="210">
        <f t="shared" si="372"/>
        <v>3.8648424435670103E-4</v>
      </c>
      <c r="X745" s="210">
        <f t="shared" si="372"/>
        <v>3.7315498379701802E-4</v>
      </c>
      <c r="Y745" s="210">
        <f t="shared" si="372"/>
        <v>3.6028542939525005E-4</v>
      </c>
      <c r="Z745" s="210">
        <f t="shared" si="372"/>
        <v>3.4742396673269164E-4</v>
      </c>
      <c r="AA745" s="210">
        <f t="shared" si="372"/>
        <v>3.3457088829986321E-4</v>
      </c>
      <c r="AB745" s="210">
        <f t="shared" si="372"/>
        <v>3.2172650888414266E-4</v>
      </c>
      <c r="AC745" s="210">
        <f t="shared" si="372"/>
        <v>3.0889116824691699E-4</v>
      </c>
      <c r="AD745" s="210">
        <f t="shared" si="372"/>
        <v>2.9606523425092961E-4</v>
      </c>
      <c r="AE745" s="210">
        <f t="shared" si="372"/>
        <v>2.8324910653735279E-4</v>
      </c>
      <c r="AF745" s="210">
        <f t="shared" si="372"/>
        <v>2.7044322087993179E-4</v>
      </c>
      <c r="AG745" s="210">
        <f t="shared" si="372"/>
        <v>2.5764805438093468E-4</v>
      </c>
      <c r="AH745" s="210">
        <f t="shared" si="372"/>
        <v>2.44864131724582E-4</v>
      </c>
      <c r="AI745" s="210">
        <f t="shared" si="372"/>
        <v>2.3209203277407475E-4</v>
      </c>
      <c r="AJ745" s="210">
        <f t="shared" si="372"/>
        <v>2.193324018973688E-4</v>
      </c>
      <c r="AK745" s="210">
        <f t="shared" si="372"/>
        <v>2.0658595954861262E-4</v>
      </c>
      <c r="AL745" s="210">
        <f t="shared" si="372"/>
        <v>1.9385351683926238E-4</v>
      </c>
      <c r="AM745" s="209" cm="1">
        <f t="array" ref="AM745">SUMPRODUCT((EmissionRates!$J$120:$S$179)*(EmissionRates!$E$120:$E$179=$D745)*(EmissionRates!$J$8:$S$8=$E$629)*(EmissionRates!$B$120:$B$179=AM$2)*(EmissionRates!$F$120:$F$179=$F$629))</f>
        <v>1.7032852035473601E-2</v>
      </c>
      <c r="AN745" s="210">
        <f t="shared" ref="AN745:AZ765" si="373">$AM745</f>
        <v>1.7032852035473601E-2</v>
      </c>
      <c r="AO745" s="210">
        <f t="shared" si="373"/>
        <v>1.7032852035473601E-2</v>
      </c>
      <c r="AP745" s="210">
        <f t="shared" si="373"/>
        <v>1.7032852035473601E-2</v>
      </c>
      <c r="AQ745" s="210">
        <f t="shared" si="373"/>
        <v>1.7032852035473601E-2</v>
      </c>
      <c r="AR745" s="210">
        <f t="shared" si="373"/>
        <v>1.7032852035473601E-2</v>
      </c>
      <c r="AS745" s="210">
        <f t="shared" si="373"/>
        <v>1.7032852035473601E-2</v>
      </c>
      <c r="AT745" s="210">
        <f t="shared" si="373"/>
        <v>1.7032852035473601E-2</v>
      </c>
      <c r="AU745" s="210">
        <f t="shared" si="373"/>
        <v>1.7032852035473601E-2</v>
      </c>
      <c r="AV745" s="210">
        <f t="shared" si="373"/>
        <v>1.7032852035473601E-2</v>
      </c>
      <c r="AW745" s="210">
        <f t="shared" si="373"/>
        <v>1.7032852035473601E-2</v>
      </c>
      <c r="AX745" s="210">
        <f t="shared" si="373"/>
        <v>1.7032852035473601E-2</v>
      </c>
      <c r="AY745" s="210">
        <f t="shared" si="371"/>
        <v>1.7032852035473601E-2</v>
      </c>
      <c r="AZ745" s="210">
        <f t="shared" si="371"/>
        <v>1.7032852035473601E-2</v>
      </c>
    </row>
    <row r="746" spans="2:52" s="202" customFormat="1" x14ac:dyDescent="0.25">
      <c r="B746" s="201"/>
      <c r="D746" s="208">
        <f t="shared" si="349"/>
        <v>51</v>
      </c>
      <c r="E746" s="202" t="s">
        <v>707</v>
      </c>
      <c r="G746"/>
      <c r="I746"/>
      <c r="J746"/>
      <c r="K746" s="211">
        <f t="shared" ref="K746:AL749" si="374">K745*($K$76/$K$71)^(1/(COUNT($D745:$D750)))</f>
        <v>5.7183443669611689E-4</v>
      </c>
      <c r="L746" s="211">
        <f t="shared" si="374"/>
        <v>5.5211272665225974E-4</v>
      </c>
      <c r="M746" s="211">
        <f t="shared" si="374"/>
        <v>5.3307118873882045E-4</v>
      </c>
      <c r="N746" s="211">
        <f t="shared" si="374"/>
        <v>5.1468636484157046E-4</v>
      </c>
      <c r="O746" s="211">
        <f t="shared" si="374"/>
        <v>4.9693560588137426E-4</v>
      </c>
      <c r="P746" s="211">
        <f t="shared" si="374"/>
        <v>4.7979704391178606E-4</v>
      </c>
      <c r="Q746" s="211">
        <f t="shared" si="374"/>
        <v>4.632495651789574E-4</v>
      </c>
      <c r="R746" s="211">
        <f t="shared" si="374"/>
        <v>4.4727278411066818E-4</v>
      </c>
      <c r="S746" s="211">
        <f t="shared" si="374"/>
        <v>4.3184701820243735E-4</v>
      </c>
      <c r="T746" s="211">
        <f t="shared" si="374"/>
        <v>4.1695326376977324E-4</v>
      </c>
      <c r="U746" s="211">
        <f t="shared" si="374"/>
        <v>4.0257317253669265E-4</v>
      </c>
      <c r="V746" s="211">
        <f t="shared" si="374"/>
        <v>3.8868902903166705E-4</v>
      </c>
      <c r="W746" s="211">
        <f t="shared" si="374"/>
        <v>3.7528372876314794E-4</v>
      </c>
      <c r="X746" s="211">
        <f t="shared" si="374"/>
        <v>3.6234075714778599E-4</v>
      </c>
      <c r="Y746" s="211">
        <f t="shared" si="374"/>
        <v>3.4984416916538399E-4</v>
      </c>
      <c r="Z746" s="211">
        <f t="shared" si="374"/>
        <v>3.3735543841935601E-4</v>
      </c>
      <c r="AA746" s="211">
        <f t="shared" si="374"/>
        <v>3.2487484892369415E-4</v>
      </c>
      <c r="AB746" s="211">
        <f t="shared" si="374"/>
        <v>3.1240270634307342E-4</v>
      </c>
      <c r="AC746" s="211">
        <f t="shared" si="374"/>
        <v>2.9993934059241808E-4</v>
      </c>
      <c r="AD746" s="211">
        <f t="shared" si="374"/>
        <v>2.8748510887361686E-4</v>
      </c>
      <c r="AE746" s="211">
        <f t="shared" si="374"/>
        <v>2.7504039924603163E-4</v>
      </c>
      <c r="AF746" s="211">
        <f t="shared" si="374"/>
        <v>2.6260563485445667E-4</v>
      </c>
      <c r="AG746" s="211">
        <f t="shared" si="374"/>
        <v>2.5018127897448661E-4</v>
      </c>
      <c r="AH746" s="211">
        <f t="shared" si="374"/>
        <v>2.3776784108471891E-4</v>
      </c>
      <c r="AI746" s="211">
        <f t="shared" si="374"/>
        <v>2.2536588424361555E-4</v>
      </c>
      <c r="AJ746" s="211">
        <f t="shared" si="374"/>
        <v>2.1297603414501196E-4</v>
      </c>
      <c r="AK746" s="211">
        <f t="shared" si="374"/>
        <v>2.005989903639185E-4</v>
      </c>
      <c r="AL746" s="211">
        <f t="shared" si="374"/>
        <v>1.8823554050535697E-4</v>
      </c>
      <c r="AM746" s="211">
        <f>AM745*($K$76/$K$71)^(1/(COUNT($D745:$D750)))</f>
        <v>1.6539231072622836E-2</v>
      </c>
      <c r="AN746" s="210">
        <f t="shared" si="373"/>
        <v>1.6539231072622836E-2</v>
      </c>
      <c r="AO746" s="210">
        <f t="shared" si="373"/>
        <v>1.6539231072622836E-2</v>
      </c>
      <c r="AP746" s="210">
        <f t="shared" si="373"/>
        <v>1.6539231072622836E-2</v>
      </c>
      <c r="AQ746" s="210">
        <f t="shared" si="373"/>
        <v>1.6539231072622836E-2</v>
      </c>
      <c r="AR746" s="210">
        <f t="shared" si="373"/>
        <v>1.6539231072622836E-2</v>
      </c>
      <c r="AS746" s="210">
        <f t="shared" si="373"/>
        <v>1.6539231072622836E-2</v>
      </c>
      <c r="AT746" s="210">
        <f t="shared" si="373"/>
        <v>1.6539231072622836E-2</v>
      </c>
      <c r="AU746" s="210">
        <f t="shared" si="373"/>
        <v>1.6539231072622836E-2</v>
      </c>
      <c r="AV746" s="210">
        <f t="shared" si="373"/>
        <v>1.6539231072622836E-2</v>
      </c>
      <c r="AW746" s="210">
        <f t="shared" si="373"/>
        <v>1.6539231072622836E-2</v>
      </c>
      <c r="AX746" s="210">
        <f t="shared" si="373"/>
        <v>1.6539231072622836E-2</v>
      </c>
      <c r="AY746" s="210">
        <f t="shared" si="371"/>
        <v>1.6539231072622836E-2</v>
      </c>
      <c r="AZ746" s="210">
        <f t="shared" si="371"/>
        <v>1.6539231072622836E-2</v>
      </c>
    </row>
    <row r="747" spans="2:52" s="202" customFormat="1" x14ac:dyDescent="0.25">
      <c r="B747" s="201"/>
      <c r="D747" s="208">
        <f t="shared" si="349"/>
        <v>52</v>
      </c>
      <c r="E747" s="202" t="s">
        <v>708</v>
      </c>
      <c r="G747"/>
      <c r="I747"/>
      <c r="J747"/>
      <c r="K747" s="211">
        <f t="shared" si="374"/>
        <v>5.5526237556124112E-4</v>
      </c>
      <c r="L747" s="211">
        <f t="shared" si="374"/>
        <v>5.3611221099201373E-4</v>
      </c>
      <c r="M747" s="211">
        <f t="shared" si="374"/>
        <v>5.176225068090275E-4</v>
      </c>
      <c r="N747" s="211">
        <f t="shared" si="374"/>
        <v>4.997704847264767E-4</v>
      </c>
      <c r="O747" s="211">
        <f t="shared" si="374"/>
        <v>4.8253415204738804E-4</v>
      </c>
      <c r="P747" s="211">
        <f t="shared" si="374"/>
        <v>4.6589227456984416E-4</v>
      </c>
      <c r="Q747" s="211">
        <f t="shared" si="374"/>
        <v>4.4982435042762901E-4</v>
      </c>
      <c r="R747" s="211">
        <f t="shared" si="374"/>
        <v>4.3431058483307019E-4</v>
      </c>
      <c r="S747" s="211">
        <f t="shared" si="374"/>
        <v>4.1933186569096363E-4</v>
      </c>
      <c r="T747" s="211">
        <f t="shared" si="374"/>
        <v>4.0486974005353606E-4</v>
      </c>
      <c r="U747" s="211">
        <f t="shared" si="374"/>
        <v>3.9090639138744145E-4</v>
      </c>
      <c r="V747" s="211">
        <f t="shared" si="374"/>
        <v>3.7742461762478401E-4</v>
      </c>
      <c r="W747" s="211">
        <f t="shared" si="374"/>
        <v>3.6440780997112877E-4</v>
      </c>
      <c r="X747" s="211">
        <f t="shared" si="374"/>
        <v>3.5183993244439151E-4</v>
      </c>
      <c r="Y747" s="211">
        <f t="shared" si="374"/>
        <v>3.3970550211940209E-4</v>
      </c>
      <c r="Z747" s="211">
        <f t="shared" si="374"/>
        <v>3.27578701323966E-4</v>
      </c>
      <c r="AA747" s="211">
        <f t="shared" si="374"/>
        <v>3.1545980584120131E-4</v>
      </c>
      <c r="AB747" s="211">
        <f t="shared" si="374"/>
        <v>3.0334911247746073E-4</v>
      </c>
      <c r="AC747" s="211">
        <f t="shared" si="374"/>
        <v>2.9124694158656154E-4</v>
      </c>
      <c r="AD747" s="211">
        <f t="shared" si="374"/>
        <v>2.7915364001849477E-4</v>
      </c>
      <c r="AE747" s="211">
        <f t="shared" si="374"/>
        <v>2.6706958458645898E-4</v>
      </c>
      <c r="AF747" s="211">
        <f t="shared" si="374"/>
        <v>2.5499518617229101E-4</v>
      </c>
      <c r="AG747" s="211">
        <f t="shared" si="374"/>
        <v>2.4293089462561632E-4</v>
      </c>
      <c r="AH747" s="211">
        <f t="shared" si="374"/>
        <v>2.3087720466007607E-4</v>
      </c>
      <c r="AI747" s="211">
        <f t="shared" si="374"/>
        <v>2.188346630164035E-4</v>
      </c>
      <c r="AJ747" s="211">
        <f t="shared" si="374"/>
        <v>2.0680387725549931E-4</v>
      </c>
      <c r="AK747" s="211">
        <f t="shared" si="374"/>
        <v>1.9478552667832411E-4</v>
      </c>
      <c r="AL747" s="211">
        <f t="shared" si="374"/>
        <v>1.827803760646941E-4</v>
      </c>
      <c r="AM747" s="211">
        <f>AM746*($K$76/$K$71)^(1/(COUNT($D746:$D751)))</f>
        <v>1.6059915503516951E-2</v>
      </c>
      <c r="AN747" s="210">
        <f t="shared" si="373"/>
        <v>1.6059915503516951E-2</v>
      </c>
      <c r="AO747" s="210">
        <f t="shared" si="373"/>
        <v>1.6059915503516951E-2</v>
      </c>
      <c r="AP747" s="210">
        <f t="shared" si="373"/>
        <v>1.6059915503516951E-2</v>
      </c>
      <c r="AQ747" s="210">
        <f t="shared" si="373"/>
        <v>1.6059915503516951E-2</v>
      </c>
      <c r="AR747" s="210">
        <f t="shared" si="373"/>
        <v>1.6059915503516951E-2</v>
      </c>
      <c r="AS747" s="210">
        <f t="shared" si="373"/>
        <v>1.6059915503516951E-2</v>
      </c>
      <c r="AT747" s="210">
        <f t="shared" si="373"/>
        <v>1.6059915503516951E-2</v>
      </c>
      <c r="AU747" s="210">
        <f t="shared" si="373"/>
        <v>1.6059915503516951E-2</v>
      </c>
      <c r="AV747" s="210">
        <f t="shared" si="373"/>
        <v>1.6059915503516951E-2</v>
      </c>
      <c r="AW747" s="210">
        <f t="shared" si="373"/>
        <v>1.6059915503516951E-2</v>
      </c>
      <c r="AX747" s="210">
        <f t="shared" si="373"/>
        <v>1.6059915503516951E-2</v>
      </c>
      <c r="AY747" s="210">
        <f t="shared" si="371"/>
        <v>1.6059915503516951E-2</v>
      </c>
      <c r="AZ747" s="210">
        <f t="shared" si="371"/>
        <v>1.6059915503516951E-2</v>
      </c>
    </row>
    <row r="748" spans="2:52" s="202" customFormat="1" x14ac:dyDescent="0.25">
      <c r="B748" s="201"/>
      <c r="D748" s="208">
        <f t="shared" si="349"/>
        <v>53</v>
      </c>
      <c r="E748" s="202" t="s">
        <v>709</v>
      </c>
      <c r="G748"/>
      <c r="I748"/>
      <c r="J748"/>
      <c r="K748" s="211">
        <f t="shared" si="374"/>
        <v>5.3917058142785069E-4</v>
      </c>
      <c r="L748" s="211">
        <f t="shared" si="374"/>
        <v>5.2057539864639E-4</v>
      </c>
      <c r="M748" s="211">
        <f t="shared" si="374"/>
        <v>5.0262153576365238E-4</v>
      </c>
      <c r="N748" s="211">
        <f t="shared" si="374"/>
        <v>4.8528687462047156E-4</v>
      </c>
      <c r="O748" s="211">
        <f t="shared" si="374"/>
        <v>4.6855005987973803E-4</v>
      </c>
      <c r="P748" s="211">
        <f t="shared" si="374"/>
        <v>4.5239047271781487E-4</v>
      </c>
      <c r="Q748" s="211">
        <f t="shared" si="374"/>
        <v>4.3678820542329466E-4</v>
      </c>
      <c r="R748" s="211">
        <f t="shared" si="374"/>
        <v>4.2172403687180758E-4</v>
      </c>
      <c r="S748" s="211">
        <f t="shared" si="374"/>
        <v>4.0717940884666716E-4</v>
      </c>
      <c r="T748" s="211">
        <f t="shared" si="374"/>
        <v>3.9313640317618041E-4</v>
      </c>
      <c r="U748" s="211">
        <f t="shared" si="374"/>
        <v>3.7957771965945852E-4</v>
      </c>
      <c r="V748" s="211">
        <f t="shared" si="374"/>
        <v>3.6648665475353271E-4</v>
      </c>
      <c r="W748" s="211">
        <f t="shared" si="374"/>
        <v>3.5384708099551977E-4</v>
      </c>
      <c r="X748" s="211">
        <f t="shared" si="374"/>
        <v>3.4164342713448564E-4</v>
      </c>
      <c r="Y748" s="211">
        <f t="shared" si="374"/>
        <v>3.298606589485315E-4</v>
      </c>
      <c r="Z748" s="211">
        <f t="shared" si="374"/>
        <v>3.1808529918437287E-4</v>
      </c>
      <c r="AA748" s="211">
        <f t="shared" si="374"/>
        <v>3.0631761563278863E-4</v>
      </c>
      <c r="AB748" s="211">
        <f t="shared" si="374"/>
        <v>2.9455789649852822E-4</v>
      </c>
      <c r="AC748" s="211">
        <f t="shared" si="374"/>
        <v>2.8280645285138766E-4</v>
      </c>
      <c r="AD748" s="211">
        <f t="shared" si="374"/>
        <v>2.7106362148946378E-4</v>
      </c>
      <c r="AE748" s="211">
        <f t="shared" si="374"/>
        <v>2.5932976830571152E-4</v>
      </c>
      <c r="AF748" s="211">
        <f t="shared" si="374"/>
        <v>2.4760529227439715E-4</v>
      </c>
      <c r="AG748" s="211">
        <f t="shared" si="374"/>
        <v>2.3589063020826857E-4</v>
      </c>
      <c r="AH748" s="211">
        <f t="shared" si="374"/>
        <v>2.241862624839069E-4</v>
      </c>
      <c r="AI748" s="211">
        <f t="shared" si="374"/>
        <v>2.1249271999721284E-4</v>
      </c>
      <c r="AJ748" s="211">
        <f t="shared" si="374"/>
        <v>2.0081059270165435E-4</v>
      </c>
      <c r="AK748" s="211">
        <f t="shared" si="374"/>
        <v>1.8914054021169484E-4</v>
      </c>
      <c r="AL748" s="211">
        <f t="shared" si="374"/>
        <v>1.7748330514343131E-4</v>
      </c>
      <c r="AM748" s="211">
        <f>AM747*($K$76/$K$71)^(1/(COUNT($D747:$D752)))</f>
        <v>1.5594490750361248E-2</v>
      </c>
      <c r="AN748" s="210">
        <f t="shared" si="373"/>
        <v>1.5594490750361248E-2</v>
      </c>
      <c r="AO748" s="210">
        <f t="shared" si="373"/>
        <v>1.5594490750361248E-2</v>
      </c>
      <c r="AP748" s="210">
        <f t="shared" si="373"/>
        <v>1.5594490750361248E-2</v>
      </c>
      <c r="AQ748" s="210">
        <f t="shared" si="373"/>
        <v>1.5594490750361248E-2</v>
      </c>
      <c r="AR748" s="210">
        <f t="shared" si="373"/>
        <v>1.5594490750361248E-2</v>
      </c>
      <c r="AS748" s="210">
        <f t="shared" si="373"/>
        <v>1.5594490750361248E-2</v>
      </c>
      <c r="AT748" s="210">
        <f t="shared" si="373"/>
        <v>1.5594490750361248E-2</v>
      </c>
      <c r="AU748" s="210">
        <f t="shared" si="373"/>
        <v>1.5594490750361248E-2</v>
      </c>
      <c r="AV748" s="210">
        <f t="shared" si="373"/>
        <v>1.5594490750361248E-2</v>
      </c>
      <c r="AW748" s="210">
        <f t="shared" si="373"/>
        <v>1.5594490750361248E-2</v>
      </c>
      <c r="AX748" s="210">
        <f t="shared" si="373"/>
        <v>1.5594490750361248E-2</v>
      </c>
      <c r="AY748" s="210">
        <f t="shared" si="371"/>
        <v>1.5594490750361248E-2</v>
      </c>
      <c r="AZ748" s="210">
        <f t="shared" si="371"/>
        <v>1.5594490750361248E-2</v>
      </c>
    </row>
    <row r="749" spans="2:52" s="202" customFormat="1" x14ac:dyDescent="0.25">
      <c r="B749" s="201"/>
      <c r="D749" s="208">
        <f t="shared" si="349"/>
        <v>54</v>
      </c>
      <c r="E749" s="202" t="s">
        <v>710</v>
      </c>
      <c r="G749"/>
      <c r="I749"/>
      <c r="J749"/>
      <c r="K749" s="211">
        <f t="shared" si="374"/>
        <v>5.235451359069872E-4</v>
      </c>
      <c r="L749" s="211">
        <f t="shared" si="374"/>
        <v>5.0548885125074091E-4</v>
      </c>
      <c r="M749" s="211">
        <f t="shared" si="374"/>
        <v>4.880553007070414E-4</v>
      </c>
      <c r="N749" s="211">
        <f t="shared" si="374"/>
        <v>4.7122300711254639E-4</v>
      </c>
      <c r="O749" s="211">
        <f t="shared" si="374"/>
        <v>4.5497123401898792E-4</v>
      </c>
      <c r="P749" s="211">
        <f t="shared" si="374"/>
        <v>4.3927996014702503E-4</v>
      </c>
      <c r="Q749" s="211">
        <f t="shared" si="374"/>
        <v>4.2412985472114177E-4</v>
      </c>
      <c r="R749" s="211">
        <f t="shared" si="374"/>
        <v>4.0950225365520818E-4</v>
      </c>
      <c r="S749" s="211">
        <f t="shared" si="374"/>
        <v>3.9537913655936626E-4</v>
      </c>
      <c r="T749" s="211">
        <f t="shared" si="374"/>
        <v>3.8174310453991268E-4</v>
      </c>
      <c r="U749" s="211">
        <f t="shared" si="374"/>
        <v>3.6857735876483108E-4</v>
      </c>
      <c r="V749" s="211">
        <f t="shared" si="374"/>
        <v>3.558656797685666E-4</v>
      </c>
      <c r="W749" s="211">
        <f t="shared" si="374"/>
        <v>3.4359240747054752E-4</v>
      </c>
      <c r="X749" s="211">
        <f t="shared" si="374"/>
        <v>3.3174242188283812E-4</v>
      </c>
      <c r="Y749" s="211">
        <f t="shared" si="374"/>
        <v>3.2030112448315539E-4</v>
      </c>
      <c r="Z749" s="211">
        <f t="shared" si="374"/>
        <v>3.0886702080532881E-4</v>
      </c>
      <c r="AA749" s="211">
        <f t="shared" si="374"/>
        <v>2.9744037087942033E-4</v>
      </c>
      <c r="AB749" s="211">
        <f t="shared" si="374"/>
        <v>2.8602145455785497E-4</v>
      </c>
      <c r="AC749" s="211">
        <f t="shared" si="374"/>
        <v>2.7461057389546333E-4</v>
      </c>
      <c r="AD749" s="211">
        <f t="shared" si="374"/>
        <v>2.6320805592975726E-4</v>
      </c>
      <c r="AE749" s="211">
        <f t="shared" si="374"/>
        <v>2.5181425594992233E-4</v>
      </c>
      <c r="AF749" s="211">
        <f t="shared" si="374"/>
        <v>2.4042956136774196E-4</v>
      </c>
      <c r="AG749" s="211">
        <f t="shared" si="374"/>
        <v>2.2905439633690204E-4</v>
      </c>
      <c r="AH749" s="211">
        <f t="shared" si="374"/>
        <v>2.1768922731241907E-4</v>
      </c>
      <c r="AI749" s="211">
        <f t="shared" si="374"/>
        <v>2.0633456980455279E-4</v>
      </c>
      <c r="AJ749" s="211">
        <f t="shared" si="374"/>
        <v>1.9499099666961105E-4</v>
      </c>
      <c r="AK749" s="211">
        <f t="shared" si="374"/>
        <v>1.8365914840608497E-4</v>
      </c>
      <c r="AL749" s="211">
        <f t="shared" si="374"/>
        <v>1.7233974610866861E-4</v>
      </c>
      <c r="AM749" s="211">
        <f>AM748*($K$76/$K$71)^(1/(COUNT($D748:$D753)))</f>
        <v>1.5142554250042404E-2</v>
      </c>
      <c r="AN749" s="210">
        <f t="shared" si="373"/>
        <v>1.5142554250042404E-2</v>
      </c>
      <c r="AO749" s="210">
        <f t="shared" si="373"/>
        <v>1.5142554250042404E-2</v>
      </c>
      <c r="AP749" s="210">
        <f t="shared" si="373"/>
        <v>1.5142554250042404E-2</v>
      </c>
      <c r="AQ749" s="210">
        <f t="shared" si="373"/>
        <v>1.5142554250042404E-2</v>
      </c>
      <c r="AR749" s="210">
        <f t="shared" si="373"/>
        <v>1.5142554250042404E-2</v>
      </c>
      <c r="AS749" s="210">
        <f t="shared" si="373"/>
        <v>1.5142554250042404E-2</v>
      </c>
      <c r="AT749" s="210">
        <f t="shared" si="373"/>
        <v>1.5142554250042404E-2</v>
      </c>
      <c r="AU749" s="210">
        <f t="shared" si="373"/>
        <v>1.5142554250042404E-2</v>
      </c>
      <c r="AV749" s="210">
        <f t="shared" si="373"/>
        <v>1.5142554250042404E-2</v>
      </c>
      <c r="AW749" s="210">
        <f t="shared" si="373"/>
        <v>1.5142554250042404E-2</v>
      </c>
      <c r="AX749" s="210">
        <f t="shared" si="373"/>
        <v>1.5142554250042404E-2</v>
      </c>
      <c r="AY749" s="210">
        <f t="shared" si="371"/>
        <v>1.5142554250042404E-2</v>
      </c>
      <c r="AZ749" s="210">
        <f t="shared" si="371"/>
        <v>1.5142554250042404E-2</v>
      </c>
    </row>
    <row r="750" spans="2:52" s="202" customFormat="1" x14ac:dyDescent="0.25">
      <c r="B750" s="201"/>
      <c r="D750" s="208">
        <f t="shared" si="349"/>
        <v>55</v>
      </c>
      <c r="E750" s="202" t="s">
        <v>711</v>
      </c>
      <c r="G750"/>
      <c r="I750"/>
      <c r="J750"/>
      <c r="K750" s="209" cm="1">
        <f t="array" ref="K750">SUMPRODUCT((EmissionRates!$J$120:$S$179)*(EmissionRates!$E$120:$E$179=$D750)*(EmissionRates!$J$8:$S$8=$E$698)*(EmissionRates!$B$120:$B$179=K$2)*(EmissionRates!$F$120:$F$179=$F$629))</f>
        <v>6.2217289275616602E-4</v>
      </c>
      <c r="L750" s="210">
        <f t="shared" ref="L750:AL750" si="375">K750*($AM$71/$K$71)^(1/(COUNT(K$2:AM$2)))</f>
        <v>6.0071508504003918E-4</v>
      </c>
      <c r="M750" s="210">
        <f t="shared" si="375"/>
        <v>5.7999732485305262E-4</v>
      </c>
      <c r="N750" s="210">
        <f t="shared" si="375"/>
        <v>5.599940890684904E-4</v>
      </c>
      <c r="O750" s="210">
        <f t="shared" si="375"/>
        <v>5.4068073481390621E-4</v>
      </c>
      <c r="P750" s="210">
        <f t="shared" si="375"/>
        <v>5.2203346911247714E-4</v>
      </c>
      <c r="Q750" s="210">
        <f t="shared" si="375"/>
        <v>5.0402931957138132E-4</v>
      </c>
      <c r="R750" s="210">
        <f t="shared" si="375"/>
        <v>4.8664610608108936E-4</v>
      </c>
      <c r="S750" s="210">
        <f t="shared" si="375"/>
        <v>4.6986241349070466E-4</v>
      </c>
      <c r="T750" s="210">
        <f t="shared" si="375"/>
        <v>4.5365756522569014E-4</v>
      </c>
      <c r="U750" s="210">
        <f t="shared" si="375"/>
        <v>4.3801159781548004E-4</v>
      </c>
      <c r="V750" s="210">
        <f t="shared" si="375"/>
        <v>4.2290523629959589E-4</v>
      </c>
      <c r="W750" s="210">
        <f t="shared" si="375"/>
        <v>4.0831987048196887E-4</v>
      </c>
      <c r="X750" s="210">
        <f t="shared" si="375"/>
        <v>3.9423753200421453E-4</v>
      </c>
      <c r="Y750" s="210">
        <f t="shared" si="375"/>
        <v>3.8064087220961596E-4</v>
      </c>
      <c r="Z750" s="210">
        <f t="shared" si="375"/>
        <v>3.670527613221314E-4</v>
      </c>
      <c r="AA750" s="210">
        <f t="shared" si="375"/>
        <v>3.5347350835744038E-4</v>
      </c>
      <c r="AB750" s="210">
        <f t="shared" si="375"/>
        <v>3.3990344588781009E-4</v>
      </c>
      <c r="AC750" s="210">
        <f t="shared" si="375"/>
        <v>3.2634293287050093E-4</v>
      </c>
      <c r="AD750" s="210">
        <f t="shared" si="375"/>
        <v>3.1279235795180296E-4</v>
      </c>
      <c r="AE750" s="210">
        <f t="shared" si="375"/>
        <v>2.9925214335185606E-4</v>
      </c>
      <c r="AF750" s="210">
        <f t="shared" si="375"/>
        <v>2.8572274946479478E-4</v>
      </c>
      <c r="AG750" s="210">
        <f t="shared" si="375"/>
        <v>2.7220468034825967E-4</v>
      </c>
      <c r="AH750" s="210">
        <f t="shared" si="375"/>
        <v>2.5869849033013372E-4</v>
      </c>
      <c r="AI750" s="210">
        <f t="shared" si="375"/>
        <v>2.4520479203478797E-4</v>
      </c>
      <c r="AJ750" s="210">
        <f t="shared" si="375"/>
        <v>2.3172426623574457E-4</v>
      </c>
      <c r="AK750" s="210">
        <f t="shared" si="375"/>
        <v>2.1825767409144371E-4</v>
      </c>
      <c r="AL750" s="210">
        <f t="shared" si="375"/>
        <v>2.0480587253959905E-4</v>
      </c>
      <c r="AM750" s="209" cm="1">
        <f t="array" ref="AM750">SUMPRODUCT((EmissionRates!$J$120:$S$179)*(EmissionRates!$E$120:$E$179=$D750)*(EmissionRates!$J$8:$S$8=$E$629)*(EmissionRates!$B$120:$B$179=AM$2)*(EmissionRates!$F$120:$F$179=$F$629))</f>
        <v>1.8733418672206899E-2</v>
      </c>
      <c r="AN750" s="210">
        <f t="shared" si="373"/>
        <v>1.8733418672206899E-2</v>
      </c>
      <c r="AO750" s="210">
        <f t="shared" si="373"/>
        <v>1.8733418672206899E-2</v>
      </c>
      <c r="AP750" s="210">
        <f t="shared" si="373"/>
        <v>1.8733418672206899E-2</v>
      </c>
      <c r="AQ750" s="210">
        <f t="shared" si="373"/>
        <v>1.8733418672206899E-2</v>
      </c>
      <c r="AR750" s="210">
        <f t="shared" si="373"/>
        <v>1.8733418672206899E-2</v>
      </c>
      <c r="AS750" s="210">
        <f t="shared" si="373"/>
        <v>1.8733418672206899E-2</v>
      </c>
      <c r="AT750" s="210">
        <f t="shared" si="373"/>
        <v>1.8733418672206899E-2</v>
      </c>
      <c r="AU750" s="210">
        <f t="shared" si="373"/>
        <v>1.8733418672206899E-2</v>
      </c>
      <c r="AV750" s="210">
        <f t="shared" si="373"/>
        <v>1.8733418672206899E-2</v>
      </c>
      <c r="AW750" s="210">
        <f t="shared" si="373"/>
        <v>1.8733418672206899E-2</v>
      </c>
      <c r="AX750" s="210">
        <f t="shared" si="373"/>
        <v>1.8733418672206899E-2</v>
      </c>
      <c r="AY750" s="210">
        <f t="shared" si="371"/>
        <v>1.8733418672206899E-2</v>
      </c>
      <c r="AZ750" s="210">
        <f t="shared" si="371"/>
        <v>1.8733418672206899E-2</v>
      </c>
    </row>
    <row r="751" spans="2:52" s="202" customFormat="1" x14ac:dyDescent="0.25">
      <c r="B751" s="201"/>
      <c r="D751" s="208">
        <f t="shared" si="349"/>
        <v>56</v>
      </c>
      <c r="E751" s="202" t="s">
        <v>712</v>
      </c>
      <c r="G751"/>
      <c r="I751"/>
      <c r="J751"/>
      <c r="K751" s="211">
        <f t="shared" ref="K751:AL754" si="376">K750*($K$76/$K$71)^(1/(COUNT($D750:$D755)))</f>
        <v>6.0414199682973387E-4</v>
      </c>
      <c r="L751" s="211">
        <f t="shared" si="376"/>
        <v>5.833060476070314E-4</v>
      </c>
      <c r="M751" s="211">
        <f t="shared" si="376"/>
        <v>5.6318869894891345E-4</v>
      </c>
      <c r="N751" s="211">
        <f t="shared" si="376"/>
        <v>5.4376516740222889E-4</v>
      </c>
      <c r="O751" s="211">
        <f t="shared" si="376"/>
        <v>5.2501152425786686E-4</v>
      </c>
      <c r="P751" s="211">
        <f t="shared" si="376"/>
        <v>5.0690466607192046E-4</v>
      </c>
      <c r="Q751" s="211">
        <f t="shared" si="376"/>
        <v>4.8942228620352983E-4</v>
      </c>
      <c r="R751" s="211">
        <f t="shared" si="376"/>
        <v>4.7254284733434348E-4</v>
      </c>
      <c r="S751" s="211">
        <f t="shared" si="376"/>
        <v>4.5624555493574122E-4</v>
      </c>
      <c r="T751" s="211">
        <f t="shared" si="376"/>
        <v>4.4051033165113328E-4</v>
      </c>
      <c r="U751" s="211">
        <f t="shared" si="376"/>
        <v>4.2531779256177482E-4</v>
      </c>
      <c r="V751" s="211">
        <f t="shared" si="376"/>
        <v>4.1064922130562597E-4</v>
      </c>
      <c r="W751" s="211">
        <f t="shared" si="376"/>
        <v>3.9648654701983593E-4</v>
      </c>
      <c r="X751" s="211">
        <f t="shared" si="376"/>
        <v>3.8281232207844666E-4</v>
      </c>
      <c r="Y751" s="211">
        <f t="shared" si="376"/>
        <v>3.6960970059788886E-4</v>
      </c>
      <c r="Z751" s="211">
        <f t="shared" si="376"/>
        <v>3.5641538027264449E-4</v>
      </c>
      <c r="AA751" s="211">
        <f t="shared" si="376"/>
        <v>3.4322966116295697E-4</v>
      </c>
      <c r="AB751" s="211">
        <f t="shared" si="376"/>
        <v>3.3005286620297529E-4</v>
      </c>
      <c r="AC751" s="211">
        <f t="shared" si="376"/>
        <v>3.1688534394719059E-4</v>
      </c>
      <c r="AD751" s="211">
        <f t="shared" si="376"/>
        <v>3.037274717787202E-4</v>
      </c>
      <c r="AE751" s="211">
        <f t="shared" si="376"/>
        <v>2.9057965968154334E-4</v>
      </c>
      <c r="AF751" s="211">
        <f t="shared" si="376"/>
        <v>2.7744235470733173E-4</v>
      </c>
      <c r="AG751" s="211">
        <f t="shared" si="376"/>
        <v>2.6431604630587185E-4</v>
      </c>
      <c r="AH751" s="211">
        <f t="shared" si="376"/>
        <v>2.5120127274033454E-4</v>
      </c>
      <c r="AI751" s="211">
        <f t="shared" si="376"/>
        <v>2.3809862888091616E-4</v>
      </c>
      <c r="AJ751" s="211">
        <f t="shared" si="376"/>
        <v>2.2500877577196596E-4</v>
      </c>
      <c r="AK751" s="211">
        <f t="shared" si="376"/>
        <v>2.1193245251315441E-4</v>
      </c>
      <c r="AL751" s="211">
        <f t="shared" si="376"/>
        <v>1.9887049120769184E-4</v>
      </c>
      <c r="AM751" s="211">
        <f>AM750*($K$76/$K$71)^(1/(COUNT($D750:$D755)))</f>
        <v>1.8190514398559569E-2</v>
      </c>
      <c r="AN751" s="210">
        <f t="shared" si="373"/>
        <v>1.8190514398559569E-2</v>
      </c>
      <c r="AO751" s="210">
        <f t="shared" si="373"/>
        <v>1.8190514398559569E-2</v>
      </c>
      <c r="AP751" s="210">
        <f t="shared" si="373"/>
        <v>1.8190514398559569E-2</v>
      </c>
      <c r="AQ751" s="210">
        <f t="shared" si="373"/>
        <v>1.8190514398559569E-2</v>
      </c>
      <c r="AR751" s="210">
        <f t="shared" si="373"/>
        <v>1.8190514398559569E-2</v>
      </c>
      <c r="AS751" s="210">
        <f t="shared" si="373"/>
        <v>1.8190514398559569E-2</v>
      </c>
      <c r="AT751" s="210">
        <f t="shared" si="373"/>
        <v>1.8190514398559569E-2</v>
      </c>
      <c r="AU751" s="210">
        <f t="shared" si="373"/>
        <v>1.8190514398559569E-2</v>
      </c>
      <c r="AV751" s="210">
        <f t="shared" si="373"/>
        <v>1.8190514398559569E-2</v>
      </c>
      <c r="AW751" s="210">
        <f t="shared" si="373"/>
        <v>1.8190514398559569E-2</v>
      </c>
      <c r="AX751" s="210">
        <f t="shared" si="373"/>
        <v>1.8190514398559569E-2</v>
      </c>
      <c r="AY751" s="210">
        <f t="shared" si="371"/>
        <v>1.8190514398559569E-2</v>
      </c>
      <c r="AZ751" s="210">
        <f t="shared" si="371"/>
        <v>1.8190514398559569E-2</v>
      </c>
    </row>
    <row r="752" spans="2:52" s="202" customFormat="1" x14ac:dyDescent="0.25">
      <c r="B752" s="201"/>
      <c r="D752" s="208">
        <f t="shared" si="349"/>
        <v>57</v>
      </c>
      <c r="E752" s="202" t="s">
        <v>713</v>
      </c>
      <c r="G752"/>
      <c r="I752"/>
      <c r="J752"/>
      <c r="K752" s="211">
        <f t="shared" si="376"/>
        <v>5.8663364570024645E-4</v>
      </c>
      <c r="L752" s="211">
        <f t="shared" si="376"/>
        <v>5.6640153318649909E-4</v>
      </c>
      <c r="M752" s="211">
        <f t="shared" si="376"/>
        <v>5.4686719581703341E-4</v>
      </c>
      <c r="N752" s="211">
        <f t="shared" si="376"/>
        <v>5.2800656837613622E-4</v>
      </c>
      <c r="O752" s="211">
        <f t="shared" si="376"/>
        <v>5.0979641562120517E-4</v>
      </c>
      <c r="P752" s="211">
        <f t="shared" si="376"/>
        <v>4.9221430365822447E-4</v>
      </c>
      <c r="Q752" s="211">
        <f t="shared" si="376"/>
        <v>4.7523857230445638E-4</v>
      </c>
      <c r="R752" s="211">
        <f t="shared" si="376"/>
        <v>4.5884830840430257E-4</v>
      </c>
      <c r="S752" s="211">
        <f t="shared" si="376"/>
        <v>4.4302332006546108E-4</v>
      </c>
      <c r="T752" s="211">
        <f t="shared" si="376"/>
        <v>4.2774411178363972E-4</v>
      </c>
      <c r="U752" s="211">
        <f t="shared" si="376"/>
        <v>4.1299186042518025E-4</v>
      </c>
      <c r="V752" s="211">
        <f t="shared" si="376"/>
        <v>3.9874839203800632E-4</v>
      </c>
      <c r="W752" s="211">
        <f t="shared" si="376"/>
        <v>3.8499615946232645E-4</v>
      </c>
      <c r="X752" s="211">
        <f t="shared" si="376"/>
        <v>3.7171822071351072E-4</v>
      </c>
      <c r="Y752" s="211">
        <f t="shared" si="376"/>
        <v>3.5889821811050873E-4</v>
      </c>
      <c r="Z752" s="211">
        <f t="shared" si="376"/>
        <v>3.4608627609099643E-4</v>
      </c>
      <c r="AA752" s="211">
        <f t="shared" si="376"/>
        <v>3.3328268601931428E-4</v>
      </c>
      <c r="AB752" s="211">
        <f t="shared" si="376"/>
        <v>3.2048776147081077E-4</v>
      </c>
      <c r="AC752" s="211">
        <f t="shared" si="376"/>
        <v>3.0770184089868555E-4</v>
      </c>
      <c r="AD752" s="211">
        <f t="shared" si="376"/>
        <v>2.9492529074929571E-4</v>
      </c>
      <c r="AE752" s="211">
        <f t="shared" si="376"/>
        <v>2.8215850912507035E-4</v>
      </c>
      <c r="AF752" s="211">
        <f t="shared" si="376"/>
        <v>2.6940193012188983E-4</v>
      </c>
      <c r="AG752" s="211">
        <f t="shared" si="376"/>
        <v>2.5665602900502973E-4</v>
      </c>
      <c r="AH752" s="211">
        <f t="shared" si="376"/>
        <v>2.4392132843851269E-4</v>
      </c>
      <c r="AI752" s="211">
        <f t="shared" si="376"/>
        <v>2.3119840605288544E-4</v>
      </c>
      <c r="AJ752" s="211">
        <f t="shared" si="376"/>
        <v>2.1848790373508626E-4</v>
      </c>
      <c r="AK752" s="211">
        <f t="shared" si="376"/>
        <v>2.0579053916529045E-4</v>
      </c>
      <c r="AL752" s="211">
        <f t="shared" si="376"/>
        <v>1.9310712033192203E-4</v>
      </c>
      <c r="AM752" s="211">
        <f>AM751*($K$76/$K$71)^(1/(COUNT($D751:$D756)))</f>
        <v>1.7663343774786931E-2</v>
      </c>
      <c r="AN752" s="210">
        <f t="shared" si="373"/>
        <v>1.7663343774786931E-2</v>
      </c>
      <c r="AO752" s="210">
        <f t="shared" si="373"/>
        <v>1.7663343774786931E-2</v>
      </c>
      <c r="AP752" s="210">
        <f t="shared" si="373"/>
        <v>1.7663343774786931E-2</v>
      </c>
      <c r="AQ752" s="210">
        <f t="shared" si="373"/>
        <v>1.7663343774786931E-2</v>
      </c>
      <c r="AR752" s="210">
        <f t="shared" si="373"/>
        <v>1.7663343774786931E-2</v>
      </c>
      <c r="AS752" s="210">
        <f t="shared" si="373"/>
        <v>1.7663343774786931E-2</v>
      </c>
      <c r="AT752" s="210">
        <f t="shared" si="373"/>
        <v>1.7663343774786931E-2</v>
      </c>
      <c r="AU752" s="210">
        <f t="shared" si="373"/>
        <v>1.7663343774786931E-2</v>
      </c>
      <c r="AV752" s="210">
        <f t="shared" si="373"/>
        <v>1.7663343774786931E-2</v>
      </c>
      <c r="AW752" s="210">
        <f t="shared" si="373"/>
        <v>1.7663343774786931E-2</v>
      </c>
      <c r="AX752" s="210">
        <f t="shared" si="373"/>
        <v>1.7663343774786931E-2</v>
      </c>
      <c r="AY752" s="210">
        <f t="shared" si="371"/>
        <v>1.7663343774786931E-2</v>
      </c>
      <c r="AZ752" s="210">
        <f t="shared" si="371"/>
        <v>1.7663343774786931E-2</v>
      </c>
    </row>
    <row r="753" spans="2:52" s="202" customFormat="1" x14ac:dyDescent="0.25">
      <c r="B753" s="201"/>
      <c r="D753" s="208">
        <f t="shared" si="349"/>
        <v>58</v>
      </c>
      <c r="E753" s="202" t="s">
        <v>714</v>
      </c>
      <c r="G753"/>
      <c r="I753"/>
      <c r="J753"/>
      <c r="K753" s="211">
        <f t="shared" si="376"/>
        <v>5.6963269574611527E-4</v>
      </c>
      <c r="L753" s="211">
        <f t="shared" si="376"/>
        <v>5.4998692043759585E-4</v>
      </c>
      <c r="M753" s="211">
        <f t="shared" si="376"/>
        <v>5.3101869838463058E-4</v>
      </c>
      <c r="N753" s="211">
        <f t="shared" si="376"/>
        <v>5.1270466179404763E-4</v>
      </c>
      <c r="O753" s="211">
        <f t="shared" si="376"/>
        <v>4.9502224879273079E-4</v>
      </c>
      <c r="P753" s="211">
        <f t="shared" si="376"/>
        <v>4.7794967563264936E-4</v>
      </c>
      <c r="Q753" s="211">
        <f t="shared" si="376"/>
        <v>4.6146590985449311E-4</v>
      </c>
      <c r="R753" s="211">
        <f t="shared" si="376"/>
        <v>4.4555064437685376E-4</v>
      </c>
      <c r="S753" s="211">
        <f t="shared" si="376"/>
        <v>4.3018427247903176E-4</v>
      </c>
      <c r="T753" s="211">
        <f t="shared" si="376"/>
        <v>4.153478636466486E-4</v>
      </c>
      <c r="U753" s="211">
        <f t="shared" si="376"/>
        <v>4.0102314025030689E-4</v>
      </c>
      <c r="V753" s="211">
        <f t="shared" si="376"/>
        <v>3.8719245502856931E-4</v>
      </c>
      <c r="W753" s="211">
        <f t="shared" si="376"/>
        <v>3.7383876934751498E-4</v>
      </c>
      <c r="X753" s="211">
        <f t="shared" si="376"/>
        <v>3.60945632210092E-4</v>
      </c>
      <c r="Y753" s="211">
        <f t="shared" si="376"/>
        <v>3.4849715998940434E-4</v>
      </c>
      <c r="Z753" s="211">
        <f t="shared" si="376"/>
        <v>3.3605651475227986E-4</v>
      </c>
      <c r="AA753" s="211">
        <f t="shared" si="376"/>
        <v>3.236239794191681E-4</v>
      </c>
      <c r="AB753" s="211">
        <f t="shared" si="376"/>
        <v>3.1119985847783977E-4</v>
      </c>
      <c r="AC753" s="211">
        <f t="shared" si="376"/>
        <v>2.9878448057294382E-4</v>
      </c>
      <c r="AD753" s="211">
        <f t="shared" si="376"/>
        <v>2.8637820153103015E-4</v>
      </c>
      <c r="AE753" s="211">
        <f t="shared" si="376"/>
        <v>2.7398140791731128E-4</v>
      </c>
      <c r="AF753" s="211">
        <f t="shared" si="376"/>
        <v>2.6159452124734176E-4</v>
      </c>
      <c r="AG753" s="211">
        <f t="shared" si="376"/>
        <v>2.4921800301296086E-4</v>
      </c>
      <c r="AH753" s="211">
        <f t="shared" si="376"/>
        <v>2.368523607311144E-4</v>
      </c>
      <c r="AI753" s="211">
        <f t="shared" si="376"/>
        <v>2.2449815529231376E-4</v>
      </c>
      <c r="AJ753" s="211">
        <f t="shared" si="376"/>
        <v>2.1215600998127787E-4</v>
      </c>
      <c r="AK753" s="211">
        <f t="shared" si="376"/>
        <v>1.9982662167943507E-4</v>
      </c>
      <c r="AL753" s="211">
        <f t="shared" si="376"/>
        <v>1.8751077495928221E-4</v>
      </c>
      <c r="AM753" s="211">
        <f>AM752*($K$76/$K$71)^(1/(COUNT($D752:$D757)))</f>
        <v>1.7151450831484442E-2</v>
      </c>
      <c r="AN753" s="210">
        <f t="shared" si="373"/>
        <v>1.7151450831484442E-2</v>
      </c>
      <c r="AO753" s="210">
        <f t="shared" si="373"/>
        <v>1.7151450831484442E-2</v>
      </c>
      <c r="AP753" s="210">
        <f t="shared" si="373"/>
        <v>1.7151450831484442E-2</v>
      </c>
      <c r="AQ753" s="210">
        <f t="shared" si="373"/>
        <v>1.7151450831484442E-2</v>
      </c>
      <c r="AR753" s="210">
        <f t="shared" si="373"/>
        <v>1.7151450831484442E-2</v>
      </c>
      <c r="AS753" s="210">
        <f t="shared" si="373"/>
        <v>1.7151450831484442E-2</v>
      </c>
      <c r="AT753" s="210">
        <f t="shared" si="373"/>
        <v>1.7151450831484442E-2</v>
      </c>
      <c r="AU753" s="210">
        <f t="shared" si="373"/>
        <v>1.7151450831484442E-2</v>
      </c>
      <c r="AV753" s="210">
        <f t="shared" si="373"/>
        <v>1.7151450831484442E-2</v>
      </c>
      <c r="AW753" s="210">
        <f t="shared" si="373"/>
        <v>1.7151450831484442E-2</v>
      </c>
      <c r="AX753" s="210">
        <f t="shared" si="373"/>
        <v>1.7151450831484442E-2</v>
      </c>
      <c r="AY753" s="210">
        <f t="shared" si="371"/>
        <v>1.7151450831484442E-2</v>
      </c>
      <c r="AZ753" s="210">
        <f t="shared" si="371"/>
        <v>1.7151450831484442E-2</v>
      </c>
    </row>
    <row r="754" spans="2:52" s="202" customFormat="1" x14ac:dyDescent="0.25">
      <c r="B754" s="201"/>
      <c r="D754" s="208">
        <f t="shared" si="349"/>
        <v>59</v>
      </c>
      <c r="E754" s="202" t="s">
        <v>715</v>
      </c>
      <c r="G754"/>
      <c r="I754"/>
      <c r="J754"/>
      <c r="K754" s="211">
        <f t="shared" si="376"/>
        <v>5.5312444221582765E-4</v>
      </c>
      <c r="L754" s="211">
        <f t="shared" si="376"/>
        <v>5.3404801175358212E-4</v>
      </c>
      <c r="M754" s="211">
        <f t="shared" si="376"/>
        <v>5.1562949869907767E-4</v>
      </c>
      <c r="N754" s="211">
        <f t="shared" si="376"/>
        <v>4.9784621247001373E-4</v>
      </c>
      <c r="O754" s="211">
        <f t="shared" si="376"/>
        <v>4.806762450481604E-4</v>
      </c>
      <c r="P754" s="211">
        <f t="shared" si="376"/>
        <v>4.6409844398990124E-4</v>
      </c>
      <c r="Q754" s="211">
        <f t="shared" si="376"/>
        <v>4.4809238636760016E-4</v>
      </c>
      <c r="R754" s="211">
        <f t="shared" si="376"/>
        <v>4.3263835360969188E-4</v>
      </c>
      <c r="S754" s="211">
        <f t="shared" si="376"/>
        <v>4.1771730720850002E-4</v>
      </c>
      <c r="T754" s="211">
        <f t="shared" si="376"/>
        <v>4.0331086526585656E-4</v>
      </c>
      <c r="U754" s="211">
        <f t="shared" si="376"/>
        <v>3.8940127984762602E-4</v>
      </c>
      <c r="V754" s="211">
        <f t="shared" si="376"/>
        <v>3.7597141511923983E-4</v>
      </c>
      <c r="W754" s="211">
        <f t="shared" si="376"/>
        <v>3.6300472623530203E-4</v>
      </c>
      <c r="X754" s="211">
        <f t="shared" si="376"/>
        <v>3.5048523895726179E-4</v>
      </c>
      <c r="Y754" s="211">
        <f t="shared" si="376"/>
        <v>3.3839752997404018E-4</v>
      </c>
      <c r="Z754" s="211">
        <f t="shared" si="376"/>
        <v>3.2631742114430325E-4</v>
      </c>
      <c r="AA754" s="211">
        <f t="shared" si="376"/>
        <v>3.1424518718931808E-4</v>
      </c>
      <c r="AB754" s="211">
        <f t="shared" si="376"/>
        <v>3.0218112377264036E-4</v>
      </c>
      <c r="AC754" s="211">
        <f t="shared" si="376"/>
        <v>2.9012555001462523E-4</v>
      </c>
      <c r="AD754" s="211">
        <f t="shared" si="376"/>
        <v>2.7807881142978297E-4</v>
      </c>
      <c r="AE754" s="211">
        <f t="shared" si="376"/>
        <v>2.6604128338046412E-4</v>
      </c>
      <c r="AF754" s="211">
        <f t="shared" si="376"/>
        <v>2.5401337516648185E-4</v>
      </c>
      <c r="AG754" s="211">
        <f t="shared" si="376"/>
        <v>2.4199553490540055E-4</v>
      </c>
      <c r="AH754" s="211">
        <f t="shared" si="376"/>
        <v>2.2998825540605937E-4</v>
      </c>
      <c r="AI754" s="211">
        <f t="shared" si="376"/>
        <v>2.1799208130406927E-4</v>
      </c>
      <c r="AJ754" s="211">
        <f t="shared" si="376"/>
        <v>2.0600761782103196E-4</v>
      </c>
      <c r="AK754" s="211">
        <f t="shared" si="376"/>
        <v>1.9403554164238742E-4</v>
      </c>
      <c r="AL754" s="211">
        <f t="shared" si="376"/>
        <v>1.8207661460331104E-4</v>
      </c>
      <c r="AM754" s="211">
        <f>AM753*($K$76/$K$71)^(1/(COUNT($D753:$D758)))</f>
        <v>1.6654392813479447E-2</v>
      </c>
      <c r="AN754" s="210">
        <f t="shared" si="373"/>
        <v>1.6654392813479447E-2</v>
      </c>
      <c r="AO754" s="210">
        <f t="shared" si="373"/>
        <v>1.6654392813479447E-2</v>
      </c>
      <c r="AP754" s="210">
        <f t="shared" si="373"/>
        <v>1.6654392813479447E-2</v>
      </c>
      <c r="AQ754" s="210">
        <f t="shared" si="373"/>
        <v>1.6654392813479447E-2</v>
      </c>
      <c r="AR754" s="210">
        <f t="shared" si="373"/>
        <v>1.6654392813479447E-2</v>
      </c>
      <c r="AS754" s="210">
        <f t="shared" si="373"/>
        <v>1.6654392813479447E-2</v>
      </c>
      <c r="AT754" s="210">
        <f t="shared" si="373"/>
        <v>1.6654392813479447E-2</v>
      </c>
      <c r="AU754" s="210">
        <f t="shared" si="373"/>
        <v>1.6654392813479447E-2</v>
      </c>
      <c r="AV754" s="210">
        <f t="shared" si="373"/>
        <v>1.6654392813479447E-2</v>
      </c>
      <c r="AW754" s="210">
        <f t="shared" si="373"/>
        <v>1.6654392813479447E-2</v>
      </c>
      <c r="AX754" s="210">
        <f t="shared" si="373"/>
        <v>1.6654392813479447E-2</v>
      </c>
      <c r="AY754" s="210">
        <f t="shared" si="371"/>
        <v>1.6654392813479447E-2</v>
      </c>
      <c r="AZ754" s="210">
        <f t="shared" si="371"/>
        <v>1.6654392813479447E-2</v>
      </c>
    </row>
    <row r="755" spans="2:52" s="202" customFormat="1" x14ac:dyDescent="0.25">
      <c r="B755" s="201"/>
      <c r="D755" s="208">
        <f t="shared" si="349"/>
        <v>60</v>
      </c>
      <c r="E755" s="202" t="s">
        <v>716</v>
      </c>
      <c r="G755"/>
      <c r="I755"/>
      <c r="J755"/>
      <c r="K755" s="209" cm="1">
        <f t="array" ref="K755">SUMPRODUCT((EmissionRates!$J$120:$S$179)*(EmissionRates!$E$120:$E$179=$D755)*(EmissionRates!$J$8:$S$8=$E$698)*(EmissionRates!$B$120:$B$179=K$2)*(EmissionRates!$F$120:$F$179=$F$629))</f>
        <v>6.8258300262625398E-4</v>
      </c>
      <c r="L755" s="210">
        <f t="shared" ref="L755:AL755" si="377">K755*($AM$71/$K$71)^(1/(COUNT(K$2:AM$2)))</f>
        <v>6.5904174103935485E-4</v>
      </c>
      <c r="M755" s="210">
        <f t="shared" si="377"/>
        <v>6.3631238217340034E-4</v>
      </c>
      <c r="N755" s="210">
        <f t="shared" si="377"/>
        <v>6.1436692472413394E-4</v>
      </c>
      <c r="O755" s="210">
        <f t="shared" si="377"/>
        <v>5.9317833311018666E-4</v>
      </c>
      <c r="P755" s="210">
        <f t="shared" si="377"/>
        <v>5.7272050416674642E-4</v>
      </c>
      <c r="Q755" s="210">
        <f t="shared" si="377"/>
        <v>5.5296823498791295E-4</v>
      </c>
      <c r="R755" s="210">
        <f t="shared" si="377"/>
        <v>5.3389719187812122E-4</v>
      </c>
      <c r="S755" s="210">
        <f t="shared" si="377"/>
        <v>5.154838803743837E-4</v>
      </c>
      <c r="T755" s="210">
        <f t="shared" si="377"/>
        <v>4.9770561630242032E-4</v>
      </c>
      <c r="U755" s="210">
        <f t="shared" si="377"/>
        <v>4.8054049783101952E-4</v>
      </c>
      <c r="V755" s="210">
        <f t="shared" si="377"/>
        <v>4.6396737849020155E-4</v>
      </c>
      <c r="W755" s="210">
        <f t="shared" si="377"/>
        <v>4.4796584111994538E-4</v>
      </c>
      <c r="X755" s="210">
        <f t="shared" si="377"/>
        <v>4.3251617271738453E-4</v>
      </c>
      <c r="Y755" s="210">
        <f t="shared" si="377"/>
        <v>4.1759934015148559E-4</v>
      </c>
      <c r="Z755" s="210">
        <f t="shared" si="377"/>
        <v>4.0269188655203626E-4</v>
      </c>
      <c r="AA755" s="210">
        <f t="shared" si="377"/>
        <v>3.8779415093870918E-4</v>
      </c>
      <c r="AB755" s="210">
        <f t="shared" si="377"/>
        <v>3.7290649817500033E-4</v>
      </c>
      <c r="AC755" s="210">
        <f t="shared" si="377"/>
        <v>3.5802932207125958E-4</v>
      </c>
      <c r="AD755" s="210">
        <f t="shared" si="377"/>
        <v>3.4316304900953401E-4</v>
      </c>
      <c r="AE755" s="210">
        <f t="shared" si="377"/>
        <v>3.2830814220558599E-4</v>
      </c>
      <c r="AF755" s="210">
        <f t="shared" si="377"/>
        <v>3.1346510675569084E-4</v>
      </c>
      <c r="AG755" s="210">
        <f t="shared" si="377"/>
        <v>2.9863449565915444E-4</v>
      </c>
      <c r="AH755" s="210">
        <f t="shared" si="377"/>
        <v>2.8381691706653295E-4</v>
      </c>
      <c r="AI755" s="210">
        <f t="shared" si="377"/>
        <v>2.6901304308519001E-4</v>
      </c>
      <c r="AJ755" s="210">
        <f t="shared" si="377"/>
        <v>2.5422362058860772E-4</v>
      </c>
      <c r="AK755" s="210">
        <f t="shared" si="377"/>
        <v>2.3944948464018985E-4</v>
      </c>
      <c r="AL755" s="210">
        <f t="shared" si="377"/>
        <v>2.2469157538233811E-4</v>
      </c>
      <c r="AM755" s="209" cm="1">
        <f t="array" ref="AM755">SUMPRODUCT((EmissionRates!$J$120:$S$179)*(EmissionRates!$E$120:$E$179=$D755)*(EmissionRates!$J$8:$S$8=$E$629)*(EmissionRates!$B$120:$B$179=AM$2)*(EmissionRates!$F$120:$F$179=$F$629))</f>
        <v>2.04019350786004E-2</v>
      </c>
      <c r="AN755" s="210">
        <f t="shared" si="373"/>
        <v>2.04019350786004E-2</v>
      </c>
      <c r="AO755" s="210">
        <f t="shared" si="373"/>
        <v>2.04019350786004E-2</v>
      </c>
      <c r="AP755" s="210">
        <f t="shared" si="373"/>
        <v>2.04019350786004E-2</v>
      </c>
      <c r="AQ755" s="210">
        <f t="shared" si="373"/>
        <v>2.04019350786004E-2</v>
      </c>
      <c r="AR755" s="210">
        <f t="shared" si="373"/>
        <v>2.04019350786004E-2</v>
      </c>
      <c r="AS755" s="210">
        <f t="shared" si="373"/>
        <v>2.04019350786004E-2</v>
      </c>
      <c r="AT755" s="210">
        <f t="shared" si="373"/>
        <v>2.04019350786004E-2</v>
      </c>
      <c r="AU755" s="210">
        <f t="shared" si="373"/>
        <v>2.04019350786004E-2</v>
      </c>
      <c r="AV755" s="210">
        <f t="shared" si="373"/>
        <v>2.04019350786004E-2</v>
      </c>
      <c r="AW755" s="210">
        <f t="shared" si="373"/>
        <v>2.04019350786004E-2</v>
      </c>
      <c r="AX755" s="210">
        <f t="shared" si="373"/>
        <v>2.04019350786004E-2</v>
      </c>
      <c r="AY755" s="210">
        <f t="shared" si="371"/>
        <v>2.04019350786004E-2</v>
      </c>
      <c r="AZ755" s="210">
        <f t="shared" si="371"/>
        <v>2.04019350786004E-2</v>
      </c>
    </row>
    <row r="756" spans="2:52" s="202" customFormat="1" x14ac:dyDescent="0.25">
      <c r="B756" s="201"/>
      <c r="D756" s="208">
        <f t="shared" si="349"/>
        <v>61</v>
      </c>
      <c r="E756" s="202" t="s">
        <v>717</v>
      </c>
      <c r="G756"/>
      <c r="I756"/>
      <c r="J756"/>
      <c r="K756" s="211">
        <f t="shared" ref="K756:AL759" si="378">K755*($K$76/$K$71)^(1/(COUNT($D755:$D760)))</f>
        <v>6.6280139011179007E-4</v>
      </c>
      <c r="L756" s="211">
        <f t="shared" si="378"/>
        <v>6.3994236660146469E-4</v>
      </c>
      <c r="M756" s="211">
        <f t="shared" si="378"/>
        <v>6.1787171644647808E-4</v>
      </c>
      <c r="N756" s="211">
        <f t="shared" si="378"/>
        <v>5.965622498350201E-4</v>
      </c>
      <c r="O756" s="211">
        <f t="shared" si="378"/>
        <v>5.7598771469101365E-4</v>
      </c>
      <c r="P756" s="211">
        <f t="shared" si="378"/>
        <v>5.5612276433301912E-4</v>
      </c>
      <c r="Q756" s="211">
        <f t="shared" si="378"/>
        <v>5.3694292624853414E-4</v>
      </c>
      <c r="R756" s="211">
        <f t="shared" si="378"/>
        <v>5.1842457194522173E-4</v>
      </c>
      <c r="S756" s="211">
        <f t="shared" si="378"/>
        <v>5.0054488784192282E-4</v>
      </c>
      <c r="T756" s="211">
        <f t="shared" si="378"/>
        <v>4.8328184716359552E-4</v>
      </c>
      <c r="U756" s="211">
        <f t="shared" si="378"/>
        <v>4.6661418280555483E-4</v>
      </c>
      <c r="V756" s="211">
        <f t="shared" si="378"/>
        <v>4.5052136113358393E-4</v>
      </c>
      <c r="W756" s="211">
        <f t="shared" si="378"/>
        <v>4.349835566876406E-4</v>
      </c>
      <c r="X756" s="211">
        <f t="shared" si="378"/>
        <v>4.199816277579945E-4</v>
      </c>
      <c r="Y756" s="211">
        <f t="shared" si="378"/>
        <v>4.0549709280370677E-4</v>
      </c>
      <c r="Z756" s="211">
        <f t="shared" si="378"/>
        <v>3.9102166500851426E-4</v>
      </c>
      <c r="AA756" s="211">
        <f t="shared" si="378"/>
        <v>3.7655567356712221E-4</v>
      </c>
      <c r="AB756" s="211">
        <f t="shared" si="378"/>
        <v>3.6209947276909146E-4</v>
      </c>
      <c r="AC756" s="211">
        <f t="shared" si="378"/>
        <v>3.4765344501194202E-4</v>
      </c>
      <c r="AD756" s="211">
        <f t="shared" si="378"/>
        <v>3.3321800432094614E-4</v>
      </c>
      <c r="AE756" s="211">
        <f t="shared" si="378"/>
        <v>3.1879360048763108E-4</v>
      </c>
      <c r="AF756" s="211">
        <f t="shared" si="378"/>
        <v>3.0438072397031787E-4</v>
      </c>
      <c r="AG756" s="211">
        <f t="shared" si="378"/>
        <v>2.8997991174210314E-4</v>
      </c>
      <c r="AH756" s="211">
        <f t="shared" si="378"/>
        <v>2.7559175432902188E-4</v>
      </c>
      <c r="AI756" s="211">
        <f t="shared" si="378"/>
        <v>2.6121690436041461E-4</v>
      </c>
      <c r="AJ756" s="211">
        <f t="shared" si="378"/>
        <v>2.4685608706497925E-4</v>
      </c>
      <c r="AK756" s="211">
        <f t="shared" si="378"/>
        <v>2.3251011330554518E-4</v>
      </c>
      <c r="AL756" s="211">
        <f t="shared" si="378"/>
        <v>2.1817989597869557E-4</v>
      </c>
      <c r="AM756" s="211">
        <f>AM755*($K$76/$K$71)^(1/(COUNT($D755:$D760)))</f>
        <v>1.9810676326599067E-2</v>
      </c>
      <c r="AN756" s="210">
        <f t="shared" si="373"/>
        <v>1.9810676326599067E-2</v>
      </c>
      <c r="AO756" s="210">
        <f t="shared" si="373"/>
        <v>1.9810676326599067E-2</v>
      </c>
      <c r="AP756" s="210">
        <f t="shared" si="373"/>
        <v>1.9810676326599067E-2</v>
      </c>
      <c r="AQ756" s="210">
        <f t="shared" si="373"/>
        <v>1.9810676326599067E-2</v>
      </c>
      <c r="AR756" s="210">
        <f t="shared" si="373"/>
        <v>1.9810676326599067E-2</v>
      </c>
      <c r="AS756" s="210">
        <f t="shared" si="373"/>
        <v>1.9810676326599067E-2</v>
      </c>
      <c r="AT756" s="210">
        <f t="shared" si="373"/>
        <v>1.9810676326599067E-2</v>
      </c>
      <c r="AU756" s="210">
        <f t="shared" si="373"/>
        <v>1.9810676326599067E-2</v>
      </c>
      <c r="AV756" s="210">
        <f t="shared" si="373"/>
        <v>1.9810676326599067E-2</v>
      </c>
      <c r="AW756" s="210">
        <f t="shared" si="373"/>
        <v>1.9810676326599067E-2</v>
      </c>
      <c r="AX756" s="210">
        <f t="shared" si="373"/>
        <v>1.9810676326599067E-2</v>
      </c>
      <c r="AY756" s="210">
        <f t="shared" si="371"/>
        <v>1.9810676326599067E-2</v>
      </c>
      <c r="AZ756" s="210">
        <f t="shared" si="371"/>
        <v>1.9810676326599067E-2</v>
      </c>
    </row>
    <row r="757" spans="2:52" s="202" customFormat="1" x14ac:dyDescent="0.25">
      <c r="B757" s="201"/>
      <c r="D757" s="208">
        <f t="shared" si="349"/>
        <v>62</v>
      </c>
      <c r="E757" s="202" t="s">
        <v>718</v>
      </c>
      <c r="G757"/>
      <c r="I757"/>
      <c r="J757"/>
      <c r="K757" s="211">
        <f t="shared" si="378"/>
        <v>6.435930590768925E-4</v>
      </c>
      <c r="L757" s="211">
        <f t="shared" si="378"/>
        <v>6.2139650202676388E-4</v>
      </c>
      <c r="M757" s="211">
        <f t="shared" si="378"/>
        <v>5.9996547085969286E-4</v>
      </c>
      <c r="N757" s="211">
        <f t="shared" si="378"/>
        <v>5.7927356373884027E-4</v>
      </c>
      <c r="O757" s="211">
        <f t="shared" si="378"/>
        <v>5.5929528938702771E-4</v>
      </c>
      <c r="P757" s="211">
        <f t="shared" si="378"/>
        <v>5.4000603568290378E-4</v>
      </c>
      <c r="Q757" s="211">
        <f t="shared" si="378"/>
        <v>5.2138203934018153E-4</v>
      </c>
      <c r="R757" s="211">
        <f t="shared" si="378"/>
        <v>5.0340035663259345E-4</v>
      </c>
      <c r="S757" s="211">
        <f t="shared" si="378"/>
        <v>4.8603883512849733E-4</v>
      </c>
      <c r="T757" s="211">
        <f t="shared" si="378"/>
        <v>4.6927608640031558E-4</v>
      </c>
      <c r="U757" s="211">
        <f t="shared" si="378"/>
        <v>4.5309145967518298E-4</v>
      </c>
      <c r="V757" s="211">
        <f t="shared" si="378"/>
        <v>4.374650163943447E-4</v>
      </c>
      <c r="W757" s="211">
        <f t="shared" si="378"/>
        <v>4.2237750564996232E-4</v>
      </c>
      <c r="X757" s="211">
        <f t="shared" si="378"/>
        <v>4.0781034046906764E-4</v>
      </c>
      <c r="Y757" s="211">
        <f t="shared" si="378"/>
        <v>3.9374557491544693E-4</v>
      </c>
      <c r="Z757" s="211">
        <f t="shared" si="378"/>
        <v>3.7968965259068641E-4</v>
      </c>
      <c r="AA757" s="211">
        <f t="shared" si="378"/>
        <v>3.6564289314925649E-4</v>
      </c>
      <c r="AB757" s="211">
        <f t="shared" si="378"/>
        <v>3.5160564061322122E-4</v>
      </c>
      <c r="AC757" s="211">
        <f t="shared" si="378"/>
        <v>3.3757826629802042E-4</v>
      </c>
      <c r="AD757" s="211">
        <f t="shared" si="378"/>
        <v>3.2356117223025739E-4</v>
      </c>
      <c r="AE757" s="211">
        <f t="shared" si="378"/>
        <v>3.0955479516626549E-4</v>
      </c>
      <c r="AF757" s="211">
        <f t="shared" si="378"/>
        <v>2.9555961135062717E-4</v>
      </c>
      <c r="AG757" s="211">
        <f t="shared" si="378"/>
        <v>2.8157614219467771E-4</v>
      </c>
      <c r="AH757" s="211">
        <f t="shared" si="378"/>
        <v>2.6760496111069869E-4</v>
      </c>
      <c r="AI757" s="211">
        <f t="shared" si="378"/>
        <v>2.5364670181449091E-4</v>
      </c>
      <c r="AJ757" s="211">
        <f t="shared" si="378"/>
        <v>2.3970206851724527E-4</v>
      </c>
      <c r="AK757" s="211">
        <f t="shared" si="378"/>
        <v>2.2577184858256206E-4</v>
      </c>
      <c r="AL757" s="211">
        <f t="shared" si="378"/>
        <v>2.1185692845080391E-4</v>
      </c>
      <c r="AM757" s="211">
        <f>AM756*($K$76/$K$71)^(1/(COUNT($D756:$D761)))</f>
        <v>1.923655256255213E-2</v>
      </c>
      <c r="AN757" s="210">
        <f t="shared" si="373"/>
        <v>1.923655256255213E-2</v>
      </c>
      <c r="AO757" s="210">
        <f t="shared" si="373"/>
        <v>1.923655256255213E-2</v>
      </c>
      <c r="AP757" s="210">
        <f t="shared" si="373"/>
        <v>1.923655256255213E-2</v>
      </c>
      <c r="AQ757" s="210">
        <f t="shared" si="373"/>
        <v>1.923655256255213E-2</v>
      </c>
      <c r="AR757" s="210">
        <f t="shared" si="373"/>
        <v>1.923655256255213E-2</v>
      </c>
      <c r="AS757" s="210">
        <f t="shared" si="373"/>
        <v>1.923655256255213E-2</v>
      </c>
      <c r="AT757" s="210">
        <f t="shared" si="373"/>
        <v>1.923655256255213E-2</v>
      </c>
      <c r="AU757" s="210">
        <f t="shared" si="373"/>
        <v>1.923655256255213E-2</v>
      </c>
      <c r="AV757" s="210">
        <f t="shared" si="373"/>
        <v>1.923655256255213E-2</v>
      </c>
      <c r="AW757" s="210">
        <f t="shared" si="373"/>
        <v>1.923655256255213E-2</v>
      </c>
      <c r="AX757" s="210">
        <f t="shared" si="373"/>
        <v>1.923655256255213E-2</v>
      </c>
      <c r="AY757" s="210">
        <f t="shared" si="371"/>
        <v>1.923655256255213E-2</v>
      </c>
      <c r="AZ757" s="210">
        <f t="shared" si="371"/>
        <v>1.923655256255213E-2</v>
      </c>
    </row>
    <row r="758" spans="2:52" s="202" customFormat="1" x14ac:dyDescent="0.25">
      <c r="B758" s="201"/>
      <c r="D758" s="208">
        <f t="shared" si="349"/>
        <v>63</v>
      </c>
      <c r="E758" s="202" t="s">
        <v>719</v>
      </c>
      <c r="G758"/>
      <c r="I758"/>
      <c r="J758"/>
      <c r="K758" s="211">
        <f t="shared" si="378"/>
        <v>6.249413955243669E-4</v>
      </c>
      <c r="L758" s="211">
        <f t="shared" si="378"/>
        <v>6.0338810630984434E-4</v>
      </c>
      <c r="M758" s="211">
        <f t="shared" si="378"/>
        <v>5.8257815763779772E-4</v>
      </c>
      <c r="N758" s="211">
        <f t="shared" si="378"/>
        <v>5.62485912810432E-4</v>
      </c>
      <c r="O758" s="211">
        <f t="shared" si="378"/>
        <v>5.4308661930111725E-4</v>
      </c>
      <c r="P758" s="211">
        <f t="shared" si="378"/>
        <v>5.2435637826065481E-4</v>
      </c>
      <c r="Q758" s="211">
        <f t="shared" si="378"/>
        <v>5.0627211507522625E-4</v>
      </c>
      <c r="R758" s="211">
        <f t="shared" si="378"/>
        <v>4.8881155093975467E-4</v>
      </c>
      <c r="S758" s="211">
        <f t="shared" si="378"/>
        <v>4.7195317541165585E-4</v>
      </c>
      <c r="T758" s="211">
        <f t="shared" si="378"/>
        <v>4.55676219911173E-4</v>
      </c>
      <c r="U758" s="211">
        <f t="shared" si="378"/>
        <v>4.399606321356421E-4</v>
      </c>
      <c r="V758" s="211">
        <f t="shared" si="378"/>
        <v>4.2478705135617212E-4</v>
      </c>
      <c r="W758" s="211">
        <f t="shared" si="378"/>
        <v>4.1013678456630495E-4</v>
      </c>
      <c r="X758" s="211">
        <f t="shared" si="378"/>
        <v>3.9599178345327301E-4</v>
      </c>
      <c r="Y758" s="211">
        <f t="shared" si="378"/>
        <v>3.8233462216348253E-4</v>
      </c>
      <c r="Z758" s="211">
        <f t="shared" si="378"/>
        <v>3.6868604782115346E-4</v>
      </c>
      <c r="AA758" s="211">
        <f t="shared" si="378"/>
        <v>3.5504637081700246E-4</v>
      </c>
      <c r="AB758" s="211">
        <f t="shared" si="378"/>
        <v>3.4141592520315413E-4</v>
      </c>
      <c r="AC758" s="211">
        <f t="shared" si="378"/>
        <v>3.2779507153413265E-4</v>
      </c>
      <c r="AD758" s="211">
        <f t="shared" si="378"/>
        <v>3.1418420018560004E-4</v>
      </c>
      <c r="AE758" s="211">
        <f t="shared" si="378"/>
        <v>3.0058373525646253E-4</v>
      </c>
      <c r="AF758" s="211">
        <f t="shared" si="378"/>
        <v>2.8699413918948551E-4</v>
      </c>
      <c r="AG758" s="211">
        <f t="shared" si="378"/>
        <v>2.7341591828523095E-4</v>
      </c>
      <c r="AH758" s="211">
        <f t="shared" si="378"/>
        <v>2.5984962933819255E-4</v>
      </c>
      <c r="AI758" s="211">
        <f t="shared" si="378"/>
        <v>2.4629588769875565E-4</v>
      </c>
      <c r="AJ758" s="211">
        <f t="shared" si="378"/>
        <v>2.3275537716970242E-4</v>
      </c>
      <c r="AK758" s="211">
        <f t="shared" si="378"/>
        <v>2.1922886229642409E-4</v>
      </c>
      <c r="AL758" s="211">
        <f t="shared" si="378"/>
        <v>2.0571720382977785E-4</v>
      </c>
      <c r="AM758" s="211">
        <f>AM757*($K$76/$K$71)^(1/(COUNT($D757:$D762)))</f>
        <v>1.8679067205544374E-2</v>
      </c>
      <c r="AN758" s="210">
        <f t="shared" si="373"/>
        <v>1.8679067205544374E-2</v>
      </c>
      <c r="AO758" s="210">
        <f t="shared" si="373"/>
        <v>1.8679067205544374E-2</v>
      </c>
      <c r="AP758" s="210">
        <f t="shared" si="373"/>
        <v>1.8679067205544374E-2</v>
      </c>
      <c r="AQ758" s="210">
        <f t="shared" si="373"/>
        <v>1.8679067205544374E-2</v>
      </c>
      <c r="AR758" s="210">
        <f t="shared" si="373"/>
        <v>1.8679067205544374E-2</v>
      </c>
      <c r="AS758" s="210">
        <f t="shared" si="373"/>
        <v>1.8679067205544374E-2</v>
      </c>
      <c r="AT758" s="210">
        <f t="shared" si="373"/>
        <v>1.8679067205544374E-2</v>
      </c>
      <c r="AU758" s="210">
        <f t="shared" si="373"/>
        <v>1.8679067205544374E-2</v>
      </c>
      <c r="AV758" s="210">
        <f t="shared" si="373"/>
        <v>1.8679067205544374E-2</v>
      </c>
      <c r="AW758" s="210">
        <f t="shared" si="373"/>
        <v>1.8679067205544374E-2</v>
      </c>
      <c r="AX758" s="210">
        <f t="shared" si="373"/>
        <v>1.8679067205544374E-2</v>
      </c>
      <c r="AY758" s="210">
        <f t="shared" si="371"/>
        <v>1.8679067205544374E-2</v>
      </c>
      <c r="AZ758" s="210">
        <f t="shared" si="371"/>
        <v>1.8679067205544374E-2</v>
      </c>
    </row>
    <row r="759" spans="2:52" s="202" customFormat="1" x14ac:dyDescent="0.25">
      <c r="B759" s="201"/>
      <c r="D759" s="208">
        <f t="shared" si="349"/>
        <v>64</v>
      </c>
      <c r="E759" s="202" t="s">
        <v>720</v>
      </c>
      <c r="G759"/>
      <c r="I759"/>
      <c r="J759"/>
      <c r="K759" s="211">
        <f t="shared" si="378"/>
        <v>6.0683026693934947E-4</v>
      </c>
      <c r="L759" s="211">
        <f t="shared" si="378"/>
        <v>5.8590160332202678E-4</v>
      </c>
      <c r="M759" s="211">
        <f t="shared" si="378"/>
        <v>5.6569473784937486E-4</v>
      </c>
      <c r="N759" s="211">
        <f t="shared" si="378"/>
        <v>5.4618477678851298E-4</v>
      </c>
      <c r="O759" s="211">
        <f t="shared" si="378"/>
        <v>5.2734768495398226E-4</v>
      </c>
      <c r="P759" s="211">
        <f t="shared" si="378"/>
        <v>5.0916025609773681E-4</v>
      </c>
      <c r="Q759" s="211">
        <f t="shared" si="378"/>
        <v>4.9160008432033828E-4</v>
      </c>
      <c r="R759" s="211">
        <f t="shared" si="378"/>
        <v>4.7464553646813613E-4</v>
      </c>
      <c r="S759" s="211">
        <f t="shared" si="378"/>
        <v>4.5827572548242567E-4</v>
      </c>
      <c r="T759" s="211">
        <f t="shared" si="378"/>
        <v>4.424704846677567E-4</v>
      </c>
      <c r="U759" s="211">
        <f t="shared" si="378"/>
        <v>4.2721034284768684E-4</v>
      </c>
      <c r="V759" s="211">
        <f t="shared" si="378"/>
        <v>4.1247650037737712E-4</v>
      </c>
      <c r="W759" s="211">
        <f t="shared" si="378"/>
        <v>3.9825080598347593E-4</v>
      </c>
      <c r="X759" s="211">
        <f t="shared" si="378"/>
        <v>3.8451573440276174E-4</v>
      </c>
      <c r="Y759" s="211">
        <f t="shared" si="378"/>
        <v>3.7125436479199452E-4</v>
      </c>
      <c r="Z759" s="211">
        <f t="shared" si="378"/>
        <v>3.5800133327445896E-4</v>
      </c>
      <c r="AA759" s="211">
        <f t="shared" si="378"/>
        <v>3.4475694124558629E-4</v>
      </c>
      <c r="AB759" s="211">
        <f t="shared" si="378"/>
        <v>3.3152151307649593E-4</v>
      </c>
      <c r="AC759" s="211">
        <f t="shared" si="378"/>
        <v>3.1829539887265318E-4</v>
      </c>
      <c r="AD759" s="211">
        <f t="shared" si="378"/>
        <v>3.0507897769642926E-4</v>
      </c>
      <c r="AE759" s="211">
        <f t="shared" si="378"/>
        <v>2.9187266135612214E-4</v>
      </c>
      <c r="AF759" s="211">
        <f t="shared" si="378"/>
        <v>2.7867689889266397E-4</v>
      </c>
      <c r="AG759" s="211">
        <f t="shared" si="378"/>
        <v>2.6549218193376155E-4</v>
      </c>
      <c r="AH759" s="211">
        <f t="shared" si="378"/>
        <v>2.5231905113771291E-4</v>
      </c>
      <c r="AI759" s="211">
        <f t="shared" si="378"/>
        <v>2.3915810402172727E-4</v>
      </c>
      <c r="AJ759" s="211">
        <f t="shared" si="378"/>
        <v>2.260100045716244E-4</v>
      </c>
      <c r="AK759" s="211">
        <f t="shared" si="378"/>
        <v>2.1287549517587015E-4</v>
      </c>
      <c r="AL759" s="211">
        <f t="shared" si="378"/>
        <v>1.9975541164031155E-4</v>
      </c>
      <c r="AM759" s="211">
        <f>AM758*($K$76/$K$71)^(1/(COUNT($D758:$D763)))</f>
        <v>1.8137738065835296E-2</v>
      </c>
      <c r="AN759" s="210">
        <f t="shared" si="373"/>
        <v>1.8137738065835296E-2</v>
      </c>
      <c r="AO759" s="210">
        <f t="shared" si="373"/>
        <v>1.8137738065835296E-2</v>
      </c>
      <c r="AP759" s="210">
        <f t="shared" si="373"/>
        <v>1.8137738065835296E-2</v>
      </c>
      <c r="AQ759" s="210">
        <f t="shared" si="373"/>
        <v>1.8137738065835296E-2</v>
      </c>
      <c r="AR759" s="210">
        <f t="shared" si="373"/>
        <v>1.8137738065835296E-2</v>
      </c>
      <c r="AS759" s="210">
        <f t="shared" si="373"/>
        <v>1.8137738065835296E-2</v>
      </c>
      <c r="AT759" s="210">
        <f t="shared" si="373"/>
        <v>1.8137738065835296E-2</v>
      </c>
      <c r="AU759" s="210">
        <f t="shared" si="373"/>
        <v>1.8137738065835296E-2</v>
      </c>
      <c r="AV759" s="210">
        <f t="shared" si="373"/>
        <v>1.8137738065835296E-2</v>
      </c>
      <c r="AW759" s="210">
        <f t="shared" si="373"/>
        <v>1.8137738065835296E-2</v>
      </c>
      <c r="AX759" s="210">
        <f t="shared" si="373"/>
        <v>1.8137738065835296E-2</v>
      </c>
      <c r="AY759" s="210">
        <f t="shared" si="371"/>
        <v>1.8137738065835296E-2</v>
      </c>
      <c r="AZ759" s="210">
        <f t="shared" si="371"/>
        <v>1.8137738065835296E-2</v>
      </c>
    </row>
    <row r="760" spans="2:52" s="202" customFormat="1" x14ac:dyDescent="0.25">
      <c r="B760" s="201"/>
      <c r="D760" s="208">
        <f t="shared" si="349"/>
        <v>65</v>
      </c>
      <c r="E760" s="202" t="s">
        <v>721</v>
      </c>
      <c r="G760"/>
      <c r="I760"/>
      <c r="J760"/>
      <c r="K760" s="209" cm="1">
        <f t="array" ref="K760">SUMPRODUCT((EmissionRates!$J$120:$S$179)*(EmissionRates!$E$120:$E$179=$D760)*(EmissionRates!$J$8:$S$8=$E$698)*(EmissionRates!$B$120:$B$179=K$2)*(EmissionRates!$F$120:$F$179=$F$629))</f>
        <v>7.9396167954023E-4</v>
      </c>
      <c r="L760" s="210">
        <f t="shared" ref="L760:AL760" si="379">K760*($AM$71/$K$71)^(1/(COUNT(K$2:AM$2)))</f>
        <v>7.6657913482974522E-4</v>
      </c>
      <c r="M760" s="210">
        <f t="shared" si="379"/>
        <v>7.401409729202741E-4</v>
      </c>
      <c r="N760" s="210">
        <f t="shared" si="379"/>
        <v>7.1461462346876481E-4</v>
      </c>
      <c r="O760" s="210">
        <f t="shared" si="379"/>
        <v>6.8996863943433231E-4</v>
      </c>
      <c r="P760" s="210">
        <f t="shared" si="379"/>
        <v>6.6617265833725518E-4</v>
      </c>
      <c r="Q760" s="210">
        <f t="shared" si="379"/>
        <v>6.4319736485409147E-4</v>
      </c>
      <c r="R760" s="210">
        <f t="shared" si="379"/>
        <v>6.2101445470283303E-4</v>
      </c>
      <c r="S760" s="210">
        <f t="shared" si="379"/>
        <v>5.9959659977360652E-4</v>
      </c>
      <c r="T760" s="210">
        <f t="shared" si="379"/>
        <v>5.7891741446196396E-4</v>
      </c>
      <c r="U760" s="210">
        <f t="shared" si="379"/>
        <v>5.5895142316328731E-4</v>
      </c>
      <c r="V760" s="210">
        <f t="shared" si="379"/>
        <v>5.3967402888826263E-4</v>
      </c>
      <c r="W760" s="210">
        <f t="shared" si="379"/>
        <v>5.2106148296075924E-4</v>
      </c>
      <c r="X760" s="210">
        <f t="shared" si="379"/>
        <v>5.0309085576078297E-4</v>
      </c>
      <c r="Y760" s="210">
        <f t="shared" si="379"/>
        <v>4.857400084764618E-4</v>
      </c>
      <c r="Z760" s="210">
        <f t="shared" si="379"/>
        <v>4.6840007054664557E-4</v>
      </c>
      <c r="AA760" s="210">
        <f t="shared" si="379"/>
        <v>4.5107143630964574E-4</v>
      </c>
      <c r="AB760" s="210">
        <f t="shared" si="379"/>
        <v>4.3375453016459458E-4</v>
      </c>
      <c r="AC760" s="210">
        <f t="shared" si="379"/>
        <v>4.1644981018080477E-4</v>
      </c>
      <c r="AD760" s="210">
        <f t="shared" si="379"/>
        <v>3.9915777231408668E-4</v>
      </c>
      <c r="AE760" s="210">
        <f t="shared" si="379"/>
        <v>3.818789553642101E-4</v>
      </c>
      <c r="AF760" s="210">
        <f t="shared" si="379"/>
        <v>3.6461394684519975E-4</v>
      </c>
      <c r="AG760" s="210">
        <f t="shared" si="379"/>
        <v>3.4736338999056128E-4</v>
      </c>
      <c r="AH760" s="210">
        <f t="shared" si="379"/>
        <v>3.3012799218421016E-4</v>
      </c>
      <c r="AI760" s="210">
        <f t="shared" si="379"/>
        <v>3.1290853520285218E-4</v>
      </c>
      <c r="AJ760" s="210">
        <f t="shared" si="379"/>
        <v>2.9570588778907538E-4</v>
      </c>
      <c r="AK760" s="210">
        <f t="shared" si="379"/>
        <v>2.7852102126554683E-4</v>
      </c>
      <c r="AL760" s="210">
        <f t="shared" si="379"/>
        <v>2.6135502917991907E-4</v>
      </c>
      <c r="AM760" s="209" cm="1">
        <f t="array" ref="AM760">SUMPRODUCT((EmissionRates!$J$120:$S$179)*(EmissionRates!$E$120:$E$179=$D760)*(EmissionRates!$J$8:$S$8=$E$629)*(EmissionRates!$B$120:$B$179=AM$2)*(EmissionRates!$F$120:$F$179=$F$629))</f>
        <v>2.2598844522614101E-2</v>
      </c>
      <c r="AN760" s="210">
        <f t="shared" si="373"/>
        <v>2.2598844522614101E-2</v>
      </c>
      <c r="AO760" s="210">
        <f t="shared" si="373"/>
        <v>2.2598844522614101E-2</v>
      </c>
      <c r="AP760" s="210">
        <f t="shared" si="373"/>
        <v>2.2598844522614101E-2</v>
      </c>
      <c r="AQ760" s="210">
        <f t="shared" si="373"/>
        <v>2.2598844522614101E-2</v>
      </c>
      <c r="AR760" s="210">
        <f t="shared" si="373"/>
        <v>2.2598844522614101E-2</v>
      </c>
      <c r="AS760" s="210">
        <f t="shared" si="373"/>
        <v>2.2598844522614101E-2</v>
      </c>
      <c r="AT760" s="210">
        <f t="shared" si="373"/>
        <v>2.2598844522614101E-2</v>
      </c>
      <c r="AU760" s="210">
        <f t="shared" si="373"/>
        <v>2.2598844522614101E-2</v>
      </c>
      <c r="AV760" s="210">
        <f t="shared" si="373"/>
        <v>2.2598844522614101E-2</v>
      </c>
      <c r="AW760" s="210">
        <f t="shared" si="373"/>
        <v>2.2598844522614101E-2</v>
      </c>
      <c r="AX760" s="210">
        <f t="shared" si="373"/>
        <v>2.2598844522614101E-2</v>
      </c>
      <c r="AY760" s="210">
        <f t="shared" si="371"/>
        <v>2.2598844522614101E-2</v>
      </c>
      <c r="AZ760" s="210">
        <f t="shared" si="371"/>
        <v>2.2598844522614101E-2</v>
      </c>
    </row>
    <row r="761" spans="2:52" s="202" customFormat="1" x14ac:dyDescent="0.25">
      <c r="B761" s="201"/>
      <c r="D761" s="208">
        <f t="shared" si="349"/>
        <v>66</v>
      </c>
      <c r="E761" s="202" t="s">
        <v>722</v>
      </c>
      <c r="G761"/>
      <c r="I761"/>
      <c r="J761"/>
      <c r="K761" s="211">
        <f t="shared" ref="K761:AL761" si="380">K760*($K$76/$K$71)^(1/(COUNT($D760:$D765)))</f>
        <v>7.7095225470021902E-4</v>
      </c>
      <c r="L761" s="211">
        <f t="shared" si="380"/>
        <v>7.4436327046082523E-4</v>
      </c>
      <c r="M761" s="211">
        <f t="shared" si="380"/>
        <v>7.1869130031481092E-4</v>
      </c>
      <c r="N761" s="211">
        <f t="shared" si="380"/>
        <v>6.9390471782470524E-4</v>
      </c>
      <c r="O761" s="211">
        <f t="shared" si="380"/>
        <v>6.6997298730131971E-4</v>
      </c>
      <c r="P761" s="211">
        <f t="shared" si="380"/>
        <v>6.4686662618547973E-4</v>
      </c>
      <c r="Q761" s="211">
        <f t="shared" si="380"/>
        <v>6.245571687271531E-4</v>
      </c>
      <c r="R761" s="211">
        <f t="shared" si="380"/>
        <v>6.0301713091723188E-4</v>
      </c>
      <c r="S761" s="211">
        <f t="shared" si="380"/>
        <v>5.8221997662876389E-4</v>
      </c>
      <c r="T761" s="211">
        <f t="shared" si="380"/>
        <v>5.6214008492592169E-4</v>
      </c>
      <c r="U761" s="211">
        <f t="shared" si="380"/>
        <v>5.4275271850043696E-4</v>
      </c>
      <c r="V761" s="211">
        <f t="shared" si="380"/>
        <v>5.2403399319661417E-4</v>
      </c>
      <c r="W761" s="211">
        <f t="shared" si="380"/>
        <v>5.059608485873811E-4</v>
      </c>
      <c r="X761" s="211">
        <f t="shared" si="380"/>
        <v>4.8851101956512693E-4</v>
      </c>
      <c r="Y761" s="211">
        <f t="shared" si="380"/>
        <v>4.7166300891232968E-4</v>
      </c>
      <c r="Z761" s="211">
        <f t="shared" si="380"/>
        <v>4.5482559145523652E-4</v>
      </c>
      <c r="AA761" s="211">
        <f t="shared" si="380"/>
        <v>4.3799915010402833E-4</v>
      </c>
      <c r="AB761" s="211">
        <f t="shared" si="380"/>
        <v>4.2118409695852851E-4</v>
      </c>
      <c r="AC761" s="211">
        <f t="shared" si="380"/>
        <v>4.043808768129614E-4</v>
      </c>
      <c r="AD761" s="211">
        <f t="shared" si="380"/>
        <v>3.875899712500785E-4</v>
      </c>
      <c r="AE761" s="211">
        <f t="shared" si="380"/>
        <v>3.7081190345495047E-4</v>
      </c>
      <c r="AF761" s="211">
        <f t="shared" si="380"/>
        <v>3.5404724391513816E-4</v>
      </c>
      <c r="AG761" s="211">
        <f t="shared" si="380"/>
        <v>3.3729661722290376E-4</v>
      </c>
      <c r="AH761" s="211">
        <f t="shared" si="380"/>
        <v>3.2056071026180673E-4</v>
      </c>
      <c r="AI761" s="211">
        <f t="shared" si="380"/>
        <v>3.03840282152255E-4</v>
      </c>
      <c r="AJ761" s="211">
        <f t="shared" si="380"/>
        <v>2.8713617646022193E-4</v>
      </c>
      <c r="AK761" s="211">
        <f t="shared" si="380"/>
        <v>2.7044933635893547E-4</v>
      </c>
      <c r="AL761" s="211">
        <f t="shared" si="380"/>
        <v>2.5378082370446515E-4</v>
      </c>
      <c r="AM761" s="211">
        <f>AM760*($K$76/$K$71)^(1/(COUNT($D760:$D765)))</f>
        <v>2.1943918185595799E-2</v>
      </c>
      <c r="AN761" s="210">
        <f t="shared" si="373"/>
        <v>2.1943918185595799E-2</v>
      </c>
      <c r="AO761" s="210">
        <f t="shared" si="373"/>
        <v>2.1943918185595799E-2</v>
      </c>
      <c r="AP761" s="210">
        <f t="shared" si="373"/>
        <v>2.1943918185595799E-2</v>
      </c>
      <c r="AQ761" s="210">
        <f t="shared" si="373"/>
        <v>2.1943918185595799E-2</v>
      </c>
      <c r="AR761" s="210">
        <f t="shared" si="373"/>
        <v>2.1943918185595799E-2</v>
      </c>
      <c r="AS761" s="210">
        <f t="shared" si="373"/>
        <v>2.1943918185595799E-2</v>
      </c>
      <c r="AT761" s="210">
        <f t="shared" si="373"/>
        <v>2.1943918185595799E-2</v>
      </c>
      <c r="AU761" s="210">
        <f t="shared" si="373"/>
        <v>2.1943918185595799E-2</v>
      </c>
      <c r="AV761" s="210">
        <f t="shared" si="373"/>
        <v>2.1943918185595799E-2</v>
      </c>
      <c r="AW761" s="210">
        <f t="shared" si="373"/>
        <v>2.1943918185595799E-2</v>
      </c>
      <c r="AX761" s="210">
        <f t="shared" si="373"/>
        <v>2.1943918185595799E-2</v>
      </c>
      <c r="AY761" s="210">
        <f t="shared" si="373"/>
        <v>2.1943918185595799E-2</v>
      </c>
      <c r="AZ761" s="210">
        <f t="shared" si="373"/>
        <v>2.1943918185595799E-2</v>
      </c>
    </row>
    <row r="762" spans="2:52" s="202" customFormat="1" x14ac:dyDescent="0.25">
      <c r="B762" s="201"/>
      <c r="D762" s="208">
        <f t="shared" si="349"/>
        <v>67</v>
      </c>
      <c r="E762" s="202" t="s">
        <v>723</v>
      </c>
      <c r="G762"/>
      <c r="I762"/>
      <c r="J762"/>
      <c r="K762" s="211">
        <f t="shared" ref="K762:AM762" si="381">K761*($K$76/$K$71)^(1/(COUNT($D761:$D765)))</f>
        <v>7.4421944355983866E-4</v>
      </c>
      <c r="L762" s="211">
        <f t="shared" si="381"/>
        <v>7.1855243378741453E-4</v>
      </c>
      <c r="M762" s="211">
        <f t="shared" si="381"/>
        <v>6.9377064059507126E-4</v>
      </c>
      <c r="N762" s="211">
        <f t="shared" si="381"/>
        <v>6.6984353419376837E-4</v>
      </c>
      <c r="O762" s="211">
        <f t="shared" si="381"/>
        <v>6.4674163772099195E-4</v>
      </c>
      <c r="P762" s="211">
        <f t="shared" si="381"/>
        <v>6.2443649092690191E-4</v>
      </c>
      <c r="Q762" s="211">
        <f t="shared" si="381"/>
        <v>6.0290061511288821E-4</v>
      </c>
      <c r="R762" s="211">
        <f t="shared" si="381"/>
        <v>5.8210747927934581E-4</v>
      </c>
      <c r="S762" s="211">
        <f t="shared" si="381"/>
        <v>5.6203146744096013E-4</v>
      </c>
      <c r="T762" s="211">
        <f t="shared" si="381"/>
        <v>5.4264784706923956E-4</v>
      </c>
      <c r="U762" s="211">
        <f t="shared" si="381"/>
        <v>5.2393273862341835E-4</v>
      </c>
      <c r="V762" s="211">
        <f t="shared" si="381"/>
        <v>5.0586308613219193E-4</v>
      </c>
      <c r="W762" s="211">
        <f t="shared" si="381"/>
        <v>4.8841662879004421E-4</v>
      </c>
      <c r="X762" s="211">
        <f t="shared" si="381"/>
        <v>4.7157187353317554E-4</v>
      </c>
      <c r="Y762" s="211">
        <f t="shared" si="381"/>
        <v>4.5530806856124433E-4</v>
      </c>
      <c r="Z762" s="211">
        <f t="shared" si="381"/>
        <v>4.3905448946538308E-4</v>
      </c>
      <c r="AA762" s="211">
        <f t="shared" si="381"/>
        <v>4.2281150587834137E-4</v>
      </c>
      <c r="AB762" s="211">
        <f t="shared" si="381"/>
        <v>4.0657951561035905E-4</v>
      </c>
      <c r="AC762" s="211">
        <f t="shared" si="381"/>
        <v>3.9035894803239661E-4</v>
      </c>
      <c r="AD762" s="211">
        <f t="shared" si="381"/>
        <v>3.7415026802829754E-4</v>
      </c>
      <c r="AE762" s="211">
        <f t="shared" si="381"/>
        <v>3.5795398064166194E-4</v>
      </c>
      <c r="AF762" s="211">
        <f t="shared" si="381"/>
        <v>3.4177063657836362E-4</v>
      </c>
      <c r="AG762" s="211">
        <f t="shared" si="381"/>
        <v>3.2560083877289424E-4</v>
      </c>
      <c r="AH762" s="211">
        <f t="shared" si="381"/>
        <v>3.0944525029108873E-4</v>
      </c>
      <c r="AI762" s="211">
        <f t="shared" si="381"/>
        <v>2.9330460393081376E-4</v>
      </c>
      <c r="AJ762" s="211">
        <f t="shared" si="381"/>
        <v>2.7717971400734696E-4</v>
      </c>
      <c r="AK762" s="211">
        <f t="shared" si="381"/>
        <v>2.6107149098933354E-4</v>
      </c>
      <c r="AL762" s="211">
        <f t="shared" si="381"/>
        <v>2.4498095991292638E-4</v>
      </c>
      <c r="AM762" s="211">
        <f t="shared" si="381"/>
        <v>2.1183011635340497E-2</v>
      </c>
      <c r="AN762" s="210">
        <f>$AM762</f>
        <v>2.1183011635340497E-2</v>
      </c>
      <c r="AO762" s="210">
        <f t="shared" si="373"/>
        <v>2.1183011635340497E-2</v>
      </c>
      <c r="AP762" s="210">
        <f t="shared" si="373"/>
        <v>2.1183011635340497E-2</v>
      </c>
      <c r="AQ762" s="210">
        <f t="shared" si="373"/>
        <v>2.1183011635340497E-2</v>
      </c>
      <c r="AR762" s="210">
        <f t="shared" si="373"/>
        <v>2.1183011635340497E-2</v>
      </c>
      <c r="AS762" s="210">
        <f t="shared" si="373"/>
        <v>2.1183011635340497E-2</v>
      </c>
      <c r="AT762" s="210">
        <f t="shared" si="373"/>
        <v>2.1183011635340497E-2</v>
      </c>
      <c r="AU762" s="210">
        <f t="shared" si="373"/>
        <v>2.1183011635340497E-2</v>
      </c>
      <c r="AV762" s="210">
        <f t="shared" si="373"/>
        <v>2.1183011635340497E-2</v>
      </c>
      <c r="AW762" s="210">
        <f t="shared" si="373"/>
        <v>2.1183011635340497E-2</v>
      </c>
      <c r="AX762" s="210">
        <f t="shared" si="373"/>
        <v>2.1183011635340497E-2</v>
      </c>
      <c r="AY762" s="210">
        <f t="shared" si="373"/>
        <v>2.1183011635340497E-2</v>
      </c>
      <c r="AZ762" s="210">
        <f t="shared" si="373"/>
        <v>2.1183011635340497E-2</v>
      </c>
    </row>
    <row r="763" spans="2:52" s="202" customFormat="1" x14ac:dyDescent="0.25">
      <c r="B763" s="201"/>
      <c r="D763" s="208">
        <f t="shared" si="349"/>
        <v>68</v>
      </c>
      <c r="E763" s="202" t="s">
        <v>724</v>
      </c>
      <c r="G763"/>
      <c r="I763"/>
      <c r="J763"/>
      <c r="K763" s="211">
        <f t="shared" ref="K763:AM763" si="382">K762*($K$76/$K$71)^(1/(COUNT($D762:$D765)))</f>
        <v>7.1210317800201749E-4</v>
      </c>
      <c r="L763" s="211">
        <f t="shared" si="382"/>
        <v>6.8754380994610551E-4</v>
      </c>
      <c r="M763" s="211">
        <f t="shared" si="382"/>
        <v>6.6383145757266545E-4</v>
      </c>
      <c r="N763" s="211">
        <f t="shared" si="382"/>
        <v>6.4093690858418526E-4</v>
      </c>
      <c r="O763" s="211">
        <f t="shared" si="382"/>
        <v>6.1883195817137734E-4</v>
      </c>
      <c r="P763" s="211">
        <f t="shared" si="382"/>
        <v>5.9748937426642469E-4</v>
      </c>
      <c r="Q763" s="211">
        <f t="shared" si="382"/>
        <v>5.7688286399458868E-4</v>
      </c>
      <c r="R763" s="211">
        <f t="shared" si="382"/>
        <v>5.5698704128285289E-4</v>
      </c>
      <c r="S763" s="211">
        <f t="shared" si="382"/>
        <v>5.3777739558569487E-4</v>
      </c>
      <c r="T763" s="211">
        <f t="shared" si="382"/>
        <v>5.1923026168945849E-4</v>
      </c>
      <c r="U763" s="211">
        <f t="shared" si="382"/>
        <v>5.0132279055812939E-4</v>
      </c>
      <c r="V763" s="211">
        <f t="shared" si="382"/>
        <v>4.840329211845945E-4</v>
      </c>
      <c r="W763" s="211">
        <f t="shared" si="382"/>
        <v>4.6733935341271044E-4</v>
      </c>
      <c r="X763" s="211">
        <f t="shared" si="382"/>
        <v>4.5122152169669737E-4</v>
      </c>
      <c r="Y763" s="211">
        <f t="shared" si="382"/>
        <v>4.3565956976553144E-4</v>
      </c>
      <c r="Z763" s="211">
        <f t="shared" si="382"/>
        <v>4.2010740241996098E-4</v>
      </c>
      <c r="AA763" s="211">
        <f t="shared" si="382"/>
        <v>4.0456537334149472E-4</v>
      </c>
      <c r="AB763" s="211">
        <f t="shared" si="382"/>
        <v>3.8903386317315193E-4</v>
      </c>
      <c r="AC763" s="211">
        <f t="shared" si="382"/>
        <v>3.7351328275669199E-4</v>
      </c>
      <c r="AD763" s="211">
        <f t="shared" si="382"/>
        <v>3.5800407691422378E-4</v>
      </c>
      <c r="AE763" s="211">
        <f t="shared" si="382"/>
        <v>3.4250672889454679E-4</v>
      </c>
      <c r="AF763" s="211">
        <f t="shared" si="382"/>
        <v>3.2702176563821091E-4</v>
      </c>
      <c r="AG763" s="211">
        <f t="shared" si="382"/>
        <v>3.1154976406049483E-4</v>
      </c>
      <c r="AH763" s="211">
        <f t="shared" si="382"/>
        <v>2.9609135861309474E-4</v>
      </c>
      <c r="AI763" s="211">
        <f t="shared" si="382"/>
        <v>2.8064725047050179E-4</v>
      </c>
      <c r="AJ763" s="211">
        <f t="shared" si="382"/>
        <v>2.6521821880679176E-4</v>
      </c>
      <c r="AK763" s="211">
        <f t="shared" si="382"/>
        <v>2.4980513479997714E-4</v>
      </c>
      <c r="AL763" s="211">
        <f t="shared" si="382"/>
        <v>2.3440897925149816E-4</v>
      </c>
      <c r="AM763" s="211">
        <f t="shared" si="382"/>
        <v>2.0268873698093347E-2</v>
      </c>
      <c r="AN763" s="210">
        <f>$AM763</f>
        <v>2.0268873698093347E-2</v>
      </c>
      <c r="AO763" s="210">
        <f t="shared" si="373"/>
        <v>2.0268873698093347E-2</v>
      </c>
      <c r="AP763" s="210">
        <f t="shared" si="373"/>
        <v>2.0268873698093347E-2</v>
      </c>
      <c r="AQ763" s="210">
        <f t="shared" si="373"/>
        <v>2.0268873698093347E-2</v>
      </c>
      <c r="AR763" s="210">
        <f t="shared" si="373"/>
        <v>2.0268873698093347E-2</v>
      </c>
      <c r="AS763" s="210">
        <f t="shared" si="373"/>
        <v>2.0268873698093347E-2</v>
      </c>
      <c r="AT763" s="210">
        <f t="shared" si="373"/>
        <v>2.0268873698093347E-2</v>
      </c>
      <c r="AU763" s="210">
        <f t="shared" si="373"/>
        <v>2.0268873698093347E-2</v>
      </c>
      <c r="AV763" s="210">
        <f t="shared" si="373"/>
        <v>2.0268873698093347E-2</v>
      </c>
      <c r="AW763" s="210">
        <f t="shared" si="373"/>
        <v>2.0268873698093347E-2</v>
      </c>
      <c r="AX763" s="210">
        <f t="shared" si="373"/>
        <v>2.0268873698093347E-2</v>
      </c>
      <c r="AY763" s="210">
        <f t="shared" si="373"/>
        <v>2.0268873698093347E-2</v>
      </c>
      <c r="AZ763" s="210">
        <f t="shared" si="373"/>
        <v>2.0268873698093347E-2</v>
      </c>
    </row>
    <row r="764" spans="2:52" s="202" customFormat="1" x14ac:dyDescent="0.25">
      <c r="B764" s="201"/>
      <c r="D764" s="208">
        <f t="shared" si="349"/>
        <v>69</v>
      </c>
      <c r="E764" s="202" t="s">
        <v>725</v>
      </c>
      <c r="G764"/>
      <c r="I764"/>
      <c r="J764"/>
      <c r="K764" s="211">
        <f t="shared" ref="K764:AM764" si="383">K763*($K$76/$K$71)^(1/(COUNT($D763:$D765)))</f>
        <v>6.7142700733150036E-4</v>
      </c>
      <c r="L764" s="211">
        <f t="shared" si="383"/>
        <v>6.4827049925074702E-4</v>
      </c>
      <c r="M764" s="211">
        <f t="shared" si="383"/>
        <v>6.2591262432093767E-4</v>
      </c>
      <c r="N764" s="211">
        <f t="shared" si="383"/>
        <v>6.0432583888533594E-4</v>
      </c>
      <c r="O764" s="211">
        <f t="shared" si="383"/>
        <v>5.8348354922651798E-4</v>
      </c>
      <c r="P764" s="211">
        <f t="shared" si="383"/>
        <v>5.6336007880439449E-4</v>
      </c>
      <c r="Q764" s="211">
        <f t="shared" si="383"/>
        <v>5.439306366241414E-4</v>
      </c>
      <c r="R764" s="211">
        <f t="shared" si="383"/>
        <v>5.251712866950767E-4</v>
      </c>
      <c r="S764" s="211">
        <f t="shared" si="383"/>
        <v>5.0705891854285268E-4</v>
      </c>
      <c r="T764" s="211">
        <f t="shared" si="383"/>
        <v>4.8957121873863794E-4</v>
      </c>
      <c r="U764" s="211">
        <f t="shared" si="383"/>
        <v>4.7268664341021621E-4</v>
      </c>
      <c r="V764" s="211">
        <f t="shared" si="383"/>
        <v>4.5638439170113567E-4</v>
      </c>
      <c r="W764" s="211">
        <f t="shared" si="383"/>
        <v>4.4064438014521204E-4</v>
      </c>
      <c r="X764" s="211">
        <f t="shared" si="383"/>
        <v>4.254472179248171E-4</v>
      </c>
      <c r="Y764" s="211">
        <f t="shared" si="383"/>
        <v>4.107741829824709E-4</v>
      </c>
      <c r="Z764" s="211">
        <f t="shared" si="383"/>
        <v>3.9611037371868824E-4</v>
      </c>
      <c r="AA764" s="211">
        <f t="shared" si="383"/>
        <v>3.8145612361227429E-4</v>
      </c>
      <c r="AB764" s="211">
        <f t="shared" si="383"/>
        <v>3.6681179156347165E-4</v>
      </c>
      <c r="AC764" s="211">
        <f t="shared" si="383"/>
        <v>3.5217776494627539E-4</v>
      </c>
      <c r="AD764" s="211">
        <f t="shared" si="383"/>
        <v>3.3755446317403255E-4</v>
      </c>
      <c r="AE764" s="211">
        <f t="shared" si="383"/>
        <v>3.2294234189180312E-4</v>
      </c>
      <c r="AF764" s="211">
        <f t="shared" si="383"/>
        <v>3.0834189794067338E-4</v>
      </c>
      <c r="AG764" s="211">
        <f t="shared" si="383"/>
        <v>2.9375367528184298E-4</v>
      </c>
      <c r="AH764" s="211">
        <f t="shared" si="383"/>
        <v>2.7917827212638142E-4</v>
      </c>
      <c r="AI764" s="211">
        <f t="shared" si="383"/>
        <v>2.6461634959686861E-4</v>
      </c>
      <c r="AJ764" s="211">
        <f t="shared" si="383"/>
        <v>2.5006864236004113E-4</v>
      </c>
      <c r="AK764" s="211">
        <f t="shared" si="383"/>
        <v>2.355359718311993E-4</v>
      </c>
      <c r="AL764" s="211">
        <f t="shared" si="383"/>
        <v>2.2101926278725198E-4</v>
      </c>
      <c r="AM764" s="211">
        <f t="shared" si="383"/>
        <v>1.9111091804525578E-2</v>
      </c>
      <c r="AN764" s="210">
        <f>$AM764</f>
        <v>1.9111091804525578E-2</v>
      </c>
      <c r="AO764" s="210">
        <f t="shared" si="373"/>
        <v>1.9111091804525578E-2</v>
      </c>
      <c r="AP764" s="210">
        <f t="shared" si="373"/>
        <v>1.9111091804525578E-2</v>
      </c>
      <c r="AQ764" s="210">
        <f t="shared" si="373"/>
        <v>1.9111091804525578E-2</v>
      </c>
      <c r="AR764" s="210">
        <f t="shared" si="373"/>
        <v>1.9111091804525578E-2</v>
      </c>
      <c r="AS764" s="210">
        <f t="shared" si="373"/>
        <v>1.9111091804525578E-2</v>
      </c>
      <c r="AT764" s="210">
        <f t="shared" si="373"/>
        <v>1.9111091804525578E-2</v>
      </c>
      <c r="AU764" s="210">
        <f t="shared" si="373"/>
        <v>1.9111091804525578E-2</v>
      </c>
      <c r="AV764" s="210">
        <f t="shared" si="373"/>
        <v>1.9111091804525578E-2</v>
      </c>
      <c r="AW764" s="210">
        <f t="shared" si="373"/>
        <v>1.9111091804525578E-2</v>
      </c>
      <c r="AX764" s="210">
        <f t="shared" si="373"/>
        <v>1.9111091804525578E-2</v>
      </c>
      <c r="AY764" s="210">
        <f t="shared" si="373"/>
        <v>1.9111091804525578E-2</v>
      </c>
      <c r="AZ764" s="210">
        <f t="shared" si="373"/>
        <v>1.9111091804525578E-2</v>
      </c>
    </row>
    <row r="765" spans="2:52" s="202" customFormat="1" x14ac:dyDescent="0.25">
      <c r="B765" s="201"/>
      <c r="D765" s="208">
        <f t="shared" si="349"/>
        <v>70</v>
      </c>
      <c r="E765" s="202" t="s">
        <v>726</v>
      </c>
      <c r="G765"/>
      <c r="I765"/>
      <c r="J765"/>
      <c r="K765" s="209" cm="1">
        <f t="array" ref="K765">SUMPRODUCT((EmissionRates!$J$120:$S$179)*(EmissionRates!$E$120:$E$179=$D765)*(EmissionRates!$J$8:$S$8=$E$698)*(EmissionRates!$B$120:$B$179=K$2)*(EmissionRates!$F$120:$F$179=$F$629))</f>
        <v>9.7429977305810796E-4</v>
      </c>
      <c r="L765" s="210">
        <f t="shared" ref="L765:AL765" si="384">K765*($AM$71/$K$71)^(1/(COUNT(K$2:AM$2)))</f>
        <v>9.4069763861677317E-4</v>
      </c>
      <c r="M765" s="210">
        <f t="shared" si="384"/>
        <v>9.0825439127593466E-4</v>
      </c>
      <c r="N765" s="210">
        <f t="shared" si="384"/>
        <v>8.7693006276173054E-4</v>
      </c>
      <c r="O765" s="210">
        <f t="shared" si="384"/>
        <v>8.4668606324597739E-4</v>
      </c>
      <c r="P765" s="210">
        <f t="shared" si="384"/>
        <v>8.1748513380565098E-4</v>
      </c>
      <c r="Q765" s="210">
        <f t="shared" si="384"/>
        <v>7.8929130052196844E-4</v>
      </c>
      <c r="R765" s="210">
        <f t="shared" si="384"/>
        <v>7.6206983016252356E-4</v>
      </c>
      <c r="S765" s="210">
        <f t="shared" si="384"/>
        <v>7.3578718739187904E-4</v>
      </c>
      <c r="T765" s="210">
        <f t="shared" si="384"/>
        <v>7.1041099345790077E-4</v>
      </c>
      <c r="U765" s="210">
        <f t="shared" si="384"/>
        <v>6.8590998630293869E-4</v>
      </c>
      <c r="V765" s="210">
        <f t="shared" si="384"/>
        <v>6.6225398205071269E-4</v>
      </c>
      <c r="W765" s="210">
        <f t="shared" si="384"/>
        <v>6.3941383782145785E-4</v>
      </c>
      <c r="X765" s="210">
        <f t="shared" si="384"/>
        <v>6.173614158295202E-4</v>
      </c>
      <c r="Y765" s="210">
        <f t="shared" si="384"/>
        <v>5.960695487191713E-4</v>
      </c>
      <c r="Z765" s="210">
        <f t="shared" si="384"/>
        <v>5.7479106888164958E-4</v>
      </c>
      <c r="AA765" s="210">
        <f t="shared" si="384"/>
        <v>5.5352646022409737E-4</v>
      </c>
      <c r="AB765" s="210">
        <f t="shared" si="384"/>
        <v>5.3227624354240297E-4</v>
      </c>
      <c r="AC765" s="210">
        <f t="shared" si="384"/>
        <v>5.1104098095037988E-4</v>
      </c>
      <c r="AD765" s="210">
        <f t="shared" si="384"/>
        <v>4.8982128105376542E-4</v>
      </c>
      <c r="AE765" s="210">
        <f t="shared" si="384"/>
        <v>4.6861780503370599E-4</v>
      </c>
      <c r="AF765" s="210">
        <f t="shared" si="384"/>
        <v>4.474312738504139E-4</v>
      </c>
      <c r="AG765" s="210">
        <f t="shared" si="384"/>
        <v>4.2626247683953921E-4</v>
      </c>
      <c r="AH765" s="210">
        <f t="shared" si="384"/>
        <v>4.0511228205807525E-4</v>
      </c>
      <c r="AI765" s="210">
        <f t="shared" si="384"/>
        <v>3.839816488531627E-4</v>
      </c>
      <c r="AJ765" s="210">
        <f t="shared" si="384"/>
        <v>3.6287164329099606E-4</v>
      </c>
      <c r="AK765" s="210">
        <f t="shared" si="384"/>
        <v>3.4178345731758296E-4</v>
      </c>
      <c r="AL765" s="210">
        <f t="shared" si="384"/>
        <v>3.2071843286573604E-4</v>
      </c>
      <c r="AM765" s="209" cm="1">
        <f t="array" ref="AM765">SUMPRODUCT((EmissionRates!$J$120:$S$179)*(EmissionRates!$E$120:$E$179=$D765)*(EmissionRates!$J$8:$S$8=$E$629)*(EmissionRates!$B$120:$B$179=AM$2)*(EmissionRates!$F$120:$F$179=$F$629))</f>
        <v>2.5664072038475101E-2</v>
      </c>
      <c r="AN765" s="210">
        <f>$AM765</f>
        <v>2.5664072038475101E-2</v>
      </c>
      <c r="AO765" s="210">
        <f t="shared" si="373"/>
        <v>2.5664072038475101E-2</v>
      </c>
      <c r="AP765" s="210">
        <f t="shared" si="373"/>
        <v>2.5664072038475101E-2</v>
      </c>
      <c r="AQ765" s="210">
        <f t="shared" si="373"/>
        <v>2.5664072038475101E-2</v>
      </c>
      <c r="AR765" s="210">
        <f t="shared" si="373"/>
        <v>2.5664072038475101E-2</v>
      </c>
      <c r="AS765" s="210">
        <f t="shared" si="373"/>
        <v>2.5664072038475101E-2</v>
      </c>
      <c r="AT765" s="210">
        <f t="shared" si="373"/>
        <v>2.5664072038475101E-2</v>
      </c>
      <c r="AU765" s="210">
        <f t="shared" si="373"/>
        <v>2.5664072038475101E-2</v>
      </c>
      <c r="AV765" s="210">
        <f t="shared" si="373"/>
        <v>2.5664072038475101E-2</v>
      </c>
      <c r="AW765" s="210">
        <f t="shared" si="373"/>
        <v>2.5664072038475101E-2</v>
      </c>
      <c r="AX765" s="210">
        <f t="shared" si="373"/>
        <v>2.5664072038475101E-2</v>
      </c>
      <c r="AY765" s="210">
        <f t="shared" si="373"/>
        <v>2.5664072038475101E-2</v>
      </c>
      <c r="AZ765" s="210">
        <f t="shared" si="373"/>
        <v>2.5664072038475101E-2</v>
      </c>
    </row>
    <row r="766" spans="2:52" s="202" customFormat="1" ht="5.0999999999999996" customHeight="1" x14ac:dyDescent="0.25">
      <c r="B766" s="201"/>
      <c r="D766" s="206"/>
      <c r="E766" s="207"/>
      <c r="I766" s="205"/>
      <c r="J766" s="205"/>
      <c r="K766" s="205"/>
      <c r="L766" s="205"/>
      <c r="M766" s="205"/>
      <c r="N766" s="205"/>
      <c r="O766" s="205"/>
      <c r="P766" s="205"/>
      <c r="Q766" s="205"/>
      <c r="R766" s="205"/>
      <c r="S766" s="205"/>
      <c r="T766" s="205"/>
      <c r="U766" s="205"/>
      <c r="V766" s="205"/>
      <c r="W766" s="205"/>
      <c r="X766" s="205"/>
      <c r="Y766" s="205"/>
      <c r="Z766" s="205"/>
      <c r="AA766" s="205"/>
      <c r="AB766" s="205"/>
      <c r="AC766" s="205"/>
      <c r="AD766" s="205"/>
      <c r="AE766" s="205"/>
      <c r="AF766" s="205"/>
      <c r="AG766" s="205"/>
      <c r="AH766" s="205"/>
      <c r="AI766" s="205"/>
      <c r="AJ766" s="205"/>
      <c r="AK766" s="205"/>
      <c r="AL766" s="205"/>
      <c r="AM766" s="205"/>
      <c r="AN766" s="205"/>
      <c r="AO766" s="205"/>
      <c r="AP766" s="205"/>
      <c r="AQ766" s="205"/>
      <c r="AR766" s="205"/>
    </row>
    <row r="767" spans="2:52" s="202" customFormat="1" ht="15" customHeight="1" x14ac:dyDescent="0.25">
      <c r="B767" s="201"/>
      <c r="D767" s="203" t="s">
        <v>728</v>
      </c>
      <c r="E767" s="204" t="str">
        <f>EmissionRates!$S$8</f>
        <v>SOx</v>
      </c>
      <c r="I767" s="205"/>
      <c r="J767" s="205"/>
      <c r="K767" s="205"/>
      <c r="L767" s="205"/>
      <c r="M767" s="205"/>
      <c r="N767" s="205"/>
      <c r="O767" s="205"/>
      <c r="P767" s="205"/>
      <c r="Q767" s="205"/>
      <c r="R767" s="205"/>
      <c r="S767" s="205"/>
      <c r="T767" s="205"/>
      <c r="U767" s="205"/>
      <c r="V767" s="205"/>
      <c r="W767" s="205"/>
      <c r="X767" s="205"/>
      <c r="Y767" s="205"/>
      <c r="Z767" s="205"/>
      <c r="AA767" s="205"/>
      <c r="AB767" s="205"/>
      <c r="AC767" s="205"/>
      <c r="AD767" s="205"/>
      <c r="AE767" s="205"/>
      <c r="AF767" s="205"/>
      <c r="AG767" s="205"/>
      <c r="AH767" s="205"/>
      <c r="AI767" s="205"/>
      <c r="AJ767" s="205"/>
      <c r="AK767" s="205"/>
      <c r="AL767" s="205"/>
      <c r="AM767" s="205"/>
      <c r="AN767" s="205"/>
      <c r="AO767" s="205"/>
      <c r="AP767" s="205"/>
      <c r="AQ767" s="205"/>
      <c r="AR767" s="205"/>
    </row>
    <row r="768" spans="2:52" s="202" customFormat="1" ht="5.0999999999999996" customHeight="1" x14ac:dyDescent="0.25">
      <c r="B768" s="201"/>
      <c r="D768" s="206"/>
      <c r="E768" s="207"/>
      <c r="I768" s="205"/>
      <c r="J768" s="205"/>
      <c r="K768" s="205"/>
      <c r="L768" s="205"/>
      <c r="M768" s="205"/>
      <c r="N768" s="205"/>
      <c r="O768" s="205"/>
      <c r="P768" s="205"/>
      <c r="Q768" s="205"/>
      <c r="R768" s="205"/>
      <c r="S768" s="205"/>
      <c r="T768" s="205"/>
      <c r="U768" s="205"/>
      <c r="V768" s="205"/>
      <c r="W768" s="205"/>
      <c r="X768" s="205"/>
      <c r="Y768" s="205"/>
      <c r="Z768" s="205"/>
      <c r="AA768" s="205"/>
      <c r="AB768" s="205"/>
      <c r="AC768" s="205"/>
      <c r="AD768" s="205"/>
      <c r="AE768" s="205"/>
      <c r="AF768" s="205"/>
      <c r="AG768" s="205"/>
      <c r="AH768" s="205"/>
      <c r="AI768" s="205"/>
      <c r="AJ768" s="205"/>
      <c r="AK768" s="205"/>
      <c r="AL768" s="205"/>
      <c r="AM768" s="205"/>
      <c r="AN768" s="205"/>
      <c r="AO768" s="205"/>
      <c r="AP768" s="205"/>
      <c r="AQ768" s="205"/>
      <c r="AR768" s="205"/>
    </row>
    <row r="769" spans="2:52" s="202" customFormat="1" x14ac:dyDescent="0.25">
      <c r="B769" s="201"/>
      <c r="D769" s="208">
        <f t="shared" ref="D769:D834" si="385">LEFT(E769,FIND("M", E769)-1)*1</f>
        <v>5</v>
      </c>
      <c r="E769" s="202" t="s">
        <v>659</v>
      </c>
      <c r="G769"/>
      <c r="I769"/>
      <c r="J769"/>
      <c r="K769" s="209" cm="1">
        <f t="array" ref="K769">SUMPRODUCT((EmissionRates!$J$120:$S$179)*(EmissionRates!$E$120:$E$179=$D769)*(EmissionRates!$J$8:$S$8=$E$767)*(EmissionRates!$B$120:$B$179=K$2)*(EmissionRates!$F$120:$F$179=$F$629))</f>
        <v>2.1374065123826301E-2</v>
      </c>
      <c r="L769" s="210">
        <f t="shared" ref="L769:AL769" si="386">K769*($AM$71/$K$71)^(1/(COUNT(K$2:AM$2)))</f>
        <v>2.0636905750798486E-2</v>
      </c>
      <c r="M769" s="210">
        <f t="shared" si="386"/>
        <v>1.9925169896324334E-2</v>
      </c>
      <c r="N769" s="210">
        <f t="shared" si="386"/>
        <v>1.9237980741469839E-2</v>
      </c>
      <c r="O769" s="210">
        <f t="shared" si="386"/>
        <v>1.857449170746785E-2</v>
      </c>
      <c r="P769" s="210">
        <f t="shared" si="386"/>
        <v>1.7933885412780178E-2</v>
      </c>
      <c r="Q769" s="210">
        <f t="shared" si="386"/>
        <v>1.7315372666129057E-2</v>
      </c>
      <c r="R769" s="210">
        <f t="shared" si="386"/>
        <v>1.6718191494257448E-2</v>
      </c>
      <c r="S769" s="210">
        <f t="shared" si="386"/>
        <v>1.6141606203220419E-2</v>
      </c>
      <c r="T769" s="210">
        <f t="shared" si="386"/>
        <v>1.5584906472051182E-2</v>
      </c>
      <c r="U769" s="210">
        <f t="shared" si="386"/>
        <v>1.5047406477685217E-2</v>
      </c>
      <c r="V769" s="210">
        <f t="shared" si="386"/>
        <v>1.4528444050064458E-2</v>
      </c>
      <c r="W769" s="210">
        <f t="shared" si="386"/>
        <v>1.402737985638065E-2</v>
      </c>
      <c r="X769" s="210">
        <f t="shared" si="386"/>
        <v>1.354359661345295E-2</v>
      </c>
      <c r="Y769" s="210">
        <f t="shared" si="386"/>
        <v>1.307649832726941E-2</v>
      </c>
      <c r="Z769" s="210">
        <f t="shared" si="386"/>
        <v>1.2609693729382997E-2</v>
      </c>
      <c r="AA769" s="210">
        <f t="shared" si="386"/>
        <v>1.2143193435687358E-2</v>
      </c>
      <c r="AB769" s="210">
        <f t="shared" si="386"/>
        <v>1.1677008871336785E-2</v>
      </c>
      <c r="AC769" s="210">
        <f t="shared" si="386"/>
        <v>1.1211152367912982E-2</v>
      </c>
      <c r="AD769" s="210">
        <f t="shared" si="386"/>
        <v>1.0745637276931598E-2</v>
      </c>
      <c r="AE769" s="210">
        <f t="shared" si="386"/>
        <v>1.0280478103300949E-2</v>
      </c>
      <c r="AF769" s="210">
        <f t="shared" si="386"/>
        <v>9.8156906633549337E-3</v>
      </c>
      <c r="AG769" s="210">
        <f t="shared" si="386"/>
        <v>9.3512922734391539E-3</v>
      </c>
      <c r="AH769" s="210">
        <f t="shared" si="386"/>
        <v>8.8873019768780769E-3</v>
      </c>
      <c r="AI769" s="210">
        <f t="shared" si="386"/>
        <v>8.42374081970787E-3</v>
      </c>
      <c r="AJ769" s="210">
        <f t="shared" si="386"/>
        <v>7.9606321891537973E-3</v>
      </c>
      <c r="AK769" s="210">
        <f t="shared" si="386"/>
        <v>7.4980022339765327E-3</v>
      </c>
      <c r="AL769" s="210">
        <f t="shared" si="386"/>
        <v>7.0358803933282992E-3</v>
      </c>
      <c r="AM769" s="209" cm="1">
        <f t="array" ref="AM769">SUMPRODUCT((EmissionRates!$J$120:$S$179)*(EmissionRates!$E$120:$E$179=$D769)*(EmissionRates!$J$8:$S$8=$E$767)*(EmissionRates!$B$120:$B$179=AM$2)*(EmissionRates!$F$120:$F$179=$F$629))</f>
        <v>1.4318818361805499E-2</v>
      </c>
      <c r="AN769" s="210">
        <f t="shared" ref="AN769:AZ784" si="387">$AM769</f>
        <v>1.4318818361805499E-2</v>
      </c>
      <c r="AO769" s="210">
        <f t="shared" si="387"/>
        <v>1.4318818361805499E-2</v>
      </c>
      <c r="AP769" s="210">
        <f t="shared" si="387"/>
        <v>1.4318818361805499E-2</v>
      </c>
      <c r="AQ769" s="210">
        <f t="shared" si="387"/>
        <v>1.4318818361805499E-2</v>
      </c>
      <c r="AR769" s="210">
        <f t="shared" si="387"/>
        <v>1.4318818361805499E-2</v>
      </c>
      <c r="AS769" s="210">
        <f t="shared" si="387"/>
        <v>1.4318818361805499E-2</v>
      </c>
      <c r="AT769" s="210">
        <f t="shared" si="387"/>
        <v>1.4318818361805499E-2</v>
      </c>
      <c r="AU769" s="210">
        <f t="shared" si="387"/>
        <v>1.4318818361805499E-2</v>
      </c>
      <c r="AV769" s="210">
        <f t="shared" si="387"/>
        <v>1.4318818361805499E-2</v>
      </c>
      <c r="AW769" s="210">
        <f t="shared" si="387"/>
        <v>1.4318818361805499E-2</v>
      </c>
      <c r="AX769" s="210">
        <f t="shared" si="387"/>
        <v>1.4318818361805499E-2</v>
      </c>
      <c r="AY769" s="210">
        <f t="shared" si="387"/>
        <v>1.4318818361805499E-2</v>
      </c>
      <c r="AZ769" s="210">
        <f t="shared" si="387"/>
        <v>1.4318818361805499E-2</v>
      </c>
    </row>
    <row r="770" spans="2:52" s="202" customFormat="1" x14ac:dyDescent="0.25">
      <c r="B770" s="201"/>
      <c r="D770" s="208">
        <f t="shared" si="385"/>
        <v>6</v>
      </c>
      <c r="E770" s="202" t="s">
        <v>662</v>
      </c>
      <c r="G770"/>
      <c r="I770"/>
      <c r="J770"/>
      <c r="K770" s="211">
        <f t="shared" ref="K770:AM773" si="388">K769*($K$76/$K$71)^(1/(COUNT($D769:$D774)))</f>
        <v>2.0754633534537287E-2</v>
      </c>
      <c r="L770" s="211">
        <f t="shared" si="388"/>
        <v>2.0038837425790205E-2</v>
      </c>
      <c r="M770" s="211">
        <f t="shared" si="388"/>
        <v>1.9347728048728599E-2</v>
      </c>
      <c r="N770" s="211">
        <f t="shared" si="388"/>
        <v>1.8680453995089885E-2</v>
      </c>
      <c r="O770" s="211">
        <f t="shared" si="388"/>
        <v>1.8036193220402476E-2</v>
      </c>
      <c r="P770" s="211">
        <f t="shared" si="388"/>
        <v>1.7414152031272785E-2</v>
      </c>
      <c r="Q770" s="211">
        <f t="shared" si="388"/>
        <v>1.6813564107599138E-2</v>
      </c>
      <c r="R770" s="211">
        <f t="shared" si="388"/>
        <v>1.6233689558508121E-2</v>
      </c>
      <c r="S770" s="211">
        <f t="shared" si="388"/>
        <v>1.5673814010850214E-2</v>
      </c>
      <c r="T770" s="211">
        <f t="shared" si="388"/>
        <v>1.5133247729131849E-2</v>
      </c>
      <c r="U770" s="211">
        <f t="shared" si="388"/>
        <v>1.4611324765799715E-2</v>
      </c>
      <c r="V770" s="211">
        <f t="shared" si="388"/>
        <v>1.4107402140830444E-2</v>
      </c>
      <c r="W770" s="211">
        <f t="shared" si="388"/>
        <v>1.3620859049615039E-2</v>
      </c>
      <c r="X770" s="211">
        <f t="shared" si="388"/>
        <v>1.315109609816217E-2</v>
      </c>
      <c r="Y770" s="211">
        <f t="shared" si="388"/>
        <v>1.269753456467816E-2</v>
      </c>
      <c r="Z770" s="211">
        <f t="shared" si="388"/>
        <v>1.2244258208250779E-2</v>
      </c>
      <c r="AA770" s="211">
        <f t="shared" si="388"/>
        <v>1.1791277337119524E-2</v>
      </c>
      <c r="AB770" s="211">
        <f t="shared" si="388"/>
        <v>1.1338603045331739E-2</v>
      </c>
      <c r="AC770" s="211">
        <f t="shared" si="388"/>
        <v>1.0886247307093439E-2</v>
      </c>
      <c r="AD770" s="211">
        <f t="shared" si="388"/>
        <v>1.0434223086986365E-2</v>
      </c>
      <c r="AE770" s="211">
        <f t="shared" si="388"/>
        <v>9.9825444695590005E-3</v>
      </c>
      <c r="AF770" s="211">
        <f t="shared" si="388"/>
        <v>9.531226812779613E-3</v>
      </c>
      <c r="AG770" s="211">
        <f t="shared" si="388"/>
        <v>9.0802869311570507E-3</v>
      </c>
      <c r="AH770" s="211">
        <f t="shared" si="388"/>
        <v>8.6297433161302752E-3</v>
      </c>
      <c r="AI770" s="211">
        <f t="shared" si="388"/>
        <v>8.1796164038103157E-3</v>
      </c>
      <c r="AJ770" s="211">
        <f t="shared" si="388"/>
        <v>7.7299289036484101E-3</v>
      </c>
      <c r="AK770" s="211">
        <f t="shared" si="388"/>
        <v>7.2807062066004716E-3</v>
      </c>
      <c r="AL770" s="211">
        <f t="shared" si="388"/>
        <v>6.831976898656689E-3</v>
      </c>
      <c r="AM770" s="211">
        <f t="shared" si="388"/>
        <v>1.3903851514684462E-2</v>
      </c>
      <c r="AN770" s="210">
        <f t="shared" si="387"/>
        <v>1.3903851514684462E-2</v>
      </c>
      <c r="AO770" s="210">
        <f t="shared" si="387"/>
        <v>1.3903851514684462E-2</v>
      </c>
      <c r="AP770" s="210">
        <f t="shared" si="387"/>
        <v>1.3903851514684462E-2</v>
      </c>
      <c r="AQ770" s="210">
        <f t="shared" si="387"/>
        <v>1.3903851514684462E-2</v>
      </c>
      <c r="AR770" s="210">
        <f t="shared" si="387"/>
        <v>1.3903851514684462E-2</v>
      </c>
      <c r="AS770" s="210">
        <f t="shared" si="387"/>
        <v>1.3903851514684462E-2</v>
      </c>
      <c r="AT770" s="210">
        <f t="shared" si="387"/>
        <v>1.3903851514684462E-2</v>
      </c>
      <c r="AU770" s="210">
        <f t="shared" si="387"/>
        <v>1.3903851514684462E-2</v>
      </c>
      <c r="AV770" s="210">
        <f t="shared" si="387"/>
        <v>1.3903851514684462E-2</v>
      </c>
      <c r="AW770" s="210">
        <f t="shared" si="387"/>
        <v>1.3903851514684462E-2</v>
      </c>
      <c r="AX770" s="210">
        <f t="shared" si="387"/>
        <v>1.3903851514684462E-2</v>
      </c>
      <c r="AY770" s="210">
        <f t="shared" si="387"/>
        <v>1.3903851514684462E-2</v>
      </c>
      <c r="AZ770" s="210">
        <f t="shared" si="387"/>
        <v>1.3903851514684462E-2</v>
      </c>
    </row>
    <row r="771" spans="2:52" s="202" customFormat="1" x14ac:dyDescent="0.25">
      <c r="B771" s="201"/>
      <c r="D771" s="208">
        <f t="shared" si="385"/>
        <v>7</v>
      </c>
      <c r="E771" s="202" t="s">
        <v>663</v>
      </c>
      <c r="G771"/>
      <c r="I771"/>
      <c r="J771"/>
      <c r="K771" s="211">
        <f t="shared" si="388"/>
        <v>2.0153153396766092E-2</v>
      </c>
      <c r="L771" s="211">
        <f t="shared" si="388"/>
        <v>1.9458101433724541E-2</v>
      </c>
      <c r="M771" s="211">
        <f t="shared" si="388"/>
        <v>1.8787020767969169E-2</v>
      </c>
      <c r="N771" s="211">
        <f t="shared" si="388"/>
        <v>1.8139084665494271E-2</v>
      </c>
      <c r="O771" s="211">
        <f t="shared" si="388"/>
        <v>1.7513494905107101E-2</v>
      </c>
      <c r="P771" s="211">
        <f t="shared" si="388"/>
        <v>1.6909480795063846E-2</v>
      </c>
      <c r="Q771" s="211">
        <f t="shared" si="388"/>
        <v>1.6326298223620282E-2</v>
      </c>
      <c r="R771" s="211">
        <f t="shared" si="388"/>
        <v>1.5763228742327589E-2</v>
      </c>
      <c r="S771" s="211">
        <f t="shared" si="388"/>
        <v>1.5219578680943849E-2</v>
      </c>
      <c r="T771" s="211">
        <f t="shared" si="388"/>
        <v>1.4694678292870937E-2</v>
      </c>
      <c r="U771" s="211">
        <f t="shared" si="388"/>
        <v>1.4187880930064034E-2</v>
      </c>
      <c r="V771" s="211">
        <f t="shared" si="388"/>
        <v>1.3698562246397226E-2</v>
      </c>
      <c r="W771" s="211">
        <f t="shared" si="388"/>
        <v>1.3226119428503866E-2</v>
      </c>
      <c r="X771" s="211">
        <f t="shared" si="388"/>
        <v>1.2769970453144071E-2</v>
      </c>
      <c r="Y771" s="211">
        <f t="shared" si="388"/>
        <v>1.2329553370184505E-2</v>
      </c>
      <c r="Z771" s="211">
        <f t="shared" si="388"/>
        <v>1.1889413199701273E-2</v>
      </c>
      <c r="AA771" s="211">
        <f t="shared" si="388"/>
        <v>1.14495599511957E-2</v>
      </c>
      <c r="AB771" s="211">
        <f t="shared" si="388"/>
        <v>1.1010004397203834E-2</v>
      </c>
      <c r="AC771" s="211">
        <f t="shared" si="388"/>
        <v>1.0570758164912937E-2</v>
      </c>
      <c r="AD771" s="211">
        <f t="shared" si="388"/>
        <v>1.0131833843184387E-2</v>
      </c>
      <c r="AE771" s="211">
        <f t="shared" si="388"/>
        <v>9.6932451083890803E-3</v>
      </c>
      <c r="AF771" s="211">
        <f t="shared" si="388"/>
        <v>9.2550068734133361E-3</v>
      </c>
      <c r="AG771" s="211">
        <f t="shared" si="388"/>
        <v>8.8171354654727353E-3</v>
      </c>
      <c r="AH771" s="211">
        <f t="shared" si="388"/>
        <v>8.379648840114667E-3</v>
      </c>
      <c r="AI771" s="211">
        <f t="shared" si="388"/>
        <v>7.9425668412009681E-3</v>
      </c>
      <c r="AJ771" s="211">
        <f t="shared" si="388"/>
        <v>7.5059115200511025E-3</v>
      </c>
      <c r="AK771" s="211">
        <f t="shared" si="388"/>
        <v>7.0697075317777951E-3</v>
      </c>
      <c r="AL771" s="211">
        <f t="shared" si="388"/>
        <v>6.6339826339342862E-3</v>
      </c>
      <c r="AM771" s="211">
        <f t="shared" si="388"/>
        <v>1.3500910623885974E-2</v>
      </c>
      <c r="AN771" s="210">
        <f t="shared" si="387"/>
        <v>1.3500910623885974E-2</v>
      </c>
      <c r="AO771" s="210">
        <f t="shared" si="387"/>
        <v>1.3500910623885974E-2</v>
      </c>
      <c r="AP771" s="210">
        <f t="shared" si="387"/>
        <v>1.3500910623885974E-2</v>
      </c>
      <c r="AQ771" s="210">
        <f t="shared" si="387"/>
        <v>1.3500910623885974E-2</v>
      </c>
      <c r="AR771" s="210">
        <f t="shared" si="387"/>
        <v>1.3500910623885974E-2</v>
      </c>
      <c r="AS771" s="210">
        <f t="shared" si="387"/>
        <v>1.3500910623885974E-2</v>
      </c>
      <c r="AT771" s="210">
        <f t="shared" si="387"/>
        <v>1.3500910623885974E-2</v>
      </c>
      <c r="AU771" s="210">
        <f t="shared" si="387"/>
        <v>1.3500910623885974E-2</v>
      </c>
      <c r="AV771" s="210">
        <f t="shared" si="387"/>
        <v>1.3500910623885974E-2</v>
      </c>
      <c r="AW771" s="210">
        <f t="shared" si="387"/>
        <v>1.3500910623885974E-2</v>
      </c>
      <c r="AX771" s="210">
        <f t="shared" si="387"/>
        <v>1.3500910623885974E-2</v>
      </c>
      <c r="AY771" s="210">
        <f t="shared" si="387"/>
        <v>1.3500910623885974E-2</v>
      </c>
      <c r="AZ771" s="210">
        <f t="shared" si="387"/>
        <v>1.3500910623885974E-2</v>
      </c>
    </row>
    <row r="772" spans="2:52" s="202" customFormat="1" x14ac:dyDescent="0.25">
      <c r="B772" s="201"/>
      <c r="D772" s="208">
        <f t="shared" si="385"/>
        <v>8</v>
      </c>
      <c r="E772" s="202" t="s">
        <v>664</v>
      </c>
      <c r="G772"/>
      <c r="I772"/>
      <c r="J772"/>
      <c r="K772" s="211">
        <f t="shared" si="388"/>
        <v>1.9569104468056299E-2</v>
      </c>
      <c r="L772" s="211">
        <f t="shared" si="388"/>
        <v>1.8894195474525276E-2</v>
      </c>
      <c r="M772" s="211">
        <f t="shared" si="388"/>
        <v>1.8242563077544315E-2</v>
      </c>
      <c r="N772" s="211">
        <f t="shared" si="388"/>
        <v>1.7613404502291711E-2</v>
      </c>
      <c r="O772" s="211">
        <f t="shared" si="388"/>
        <v>1.700594466044248E-2</v>
      </c>
      <c r="P772" s="211">
        <f t="shared" si="388"/>
        <v>1.6419435195302735E-2</v>
      </c>
      <c r="Q772" s="211">
        <f t="shared" si="388"/>
        <v>1.585315355987589E-2</v>
      </c>
      <c r="R772" s="211">
        <f t="shared" si="388"/>
        <v>1.530640212672503E-2</v>
      </c>
      <c r="S772" s="211">
        <f t="shared" si="388"/>
        <v>1.4778507328534748E-2</v>
      </c>
      <c r="T772" s="211">
        <f t="shared" si="388"/>
        <v>1.4268818828313715E-2</v>
      </c>
      <c r="U772" s="211">
        <f t="shared" si="388"/>
        <v>1.3776708718215753E-2</v>
      </c>
      <c r="V772" s="211">
        <f t="shared" si="388"/>
        <v>1.3301570745992303E-2</v>
      </c>
      <c r="W772" s="211">
        <f t="shared" si="388"/>
        <v>1.2842819568123453E-2</v>
      </c>
      <c r="X772" s="211">
        <f t="shared" si="388"/>
        <v>1.2399890028707301E-2</v>
      </c>
      <c r="Y772" s="211">
        <f t="shared" si="388"/>
        <v>1.1972236463219363E-2</v>
      </c>
      <c r="Z772" s="211">
        <f t="shared" si="388"/>
        <v>1.1544851785139327E-2</v>
      </c>
      <c r="AA772" s="211">
        <f t="shared" si="388"/>
        <v>1.1117745713887931E-2</v>
      </c>
      <c r="AB772" s="211">
        <f t="shared" si="388"/>
        <v>1.0690928709807495E-2</v>
      </c>
      <c r="AC772" s="211">
        <f t="shared" si="388"/>
        <v>1.0264412063123307E-2</v>
      </c>
      <c r="AD772" s="211">
        <f t="shared" si="388"/>
        <v>9.8382079978649624E-3</v>
      </c>
      <c r="AE772" s="211">
        <f t="shared" si="388"/>
        <v>9.4123297940549699E-3</v>
      </c>
      <c r="AF772" s="211">
        <f t="shared" si="388"/>
        <v>8.9867919323964023E-3</v>
      </c>
      <c r="AG772" s="211">
        <f t="shared" si="388"/>
        <v>8.5616102669335906E-3</v>
      </c>
      <c r="AH772" s="211">
        <f t="shared" si="388"/>
        <v>8.1368022328527686E-3</v>
      </c>
      <c r="AI772" s="211">
        <f t="shared" si="388"/>
        <v>7.7123870989302748E-3</v>
      </c>
      <c r="AJ772" s="211">
        <f t="shared" si="388"/>
        <v>7.2883862774267985E-3</v>
      </c>
      <c r="AK772" s="211">
        <f t="shared" si="388"/>
        <v>6.8648237089370002E-3</v>
      </c>
      <c r="AL772" s="211">
        <f t="shared" si="388"/>
        <v>6.4417263465857046E-3</v>
      </c>
      <c r="AM772" s="211">
        <f t="shared" si="388"/>
        <v>1.3109647170904338E-2</v>
      </c>
      <c r="AN772" s="210">
        <f t="shared" si="387"/>
        <v>1.3109647170904338E-2</v>
      </c>
      <c r="AO772" s="210">
        <f t="shared" si="387"/>
        <v>1.3109647170904338E-2</v>
      </c>
      <c r="AP772" s="210">
        <f t="shared" si="387"/>
        <v>1.3109647170904338E-2</v>
      </c>
      <c r="AQ772" s="210">
        <f t="shared" si="387"/>
        <v>1.3109647170904338E-2</v>
      </c>
      <c r="AR772" s="210">
        <f t="shared" si="387"/>
        <v>1.3109647170904338E-2</v>
      </c>
      <c r="AS772" s="210">
        <f t="shared" si="387"/>
        <v>1.3109647170904338E-2</v>
      </c>
      <c r="AT772" s="210">
        <f t="shared" si="387"/>
        <v>1.3109647170904338E-2</v>
      </c>
      <c r="AU772" s="210">
        <f t="shared" si="387"/>
        <v>1.3109647170904338E-2</v>
      </c>
      <c r="AV772" s="210">
        <f t="shared" si="387"/>
        <v>1.3109647170904338E-2</v>
      </c>
      <c r="AW772" s="210">
        <f t="shared" si="387"/>
        <v>1.3109647170904338E-2</v>
      </c>
      <c r="AX772" s="210">
        <f t="shared" si="387"/>
        <v>1.3109647170904338E-2</v>
      </c>
      <c r="AY772" s="210">
        <f t="shared" si="387"/>
        <v>1.3109647170904338E-2</v>
      </c>
      <c r="AZ772" s="210">
        <f t="shared" si="387"/>
        <v>1.3109647170904338E-2</v>
      </c>
    </row>
    <row r="773" spans="2:52" s="202" customFormat="1" x14ac:dyDescent="0.25">
      <c r="B773" s="201"/>
      <c r="D773" s="208">
        <f t="shared" si="385"/>
        <v>9</v>
      </c>
      <c r="E773" s="202" t="s">
        <v>665</v>
      </c>
      <c r="G773"/>
      <c r="I773"/>
      <c r="J773"/>
      <c r="K773" s="211">
        <f t="shared" si="388"/>
        <v>1.9001981582850037E-2</v>
      </c>
      <c r="L773" s="211">
        <f t="shared" si="388"/>
        <v>1.8346631805035183E-2</v>
      </c>
      <c r="M773" s="211">
        <f t="shared" si="388"/>
        <v>1.7713884055825049E-2</v>
      </c>
      <c r="N773" s="211">
        <f t="shared" si="388"/>
        <v>1.7102958825232235E-2</v>
      </c>
      <c r="O773" s="211">
        <f t="shared" si="388"/>
        <v>1.6513103487396912E-2</v>
      </c>
      <c r="P773" s="211">
        <f t="shared" si="388"/>
        <v>1.5943591373393688E-2</v>
      </c>
      <c r="Q773" s="211">
        <f t="shared" si="388"/>
        <v>1.5393720876015947E-2</v>
      </c>
      <c r="R773" s="211">
        <f t="shared" si="388"/>
        <v>1.4862814585434862E-2</v>
      </c>
      <c r="S773" s="211">
        <f t="shared" si="388"/>
        <v>1.4350218454668209E-2</v>
      </c>
      <c r="T773" s="211">
        <f t="shared" si="388"/>
        <v>1.3855300993830897E-2</v>
      </c>
      <c r="U773" s="211">
        <f t="shared" si="388"/>
        <v>1.3377452492174624E-2</v>
      </c>
      <c r="V773" s="211">
        <f t="shared" si="388"/>
        <v>1.291608426695816E-2</v>
      </c>
      <c r="W773" s="211">
        <f t="shared" si="388"/>
        <v>1.2470627938223027E-2</v>
      </c>
      <c r="X773" s="211">
        <f t="shared" si="388"/>
        <v>1.2040534728581024E-2</v>
      </c>
      <c r="Y773" s="211">
        <f t="shared" si="388"/>
        <v>1.1625274787151058E-2</v>
      </c>
      <c r="Z773" s="211">
        <f t="shared" si="388"/>
        <v>1.1210275940631242E-2</v>
      </c>
      <c r="AA773" s="211">
        <f t="shared" si="388"/>
        <v>1.0795547626768418E-2</v>
      </c>
      <c r="AB773" s="211">
        <f t="shared" si="388"/>
        <v>1.0381100002758711E-2</v>
      </c>
      <c r="AC773" s="211">
        <f t="shared" si="388"/>
        <v>9.9669440316307745E-3</v>
      </c>
      <c r="AD773" s="211">
        <f t="shared" si="388"/>
        <v>9.5530915831554316E-3</v>
      </c>
      <c r="AE773" s="211">
        <f t="shared" si="388"/>
        <v>9.1395555524931889E-3</v>
      </c>
      <c r="AF773" s="211">
        <f t="shared" si="388"/>
        <v>8.7263500006887727E-3</v>
      </c>
      <c r="AG773" s="211">
        <f t="shared" si="388"/>
        <v>8.3134903223280113E-3</v>
      </c>
      <c r="AH773" s="211">
        <f t="shared" si="388"/>
        <v>7.9009934473163214E-3</v>
      </c>
      <c r="AI773" s="211">
        <f t="shared" si="388"/>
        <v>7.4888780860108235E-3</v>
      </c>
      <c r="AJ773" s="211">
        <f t="shared" si="388"/>
        <v>7.0771650301336897E-3</v>
      </c>
      <c r="AK773" s="211">
        <f t="shared" si="388"/>
        <v>6.665877526468621E-3</v>
      </c>
      <c r="AL773" s="211">
        <f t="shared" si="388"/>
        <v>6.255041747024786E-3</v>
      </c>
      <c r="AM773" s="211">
        <f t="shared" si="388"/>
        <v>1.2729722737482484E-2</v>
      </c>
      <c r="AN773" s="210">
        <f t="shared" si="387"/>
        <v>1.2729722737482484E-2</v>
      </c>
      <c r="AO773" s="210">
        <f t="shared" si="387"/>
        <v>1.2729722737482484E-2</v>
      </c>
      <c r="AP773" s="210">
        <f t="shared" si="387"/>
        <v>1.2729722737482484E-2</v>
      </c>
      <c r="AQ773" s="210">
        <f t="shared" si="387"/>
        <v>1.2729722737482484E-2</v>
      </c>
      <c r="AR773" s="210">
        <f t="shared" si="387"/>
        <v>1.2729722737482484E-2</v>
      </c>
      <c r="AS773" s="210">
        <f t="shared" si="387"/>
        <v>1.2729722737482484E-2</v>
      </c>
      <c r="AT773" s="210">
        <f t="shared" si="387"/>
        <v>1.2729722737482484E-2</v>
      </c>
      <c r="AU773" s="210">
        <f t="shared" si="387"/>
        <v>1.2729722737482484E-2</v>
      </c>
      <c r="AV773" s="210">
        <f t="shared" si="387"/>
        <v>1.2729722737482484E-2</v>
      </c>
      <c r="AW773" s="210">
        <f t="shared" si="387"/>
        <v>1.2729722737482484E-2</v>
      </c>
      <c r="AX773" s="210">
        <f t="shared" si="387"/>
        <v>1.2729722737482484E-2</v>
      </c>
      <c r="AY773" s="210">
        <f t="shared" si="387"/>
        <v>1.2729722737482484E-2</v>
      </c>
      <c r="AZ773" s="210">
        <f t="shared" si="387"/>
        <v>1.2729722737482484E-2</v>
      </c>
    </row>
    <row r="774" spans="2:52" s="202" customFormat="1" x14ac:dyDescent="0.25">
      <c r="B774" s="201"/>
      <c r="D774" s="208">
        <f t="shared" si="385"/>
        <v>10</v>
      </c>
      <c r="E774" s="202" t="s">
        <v>666</v>
      </c>
      <c r="G774"/>
      <c r="I774"/>
      <c r="J774"/>
      <c r="K774" s="209" cm="1">
        <f t="array" ref="K774">SUMPRODUCT((EmissionRates!$J$120:$S$179)*(EmissionRates!$E$120:$E$179=$D774)*(EmissionRates!$J$8:$S$8=$E$767)*(EmissionRates!$B$120:$B$179=K$2)*(EmissionRates!$F$120:$F$179=$F$629))</f>
        <v>2.06670569155851E-2</v>
      </c>
      <c r="L774" s="210">
        <f t="shared" ref="L774:AL774" si="389">K774*($AM$71/$K$71)^(1/(COUNT(K$2:AM$2)))</f>
        <v>1.9954281192765762E-2</v>
      </c>
      <c r="M774" s="210">
        <f t="shared" si="389"/>
        <v>1.9266088033062005E-2</v>
      </c>
      <c r="N774" s="210">
        <f t="shared" si="389"/>
        <v>1.8601629620828616E-2</v>
      </c>
      <c r="O774" s="210">
        <f t="shared" si="389"/>
        <v>1.796008738030741E-2</v>
      </c>
      <c r="P774" s="210">
        <f t="shared" si="389"/>
        <v>1.7340670967187485E-2</v>
      </c>
      <c r="Q774" s="210">
        <f t="shared" si="389"/>
        <v>1.6742617294945038E-2</v>
      </c>
      <c r="R774" s="210">
        <f t="shared" si="389"/>
        <v>1.616518959476327E-2</v>
      </c>
      <c r="S774" s="210">
        <f t="shared" si="389"/>
        <v>1.5607676507874245E-2</v>
      </c>
      <c r="T774" s="210">
        <f t="shared" si="389"/>
        <v>1.5069391209204495E-2</v>
      </c>
      <c r="U774" s="210">
        <f t="shared" si="389"/>
        <v>1.4549670561244786E-2</v>
      </c>
      <c r="V774" s="210">
        <f t="shared" si="389"/>
        <v>1.4047874297101635E-2</v>
      </c>
      <c r="W774" s="210">
        <f t="shared" si="389"/>
        <v>1.356338423172416E-2</v>
      </c>
      <c r="X774" s="210">
        <f t="shared" si="389"/>
        <v>1.3095603500334526E-2</v>
      </c>
      <c r="Y774" s="210">
        <f t="shared" si="389"/>
        <v>1.2643955823123776E-2</v>
      </c>
      <c r="Z774" s="210">
        <f t="shared" si="389"/>
        <v>1.2192592119631501E-2</v>
      </c>
      <c r="AA774" s="210">
        <f t="shared" si="389"/>
        <v>1.1741522654600368E-2</v>
      </c>
      <c r="AB774" s="210">
        <f t="shared" si="389"/>
        <v>1.129075847526508E-2</v>
      </c>
      <c r="AC774" s="210">
        <f t="shared" si="389"/>
        <v>1.0840311505305084E-2</v>
      </c>
      <c r="AD774" s="210">
        <f t="shared" si="389"/>
        <v>1.039019465459654E-2</v>
      </c>
      <c r="AE774" s="210">
        <f t="shared" si="389"/>
        <v>9.9404219482565215E-3</v>
      </c>
      <c r="AF774" s="210">
        <f t="shared" si="389"/>
        <v>9.491008679448543E-3</v>
      </c>
      <c r="AG774" s="210">
        <f t="shared" si="389"/>
        <v>9.0419715917306517E-3</v>
      </c>
      <c r="AH774" s="210">
        <f t="shared" si="389"/>
        <v>8.5933290985150072E-3</v>
      </c>
      <c r="AI774" s="210">
        <f t="shared" si="389"/>
        <v>8.1451015496800602E-3</v>
      </c>
      <c r="AJ774" s="210">
        <f t="shared" si="389"/>
        <v>7.697311558851852E-3</v>
      </c>
      <c r="AK774" s="210">
        <f t="shared" si="389"/>
        <v>7.2499844098461649E-3</v>
      </c>
      <c r="AL774" s="210">
        <f t="shared" si="389"/>
        <v>6.8031485680312377E-3</v>
      </c>
      <c r="AM774" s="209" cm="1">
        <f t="array" ref="AM774">SUMPRODUCT((EmissionRates!$J$120:$S$179)*(EmissionRates!$E$120:$E$179=$D774)*(EmissionRates!$J$8:$S$8=$E$767)*(EmissionRates!$B$120:$B$179=AM$2)*(EmissionRates!$F$120:$F$179=$F$629))</f>
        <v>1.2388553357378001E-2</v>
      </c>
      <c r="AN774" s="210">
        <f t="shared" si="387"/>
        <v>1.2388553357378001E-2</v>
      </c>
      <c r="AO774" s="210">
        <f t="shared" si="387"/>
        <v>1.2388553357378001E-2</v>
      </c>
      <c r="AP774" s="210">
        <f t="shared" si="387"/>
        <v>1.2388553357378001E-2</v>
      </c>
      <c r="AQ774" s="210">
        <f t="shared" si="387"/>
        <v>1.2388553357378001E-2</v>
      </c>
      <c r="AR774" s="210">
        <f t="shared" si="387"/>
        <v>1.2388553357378001E-2</v>
      </c>
      <c r="AS774" s="210">
        <f t="shared" si="387"/>
        <v>1.2388553357378001E-2</v>
      </c>
      <c r="AT774" s="210">
        <f t="shared" si="387"/>
        <v>1.2388553357378001E-2</v>
      </c>
      <c r="AU774" s="210">
        <f t="shared" si="387"/>
        <v>1.2388553357378001E-2</v>
      </c>
      <c r="AV774" s="210">
        <f t="shared" si="387"/>
        <v>1.2388553357378001E-2</v>
      </c>
      <c r="AW774" s="210">
        <f t="shared" si="387"/>
        <v>1.2388553357378001E-2</v>
      </c>
      <c r="AX774" s="210">
        <f t="shared" si="387"/>
        <v>1.2388553357378001E-2</v>
      </c>
      <c r="AY774" s="210">
        <f t="shared" si="387"/>
        <v>1.2388553357378001E-2</v>
      </c>
      <c r="AZ774" s="210">
        <f t="shared" si="387"/>
        <v>1.2388553357378001E-2</v>
      </c>
    </row>
    <row r="775" spans="2:52" s="202" customFormat="1" x14ac:dyDescent="0.25">
      <c r="B775" s="201"/>
      <c r="D775" s="208">
        <f t="shared" si="385"/>
        <v>11</v>
      </c>
      <c r="E775" s="207" t="s">
        <v>667</v>
      </c>
      <c r="G775"/>
      <c r="I775"/>
      <c r="J775"/>
      <c r="K775" s="211">
        <f t="shared" ref="K775:AL778" si="390">K774*($K$76/$K$71)^(1/(COUNT($D774:$D779)))</f>
        <v>2.0068114794047496E-2</v>
      </c>
      <c r="L775" s="211">
        <f t="shared" si="390"/>
        <v>1.9375995684569363E-2</v>
      </c>
      <c r="M775" s="211">
        <f t="shared" si="390"/>
        <v>1.8707746722667173E-2</v>
      </c>
      <c r="N775" s="211">
        <f t="shared" si="390"/>
        <v>1.8062544662836647E-2</v>
      </c>
      <c r="O775" s="211">
        <f t="shared" si="390"/>
        <v>1.7439594652073322E-2</v>
      </c>
      <c r="P775" s="211">
        <f t="shared" si="390"/>
        <v>1.6838129250657901E-2</v>
      </c>
      <c r="Q775" s="211">
        <f t="shared" si="390"/>
        <v>1.6257407486713248E-2</v>
      </c>
      <c r="R775" s="211">
        <f t="shared" si="390"/>
        <v>1.5696713943368325E-2</v>
      </c>
      <c r="S775" s="211">
        <f t="shared" si="390"/>
        <v>1.5155357877404447E-2</v>
      </c>
      <c r="T775" s="211">
        <f t="shared" si="390"/>
        <v>1.4632672368298089E-2</v>
      </c>
      <c r="U775" s="211">
        <f t="shared" si="390"/>
        <v>1.412801349661196E-2</v>
      </c>
      <c r="V775" s="211">
        <f t="shared" si="390"/>
        <v>1.3640759550722111E-2</v>
      </c>
      <c r="W775" s="211">
        <f t="shared" si="390"/>
        <v>1.3170310260903843E-2</v>
      </c>
      <c r="X775" s="211">
        <f t="shared" si="390"/>
        <v>1.2716086059832836E-2</v>
      </c>
      <c r="Y775" s="211">
        <f t="shared" si="390"/>
        <v>1.2277527368590481E-2</v>
      </c>
      <c r="Z775" s="211">
        <f t="shared" si="390"/>
        <v>1.1839244421359679E-2</v>
      </c>
      <c r="AA775" s="211">
        <f t="shared" si="390"/>
        <v>1.1401247185405481E-2</v>
      </c>
      <c r="AB775" s="211">
        <f t="shared" si="390"/>
        <v>1.096354638780795E-2</v>
      </c>
      <c r="AC775" s="211">
        <f t="shared" si="390"/>
        <v>1.0526153606692063E-2</v>
      </c>
      <c r="AD775" s="211">
        <f t="shared" si="390"/>
        <v>1.0089081377799019E-2</v>
      </c>
      <c r="AE775" s="211">
        <f t="shared" si="390"/>
        <v>9.6523433197906565E-3</v>
      </c>
      <c r="AF775" s="211">
        <f t="shared" si="390"/>
        <v>9.215954282626615E-3</v>
      </c>
      <c r="AG775" s="211">
        <f t="shared" si="390"/>
        <v>8.7799305246278672E-3</v>
      </c>
      <c r="AH775" s="211">
        <f t="shared" si="390"/>
        <v>8.3442899255762575E-3</v>
      </c>
      <c r="AI775" s="211">
        <f t="shared" si="390"/>
        <v>7.9090522456001094E-3</v>
      </c>
      <c r="AJ775" s="211">
        <f t="shared" si="390"/>
        <v>7.4742394429707544E-3</v>
      </c>
      <c r="AK775" s="211">
        <f t="shared" si="390"/>
        <v>7.0398760687657644E-3</v>
      </c>
      <c r="AL775" s="211">
        <f t="shared" si="390"/>
        <v>6.6059897634121153E-3</v>
      </c>
      <c r="AM775" s="211">
        <f>AM774*($K$76/$K$71)^(1/(COUNT($D774:$D779)))</f>
        <v>1.2029526599917711E-2</v>
      </c>
      <c r="AN775" s="210">
        <f t="shared" si="387"/>
        <v>1.2029526599917711E-2</v>
      </c>
      <c r="AO775" s="210">
        <f t="shared" si="387"/>
        <v>1.2029526599917711E-2</v>
      </c>
      <c r="AP775" s="210">
        <f t="shared" si="387"/>
        <v>1.2029526599917711E-2</v>
      </c>
      <c r="AQ775" s="210">
        <f t="shared" si="387"/>
        <v>1.2029526599917711E-2</v>
      </c>
      <c r="AR775" s="210">
        <f t="shared" si="387"/>
        <v>1.2029526599917711E-2</v>
      </c>
      <c r="AS775" s="210">
        <f t="shared" si="387"/>
        <v>1.2029526599917711E-2</v>
      </c>
      <c r="AT775" s="210">
        <f t="shared" si="387"/>
        <v>1.2029526599917711E-2</v>
      </c>
      <c r="AU775" s="210">
        <f t="shared" si="387"/>
        <v>1.2029526599917711E-2</v>
      </c>
      <c r="AV775" s="210">
        <f t="shared" si="387"/>
        <v>1.2029526599917711E-2</v>
      </c>
      <c r="AW775" s="210">
        <f t="shared" si="387"/>
        <v>1.2029526599917711E-2</v>
      </c>
      <c r="AX775" s="210">
        <f t="shared" si="387"/>
        <v>1.2029526599917711E-2</v>
      </c>
      <c r="AY775" s="210">
        <f t="shared" si="387"/>
        <v>1.2029526599917711E-2</v>
      </c>
      <c r="AZ775" s="210">
        <f t="shared" si="387"/>
        <v>1.2029526599917711E-2</v>
      </c>
    </row>
    <row r="776" spans="2:52" s="202" customFormat="1" x14ac:dyDescent="0.25">
      <c r="B776" s="201"/>
      <c r="D776" s="208">
        <f t="shared" si="385"/>
        <v>12</v>
      </c>
      <c r="E776" s="207" t="s">
        <v>668</v>
      </c>
      <c r="G776"/>
      <c r="I776"/>
      <c r="J776"/>
      <c r="K776" s="211">
        <f t="shared" si="390"/>
        <v>1.948653032853306E-2</v>
      </c>
      <c r="L776" s="211">
        <f t="shared" si="390"/>
        <v>1.8814469192934846E-2</v>
      </c>
      <c r="M776" s="211">
        <f t="shared" si="390"/>
        <v>1.8165586435547977E-2</v>
      </c>
      <c r="N776" s="211">
        <f t="shared" si="390"/>
        <v>1.7539082668953574E-2</v>
      </c>
      <c r="O776" s="211">
        <f t="shared" si="390"/>
        <v>1.6934186075403087E-2</v>
      </c>
      <c r="P776" s="211">
        <f t="shared" si="390"/>
        <v>1.6350151455981763E-2</v>
      </c>
      <c r="Q776" s="211">
        <f t="shared" si="390"/>
        <v>1.578625931256512E-2</v>
      </c>
      <c r="R776" s="211">
        <f t="shared" si="390"/>
        <v>1.5241814961437316E-2</v>
      </c>
      <c r="S776" s="211">
        <f t="shared" si="390"/>
        <v>1.4716147677479507E-2</v>
      </c>
      <c r="T776" s="211">
        <f t="shared" si="390"/>
        <v>1.4208609867873848E-2</v>
      </c>
      <c r="U776" s="211">
        <f t="shared" si="390"/>
        <v>1.371857627430521E-2</v>
      </c>
      <c r="V776" s="211">
        <f t="shared" si="390"/>
        <v>1.3245443202677761E-2</v>
      </c>
      <c r="W776" s="211">
        <f t="shared" si="390"/>
        <v>1.2788627779397458E-2</v>
      </c>
      <c r="X776" s="211">
        <f t="shared" si="390"/>
        <v>1.2347567233304246E-2</v>
      </c>
      <c r="Y776" s="211">
        <f t="shared" si="390"/>
        <v>1.1921718202369322E-2</v>
      </c>
      <c r="Z776" s="211">
        <f t="shared" si="390"/>
        <v>1.149613692424024E-2</v>
      </c>
      <c r="AA776" s="211">
        <f t="shared" si="390"/>
        <v>1.1070833077325494E-2</v>
      </c>
      <c r="AB776" s="211">
        <f t="shared" si="390"/>
        <v>1.0645817077828754E-2</v>
      </c>
      <c r="AC776" s="211">
        <f t="shared" si="390"/>
        <v>1.0221100168334879E-2</v>
      </c>
      <c r="AD776" s="211">
        <f t="shared" si="390"/>
        <v>9.7966945212927311E-3</v>
      </c>
      <c r="AE776" s="211">
        <f t="shared" si="390"/>
        <v>9.3726133606882017E-3</v>
      </c>
      <c r="AF776" s="211">
        <f t="shared" si="390"/>
        <v>8.9488711061213328E-3</v>
      </c>
      <c r="AG776" s="211">
        <f t="shared" si="390"/>
        <v>8.5254835447384474E-3</v>
      </c>
      <c r="AH776" s="211">
        <f t="shared" si="390"/>
        <v>8.1024680381559609E-3</v>
      </c>
      <c r="AI776" s="211">
        <f t="shared" si="390"/>
        <v>7.6798437738433379E-3</v>
      </c>
      <c r="AJ776" s="211">
        <f t="shared" si="390"/>
        <v>7.2576320737097215E-3</v>
      </c>
      <c r="AK776" s="211">
        <f t="shared" si="390"/>
        <v>6.8358567773296091E-3</v>
      </c>
      <c r="AL776" s="211">
        <f t="shared" si="390"/>
        <v>6.4145447240959441E-3</v>
      </c>
      <c r="AM776" s="211">
        <f>AM775*($K$76/$K$71)^(1/(COUNT($D775:$D780)))</f>
        <v>1.1680904625716129E-2</v>
      </c>
      <c r="AN776" s="210">
        <f t="shared" si="387"/>
        <v>1.1680904625716129E-2</v>
      </c>
      <c r="AO776" s="210">
        <f t="shared" si="387"/>
        <v>1.1680904625716129E-2</v>
      </c>
      <c r="AP776" s="210">
        <f t="shared" si="387"/>
        <v>1.1680904625716129E-2</v>
      </c>
      <c r="AQ776" s="210">
        <f t="shared" si="387"/>
        <v>1.1680904625716129E-2</v>
      </c>
      <c r="AR776" s="210">
        <f t="shared" si="387"/>
        <v>1.1680904625716129E-2</v>
      </c>
      <c r="AS776" s="210">
        <f t="shared" si="387"/>
        <v>1.1680904625716129E-2</v>
      </c>
      <c r="AT776" s="210">
        <f t="shared" si="387"/>
        <v>1.1680904625716129E-2</v>
      </c>
      <c r="AU776" s="210">
        <f t="shared" si="387"/>
        <v>1.1680904625716129E-2</v>
      </c>
      <c r="AV776" s="210">
        <f t="shared" si="387"/>
        <v>1.1680904625716129E-2</v>
      </c>
      <c r="AW776" s="210">
        <f t="shared" si="387"/>
        <v>1.1680904625716129E-2</v>
      </c>
      <c r="AX776" s="210">
        <f t="shared" si="387"/>
        <v>1.1680904625716129E-2</v>
      </c>
      <c r="AY776" s="210">
        <f t="shared" si="387"/>
        <v>1.1680904625716129E-2</v>
      </c>
      <c r="AZ776" s="210">
        <f t="shared" si="387"/>
        <v>1.1680904625716129E-2</v>
      </c>
    </row>
    <row r="777" spans="2:52" s="202" customFormat="1" x14ac:dyDescent="0.25">
      <c r="B777" s="201"/>
      <c r="D777" s="208">
        <f t="shared" si="385"/>
        <v>13</v>
      </c>
      <c r="E777" s="207" t="s">
        <v>669</v>
      </c>
      <c r="G777"/>
      <c r="I777"/>
      <c r="J777"/>
      <c r="K777" s="211">
        <f t="shared" si="390"/>
        <v>1.8921800485089457E-2</v>
      </c>
      <c r="L777" s="211">
        <f t="shared" si="390"/>
        <v>1.826921603279464E-2</v>
      </c>
      <c r="M777" s="211">
        <f t="shared" si="390"/>
        <v>1.7639138237184666E-2</v>
      </c>
      <c r="N777" s="211">
        <f t="shared" si="390"/>
        <v>1.7030790877506256E-2</v>
      </c>
      <c r="O777" s="211">
        <f t="shared" si="390"/>
        <v>1.6443424503692995E-2</v>
      </c>
      <c r="P777" s="211">
        <f t="shared" si="390"/>
        <v>1.5876315513084539E-2</v>
      </c>
      <c r="Q777" s="211">
        <f t="shared" si="390"/>
        <v>1.5328765258988464E-2</v>
      </c>
      <c r="R777" s="211">
        <f t="shared" si="390"/>
        <v>1.480009918998644E-2</v>
      </c>
      <c r="S777" s="211">
        <f t="shared" si="390"/>
        <v>1.4289666018924462E-2</v>
      </c>
      <c r="T777" s="211">
        <f t="shared" si="390"/>
        <v>1.3796836920563341E-2</v>
      </c>
      <c r="U777" s="211">
        <f t="shared" si="390"/>
        <v>1.3321004756901027E-2</v>
      </c>
      <c r="V777" s="211">
        <f t="shared" si="390"/>
        <v>1.2861583329212414E-2</v>
      </c>
      <c r="W777" s="211">
        <f t="shared" si="390"/>
        <v>1.2418006655885147E-2</v>
      </c>
      <c r="X777" s="211">
        <f t="shared" si="390"/>
        <v>1.1989728275161808E-2</v>
      </c>
      <c r="Y777" s="211">
        <f t="shared" si="390"/>
        <v>1.1576220571929455E-2</v>
      </c>
      <c r="Z777" s="211">
        <f t="shared" si="390"/>
        <v>1.1162972861886552E-2</v>
      </c>
      <c r="AA777" s="211">
        <f t="shared" si="390"/>
        <v>1.0749994542956253E-2</v>
      </c>
      <c r="AB777" s="211">
        <f t="shared" si="390"/>
        <v>1.0337295729475199E-2</v>
      </c>
      <c r="AC777" s="211">
        <f t="shared" si="390"/>
        <v>9.9248873382122536E-3</v>
      </c>
      <c r="AD777" s="211">
        <f t="shared" si="390"/>
        <v>9.5127811888523449E-3</v>
      </c>
      <c r="AE777" s="211">
        <f t="shared" si="390"/>
        <v>9.1009901221433369E-3</v>
      </c>
      <c r="AF777" s="211">
        <f t="shared" si="390"/>
        <v>8.6895281397977153E-3</v>
      </c>
      <c r="AG777" s="211">
        <f t="shared" si="390"/>
        <v>8.2784105714420464E-3</v>
      </c>
      <c r="AH777" s="211">
        <f t="shared" si="390"/>
        <v>7.8676542755440164E-3</v>
      </c>
      <c r="AI777" s="211">
        <f t="shared" si="390"/>
        <v>7.4572778835101878E-3</v>
      </c>
      <c r="AJ777" s="211">
        <f t="shared" si="390"/>
        <v>7.0473020993296227E-3</v>
      </c>
      <c r="AK777" s="211">
        <f t="shared" si="390"/>
        <v>6.6377500716934771E-3</v>
      </c>
      <c r="AL777" s="211">
        <f t="shared" si="390"/>
        <v>6.2286478621750461E-3</v>
      </c>
      <c r="AM777" s="211">
        <f>AM776*($K$76/$K$71)^(1/(COUNT($D776:$D781)))</f>
        <v>1.1342385898711078E-2</v>
      </c>
      <c r="AN777" s="210">
        <f t="shared" si="387"/>
        <v>1.1342385898711078E-2</v>
      </c>
      <c r="AO777" s="210">
        <f t="shared" si="387"/>
        <v>1.1342385898711078E-2</v>
      </c>
      <c r="AP777" s="210">
        <f t="shared" si="387"/>
        <v>1.1342385898711078E-2</v>
      </c>
      <c r="AQ777" s="210">
        <f t="shared" si="387"/>
        <v>1.1342385898711078E-2</v>
      </c>
      <c r="AR777" s="210">
        <f t="shared" si="387"/>
        <v>1.1342385898711078E-2</v>
      </c>
      <c r="AS777" s="210">
        <f t="shared" si="387"/>
        <v>1.1342385898711078E-2</v>
      </c>
      <c r="AT777" s="210">
        <f t="shared" si="387"/>
        <v>1.1342385898711078E-2</v>
      </c>
      <c r="AU777" s="210">
        <f t="shared" si="387"/>
        <v>1.1342385898711078E-2</v>
      </c>
      <c r="AV777" s="210">
        <f t="shared" si="387"/>
        <v>1.1342385898711078E-2</v>
      </c>
      <c r="AW777" s="210">
        <f t="shared" si="387"/>
        <v>1.1342385898711078E-2</v>
      </c>
      <c r="AX777" s="210">
        <f t="shared" si="387"/>
        <v>1.1342385898711078E-2</v>
      </c>
      <c r="AY777" s="210">
        <f t="shared" si="387"/>
        <v>1.1342385898711078E-2</v>
      </c>
      <c r="AZ777" s="210">
        <f t="shared" si="387"/>
        <v>1.1342385898711078E-2</v>
      </c>
    </row>
    <row r="778" spans="2:52" s="202" customFormat="1" x14ac:dyDescent="0.25">
      <c r="B778" s="201"/>
      <c r="D778" s="208">
        <f t="shared" si="385"/>
        <v>14</v>
      </c>
      <c r="E778" s="202" t="s">
        <v>670</v>
      </c>
      <c r="G778"/>
      <c r="I778"/>
      <c r="J778"/>
      <c r="K778" s="211">
        <f t="shared" si="390"/>
        <v>1.8373436807951449E-2</v>
      </c>
      <c r="L778" s="211">
        <f t="shared" si="390"/>
        <v>1.7739764594488529E-2</v>
      </c>
      <c r="M778" s="211">
        <f t="shared" si="390"/>
        <v>1.7127946783025198E-2</v>
      </c>
      <c r="N778" s="211">
        <f t="shared" si="390"/>
        <v>1.6537229648091695E-2</v>
      </c>
      <c r="O778" s="211">
        <f t="shared" si="390"/>
        <v>1.5966885459076614E-2</v>
      </c>
      <c r="P778" s="211">
        <f t="shared" si="390"/>
        <v>1.5416211583703262E-2</v>
      </c>
      <c r="Q778" s="211">
        <f t="shared" si="390"/>
        <v>1.4884529622425863E-2</v>
      </c>
      <c r="R778" s="211">
        <f t="shared" si="390"/>
        <v>1.4371184572679089E-2</v>
      </c>
      <c r="S778" s="211">
        <f t="shared" si="390"/>
        <v>1.3875544021951382E-2</v>
      </c>
      <c r="T778" s="211">
        <f t="shared" si="390"/>
        <v>1.3396997368687959E-2</v>
      </c>
      <c r="U778" s="211">
        <f t="shared" si="390"/>
        <v>1.2934955070063703E-2</v>
      </c>
      <c r="V778" s="211">
        <f t="shared" si="390"/>
        <v>1.2488847915699229E-2</v>
      </c>
      <c r="W778" s="211">
        <f t="shared" si="390"/>
        <v>1.205812632642541E-2</v>
      </c>
      <c r="X778" s="211">
        <f t="shared" si="390"/>
        <v>1.1642259677232441E-2</v>
      </c>
      <c r="Y778" s="211">
        <f t="shared" si="390"/>
        <v>1.124073564356938E-2</v>
      </c>
      <c r="Z778" s="211">
        <f t="shared" si="390"/>
        <v>1.083946406835712E-2</v>
      </c>
      <c r="AA778" s="211">
        <f t="shared" si="390"/>
        <v>1.0438454077162089E-2</v>
      </c>
      <c r="AB778" s="211">
        <f t="shared" si="390"/>
        <v>1.0037715491202158E-2</v>
      </c>
      <c r="AC778" s="211">
        <f t="shared" si="390"/>
        <v>9.637258910872519E-3</v>
      </c>
      <c r="AD778" s="211">
        <f t="shared" si="390"/>
        <v>9.2370958133174454E-3</v>
      </c>
      <c r="AE778" s="211">
        <f t="shared" si="390"/>
        <v>8.8372386671532119E-3</v>
      </c>
      <c r="AF778" s="211">
        <f t="shared" si="390"/>
        <v>8.4377010683153505E-3</v>
      </c>
      <c r="AG778" s="211">
        <f t="shared" si="390"/>
        <v>8.0384979021698305E-3</v>
      </c>
      <c r="AH778" s="211">
        <f t="shared" si="390"/>
        <v>7.6396455386171253E-3</v>
      </c>
      <c r="AI778" s="211">
        <f t="shared" si="390"/>
        <v>7.2411620691158873E-3</v>
      </c>
      <c r="AJ778" s="211">
        <f t="shared" si="390"/>
        <v>6.8430675976427439E-3</v>
      </c>
      <c r="AK778" s="211">
        <f t="shared" si="390"/>
        <v>6.445384602027671E-3</v>
      </c>
      <c r="AL778" s="211">
        <f t="shared" si="390"/>
        <v>6.0481383885659361E-3</v>
      </c>
      <c r="AM778" s="211">
        <f>AM777*($K$76/$K$71)^(1/(COUNT($D777:$D782)))</f>
        <v>1.1013677621513212E-2</v>
      </c>
      <c r="AN778" s="210">
        <f t="shared" si="387"/>
        <v>1.1013677621513212E-2</v>
      </c>
      <c r="AO778" s="210">
        <f t="shared" si="387"/>
        <v>1.1013677621513212E-2</v>
      </c>
      <c r="AP778" s="210">
        <f t="shared" si="387"/>
        <v>1.1013677621513212E-2</v>
      </c>
      <c r="AQ778" s="210">
        <f t="shared" si="387"/>
        <v>1.1013677621513212E-2</v>
      </c>
      <c r="AR778" s="210">
        <f t="shared" si="387"/>
        <v>1.1013677621513212E-2</v>
      </c>
      <c r="AS778" s="210">
        <f t="shared" si="387"/>
        <v>1.1013677621513212E-2</v>
      </c>
      <c r="AT778" s="210">
        <f t="shared" si="387"/>
        <v>1.1013677621513212E-2</v>
      </c>
      <c r="AU778" s="210">
        <f t="shared" si="387"/>
        <v>1.1013677621513212E-2</v>
      </c>
      <c r="AV778" s="210">
        <f t="shared" si="387"/>
        <v>1.1013677621513212E-2</v>
      </c>
      <c r="AW778" s="210">
        <f t="shared" si="387"/>
        <v>1.1013677621513212E-2</v>
      </c>
      <c r="AX778" s="210">
        <f t="shared" si="387"/>
        <v>1.1013677621513212E-2</v>
      </c>
      <c r="AY778" s="210">
        <f t="shared" si="387"/>
        <v>1.1013677621513212E-2</v>
      </c>
      <c r="AZ778" s="210">
        <f t="shared" si="387"/>
        <v>1.1013677621513212E-2</v>
      </c>
    </row>
    <row r="779" spans="2:52" s="202" customFormat="1" x14ac:dyDescent="0.25">
      <c r="B779" s="201"/>
      <c r="D779" s="208">
        <f t="shared" si="385"/>
        <v>15</v>
      </c>
      <c r="E779" s="202" t="s">
        <v>671</v>
      </c>
      <c r="G779"/>
      <c r="I779"/>
      <c r="J779"/>
      <c r="K779" s="209" cm="1">
        <f t="array" ref="K779">SUMPRODUCT((EmissionRates!$J$120:$S$179)*(EmissionRates!$E$120:$E$179=$D779)*(EmissionRates!$J$8:$S$8=$E$767)*(EmissionRates!$B$120:$B$179=K$2)*(EmissionRates!$F$120:$F$179=$F$629))</f>
        <v>1.6890623298068699E-2</v>
      </c>
      <c r="L779" s="210">
        <f t="shared" ref="L779:AL779" si="391">K779*($AM$71/$K$71)^(1/(COUNT(K$2:AM$2)))</f>
        <v>1.6308091093346737E-2</v>
      </c>
      <c r="M779" s="210">
        <f t="shared" si="391"/>
        <v>1.5745649548605158E-2</v>
      </c>
      <c r="N779" s="210">
        <f t="shared" si="391"/>
        <v>1.5202605767184902E-2</v>
      </c>
      <c r="O779" s="210">
        <f t="shared" si="391"/>
        <v>1.4678290749390997E-2</v>
      </c>
      <c r="P779" s="210">
        <f t="shared" si="391"/>
        <v>1.4172058568322203E-2</v>
      </c>
      <c r="Q779" s="210">
        <f t="shared" si="391"/>
        <v>1.3683285574125034E-2</v>
      </c>
      <c r="R779" s="210">
        <f t="shared" si="391"/>
        <v>1.3211369625691877E-2</v>
      </c>
      <c r="S779" s="210">
        <f t="shared" si="391"/>
        <v>1.275572934885668E-2</v>
      </c>
      <c r="T779" s="210">
        <f t="shared" si="391"/>
        <v>1.2315803420174359E-2</v>
      </c>
      <c r="U779" s="210">
        <f t="shared" si="391"/>
        <v>1.1891049875401575E-2</v>
      </c>
      <c r="V779" s="210">
        <f t="shared" si="391"/>
        <v>1.148094544182697E-2</v>
      </c>
      <c r="W779" s="210">
        <f t="shared" si="391"/>
        <v>1.1084984893628328E-2</v>
      </c>
      <c r="X779" s="210">
        <f t="shared" si="391"/>
        <v>1.0702680429462503E-2</v>
      </c>
      <c r="Y779" s="210">
        <f t="shared" si="391"/>
        <v>1.0333561071521327E-2</v>
      </c>
      <c r="Z779" s="210">
        <f t="shared" si="391"/>
        <v>9.9646737975737695E-3</v>
      </c>
      <c r="AA779" s="210">
        <f t="shared" si="391"/>
        <v>9.5960269967147235E-3</v>
      </c>
      <c r="AB779" s="210">
        <f t="shared" si="391"/>
        <v>9.2276296975485374E-3</v>
      </c>
      <c r="AC779" s="210">
        <f t="shared" si="391"/>
        <v>8.8594916449739932E-3</v>
      </c>
      <c r="AD779" s="210">
        <f t="shared" si="391"/>
        <v>8.4916233898816203E-3</v>
      </c>
      <c r="AE779" s="210">
        <f t="shared" si="391"/>
        <v>8.1240363946180009E-3</v>
      </c>
      <c r="AF779" s="210">
        <f t="shared" si="391"/>
        <v>7.7567431578695716E-3</v>
      </c>
      <c r="AG779" s="210">
        <f t="shared" si="391"/>
        <v>7.3897573636907592E-3</v>
      </c>
      <c r="AH779" s="210">
        <f t="shared" si="391"/>
        <v>7.0230940608623192E-3</v>
      </c>
      <c r="AI779" s="210">
        <f t="shared" si="391"/>
        <v>6.6567698807862207E-3</v>
      </c>
      <c r="AJ779" s="210">
        <f t="shared" si="391"/>
        <v>6.2908033049637446E-3</v>
      </c>
      <c r="AK779" s="210">
        <f t="shared" si="391"/>
        <v>5.9252149971695959E-3</v>
      </c>
      <c r="AL779" s="210">
        <f t="shared" si="391"/>
        <v>5.5600282213747378E-3</v>
      </c>
      <c r="AM779" s="209" cm="1">
        <f t="array" ref="AM779">SUMPRODUCT((EmissionRates!$J$120:$S$179)*(EmissionRates!$E$120:$E$179=$D779)*(EmissionRates!$J$8:$S$8=$E$767)*(EmissionRates!$B$120:$B$179=AM$2)*(EmissionRates!$F$120:$F$179=$F$629))</f>
        <v>1.0667390612666401E-2</v>
      </c>
      <c r="AN779" s="210">
        <f t="shared" si="387"/>
        <v>1.0667390612666401E-2</v>
      </c>
      <c r="AO779" s="210">
        <f t="shared" si="387"/>
        <v>1.0667390612666401E-2</v>
      </c>
      <c r="AP779" s="210">
        <f t="shared" si="387"/>
        <v>1.0667390612666401E-2</v>
      </c>
      <c r="AQ779" s="210">
        <f t="shared" si="387"/>
        <v>1.0667390612666401E-2</v>
      </c>
      <c r="AR779" s="210">
        <f t="shared" si="387"/>
        <v>1.0667390612666401E-2</v>
      </c>
      <c r="AS779" s="210">
        <f t="shared" si="387"/>
        <v>1.0667390612666401E-2</v>
      </c>
      <c r="AT779" s="210">
        <f t="shared" si="387"/>
        <v>1.0667390612666401E-2</v>
      </c>
      <c r="AU779" s="210">
        <f t="shared" si="387"/>
        <v>1.0667390612666401E-2</v>
      </c>
      <c r="AV779" s="210">
        <f t="shared" si="387"/>
        <v>1.0667390612666401E-2</v>
      </c>
      <c r="AW779" s="210">
        <f t="shared" si="387"/>
        <v>1.0667390612666401E-2</v>
      </c>
      <c r="AX779" s="210">
        <f t="shared" si="387"/>
        <v>1.0667390612666401E-2</v>
      </c>
      <c r="AY779" s="210">
        <f t="shared" si="387"/>
        <v>1.0667390612666401E-2</v>
      </c>
      <c r="AZ779" s="210">
        <f t="shared" si="387"/>
        <v>1.0667390612666401E-2</v>
      </c>
    </row>
    <row r="780" spans="2:52" s="202" customFormat="1" x14ac:dyDescent="0.25">
      <c r="B780" s="201"/>
      <c r="D780" s="208">
        <f t="shared" si="385"/>
        <v>16</v>
      </c>
      <c r="E780" s="202" t="s">
        <v>672</v>
      </c>
      <c r="G780"/>
      <c r="I780"/>
      <c r="J780"/>
      <c r="K780" s="211">
        <f t="shared" ref="K780:AL783" si="392">K779*($K$76/$K$71)^(1/(COUNT($D779:$D784)))</f>
        <v>1.6401124198435948E-2</v>
      </c>
      <c r="L780" s="211">
        <f t="shared" si="392"/>
        <v>1.5835474081762866E-2</v>
      </c>
      <c r="M780" s="211">
        <f t="shared" si="392"/>
        <v>1.5289332387233361E-2</v>
      </c>
      <c r="N780" s="211">
        <f t="shared" si="392"/>
        <v>1.4762026298696041E-2</v>
      </c>
      <c r="O780" s="211">
        <f t="shared" si="392"/>
        <v>1.425290620441709E-2</v>
      </c>
      <c r="P780" s="211">
        <f t="shared" si="392"/>
        <v>1.3761344896794786E-2</v>
      </c>
      <c r="Q780" s="211">
        <f t="shared" si="392"/>
        <v>1.3286736799674664E-2</v>
      </c>
      <c r="R780" s="211">
        <f t="shared" si="392"/>
        <v>1.2828497222313424E-2</v>
      </c>
      <c r="S780" s="211">
        <f t="shared" si="392"/>
        <v>1.2386061639072498E-2</v>
      </c>
      <c r="T780" s="211">
        <f t="shared" si="392"/>
        <v>1.19588849939539E-2</v>
      </c>
      <c r="U780" s="211">
        <f t="shared" si="392"/>
        <v>1.1546441029121595E-2</v>
      </c>
      <c r="V780" s="211">
        <f t="shared" si="392"/>
        <v>1.1148221636581156E-2</v>
      </c>
      <c r="W780" s="211">
        <f t="shared" si="392"/>
        <v>1.0763736232219004E-2</v>
      </c>
      <c r="X780" s="211">
        <f t="shared" si="392"/>
        <v>1.0392511151430117E-2</v>
      </c>
      <c r="Y780" s="211">
        <f t="shared" si="392"/>
        <v>1.0034089065589603E-2</v>
      </c>
      <c r="Z780" s="211">
        <f t="shared" si="392"/>
        <v>9.675892337827157E-3</v>
      </c>
      <c r="AA780" s="211">
        <f t="shared" si="392"/>
        <v>9.3179291141173102E-3</v>
      </c>
      <c r="AB780" s="211">
        <f t="shared" si="392"/>
        <v>8.960208161410738E-3</v>
      </c>
      <c r="AC780" s="211">
        <f t="shared" si="392"/>
        <v>8.6027389421939535E-3</v>
      </c>
      <c r="AD780" s="211">
        <f t="shared" si="392"/>
        <v>8.2455317015871603E-3</v>
      </c>
      <c r="AE780" s="211">
        <f t="shared" si="392"/>
        <v>7.8885975697521402E-3</v>
      </c>
      <c r="AF780" s="211">
        <f t="shared" si="392"/>
        <v>7.5319486831568593E-3</v>
      </c>
      <c r="AG780" s="211">
        <f t="shared" si="392"/>
        <v>7.1755983292846855E-3</v>
      </c>
      <c r="AH780" s="211">
        <f t="shared" si="392"/>
        <v>6.8195611207948377E-3</v>
      </c>
      <c r="AI780" s="211">
        <f t="shared" si="392"/>
        <v>6.4638532071025533E-3</v>
      </c>
      <c r="AJ780" s="211">
        <f t="shared" si="392"/>
        <v>6.1084925341055377E-3</v>
      </c>
      <c r="AK780" s="211">
        <f t="shared" si="392"/>
        <v>5.7534991667314954E-3</v>
      </c>
      <c r="AL780" s="211">
        <f t="shared" si="392"/>
        <v>5.3988956947493396E-3</v>
      </c>
      <c r="AM780" s="211">
        <f>AM779*($K$76/$K$71)^(1/(COUNT($D779:$D784)))</f>
        <v>1.0358244051986895E-2</v>
      </c>
      <c r="AN780" s="210">
        <f t="shared" si="387"/>
        <v>1.0358244051986895E-2</v>
      </c>
      <c r="AO780" s="210">
        <f t="shared" si="387"/>
        <v>1.0358244051986895E-2</v>
      </c>
      <c r="AP780" s="210">
        <f t="shared" si="387"/>
        <v>1.0358244051986895E-2</v>
      </c>
      <c r="AQ780" s="210">
        <f t="shared" si="387"/>
        <v>1.0358244051986895E-2</v>
      </c>
      <c r="AR780" s="210">
        <f t="shared" si="387"/>
        <v>1.0358244051986895E-2</v>
      </c>
      <c r="AS780" s="210">
        <f t="shared" si="387"/>
        <v>1.0358244051986895E-2</v>
      </c>
      <c r="AT780" s="210">
        <f t="shared" si="387"/>
        <v>1.0358244051986895E-2</v>
      </c>
      <c r="AU780" s="210">
        <f t="shared" si="387"/>
        <v>1.0358244051986895E-2</v>
      </c>
      <c r="AV780" s="210">
        <f t="shared" si="387"/>
        <v>1.0358244051986895E-2</v>
      </c>
      <c r="AW780" s="210">
        <f t="shared" si="387"/>
        <v>1.0358244051986895E-2</v>
      </c>
      <c r="AX780" s="210">
        <f t="shared" si="387"/>
        <v>1.0358244051986895E-2</v>
      </c>
      <c r="AY780" s="210">
        <f t="shared" si="387"/>
        <v>1.0358244051986895E-2</v>
      </c>
      <c r="AZ780" s="210">
        <f t="shared" si="387"/>
        <v>1.0358244051986895E-2</v>
      </c>
    </row>
    <row r="781" spans="2:52" s="202" customFormat="1" x14ac:dyDescent="0.25">
      <c r="B781" s="201"/>
      <c r="D781" s="208">
        <f t="shared" si="385"/>
        <v>17</v>
      </c>
      <c r="E781" s="202" t="s">
        <v>673</v>
      </c>
      <c r="G781"/>
      <c r="I781"/>
      <c r="J781"/>
      <c r="K781" s="211">
        <f t="shared" si="392"/>
        <v>1.5925811038795635E-2</v>
      </c>
      <c r="L781" s="211">
        <f t="shared" si="392"/>
        <v>1.5376553758427789E-2</v>
      </c>
      <c r="M781" s="211">
        <f t="shared" si="392"/>
        <v>1.4846239535923822E-2</v>
      </c>
      <c r="N781" s="211">
        <f t="shared" si="392"/>
        <v>1.4334215053696401E-2</v>
      </c>
      <c r="O781" s="211">
        <f t="shared" si="392"/>
        <v>1.3839849526099603E-2</v>
      </c>
      <c r="P781" s="211">
        <f t="shared" si="392"/>
        <v>1.3362533922336134E-2</v>
      </c>
      <c r="Q781" s="211">
        <f t="shared" si="392"/>
        <v>1.2901680216165294E-2</v>
      </c>
      <c r="R781" s="211">
        <f t="shared" si="392"/>
        <v>1.2456720661487413E-2</v>
      </c>
      <c r="S781" s="211">
        <f t="shared" si="392"/>
        <v>1.2027107092912263E-2</v>
      </c>
      <c r="T781" s="211">
        <f t="shared" si="392"/>
        <v>1.1612310250449828E-2</v>
      </c>
      <c r="U781" s="211">
        <f t="shared" si="392"/>
        <v>1.1211819127491481E-2</v>
      </c>
      <c r="V781" s="211">
        <f t="shared" si="392"/>
        <v>1.0825140341278287E-2</v>
      </c>
      <c r="W781" s="211">
        <f t="shared" si="392"/>
        <v>1.0451797525080939E-2</v>
      </c>
      <c r="X781" s="211">
        <f t="shared" si="392"/>
        <v>1.0091330741342466E-2</v>
      </c>
      <c r="Y781" s="211">
        <f t="shared" si="392"/>
        <v>9.7432959150607797E-3</v>
      </c>
      <c r="Z781" s="211">
        <f t="shared" si="392"/>
        <v>9.3954799158621604E-3</v>
      </c>
      <c r="AA781" s="211">
        <f t="shared" si="392"/>
        <v>9.0478906536465391E-3</v>
      </c>
      <c r="AB781" s="211">
        <f t="shared" si="392"/>
        <v>8.7005366412937699E-3</v>
      </c>
      <c r="AC781" s="211">
        <f t="shared" si="392"/>
        <v>8.353427067062557E-3</v>
      </c>
      <c r="AD781" s="211">
        <f t="shared" si="392"/>
        <v>8.0065718791641639E-3</v>
      </c>
      <c r="AE781" s="211">
        <f t="shared" si="392"/>
        <v>7.6599818852024579E-3</v>
      </c>
      <c r="AF781" s="211">
        <f t="shared" si="392"/>
        <v>7.3136688699242157E-3</v>
      </c>
      <c r="AG781" s="211">
        <f t="shared" si="392"/>
        <v>6.9676457357345858E-3</v>
      </c>
      <c r="AH781" s="211">
        <f t="shared" si="392"/>
        <v>6.6219266718102769E-3</v>
      </c>
      <c r="AI781" s="211">
        <f t="shared" si="392"/>
        <v>6.2765273595480255E-3</v>
      </c>
      <c r="AJ781" s="211">
        <f t="shared" si="392"/>
        <v>5.9314652247640324E-3</v>
      </c>
      <c r="AK781" s="211">
        <f t="shared" si="392"/>
        <v>5.5867597508939002E-3</v>
      </c>
      <c r="AL781" s="211">
        <f t="shared" si="392"/>
        <v>5.242432873043221E-3</v>
      </c>
      <c r="AM781" s="211">
        <f>AM780*($K$76/$K$71)^(1/(COUNT($D780:$D785)))</f>
        <v>1.0058056720368195E-2</v>
      </c>
      <c r="AN781" s="210">
        <f t="shared" si="387"/>
        <v>1.0058056720368195E-2</v>
      </c>
      <c r="AO781" s="210">
        <f t="shared" si="387"/>
        <v>1.0058056720368195E-2</v>
      </c>
      <c r="AP781" s="210">
        <f t="shared" si="387"/>
        <v>1.0058056720368195E-2</v>
      </c>
      <c r="AQ781" s="210">
        <f t="shared" si="387"/>
        <v>1.0058056720368195E-2</v>
      </c>
      <c r="AR781" s="210">
        <f t="shared" si="387"/>
        <v>1.0058056720368195E-2</v>
      </c>
      <c r="AS781" s="210">
        <f t="shared" si="387"/>
        <v>1.0058056720368195E-2</v>
      </c>
      <c r="AT781" s="210">
        <f t="shared" si="387"/>
        <v>1.0058056720368195E-2</v>
      </c>
      <c r="AU781" s="210">
        <f t="shared" si="387"/>
        <v>1.0058056720368195E-2</v>
      </c>
      <c r="AV781" s="210">
        <f t="shared" si="387"/>
        <v>1.0058056720368195E-2</v>
      </c>
      <c r="AW781" s="210">
        <f t="shared" si="387"/>
        <v>1.0058056720368195E-2</v>
      </c>
      <c r="AX781" s="210">
        <f t="shared" si="387"/>
        <v>1.0058056720368195E-2</v>
      </c>
      <c r="AY781" s="210">
        <f t="shared" si="387"/>
        <v>1.0058056720368195E-2</v>
      </c>
      <c r="AZ781" s="210">
        <f t="shared" si="387"/>
        <v>1.0058056720368195E-2</v>
      </c>
    </row>
    <row r="782" spans="2:52" s="202" customFormat="1" x14ac:dyDescent="0.25">
      <c r="B782" s="201"/>
      <c r="D782" s="208">
        <f t="shared" si="385"/>
        <v>18</v>
      </c>
      <c r="E782" s="202" t="s">
        <v>674</v>
      </c>
      <c r="G782"/>
      <c r="I782"/>
      <c r="J782"/>
      <c r="K782" s="211">
        <f t="shared" si="392"/>
        <v>1.5464272703185299E-2</v>
      </c>
      <c r="L782" s="211">
        <f t="shared" si="392"/>
        <v>1.4930933186150528E-2</v>
      </c>
      <c r="M782" s="211">
        <f t="shared" si="392"/>
        <v>1.4415987747252541E-2</v>
      </c>
      <c r="N782" s="211">
        <f t="shared" si="392"/>
        <v>1.3918802002389472E-2</v>
      </c>
      <c r="O782" s="211">
        <f t="shared" si="392"/>
        <v>1.3438763446413418E-2</v>
      </c>
      <c r="P782" s="211">
        <f t="shared" si="392"/>
        <v>1.2975280698558208E-2</v>
      </c>
      <c r="Q782" s="211">
        <f t="shared" si="392"/>
        <v>1.2527782773891232E-2</v>
      </c>
      <c r="R782" s="211">
        <f t="shared" si="392"/>
        <v>1.2095718379891802E-2</v>
      </c>
      <c r="S782" s="211">
        <f t="shared" si="392"/>
        <v>1.1678555237289482E-2</v>
      </c>
      <c r="T782" s="211">
        <f t="shared" si="392"/>
        <v>1.1275779424325649E-2</v>
      </c>
      <c r="U782" s="211">
        <f t="shared" si="392"/>
        <v>1.0886894743630533E-2</v>
      </c>
      <c r="V782" s="211">
        <f t="shared" si="392"/>
        <v>1.051142211093567E-2</v>
      </c>
      <c r="W782" s="211">
        <f t="shared" si="392"/>
        <v>1.0148898964868782E-2</v>
      </c>
      <c r="X782" s="211">
        <f t="shared" si="392"/>
        <v>9.7988786971039167E-3</v>
      </c>
      <c r="Y782" s="211">
        <f t="shared" si="392"/>
        <v>9.4609301021648731E-3</v>
      </c>
      <c r="Z782" s="211">
        <f t="shared" si="392"/>
        <v>9.1231939925855467E-3</v>
      </c>
      <c r="AA782" s="211">
        <f t="shared" si="392"/>
        <v>8.7856780490328315E-3</v>
      </c>
      <c r="AB782" s="211">
        <f t="shared" si="392"/>
        <v>8.4483905376788702E-3</v>
      </c>
      <c r="AC782" s="211">
        <f t="shared" si="392"/>
        <v>8.1113403805018244E-3</v>
      </c>
      <c r="AD782" s="211">
        <f t="shared" si="392"/>
        <v>7.7745372374085873E-3</v>
      </c>
      <c r="AE782" s="211">
        <f t="shared" si="392"/>
        <v>7.4379916027930149E-3</v>
      </c>
      <c r="AF782" s="211">
        <f t="shared" si="392"/>
        <v>7.1017149198737556E-3</v>
      </c>
      <c r="AG782" s="211">
        <f t="shared" si="392"/>
        <v>6.7657197171375081E-3</v>
      </c>
      <c r="AH782" s="211">
        <f t="shared" si="392"/>
        <v>6.4300197725512152E-3</v>
      </c>
      <c r="AI782" s="211">
        <f t="shared" si="392"/>
        <v>6.0946303130565331E-3</v>
      </c>
      <c r="AJ782" s="211">
        <f t="shared" si="392"/>
        <v>5.759568259460392E-3</v>
      </c>
      <c r="AK782" s="211">
        <f t="shared" si="392"/>
        <v>5.4248525305582388E-3</v>
      </c>
      <c r="AL782" s="211">
        <f t="shared" si="392"/>
        <v>5.0905044257648297E-3</v>
      </c>
      <c r="AM782" s="211">
        <f>AM781*($K$76/$K$71)^(1/(COUNT($D781:$D786)))</f>
        <v>9.7665689746650325E-3</v>
      </c>
      <c r="AN782" s="210">
        <f t="shared" si="387"/>
        <v>9.7665689746650325E-3</v>
      </c>
      <c r="AO782" s="210">
        <f t="shared" si="387"/>
        <v>9.7665689746650325E-3</v>
      </c>
      <c r="AP782" s="210">
        <f t="shared" si="387"/>
        <v>9.7665689746650325E-3</v>
      </c>
      <c r="AQ782" s="210">
        <f t="shared" si="387"/>
        <v>9.7665689746650325E-3</v>
      </c>
      <c r="AR782" s="210">
        <f t="shared" si="387"/>
        <v>9.7665689746650325E-3</v>
      </c>
      <c r="AS782" s="210">
        <f t="shared" si="387"/>
        <v>9.7665689746650325E-3</v>
      </c>
      <c r="AT782" s="210">
        <f t="shared" si="387"/>
        <v>9.7665689746650325E-3</v>
      </c>
      <c r="AU782" s="210">
        <f t="shared" si="387"/>
        <v>9.7665689746650325E-3</v>
      </c>
      <c r="AV782" s="210">
        <f t="shared" si="387"/>
        <v>9.7665689746650325E-3</v>
      </c>
      <c r="AW782" s="210">
        <f t="shared" si="387"/>
        <v>9.7665689746650325E-3</v>
      </c>
      <c r="AX782" s="210">
        <f t="shared" si="387"/>
        <v>9.7665689746650325E-3</v>
      </c>
      <c r="AY782" s="210">
        <f t="shared" si="387"/>
        <v>9.7665689746650325E-3</v>
      </c>
      <c r="AZ782" s="210">
        <f t="shared" si="387"/>
        <v>9.7665689746650325E-3</v>
      </c>
    </row>
    <row r="783" spans="2:52" s="202" customFormat="1" x14ac:dyDescent="0.25">
      <c r="B783" s="201"/>
      <c r="D783" s="208">
        <f t="shared" si="385"/>
        <v>19</v>
      </c>
      <c r="E783" s="202" t="s">
        <v>675</v>
      </c>
      <c r="G783"/>
      <c r="I783"/>
      <c r="J783"/>
      <c r="K783" s="211">
        <f t="shared" si="392"/>
        <v>1.5016109989998151E-2</v>
      </c>
      <c r="L783" s="211">
        <f t="shared" si="392"/>
        <v>1.4498226931187566E-2</v>
      </c>
      <c r="M783" s="211">
        <f t="shared" si="392"/>
        <v>1.3998204880506364E-2</v>
      </c>
      <c r="N783" s="211">
        <f t="shared" si="392"/>
        <v>1.3515427838635833E-2</v>
      </c>
      <c r="O783" s="211">
        <f t="shared" si="392"/>
        <v>1.3049301051147693E-2</v>
      </c>
      <c r="P783" s="211">
        <f t="shared" si="392"/>
        <v>1.2599250275799761E-2</v>
      </c>
      <c r="Q783" s="211">
        <f t="shared" si="392"/>
        <v>1.2164721075101487E-2</v>
      </c>
      <c r="R783" s="211">
        <f t="shared" si="392"/>
        <v>1.1745178133277851E-2</v>
      </c>
      <c r="S783" s="211">
        <f t="shared" si="392"/>
        <v>1.1340104596790135E-2</v>
      </c>
      <c r="T783" s="211">
        <f t="shared" si="392"/>
        <v>1.0949001437601144E-2</v>
      </c>
      <c r="U783" s="211">
        <f t="shared" si="392"/>
        <v>1.0571386838400474E-2</v>
      </c>
      <c r="V783" s="211">
        <f t="shared" si="392"/>
        <v>1.0206795599032398E-2</v>
      </c>
      <c r="W783" s="211">
        <f t="shared" si="392"/>
        <v>9.8547785633951984E-3</v>
      </c>
      <c r="X783" s="211">
        <f t="shared" si="392"/>
        <v>9.5149020661058556E-3</v>
      </c>
      <c r="Y783" s="211">
        <f t="shared" si="392"/>
        <v>9.1867473982484571E-3</v>
      </c>
      <c r="Z783" s="211">
        <f t="shared" si="392"/>
        <v>8.8587990578138862E-3</v>
      </c>
      <c r="AA783" s="211">
        <f t="shared" si="392"/>
        <v>8.5310645028792952E-3</v>
      </c>
      <c r="AB783" s="211">
        <f t="shared" si="392"/>
        <v>8.2035517600588335E-3</v>
      </c>
      <c r="AC783" s="211">
        <f t="shared" si="392"/>
        <v>7.876269492767065E-3</v>
      </c>
      <c r="AD783" s="211">
        <f t="shared" si="392"/>
        <v>7.5492270809617299E-3</v>
      </c>
      <c r="AE783" s="211">
        <f t="shared" si="392"/>
        <v>7.2224347149036586E-3</v>
      </c>
      <c r="AF783" s="211">
        <f t="shared" si="392"/>
        <v>6.8959035061810373E-3</v>
      </c>
      <c r="AG783" s="211">
        <f t="shared" si="392"/>
        <v>6.5696456201984662E-3</v>
      </c>
      <c r="AH783" s="211">
        <f t="shared" si="392"/>
        <v>6.2436744356301971E-3</v>
      </c>
      <c r="AI783" s="211">
        <f t="shared" si="392"/>
        <v>5.918004738133152E-3</v>
      </c>
      <c r="AJ783" s="211">
        <f t="shared" si="392"/>
        <v>5.5926529581404229E-3</v>
      </c>
      <c r="AK783" s="211">
        <f t="shared" si="392"/>
        <v>5.267637466170867E-3</v>
      </c>
      <c r="AL783" s="211">
        <f t="shared" si="392"/>
        <v>4.9429789443710594E-3</v>
      </c>
      <c r="AM783" s="211">
        <f>AM782*($K$76/$K$71)^(1/(COUNT($D782:$D787)))</f>
        <v>9.483528696326321E-3</v>
      </c>
      <c r="AN783" s="210">
        <f t="shared" si="387"/>
        <v>9.483528696326321E-3</v>
      </c>
      <c r="AO783" s="210">
        <f t="shared" si="387"/>
        <v>9.483528696326321E-3</v>
      </c>
      <c r="AP783" s="210">
        <f t="shared" si="387"/>
        <v>9.483528696326321E-3</v>
      </c>
      <c r="AQ783" s="210">
        <f t="shared" si="387"/>
        <v>9.483528696326321E-3</v>
      </c>
      <c r="AR783" s="210">
        <f t="shared" si="387"/>
        <v>9.483528696326321E-3</v>
      </c>
      <c r="AS783" s="210">
        <f t="shared" si="387"/>
        <v>9.483528696326321E-3</v>
      </c>
      <c r="AT783" s="210">
        <f t="shared" si="387"/>
        <v>9.483528696326321E-3</v>
      </c>
      <c r="AU783" s="210">
        <f t="shared" si="387"/>
        <v>9.483528696326321E-3</v>
      </c>
      <c r="AV783" s="210">
        <f t="shared" si="387"/>
        <v>9.483528696326321E-3</v>
      </c>
      <c r="AW783" s="210">
        <f t="shared" si="387"/>
        <v>9.483528696326321E-3</v>
      </c>
      <c r="AX783" s="210">
        <f t="shared" si="387"/>
        <v>9.483528696326321E-3</v>
      </c>
      <c r="AY783" s="210">
        <f t="shared" si="387"/>
        <v>9.483528696326321E-3</v>
      </c>
      <c r="AZ783" s="210">
        <f t="shared" si="387"/>
        <v>9.483528696326321E-3</v>
      </c>
    </row>
    <row r="784" spans="2:52" s="202" customFormat="1" x14ac:dyDescent="0.25">
      <c r="B784" s="201"/>
      <c r="D784" s="208">
        <f t="shared" si="385"/>
        <v>20</v>
      </c>
      <c r="E784" s="202" t="s">
        <v>676</v>
      </c>
      <c r="G784"/>
      <c r="I784"/>
      <c r="J784"/>
      <c r="K784" s="209" cm="1">
        <f t="array" ref="K784">SUMPRODUCT((EmissionRates!$J$120:$S$179)*(EmissionRates!$E$120:$E$179=$D784)*(EmissionRates!$J$8:$S$8=$E$767)*(EmissionRates!$B$120:$B$179=K$2)*(EmissionRates!$F$120:$F$179=$F$629))</f>
        <v>1.8953969154243001E-2</v>
      </c>
      <c r="L784" s="210">
        <f t="shared" ref="L784:AL784" si="393">K784*($AM$71/$K$71)^(1/(COUNT(K$2:AM$2)))</f>
        <v>1.8300275252910437E-2</v>
      </c>
      <c r="M784" s="210">
        <f t="shared" si="393"/>
        <v>1.7669126271492114E-2</v>
      </c>
      <c r="N784" s="210">
        <f t="shared" si="393"/>
        <v>1.7059744669593507E-2</v>
      </c>
      <c r="O784" s="210">
        <f t="shared" si="393"/>
        <v>1.6471379723019371E-2</v>
      </c>
      <c r="P784" s="210">
        <f t="shared" si="393"/>
        <v>1.590330659892334E-2</v>
      </c>
      <c r="Q784" s="210">
        <f t="shared" si="393"/>
        <v>1.5354825462854228E-2</v>
      </c>
      <c r="R784" s="210">
        <f t="shared" si="393"/>
        <v>1.4825260616598961E-2</v>
      </c>
      <c r="S784" s="210">
        <f t="shared" si="393"/>
        <v>1.4313959665760011E-2</v>
      </c>
      <c r="T784" s="210">
        <f t="shared" si="393"/>
        <v>1.382029271604183E-2</v>
      </c>
      <c r="U784" s="210">
        <f t="shared" si="393"/>
        <v>1.3343651597256163E-2</v>
      </c>
      <c r="V784" s="210">
        <f t="shared" si="393"/>
        <v>1.2883449114090242E-2</v>
      </c>
      <c r="W784" s="210">
        <f t="shared" si="393"/>
        <v>1.2439118322714868E-2</v>
      </c>
      <c r="X784" s="210">
        <f t="shared" si="393"/>
        <v>1.2010111832341182E-2</v>
      </c>
      <c r="Y784" s="210">
        <f t="shared" si="393"/>
        <v>1.1595901130865708E-2</v>
      </c>
      <c r="Z784" s="210">
        <f t="shared" si="393"/>
        <v>1.1181950864590203E-2</v>
      </c>
      <c r="AA784" s="210">
        <f t="shared" si="393"/>
        <v>1.0768270447415093E-2</v>
      </c>
      <c r="AB784" s="210">
        <f t="shared" si="393"/>
        <v>1.0354870010872248E-2</v>
      </c>
      <c r="AC784" s="210">
        <f t="shared" si="393"/>
        <v>9.941760490289971E-3</v>
      </c>
      <c r="AD784" s="210">
        <f t="shared" si="393"/>
        <v>9.5289537254476513E-3</v>
      </c>
      <c r="AE784" s="210">
        <f t="shared" si="393"/>
        <v>9.1164625789235225E-3</v>
      </c>
      <c r="AF784" s="210">
        <f t="shared" si="393"/>
        <v>8.7043010762341694E-3</v>
      </c>
      <c r="AG784" s="210">
        <f t="shared" si="393"/>
        <v>8.2924845730678286E-3</v>
      </c>
      <c r="AH784" s="210">
        <f t="shared" si="393"/>
        <v>7.8810299565530099E-3</v>
      </c>
      <c r="AI784" s="210">
        <f t="shared" si="393"/>
        <v>7.469955889771257E-3</v>
      </c>
      <c r="AJ784" s="210">
        <f t="shared" si="393"/>
        <v>7.0592831119101656E-3</v>
      </c>
      <c r="AK784" s="210">
        <f t="shared" si="393"/>
        <v>6.649034811015639E-3</v>
      </c>
      <c r="AL784" s="210">
        <f t="shared" si="393"/>
        <v>6.2392370929678607E-3</v>
      </c>
      <c r="AM784" s="209" cm="1">
        <f t="array" ref="AM784">SUMPRODUCT((EmissionRates!$J$120:$S$179)*(EmissionRates!$E$120:$E$179=$D784)*(EmissionRates!$J$8:$S$8=$E$767)*(EmissionRates!$B$120:$B$179=AM$2)*(EmissionRates!$F$120:$F$179=$F$629))</f>
        <v>9.1553518444638209E-3</v>
      </c>
      <c r="AN784" s="210">
        <f t="shared" si="387"/>
        <v>9.1553518444638209E-3</v>
      </c>
      <c r="AO784" s="210">
        <f t="shared" si="387"/>
        <v>9.1553518444638209E-3</v>
      </c>
      <c r="AP784" s="210">
        <f t="shared" si="387"/>
        <v>9.1553518444638209E-3</v>
      </c>
      <c r="AQ784" s="210">
        <f t="shared" si="387"/>
        <v>9.1553518444638209E-3</v>
      </c>
      <c r="AR784" s="210">
        <f t="shared" si="387"/>
        <v>9.1553518444638209E-3</v>
      </c>
      <c r="AS784" s="210">
        <f t="shared" si="387"/>
        <v>9.1553518444638209E-3</v>
      </c>
      <c r="AT784" s="210">
        <f t="shared" si="387"/>
        <v>9.1553518444638209E-3</v>
      </c>
      <c r="AU784" s="210">
        <f t="shared" si="387"/>
        <v>9.1553518444638209E-3</v>
      </c>
      <c r="AV784" s="210">
        <f t="shared" si="387"/>
        <v>9.1553518444638209E-3</v>
      </c>
      <c r="AW784" s="210">
        <f t="shared" si="387"/>
        <v>9.1553518444638209E-3</v>
      </c>
      <c r="AX784" s="210">
        <f t="shared" si="387"/>
        <v>9.1553518444638209E-3</v>
      </c>
      <c r="AY784" s="210">
        <f t="shared" si="387"/>
        <v>9.1553518444638209E-3</v>
      </c>
      <c r="AZ784" s="210">
        <f t="shared" si="387"/>
        <v>9.1553518444638209E-3</v>
      </c>
    </row>
    <row r="785" spans="2:52" s="202" customFormat="1" x14ac:dyDescent="0.25">
      <c r="B785" s="201"/>
      <c r="D785" s="208">
        <f t="shared" si="385"/>
        <v>21</v>
      </c>
      <c r="E785" s="207" t="s">
        <v>677</v>
      </c>
      <c r="G785"/>
      <c r="I785"/>
      <c r="J785"/>
      <c r="K785" s="211">
        <f t="shared" ref="K785:AL788" si="394">K784*($K$76/$K$71)^(1/(COUNT($D784:$D789)))</f>
        <v>1.8404673212243646E-2</v>
      </c>
      <c r="L785" s="211">
        <f t="shared" si="394"/>
        <v>1.7769923702156507E-2</v>
      </c>
      <c r="M785" s="211">
        <f t="shared" si="394"/>
        <v>1.7157065748409955E-2</v>
      </c>
      <c r="N785" s="211">
        <f t="shared" si="394"/>
        <v>1.6565344344136868E-2</v>
      </c>
      <c r="O785" s="211">
        <f t="shared" si="394"/>
        <v>1.5994030521521933E-2</v>
      </c>
      <c r="P785" s="211">
        <f t="shared" si="394"/>
        <v>1.5442420453753868E-2</v>
      </c>
      <c r="Q785" s="211">
        <f t="shared" si="394"/>
        <v>1.4909834587950008E-2</v>
      </c>
      <c r="R785" s="211">
        <f t="shared" si="394"/>
        <v>1.4395616807984991E-2</v>
      </c>
      <c r="S785" s="211">
        <f t="shared" si="394"/>
        <v>1.3899133626192234E-2</v>
      </c>
      <c r="T785" s="211">
        <f t="shared" si="394"/>
        <v>1.341977340294241E-2</v>
      </c>
      <c r="U785" s="211">
        <f t="shared" si="394"/>
        <v>1.2956945593137483E-2</v>
      </c>
      <c r="V785" s="211">
        <f t="shared" si="394"/>
        <v>1.2510080018692049E-2</v>
      </c>
      <c r="W785" s="211">
        <f t="shared" si="394"/>
        <v>1.207862616610568E-2</v>
      </c>
      <c r="X785" s="211">
        <f t="shared" si="394"/>
        <v>1.1662052508260948E-2</v>
      </c>
      <c r="Y785" s="211">
        <f t="shared" si="394"/>
        <v>1.1259845849611629E-2</v>
      </c>
      <c r="Z785" s="211">
        <f t="shared" si="394"/>
        <v>1.0857892078613937E-2</v>
      </c>
      <c r="AA785" s="211">
        <f t="shared" si="394"/>
        <v>1.0456200336348536E-2</v>
      </c>
      <c r="AB785" s="211">
        <f t="shared" si="394"/>
        <v>1.0054780460730205E-2</v>
      </c>
      <c r="AC785" s="211">
        <f t="shared" si="394"/>
        <v>9.6536430701757089E-3</v>
      </c>
      <c r="AD785" s="211">
        <f t="shared" si="394"/>
        <v>9.2527996613414373E-3</v>
      </c>
      <c r="AE785" s="211">
        <f t="shared" si="394"/>
        <v>8.8522627240413768E-3</v>
      </c>
      <c r="AF785" s="211">
        <f t="shared" si="394"/>
        <v>8.4520458773253062E-3</v>
      </c>
      <c r="AG785" s="211">
        <f t="shared" si="394"/>
        <v>8.0521640318655802E-3</v>
      </c>
      <c r="AH785" s="211">
        <f t="shared" si="394"/>
        <v>7.652633585392892E-3</v>
      </c>
      <c r="AI785" s="211">
        <f t="shared" si="394"/>
        <v>7.2534726601229177E-3</v>
      </c>
      <c r="AJ785" s="211">
        <f t="shared" si="394"/>
        <v>6.8547013942107469E-3</v>
      </c>
      <c r="AK785" s="211">
        <f t="shared" si="394"/>
        <v>6.4563423037005824E-3</v>
      </c>
      <c r="AL785" s="211">
        <f t="shared" si="394"/>
        <v>6.058420737910541E-3</v>
      </c>
      <c r="AM785" s="211">
        <f>AM784*($K$76/$K$71)^(1/(COUNT($D784:$D789)))</f>
        <v>8.8900249583211098E-3</v>
      </c>
      <c r="AN785" s="210">
        <f t="shared" ref="AN785:AZ793" si="395">$AM785</f>
        <v>8.8900249583211098E-3</v>
      </c>
      <c r="AO785" s="210">
        <f t="shared" si="395"/>
        <v>8.8900249583211098E-3</v>
      </c>
      <c r="AP785" s="210">
        <f t="shared" si="395"/>
        <v>8.8900249583211098E-3</v>
      </c>
      <c r="AQ785" s="210">
        <f t="shared" si="395"/>
        <v>8.8900249583211098E-3</v>
      </c>
      <c r="AR785" s="210">
        <f t="shared" si="395"/>
        <v>8.8900249583211098E-3</v>
      </c>
      <c r="AS785" s="210">
        <f t="shared" si="395"/>
        <v>8.8900249583211098E-3</v>
      </c>
      <c r="AT785" s="210">
        <f t="shared" si="395"/>
        <v>8.8900249583211098E-3</v>
      </c>
      <c r="AU785" s="210">
        <f t="shared" si="395"/>
        <v>8.8900249583211098E-3</v>
      </c>
      <c r="AV785" s="210">
        <f t="shared" si="395"/>
        <v>8.8900249583211098E-3</v>
      </c>
      <c r="AW785" s="210">
        <f t="shared" si="395"/>
        <v>8.8900249583211098E-3</v>
      </c>
      <c r="AX785" s="210">
        <f t="shared" si="395"/>
        <v>8.8900249583211098E-3</v>
      </c>
      <c r="AY785" s="210">
        <f t="shared" si="395"/>
        <v>8.8900249583211098E-3</v>
      </c>
      <c r="AZ785" s="210">
        <f t="shared" si="395"/>
        <v>8.8900249583211098E-3</v>
      </c>
    </row>
    <row r="786" spans="2:52" s="202" customFormat="1" x14ac:dyDescent="0.25">
      <c r="B786" s="201"/>
      <c r="D786" s="208">
        <f t="shared" si="385"/>
        <v>22</v>
      </c>
      <c r="E786" s="207" t="s">
        <v>678</v>
      </c>
      <c r="G786"/>
      <c r="I786"/>
      <c r="J786"/>
      <c r="K786" s="211">
        <f t="shared" si="394"/>
        <v>1.7871296154011673E-2</v>
      </c>
      <c r="L786" s="211">
        <f t="shared" si="394"/>
        <v>1.7254942016800768E-2</v>
      </c>
      <c r="M786" s="211">
        <f t="shared" si="394"/>
        <v>1.6659845007174972E-2</v>
      </c>
      <c r="N786" s="211">
        <f t="shared" si="394"/>
        <v>1.6085271998761155E-2</v>
      </c>
      <c r="O786" s="211">
        <f t="shared" si="394"/>
        <v>1.5530515149612661E-2</v>
      </c>
      <c r="P786" s="211">
        <f t="shared" si="394"/>
        <v>1.4994891030187408E-2</v>
      </c>
      <c r="Q786" s="211">
        <f t="shared" si="394"/>
        <v>1.4477739781400786E-2</v>
      </c>
      <c r="R786" s="211">
        <f t="shared" si="394"/>
        <v>1.3978424301715997E-2</v>
      </c>
      <c r="S786" s="211">
        <f t="shared" si="394"/>
        <v>1.3496329462270449E-2</v>
      </c>
      <c r="T786" s="211">
        <f t="shared" si="394"/>
        <v>1.3030861349071256E-2</v>
      </c>
      <c r="U786" s="211">
        <f t="shared" si="394"/>
        <v>1.2581446531326274E-2</v>
      </c>
      <c r="V786" s="211">
        <f t="shared" si="394"/>
        <v>1.2147531355009306E-2</v>
      </c>
      <c r="W786" s="211">
        <f t="shared" si="394"/>
        <v>1.1728581260789168E-2</v>
      </c>
      <c r="X786" s="211">
        <f t="shared" si="394"/>
        <v>1.1324080125482373E-2</v>
      </c>
      <c r="Y786" s="211">
        <f t="shared" si="394"/>
        <v>1.0933529626218104E-2</v>
      </c>
      <c r="Z786" s="211">
        <f t="shared" si="394"/>
        <v>1.054322468578902E-2</v>
      </c>
      <c r="AA786" s="211">
        <f t="shared" si="394"/>
        <v>1.0153174180362481E-2</v>
      </c>
      <c r="AB786" s="211">
        <f t="shared" si="394"/>
        <v>9.76338766274535E-3</v>
      </c>
      <c r="AC786" s="211">
        <f t="shared" si="394"/>
        <v>9.3738754436271214E-3</v>
      </c>
      <c r="AD786" s="211">
        <f t="shared" si="394"/>
        <v>8.9846486864850663E-3</v>
      </c>
      <c r="AE786" s="211">
        <f t="shared" si="394"/>
        <v>8.595719519171827E-3</v>
      </c>
      <c r="AF786" s="211">
        <f t="shared" si="394"/>
        <v>8.207101166049998E-3</v>
      </c>
      <c r="AG786" s="211">
        <f t="shared" si="394"/>
        <v>7.8188081056728437E-3</v>
      </c>
      <c r="AH786" s="211">
        <f t="shared" si="394"/>
        <v>7.430856260556248E-3</v>
      </c>
      <c r="AI786" s="211">
        <f t="shared" si="394"/>
        <v>7.0432632277245928E-3</v>
      </c>
      <c r="AJ786" s="211">
        <f t="shared" si="394"/>
        <v>6.6560485617186988E-3</v>
      </c>
      <c r="AK786" s="211">
        <f t="shared" si="394"/>
        <v>6.2692341260560287E-3</v>
      </c>
      <c r="AL786" s="211">
        <f t="shared" si="394"/>
        <v>5.8828445354181975E-3</v>
      </c>
      <c r="AM786" s="211">
        <f>AM785*($K$76/$K$71)^(1/(COUNT($D785:$D790)))</f>
        <v>8.632387384146541E-3</v>
      </c>
      <c r="AN786" s="210">
        <f t="shared" si="395"/>
        <v>8.632387384146541E-3</v>
      </c>
      <c r="AO786" s="210">
        <f t="shared" si="395"/>
        <v>8.632387384146541E-3</v>
      </c>
      <c r="AP786" s="210">
        <f t="shared" si="395"/>
        <v>8.632387384146541E-3</v>
      </c>
      <c r="AQ786" s="210">
        <f t="shared" si="395"/>
        <v>8.632387384146541E-3</v>
      </c>
      <c r="AR786" s="210">
        <f t="shared" si="395"/>
        <v>8.632387384146541E-3</v>
      </c>
      <c r="AS786" s="210">
        <f t="shared" si="395"/>
        <v>8.632387384146541E-3</v>
      </c>
      <c r="AT786" s="210">
        <f t="shared" si="395"/>
        <v>8.632387384146541E-3</v>
      </c>
      <c r="AU786" s="210">
        <f t="shared" si="395"/>
        <v>8.632387384146541E-3</v>
      </c>
      <c r="AV786" s="210">
        <f t="shared" si="395"/>
        <v>8.632387384146541E-3</v>
      </c>
      <c r="AW786" s="210">
        <f t="shared" si="395"/>
        <v>8.632387384146541E-3</v>
      </c>
      <c r="AX786" s="210">
        <f t="shared" si="395"/>
        <v>8.632387384146541E-3</v>
      </c>
      <c r="AY786" s="210">
        <f t="shared" si="395"/>
        <v>8.632387384146541E-3</v>
      </c>
      <c r="AZ786" s="210">
        <f t="shared" si="395"/>
        <v>8.632387384146541E-3</v>
      </c>
    </row>
    <row r="787" spans="2:52" s="202" customFormat="1" x14ac:dyDescent="0.25">
      <c r="B787" s="201"/>
      <c r="D787" s="208">
        <f t="shared" si="385"/>
        <v>23</v>
      </c>
      <c r="E787" s="207" t="s">
        <v>679</v>
      </c>
      <c r="G787"/>
      <c r="I787"/>
      <c r="J787"/>
      <c r="K787" s="211">
        <f t="shared" si="394"/>
        <v>1.7353376641967424E-2</v>
      </c>
      <c r="L787" s="211">
        <f t="shared" si="394"/>
        <v>1.6754884770103125E-2</v>
      </c>
      <c r="M787" s="211">
        <f t="shared" si="394"/>
        <v>1.6177033983145694E-2</v>
      </c>
      <c r="N787" s="211">
        <f t="shared" si="394"/>
        <v>1.5619112401107835E-2</v>
      </c>
      <c r="O787" s="211">
        <f t="shared" si="394"/>
        <v>1.5080432695672821E-2</v>
      </c>
      <c r="P787" s="211">
        <f t="shared" si="394"/>
        <v>1.4560331243444238E-2</v>
      </c>
      <c r="Q787" s="211">
        <f t="shared" si="394"/>
        <v>1.4058167308398959E-2</v>
      </c>
      <c r="R787" s="211">
        <f t="shared" si="394"/>
        <v>1.3573322252536029E-2</v>
      </c>
      <c r="S787" s="211">
        <f t="shared" si="394"/>
        <v>1.31051987737491E-2</v>
      </c>
      <c r="T787" s="211">
        <f t="shared" si="394"/>
        <v>1.2653220169983511E-2</v>
      </c>
      <c r="U787" s="211">
        <f t="shared" si="394"/>
        <v>1.2216829628771471E-2</v>
      </c>
      <c r="V787" s="211">
        <f t="shared" si="394"/>
        <v>1.1795489541270108E-2</v>
      </c>
      <c r="W787" s="211">
        <f t="shared" si="394"/>
        <v>1.1388680839957315E-2</v>
      </c>
      <c r="X787" s="211">
        <f t="shared" si="394"/>
        <v>1.0995902359169477E-2</v>
      </c>
      <c r="Y787" s="211">
        <f t="shared" si="394"/>
        <v>1.0616670217693273E-2</v>
      </c>
      <c r="Z787" s="211">
        <f t="shared" si="394"/>
        <v>1.0237676518628745E-2</v>
      </c>
      <c r="AA787" s="211">
        <f t="shared" si="394"/>
        <v>9.8589298809072801E-3</v>
      </c>
      <c r="AB787" s="211">
        <f t="shared" si="394"/>
        <v>9.4804395804903973E-3</v>
      </c>
      <c r="AC787" s="211">
        <f t="shared" si="394"/>
        <v>9.1022156292584182E-3</v>
      </c>
      <c r="AD787" s="211">
        <f t="shared" si="394"/>
        <v>8.7242688671652011E-3</v>
      </c>
      <c r="AE787" s="211">
        <f t="shared" si="394"/>
        <v>8.3466110705918764E-3</v>
      </c>
      <c r="AF787" s="211">
        <f t="shared" si="394"/>
        <v>7.9692550806520872E-3</v>
      </c>
      <c r="AG787" s="211">
        <f t="shared" si="394"/>
        <v>7.5922149563030549E-3</v>
      </c>
      <c r="AH787" s="211">
        <f t="shared" si="394"/>
        <v>7.2155061586178203E-3</v>
      </c>
      <c r="AI787" s="211">
        <f t="shared" si="394"/>
        <v>6.8391457746497936E-3</v>
      </c>
      <c r="AJ787" s="211">
        <f t="shared" si="394"/>
        <v>6.4631527922389713E-3</v>
      </c>
      <c r="AK787" s="211">
        <f t="shared" si="394"/>
        <v>6.0875484412866434E-3</v>
      </c>
      <c r="AL787" s="211">
        <f t="shared" si="394"/>
        <v>5.7123566231280735E-3</v>
      </c>
      <c r="AM787" s="211">
        <f>AM786*($K$76/$K$71)^(1/(COUNT($D786:$D791)))</f>
        <v>8.3822162816565571E-3</v>
      </c>
      <c r="AN787" s="210">
        <f t="shared" si="395"/>
        <v>8.3822162816565571E-3</v>
      </c>
      <c r="AO787" s="210">
        <f t="shared" si="395"/>
        <v>8.3822162816565571E-3</v>
      </c>
      <c r="AP787" s="210">
        <f t="shared" si="395"/>
        <v>8.3822162816565571E-3</v>
      </c>
      <c r="AQ787" s="210">
        <f t="shared" si="395"/>
        <v>8.3822162816565571E-3</v>
      </c>
      <c r="AR787" s="210">
        <f t="shared" si="395"/>
        <v>8.3822162816565571E-3</v>
      </c>
      <c r="AS787" s="210">
        <f t="shared" si="395"/>
        <v>8.3822162816565571E-3</v>
      </c>
      <c r="AT787" s="210">
        <f t="shared" si="395"/>
        <v>8.3822162816565571E-3</v>
      </c>
      <c r="AU787" s="210">
        <f t="shared" si="395"/>
        <v>8.3822162816565571E-3</v>
      </c>
      <c r="AV787" s="210">
        <f t="shared" si="395"/>
        <v>8.3822162816565571E-3</v>
      </c>
      <c r="AW787" s="210">
        <f t="shared" si="395"/>
        <v>8.3822162816565571E-3</v>
      </c>
      <c r="AX787" s="210">
        <f t="shared" si="395"/>
        <v>8.3822162816565571E-3</v>
      </c>
      <c r="AY787" s="210">
        <f t="shared" si="395"/>
        <v>8.3822162816565571E-3</v>
      </c>
      <c r="AZ787" s="210">
        <f t="shared" si="395"/>
        <v>8.3822162816565571E-3</v>
      </c>
    </row>
    <row r="788" spans="2:52" s="202" customFormat="1" x14ac:dyDescent="0.25">
      <c r="B788" s="201"/>
      <c r="D788" s="208">
        <f t="shared" si="385"/>
        <v>24</v>
      </c>
      <c r="E788" s="202" t="s">
        <v>680</v>
      </c>
      <c r="G788"/>
      <c r="I788"/>
      <c r="J788"/>
      <c r="K788" s="211">
        <f t="shared" si="394"/>
        <v>1.6850466708335649E-2</v>
      </c>
      <c r="L788" s="211">
        <f t="shared" si="394"/>
        <v>1.6269319444023433E-2</v>
      </c>
      <c r="M788" s="211">
        <f t="shared" si="394"/>
        <v>1.5708215075178947E-2</v>
      </c>
      <c r="N788" s="211">
        <f t="shared" si="394"/>
        <v>1.5166462352469356E-2</v>
      </c>
      <c r="O788" s="211">
        <f t="shared" si="394"/>
        <v>1.4643393866712127E-2</v>
      </c>
      <c r="P788" s="211">
        <f t="shared" si="394"/>
        <v>1.4138365226664057E-2</v>
      </c>
      <c r="Q788" s="211">
        <f t="shared" si="394"/>
        <v>1.3650754265167174E-2</v>
      </c>
      <c r="R788" s="211">
        <f t="shared" si="394"/>
        <v>1.3179960272673435E-2</v>
      </c>
      <c r="S788" s="211">
        <f t="shared" si="394"/>
        <v>1.2725403257204016E-2</v>
      </c>
      <c r="T788" s="211">
        <f t="shared" si="394"/>
        <v>1.228652322983151E-2</v>
      </c>
      <c r="U788" s="211">
        <f t="shared" si="394"/>
        <v>1.1862779514804739E-2</v>
      </c>
      <c r="V788" s="211">
        <f t="shared" si="394"/>
        <v>1.1453650083466355E-2</v>
      </c>
      <c r="W788" s="211">
        <f t="shared" si="394"/>
        <v>1.1058630911142594E-2</v>
      </c>
      <c r="X788" s="211">
        <f t="shared" si="394"/>
        <v>1.0677235356212959E-2</v>
      </c>
      <c r="Y788" s="211">
        <f t="shared" si="394"/>
        <v>1.0308993560594839E-2</v>
      </c>
      <c r="Z788" s="211">
        <f t="shared" si="394"/>
        <v>9.9409832972025634E-3</v>
      </c>
      <c r="AA788" s="211">
        <f t="shared" si="394"/>
        <v>9.5732129351863756E-3</v>
      </c>
      <c r="AB788" s="211">
        <f t="shared" si="394"/>
        <v>9.2056914816855788E-3</v>
      </c>
      <c r="AC788" s="211">
        <f t="shared" si="394"/>
        <v>8.8384286584309649E-3</v>
      </c>
      <c r="AD788" s="211">
        <f t="shared" si="394"/>
        <v>8.4714349912288576E-3</v>
      </c>
      <c r="AE788" s="211">
        <f t="shared" si="394"/>
        <v>8.1047219151747021E-3</v>
      </c>
      <c r="AF788" s="211">
        <f t="shared" si="394"/>
        <v>7.7383018992399502E-3</v>
      </c>
      <c r="AG788" s="211">
        <f t="shared" si="394"/>
        <v>7.3721885949458877E-3</v>
      </c>
      <c r="AH788" s="211">
        <f t="shared" si="394"/>
        <v>7.0063970152955696E-3</v>
      </c>
      <c r="AI788" s="211">
        <f t="shared" si="394"/>
        <v>6.6409437521506593E-3</v>
      </c>
      <c r="AJ788" s="211">
        <f t="shared" si="394"/>
        <v>6.275847243073617E-3</v>
      </c>
      <c r="AK788" s="211">
        <f t="shared" si="394"/>
        <v>5.911128102712087E-3</v>
      </c>
      <c r="AL788" s="211">
        <f t="shared" si="394"/>
        <v>5.5468095397281317E-3</v>
      </c>
      <c r="AM788" s="211">
        <f>AM787*($K$76/$K$71)^(1/(COUNT($D787:$D792)))</f>
        <v>8.1392952685955984E-3</v>
      </c>
      <c r="AN788" s="210">
        <f t="shared" si="395"/>
        <v>8.1392952685955984E-3</v>
      </c>
      <c r="AO788" s="210">
        <f t="shared" si="395"/>
        <v>8.1392952685955984E-3</v>
      </c>
      <c r="AP788" s="210">
        <f t="shared" si="395"/>
        <v>8.1392952685955984E-3</v>
      </c>
      <c r="AQ788" s="210">
        <f t="shared" si="395"/>
        <v>8.1392952685955984E-3</v>
      </c>
      <c r="AR788" s="210">
        <f t="shared" si="395"/>
        <v>8.1392952685955984E-3</v>
      </c>
      <c r="AS788" s="210">
        <f t="shared" si="395"/>
        <v>8.1392952685955984E-3</v>
      </c>
      <c r="AT788" s="210">
        <f t="shared" si="395"/>
        <v>8.1392952685955984E-3</v>
      </c>
      <c r="AU788" s="210">
        <f t="shared" si="395"/>
        <v>8.1392952685955984E-3</v>
      </c>
      <c r="AV788" s="210">
        <f t="shared" si="395"/>
        <v>8.1392952685955984E-3</v>
      </c>
      <c r="AW788" s="210">
        <f t="shared" si="395"/>
        <v>8.1392952685955984E-3</v>
      </c>
      <c r="AX788" s="210">
        <f t="shared" si="395"/>
        <v>8.1392952685955984E-3</v>
      </c>
      <c r="AY788" s="210">
        <f t="shared" si="395"/>
        <v>8.1392952685955984E-3</v>
      </c>
      <c r="AZ788" s="210">
        <f t="shared" si="395"/>
        <v>8.1392952685955984E-3</v>
      </c>
    </row>
    <row r="789" spans="2:52" s="202" customFormat="1" x14ac:dyDescent="0.25">
      <c r="B789" s="201"/>
      <c r="D789" s="208">
        <f t="shared" si="385"/>
        <v>25</v>
      </c>
      <c r="E789" s="202" t="s">
        <v>681</v>
      </c>
      <c r="G789"/>
      <c r="I789"/>
      <c r="J789"/>
      <c r="K789" s="209" cm="1">
        <f t="array" ref="K789">SUMPRODUCT((EmissionRates!$J$120:$S$179)*(EmissionRates!$E$120:$E$179=$D789)*(EmissionRates!$J$8:$S$8=$E$767)*(EmissionRates!$B$120:$B$179=K$2)*(EmissionRates!$F$120:$F$179=$F$629))</f>
        <v>1.2647575586593801E-2</v>
      </c>
      <c r="L789" s="210">
        <f t="shared" ref="L789:AL789" si="396">K789*($AM$71/$K$71)^(1/(COUNT(K$2:AM$2)))</f>
        <v>1.2211379718576984E-2</v>
      </c>
      <c r="M789" s="210">
        <f t="shared" si="396"/>
        <v>1.1790227590285005E-2</v>
      </c>
      <c r="N789" s="210">
        <f t="shared" si="396"/>
        <v>1.1383600365751039E-2</v>
      </c>
      <c r="O789" s="210">
        <f t="shared" si="396"/>
        <v>1.0990997102880751E-2</v>
      </c>
      <c r="P789" s="210">
        <f t="shared" si="396"/>
        <v>1.0611934136319541E-2</v>
      </c>
      <c r="Q789" s="210">
        <f t="shared" si="396"/>
        <v>1.024594448160376E-2</v>
      </c>
      <c r="R789" s="210">
        <f t="shared" si="396"/>
        <v>9.892577259861866E-3</v>
      </c>
      <c r="S789" s="210">
        <f t="shared" si="396"/>
        <v>9.5513971423567528E-3</v>
      </c>
      <c r="T789" s="210">
        <f t="shared" si="396"/>
        <v>9.221983814185002E-3</v>
      </c>
      <c r="U789" s="210">
        <f t="shared" si="396"/>
        <v>8.9039314564723238E-3</v>
      </c>
      <c r="V789" s="210">
        <f t="shared" si="396"/>
        <v>8.5968482464273098E-3</v>
      </c>
      <c r="W789" s="210">
        <f t="shared" si="396"/>
        <v>8.3003558746375695E-3</v>
      </c>
      <c r="X789" s="210">
        <f t="shared" si="396"/>
        <v>8.0140890790136102E-3</v>
      </c>
      <c r="Y789" s="210">
        <f t="shared" si="396"/>
        <v>7.7376951948062824E-3</v>
      </c>
      <c r="Z789" s="210">
        <f t="shared" si="396"/>
        <v>7.4614750934013964E-3</v>
      </c>
      <c r="AA789" s="210">
        <f t="shared" si="396"/>
        <v>7.1854350564920493E-3</v>
      </c>
      <c r="AB789" s="210">
        <f t="shared" si="396"/>
        <v>6.9095818446313533E-3</v>
      </c>
      <c r="AC789" s="210">
        <f t="shared" si="396"/>
        <v>6.6339227547284737E-3</v>
      </c>
      <c r="AD789" s="210">
        <f t="shared" si="396"/>
        <v>6.358465687213319E-3</v>
      </c>
      <c r="AE789" s="210">
        <f t="shared" si="396"/>
        <v>6.0832192250074449E-3</v>
      </c>
      <c r="AF789" s="210">
        <f t="shared" si="396"/>
        <v>5.8081927270361346E-3</v>
      </c>
      <c r="AG789" s="210">
        <f t="shared" si="396"/>
        <v>5.5333964398195821E-3</v>
      </c>
      <c r="AH789" s="210">
        <f t="shared" si="396"/>
        <v>5.2588416317751047E-3</v>
      </c>
      <c r="AI789" s="210">
        <f t="shared" si="396"/>
        <v>4.984540756375248E-3</v>
      </c>
      <c r="AJ789" s="210">
        <f t="shared" si="396"/>
        <v>4.7105076524334346E-3</v>
      </c>
      <c r="AK789" s="210">
        <f t="shared" si="396"/>
        <v>4.4367577928335162E-3</v>
      </c>
      <c r="AL789" s="210">
        <f t="shared" si="396"/>
        <v>4.1633085974673474E-3</v>
      </c>
      <c r="AM789" s="209" cm="1">
        <f t="array" ref="AM789">SUMPRODUCT((EmissionRates!$J$120:$S$179)*(EmissionRates!$E$120:$E$179=$D789)*(EmissionRates!$J$8:$S$8=$E$767)*(EmissionRates!$B$120:$B$179=AM$2)*(EmissionRates!$F$120:$F$179=$F$629))</f>
        <v>7.8525293648371904E-3</v>
      </c>
      <c r="AN789" s="210">
        <f t="shared" si="395"/>
        <v>7.8525293648371904E-3</v>
      </c>
      <c r="AO789" s="210">
        <f t="shared" si="395"/>
        <v>7.8525293648371904E-3</v>
      </c>
      <c r="AP789" s="210">
        <f t="shared" si="395"/>
        <v>7.8525293648371904E-3</v>
      </c>
      <c r="AQ789" s="210">
        <f t="shared" si="395"/>
        <v>7.8525293648371904E-3</v>
      </c>
      <c r="AR789" s="210">
        <f t="shared" si="395"/>
        <v>7.8525293648371904E-3</v>
      </c>
      <c r="AS789" s="210">
        <f t="shared" si="395"/>
        <v>7.8525293648371904E-3</v>
      </c>
      <c r="AT789" s="210">
        <f t="shared" si="395"/>
        <v>7.8525293648371904E-3</v>
      </c>
      <c r="AU789" s="210">
        <f t="shared" si="395"/>
        <v>7.8525293648371904E-3</v>
      </c>
      <c r="AV789" s="210">
        <f t="shared" si="395"/>
        <v>7.8525293648371904E-3</v>
      </c>
      <c r="AW789" s="210">
        <f t="shared" si="395"/>
        <v>7.8525293648371904E-3</v>
      </c>
      <c r="AX789" s="210">
        <f t="shared" si="395"/>
        <v>7.8525293648371904E-3</v>
      </c>
      <c r="AY789" s="210">
        <f t="shared" si="395"/>
        <v>7.8525293648371904E-3</v>
      </c>
      <c r="AZ789" s="210">
        <f t="shared" si="395"/>
        <v>7.8525293648371904E-3</v>
      </c>
    </row>
    <row r="790" spans="2:52" s="202" customFormat="1" x14ac:dyDescent="0.25">
      <c r="B790" s="201"/>
      <c r="D790" s="208">
        <f t="shared" si="385"/>
        <v>26</v>
      </c>
      <c r="E790" s="202" t="s">
        <v>682</v>
      </c>
      <c r="G790"/>
      <c r="I790"/>
      <c r="J790"/>
      <c r="K790" s="211">
        <f t="shared" ref="K790:AL793" si="397">K789*($K$76/$K$71)^(1/(COUNT($D789:$D794)))</f>
        <v>1.2281042229421439E-2</v>
      </c>
      <c r="L790" s="211">
        <f t="shared" si="397"/>
        <v>1.1857487545858849E-2</v>
      </c>
      <c r="M790" s="211">
        <f t="shared" si="397"/>
        <v>1.1448540626573628E-2</v>
      </c>
      <c r="N790" s="211">
        <f t="shared" si="397"/>
        <v>1.1053697671736702E-2</v>
      </c>
      <c r="O790" s="211">
        <f t="shared" si="397"/>
        <v>1.0672472256817701E-2</v>
      </c>
      <c r="P790" s="211">
        <f t="shared" si="397"/>
        <v>1.0304394733337033E-2</v>
      </c>
      <c r="Q790" s="211">
        <f t="shared" si="397"/>
        <v>9.9490116502851163E-3</v>
      </c>
      <c r="R790" s="211">
        <f t="shared" si="397"/>
        <v>9.605885195495982E-3</v>
      </c>
      <c r="S790" s="211">
        <f t="shared" si="397"/>
        <v>9.2745926562870732E-3</v>
      </c>
      <c r="T790" s="211">
        <f t="shared" si="397"/>
        <v>8.9547258987007633E-3</v>
      </c>
      <c r="U790" s="211">
        <f t="shared" si="397"/>
        <v>8.6458908647060462E-3</v>
      </c>
      <c r="V790" s="211">
        <f t="shared" si="397"/>
        <v>8.3477070867409922E-3</v>
      </c>
      <c r="W790" s="211">
        <f t="shared" si="397"/>
        <v>8.0598072189979001E-3</v>
      </c>
      <c r="X790" s="211">
        <f t="shared" si="397"/>
        <v>7.7818365848737183E-3</v>
      </c>
      <c r="Y790" s="211">
        <f t="shared" si="397"/>
        <v>7.5134527400282265E-3</v>
      </c>
      <c r="Z790" s="211">
        <f t="shared" si="397"/>
        <v>7.2452376416686469E-3</v>
      </c>
      <c r="AA790" s="211">
        <f t="shared" si="397"/>
        <v>6.977197389441323E-3</v>
      </c>
      <c r="AB790" s="211">
        <f t="shared" si="397"/>
        <v>6.7093385479750018E-3</v>
      </c>
      <c r="AC790" s="211">
        <f t="shared" si="397"/>
        <v>6.4416682027106029E-3</v>
      </c>
      <c r="AD790" s="211">
        <f t="shared" si="397"/>
        <v>6.174194025119443E-3</v>
      </c>
      <c r="AE790" s="211">
        <f t="shared" si="397"/>
        <v>5.9069243493855214E-3</v>
      </c>
      <c r="AF790" s="211">
        <f t="shared" si="397"/>
        <v>5.6398682632075696E-3</v>
      </c>
      <c r="AG790" s="211">
        <f t="shared" si="397"/>
        <v>5.3730357161562662E-3</v>
      </c>
      <c r="AH790" s="211">
        <f t="shared" si="397"/>
        <v>5.1064376500842999E-3</v>
      </c>
      <c r="AI790" s="211">
        <f t="shared" si="397"/>
        <v>4.8400861575560667E-3</v>
      </c>
      <c r="AJ790" s="211">
        <f t="shared" si="397"/>
        <v>4.5739946763289352E-3</v>
      </c>
      <c r="AK790" s="211">
        <f t="shared" si="397"/>
        <v>4.3081782308744898E-3</v>
      </c>
      <c r="AL790" s="211">
        <f t="shared" si="397"/>
        <v>4.0426537362470054E-3</v>
      </c>
      <c r="AM790" s="211">
        <f>AM789*($K$76/$K$71)^(1/(COUNT($D789:$D794)))</f>
        <v>7.6249589557352924E-3</v>
      </c>
      <c r="AN790" s="210">
        <f t="shared" si="395"/>
        <v>7.6249589557352924E-3</v>
      </c>
      <c r="AO790" s="210">
        <f t="shared" si="395"/>
        <v>7.6249589557352924E-3</v>
      </c>
      <c r="AP790" s="210">
        <f t="shared" si="395"/>
        <v>7.6249589557352924E-3</v>
      </c>
      <c r="AQ790" s="210">
        <f t="shared" si="395"/>
        <v>7.6249589557352924E-3</v>
      </c>
      <c r="AR790" s="210">
        <f t="shared" si="395"/>
        <v>7.6249589557352924E-3</v>
      </c>
      <c r="AS790" s="210">
        <f t="shared" si="395"/>
        <v>7.6249589557352924E-3</v>
      </c>
      <c r="AT790" s="210">
        <f t="shared" si="395"/>
        <v>7.6249589557352924E-3</v>
      </c>
      <c r="AU790" s="210">
        <f t="shared" si="395"/>
        <v>7.6249589557352924E-3</v>
      </c>
      <c r="AV790" s="210">
        <f t="shared" si="395"/>
        <v>7.6249589557352924E-3</v>
      </c>
      <c r="AW790" s="210">
        <f t="shared" si="395"/>
        <v>7.6249589557352924E-3</v>
      </c>
      <c r="AX790" s="210">
        <f t="shared" si="395"/>
        <v>7.6249589557352924E-3</v>
      </c>
      <c r="AY790" s="210">
        <f t="shared" si="395"/>
        <v>7.6249589557352924E-3</v>
      </c>
      <c r="AZ790" s="210">
        <f t="shared" si="395"/>
        <v>7.6249589557352924E-3</v>
      </c>
    </row>
    <row r="791" spans="2:52" s="202" customFormat="1" x14ac:dyDescent="0.25">
      <c r="B791" s="201"/>
      <c r="D791" s="208">
        <f t="shared" si="385"/>
        <v>27</v>
      </c>
      <c r="E791" s="202" t="s">
        <v>683</v>
      </c>
      <c r="G791"/>
      <c r="I791"/>
      <c r="J791"/>
      <c r="K791" s="211">
        <f t="shared" si="397"/>
        <v>1.1925131200694574E-2</v>
      </c>
      <c r="L791" s="211">
        <f t="shared" si="397"/>
        <v>1.1513851353447398E-2</v>
      </c>
      <c r="M791" s="211">
        <f t="shared" si="397"/>
        <v>1.1116755929826675E-2</v>
      </c>
      <c r="N791" s="211">
        <f t="shared" si="397"/>
        <v>1.0733355730385939E-2</v>
      </c>
      <c r="O791" s="211">
        <f t="shared" si="397"/>
        <v>1.0363178427432191E-2</v>
      </c>
      <c r="P791" s="211">
        <f t="shared" si="397"/>
        <v>1.0005767983144476E-2</v>
      </c>
      <c r="Q791" s="211">
        <f t="shared" si="397"/>
        <v>9.6606840877606973E-3</v>
      </c>
      <c r="R791" s="211">
        <f t="shared" si="397"/>
        <v>9.3275016171404986E-3</v>
      </c>
      <c r="S791" s="211">
        <f t="shared" si="397"/>
        <v>9.0058101090360106E-3</v>
      </c>
      <c r="T791" s="211">
        <f t="shared" si="397"/>
        <v>8.6952132574252168E-3</v>
      </c>
      <c r="U791" s="211">
        <f t="shared" si="397"/>
        <v>8.3953284242850017E-3</v>
      </c>
      <c r="V791" s="211">
        <f t="shared" si="397"/>
        <v>8.1057861682024279E-3</v>
      </c>
      <c r="W791" s="211">
        <f t="shared" si="397"/>
        <v>7.8262297892434801E-3</v>
      </c>
      <c r="X791" s="211">
        <f t="shared" si="397"/>
        <v>7.556314889518613E-3</v>
      </c>
      <c r="Y791" s="211">
        <f t="shared" si="397"/>
        <v>7.2957089489037409E-3</v>
      </c>
      <c r="Z791" s="211">
        <f t="shared" si="397"/>
        <v>7.0352668644133379E-3</v>
      </c>
      <c r="AA791" s="211">
        <f t="shared" si="397"/>
        <v>6.7749945589228051E-3</v>
      </c>
      <c r="AB791" s="211">
        <f t="shared" si="397"/>
        <v>6.514898406814516E-3</v>
      </c>
      <c r="AC791" s="211">
        <f t="shared" si="397"/>
        <v>6.2549852881896035E-3</v>
      </c>
      <c r="AD791" s="211">
        <f t="shared" si="397"/>
        <v>5.9952626521961334E-3</v>
      </c>
      <c r="AE791" s="211">
        <f t="shared" si="397"/>
        <v>5.7357385914890919E-3</v>
      </c>
      <c r="AF791" s="211">
        <f t="shared" si="397"/>
        <v>5.4764219304009468E-3</v>
      </c>
      <c r="AG791" s="211">
        <f t="shared" si="397"/>
        <v>5.2173223301586139E-3</v>
      </c>
      <c r="AH791" s="211">
        <f t="shared" si="397"/>
        <v>4.958450415514167E-3</v>
      </c>
      <c r="AI791" s="211">
        <f t="shared" si="397"/>
        <v>4.6998179285831585E-3</v>
      </c>
      <c r="AJ791" s="211">
        <f t="shared" si="397"/>
        <v>4.4414379176897188E-3</v>
      </c>
      <c r="AK791" s="211">
        <f t="shared" si="397"/>
        <v>4.1833249718883862E-3</v>
      </c>
      <c r="AL791" s="211">
        <f t="shared" si="397"/>
        <v>3.925495516026313E-3</v>
      </c>
      <c r="AM791" s="211">
        <f>AM790*($K$76/$K$71)^(1/(COUNT($D790:$D795)))</f>
        <v>7.4039836561443128E-3</v>
      </c>
      <c r="AN791" s="210">
        <f t="shared" si="395"/>
        <v>7.4039836561443128E-3</v>
      </c>
      <c r="AO791" s="210">
        <f t="shared" si="395"/>
        <v>7.4039836561443128E-3</v>
      </c>
      <c r="AP791" s="210">
        <f t="shared" si="395"/>
        <v>7.4039836561443128E-3</v>
      </c>
      <c r="AQ791" s="210">
        <f t="shared" si="395"/>
        <v>7.4039836561443128E-3</v>
      </c>
      <c r="AR791" s="210">
        <f t="shared" si="395"/>
        <v>7.4039836561443128E-3</v>
      </c>
      <c r="AS791" s="210">
        <f t="shared" si="395"/>
        <v>7.4039836561443128E-3</v>
      </c>
      <c r="AT791" s="210">
        <f t="shared" si="395"/>
        <v>7.4039836561443128E-3</v>
      </c>
      <c r="AU791" s="210">
        <f t="shared" si="395"/>
        <v>7.4039836561443128E-3</v>
      </c>
      <c r="AV791" s="210">
        <f t="shared" si="395"/>
        <v>7.4039836561443128E-3</v>
      </c>
      <c r="AW791" s="210">
        <f t="shared" si="395"/>
        <v>7.4039836561443128E-3</v>
      </c>
      <c r="AX791" s="210">
        <f t="shared" si="395"/>
        <v>7.4039836561443128E-3</v>
      </c>
      <c r="AY791" s="210">
        <f t="shared" si="395"/>
        <v>7.4039836561443128E-3</v>
      </c>
      <c r="AZ791" s="210">
        <f t="shared" si="395"/>
        <v>7.4039836561443128E-3</v>
      </c>
    </row>
    <row r="792" spans="2:52" s="202" customFormat="1" x14ac:dyDescent="0.25">
      <c r="B792" s="201"/>
      <c r="D792" s="208">
        <f t="shared" si="385"/>
        <v>28</v>
      </c>
      <c r="E792" s="202" t="s">
        <v>684</v>
      </c>
      <c r="G792"/>
      <c r="I792"/>
      <c r="J792"/>
      <c r="K792" s="211">
        <f t="shared" si="397"/>
        <v>1.1579534659777705E-2</v>
      </c>
      <c r="L792" s="211">
        <f t="shared" si="397"/>
        <v>1.1180173917667851E-2</v>
      </c>
      <c r="M792" s="211">
        <f t="shared" si="397"/>
        <v>1.0794586527167069E-2</v>
      </c>
      <c r="N792" s="211">
        <f t="shared" si="397"/>
        <v>1.0422297466084781E-2</v>
      </c>
      <c r="O792" s="211">
        <f t="shared" si="397"/>
        <v>1.0062848095031631E-2</v>
      </c>
      <c r="P792" s="211">
        <f t="shared" si="397"/>
        <v>9.7157955924012957E-3</v>
      </c>
      <c r="Q792" s="211">
        <f t="shared" si="397"/>
        <v>9.380712408838936E-3</v>
      </c>
      <c r="R792" s="211">
        <f t="shared" si="397"/>
        <v>9.0571857405241894E-3</v>
      </c>
      <c r="S792" s="211">
        <f t="shared" si="397"/>
        <v>8.7448170206198654E-3</v>
      </c>
      <c r="T792" s="211">
        <f t="shared" si="397"/>
        <v>8.4432214282597964E-3</v>
      </c>
      <c r="U792" s="211">
        <f t="shared" si="397"/>
        <v>8.1520274144709567E-3</v>
      </c>
      <c r="V792" s="211">
        <f t="shared" si="397"/>
        <v>7.8708762444458322E-3</v>
      </c>
      <c r="W792" s="211">
        <f t="shared" si="397"/>
        <v>7.5994215556011054E-3</v>
      </c>
      <c r="X792" s="211">
        <f t="shared" si="397"/>
        <v>7.3373289308782449E-3</v>
      </c>
      <c r="Y792" s="211">
        <f t="shared" si="397"/>
        <v>7.0842754867603205E-3</v>
      </c>
      <c r="Z792" s="211">
        <f t="shared" si="397"/>
        <v>6.8313811501306554E-3</v>
      </c>
      <c r="AA792" s="211">
        <f t="shared" si="397"/>
        <v>6.5786516722166231E-3</v>
      </c>
      <c r="AB792" s="211">
        <f t="shared" si="397"/>
        <v>6.3260932426676608E-3</v>
      </c>
      <c r="AC792" s="211">
        <f t="shared" si="397"/>
        <v>6.0737125421959724E-3</v>
      </c>
      <c r="AD792" s="211">
        <f t="shared" si="397"/>
        <v>5.821516804069414E-3</v>
      </c>
      <c r="AE792" s="211">
        <f t="shared" si="397"/>
        <v>5.5695138864135978E-3</v>
      </c>
      <c r="AF792" s="211">
        <f t="shared" si="397"/>
        <v>5.3177123578272197E-3</v>
      </c>
      <c r="AG792" s="211">
        <f t="shared" si="397"/>
        <v>5.0661215995497855E-3</v>
      </c>
      <c r="AH792" s="211">
        <f t="shared" si="397"/>
        <v>4.8147519284224951E-3</v>
      </c>
      <c r="AI792" s="211">
        <f t="shared" si="397"/>
        <v>4.5636147462682483E-3</v>
      </c>
      <c r="AJ792" s="211">
        <f t="shared" si="397"/>
        <v>4.3127227232639181E-3</v>
      </c>
      <c r="AK792" s="211">
        <f t="shared" si="397"/>
        <v>4.0620900256656076E-3</v>
      </c>
      <c r="AL792" s="211">
        <f t="shared" si="397"/>
        <v>3.8117326023198073E-3</v>
      </c>
      <c r="AM792" s="211">
        <f>AM791*($K$76/$K$71)^(1/(COUNT($D791:$D796)))</f>
        <v>7.1894123363403454E-3</v>
      </c>
      <c r="AN792" s="210">
        <f t="shared" si="395"/>
        <v>7.1894123363403454E-3</v>
      </c>
      <c r="AO792" s="210">
        <f t="shared" si="395"/>
        <v>7.1894123363403454E-3</v>
      </c>
      <c r="AP792" s="210">
        <f t="shared" si="395"/>
        <v>7.1894123363403454E-3</v>
      </c>
      <c r="AQ792" s="210">
        <f t="shared" si="395"/>
        <v>7.1894123363403454E-3</v>
      </c>
      <c r="AR792" s="210">
        <f t="shared" si="395"/>
        <v>7.1894123363403454E-3</v>
      </c>
      <c r="AS792" s="210">
        <f t="shared" si="395"/>
        <v>7.1894123363403454E-3</v>
      </c>
      <c r="AT792" s="210">
        <f t="shared" si="395"/>
        <v>7.1894123363403454E-3</v>
      </c>
      <c r="AU792" s="210">
        <f t="shared" si="395"/>
        <v>7.1894123363403454E-3</v>
      </c>
      <c r="AV792" s="210">
        <f t="shared" si="395"/>
        <v>7.1894123363403454E-3</v>
      </c>
      <c r="AW792" s="210">
        <f t="shared" si="395"/>
        <v>7.1894123363403454E-3</v>
      </c>
      <c r="AX792" s="210">
        <f t="shared" si="395"/>
        <v>7.1894123363403454E-3</v>
      </c>
      <c r="AY792" s="210">
        <f t="shared" si="395"/>
        <v>7.1894123363403454E-3</v>
      </c>
      <c r="AZ792" s="210">
        <f t="shared" si="395"/>
        <v>7.1894123363403454E-3</v>
      </c>
    </row>
    <row r="793" spans="2:52" s="202" customFormat="1" x14ac:dyDescent="0.25">
      <c r="B793" s="201"/>
      <c r="D793" s="208">
        <f t="shared" si="385"/>
        <v>29</v>
      </c>
      <c r="E793" s="202" t="s">
        <v>685</v>
      </c>
      <c r="G793"/>
      <c r="I793"/>
      <c r="J793"/>
      <c r="K793" s="211">
        <f t="shared" si="397"/>
        <v>1.1243953687417998E-2</v>
      </c>
      <c r="L793" s="211">
        <f t="shared" si="397"/>
        <v>1.0856166628543018E-2</v>
      </c>
      <c r="M793" s="211">
        <f t="shared" si="397"/>
        <v>1.0481753762341849E-2</v>
      </c>
      <c r="N793" s="211">
        <f t="shared" si="397"/>
        <v>1.0120253833015506E-2</v>
      </c>
      <c r="O793" s="211">
        <f t="shared" si="397"/>
        <v>9.7712214927840775E-3</v>
      </c>
      <c r="P793" s="211">
        <f t="shared" si="397"/>
        <v>9.4342267532430586E-3</v>
      </c>
      <c r="Q793" s="211">
        <f t="shared" si="397"/>
        <v>9.1088544556415865E-3</v>
      </c>
      <c r="R793" s="211">
        <f t="shared" si="397"/>
        <v>8.7947037594299747E-3</v>
      </c>
      <c r="S793" s="211">
        <f t="shared" si="397"/>
        <v>8.491387648446487E-3</v>
      </c>
      <c r="T793" s="211">
        <f t="shared" si="397"/>
        <v>8.1985324541349811E-3</v>
      </c>
      <c r="U793" s="211">
        <f t="shared" si="397"/>
        <v>7.915777395206049E-3</v>
      </c>
      <c r="V793" s="211">
        <f t="shared" si="397"/>
        <v>7.6427741331745701E-3</v>
      </c>
      <c r="W793" s="211">
        <f t="shared" si="397"/>
        <v>7.3791863432260945E-3</v>
      </c>
      <c r="X793" s="211">
        <f t="shared" si="397"/>
        <v>7.1246892998834011E-3</v>
      </c>
      <c r="Y793" s="211">
        <f t="shared" si="397"/>
        <v>6.8789694769627987E-3</v>
      </c>
      <c r="Z793" s="211">
        <f t="shared" si="397"/>
        <v>6.6334041505122067E-3</v>
      </c>
      <c r="AA793" s="211">
        <f t="shared" si="397"/>
        <v>6.3879989050854222E-3</v>
      </c>
      <c r="AB793" s="211">
        <f t="shared" si="397"/>
        <v>6.1427597509526024E-3</v>
      </c>
      <c r="AC793" s="211">
        <f t="shared" si="397"/>
        <v>5.8976931752154167E-3</v>
      </c>
      <c r="AD793" s="211">
        <f t="shared" si="397"/>
        <v>5.6528062015178352E-3</v>
      </c>
      <c r="AE793" s="211">
        <f t="shared" si="397"/>
        <v>5.4081064602528777E-3</v>
      </c>
      <c r="AF793" s="211">
        <f t="shared" si="397"/>
        <v>5.1636022716967682E-3</v>
      </c>
      <c r="AG793" s="211">
        <f t="shared" si="397"/>
        <v>4.9193027452157836E-3</v>
      </c>
      <c r="AH793" s="211">
        <f t="shared" si="397"/>
        <v>4.6752178986636675E-3</v>
      </c>
      <c r="AI793" s="211">
        <f t="shared" si="397"/>
        <v>4.4313588034325287E-3</v>
      </c>
      <c r="AJ793" s="211">
        <f t="shared" si="397"/>
        <v>4.1877377625108847E-3</v>
      </c>
      <c r="AK793" s="211">
        <f t="shared" si="397"/>
        <v>3.9443685316093253E-3</v>
      </c>
      <c r="AL793" s="211">
        <f t="shared" si="397"/>
        <v>3.7012665973684272E-3</v>
      </c>
      <c r="AM793" s="211">
        <f>AM792*($K$76/$K$71)^(1/(COUNT($D792:$D797)))</f>
        <v>6.9810594056388727E-3</v>
      </c>
      <c r="AN793" s="210">
        <f>$AM793</f>
        <v>6.9810594056388727E-3</v>
      </c>
      <c r="AO793" s="210">
        <f>$AM793</f>
        <v>6.9810594056388727E-3</v>
      </c>
      <c r="AP793" s="210">
        <f t="shared" si="395"/>
        <v>6.9810594056388727E-3</v>
      </c>
      <c r="AQ793" s="210">
        <f t="shared" si="395"/>
        <v>6.9810594056388727E-3</v>
      </c>
      <c r="AR793" s="210">
        <f t="shared" si="395"/>
        <v>6.9810594056388727E-3</v>
      </c>
      <c r="AS793" s="210">
        <f t="shared" si="395"/>
        <v>6.9810594056388727E-3</v>
      </c>
      <c r="AT793" s="210">
        <f t="shared" si="395"/>
        <v>6.9810594056388727E-3</v>
      </c>
      <c r="AU793" s="210">
        <f t="shared" si="395"/>
        <v>6.9810594056388727E-3</v>
      </c>
      <c r="AV793" s="210">
        <f t="shared" si="395"/>
        <v>6.9810594056388727E-3</v>
      </c>
      <c r="AW793" s="210">
        <f t="shared" si="395"/>
        <v>6.9810594056388727E-3</v>
      </c>
      <c r="AX793" s="210">
        <f t="shared" si="395"/>
        <v>6.9810594056388727E-3</v>
      </c>
      <c r="AY793" s="210">
        <f t="shared" si="395"/>
        <v>6.9810594056388727E-3</v>
      </c>
      <c r="AZ793" s="210">
        <f t="shared" si="395"/>
        <v>6.9810594056388727E-3</v>
      </c>
    </row>
    <row r="794" spans="2:52" s="202" customFormat="1" x14ac:dyDescent="0.25">
      <c r="B794" s="201"/>
      <c r="D794" s="208">
        <f t="shared" si="385"/>
        <v>30</v>
      </c>
      <c r="E794" s="202" t="s">
        <v>686</v>
      </c>
      <c r="G794"/>
      <c r="I794"/>
      <c r="J794"/>
      <c r="K794" s="209" cm="1">
        <f t="array" ref="K794">SUMPRODUCT((EmissionRates!$J$120:$S$179)*(EmissionRates!$E$120:$E$179=$D794)*(EmissionRates!$J$8:$S$8=$E$767)*(EmissionRates!$B$120:$B$179=K$2)*(EmissionRates!$F$120:$F$179=$F$629))</f>
        <v>1.19073469287336E-2</v>
      </c>
      <c r="L794" s="210">
        <f t="shared" ref="L794:AL794" si="398">K794*($AM$71/$K$71)^(1/(COUNT(K$2:AM$2)))</f>
        <v>1.1496680434290047E-2</v>
      </c>
      <c r="M794" s="210">
        <f t="shared" si="398"/>
        <v>1.1100177209856845E-2</v>
      </c>
      <c r="N794" s="210">
        <f t="shared" si="398"/>
        <v>1.0717348785543946E-2</v>
      </c>
      <c r="O794" s="210">
        <f t="shared" si="398"/>
        <v>1.0347723538053463E-2</v>
      </c>
      <c r="P794" s="210">
        <f t="shared" si="398"/>
        <v>9.9908461096660291E-3</v>
      </c>
      <c r="Q794" s="210">
        <f t="shared" si="398"/>
        <v>9.6462768472654493E-3</v>
      </c>
      <c r="R794" s="210">
        <f t="shared" si="398"/>
        <v>9.313591260710543E-3</v>
      </c>
      <c r="S794" s="210">
        <f t="shared" si="398"/>
        <v>8.9923794998869339E-3</v>
      </c>
      <c r="T794" s="210">
        <f t="shared" si="398"/>
        <v>8.6822458497945385E-3</v>
      </c>
      <c r="U794" s="210">
        <f t="shared" si="398"/>
        <v>8.3828082430487168E-3</v>
      </c>
      <c r="V794" s="210">
        <f t="shared" si="398"/>
        <v>8.0936977891945382E-3</v>
      </c>
      <c r="W794" s="210">
        <f t="shared" si="398"/>
        <v>7.8145583202542859E-3</v>
      </c>
      <c r="X794" s="210">
        <f t="shared" si="398"/>
        <v>7.5450459519483398E-3</v>
      </c>
      <c r="Y794" s="210">
        <f t="shared" si="398"/>
        <v>7.2848286600489028E-3</v>
      </c>
      <c r="Z794" s="210">
        <f t="shared" si="398"/>
        <v>7.024774979910847E-3</v>
      </c>
      <c r="AA794" s="210">
        <f t="shared" si="398"/>
        <v>6.7648908255766296E-3</v>
      </c>
      <c r="AB794" s="210">
        <f t="shared" si="398"/>
        <v>6.5051825619223324E-3</v>
      </c>
      <c r="AC794" s="210">
        <f t="shared" si="398"/>
        <v>6.2456570587886085E-3</v>
      </c>
      <c r="AD794" s="210">
        <f t="shared" si="398"/>
        <v>5.9863217542144064E-3</v>
      </c>
      <c r="AE794" s="210">
        <f t="shared" si="398"/>
        <v>5.7271847287859159E-3</v>
      </c>
      <c r="AF794" s="210">
        <f t="shared" si="398"/>
        <v>5.4682547936756405E-3</v>
      </c>
      <c r="AG794" s="210">
        <f t="shared" si="398"/>
        <v>5.2095415957024429E-3</v>
      </c>
      <c r="AH794" s="210">
        <f t="shared" si="398"/>
        <v>4.9510557437734163E-3</v>
      </c>
      <c r="AI794" s="210">
        <f t="shared" si="398"/>
        <v>4.6928089624927788E-3</v>
      </c>
      <c r="AJ794" s="210">
        <f t="shared" si="398"/>
        <v>4.434814280725341E-3</v>
      </c>
      <c r="AK794" s="210">
        <f t="shared" si="398"/>
        <v>4.177086265768586E-3</v>
      </c>
      <c r="AL794" s="210">
        <f t="shared" si="398"/>
        <v>3.9196413179748459E-3</v>
      </c>
      <c r="AM794" s="209" cm="1">
        <f t="array" ref="AM794">SUMPRODUCT((EmissionRates!$J$120:$S$179)*(EmissionRates!$E$120:$E$179=$D794)*(EmissionRates!$J$8:$S$8=$E$767)*(EmissionRates!$B$120:$B$179=AM$2)*(EmissionRates!$F$120:$F$179=$F$629))</f>
        <v>6.7589143819094801E-3</v>
      </c>
      <c r="AN794" s="210">
        <f t="shared" ref="AN794:AZ813" si="399">$AM794</f>
        <v>6.7589143819094801E-3</v>
      </c>
      <c r="AO794" s="210">
        <f t="shared" si="399"/>
        <v>6.7589143819094801E-3</v>
      </c>
      <c r="AP794" s="210">
        <f t="shared" si="399"/>
        <v>6.7589143819094801E-3</v>
      </c>
      <c r="AQ794" s="210">
        <f t="shared" si="399"/>
        <v>6.7589143819094801E-3</v>
      </c>
      <c r="AR794" s="210">
        <f t="shared" si="399"/>
        <v>6.7589143819094801E-3</v>
      </c>
      <c r="AS794" s="210">
        <f t="shared" si="399"/>
        <v>6.7589143819094801E-3</v>
      </c>
      <c r="AT794" s="210">
        <f t="shared" si="399"/>
        <v>6.7589143819094801E-3</v>
      </c>
      <c r="AU794" s="210">
        <f t="shared" si="399"/>
        <v>6.7589143819094801E-3</v>
      </c>
      <c r="AV794" s="210">
        <f t="shared" si="399"/>
        <v>6.7589143819094801E-3</v>
      </c>
      <c r="AW794" s="210">
        <f t="shared" si="399"/>
        <v>6.7589143819094801E-3</v>
      </c>
      <c r="AX794" s="210">
        <f t="shared" si="399"/>
        <v>6.7589143819094801E-3</v>
      </c>
      <c r="AY794" s="210">
        <f t="shared" si="399"/>
        <v>6.7589143819094801E-3</v>
      </c>
      <c r="AZ794" s="210">
        <f t="shared" si="399"/>
        <v>6.7589143819094801E-3</v>
      </c>
    </row>
    <row r="795" spans="2:52" s="202" customFormat="1" x14ac:dyDescent="0.25">
      <c r="B795" s="201"/>
      <c r="D795" s="208">
        <f t="shared" si="385"/>
        <v>31</v>
      </c>
      <c r="E795" s="207" t="s">
        <v>687</v>
      </c>
      <c r="G795"/>
      <c r="I795"/>
      <c r="J795"/>
      <c r="K795" s="211">
        <f t="shared" ref="K795:AL798" si="400">K794*($K$76/$K$71)^(1/(COUNT($D794:$D799)))</f>
        <v>1.1562265785322132E-2</v>
      </c>
      <c r="L795" s="211">
        <f t="shared" si="400"/>
        <v>1.1163500620730774E-2</v>
      </c>
      <c r="M795" s="211">
        <f t="shared" si="400"/>
        <v>1.0778488267175245E-2</v>
      </c>
      <c r="N795" s="211">
        <f t="shared" si="400"/>
        <v>1.040675441087846E-2</v>
      </c>
      <c r="O795" s="211">
        <f t="shared" si="400"/>
        <v>1.0047841096432438E-2</v>
      </c>
      <c r="P795" s="211">
        <f t="shared" si="400"/>
        <v>9.7013061626227432E-3</v>
      </c>
      <c r="Q795" s="211">
        <f t="shared" si="400"/>
        <v>9.3667226977104945E-3</v>
      </c>
      <c r="R795" s="211">
        <f t="shared" si="400"/>
        <v>9.0436785135008801E-3</v>
      </c>
      <c r="S795" s="211">
        <f t="shared" si="400"/>
        <v>8.7317756375502511E-3</v>
      </c>
      <c r="T795" s="211">
        <f t="shared" si="400"/>
        <v>8.4306298228862507E-3</v>
      </c>
      <c r="U795" s="211">
        <f t="shared" si="400"/>
        <v>8.1398700746369256E-3</v>
      </c>
      <c r="V795" s="211">
        <f t="shared" si="400"/>
        <v>7.8591381929857158E-3</v>
      </c>
      <c r="W795" s="211">
        <f t="shared" si="400"/>
        <v>7.5880883318892338E-3</v>
      </c>
      <c r="X795" s="211">
        <f t="shared" si="400"/>
        <v>7.3263865730141863E-3</v>
      </c>
      <c r="Y795" s="211">
        <f t="shared" si="400"/>
        <v>7.0737105143685993E-3</v>
      </c>
      <c r="Z795" s="211">
        <f t="shared" si="400"/>
        <v>6.8211933259299537E-3</v>
      </c>
      <c r="AA795" s="211">
        <f t="shared" si="400"/>
        <v>6.5688407503486628E-3</v>
      </c>
      <c r="AB795" s="211">
        <f t="shared" si="400"/>
        <v>6.3166589680433696E-3</v>
      </c>
      <c r="AC795" s="211">
        <f t="shared" si="400"/>
        <v>6.0646546497631505E-3</v>
      </c>
      <c r="AD795" s="211">
        <f t="shared" si="400"/>
        <v>5.8128350179886944E-3</v>
      </c>
      <c r="AE795" s="211">
        <f t="shared" si="400"/>
        <v>5.5612079191265764E-3</v>
      </c>
      <c r="AF795" s="211">
        <f t="shared" si="400"/>
        <v>5.3097819089969111E-3</v>
      </c>
      <c r="AG795" s="211">
        <f t="shared" si="400"/>
        <v>5.058566354848703E-3</v>
      </c>
      <c r="AH795" s="211">
        <f t="shared" si="400"/>
        <v>4.807571558137368E-3</v>
      </c>
      <c r="AI795" s="211">
        <f t="shared" si="400"/>
        <v>4.5568089036819607E-3</v>
      </c>
      <c r="AJ795" s="211">
        <f t="shared" si="400"/>
        <v>4.3062910427639723E-3</v>
      </c>
      <c r="AK795" s="211">
        <f t="shared" si="400"/>
        <v>4.0560321205129844E-3</v>
      </c>
      <c r="AL795" s="211">
        <f t="shared" si="400"/>
        <v>3.8060480619905388E-3</v>
      </c>
      <c r="AM795" s="211">
        <f>AM794*($K$76/$K$71)^(1/(COUNT($D794:$D799)))</f>
        <v>6.5630375071456084E-3</v>
      </c>
      <c r="AN795" s="210">
        <f t="shared" si="399"/>
        <v>6.5630375071456084E-3</v>
      </c>
      <c r="AO795" s="210">
        <f t="shared" si="399"/>
        <v>6.5630375071456084E-3</v>
      </c>
      <c r="AP795" s="210">
        <f t="shared" si="399"/>
        <v>6.5630375071456084E-3</v>
      </c>
      <c r="AQ795" s="210">
        <f t="shared" si="399"/>
        <v>6.5630375071456084E-3</v>
      </c>
      <c r="AR795" s="210">
        <f t="shared" si="399"/>
        <v>6.5630375071456084E-3</v>
      </c>
      <c r="AS795" s="210">
        <f t="shared" si="399"/>
        <v>6.5630375071456084E-3</v>
      </c>
      <c r="AT795" s="210">
        <f t="shared" si="399"/>
        <v>6.5630375071456084E-3</v>
      </c>
      <c r="AU795" s="210">
        <f t="shared" si="399"/>
        <v>6.5630375071456084E-3</v>
      </c>
      <c r="AV795" s="210">
        <f t="shared" si="399"/>
        <v>6.5630375071456084E-3</v>
      </c>
      <c r="AW795" s="210">
        <f t="shared" si="399"/>
        <v>6.5630375071456084E-3</v>
      </c>
      <c r="AX795" s="210">
        <f t="shared" si="399"/>
        <v>6.5630375071456084E-3</v>
      </c>
      <c r="AY795" s="210">
        <f t="shared" si="399"/>
        <v>6.5630375071456084E-3</v>
      </c>
      <c r="AZ795" s="210">
        <f t="shared" si="399"/>
        <v>6.5630375071456084E-3</v>
      </c>
    </row>
    <row r="796" spans="2:52" s="202" customFormat="1" x14ac:dyDescent="0.25">
      <c r="B796" s="201"/>
      <c r="D796" s="208">
        <f t="shared" si="385"/>
        <v>32</v>
      </c>
      <c r="E796" s="207" t="s">
        <v>688</v>
      </c>
      <c r="G796"/>
      <c r="I796"/>
      <c r="J796"/>
      <c r="K796" s="211">
        <f t="shared" si="400"/>
        <v>1.1227185273978486E-2</v>
      </c>
      <c r="L796" s="211">
        <f t="shared" si="400"/>
        <v>1.0839976532473936E-2</v>
      </c>
      <c r="M796" s="211">
        <f t="shared" si="400"/>
        <v>1.0466122038346511E-2</v>
      </c>
      <c r="N796" s="211">
        <f t="shared" si="400"/>
        <v>1.0105161223680529E-2</v>
      </c>
      <c r="O796" s="211">
        <f t="shared" si="400"/>
        <v>9.7566494048553134E-3</v>
      </c>
      <c r="P796" s="211">
        <f t="shared" si="400"/>
        <v>9.4201572347197404E-3</v>
      </c>
      <c r="Q796" s="211">
        <f t="shared" si="400"/>
        <v>9.095270173660467E-3</v>
      </c>
      <c r="R796" s="211">
        <f t="shared" si="400"/>
        <v>8.7815879789122069E-3</v>
      </c>
      <c r="S796" s="211">
        <f t="shared" si="400"/>
        <v>8.4787242114809265E-3</v>
      </c>
      <c r="T796" s="211">
        <f t="shared" si="400"/>
        <v>8.1863057600725531E-3</v>
      </c>
      <c r="U796" s="211">
        <f t="shared" si="400"/>
        <v>7.9039723814406104E-3</v>
      </c>
      <c r="V796" s="211">
        <f t="shared" si="400"/>
        <v>7.6313762565866161E-3</v>
      </c>
      <c r="W796" s="211">
        <f t="shared" si="400"/>
        <v>7.3681815622664527E-3</v>
      </c>
      <c r="X796" s="211">
        <f t="shared" si="400"/>
        <v>7.1140640572748184E-3</v>
      </c>
      <c r="Y796" s="211">
        <f t="shared" si="400"/>
        <v>6.868710682998133E-3</v>
      </c>
      <c r="Z796" s="211">
        <f t="shared" si="400"/>
        <v>6.6235115747866769E-3</v>
      </c>
      <c r="AA796" s="211">
        <f t="shared" si="400"/>
        <v>6.3784723088658518E-3</v>
      </c>
      <c r="AB796" s="211">
        <f t="shared" si="400"/>
        <v>6.1335988865425335E-3</v>
      </c>
      <c r="AC796" s="211">
        <f t="shared" si="400"/>
        <v>5.8888977852440015E-3</v>
      </c>
      <c r="AD796" s="211">
        <f t="shared" si="400"/>
        <v>5.6443760181396751E-3</v>
      </c>
      <c r="AE796" s="211">
        <f t="shared" si="400"/>
        <v>5.4000412042431627E-3</v>
      </c>
      <c r="AF796" s="211">
        <f t="shared" si="400"/>
        <v>5.1559016514224352E-3</v>
      </c>
      <c r="AG796" s="211">
        <f t="shared" si="400"/>
        <v>4.9119664554587205E-3</v>
      </c>
      <c r="AH796" s="211">
        <f t="shared" si="400"/>
        <v>4.6682456192658674E-3</v>
      </c>
      <c r="AI796" s="211">
        <f t="shared" si="400"/>
        <v>4.4247501977249188E-3</v>
      </c>
      <c r="AJ796" s="211">
        <f t="shared" si="400"/>
        <v>4.1814924754766079E-3</v>
      </c>
      <c r="AK796" s="211">
        <f t="shared" si="400"/>
        <v>3.9384861877172633E-3</v>
      </c>
      <c r="AL796" s="211">
        <f t="shared" si="400"/>
        <v>3.6957467979918104E-3</v>
      </c>
      <c r="AM796" s="211">
        <f>AM795*($K$76/$K$71)^(1/(COUNT($D795:$D800)))</f>
        <v>6.3728372466868317E-3</v>
      </c>
      <c r="AN796" s="210">
        <f t="shared" si="399"/>
        <v>6.3728372466868317E-3</v>
      </c>
      <c r="AO796" s="210">
        <f t="shared" si="399"/>
        <v>6.3728372466868317E-3</v>
      </c>
      <c r="AP796" s="210">
        <f t="shared" si="399"/>
        <v>6.3728372466868317E-3</v>
      </c>
      <c r="AQ796" s="210">
        <f t="shared" si="399"/>
        <v>6.3728372466868317E-3</v>
      </c>
      <c r="AR796" s="210">
        <f t="shared" si="399"/>
        <v>6.3728372466868317E-3</v>
      </c>
      <c r="AS796" s="210">
        <f t="shared" si="399"/>
        <v>6.3728372466868317E-3</v>
      </c>
      <c r="AT796" s="210">
        <f t="shared" si="399"/>
        <v>6.3728372466868317E-3</v>
      </c>
      <c r="AU796" s="210">
        <f t="shared" si="399"/>
        <v>6.3728372466868317E-3</v>
      </c>
      <c r="AV796" s="210">
        <f t="shared" si="399"/>
        <v>6.3728372466868317E-3</v>
      </c>
      <c r="AW796" s="210">
        <f t="shared" si="399"/>
        <v>6.3728372466868317E-3</v>
      </c>
      <c r="AX796" s="210">
        <f t="shared" si="399"/>
        <v>6.3728372466868317E-3</v>
      </c>
      <c r="AY796" s="210">
        <f t="shared" si="399"/>
        <v>6.3728372466868317E-3</v>
      </c>
      <c r="AZ796" s="210">
        <f t="shared" si="399"/>
        <v>6.3728372466868317E-3</v>
      </c>
    </row>
    <row r="797" spans="2:52" s="202" customFormat="1" x14ac:dyDescent="0.25">
      <c r="B797" s="201"/>
      <c r="D797" s="208">
        <f t="shared" si="385"/>
        <v>33</v>
      </c>
      <c r="E797" s="207" t="s">
        <v>689</v>
      </c>
      <c r="G797"/>
      <c r="I797"/>
      <c r="J797"/>
      <c r="K797" s="211">
        <f t="shared" si="400"/>
        <v>1.0901815571153432E-2</v>
      </c>
      <c r="L797" s="211">
        <f t="shared" si="400"/>
        <v>1.0525828341548806E-2</v>
      </c>
      <c r="M797" s="211">
        <f t="shared" si="400"/>
        <v>1.0162808346245942E-2</v>
      </c>
      <c r="N797" s="211">
        <f t="shared" si="400"/>
        <v>9.8123083648283035E-3</v>
      </c>
      <c r="O797" s="211">
        <f t="shared" si="400"/>
        <v>9.473896600839183E-3</v>
      </c>
      <c r="P797" s="211">
        <f t="shared" si="400"/>
        <v>9.147156149832511E-3</v>
      </c>
      <c r="Q797" s="211">
        <f t="shared" si="400"/>
        <v>8.8316844857698092E-3</v>
      </c>
      <c r="R797" s="211">
        <f t="shared" si="400"/>
        <v>8.5270929651305172E-3</v>
      </c>
      <c r="S797" s="211">
        <f t="shared" si="400"/>
        <v>8.2330063481248199E-3</v>
      </c>
      <c r="T797" s="211">
        <f t="shared" si="400"/>
        <v>7.9490623364191406E-3</v>
      </c>
      <c r="U797" s="211">
        <f t="shared" si="400"/>
        <v>7.6749111268047503E-3</v>
      </c>
      <c r="V797" s="211">
        <f t="shared" si="400"/>
        <v>7.4102149802597068E-3</v>
      </c>
      <c r="W797" s="211">
        <f t="shared" si="400"/>
        <v>7.1546478058731964E-3</v>
      </c>
      <c r="X797" s="211">
        <f t="shared" si="400"/>
        <v>6.9078947591196746E-3</v>
      </c>
      <c r="Y797" s="211">
        <f t="shared" si="400"/>
        <v>6.6696518539879632E-3</v>
      </c>
      <c r="Z797" s="211">
        <f t="shared" si="400"/>
        <v>6.4315587442102052E-3</v>
      </c>
      <c r="AA797" s="211">
        <f t="shared" si="400"/>
        <v>6.1936208444098731E-3</v>
      </c>
      <c r="AB797" s="211">
        <f t="shared" si="400"/>
        <v>5.95584398197283E-3</v>
      </c>
      <c r="AC797" s="211">
        <f t="shared" si="400"/>
        <v>5.7182344466071237E-3</v>
      </c>
      <c r="AD797" s="211">
        <f t="shared" si="400"/>
        <v>5.4807990482368544E-3</v>
      </c>
      <c r="AE797" s="211">
        <f t="shared" si="400"/>
        <v>5.2435451850726313E-3</v>
      </c>
      <c r="AF797" s="211">
        <f t="shared" si="400"/>
        <v>5.0064809242160646E-3</v>
      </c>
      <c r="AG797" s="211">
        <f t="shared" si="400"/>
        <v>4.7696150978478831E-3</v>
      </c>
      <c r="AH797" s="211">
        <f t="shared" si="400"/>
        <v>4.5329574189922599E-3</v>
      </c>
      <c r="AI797" s="211">
        <f t="shared" si="400"/>
        <v>4.296518622154002E-3</v>
      </c>
      <c r="AJ797" s="211">
        <f t="shared" si="400"/>
        <v>4.0603106359585264E-3</v>
      </c>
      <c r="AK797" s="211">
        <f t="shared" si="400"/>
        <v>3.824346797548988E-3</v>
      </c>
      <c r="AL797" s="211">
        <f t="shared" si="400"/>
        <v>3.5886421223286888E-3</v>
      </c>
      <c r="AM797" s="211">
        <f>AM796*($K$76/$K$71)^(1/(COUNT($D796:$D801)))</f>
        <v>6.1881490892808253E-3</v>
      </c>
      <c r="AN797" s="210">
        <f t="shared" si="399"/>
        <v>6.1881490892808253E-3</v>
      </c>
      <c r="AO797" s="210">
        <f t="shared" si="399"/>
        <v>6.1881490892808253E-3</v>
      </c>
      <c r="AP797" s="210">
        <f t="shared" si="399"/>
        <v>6.1881490892808253E-3</v>
      </c>
      <c r="AQ797" s="210">
        <f t="shared" si="399"/>
        <v>6.1881490892808253E-3</v>
      </c>
      <c r="AR797" s="210">
        <f t="shared" si="399"/>
        <v>6.1881490892808253E-3</v>
      </c>
      <c r="AS797" s="210">
        <f t="shared" si="399"/>
        <v>6.1881490892808253E-3</v>
      </c>
      <c r="AT797" s="210">
        <f t="shared" si="399"/>
        <v>6.1881490892808253E-3</v>
      </c>
      <c r="AU797" s="210">
        <f t="shared" si="399"/>
        <v>6.1881490892808253E-3</v>
      </c>
      <c r="AV797" s="210">
        <f t="shared" si="399"/>
        <v>6.1881490892808253E-3</v>
      </c>
      <c r="AW797" s="210">
        <f t="shared" si="399"/>
        <v>6.1881490892808253E-3</v>
      </c>
      <c r="AX797" s="210">
        <f t="shared" si="399"/>
        <v>6.1881490892808253E-3</v>
      </c>
      <c r="AY797" s="210">
        <f t="shared" si="399"/>
        <v>6.1881490892808253E-3</v>
      </c>
      <c r="AZ797" s="210">
        <f t="shared" si="399"/>
        <v>6.1881490892808253E-3</v>
      </c>
    </row>
    <row r="798" spans="2:52" s="202" customFormat="1" x14ac:dyDescent="0.25">
      <c r="B798" s="201"/>
      <c r="D798" s="208">
        <f t="shared" si="385"/>
        <v>34</v>
      </c>
      <c r="E798" s="202" t="s">
        <v>690</v>
      </c>
      <c r="G798"/>
      <c r="I798"/>
      <c r="J798"/>
      <c r="K798" s="211">
        <f t="shared" si="400"/>
        <v>1.0585875252535818E-2</v>
      </c>
      <c r="L798" s="211">
        <f t="shared" si="400"/>
        <v>1.0220784329545639E-2</v>
      </c>
      <c r="M798" s="211">
        <f t="shared" si="400"/>
        <v>9.8682848436232526E-3</v>
      </c>
      <c r="N798" s="211">
        <f t="shared" si="400"/>
        <v>9.5279425350337597E-3</v>
      </c>
      <c r="O798" s="211">
        <f t="shared" si="400"/>
        <v>9.1993381210076653E-3</v>
      </c>
      <c r="P798" s="211">
        <f t="shared" si="400"/>
        <v>8.8820667792078537E-3</v>
      </c>
      <c r="Q798" s="211">
        <f t="shared" si="400"/>
        <v>8.5757376490110272E-3</v>
      </c>
      <c r="R798" s="211">
        <f t="shared" si="400"/>
        <v>8.2799733499891726E-3</v>
      </c>
      <c r="S798" s="211">
        <f t="shared" si="400"/>
        <v>7.9944095169978933E-3</v>
      </c>
      <c r="T798" s="211">
        <f t="shared" si="400"/>
        <v>7.718694351298858E-3</v>
      </c>
      <c r="U798" s="211">
        <f t="shared" si="400"/>
        <v>7.4524881871633293E-3</v>
      </c>
      <c r="V798" s="211">
        <f t="shared" si="400"/>
        <v>7.1954630734229119E-3</v>
      </c>
      <c r="W798" s="211">
        <f t="shared" si="400"/>
        <v>6.9473023694519827E-3</v>
      </c>
      <c r="X798" s="211">
        <f t="shared" si="400"/>
        <v>6.7077003550840633E-3</v>
      </c>
      <c r="Y798" s="211">
        <f t="shared" si="400"/>
        <v>6.4763618539816093E-3</v>
      </c>
      <c r="Z798" s="211">
        <f t="shared" si="400"/>
        <v>6.2451688070853852E-3</v>
      </c>
      <c r="AA798" s="211">
        <f t="shared" si="400"/>
        <v>6.0141264721002424E-3</v>
      </c>
      <c r="AB798" s="211">
        <f t="shared" si="400"/>
        <v>5.7832405075313514E-3</v>
      </c>
      <c r="AC798" s="211">
        <f t="shared" si="400"/>
        <v>5.5525170208077321E-3</v>
      </c>
      <c r="AD798" s="211">
        <f t="shared" si="400"/>
        <v>5.3219626244983215E-3</v>
      </c>
      <c r="AE798" s="211">
        <f t="shared" si="400"/>
        <v>5.0915845024097134E-3</v>
      </c>
      <c r="AF798" s="211">
        <f t="shared" si="400"/>
        <v>4.8613904878546943E-3</v>
      </c>
      <c r="AG798" s="211">
        <f t="shared" si="400"/>
        <v>4.6313891570527749E-3</v>
      </c>
      <c r="AH798" s="211">
        <f t="shared" si="400"/>
        <v>4.4015899415396059E-3</v>
      </c>
      <c r="AI798" s="211">
        <f t="shared" si="400"/>
        <v>4.1720032647284289E-3</v>
      </c>
      <c r="AJ798" s="211">
        <f t="shared" si="400"/>
        <v>3.9426407095468569E-3</v>
      </c>
      <c r="AK798" s="211">
        <f t="shared" si="400"/>
        <v>3.7135152266206568E-3</v>
      </c>
      <c r="AL798" s="211">
        <f t="shared" si="400"/>
        <v>3.4846413961988889E-3</v>
      </c>
      <c r="AM798" s="211">
        <f>AM797*($K$76/$K$71)^(1/(COUNT($D797:$D802)))</f>
        <v>6.0088132912974237E-3</v>
      </c>
      <c r="AN798" s="210">
        <f t="shared" si="399"/>
        <v>6.0088132912974237E-3</v>
      </c>
      <c r="AO798" s="210">
        <f t="shared" si="399"/>
        <v>6.0088132912974237E-3</v>
      </c>
      <c r="AP798" s="210">
        <f t="shared" si="399"/>
        <v>6.0088132912974237E-3</v>
      </c>
      <c r="AQ798" s="210">
        <f t="shared" si="399"/>
        <v>6.0088132912974237E-3</v>
      </c>
      <c r="AR798" s="210">
        <f t="shared" si="399"/>
        <v>6.0088132912974237E-3</v>
      </c>
      <c r="AS798" s="210">
        <f t="shared" si="399"/>
        <v>6.0088132912974237E-3</v>
      </c>
      <c r="AT798" s="210">
        <f t="shared" si="399"/>
        <v>6.0088132912974237E-3</v>
      </c>
      <c r="AU798" s="210">
        <f t="shared" si="399"/>
        <v>6.0088132912974237E-3</v>
      </c>
      <c r="AV798" s="210">
        <f t="shared" si="399"/>
        <v>6.0088132912974237E-3</v>
      </c>
      <c r="AW798" s="210">
        <f t="shared" si="399"/>
        <v>6.0088132912974237E-3</v>
      </c>
      <c r="AX798" s="210">
        <f t="shared" si="399"/>
        <v>6.0088132912974237E-3</v>
      </c>
      <c r="AY798" s="210">
        <f t="shared" si="399"/>
        <v>6.0088132912974237E-3</v>
      </c>
      <c r="AZ798" s="210">
        <f t="shared" si="399"/>
        <v>6.0088132912974237E-3</v>
      </c>
    </row>
    <row r="799" spans="2:52" s="202" customFormat="1" x14ac:dyDescent="0.25">
      <c r="B799" s="201"/>
      <c r="D799" s="208">
        <f t="shared" si="385"/>
        <v>35</v>
      </c>
      <c r="E799" s="202" t="s">
        <v>691</v>
      </c>
      <c r="G799"/>
      <c r="I799"/>
      <c r="J799"/>
      <c r="K799" s="209" cm="1">
        <f t="array" ref="K799">SUMPRODUCT((EmissionRates!$J$120:$S$179)*(EmissionRates!$E$120:$E$179=$D799)*(EmissionRates!$J$8:$S$8=$E$767)*(EmissionRates!$B$120:$B$179=K$2)*(EmissionRates!$F$120:$F$179=$F$629))</f>
        <v>1.22357061751473E-2</v>
      </c>
      <c r="L799" s="210">
        <f t="shared" ref="L799:AL799" si="401">K799*($AM$71/$K$71)^(1/(COUNT(K$2:AM$2)))</f>
        <v>1.1813715063939837E-2</v>
      </c>
      <c r="M799" s="210">
        <f t="shared" si="401"/>
        <v>1.1406277791749839E-2</v>
      </c>
      <c r="N799" s="210">
        <f t="shared" si="401"/>
        <v>1.1012892418549376E-2</v>
      </c>
      <c r="O799" s="210">
        <f t="shared" si="401"/>
        <v>1.0633074315467478E-2</v>
      </c>
      <c r="P799" s="210">
        <f t="shared" si="401"/>
        <v>1.0266355567754362E-2</v>
      </c>
      <c r="Q799" s="210">
        <f t="shared" si="401"/>
        <v>9.9122843983365135E-3</v>
      </c>
      <c r="R799" s="210">
        <f t="shared" si="401"/>
        <v>9.5704246112524975E-3</v>
      </c>
      <c r="S799" s="210">
        <f t="shared" si="401"/>
        <v>9.2403550542838261E-3</v>
      </c>
      <c r="T799" s="210">
        <f t="shared" si="401"/>
        <v>8.9216691001188803E-3</v>
      </c>
      <c r="U799" s="210">
        <f t="shared" si="401"/>
        <v>8.6139741454107077E-3</v>
      </c>
      <c r="V799" s="210">
        <f t="shared" si="401"/>
        <v>8.3168911271115642E-3</v>
      </c>
      <c r="W799" s="210">
        <f t="shared" si="401"/>
        <v>8.0300540554883518E-3</v>
      </c>
      <c r="X799" s="210">
        <f t="shared" si="401"/>
        <v>7.7531095632436507E-3</v>
      </c>
      <c r="Y799" s="210">
        <f t="shared" si="401"/>
        <v>7.4857164701868859E-3</v>
      </c>
      <c r="Z799" s="210">
        <f t="shared" si="401"/>
        <v>7.2184915006803154E-3</v>
      </c>
      <c r="AA799" s="210">
        <f t="shared" si="401"/>
        <v>6.9514407318531481E-3</v>
      </c>
      <c r="AB799" s="210">
        <f t="shared" si="401"/>
        <v>6.6845707041004896E-3</v>
      </c>
      <c r="AC799" s="210">
        <f t="shared" si="401"/>
        <v>6.4178884767070159E-3</v>
      </c>
      <c r="AD799" s="210">
        <f t="shared" si="401"/>
        <v>6.1514016928244418E-3</v>
      </c>
      <c r="AE799" s="210">
        <f t="shared" si="401"/>
        <v>5.8851186558707266E-3</v>
      </c>
      <c r="AF799" s="210">
        <f t="shared" si="401"/>
        <v>5.6190484199969293E-3</v>
      </c>
      <c r="AG799" s="210">
        <f t="shared" si="401"/>
        <v>5.3532008980444112E-3</v>
      </c>
      <c r="AH799" s="210">
        <f t="shared" si="401"/>
        <v>5.08758699147349E-3</v>
      </c>
      <c r="AI799" s="210">
        <f t="shared" si="401"/>
        <v>4.8222187482082823E-3</v>
      </c>
      <c r="AJ799" s="210">
        <f t="shared" si="401"/>
        <v>4.557109556400033E-3</v>
      </c>
      <c r="AK799" s="210">
        <f t="shared" si="401"/>
        <v>4.2922743850567716E-3</v>
      </c>
      <c r="AL799" s="210">
        <f t="shared" si="401"/>
        <v>4.0277300867900415E-3</v>
      </c>
      <c r="AM799" s="209" cm="1">
        <f t="array" ref="AM799">SUMPRODUCT((EmissionRates!$J$120:$S$179)*(EmissionRates!$E$120:$E$179=$D799)*(EmissionRates!$J$8:$S$8=$E$767)*(EmissionRates!$B$120:$B$179=AM$2)*(EmissionRates!$F$120:$F$179=$F$629))</f>
        <v>5.8744786369161802E-3</v>
      </c>
      <c r="AN799" s="210">
        <f t="shared" si="399"/>
        <v>5.8744786369161802E-3</v>
      </c>
      <c r="AO799" s="210">
        <f t="shared" si="399"/>
        <v>5.8744786369161802E-3</v>
      </c>
      <c r="AP799" s="210">
        <f t="shared" si="399"/>
        <v>5.8744786369161802E-3</v>
      </c>
      <c r="AQ799" s="210">
        <f t="shared" si="399"/>
        <v>5.8744786369161802E-3</v>
      </c>
      <c r="AR799" s="210">
        <f t="shared" si="399"/>
        <v>5.8744786369161802E-3</v>
      </c>
      <c r="AS799" s="210">
        <f t="shared" si="399"/>
        <v>5.8744786369161802E-3</v>
      </c>
      <c r="AT799" s="210">
        <f t="shared" si="399"/>
        <v>5.8744786369161802E-3</v>
      </c>
      <c r="AU799" s="210">
        <f t="shared" si="399"/>
        <v>5.8744786369161802E-3</v>
      </c>
      <c r="AV799" s="210">
        <f t="shared" si="399"/>
        <v>5.8744786369161802E-3</v>
      </c>
      <c r="AW799" s="210">
        <f t="shared" si="399"/>
        <v>5.8744786369161802E-3</v>
      </c>
      <c r="AX799" s="210">
        <f t="shared" si="399"/>
        <v>5.8744786369161802E-3</v>
      </c>
      <c r="AY799" s="210">
        <f t="shared" si="399"/>
        <v>5.8744786369161802E-3</v>
      </c>
      <c r="AZ799" s="210">
        <f t="shared" si="399"/>
        <v>5.8744786369161802E-3</v>
      </c>
    </row>
    <row r="800" spans="2:52" s="202" customFormat="1" x14ac:dyDescent="0.25">
      <c r="B800" s="201"/>
      <c r="D800" s="208">
        <f t="shared" si="385"/>
        <v>36</v>
      </c>
      <c r="E800" s="202" t="s">
        <v>692</v>
      </c>
      <c r="G800"/>
      <c r="I800"/>
      <c r="J800"/>
      <c r="K800" s="211">
        <f t="shared" ref="K800:AL803" si="402">K799*($K$76/$K$71)^(1/(COUNT($D799:$D804)))</f>
        <v>1.1881109008991192E-2</v>
      </c>
      <c r="L800" s="211">
        <f t="shared" si="402"/>
        <v>1.1471347420954297E-2</v>
      </c>
      <c r="M800" s="211">
        <f t="shared" si="402"/>
        <v>1.1075717894066193E-2</v>
      </c>
      <c r="N800" s="211">
        <f t="shared" si="402"/>
        <v>1.0693733034783551E-2</v>
      </c>
      <c r="O800" s="211">
        <f t="shared" si="402"/>
        <v>1.0324922259033623E-2</v>
      </c>
      <c r="P800" s="211">
        <f t="shared" si="402"/>
        <v>9.9688312124808619E-3</v>
      </c>
      <c r="Q800" s="211">
        <f t="shared" si="402"/>
        <v>9.625021210787699E-3</v>
      </c>
      <c r="R800" s="211">
        <f t="shared" si="402"/>
        <v>9.2930686991798579E-3</v>
      </c>
      <c r="S800" s="211">
        <f t="shared" si="402"/>
        <v>8.972564730650473E-3</v>
      </c>
      <c r="T800" s="211">
        <f t="shared" si="402"/>
        <v>8.6631144621601448E-3</v>
      </c>
      <c r="U800" s="211">
        <f t="shared" si="402"/>
        <v>8.3643366682123101E-3</v>
      </c>
      <c r="V800" s="211">
        <f t="shared" si="402"/>
        <v>8.0758632712046585E-3</v>
      </c>
      <c r="W800" s="211">
        <f t="shared" si="402"/>
        <v>7.7973388879780262E-3</v>
      </c>
      <c r="X800" s="211">
        <f t="shared" si="402"/>
        <v>7.5284203920041393E-3</v>
      </c>
      <c r="Y800" s="211">
        <f t="shared" si="402"/>
        <v>7.2687764906728368E-3</v>
      </c>
      <c r="Z800" s="211">
        <f t="shared" si="402"/>
        <v>7.0092958405832901E-3</v>
      </c>
      <c r="AA800" s="211">
        <f t="shared" si="402"/>
        <v>6.7499843427463223E-3</v>
      </c>
      <c r="AB800" s="211">
        <f t="shared" si="402"/>
        <v>6.4908483480129679E-3</v>
      </c>
      <c r="AC800" s="211">
        <f t="shared" si="402"/>
        <v>6.2318947110861405E-3</v>
      </c>
      <c r="AD800" s="211">
        <f t="shared" si="402"/>
        <v>5.9731308536150182E-3</v>
      </c>
      <c r="AE800" s="211">
        <f t="shared" si="402"/>
        <v>5.7145648383801657E-3</v>
      </c>
      <c r="AF800" s="211">
        <f t="shared" si="402"/>
        <v>5.456205457138606E-3</v>
      </c>
      <c r="AG800" s="211">
        <f t="shared" si="402"/>
        <v>5.1980623354523723E-3</v>
      </c>
      <c r="AH800" s="211">
        <f t="shared" si="402"/>
        <v>4.9401460588517597E-3</v>
      </c>
      <c r="AI800" s="211">
        <f t="shared" si="402"/>
        <v>4.6824683261057409E-3</v>
      </c>
      <c r="AJ800" s="211">
        <f t="shared" si="402"/>
        <v>4.425042137369932E-3</v>
      </c>
      <c r="AK800" s="211">
        <f t="shared" si="402"/>
        <v>4.1678820278426808E-3</v>
      </c>
      <c r="AL800" s="211">
        <f t="shared" si="402"/>
        <v>3.9110043617380302E-3</v>
      </c>
      <c r="AM800" s="211">
        <f>AM799*($K$76/$K$71)^(1/(COUNT($D799:$D804)))</f>
        <v>5.7042331727413268E-3</v>
      </c>
      <c r="AN800" s="210">
        <f t="shared" si="399"/>
        <v>5.7042331727413268E-3</v>
      </c>
      <c r="AO800" s="210">
        <f t="shared" si="399"/>
        <v>5.7042331727413268E-3</v>
      </c>
      <c r="AP800" s="210">
        <f t="shared" si="399"/>
        <v>5.7042331727413268E-3</v>
      </c>
      <c r="AQ800" s="210">
        <f t="shared" si="399"/>
        <v>5.7042331727413268E-3</v>
      </c>
      <c r="AR800" s="210">
        <f t="shared" si="399"/>
        <v>5.7042331727413268E-3</v>
      </c>
      <c r="AS800" s="210">
        <f t="shared" si="399"/>
        <v>5.7042331727413268E-3</v>
      </c>
      <c r="AT800" s="210">
        <f t="shared" si="399"/>
        <v>5.7042331727413268E-3</v>
      </c>
      <c r="AU800" s="210">
        <f t="shared" si="399"/>
        <v>5.7042331727413268E-3</v>
      </c>
      <c r="AV800" s="210">
        <f t="shared" si="399"/>
        <v>5.7042331727413268E-3</v>
      </c>
      <c r="AW800" s="210">
        <f t="shared" si="399"/>
        <v>5.7042331727413268E-3</v>
      </c>
      <c r="AX800" s="210">
        <f t="shared" si="399"/>
        <v>5.7042331727413268E-3</v>
      </c>
      <c r="AY800" s="210">
        <f t="shared" si="399"/>
        <v>5.7042331727413268E-3</v>
      </c>
      <c r="AZ800" s="210">
        <f t="shared" si="399"/>
        <v>5.7042331727413268E-3</v>
      </c>
    </row>
    <row r="801" spans="2:52" s="202" customFormat="1" x14ac:dyDescent="0.25">
      <c r="B801" s="201"/>
      <c r="D801" s="208">
        <f t="shared" si="385"/>
        <v>37</v>
      </c>
      <c r="E801" s="202" t="s">
        <v>693</v>
      </c>
      <c r="G801"/>
      <c r="I801"/>
      <c r="J801"/>
      <c r="K801" s="211">
        <f t="shared" si="402"/>
        <v>1.1536788254220423E-2</v>
      </c>
      <c r="L801" s="211">
        <f t="shared" si="402"/>
        <v>1.1138901771374648E-2</v>
      </c>
      <c r="M801" s="211">
        <f t="shared" si="402"/>
        <v>1.0754737795152279E-2</v>
      </c>
      <c r="N801" s="211">
        <f t="shared" si="402"/>
        <v>1.0383823056929857E-2</v>
      </c>
      <c r="O801" s="211">
        <f t="shared" si="402"/>
        <v>1.0025700610407251E-2</v>
      </c>
      <c r="P801" s="211">
        <f t="shared" si="402"/>
        <v>9.6799292686752594E-3</v>
      </c>
      <c r="Q801" s="211">
        <f t="shared" si="402"/>
        <v>9.3460830606979135E-3</v>
      </c>
      <c r="R801" s="211">
        <f t="shared" si="402"/>
        <v>9.0237507065398844E-3</v>
      </c>
      <c r="S801" s="211">
        <f t="shared" si="402"/>
        <v>8.7125351106925059E-3</v>
      </c>
      <c r="T801" s="211">
        <f t="shared" si="402"/>
        <v>8.4120528728742275E-3</v>
      </c>
      <c r="U801" s="211">
        <f t="shared" si="402"/>
        <v>8.1219338157028191E-3</v>
      </c>
      <c r="V801" s="211">
        <f t="shared" si="402"/>
        <v>7.8418205286574436E-3</v>
      </c>
      <c r="W801" s="211">
        <f t="shared" si="402"/>
        <v>7.5713679277688139E-3</v>
      </c>
      <c r="X801" s="211">
        <f t="shared" si="402"/>
        <v>7.3102428304949538E-3</v>
      </c>
      <c r="Y801" s="211">
        <f t="shared" si="402"/>
        <v>7.0581235452588627E-3</v>
      </c>
      <c r="Z801" s="211">
        <f t="shared" si="402"/>
        <v>6.8061627801581362E-3</v>
      </c>
      <c r="AA801" s="211">
        <f t="shared" si="402"/>
        <v>6.554366265189215E-3</v>
      </c>
      <c r="AB801" s="211">
        <f t="shared" si="402"/>
        <v>6.3027401671521483E-3</v>
      </c>
      <c r="AC801" s="211">
        <f t="shared" si="402"/>
        <v>6.0512911420969743E-3</v>
      </c>
      <c r="AD801" s="211">
        <f t="shared" si="402"/>
        <v>5.8000263965895943E-3</v>
      </c>
      <c r="AE801" s="211">
        <f t="shared" si="402"/>
        <v>5.5489537597469742E-3</v>
      </c>
      <c r="AF801" s="211">
        <f t="shared" si="402"/>
        <v>5.2980817685364199E-3</v>
      </c>
      <c r="AG801" s="211">
        <f t="shared" si="402"/>
        <v>5.0474197695661391E-3</v>
      </c>
      <c r="AH801" s="211">
        <f t="shared" si="402"/>
        <v>4.7969780415922239E-3</v>
      </c>
      <c r="AI801" s="211">
        <f t="shared" si="402"/>
        <v>4.5467679443471996E-3</v>
      </c>
      <c r="AJ801" s="211">
        <f t="shared" si="402"/>
        <v>4.2968021012353723E-3</v>
      </c>
      <c r="AK801" s="211">
        <f t="shared" si="402"/>
        <v>4.0470946262174375E-3</v>
      </c>
      <c r="AL801" s="211">
        <f t="shared" si="402"/>
        <v>3.7976614092639538E-3</v>
      </c>
      <c r="AM801" s="211">
        <f>AM800*($K$76/$K$71)^(1/(COUNT($D800:$D805)))</f>
        <v>5.5389215111834363E-3</v>
      </c>
      <c r="AN801" s="210">
        <f t="shared" si="399"/>
        <v>5.5389215111834363E-3</v>
      </c>
      <c r="AO801" s="210">
        <f t="shared" si="399"/>
        <v>5.5389215111834363E-3</v>
      </c>
      <c r="AP801" s="210">
        <f t="shared" si="399"/>
        <v>5.5389215111834363E-3</v>
      </c>
      <c r="AQ801" s="210">
        <f t="shared" si="399"/>
        <v>5.5389215111834363E-3</v>
      </c>
      <c r="AR801" s="210">
        <f t="shared" si="399"/>
        <v>5.5389215111834363E-3</v>
      </c>
      <c r="AS801" s="210">
        <f t="shared" si="399"/>
        <v>5.5389215111834363E-3</v>
      </c>
      <c r="AT801" s="210">
        <f t="shared" si="399"/>
        <v>5.5389215111834363E-3</v>
      </c>
      <c r="AU801" s="210">
        <f t="shared" si="399"/>
        <v>5.5389215111834363E-3</v>
      </c>
      <c r="AV801" s="210">
        <f t="shared" si="399"/>
        <v>5.5389215111834363E-3</v>
      </c>
      <c r="AW801" s="210">
        <f t="shared" si="399"/>
        <v>5.5389215111834363E-3</v>
      </c>
      <c r="AX801" s="210">
        <f t="shared" si="399"/>
        <v>5.5389215111834363E-3</v>
      </c>
      <c r="AY801" s="210">
        <f t="shared" si="399"/>
        <v>5.5389215111834363E-3</v>
      </c>
      <c r="AZ801" s="210">
        <f t="shared" si="399"/>
        <v>5.5389215111834363E-3</v>
      </c>
    </row>
    <row r="802" spans="2:52" s="202" customFormat="1" x14ac:dyDescent="0.25">
      <c r="B802" s="201"/>
      <c r="D802" s="208">
        <f t="shared" si="385"/>
        <v>38</v>
      </c>
      <c r="E802" s="202" t="s">
        <v>694</v>
      </c>
      <c r="G802"/>
      <c r="I802"/>
      <c r="J802"/>
      <c r="K802" s="211">
        <f t="shared" si="402"/>
        <v>1.1202446095056865E-2</v>
      </c>
      <c r="L802" s="211">
        <f t="shared" si="402"/>
        <v>1.081609057064122E-2</v>
      </c>
      <c r="M802" s="211">
        <f t="shared" si="402"/>
        <v>1.0443059867428007E-2</v>
      </c>
      <c r="N802" s="211">
        <f t="shared" si="402"/>
        <v>1.0082894432366065E-2</v>
      </c>
      <c r="O802" s="211">
        <f t="shared" si="402"/>
        <v>9.735150561698094E-3</v>
      </c>
      <c r="P802" s="211">
        <f t="shared" si="402"/>
        <v>9.3993998543423357E-3</v>
      </c>
      <c r="Q802" s="211">
        <f t="shared" si="402"/>
        <v>9.0752286841262898E-3</v>
      </c>
      <c r="R802" s="211">
        <f t="shared" si="402"/>
        <v>8.7622376902223194E-3</v>
      </c>
      <c r="S802" s="211">
        <f t="shared" si="402"/>
        <v>8.4600412851573437E-3</v>
      </c>
      <c r="T802" s="211">
        <f t="shared" si="402"/>
        <v>8.1682671797905469E-3</v>
      </c>
      <c r="U802" s="211">
        <f t="shared" si="402"/>
        <v>7.8865559246738999E-3</v>
      </c>
      <c r="V802" s="211">
        <f t="shared" si="402"/>
        <v>7.6145604672304412E-3</v>
      </c>
      <c r="W802" s="211">
        <f t="shared" si="402"/>
        <v>7.3519457242048466E-3</v>
      </c>
      <c r="X802" s="211">
        <f t="shared" si="402"/>
        <v>7.0983881688595121E-3</v>
      </c>
      <c r="Y802" s="211">
        <f t="shared" si="402"/>
        <v>6.8535754324076346E-3</v>
      </c>
      <c r="Z802" s="211">
        <f t="shared" si="402"/>
        <v>6.6089166220946686E-3</v>
      </c>
      <c r="AA802" s="211">
        <f t="shared" si="402"/>
        <v>6.3644173018587592E-3</v>
      </c>
      <c r="AB802" s="211">
        <f t="shared" si="402"/>
        <v>6.1200834597828638E-3</v>
      </c>
      <c r="AC802" s="211">
        <f t="shared" si="402"/>
        <v>5.8759215590212096E-3</v>
      </c>
      <c r="AD802" s="211">
        <f t="shared" si="402"/>
        <v>5.6319385972896461E-3</v>
      </c>
      <c r="AE802" s="211">
        <f t="shared" si="402"/>
        <v>5.3881421768132353E-3</v>
      </c>
      <c r="AF802" s="211">
        <f t="shared" si="402"/>
        <v>5.1445405871535042E-3</v>
      </c>
      <c r="AG802" s="211">
        <f t="shared" si="402"/>
        <v>4.9011429040490637E-3</v>
      </c>
      <c r="AH802" s="211">
        <f t="shared" si="402"/>
        <v>4.6579591083722779E-3</v>
      </c>
      <c r="AI802" s="211">
        <f t="shared" si="402"/>
        <v>4.415000230644681E-3</v>
      </c>
      <c r="AJ802" s="211">
        <f t="shared" si="402"/>
        <v>4.1722785284377169E-3</v>
      </c>
      <c r="AK802" s="211">
        <f t="shared" si="402"/>
        <v>3.9298077066821178E-3</v>
      </c>
      <c r="AL802" s="211">
        <f t="shared" si="402"/>
        <v>3.6876031948487814E-3</v>
      </c>
      <c r="AM802" s="211">
        <f>AM801*($K$76/$K$71)^(1/(COUNT($D801:$D806)))</f>
        <v>5.3784006680615143E-3</v>
      </c>
      <c r="AN802" s="210">
        <f t="shared" si="399"/>
        <v>5.3784006680615143E-3</v>
      </c>
      <c r="AO802" s="210">
        <f t="shared" si="399"/>
        <v>5.3784006680615143E-3</v>
      </c>
      <c r="AP802" s="210">
        <f t="shared" si="399"/>
        <v>5.3784006680615143E-3</v>
      </c>
      <c r="AQ802" s="210">
        <f t="shared" si="399"/>
        <v>5.3784006680615143E-3</v>
      </c>
      <c r="AR802" s="210">
        <f t="shared" si="399"/>
        <v>5.3784006680615143E-3</v>
      </c>
      <c r="AS802" s="210">
        <f t="shared" si="399"/>
        <v>5.3784006680615143E-3</v>
      </c>
      <c r="AT802" s="210">
        <f t="shared" si="399"/>
        <v>5.3784006680615143E-3</v>
      </c>
      <c r="AU802" s="210">
        <f t="shared" si="399"/>
        <v>5.3784006680615143E-3</v>
      </c>
      <c r="AV802" s="210">
        <f t="shared" si="399"/>
        <v>5.3784006680615143E-3</v>
      </c>
      <c r="AW802" s="210">
        <f t="shared" si="399"/>
        <v>5.3784006680615143E-3</v>
      </c>
      <c r="AX802" s="210">
        <f t="shared" si="399"/>
        <v>5.3784006680615143E-3</v>
      </c>
      <c r="AY802" s="210">
        <f t="shared" si="399"/>
        <v>5.3784006680615143E-3</v>
      </c>
      <c r="AZ802" s="210">
        <f t="shared" si="399"/>
        <v>5.3784006680615143E-3</v>
      </c>
    </row>
    <row r="803" spans="2:52" s="202" customFormat="1" x14ac:dyDescent="0.25">
      <c r="B803" s="201"/>
      <c r="D803" s="208">
        <f t="shared" si="385"/>
        <v>39</v>
      </c>
      <c r="E803" s="202" t="s">
        <v>695</v>
      </c>
      <c r="G803"/>
      <c r="I803"/>
      <c r="J803"/>
      <c r="K803" s="211">
        <f t="shared" si="402"/>
        <v>1.0877793346579444E-2</v>
      </c>
      <c r="L803" s="211">
        <f t="shared" si="402"/>
        <v>1.0502634607386119E-2</v>
      </c>
      <c r="M803" s="211">
        <f t="shared" si="402"/>
        <v>1.0140414529105801E-2</v>
      </c>
      <c r="N803" s="211">
        <f t="shared" si="402"/>
        <v>9.7906868767751697E-3</v>
      </c>
      <c r="O803" s="211">
        <f t="shared" si="402"/>
        <v>9.4530208054039392E-3</v>
      </c>
      <c r="P803" s="211">
        <f t="shared" si="402"/>
        <v>9.1270003291978215E-3</v>
      </c>
      <c r="Q803" s="211">
        <f t="shared" si="402"/>
        <v>8.8122238090871854E-3</v>
      </c>
      <c r="R803" s="211">
        <f t="shared" si="402"/>
        <v>8.5083034579301105E-3</v>
      </c>
      <c r="S803" s="211">
        <f t="shared" si="402"/>
        <v>8.2148648627802055E-3</v>
      </c>
      <c r="T803" s="211">
        <f t="shared" si="402"/>
        <v>7.9315465236307232E-3</v>
      </c>
      <c r="U803" s="211">
        <f t="shared" si="402"/>
        <v>7.6579994080666867E-3</v>
      </c>
      <c r="V803" s="211">
        <f t="shared" si="402"/>
        <v>7.3938865212763785E-3</v>
      </c>
      <c r="W803" s="211">
        <f t="shared" si="402"/>
        <v>7.1388824908925142E-3</v>
      </c>
      <c r="X803" s="211">
        <f t="shared" si="402"/>
        <v>6.8926731661516014E-3</v>
      </c>
      <c r="Y803" s="211">
        <f t="shared" si="402"/>
        <v>6.654955230877696E-3</v>
      </c>
      <c r="Z803" s="211">
        <f t="shared" si="402"/>
        <v>6.4173867608826691E-3</v>
      </c>
      <c r="AA803" s="211">
        <f t="shared" si="402"/>
        <v>6.1799731588588272E-3</v>
      </c>
      <c r="AB803" s="211">
        <f t="shared" si="402"/>
        <v>5.9427202393513507E-3</v>
      </c>
      <c r="AC803" s="211">
        <f t="shared" si="402"/>
        <v>5.7056342782088772E-3</v>
      </c>
      <c r="AD803" s="211">
        <f t="shared" si="402"/>
        <v>5.4687220703497881E-3</v>
      </c>
      <c r="AE803" s="211">
        <f t="shared" si="402"/>
        <v>5.2319909976826871E-3</v>
      </c>
      <c r="AF803" s="211">
        <f t="shared" si="402"/>
        <v>4.9954491095332721E-3</v>
      </c>
      <c r="AG803" s="211">
        <f t="shared" si="402"/>
        <v>4.7591052186204989E-3</v>
      </c>
      <c r="AH803" s="211">
        <f t="shared" si="402"/>
        <v>4.5229690165658311E-3</v>
      </c>
      <c r="AI803" s="211">
        <f t="shared" si="402"/>
        <v>4.2870512142205172E-3</v>
      </c>
      <c r="AJ803" s="211">
        <f t="shared" si="402"/>
        <v>4.0513637139251678E-3</v>
      </c>
      <c r="AK803" s="211">
        <f t="shared" si="402"/>
        <v>3.8159198234344526E-3</v>
      </c>
      <c r="AL803" s="211">
        <f t="shared" si="402"/>
        <v>3.580734525065131E-3</v>
      </c>
      <c r="AM803" s="211">
        <f>AM802*($K$76/$K$71)^(1/(COUNT($D802:$D807)))</f>
        <v>5.2225318029509339E-3</v>
      </c>
      <c r="AN803" s="210">
        <f t="shared" si="399"/>
        <v>5.2225318029509339E-3</v>
      </c>
      <c r="AO803" s="210">
        <f t="shared" si="399"/>
        <v>5.2225318029509339E-3</v>
      </c>
      <c r="AP803" s="210">
        <f t="shared" si="399"/>
        <v>5.2225318029509339E-3</v>
      </c>
      <c r="AQ803" s="210">
        <f t="shared" si="399"/>
        <v>5.2225318029509339E-3</v>
      </c>
      <c r="AR803" s="210">
        <f t="shared" si="399"/>
        <v>5.2225318029509339E-3</v>
      </c>
      <c r="AS803" s="210">
        <f t="shared" si="399"/>
        <v>5.2225318029509339E-3</v>
      </c>
      <c r="AT803" s="210">
        <f t="shared" si="399"/>
        <v>5.2225318029509339E-3</v>
      </c>
      <c r="AU803" s="210">
        <f t="shared" si="399"/>
        <v>5.2225318029509339E-3</v>
      </c>
      <c r="AV803" s="210">
        <f t="shared" si="399"/>
        <v>5.2225318029509339E-3</v>
      </c>
      <c r="AW803" s="210">
        <f t="shared" si="399"/>
        <v>5.2225318029509339E-3</v>
      </c>
      <c r="AX803" s="210">
        <f t="shared" si="399"/>
        <v>5.2225318029509339E-3</v>
      </c>
      <c r="AY803" s="210">
        <f t="shared" si="399"/>
        <v>5.2225318029509339E-3</v>
      </c>
      <c r="AZ803" s="210">
        <f t="shared" si="399"/>
        <v>5.2225318029509339E-3</v>
      </c>
    </row>
    <row r="804" spans="2:52" s="202" customFormat="1" x14ac:dyDescent="0.25">
      <c r="B804" s="201"/>
      <c r="D804" s="208">
        <f t="shared" si="385"/>
        <v>40</v>
      </c>
      <c r="E804" s="202" t="s">
        <v>696</v>
      </c>
      <c r="G804"/>
      <c r="I804"/>
      <c r="J804"/>
      <c r="K804" s="209" cm="1">
        <f t="array" ref="K804">SUMPRODUCT((EmissionRates!$J$120:$S$179)*(EmissionRates!$E$120:$E$179=$D804)*(EmissionRates!$J$8:$S$8=$E$767)*(EmissionRates!$B$120:$B$179=K$2)*(EmissionRates!$F$120:$F$179=$F$629))</f>
        <v>1.18555675134757E-2</v>
      </c>
      <c r="L804" s="210">
        <f t="shared" ref="L804:AL804" si="403">K804*($AM$71/$K$71)^(1/(COUNT(K$2:AM$2)))</f>
        <v>1.144668681322086E-2</v>
      </c>
      <c r="M804" s="210">
        <f t="shared" si="403"/>
        <v>1.1051907793619505E-2</v>
      </c>
      <c r="N804" s="210">
        <f t="shared" si="403"/>
        <v>1.0670744108905918E-2</v>
      </c>
      <c r="O804" s="210">
        <f t="shared" si="403"/>
        <v>1.0302726186648686E-2</v>
      </c>
      <c r="P804" s="210">
        <f t="shared" si="403"/>
        <v>9.9474006492636102E-3</v>
      </c>
      <c r="Q804" s="210">
        <f t="shared" si="403"/>
        <v>9.6043297554777793E-3</v>
      </c>
      <c r="R804" s="210">
        <f t="shared" si="403"/>
        <v>9.2730908610566994E-3</v>
      </c>
      <c r="S804" s="210">
        <f t="shared" si="403"/>
        <v>8.9532758981301329E-3</v>
      </c>
      <c r="T804" s="210">
        <f t="shared" si="403"/>
        <v>8.6444908724752113E-3</v>
      </c>
      <c r="U804" s="210">
        <f t="shared" si="403"/>
        <v>8.346355378137495E-3</v>
      </c>
      <c r="V804" s="210">
        <f t="shared" si="403"/>
        <v>8.0585021287920208E-3</v>
      </c>
      <c r="W804" s="210">
        <f t="shared" si="403"/>
        <v>7.7805765052670088E-3</v>
      </c>
      <c r="X804" s="210">
        <f t="shared" si="403"/>
        <v>7.5122361186727889E-3</v>
      </c>
      <c r="Y804" s="210">
        <f t="shared" si="403"/>
        <v>7.2531503885977606E-3</v>
      </c>
      <c r="Z804" s="210">
        <f t="shared" si="403"/>
        <v>6.9942275588140111E-3</v>
      </c>
      <c r="AA804" s="210">
        <f t="shared" si="403"/>
        <v>6.7354735176466275E-3</v>
      </c>
      <c r="AB804" s="210">
        <f t="shared" si="403"/>
        <v>6.4768946022938576E-3</v>
      </c>
      <c r="AC804" s="210">
        <f t="shared" si="403"/>
        <v>6.2184976527226701E-3</v>
      </c>
      <c r="AD804" s="210">
        <f t="shared" si="403"/>
        <v>5.9602900746275021E-3</v>
      </c>
      <c r="AE804" s="210">
        <f t="shared" si="403"/>
        <v>5.7022799134559005E-3</v>
      </c>
      <c r="AF804" s="210">
        <f t="shared" si="403"/>
        <v>5.444475942064749E-3</v>
      </c>
      <c r="AG804" s="210">
        <f t="shared" si="403"/>
        <v>5.1868877653234629E-3</v>
      </c>
      <c r="AH804" s="210">
        <f t="shared" si="403"/>
        <v>4.9295259460060189E-3</v>
      </c>
      <c r="AI804" s="210">
        <f t="shared" si="403"/>
        <v>4.6724021577318822E-3</v>
      </c>
      <c r="AJ804" s="210">
        <f t="shared" si="403"/>
        <v>4.4155293727094974E-3</v>
      </c>
      <c r="AK804" s="210">
        <f t="shared" si="403"/>
        <v>4.158922094890067E-3</v>
      </c>
      <c r="AL804" s="210">
        <f t="shared" si="403"/>
        <v>3.9025966533085539E-3</v>
      </c>
      <c r="AM804" s="209" cm="1">
        <f t="array" ref="AM804">SUMPRODUCT((EmissionRates!$J$120:$S$179)*(EmissionRates!$E$120:$E$179=$D804)*(EmissionRates!$J$8:$S$8=$E$767)*(EmissionRates!$B$120:$B$179=AM$2)*(EmissionRates!$F$120:$F$179=$F$629))</f>
        <v>5.1992405371190003E-3</v>
      </c>
      <c r="AN804" s="210">
        <f t="shared" si="399"/>
        <v>5.1992405371190003E-3</v>
      </c>
      <c r="AO804" s="210">
        <f t="shared" si="399"/>
        <v>5.1992405371190003E-3</v>
      </c>
      <c r="AP804" s="210">
        <f t="shared" si="399"/>
        <v>5.1992405371190003E-3</v>
      </c>
      <c r="AQ804" s="210">
        <f t="shared" si="399"/>
        <v>5.1992405371190003E-3</v>
      </c>
      <c r="AR804" s="210">
        <f t="shared" si="399"/>
        <v>5.1992405371190003E-3</v>
      </c>
      <c r="AS804" s="210">
        <f t="shared" si="399"/>
        <v>5.1992405371190003E-3</v>
      </c>
      <c r="AT804" s="210">
        <f t="shared" si="399"/>
        <v>5.1992405371190003E-3</v>
      </c>
      <c r="AU804" s="210">
        <f t="shared" si="399"/>
        <v>5.1992405371190003E-3</v>
      </c>
      <c r="AV804" s="210">
        <f t="shared" si="399"/>
        <v>5.1992405371190003E-3</v>
      </c>
      <c r="AW804" s="210">
        <f t="shared" si="399"/>
        <v>5.1992405371190003E-3</v>
      </c>
      <c r="AX804" s="210">
        <f t="shared" si="399"/>
        <v>5.1992405371190003E-3</v>
      </c>
      <c r="AY804" s="210">
        <f t="shared" si="399"/>
        <v>5.1992405371190003E-3</v>
      </c>
      <c r="AZ804" s="210">
        <f t="shared" si="399"/>
        <v>5.1992405371190003E-3</v>
      </c>
    </row>
    <row r="805" spans="2:52" s="202" customFormat="1" x14ac:dyDescent="0.25">
      <c r="B805" s="201"/>
      <c r="D805" s="208">
        <f t="shared" si="385"/>
        <v>41</v>
      </c>
      <c r="E805" s="202" t="s">
        <v>697</v>
      </c>
      <c r="G805"/>
      <c r="I805"/>
      <c r="J805"/>
      <c r="K805" s="211">
        <f t="shared" ref="K805:AL808" si="404">K804*($K$76/$K$71)^(1/(COUNT($D804:$D809)))</f>
        <v>1.1511986964607193E-2</v>
      </c>
      <c r="L805" s="211">
        <f t="shared" si="404"/>
        <v>1.1114955840954704E-2</v>
      </c>
      <c r="M805" s="211">
        <f t="shared" si="404"/>
        <v>1.0731617723872966E-2</v>
      </c>
      <c r="N805" s="211">
        <f t="shared" si="404"/>
        <v>1.0361500362150985E-2</v>
      </c>
      <c r="O805" s="211">
        <f t="shared" si="404"/>
        <v>1.000414779181207E-2</v>
      </c>
      <c r="P805" s="211">
        <f t="shared" si="404"/>
        <v>9.6591197743916019E-3</v>
      </c>
      <c r="Q805" s="211">
        <f t="shared" si="404"/>
        <v>9.3259912545877628E-3</v>
      </c>
      <c r="R805" s="211">
        <f t="shared" si="404"/>
        <v>9.0043518366170888E-3</v>
      </c>
      <c r="S805" s="211">
        <f t="shared" si="404"/>
        <v>8.6938052786297015E-3</v>
      </c>
      <c r="T805" s="211">
        <f t="shared" si="404"/>
        <v>8.393969004561434E-3</v>
      </c>
      <c r="U805" s="211">
        <f t="shared" si="404"/>
        <v>8.104473632821416E-3</v>
      </c>
      <c r="V805" s="211">
        <f t="shared" si="404"/>
        <v>7.8249625212345342E-3</v>
      </c>
      <c r="W805" s="211">
        <f t="shared" si="404"/>
        <v>7.5550913276781258E-3</v>
      </c>
      <c r="X805" s="211">
        <f t="shared" si="404"/>
        <v>7.2945275858716683E-3</v>
      </c>
      <c r="Y805" s="211">
        <f t="shared" si="404"/>
        <v>7.0429502957968333E-3</v>
      </c>
      <c r="Z805" s="211">
        <f t="shared" si="404"/>
        <v>6.7915311850776138E-3</v>
      </c>
      <c r="AA805" s="211">
        <f t="shared" si="404"/>
        <v>6.5402759713923545E-3</v>
      </c>
      <c r="AB805" s="211">
        <f t="shared" si="404"/>
        <v>6.2891908082839832E-3</v>
      </c>
      <c r="AC805" s="211">
        <f t="shared" si="404"/>
        <v>6.0382823374936475E-3</v>
      </c>
      <c r="AD805" s="211">
        <f t="shared" si="404"/>
        <v>5.7875577500948851E-3</v>
      </c>
      <c r="AE805" s="211">
        <f t="shared" si="404"/>
        <v>5.5370248583739637E-3</v>
      </c>
      <c r="AF805" s="211">
        <f t="shared" si="404"/>
        <v>5.2866921809457852E-3</v>
      </c>
      <c r="AG805" s="211">
        <f t="shared" si="404"/>
        <v>5.0365690443256251E-3</v>
      </c>
      <c r="AH805" s="211">
        <f t="shared" si="404"/>
        <v>4.786665705172743E-3</v>
      </c>
      <c r="AI805" s="211">
        <f t="shared" si="404"/>
        <v>4.536993498799006E-3</v>
      </c>
      <c r="AJ805" s="211">
        <f t="shared" si="404"/>
        <v>4.2875650214714706E-3</v>
      </c>
      <c r="AK805" s="211">
        <f t="shared" si="404"/>
        <v>4.0383943568092452E-3</v>
      </c>
      <c r="AL805" s="211">
        <f t="shared" si="404"/>
        <v>3.7894973606233187E-3</v>
      </c>
      <c r="AM805" s="211">
        <f>AM804*($K$76/$K$71)^(1/(COUNT($D804:$D809)))</f>
        <v>5.0485638263320833E-3</v>
      </c>
      <c r="AN805" s="210">
        <f t="shared" si="399"/>
        <v>5.0485638263320833E-3</v>
      </c>
      <c r="AO805" s="210">
        <f t="shared" si="399"/>
        <v>5.0485638263320833E-3</v>
      </c>
      <c r="AP805" s="210">
        <f t="shared" si="399"/>
        <v>5.0485638263320833E-3</v>
      </c>
      <c r="AQ805" s="210">
        <f t="shared" si="399"/>
        <v>5.0485638263320833E-3</v>
      </c>
      <c r="AR805" s="210">
        <f t="shared" si="399"/>
        <v>5.0485638263320833E-3</v>
      </c>
      <c r="AS805" s="210">
        <f t="shared" si="399"/>
        <v>5.0485638263320833E-3</v>
      </c>
      <c r="AT805" s="210">
        <f t="shared" si="399"/>
        <v>5.0485638263320833E-3</v>
      </c>
      <c r="AU805" s="210">
        <f t="shared" si="399"/>
        <v>5.0485638263320833E-3</v>
      </c>
      <c r="AV805" s="210">
        <f t="shared" si="399"/>
        <v>5.0485638263320833E-3</v>
      </c>
      <c r="AW805" s="210">
        <f t="shared" si="399"/>
        <v>5.0485638263320833E-3</v>
      </c>
      <c r="AX805" s="210">
        <f t="shared" si="399"/>
        <v>5.0485638263320833E-3</v>
      </c>
      <c r="AY805" s="210">
        <f t="shared" si="399"/>
        <v>5.0485638263320833E-3</v>
      </c>
      <c r="AZ805" s="210">
        <f t="shared" si="399"/>
        <v>5.0485638263320833E-3</v>
      </c>
    </row>
    <row r="806" spans="2:52" s="202" customFormat="1" x14ac:dyDescent="0.25">
      <c r="B806" s="201"/>
      <c r="D806" s="208">
        <f t="shared" si="385"/>
        <v>42</v>
      </c>
      <c r="E806" s="202" t="s">
        <v>698</v>
      </c>
      <c r="G806"/>
      <c r="I806"/>
      <c r="J806"/>
      <c r="K806" s="211">
        <f t="shared" si="404"/>
        <v>1.1178363559791604E-2</v>
      </c>
      <c r="L806" s="211">
        <f t="shared" si="404"/>
        <v>1.0792838605812339E-2</v>
      </c>
      <c r="M806" s="211">
        <f t="shared" si="404"/>
        <v>1.0420609827909804E-2</v>
      </c>
      <c r="N806" s="211">
        <f t="shared" si="404"/>
        <v>1.0061218660960167E-2</v>
      </c>
      <c r="O806" s="211">
        <f t="shared" si="404"/>
        <v>9.7142223550613187E-3</v>
      </c>
      <c r="P806" s="211">
        <f t="shared" si="404"/>
        <v>9.3791934300896593E-3</v>
      </c>
      <c r="Q806" s="211">
        <f t="shared" si="404"/>
        <v>9.0557191490683881E-3</v>
      </c>
      <c r="R806" s="211">
        <f t="shared" si="404"/>
        <v>8.7434010096985489E-3</v>
      </c>
      <c r="S806" s="211">
        <f t="shared" si="404"/>
        <v>8.4418542534263688E-3</v>
      </c>
      <c r="T806" s="211">
        <f t="shared" si="404"/>
        <v>8.1507073914421687E-3</v>
      </c>
      <c r="U806" s="211">
        <f t="shared" si="404"/>
        <v>7.8696017470268245E-3</v>
      </c>
      <c r="V806" s="211">
        <f t="shared" si="404"/>
        <v>7.5981910136820397E-3</v>
      </c>
      <c r="W806" s="211">
        <f t="shared" si="404"/>
        <v>7.3361408285000105E-3</v>
      </c>
      <c r="X806" s="211">
        <f t="shared" si="404"/>
        <v>7.0831283602469557E-3</v>
      </c>
      <c r="Y806" s="211">
        <f t="shared" si="404"/>
        <v>6.8388419116530126E-3</v>
      </c>
      <c r="Z806" s="211">
        <f t="shared" si="404"/>
        <v>6.5947090582942069E-3</v>
      </c>
      <c r="AA806" s="211">
        <f t="shared" si="404"/>
        <v>6.350735352147573E-3</v>
      </c>
      <c r="AB806" s="211">
        <f t="shared" si="404"/>
        <v>6.1069267684231458E-3</v>
      </c>
      <c r="AC806" s="211">
        <f t="shared" si="404"/>
        <v>5.8632897563809395E-3</v>
      </c>
      <c r="AD806" s="211">
        <f t="shared" si="404"/>
        <v>5.6198312986934186E-3</v>
      </c>
      <c r="AE806" s="211">
        <f t="shared" si="404"/>
        <v>5.3765589812427078E-3</v>
      </c>
      <c r="AF806" s="211">
        <f t="shared" si="404"/>
        <v>5.1334810757697929E-3</v>
      </c>
      <c r="AG806" s="211">
        <f t="shared" si="404"/>
        <v>4.8906066385026575E-3</v>
      </c>
      <c r="AH806" s="211">
        <f t="shared" si="404"/>
        <v>4.647945628857209E-3</v>
      </c>
      <c r="AI806" s="211">
        <f t="shared" si="404"/>
        <v>4.4055090536420476E-3</v>
      </c>
      <c r="AJ806" s="211">
        <f t="shared" si="404"/>
        <v>4.1633091440778196E-3</v>
      </c>
      <c r="AK806" s="211">
        <f t="shared" si="404"/>
        <v>3.921359575632985E-3</v>
      </c>
      <c r="AL806" s="211">
        <f t="shared" si="404"/>
        <v>3.6796757446088345E-3</v>
      </c>
      <c r="AM806" s="211">
        <f>AM805*($K$76/$K$71)^(1/(COUNT($D805:$D810)))</f>
        <v>4.9022538054514092E-3</v>
      </c>
      <c r="AN806" s="210">
        <f t="shared" si="399"/>
        <v>4.9022538054514092E-3</v>
      </c>
      <c r="AO806" s="210">
        <f t="shared" si="399"/>
        <v>4.9022538054514092E-3</v>
      </c>
      <c r="AP806" s="210">
        <f t="shared" si="399"/>
        <v>4.9022538054514092E-3</v>
      </c>
      <c r="AQ806" s="210">
        <f t="shared" si="399"/>
        <v>4.9022538054514092E-3</v>
      </c>
      <c r="AR806" s="210">
        <f t="shared" si="399"/>
        <v>4.9022538054514092E-3</v>
      </c>
      <c r="AS806" s="210">
        <f t="shared" si="399"/>
        <v>4.9022538054514092E-3</v>
      </c>
      <c r="AT806" s="210">
        <f t="shared" si="399"/>
        <v>4.9022538054514092E-3</v>
      </c>
      <c r="AU806" s="210">
        <f t="shared" si="399"/>
        <v>4.9022538054514092E-3</v>
      </c>
      <c r="AV806" s="210">
        <f t="shared" si="399"/>
        <v>4.9022538054514092E-3</v>
      </c>
      <c r="AW806" s="210">
        <f t="shared" si="399"/>
        <v>4.9022538054514092E-3</v>
      </c>
      <c r="AX806" s="210">
        <f t="shared" si="399"/>
        <v>4.9022538054514092E-3</v>
      </c>
      <c r="AY806" s="210">
        <f t="shared" si="399"/>
        <v>4.9022538054514092E-3</v>
      </c>
      <c r="AZ806" s="210">
        <f t="shared" si="399"/>
        <v>4.9022538054514092E-3</v>
      </c>
    </row>
    <row r="807" spans="2:52" s="202" customFormat="1" x14ac:dyDescent="0.25">
      <c r="B807" s="201"/>
      <c r="D807" s="208">
        <f t="shared" si="385"/>
        <v>43</v>
      </c>
      <c r="E807" s="202" t="s">
        <v>699</v>
      </c>
      <c r="G807"/>
      <c r="I807"/>
      <c r="J807"/>
      <c r="K807" s="211">
        <f t="shared" si="404"/>
        <v>1.0854408735785127E-2</v>
      </c>
      <c r="L807" s="211">
        <f t="shared" si="404"/>
        <v>1.0480056496662418E-2</v>
      </c>
      <c r="M807" s="211">
        <f t="shared" si="404"/>
        <v>1.0118615103477741E-2</v>
      </c>
      <c r="N807" s="211">
        <f t="shared" si="404"/>
        <v>9.7696392805644554E-3</v>
      </c>
      <c r="O807" s="211">
        <f t="shared" si="404"/>
        <v>9.432699109144245E-3</v>
      </c>
      <c r="P807" s="211">
        <f t="shared" si="404"/>
        <v>9.1073794976911284E-3</v>
      </c>
      <c r="Q807" s="211">
        <f t="shared" si="404"/>
        <v>8.7932796705618207E-3</v>
      </c>
      <c r="R807" s="211">
        <f t="shared" si="404"/>
        <v>8.4900126742624669E-3</v>
      </c>
      <c r="S807" s="211">
        <f t="shared" si="404"/>
        <v>8.1972049007434742E-3</v>
      </c>
      <c r="T807" s="211">
        <f t="shared" si="404"/>
        <v>7.9144956271352141E-3</v>
      </c>
      <c r="U807" s="211">
        <f t="shared" si="404"/>
        <v>7.6415365713575273E-3</v>
      </c>
      <c r="V807" s="211">
        <f t="shared" si="404"/>
        <v>7.3779914630556108E-3</v>
      </c>
      <c r="W807" s="211">
        <f t="shared" si="404"/>
        <v>7.1235356293336523E-3</v>
      </c>
      <c r="X807" s="211">
        <f t="shared" si="404"/>
        <v>6.877855594775919E-3</v>
      </c>
      <c r="Y807" s="211">
        <f t="shared" si="404"/>
        <v>6.6406486952624933E-3</v>
      </c>
      <c r="Z807" s="211">
        <f t="shared" si="404"/>
        <v>6.4035909397139367E-3</v>
      </c>
      <c r="AA807" s="211">
        <f t="shared" si="404"/>
        <v>6.1666877192080843E-3</v>
      </c>
      <c r="AB807" s="211">
        <f t="shared" si="404"/>
        <v>5.9299448357902585E-3</v>
      </c>
      <c r="AC807" s="211">
        <f t="shared" si="404"/>
        <v>5.6933685518175429E-3</v>
      </c>
      <c r="AD807" s="211">
        <f t="shared" si="404"/>
        <v>5.456965647600902E-3</v>
      </c>
      <c r="AE807" s="211">
        <f t="shared" si="404"/>
        <v>5.2207434891796281E-3</v>
      </c>
      <c r="AF807" s="211">
        <f t="shared" si="404"/>
        <v>4.9847101085753256E-3</v>
      </c>
      <c r="AG807" s="211">
        <f t="shared" si="404"/>
        <v>4.7488742995617532E-3</v>
      </c>
      <c r="AH807" s="211">
        <f t="shared" si="404"/>
        <v>4.5132457329257348E-3</v>
      </c>
      <c r="AI807" s="211">
        <f t="shared" si="404"/>
        <v>4.2778350964927997E-3</v>
      </c>
      <c r="AJ807" s="211">
        <f t="shared" si="404"/>
        <v>4.04265426701642E-3</v>
      </c>
      <c r="AK807" s="211">
        <f t="shared" si="404"/>
        <v>3.8077165236428258E-3</v>
      </c>
      <c r="AL807" s="211">
        <f t="shared" si="404"/>
        <v>3.5730368164804422E-3</v>
      </c>
      <c r="AM807" s="211">
        <f>AM806*($K$76/$K$71)^(1/(COUNT($D806:$D811)))</f>
        <v>4.7601839255190289E-3</v>
      </c>
      <c r="AN807" s="210">
        <f t="shared" si="399"/>
        <v>4.7601839255190289E-3</v>
      </c>
      <c r="AO807" s="210">
        <f t="shared" si="399"/>
        <v>4.7601839255190289E-3</v>
      </c>
      <c r="AP807" s="210">
        <f t="shared" si="399"/>
        <v>4.7601839255190289E-3</v>
      </c>
      <c r="AQ807" s="210">
        <f t="shared" si="399"/>
        <v>4.7601839255190289E-3</v>
      </c>
      <c r="AR807" s="210">
        <f t="shared" si="399"/>
        <v>4.7601839255190289E-3</v>
      </c>
      <c r="AS807" s="210">
        <f t="shared" si="399"/>
        <v>4.7601839255190289E-3</v>
      </c>
      <c r="AT807" s="210">
        <f t="shared" si="399"/>
        <v>4.7601839255190289E-3</v>
      </c>
      <c r="AU807" s="210">
        <f t="shared" si="399"/>
        <v>4.7601839255190289E-3</v>
      </c>
      <c r="AV807" s="210">
        <f t="shared" si="399"/>
        <v>4.7601839255190289E-3</v>
      </c>
      <c r="AW807" s="210">
        <f t="shared" si="399"/>
        <v>4.7601839255190289E-3</v>
      </c>
      <c r="AX807" s="210">
        <f t="shared" si="399"/>
        <v>4.7601839255190289E-3</v>
      </c>
      <c r="AY807" s="210">
        <f t="shared" si="399"/>
        <v>4.7601839255190289E-3</v>
      </c>
      <c r="AZ807" s="210">
        <f t="shared" si="399"/>
        <v>4.7601839255190289E-3</v>
      </c>
    </row>
    <row r="808" spans="2:52" s="202" customFormat="1" x14ac:dyDescent="0.25">
      <c r="B808" s="201"/>
      <c r="D808" s="208">
        <f t="shared" si="385"/>
        <v>44</v>
      </c>
      <c r="E808" s="202" t="s">
        <v>700</v>
      </c>
      <c r="G808"/>
      <c r="I808"/>
      <c r="J808"/>
      <c r="K808" s="211">
        <f t="shared" si="404"/>
        <v>1.0539842292057724E-2</v>
      </c>
      <c r="L808" s="211">
        <f t="shared" si="404"/>
        <v>1.0176338976669938E-2</v>
      </c>
      <c r="M808" s="211">
        <f t="shared" si="404"/>
        <v>9.8253723441504969E-3</v>
      </c>
      <c r="N808" s="211">
        <f t="shared" si="404"/>
        <v>9.4865100231545253E-3</v>
      </c>
      <c r="O808" s="211">
        <f t="shared" si="404"/>
        <v>9.1593345541748188E-3</v>
      </c>
      <c r="P808" s="211">
        <f t="shared" si="404"/>
        <v>8.8434428752549796E-3</v>
      </c>
      <c r="Q808" s="211">
        <f t="shared" si="404"/>
        <v>8.5384458254395296E-3</v>
      </c>
      <c r="R808" s="211">
        <f t="shared" si="404"/>
        <v>8.2439676653493082E-3</v>
      </c>
      <c r="S808" s="211">
        <f t="shared" si="404"/>
        <v>7.9596456142914523E-3</v>
      </c>
      <c r="T808" s="211">
        <f t="shared" si="404"/>
        <v>7.6851294033338105E-3</v>
      </c>
      <c r="U808" s="211">
        <f t="shared" si="404"/>
        <v>7.4200808437931134E-3</v>
      </c>
      <c r="V808" s="211">
        <f t="shared" si="404"/>
        <v>7.1641734106053625E-3</v>
      </c>
      <c r="W808" s="211">
        <f t="shared" si="404"/>
        <v>6.917091840065121E-3</v>
      </c>
      <c r="X808" s="211">
        <f t="shared" si="404"/>
        <v>6.6785317414382005E-3</v>
      </c>
      <c r="Y808" s="211">
        <f t="shared" si="404"/>
        <v>6.4481992219692207E-3</v>
      </c>
      <c r="Z808" s="211">
        <f t="shared" si="404"/>
        <v>6.2180115241949824E-3</v>
      </c>
      <c r="AA808" s="211">
        <f t="shared" si="404"/>
        <v>5.9879738829570648E-3</v>
      </c>
      <c r="AB808" s="211">
        <f t="shared" si="404"/>
        <v>5.7580919321544811E-3</v>
      </c>
      <c r="AC808" s="211">
        <f t="shared" si="404"/>
        <v>5.5283717526579306E-3</v>
      </c>
      <c r="AD808" s="211">
        <f t="shared" si="404"/>
        <v>5.2988199282814185E-3</v>
      </c>
      <c r="AE808" s="211">
        <f t="shared" si="404"/>
        <v>5.0694436115925655E-3</v>
      </c>
      <c r="AF808" s="211">
        <f t="shared" si="404"/>
        <v>4.8402506018407881E-3</v>
      </c>
      <c r="AG808" s="211">
        <f t="shared" si="404"/>
        <v>4.6112494379516797E-3</v>
      </c>
      <c r="AH808" s="211">
        <f t="shared" si="404"/>
        <v>4.3824495104476035E-3</v>
      </c>
      <c r="AI808" s="211">
        <f t="shared" si="404"/>
        <v>4.1538611974153133E-3</v>
      </c>
      <c r="AJ808" s="211">
        <f t="shared" si="404"/>
        <v>3.9254960314137523E-3</v>
      </c>
      <c r="AK808" s="211">
        <f t="shared" si="404"/>
        <v>3.697366906752546E-3</v>
      </c>
      <c r="AL808" s="211">
        <f t="shared" si="404"/>
        <v>3.4694883402781561E-3</v>
      </c>
      <c r="AM808" s="211">
        <f>AM807*($K$76/$K$71)^(1/(COUNT($D807:$D812)))</f>
        <v>4.6222313050319989E-3</v>
      </c>
      <c r="AN808" s="210">
        <f t="shared" si="399"/>
        <v>4.6222313050319989E-3</v>
      </c>
      <c r="AO808" s="210">
        <f t="shared" si="399"/>
        <v>4.6222313050319989E-3</v>
      </c>
      <c r="AP808" s="210">
        <f t="shared" si="399"/>
        <v>4.6222313050319989E-3</v>
      </c>
      <c r="AQ808" s="210">
        <f t="shared" si="399"/>
        <v>4.6222313050319989E-3</v>
      </c>
      <c r="AR808" s="210">
        <f t="shared" si="399"/>
        <v>4.6222313050319989E-3</v>
      </c>
      <c r="AS808" s="210">
        <f t="shared" si="399"/>
        <v>4.6222313050319989E-3</v>
      </c>
      <c r="AT808" s="210">
        <f t="shared" si="399"/>
        <v>4.6222313050319989E-3</v>
      </c>
      <c r="AU808" s="210">
        <f t="shared" si="399"/>
        <v>4.6222313050319989E-3</v>
      </c>
      <c r="AV808" s="210">
        <f t="shared" si="399"/>
        <v>4.6222313050319989E-3</v>
      </c>
      <c r="AW808" s="210">
        <f t="shared" si="399"/>
        <v>4.6222313050319989E-3</v>
      </c>
      <c r="AX808" s="210">
        <f t="shared" si="399"/>
        <v>4.6222313050319989E-3</v>
      </c>
      <c r="AY808" s="210">
        <f t="shared" si="399"/>
        <v>4.6222313050319989E-3</v>
      </c>
      <c r="AZ808" s="210">
        <f t="shared" si="399"/>
        <v>4.6222313050319989E-3</v>
      </c>
    </row>
    <row r="809" spans="2:52" s="202" customFormat="1" x14ac:dyDescent="0.25">
      <c r="B809" s="201"/>
      <c r="D809" s="208">
        <f t="shared" si="385"/>
        <v>45</v>
      </c>
      <c r="E809" s="202" t="s">
        <v>701</v>
      </c>
      <c r="G809"/>
      <c r="I809"/>
      <c r="J809"/>
      <c r="K809" s="209" cm="1">
        <f t="array" ref="K809">SUMPRODUCT((EmissionRates!$J$120:$S$179)*(EmissionRates!$E$120:$E$179=$D809)*(EmissionRates!$J$8:$S$8=$E$767)*(EmissionRates!$B$120:$B$179=K$2)*(EmissionRates!$F$120:$F$179=$F$629))</f>
        <v>1.05047289472296E-2</v>
      </c>
      <c r="L809" s="210">
        <f t="shared" ref="L809:AL809" si="405">K809*($AM$71/$K$71)^(1/(COUNT(K$2:AM$2)))</f>
        <v>1.0142436638316644E-2</v>
      </c>
      <c r="M809" s="210">
        <f t="shared" si="405"/>
        <v>9.7926392464793063E-3</v>
      </c>
      <c r="N809" s="210">
        <f t="shared" si="405"/>
        <v>9.4549058408121122E-3</v>
      </c>
      <c r="O809" s="210">
        <f t="shared" si="405"/>
        <v>9.128820352568668E-3</v>
      </c>
      <c r="P809" s="210">
        <f t="shared" si="405"/>
        <v>8.813981062588138E-3</v>
      </c>
      <c r="Q809" s="210">
        <f t="shared" si="405"/>
        <v>8.5100001063996133E-3</v>
      </c>
      <c r="R809" s="210">
        <f t="shared" si="405"/>
        <v>8.2165029963946843E-3</v>
      </c>
      <c r="S809" s="210">
        <f t="shared" si="405"/>
        <v>7.9331281604795596E-3</v>
      </c>
      <c r="T809" s="210">
        <f t="shared" si="405"/>
        <v>7.6595264966383891E-3</v>
      </c>
      <c r="U809" s="210">
        <f t="shared" si="405"/>
        <v>7.3953609428590193E-3</v>
      </c>
      <c r="V809" s="210">
        <f t="shared" si="405"/>
        <v>7.1403060618913678E-3</v>
      </c>
      <c r="W809" s="210">
        <f t="shared" si="405"/>
        <v>6.8940476403268561E-3</v>
      </c>
      <c r="X809" s="210">
        <f t="shared" si="405"/>
        <v>6.656282301504988E-3</v>
      </c>
      <c r="Y809" s="210">
        <f t="shared" si="405"/>
        <v>6.4267171317702017E-3</v>
      </c>
      <c r="Z809" s="210">
        <f t="shared" si="405"/>
        <v>6.1972963012586002E-3</v>
      </c>
      <c r="AA809" s="210">
        <f t="shared" si="405"/>
        <v>5.9680250273719589E-3</v>
      </c>
      <c r="AB809" s="210">
        <f t="shared" si="405"/>
        <v>5.7389089252400305E-3</v>
      </c>
      <c r="AC809" s="210">
        <f t="shared" si="405"/>
        <v>5.5099540554751749E-3</v>
      </c>
      <c r="AD809" s="210">
        <f t="shared" si="405"/>
        <v>5.2811669799575087E-3</v>
      </c>
      <c r="AE809" s="210">
        <f t="shared" si="405"/>
        <v>5.0525548274259671E-3</v>
      </c>
      <c r="AF809" s="210">
        <f t="shared" si="405"/>
        <v>4.8241253711468705E-3</v>
      </c>
      <c r="AG809" s="210">
        <f t="shared" si="405"/>
        <v>4.5958871215984942E-3</v>
      </c>
      <c r="AH809" s="210">
        <f t="shared" si="405"/>
        <v>4.3678494380188044E-3</v>
      </c>
      <c r="AI809" s="210">
        <f t="shared" si="405"/>
        <v>4.1400226639200927E-3</v>
      </c>
      <c r="AJ809" s="210">
        <f t="shared" si="405"/>
        <v>3.912418293440737E-3</v>
      </c>
      <c r="AK809" s="210">
        <f t="shared" si="405"/>
        <v>3.685049177933141E-3</v>
      </c>
      <c r="AL809" s="210">
        <f t="shared" si="405"/>
        <v>3.4579297858810831E-3</v>
      </c>
      <c r="AM809" s="209" cm="1">
        <f t="array" ref="AM809">SUMPRODUCT((EmissionRates!$J$120:$S$179)*(EmissionRates!$E$120:$E$179=$D809)*(EmissionRates!$J$8:$S$8=$E$767)*(EmissionRates!$B$120:$B$179=AM$2)*(EmissionRates!$F$120:$F$179=$F$629))</f>
        <v>4.7331560481733903E-3</v>
      </c>
      <c r="AN809" s="210">
        <f t="shared" si="399"/>
        <v>4.7331560481733903E-3</v>
      </c>
      <c r="AO809" s="210">
        <f t="shared" si="399"/>
        <v>4.7331560481733903E-3</v>
      </c>
      <c r="AP809" s="210">
        <f t="shared" si="399"/>
        <v>4.7331560481733903E-3</v>
      </c>
      <c r="AQ809" s="210">
        <f t="shared" si="399"/>
        <v>4.7331560481733903E-3</v>
      </c>
      <c r="AR809" s="210">
        <f t="shared" si="399"/>
        <v>4.7331560481733903E-3</v>
      </c>
      <c r="AS809" s="210">
        <f t="shared" si="399"/>
        <v>4.7331560481733903E-3</v>
      </c>
      <c r="AT809" s="210">
        <f t="shared" si="399"/>
        <v>4.7331560481733903E-3</v>
      </c>
      <c r="AU809" s="210">
        <f t="shared" si="399"/>
        <v>4.7331560481733903E-3</v>
      </c>
      <c r="AV809" s="210">
        <f t="shared" si="399"/>
        <v>4.7331560481733903E-3</v>
      </c>
      <c r="AW809" s="210">
        <f t="shared" si="399"/>
        <v>4.7331560481733903E-3</v>
      </c>
      <c r="AX809" s="210">
        <f t="shared" si="399"/>
        <v>4.7331560481733903E-3</v>
      </c>
      <c r="AY809" s="210">
        <f t="shared" si="399"/>
        <v>4.7331560481733903E-3</v>
      </c>
      <c r="AZ809" s="210">
        <f t="shared" si="399"/>
        <v>4.7331560481733903E-3</v>
      </c>
    </row>
    <row r="810" spans="2:52" s="202" customFormat="1" x14ac:dyDescent="0.25">
      <c r="B810" s="201"/>
      <c r="D810" s="208">
        <f t="shared" si="385"/>
        <v>46</v>
      </c>
      <c r="E810" s="202" t="s">
        <v>702</v>
      </c>
      <c r="G810"/>
      <c r="I810"/>
      <c r="J810"/>
      <c r="K810" s="211">
        <f t="shared" ref="K810:AL813" si="406">K809*($K$76/$K$71)^(1/(COUNT($D809:$D814)))</f>
        <v>1.0200296406712108E-2</v>
      </c>
      <c r="L810" s="211">
        <f t="shared" si="406"/>
        <v>9.848503518447356E-3</v>
      </c>
      <c r="M810" s="211">
        <f t="shared" si="406"/>
        <v>9.5088434380245605E-3</v>
      </c>
      <c r="N810" s="211">
        <f t="shared" si="406"/>
        <v>9.1808977231413354E-3</v>
      </c>
      <c r="O810" s="211">
        <f t="shared" si="406"/>
        <v>8.8642623629412252E-3</v>
      </c>
      <c r="P810" s="211">
        <f t="shared" si="406"/>
        <v>8.5585472802948391E-3</v>
      </c>
      <c r="Q810" s="211">
        <f t="shared" si="406"/>
        <v>8.2633758512465471E-3</v>
      </c>
      <c r="R810" s="211">
        <f t="shared" si="406"/>
        <v>7.9783844410347485E-3</v>
      </c>
      <c r="S810" s="211">
        <f t="shared" si="406"/>
        <v>7.7032219561140886E-3</v>
      </c>
      <c r="T810" s="211">
        <f t="shared" si="406"/>
        <v>7.4375494116277726E-3</v>
      </c>
      <c r="U810" s="211">
        <f t="shared" si="406"/>
        <v>7.1810395137970962E-3</v>
      </c>
      <c r="V810" s="211">
        <f t="shared" si="406"/>
        <v>6.9333762567137377E-3</v>
      </c>
      <c r="W810" s="211">
        <f t="shared" si="406"/>
        <v>6.6942545330380835E-3</v>
      </c>
      <c r="X810" s="211">
        <f t="shared" si="406"/>
        <v>6.4633797581239716E-3</v>
      </c>
      <c r="Y810" s="211">
        <f t="shared" si="406"/>
        <v>6.2404675071068188E-3</v>
      </c>
      <c r="Z810" s="211">
        <f t="shared" si="406"/>
        <v>6.0176954122866501E-3</v>
      </c>
      <c r="AA810" s="211">
        <f t="shared" si="406"/>
        <v>5.7950685398622101E-3</v>
      </c>
      <c r="AB810" s="211">
        <f t="shared" si="406"/>
        <v>5.572592342233851E-3</v>
      </c>
      <c r="AC810" s="211">
        <f t="shared" si="406"/>
        <v>5.3502727043742175E-3</v>
      </c>
      <c r="AD810" s="211">
        <f t="shared" si="406"/>
        <v>5.1281159979967069E-3</v>
      </c>
      <c r="AE810" s="211">
        <f t="shared" si="406"/>
        <v>4.9061291452456701E-3</v>
      </c>
      <c r="AF810" s="211">
        <f t="shared" si="406"/>
        <v>4.6843196941141049E-3</v>
      </c>
      <c r="AG810" s="211">
        <f t="shared" si="406"/>
        <v>4.4626959084421713E-3</v>
      </c>
      <c r="AH810" s="211">
        <f t="shared" si="406"/>
        <v>4.2412668762322244E-3</v>
      </c>
      <c r="AI810" s="211">
        <f t="shared" si="406"/>
        <v>4.0200426412361585E-3</v>
      </c>
      <c r="AJ810" s="211">
        <f t="shared" si="406"/>
        <v>3.7990343644862075E-3</v>
      </c>
      <c r="AK810" s="211">
        <f t="shared" si="406"/>
        <v>3.5782545248958589E-3</v>
      </c>
      <c r="AL810" s="211">
        <f t="shared" si="406"/>
        <v>3.3577171716446621E-3</v>
      </c>
      <c r="AM810" s="211">
        <f>AM809*($K$76/$K$71)^(1/(COUNT($D809:$D814)))</f>
        <v>4.5959867097116712E-3</v>
      </c>
      <c r="AN810" s="210">
        <f t="shared" si="399"/>
        <v>4.5959867097116712E-3</v>
      </c>
      <c r="AO810" s="210">
        <f t="shared" si="399"/>
        <v>4.5959867097116712E-3</v>
      </c>
      <c r="AP810" s="210">
        <f t="shared" si="399"/>
        <v>4.5959867097116712E-3</v>
      </c>
      <c r="AQ810" s="210">
        <f t="shared" si="399"/>
        <v>4.5959867097116712E-3</v>
      </c>
      <c r="AR810" s="210">
        <f t="shared" si="399"/>
        <v>4.5959867097116712E-3</v>
      </c>
      <c r="AS810" s="210">
        <f t="shared" si="399"/>
        <v>4.5959867097116712E-3</v>
      </c>
      <c r="AT810" s="210">
        <f t="shared" si="399"/>
        <v>4.5959867097116712E-3</v>
      </c>
      <c r="AU810" s="210">
        <f t="shared" si="399"/>
        <v>4.5959867097116712E-3</v>
      </c>
      <c r="AV810" s="210">
        <f t="shared" si="399"/>
        <v>4.5959867097116712E-3</v>
      </c>
      <c r="AW810" s="210">
        <f t="shared" si="399"/>
        <v>4.5959867097116712E-3</v>
      </c>
      <c r="AX810" s="210">
        <f t="shared" si="399"/>
        <v>4.5959867097116712E-3</v>
      </c>
      <c r="AY810" s="210">
        <f t="shared" si="399"/>
        <v>4.5959867097116712E-3</v>
      </c>
      <c r="AZ810" s="210">
        <f t="shared" si="399"/>
        <v>4.5959867097116712E-3</v>
      </c>
    </row>
    <row r="811" spans="2:52" s="202" customFormat="1" x14ac:dyDescent="0.25">
      <c r="B811" s="201"/>
      <c r="D811" s="208">
        <f t="shared" si="385"/>
        <v>47</v>
      </c>
      <c r="E811" s="202" t="s">
        <v>703</v>
      </c>
      <c r="G811"/>
      <c r="I811"/>
      <c r="J811"/>
      <c r="K811" s="211">
        <f t="shared" si="406"/>
        <v>9.9046864804849515E-3</v>
      </c>
      <c r="L811" s="211">
        <f t="shared" si="406"/>
        <v>9.5630887341651687E-3</v>
      </c>
      <c r="M811" s="211">
        <f t="shared" si="406"/>
        <v>9.2332721805687135E-3</v>
      </c>
      <c r="N811" s="211">
        <f t="shared" si="406"/>
        <v>8.9148305040700343E-3</v>
      </c>
      <c r="O811" s="211">
        <f t="shared" si="406"/>
        <v>8.6073714022586578E-3</v>
      </c>
      <c r="P811" s="211">
        <f t="shared" si="406"/>
        <v>8.3105161026444749E-3</v>
      </c>
      <c r="Q811" s="211">
        <f t="shared" si="406"/>
        <v>8.0238988960311224E-3</v>
      </c>
      <c r="R811" s="211">
        <f t="shared" si="406"/>
        <v>7.7471666859826298E-3</v>
      </c>
      <c r="S811" s="211">
        <f t="shared" si="406"/>
        <v>7.4799785538282627E-3</v>
      </c>
      <c r="T811" s="211">
        <f t="shared" si="406"/>
        <v>7.2220053386697208E-3</v>
      </c>
      <c r="U811" s="211">
        <f t="shared" si="406"/>
        <v>6.9729292318732308E-3</v>
      </c>
      <c r="V811" s="211">
        <f t="shared" si="406"/>
        <v>6.7324433855470156E-3</v>
      </c>
      <c r="W811" s="211">
        <f t="shared" si="406"/>
        <v>6.500251534521783E-3</v>
      </c>
      <c r="X811" s="211">
        <f t="shared" si="406"/>
        <v>6.2760676313685319E-3</v>
      </c>
      <c r="Y811" s="211">
        <f t="shared" si="406"/>
        <v>6.0596154940040512E-3</v>
      </c>
      <c r="Z811" s="211">
        <f t="shared" si="406"/>
        <v>5.8432994510366435E-3</v>
      </c>
      <c r="AA811" s="211">
        <f t="shared" si="406"/>
        <v>5.6271244218439615E-3</v>
      </c>
      <c r="AB811" s="211">
        <f t="shared" si="406"/>
        <v>5.4110957008129427E-3</v>
      </c>
      <c r="AC811" s="211">
        <f t="shared" si="406"/>
        <v>5.1952190023666477E-3</v>
      </c>
      <c r="AD811" s="211">
        <f t="shared" si="406"/>
        <v>4.9795005135628836E-3</v>
      </c>
      <c r="AE811" s="211">
        <f t="shared" si="406"/>
        <v>4.7639469559386388E-3</v>
      </c>
      <c r="AF811" s="211">
        <f t="shared" si="406"/>
        <v>4.5485656587421243E-3</v>
      </c>
      <c r="AG811" s="211">
        <f t="shared" si="406"/>
        <v>4.3333646463230889E-3</v>
      </c>
      <c r="AH811" s="211">
        <f t="shared" si="406"/>
        <v>4.1183527433088247E-3</v>
      </c>
      <c r="AI811" s="211">
        <f t="shared" si="406"/>
        <v>3.9035397023780426E-3</v>
      </c>
      <c r="AJ811" s="211">
        <f t="shared" si="406"/>
        <v>3.6889363611104227E-3</v>
      </c>
      <c r="AK811" s="211">
        <f t="shared" si="406"/>
        <v>3.4745548367740111E-3</v>
      </c>
      <c r="AL811" s="211">
        <f t="shared" si="406"/>
        <v>3.2604087713957843E-3</v>
      </c>
      <c r="AM811" s="211">
        <f>AM810*($K$76/$K$71)^(1/(COUNT($D810:$D815)))</f>
        <v>4.4627926104397284E-3</v>
      </c>
      <c r="AN811" s="210">
        <f t="shared" si="399"/>
        <v>4.4627926104397284E-3</v>
      </c>
      <c r="AO811" s="210">
        <f t="shared" si="399"/>
        <v>4.4627926104397284E-3</v>
      </c>
      <c r="AP811" s="210">
        <f t="shared" si="399"/>
        <v>4.4627926104397284E-3</v>
      </c>
      <c r="AQ811" s="210">
        <f t="shared" si="399"/>
        <v>4.4627926104397284E-3</v>
      </c>
      <c r="AR811" s="210">
        <f t="shared" si="399"/>
        <v>4.4627926104397284E-3</v>
      </c>
      <c r="AS811" s="210">
        <f t="shared" si="399"/>
        <v>4.4627926104397284E-3</v>
      </c>
      <c r="AT811" s="210">
        <f t="shared" si="399"/>
        <v>4.4627926104397284E-3</v>
      </c>
      <c r="AU811" s="210">
        <f t="shared" si="399"/>
        <v>4.4627926104397284E-3</v>
      </c>
      <c r="AV811" s="210">
        <f t="shared" si="399"/>
        <v>4.4627926104397284E-3</v>
      </c>
      <c r="AW811" s="210">
        <f t="shared" si="399"/>
        <v>4.4627926104397284E-3</v>
      </c>
      <c r="AX811" s="210">
        <f t="shared" si="399"/>
        <v>4.4627926104397284E-3</v>
      </c>
      <c r="AY811" s="210">
        <f t="shared" si="399"/>
        <v>4.4627926104397284E-3</v>
      </c>
      <c r="AZ811" s="210">
        <f t="shared" si="399"/>
        <v>4.4627926104397284E-3</v>
      </c>
    </row>
    <row r="812" spans="2:52" s="202" customFormat="1" x14ac:dyDescent="0.25">
      <c r="B812" s="201"/>
      <c r="D812" s="208">
        <f t="shared" si="385"/>
        <v>48</v>
      </c>
      <c r="E812" s="202" t="s">
        <v>704</v>
      </c>
      <c r="G812"/>
      <c r="I812"/>
      <c r="J812"/>
      <c r="K812" s="211">
        <f t="shared" si="406"/>
        <v>9.6176434845703825E-3</v>
      </c>
      <c r="L812" s="211">
        <f t="shared" si="406"/>
        <v>9.285945419648339E-3</v>
      </c>
      <c r="M812" s="211">
        <f t="shared" si="406"/>
        <v>8.965687122321082E-3</v>
      </c>
      <c r="N812" s="211">
        <f t="shared" si="406"/>
        <v>8.6564740522024567E-3</v>
      </c>
      <c r="O812" s="211">
        <f t="shared" si="406"/>
        <v>8.3579252760110807E-3</v>
      </c>
      <c r="P812" s="211">
        <f t="shared" si="406"/>
        <v>8.0696729982817662E-3</v>
      </c>
      <c r="Q812" s="211">
        <f t="shared" si="406"/>
        <v>7.791362108261984E-3</v>
      </c>
      <c r="R812" s="211">
        <f t="shared" si="406"/>
        <v>7.5226497424352029E-3</v>
      </c>
      <c r="S812" s="211">
        <f t="shared" si="406"/>
        <v>7.2632048621321206E-3</v>
      </c>
      <c r="T812" s="211">
        <f t="shared" si="406"/>
        <v>7.012707845709472E-3</v>
      </c>
      <c r="U812" s="211">
        <f t="shared" si="406"/>
        <v>6.7708500947939549E-3</v>
      </c>
      <c r="V812" s="211">
        <f t="shared" si="406"/>
        <v>6.537333654106226E-3</v>
      </c>
      <c r="W812" s="211">
        <f t="shared" si="406"/>
        <v>6.3118708443965915E-3</v>
      </c>
      <c r="X812" s="211">
        <f t="shared" si="406"/>
        <v>6.0941839080401912E-3</v>
      </c>
      <c r="Y812" s="211">
        <f t="shared" si="406"/>
        <v>5.8840046668550729E-3</v>
      </c>
      <c r="Z812" s="211">
        <f t="shared" si="406"/>
        <v>5.6739575759802013E-3</v>
      </c>
      <c r="AA812" s="211">
        <f t="shared" si="406"/>
        <v>5.4640474122270915E-3</v>
      </c>
      <c r="AB812" s="211">
        <f t="shared" si="406"/>
        <v>5.254279316548577E-3</v>
      </c>
      <c r="AC812" s="211">
        <f t="shared" si="406"/>
        <v>5.0446588377607501E-3</v>
      </c>
      <c r="AD812" s="211">
        <f t="shared" si="406"/>
        <v>4.8351919836172449E-3</v>
      </c>
      <c r="AE812" s="211">
        <f t="shared" si="406"/>
        <v>4.6258852808613912E-3</v>
      </c>
      <c r="AF812" s="211">
        <f t="shared" si="406"/>
        <v>4.4167458463359533E-3</v>
      </c>
      <c r="AG812" s="211">
        <f t="shared" si="406"/>
        <v>4.2077814718408258E-3</v>
      </c>
      <c r="AH812" s="211">
        <f t="shared" si="406"/>
        <v>3.9990007262609845E-3</v>
      </c>
      <c r="AI812" s="211">
        <f t="shared" si="406"/>
        <v>3.7904130796374107E-3</v>
      </c>
      <c r="AJ812" s="211">
        <f t="shared" si="406"/>
        <v>3.582029055471054E-3</v>
      </c>
      <c r="AK812" s="211">
        <f t="shared" si="406"/>
        <v>3.3738604198651945E-3</v>
      </c>
      <c r="AL812" s="211">
        <f t="shared" si="406"/>
        <v>3.1659204194937293E-3</v>
      </c>
      <c r="AM812" s="211">
        <f>AM811*($K$76/$K$71)^(1/(COUNT($D811:$D816)))</f>
        <v>4.3334585458461661E-3</v>
      </c>
      <c r="AN812" s="210">
        <f t="shared" si="399"/>
        <v>4.3334585458461661E-3</v>
      </c>
      <c r="AO812" s="210">
        <f t="shared" si="399"/>
        <v>4.3334585458461661E-3</v>
      </c>
      <c r="AP812" s="210">
        <f t="shared" si="399"/>
        <v>4.3334585458461661E-3</v>
      </c>
      <c r="AQ812" s="210">
        <f t="shared" si="399"/>
        <v>4.3334585458461661E-3</v>
      </c>
      <c r="AR812" s="210">
        <f t="shared" si="399"/>
        <v>4.3334585458461661E-3</v>
      </c>
      <c r="AS812" s="210">
        <f t="shared" si="399"/>
        <v>4.3334585458461661E-3</v>
      </c>
      <c r="AT812" s="210">
        <f t="shared" si="399"/>
        <v>4.3334585458461661E-3</v>
      </c>
      <c r="AU812" s="210">
        <f t="shared" si="399"/>
        <v>4.3334585458461661E-3</v>
      </c>
      <c r="AV812" s="210">
        <f t="shared" si="399"/>
        <v>4.3334585458461661E-3</v>
      </c>
      <c r="AW812" s="210">
        <f t="shared" si="399"/>
        <v>4.3334585458461661E-3</v>
      </c>
      <c r="AX812" s="210">
        <f t="shared" si="399"/>
        <v>4.3334585458461661E-3</v>
      </c>
      <c r="AY812" s="210">
        <f t="shared" si="399"/>
        <v>4.3334585458461661E-3</v>
      </c>
      <c r="AZ812" s="210">
        <f t="shared" si="399"/>
        <v>4.3334585458461661E-3</v>
      </c>
    </row>
    <row r="813" spans="2:52" s="202" customFormat="1" x14ac:dyDescent="0.25">
      <c r="B813" s="201"/>
      <c r="D813" s="208">
        <f t="shared" si="385"/>
        <v>49</v>
      </c>
      <c r="E813" s="202" t="s">
        <v>705</v>
      </c>
      <c r="G813"/>
      <c r="I813"/>
      <c r="J813"/>
      <c r="K813" s="211">
        <f t="shared" si="406"/>
        <v>9.3389191448460876E-3</v>
      </c>
      <c r="L813" s="211">
        <f t="shared" si="406"/>
        <v>9.0168338633757842E-3</v>
      </c>
      <c r="M813" s="211">
        <f t="shared" si="406"/>
        <v>8.7058568190505718E-3</v>
      </c>
      <c r="N813" s="211">
        <f t="shared" si="406"/>
        <v>8.4056049054710945E-3</v>
      </c>
      <c r="O813" s="211">
        <f t="shared" si="406"/>
        <v>8.1157082290017474E-3</v>
      </c>
      <c r="P813" s="211">
        <f t="shared" si="406"/>
        <v>7.8358096530823443E-3</v>
      </c>
      <c r="Q813" s="211">
        <f t="shared" si="406"/>
        <v>7.5655643582557388E-3</v>
      </c>
      <c r="R813" s="211">
        <f t="shared" si="406"/>
        <v>7.3046394173694826E-3</v>
      </c>
      <c r="S813" s="211">
        <f t="shared" si="406"/>
        <v>7.0527133854280952E-3</v>
      </c>
      <c r="T813" s="211">
        <f t="shared" si="406"/>
        <v>6.8094759035907454E-3</v>
      </c>
      <c r="U813" s="211">
        <f t="shared" si="406"/>
        <v>6.5746273168264344E-3</v>
      </c>
      <c r="V813" s="211">
        <f t="shared" si="406"/>
        <v>6.3478783047556915E-3</v>
      </c>
      <c r="W813" s="211">
        <f t="shared" si="406"/>
        <v>6.1289495252239813E-3</v>
      </c>
      <c r="X813" s="211">
        <f t="shared" si="406"/>
        <v>5.9175712701677232E-3</v>
      </c>
      <c r="Y813" s="211">
        <f t="shared" si="406"/>
        <v>5.7134831333489769E-3</v>
      </c>
      <c r="Z813" s="211">
        <f t="shared" si="406"/>
        <v>5.5095233170553513E-3</v>
      </c>
      <c r="AA813" s="211">
        <f t="shared" si="406"/>
        <v>5.3056964596638638E-3</v>
      </c>
      <c r="AB813" s="211">
        <f t="shared" si="406"/>
        <v>5.102007553139846E-3</v>
      </c>
      <c r="AC813" s="211">
        <f t="shared" si="406"/>
        <v>4.8984619854917973E-3</v>
      </c>
      <c r="AD813" s="211">
        <f t="shared" si="406"/>
        <v>4.6950655903655074E-3</v>
      </c>
      <c r="AE813" s="211">
        <f t="shared" si="406"/>
        <v>4.4918247053558702E-3</v>
      </c>
      <c r="AF813" s="211">
        <f t="shared" si="406"/>
        <v>4.2887462410558241E-3</v>
      </c>
      <c r="AG813" s="211">
        <f t="shared" si="406"/>
        <v>4.0858377634548264E-3</v>
      </c>
      <c r="AH813" s="211">
        <f t="shared" si="406"/>
        <v>3.8831075931070828E-3</v>
      </c>
      <c r="AI813" s="211">
        <f t="shared" si="406"/>
        <v>3.6805649256068328E-3</v>
      </c>
      <c r="AJ813" s="211">
        <f t="shared" si="406"/>
        <v>3.4782199794784635E-3</v>
      </c>
      <c r="AK813" s="211">
        <f t="shared" si="406"/>
        <v>3.2760841798374256E-3</v>
      </c>
      <c r="AL813" s="211">
        <f t="shared" si="406"/>
        <v>3.0741703894620774E-3</v>
      </c>
      <c r="AM813" s="211">
        <f>AM812*($K$76/$K$71)^(1/(COUNT($D812:$D817)))</f>
        <v>4.2078726501065993E-3</v>
      </c>
      <c r="AN813" s="210">
        <f t="shared" si="399"/>
        <v>4.2078726501065993E-3</v>
      </c>
      <c r="AO813" s="210">
        <f t="shared" si="399"/>
        <v>4.2078726501065993E-3</v>
      </c>
      <c r="AP813" s="210">
        <f t="shared" si="399"/>
        <v>4.2078726501065993E-3</v>
      </c>
      <c r="AQ813" s="210">
        <f t="shared" si="399"/>
        <v>4.2078726501065993E-3</v>
      </c>
      <c r="AR813" s="210">
        <f t="shared" si="399"/>
        <v>4.2078726501065993E-3</v>
      </c>
      <c r="AS813" s="210">
        <f t="shared" si="399"/>
        <v>4.2078726501065993E-3</v>
      </c>
      <c r="AT813" s="210">
        <f t="shared" si="399"/>
        <v>4.2078726501065993E-3</v>
      </c>
      <c r="AU813" s="210">
        <f t="shared" si="399"/>
        <v>4.2078726501065993E-3</v>
      </c>
      <c r="AV813" s="210">
        <f t="shared" ref="AV813:AZ829" si="407">$AM813</f>
        <v>4.2078726501065993E-3</v>
      </c>
      <c r="AW813" s="210">
        <f t="shared" si="407"/>
        <v>4.2078726501065993E-3</v>
      </c>
      <c r="AX813" s="210">
        <f t="shared" si="407"/>
        <v>4.2078726501065993E-3</v>
      </c>
      <c r="AY813" s="210">
        <f t="shared" si="407"/>
        <v>4.2078726501065993E-3</v>
      </c>
      <c r="AZ813" s="210">
        <f t="shared" si="407"/>
        <v>4.2078726501065993E-3</v>
      </c>
    </row>
    <row r="814" spans="2:52" s="202" customFormat="1" x14ac:dyDescent="0.25">
      <c r="B814" s="201"/>
      <c r="D814" s="208">
        <f t="shared" si="385"/>
        <v>50</v>
      </c>
      <c r="E814" s="202" t="s">
        <v>706</v>
      </c>
      <c r="G814"/>
      <c r="I814"/>
      <c r="J814"/>
      <c r="K814" s="209" cm="1">
        <f t="array" ref="K814">SUMPRODUCT((EmissionRates!$J$120:$S$179)*(EmissionRates!$E$120:$E$179=$D814)*(EmissionRates!$J$8:$S$8=$E$767)*(EmissionRates!$B$120:$B$179=K$2)*(EmissionRates!$F$120:$F$179=$F$629))</f>
        <v>7.7375174472599298E-3</v>
      </c>
      <c r="L814" s="210">
        <f t="shared" ref="L814:AL814" si="408">K814*($AM$71/$K$71)^(1/(COUNT(K$2:AM$2)))</f>
        <v>7.4706621028427494E-3</v>
      </c>
      <c r="M814" s="210">
        <f t="shared" si="408"/>
        <v>7.2130101980726396E-3</v>
      </c>
      <c r="N814" s="210">
        <f t="shared" si="408"/>
        <v>6.9642443201523331E-3</v>
      </c>
      <c r="O814" s="210">
        <f t="shared" si="408"/>
        <v>6.7240580033747508E-3</v>
      </c>
      <c r="P814" s="210">
        <f t="shared" si="408"/>
        <v>6.4921553515743212E-3</v>
      </c>
      <c r="Q814" s="210">
        <f t="shared" si="408"/>
        <v>6.2682506735993824E-3</v>
      </c>
      <c r="R814" s="210">
        <f t="shared" si="408"/>
        <v>6.0520681313565939E-3</v>
      </c>
      <c r="S814" s="210">
        <f t="shared" si="408"/>
        <v>5.8433413999937674E-3</v>
      </c>
      <c r="T814" s="210">
        <f t="shared" si="408"/>
        <v>5.6418133398024838E-3</v>
      </c>
      <c r="U814" s="210">
        <f t="shared" si="408"/>
        <v>5.447235679436291E-3</v>
      </c>
      <c r="V814" s="210">
        <f t="shared" si="408"/>
        <v>5.2593687100542328E-3</v>
      </c>
      <c r="W814" s="210">
        <f t="shared" si="408"/>
        <v>5.077980990012906E-3</v>
      </c>
      <c r="X814" s="210">
        <f t="shared" si="408"/>
        <v>4.9028490597432476E-3</v>
      </c>
      <c r="Y814" s="210">
        <f t="shared" si="408"/>
        <v>4.7337571664607895E-3</v>
      </c>
      <c r="Z814" s="210">
        <f t="shared" si="408"/>
        <v>4.5647715897966209E-3</v>
      </c>
      <c r="AA814" s="210">
        <f t="shared" si="408"/>
        <v>4.395896172756826E-3</v>
      </c>
      <c r="AB814" s="210">
        <f t="shared" si="408"/>
        <v>4.2271350513038517E-3</v>
      </c>
      <c r="AC814" s="210">
        <f t="shared" si="408"/>
        <v>4.0584926895313568E-3</v>
      </c>
      <c r="AD814" s="210">
        <f t="shared" si="408"/>
        <v>3.8899739207541406E-3</v>
      </c>
      <c r="AE814" s="210">
        <f t="shared" si="408"/>
        <v>3.7215839958208599E-3</v>
      </c>
      <c r="AF814" s="210">
        <f t="shared" si="408"/>
        <v>3.5533286403227303E-3</v>
      </c>
      <c r="AG814" s="210">
        <f t="shared" si="408"/>
        <v>3.3852141228626325E-3</v>
      </c>
      <c r="AH814" s="210">
        <f t="shared" si="408"/>
        <v>3.2172473372183512E-3</v>
      </c>
      <c r="AI814" s="210">
        <f t="shared" si="408"/>
        <v>3.0494359021592263E-3</v>
      </c>
      <c r="AJ814" s="210">
        <f t="shared" si="408"/>
        <v>2.8817882839766483E-3</v>
      </c>
      <c r="AK814" s="210">
        <f t="shared" si="408"/>
        <v>2.7143139486515036E-3</v>
      </c>
      <c r="AL814" s="210">
        <f t="shared" si="408"/>
        <v>2.5470235533027186E-3</v>
      </c>
      <c r="AM814" s="209" cm="1">
        <f t="array" ref="AM814">SUMPRODUCT((EmissionRates!$J$120:$S$179)*(EmissionRates!$E$120:$E$179=$D814)*(EmissionRates!$J$8:$S$8=$E$767)*(EmissionRates!$B$120:$B$179=AM$2)*(EmissionRates!$F$120:$F$179=$F$629))</f>
        <v>4.4762400813596502E-3</v>
      </c>
      <c r="AN814" s="210">
        <f t="shared" ref="AN814:AZ834" si="409">$AM814</f>
        <v>4.4762400813596502E-3</v>
      </c>
      <c r="AO814" s="210">
        <f t="shared" si="409"/>
        <v>4.4762400813596502E-3</v>
      </c>
      <c r="AP814" s="210">
        <f t="shared" si="409"/>
        <v>4.4762400813596502E-3</v>
      </c>
      <c r="AQ814" s="210">
        <f t="shared" si="409"/>
        <v>4.4762400813596502E-3</v>
      </c>
      <c r="AR814" s="210">
        <f t="shared" si="409"/>
        <v>4.4762400813596502E-3</v>
      </c>
      <c r="AS814" s="210">
        <f t="shared" si="409"/>
        <v>4.4762400813596502E-3</v>
      </c>
      <c r="AT814" s="210">
        <f t="shared" si="409"/>
        <v>4.4762400813596502E-3</v>
      </c>
      <c r="AU814" s="210">
        <f t="shared" si="409"/>
        <v>4.4762400813596502E-3</v>
      </c>
      <c r="AV814" s="210">
        <f t="shared" si="409"/>
        <v>4.4762400813596502E-3</v>
      </c>
      <c r="AW814" s="210">
        <f t="shared" si="409"/>
        <v>4.4762400813596502E-3</v>
      </c>
      <c r="AX814" s="210">
        <f t="shared" si="409"/>
        <v>4.4762400813596502E-3</v>
      </c>
      <c r="AY814" s="210">
        <f t="shared" si="407"/>
        <v>4.4762400813596502E-3</v>
      </c>
      <c r="AZ814" s="210">
        <f t="shared" si="407"/>
        <v>4.4762400813596502E-3</v>
      </c>
    </row>
    <row r="815" spans="2:52" s="202" customFormat="1" x14ac:dyDescent="0.25">
      <c r="B815" s="201"/>
      <c r="D815" s="208">
        <f t="shared" si="385"/>
        <v>51</v>
      </c>
      <c r="E815" s="202" t="s">
        <v>707</v>
      </c>
      <c r="G815"/>
      <c r="I815"/>
      <c r="J815"/>
      <c r="K815" s="211">
        <f t="shared" ref="K815:AL818" si="410">K814*($K$76/$K$71)^(1/(COUNT($D814:$D819)))</f>
        <v>7.5132801436987575E-3</v>
      </c>
      <c r="L815" s="211">
        <f t="shared" si="410"/>
        <v>7.2541584067701377E-3</v>
      </c>
      <c r="M815" s="211">
        <f t="shared" si="410"/>
        <v>7.0039733889927687E-3</v>
      </c>
      <c r="N815" s="211">
        <f t="shared" si="410"/>
        <v>6.7624168763583048E-3</v>
      </c>
      <c r="O815" s="211">
        <f t="shared" si="410"/>
        <v>6.5291912846961878E-3</v>
      </c>
      <c r="P815" s="211">
        <f t="shared" si="410"/>
        <v>6.3040092930665252E-3</v>
      </c>
      <c r="Q815" s="211">
        <f t="shared" si="410"/>
        <v>6.0865934897966914E-3</v>
      </c>
      <c r="R815" s="211">
        <f t="shared" si="410"/>
        <v>5.8766760307255974E-3</v>
      </c>
      <c r="S815" s="211">
        <f t="shared" si="410"/>
        <v>5.6739983092346019E-3</v>
      </c>
      <c r="T815" s="211">
        <f t="shared" si="410"/>
        <v>5.4783106376585589E-3</v>
      </c>
      <c r="U815" s="211">
        <f t="shared" si="410"/>
        <v>5.2893719396845231E-3</v>
      </c>
      <c r="V815" s="211">
        <f t="shared" si="410"/>
        <v>5.1069494533591544E-3</v>
      </c>
      <c r="W815" s="211">
        <f t="shared" si="410"/>
        <v>4.9308184443389545E-3</v>
      </c>
      <c r="X815" s="211">
        <f t="shared" si="410"/>
        <v>4.7607619290300773E-3</v>
      </c>
      <c r="Y815" s="211">
        <f t="shared" si="410"/>
        <v>4.5965704072766216E-3</v>
      </c>
      <c r="Z815" s="211">
        <f t="shared" si="410"/>
        <v>4.4324821210302377E-3</v>
      </c>
      <c r="AA815" s="211">
        <f t="shared" si="410"/>
        <v>4.2685008019246818E-3</v>
      </c>
      <c r="AB815" s="211">
        <f t="shared" si="410"/>
        <v>4.1046304660600453E-3</v>
      </c>
      <c r="AC815" s="211">
        <f t="shared" si="410"/>
        <v>3.9408754481582188E-3</v>
      </c>
      <c r="AD815" s="211">
        <f t="shared" si="410"/>
        <v>3.7772404414620083E-3</v>
      </c>
      <c r="AE815" s="211">
        <f t="shared" si="410"/>
        <v>3.6137305446477309E-3</v>
      </c>
      <c r="AF815" s="211">
        <f t="shared" si="410"/>
        <v>3.4503513173759731E-3</v>
      </c>
      <c r="AG815" s="211">
        <f t="shared" si="410"/>
        <v>3.287108846582224E-3</v>
      </c>
      <c r="AH815" s="211">
        <f t="shared" si="410"/>
        <v>3.1240098262589823E-3</v>
      </c>
      <c r="AI815" s="211">
        <f t="shared" si="410"/>
        <v>2.9610616543796664E-3</v>
      </c>
      <c r="AJ815" s="211">
        <f t="shared" si="410"/>
        <v>2.7982725518781132E-3</v>
      </c>
      <c r="AK815" s="211">
        <f t="shared" si="410"/>
        <v>2.6356517104061308E-3</v>
      </c>
      <c r="AL815" s="211">
        <f t="shared" si="410"/>
        <v>2.473209478233763E-3</v>
      </c>
      <c r="AM815" s="211">
        <f>AM814*($K$76/$K$71)^(1/(COUNT($D814:$D819)))</f>
        <v>4.3465163020236846E-3</v>
      </c>
      <c r="AN815" s="210">
        <f t="shared" si="409"/>
        <v>4.3465163020236846E-3</v>
      </c>
      <c r="AO815" s="210">
        <f t="shared" si="409"/>
        <v>4.3465163020236846E-3</v>
      </c>
      <c r="AP815" s="210">
        <f t="shared" si="409"/>
        <v>4.3465163020236846E-3</v>
      </c>
      <c r="AQ815" s="210">
        <f t="shared" si="409"/>
        <v>4.3465163020236846E-3</v>
      </c>
      <c r="AR815" s="210">
        <f t="shared" si="409"/>
        <v>4.3465163020236846E-3</v>
      </c>
      <c r="AS815" s="210">
        <f t="shared" si="409"/>
        <v>4.3465163020236846E-3</v>
      </c>
      <c r="AT815" s="210">
        <f t="shared" si="409"/>
        <v>4.3465163020236846E-3</v>
      </c>
      <c r="AU815" s="210">
        <f t="shared" si="409"/>
        <v>4.3465163020236846E-3</v>
      </c>
      <c r="AV815" s="210">
        <f t="shared" si="409"/>
        <v>4.3465163020236846E-3</v>
      </c>
      <c r="AW815" s="210">
        <f t="shared" si="409"/>
        <v>4.3465163020236846E-3</v>
      </c>
      <c r="AX815" s="210">
        <f t="shared" si="409"/>
        <v>4.3465163020236846E-3</v>
      </c>
      <c r="AY815" s="210">
        <f t="shared" si="407"/>
        <v>4.3465163020236846E-3</v>
      </c>
      <c r="AZ815" s="210">
        <f t="shared" si="407"/>
        <v>4.3465163020236846E-3</v>
      </c>
    </row>
    <row r="816" spans="2:52" s="202" customFormat="1" x14ac:dyDescent="0.25">
      <c r="B816" s="201"/>
      <c r="D816" s="208">
        <f t="shared" si="385"/>
        <v>52</v>
      </c>
      <c r="E816" s="202" t="s">
        <v>708</v>
      </c>
      <c r="G816"/>
      <c r="I816"/>
      <c r="J816"/>
      <c r="K816" s="211">
        <f t="shared" si="410"/>
        <v>7.2955413545061952E-3</v>
      </c>
      <c r="L816" s="211">
        <f t="shared" si="410"/>
        <v>7.0439291010752228E-3</v>
      </c>
      <c r="M816" s="211">
        <f t="shared" si="410"/>
        <v>6.8009945759991879E-3</v>
      </c>
      <c r="N816" s="211">
        <f t="shared" si="410"/>
        <v>6.5664384974729499E-3</v>
      </c>
      <c r="O816" s="211">
        <f t="shared" si="410"/>
        <v>6.3399719054708968E-3</v>
      </c>
      <c r="P816" s="211">
        <f t="shared" si="410"/>
        <v>6.1213158057642899E-3</v>
      </c>
      <c r="Q816" s="211">
        <f t="shared" si="410"/>
        <v>5.9102008262159039E-3</v>
      </c>
      <c r="R816" s="211">
        <f t="shared" si="410"/>
        <v>5.7063668849285636E-3</v>
      </c>
      <c r="S816" s="211">
        <f t="shared" si="410"/>
        <v>5.5095628698387297E-3</v>
      </c>
      <c r="T816" s="211">
        <f t="shared" si="410"/>
        <v>5.3195463293604153E-3</v>
      </c>
      <c r="U816" s="211">
        <f t="shared" si="410"/>
        <v>5.136083173698347E-3</v>
      </c>
      <c r="V816" s="211">
        <f t="shared" si="410"/>
        <v>4.9589473864623621E-3</v>
      </c>
      <c r="W816" s="211">
        <f t="shared" si="410"/>
        <v>4.7879207462278106E-3</v>
      </c>
      <c r="X816" s="211">
        <f t="shared" si="410"/>
        <v>4.6227925576989102E-3</v>
      </c>
      <c r="Y816" s="211">
        <f t="shared" si="410"/>
        <v>4.4633593921438808E-3</v>
      </c>
      <c r="Z816" s="211">
        <f t="shared" si="410"/>
        <v>4.3040264702769197E-3</v>
      </c>
      <c r="AA816" s="211">
        <f t="shared" si="410"/>
        <v>4.1447974155870851E-3</v>
      </c>
      <c r="AB816" s="211">
        <f t="shared" si="410"/>
        <v>3.9856761277857859E-3</v>
      </c>
      <c r="AC816" s="211">
        <f t="shared" si="410"/>
        <v>3.8266668159724054E-3</v>
      </c>
      <c r="AD816" s="211">
        <f t="shared" si="410"/>
        <v>3.667774037377117E-3</v>
      </c>
      <c r="AE816" s="211">
        <f t="shared" si="410"/>
        <v>3.5090027429139311E-3</v>
      </c>
      <c r="AF816" s="211">
        <f t="shared" si="410"/>
        <v>3.3503583311215624E-3</v>
      </c>
      <c r="AG816" s="211">
        <f t="shared" si="410"/>
        <v>3.1918467125329241E-3</v>
      </c>
      <c r="AH816" s="211">
        <f t="shared" si="410"/>
        <v>3.0334743871451107E-3</v>
      </c>
      <c r="AI816" s="211">
        <f t="shared" si="410"/>
        <v>2.8752485385344006E-3</v>
      </c>
      <c r="AJ816" s="211">
        <f t="shared" si="410"/>
        <v>2.7171771493876675E-3</v>
      </c>
      <c r="AK816" s="211">
        <f t="shared" si="410"/>
        <v>2.5592691449778412E-3</v>
      </c>
      <c r="AL816" s="211">
        <f t="shared" si="410"/>
        <v>2.4015345736766863E-3</v>
      </c>
      <c r="AM816" s="211">
        <f>AM815*($K$76/$K$71)^(1/(COUNT($D815:$D820)))</f>
        <v>4.2205519856788314E-3</v>
      </c>
      <c r="AN816" s="210">
        <f t="shared" si="409"/>
        <v>4.2205519856788314E-3</v>
      </c>
      <c r="AO816" s="210">
        <f t="shared" si="409"/>
        <v>4.2205519856788314E-3</v>
      </c>
      <c r="AP816" s="210">
        <f t="shared" si="409"/>
        <v>4.2205519856788314E-3</v>
      </c>
      <c r="AQ816" s="210">
        <f t="shared" si="409"/>
        <v>4.2205519856788314E-3</v>
      </c>
      <c r="AR816" s="210">
        <f t="shared" si="409"/>
        <v>4.2205519856788314E-3</v>
      </c>
      <c r="AS816" s="210">
        <f t="shared" si="409"/>
        <v>4.2205519856788314E-3</v>
      </c>
      <c r="AT816" s="210">
        <f t="shared" si="409"/>
        <v>4.2205519856788314E-3</v>
      </c>
      <c r="AU816" s="210">
        <f t="shared" si="409"/>
        <v>4.2205519856788314E-3</v>
      </c>
      <c r="AV816" s="210">
        <f t="shared" si="409"/>
        <v>4.2205519856788314E-3</v>
      </c>
      <c r="AW816" s="210">
        <f t="shared" si="409"/>
        <v>4.2205519856788314E-3</v>
      </c>
      <c r="AX816" s="210">
        <f t="shared" si="409"/>
        <v>4.2205519856788314E-3</v>
      </c>
      <c r="AY816" s="210">
        <f t="shared" si="407"/>
        <v>4.2205519856788314E-3</v>
      </c>
      <c r="AZ816" s="210">
        <f t="shared" si="407"/>
        <v>4.2205519856788314E-3</v>
      </c>
    </row>
    <row r="817" spans="2:52" s="202" customFormat="1" x14ac:dyDescent="0.25">
      <c r="B817" s="201"/>
      <c r="D817" s="208">
        <f t="shared" si="385"/>
        <v>53</v>
      </c>
      <c r="E817" s="202" t="s">
        <v>709</v>
      </c>
      <c r="G817"/>
      <c r="I817"/>
      <c r="J817"/>
      <c r="K817" s="211">
        <f t="shared" si="410"/>
        <v>7.0841127493360941E-3</v>
      </c>
      <c r="L817" s="211">
        <f t="shared" si="410"/>
        <v>6.8397923506423658E-3</v>
      </c>
      <c r="M817" s="211">
        <f t="shared" si="410"/>
        <v>6.6038981951960308E-3</v>
      </c>
      <c r="N817" s="211">
        <f t="shared" si="410"/>
        <v>6.3761396745352335E-3</v>
      </c>
      <c r="O817" s="211">
        <f t="shared" si="410"/>
        <v>6.1562362028470758E-3</v>
      </c>
      <c r="P817" s="211">
        <f t="shared" si="410"/>
        <v>5.9439168713015245E-3</v>
      </c>
      <c r="Q817" s="211">
        <f t="shared" si="410"/>
        <v>5.7389201143068164E-3</v>
      </c>
      <c r="R817" s="211">
        <f t="shared" si="410"/>
        <v>5.5409933872752198E-3</v>
      </c>
      <c r="S817" s="211">
        <f t="shared" si="410"/>
        <v>5.3498928555021676E-3</v>
      </c>
      <c r="T817" s="211">
        <f t="shared" si="410"/>
        <v>5.1653830937754761E-3</v>
      </c>
      <c r="U817" s="211">
        <f t="shared" si="410"/>
        <v>4.9872367963446039E-3</v>
      </c>
      <c r="V817" s="211">
        <f t="shared" si="410"/>
        <v>4.8152344968926172E-3</v>
      </c>
      <c r="W817" s="211">
        <f t="shared" si="410"/>
        <v>4.6491642981659172E-3</v>
      </c>
      <c r="X817" s="211">
        <f t="shared" si="410"/>
        <v>4.4888216109286189E-3</v>
      </c>
      <c r="Y817" s="211">
        <f t="shared" si="410"/>
        <v>4.3340089019200164E-3</v>
      </c>
      <c r="Z817" s="211">
        <f t="shared" si="410"/>
        <v>4.1792935314849582E-3</v>
      </c>
      <c r="AA817" s="211">
        <f t="shared" si="410"/>
        <v>4.0246790181018947E-3</v>
      </c>
      <c r="AB817" s="211">
        <f t="shared" si="410"/>
        <v>3.8701691484665578E-3</v>
      </c>
      <c r="AC817" s="211">
        <f t="shared" si="410"/>
        <v>3.7157680096964285E-3</v>
      </c>
      <c r="AD817" s="211">
        <f t="shared" si="410"/>
        <v>3.561480026950766E-3</v>
      </c>
      <c r="AE817" s="211">
        <f t="shared" si="410"/>
        <v>3.4073100076635024E-3</v>
      </c>
      <c r="AF817" s="211">
        <f t="shared" si="410"/>
        <v>3.253263193920876E-3</v>
      </c>
      <c r="AG817" s="211">
        <f t="shared" si="410"/>
        <v>3.0993453249654641E-3</v>
      </c>
      <c r="AH817" s="211">
        <f t="shared" si="410"/>
        <v>2.945562712421045E-3</v>
      </c>
      <c r="AI817" s="211">
        <f t="shared" si="410"/>
        <v>2.7919223316800984E-3</v>
      </c>
      <c r="AJ817" s="211">
        <f t="shared" si="410"/>
        <v>2.6384319340870556E-3</v>
      </c>
      <c r="AK817" s="211">
        <f t="shared" si="410"/>
        <v>2.4851001862557687E-3</v>
      </c>
      <c r="AL817" s="211">
        <f t="shared" si="410"/>
        <v>2.3319368453509309E-3</v>
      </c>
      <c r="AM817" s="211">
        <f>AM816*($K$76/$K$71)^(1/(COUNT($D816:$D821)))</f>
        <v>4.0982381811208177E-3</v>
      </c>
      <c r="AN817" s="210">
        <f t="shared" si="409"/>
        <v>4.0982381811208177E-3</v>
      </c>
      <c r="AO817" s="210">
        <f t="shared" si="409"/>
        <v>4.0982381811208177E-3</v>
      </c>
      <c r="AP817" s="210">
        <f t="shared" si="409"/>
        <v>4.0982381811208177E-3</v>
      </c>
      <c r="AQ817" s="210">
        <f t="shared" si="409"/>
        <v>4.0982381811208177E-3</v>
      </c>
      <c r="AR817" s="210">
        <f t="shared" si="409"/>
        <v>4.0982381811208177E-3</v>
      </c>
      <c r="AS817" s="210">
        <f t="shared" si="409"/>
        <v>4.0982381811208177E-3</v>
      </c>
      <c r="AT817" s="210">
        <f t="shared" si="409"/>
        <v>4.0982381811208177E-3</v>
      </c>
      <c r="AU817" s="210">
        <f t="shared" si="409"/>
        <v>4.0982381811208177E-3</v>
      </c>
      <c r="AV817" s="210">
        <f t="shared" si="409"/>
        <v>4.0982381811208177E-3</v>
      </c>
      <c r="AW817" s="210">
        <f t="shared" si="409"/>
        <v>4.0982381811208177E-3</v>
      </c>
      <c r="AX817" s="210">
        <f t="shared" si="409"/>
        <v>4.0982381811208177E-3</v>
      </c>
      <c r="AY817" s="210">
        <f t="shared" si="407"/>
        <v>4.0982381811208177E-3</v>
      </c>
      <c r="AZ817" s="210">
        <f t="shared" si="407"/>
        <v>4.0982381811208177E-3</v>
      </c>
    </row>
    <row r="818" spans="2:52" s="202" customFormat="1" x14ac:dyDescent="0.25">
      <c r="B818" s="201"/>
      <c r="D818" s="208">
        <f t="shared" si="385"/>
        <v>54</v>
      </c>
      <c r="E818" s="202" t="s">
        <v>710</v>
      </c>
      <c r="G818"/>
      <c r="I818"/>
      <c r="J818"/>
      <c r="K818" s="211">
        <f t="shared" si="410"/>
        <v>6.8788114557542636E-3</v>
      </c>
      <c r="L818" s="211">
        <f t="shared" si="410"/>
        <v>6.6415715900327056E-3</v>
      </c>
      <c r="M818" s="211">
        <f t="shared" si="410"/>
        <v>6.412513770620981E-3</v>
      </c>
      <c r="N818" s="211">
        <f t="shared" si="410"/>
        <v>6.1913558110424909E-3</v>
      </c>
      <c r="O818" s="211">
        <f t="shared" si="410"/>
        <v>5.9778252570079869E-3</v>
      </c>
      <c r="P818" s="211">
        <f t="shared" si="410"/>
        <v>5.7716590507670565E-3</v>
      </c>
      <c r="Q818" s="211">
        <f t="shared" si="410"/>
        <v>5.572603207035628E-3</v>
      </c>
      <c r="R818" s="211">
        <f t="shared" si="410"/>
        <v>5.3804125001002401E-3</v>
      </c>
      <c r="S818" s="211">
        <f t="shared" si="410"/>
        <v>5.1948501617136303E-3</v>
      </c>
      <c r="T818" s="211">
        <f t="shared" si="410"/>
        <v>5.0156875894094271E-3</v>
      </c>
      <c r="U818" s="211">
        <f t="shared" si="410"/>
        <v>4.8427040648766568E-3</v>
      </c>
      <c r="V818" s="211">
        <f t="shared" si="410"/>
        <v>4.6756864820470664E-3</v>
      </c>
      <c r="W818" s="211">
        <f t="shared" si="410"/>
        <v>4.5144290845603209E-3</v>
      </c>
      <c r="X818" s="211">
        <f t="shared" si="410"/>
        <v>4.3587332122836239E-3</v>
      </c>
      <c r="Y818" s="211">
        <f t="shared" si="410"/>
        <v>4.2084070565735071E-3</v>
      </c>
      <c r="Z818" s="211">
        <f t="shared" si="410"/>
        <v>4.0581754185141485E-3</v>
      </c>
      <c r="AA818" s="211">
        <f t="shared" si="410"/>
        <v>3.908041714616655E-3</v>
      </c>
      <c r="AB818" s="211">
        <f t="shared" si="410"/>
        <v>3.7580096218363329E-3</v>
      </c>
      <c r="AC818" s="211">
        <f t="shared" si="410"/>
        <v>3.6080831088438617E-3</v>
      </c>
      <c r="AD818" s="211">
        <f t="shared" si="410"/>
        <v>3.4582664725550699E-3</v>
      </c>
      <c r="AE818" s="211">
        <f t="shared" si="410"/>
        <v>3.308564381081939E-3</v>
      </c>
      <c r="AF818" s="211">
        <f t="shared" si="410"/>
        <v>3.1589819245923059E-3</v>
      </c>
      <c r="AG818" s="211">
        <f t="shared" si="410"/>
        <v>3.0095246760024953E-3</v>
      </c>
      <c r="AH818" s="211">
        <f t="shared" si="410"/>
        <v>2.8601987640221264E-3</v>
      </c>
      <c r="AI818" s="211">
        <f t="shared" si="410"/>
        <v>2.7110109618931561E-3</v>
      </c>
      <c r="AJ818" s="211">
        <f t="shared" si="410"/>
        <v>2.5619687963219983E-3</v>
      </c>
      <c r="AK818" s="211">
        <f t="shared" si="410"/>
        <v>2.4130806827595019E-3</v>
      </c>
      <c r="AL818" s="211">
        <f t="shared" si="410"/>
        <v>2.264356095602623E-3</v>
      </c>
      <c r="AM818" s="211">
        <f>AM817*($K$76/$K$71)^(1/(COUNT($D817:$D822)))</f>
        <v>3.9794690946082685E-3</v>
      </c>
      <c r="AN818" s="210">
        <f t="shared" si="409"/>
        <v>3.9794690946082685E-3</v>
      </c>
      <c r="AO818" s="210">
        <f t="shared" si="409"/>
        <v>3.9794690946082685E-3</v>
      </c>
      <c r="AP818" s="210">
        <f t="shared" si="409"/>
        <v>3.9794690946082685E-3</v>
      </c>
      <c r="AQ818" s="210">
        <f t="shared" si="409"/>
        <v>3.9794690946082685E-3</v>
      </c>
      <c r="AR818" s="210">
        <f t="shared" si="409"/>
        <v>3.9794690946082685E-3</v>
      </c>
      <c r="AS818" s="210">
        <f t="shared" si="409"/>
        <v>3.9794690946082685E-3</v>
      </c>
      <c r="AT818" s="210">
        <f t="shared" si="409"/>
        <v>3.9794690946082685E-3</v>
      </c>
      <c r="AU818" s="210">
        <f t="shared" si="409"/>
        <v>3.9794690946082685E-3</v>
      </c>
      <c r="AV818" s="210">
        <f t="shared" si="409"/>
        <v>3.9794690946082685E-3</v>
      </c>
      <c r="AW818" s="210">
        <f t="shared" si="409"/>
        <v>3.9794690946082685E-3</v>
      </c>
      <c r="AX818" s="210">
        <f t="shared" si="409"/>
        <v>3.9794690946082685E-3</v>
      </c>
      <c r="AY818" s="210">
        <f t="shared" si="407"/>
        <v>3.9794690946082685E-3</v>
      </c>
      <c r="AZ818" s="210">
        <f t="shared" si="407"/>
        <v>3.9794690946082685E-3</v>
      </c>
    </row>
    <row r="819" spans="2:52" s="202" customFormat="1" x14ac:dyDescent="0.25">
      <c r="B819" s="201"/>
      <c r="D819" s="208">
        <f t="shared" si="385"/>
        <v>55</v>
      </c>
      <c r="E819" s="202" t="s">
        <v>711</v>
      </c>
      <c r="G819"/>
      <c r="I819"/>
      <c r="J819"/>
      <c r="K819" s="209" cm="1">
        <f t="array" ref="K819">SUMPRODUCT((EmissionRates!$J$120:$S$179)*(EmissionRates!$E$120:$E$179=$D819)*(EmissionRates!$J$8:$S$8=$E$767)*(EmissionRates!$B$120:$B$179=K$2)*(EmissionRates!$F$120:$F$179=$F$629))</f>
        <v>8.4403876540161907E-3</v>
      </c>
      <c r="L819" s="210">
        <f t="shared" ref="L819:AL819" si="411">K819*($AM$71/$K$71)^(1/(COUNT(K$2:AM$2)))</f>
        <v>8.1492913728408081E-3</v>
      </c>
      <c r="M819" s="210">
        <f t="shared" si="411"/>
        <v>7.8682345647782294E-3</v>
      </c>
      <c r="N819" s="210">
        <f t="shared" si="411"/>
        <v>7.5968709834938197E-3</v>
      </c>
      <c r="O819" s="210">
        <f t="shared" si="411"/>
        <v>7.3348663241684904E-3</v>
      </c>
      <c r="P819" s="210">
        <f t="shared" si="411"/>
        <v>7.0818978116537808E-3</v>
      </c>
      <c r="Q819" s="210">
        <f t="shared" si="411"/>
        <v>6.8376538028308486E-3</v>
      </c>
      <c r="R819" s="210">
        <f t="shared" si="411"/>
        <v>6.6018334026835077E-3</v>
      </c>
      <c r="S819" s="210">
        <f t="shared" si="411"/>
        <v>6.3741460936123234E-3</v>
      </c>
      <c r="T819" s="210">
        <f t="shared" si="411"/>
        <v>6.1543113775331107E-3</v>
      </c>
      <c r="U819" s="210">
        <f t="shared" si="411"/>
        <v>5.942058430318916E-3</v>
      </c>
      <c r="V819" s="210">
        <f t="shared" si="411"/>
        <v>5.7371257681597771E-3</v>
      </c>
      <c r="W819" s="210">
        <f t="shared" si="411"/>
        <v>5.5392609254292288E-3</v>
      </c>
      <c r="X819" s="210">
        <f t="shared" si="411"/>
        <v>5.348220143660716E-3</v>
      </c>
      <c r="Y819" s="210">
        <f t="shared" si="411"/>
        <v>5.1637680712507345E-3</v>
      </c>
      <c r="Z819" s="210">
        <f t="shared" si="411"/>
        <v>4.9794319731798799E-3</v>
      </c>
      <c r="AA819" s="210">
        <f t="shared" si="411"/>
        <v>4.7952160415499897E-3</v>
      </c>
      <c r="AB819" s="210">
        <f t="shared" si="411"/>
        <v>4.611124788031197E-3</v>
      </c>
      <c r="AC819" s="210">
        <f t="shared" si="411"/>
        <v>4.4271630822320376E-3</v>
      </c>
      <c r="AD819" s="210">
        <f t="shared" si="411"/>
        <v>4.2433361965219544E-3</v>
      </c>
      <c r="AE819" s="210">
        <f t="shared" si="411"/>
        <v>4.0596498587327076E-3</v>
      </c>
      <c r="AF819" s="210">
        <f t="shared" si="411"/>
        <v>3.8761103145638692E-3</v>
      </c>
      <c r="AG819" s="210">
        <f t="shared" si="411"/>
        <v>3.692724402053444E-3</v>
      </c>
      <c r="AH819" s="210">
        <f t="shared" si="411"/>
        <v>3.509499641204753E-3</v>
      </c>
      <c r="AI819" s="210">
        <f t="shared" si="411"/>
        <v>3.326444342870355E-3</v>
      </c>
      <c r="AJ819" s="210">
        <f t="shared" si="411"/>
        <v>3.1435677424131183E-3</v>
      </c>
      <c r="AK819" s="210">
        <f t="shared" si="411"/>
        <v>2.9608801656964422E-3</v>
      </c>
      <c r="AL819" s="210">
        <f t="shared" si="411"/>
        <v>2.77839323792384E-3</v>
      </c>
      <c r="AM819" s="209" cm="1">
        <f t="array" ref="AM819">SUMPRODUCT((EmissionRates!$J$120:$S$179)*(EmissionRates!$E$120:$E$179=$D819)*(EmissionRates!$J$8:$S$8=$E$767)*(EmissionRates!$B$120:$B$179=AM$2)*(EmissionRates!$F$120:$F$179=$F$629))</f>
        <v>4.4285615769192599E-3</v>
      </c>
      <c r="AN819" s="210">
        <f t="shared" si="409"/>
        <v>4.4285615769192599E-3</v>
      </c>
      <c r="AO819" s="210">
        <f t="shared" si="409"/>
        <v>4.4285615769192599E-3</v>
      </c>
      <c r="AP819" s="210">
        <f t="shared" si="409"/>
        <v>4.4285615769192599E-3</v>
      </c>
      <c r="AQ819" s="210">
        <f t="shared" si="409"/>
        <v>4.4285615769192599E-3</v>
      </c>
      <c r="AR819" s="210">
        <f t="shared" si="409"/>
        <v>4.4285615769192599E-3</v>
      </c>
      <c r="AS819" s="210">
        <f t="shared" si="409"/>
        <v>4.4285615769192599E-3</v>
      </c>
      <c r="AT819" s="210">
        <f t="shared" si="409"/>
        <v>4.4285615769192599E-3</v>
      </c>
      <c r="AU819" s="210">
        <f t="shared" si="409"/>
        <v>4.4285615769192599E-3</v>
      </c>
      <c r="AV819" s="210">
        <f t="shared" si="409"/>
        <v>4.4285615769192599E-3</v>
      </c>
      <c r="AW819" s="210">
        <f t="shared" si="409"/>
        <v>4.4285615769192599E-3</v>
      </c>
      <c r="AX819" s="210">
        <f t="shared" si="409"/>
        <v>4.4285615769192599E-3</v>
      </c>
      <c r="AY819" s="210">
        <f t="shared" si="407"/>
        <v>4.4285615769192599E-3</v>
      </c>
      <c r="AZ819" s="210">
        <f t="shared" si="407"/>
        <v>4.4285615769192599E-3</v>
      </c>
    </row>
    <row r="820" spans="2:52" s="202" customFormat="1" x14ac:dyDescent="0.25">
      <c r="B820" s="201"/>
      <c r="D820" s="208">
        <f t="shared" si="385"/>
        <v>56</v>
      </c>
      <c r="E820" s="202" t="s">
        <v>712</v>
      </c>
      <c r="G820"/>
      <c r="I820"/>
      <c r="J820"/>
      <c r="K820" s="211">
        <f t="shared" ref="K820:AL823" si="412">K819*($K$76/$K$71)^(1/(COUNT($D819:$D824)))</f>
        <v>8.1957808041514656E-3</v>
      </c>
      <c r="L820" s="211">
        <f t="shared" si="412"/>
        <v>7.9131206454937219E-3</v>
      </c>
      <c r="M820" s="211">
        <f t="shared" si="412"/>
        <v>7.6402090107657479E-3</v>
      </c>
      <c r="N820" s="211">
        <f t="shared" si="412"/>
        <v>7.376709688032829E-3</v>
      </c>
      <c r="O820" s="211">
        <f t="shared" si="412"/>
        <v>7.1222980608044266E-3</v>
      </c>
      <c r="P820" s="211">
        <f t="shared" si="412"/>
        <v>6.8766607081247443E-3</v>
      </c>
      <c r="Q820" s="211">
        <f t="shared" si="412"/>
        <v>6.6394950184555639E-3</v>
      </c>
      <c r="R820" s="211">
        <f t="shared" si="412"/>
        <v>6.4105088168756822E-3</v>
      </c>
      <c r="S820" s="211">
        <f t="shared" si="412"/>
        <v>6.1894200051376838E-3</v>
      </c>
      <c r="T820" s="211">
        <f t="shared" si="412"/>
        <v>5.9759562141386072E-3</v>
      </c>
      <c r="U820" s="211">
        <f t="shared" si="412"/>
        <v>5.7698544683763816E-3</v>
      </c>
      <c r="V820" s="211">
        <f t="shared" si="412"/>
        <v>5.5708608619786555E-3</v>
      </c>
      <c r="W820" s="211">
        <f t="shared" si="412"/>
        <v>5.3787302459048962E-3</v>
      </c>
      <c r="X820" s="211">
        <f t="shared" si="412"/>
        <v>5.1932259259364353E-3</v>
      </c>
      <c r="Y820" s="211">
        <f t="shared" si="412"/>
        <v>5.0141193710823637E-3</v>
      </c>
      <c r="Z820" s="211">
        <f t="shared" si="412"/>
        <v>4.8351254295703975E-3</v>
      </c>
      <c r="AA820" s="211">
        <f t="shared" si="412"/>
        <v>4.6562481720130713E-3</v>
      </c>
      <c r="AB820" s="211">
        <f t="shared" si="412"/>
        <v>4.4774919793299566E-3</v>
      </c>
      <c r="AC820" s="211">
        <f t="shared" si="412"/>
        <v>4.2988615800057858E-3</v>
      </c>
      <c r="AD820" s="211">
        <f t="shared" si="412"/>
        <v>4.1203620936139784E-3</v>
      </c>
      <c r="AE820" s="211">
        <f t="shared" si="412"/>
        <v>3.9419990819907326E-3</v>
      </c>
      <c r="AF820" s="211">
        <f t="shared" si="412"/>
        <v>3.7637786098319794E-3</v>
      </c>
      <c r="AG820" s="211">
        <f t="shared" si="412"/>
        <v>3.5857073170058049E-3</v>
      </c>
      <c r="AH820" s="211">
        <f t="shared" si="412"/>
        <v>3.4077925055819003E-3</v>
      </c>
      <c r="AI820" s="211">
        <f t="shared" si="412"/>
        <v>3.2300422455599684E-3</v>
      </c>
      <c r="AJ820" s="211">
        <f t="shared" si="412"/>
        <v>3.0524655046572312E-3</v>
      </c>
      <c r="AK820" s="211">
        <f t="shared" si="412"/>
        <v>2.8750723094881636E-3</v>
      </c>
      <c r="AL820" s="211">
        <f t="shared" si="412"/>
        <v>2.6978739483517998E-3</v>
      </c>
      <c r="AM820" s="211">
        <f>AM819*($K$76/$K$71)^(1/(COUNT($D819:$D824)))</f>
        <v>4.30021954558534E-3</v>
      </c>
      <c r="AN820" s="210">
        <f t="shared" si="409"/>
        <v>4.30021954558534E-3</v>
      </c>
      <c r="AO820" s="210">
        <f t="shared" si="409"/>
        <v>4.30021954558534E-3</v>
      </c>
      <c r="AP820" s="210">
        <f t="shared" si="409"/>
        <v>4.30021954558534E-3</v>
      </c>
      <c r="AQ820" s="210">
        <f t="shared" si="409"/>
        <v>4.30021954558534E-3</v>
      </c>
      <c r="AR820" s="210">
        <f t="shared" si="409"/>
        <v>4.30021954558534E-3</v>
      </c>
      <c r="AS820" s="210">
        <f t="shared" si="409"/>
        <v>4.30021954558534E-3</v>
      </c>
      <c r="AT820" s="210">
        <f t="shared" si="409"/>
        <v>4.30021954558534E-3</v>
      </c>
      <c r="AU820" s="210">
        <f t="shared" si="409"/>
        <v>4.30021954558534E-3</v>
      </c>
      <c r="AV820" s="210">
        <f t="shared" si="409"/>
        <v>4.30021954558534E-3</v>
      </c>
      <c r="AW820" s="210">
        <f t="shared" si="409"/>
        <v>4.30021954558534E-3</v>
      </c>
      <c r="AX820" s="210">
        <f t="shared" si="409"/>
        <v>4.30021954558534E-3</v>
      </c>
      <c r="AY820" s="210">
        <f t="shared" si="407"/>
        <v>4.30021954558534E-3</v>
      </c>
      <c r="AZ820" s="210">
        <f t="shared" si="407"/>
        <v>4.30021954558534E-3</v>
      </c>
    </row>
    <row r="821" spans="2:52" s="202" customFormat="1" x14ac:dyDescent="0.25">
      <c r="B821" s="201"/>
      <c r="D821" s="208">
        <f t="shared" si="385"/>
        <v>57</v>
      </c>
      <c r="E821" s="202" t="s">
        <v>713</v>
      </c>
      <c r="G821"/>
      <c r="I821"/>
      <c r="J821"/>
      <c r="K821" s="211">
        <f t="shared" si="412"/>
        <v>7.9582627887637061E-3</v>
      </c>
      <c r="L821" s="211">
        <f t="shared" si="412"/>
        <v>7.68379426937962E-3</v>
      </c>
      <c r="M821" s="211">
        <f t="shared" si="412"/>
        <v>7.4187917566018065E-3</v>
      </c>
      <c r="N821" s="211">
        <f t="shared" si="412"/>
        <v>7.162928782093311E-3</v>
      </c>
      <c r="O821" s="211">
        <f t="shared" si="412"/>
        <v>6.9158901369193154E-3</v>
      </c>
      <c r="P821" s="211">
        <f t="shared" si="412"/>
        <v>6.6773714832272912E-3</v>
      </c>
      <c r="Q821" s="211">
        <f t="shared" si="412"/>
        <v>6.4470789793197114E-3</v>
      </c>
      <c r="R821" s="211">
        <f t="shared" si="412"/>
        <v>6.2247289176574419E-3</v>
      </c>
      <c r="S821" s="211">
        <f t="shared" si="412"/>
        <v>6.0100473753478606E-3</v>
      </c>
      <c r="T821" s="211">
        <f t="shared" si="412"/>
        <v>5.8027698766871015E-3</v>
      </c>
      <c r="U821" s="211">
        <f t="shared" si="412"/>
        <v>5.60264106734072E-3</v>
      </c>
      <c r="V821" s="211">
        <f t="shared" si="412"/>
        <v>5.4094143997613798E-3</v>
      </c>
      <c r="W821" s="211">
        <f t="shared" si="412"/>
        <v>5.2228518294559932E-3</v>
      </c>
      <c r="X821" s="211">
        <f t="shared" si="412"/>
        <v>5.0427235217281778E-3</v>
      </c>
      <c r="Y821" s="211">
        <f t="shared" si="412"/>
        <v>4.8688075685346987E-3</v>
      </c>
      <c r="Z821" s="211">
        <f t="shared" si="412"/>
        <v>4.6950009650897559E-3</v>
      </c>
      <c r="AA821" s="211">
        <f t="shared" si="412"/>
        <v>4.5213076640374036E-3</v>
      </c>
      <c r="AB821" s="211">
        <f t="shared" si="412"/>
        <v>4.3477319193358718E-3</v>
      </c>
      <c r="AC821" s="211">
        <f t="shared" si="412"/>
        <v>4.1742783224359321E-3</v>
      </c>
      <c r="AD821" s="211">
        <f t="shared" si="412"/>
        <v>4.0009518445430882E-3</v>
      </c>
      <c r="AE821" s="211">
        <f t="shared" si="412"/>
        <v>3.8277578863086152E-3</v>
      </c>
      <c r="AF821" s="211">
        <f t="shared" si="412"/>
        <v>3.6547023366703831E-3</v>
      </c>
      <c r="AG821" s="211">
        <f t="shared" si="412"/>
        <v>3.4817916430696276E-3</v>
      </c>
      <c r="AH821" s="211">
        <f t="shared" si="412"/>
        <v>3.3090328959582394E-3</v>
      </c>
      <c r="AI821" s="211">
        <f t="shared" si="412"/>
        <v>3.1364339314631086E-3</v>
      </c>
      <c r="AJ821" s="211">
        <f t="shared" si="412"/>
        <v>2.9640034574123205E-3</v>
      </c>
      <c r="AK821" s="211">
        <f t="shared" si="412"/>
        <v>2.7917512098438167E-3</v>
      </c>
      <c r="AL821" s="211">
        <f t="shared" si="412"/>
        <v>2.61968814991582E-3</v>
      </c>
      <c r="AM821" s="211">
        <f>AM820*($K$76/$K$71)^(1/(COUNT($D820:$D825)))</f>
        <v>4.1755969334625618E-3</v>
      </c>
      <c r="AN821" s="210">
        <f t="shared" si="409"/>
        <v>4.1755969334625618E-3</v>
      </c>
      <c r="AO821" s="210">
        <f t="shared" si="409"/>
        <v>4.1755969334625618E-3</v>
      </c>
      <c r="AP821" s="210">
        <f t="shared" si="409"/>
        <v>4.1755969334625618E-3</v>
      </c>
      <c r="AQ821" s="210">
        <f t="shared" si="409"/>
        <v>4.1755969334625618E-3</v>
      </c>
      <c r="AR821" s="210">
        <f t="shared" si="409"/>
        <v>4.1755969334625618E-3</v>
      </c>
      <c r="AS821" s="210">
        <f t="shared" si="409"/>
        <v>4.1755969334625618E-3</v>
      </c>
      <c r="AT821" s="210">
        <f t="shared" si="409"/>
        <v>4.1755969334625618E-3</v>
      </c>
      <c r="AU821" s="210">
        <f t="shared" si="409"/>
        <v>4.1755969334625618E-3</v>
      </c>
      <c r="AV821" s="210">
        <f t="shared" si="409"/>
        <v>4.1755969334625618E-3</v>
      </c>
      <c r="AW821" s="210">
        <f t="shared" si="409"/>
        <v>4.1755969334625618E-3</v>
      </c>
      <c r="AX821" s="210">
        <f t="shared" si="409"/>
        <v>4.1755969334625618E-3</v>
      </c>
      <c r="AY821" s="210">
        <f t="shared" si="407"/>
        <v>4.1755969334625618E-3</v>
      </c>
      <c r="AZ821" s="210">
        <f t="shared" si="407"/>
        <v>4.1755969334625618E-3</v>
      </c>
    </row>
    <row r="822" spans="2:52" s="202" customFormat="1" x14ac:dyDescent="0.25">
      <c r="B822" s="201"/>
      <c r="D822" s="208">
        <f t="shared" si="385"/>
        <v>58</v>
      </c>
      <c r="E822" s="202" t="s">
        <v>714</v>
      </c>
      <c r="G822"/>
      <c r="I822"/>
      <c r="J822"/>
      <c r="K822" s="211">
        <f t="shared" si="412"/>
        <v>7.7276281697211931E-3</v>
      </c>
      <c r="L822" s="211">
        <f t="shared" si="412"/>
        <v>7.4611138916190981E-3</v>
      </c>
      <c r="M822" s="211">
        <f t="shared" si="412"/>
        <v>7.2037912902996135E-3</v>
      </c>
      <c r="N822" s="211">
        <f t="shared" si="412"/>
        <v>6.9553433586489848E-3</v>
      </c>
      <c r="O822" s="211">
        <f t="shared" si="412"/>
        <v>6.715464022652229E-3</v>
      </c>
      <c r="P822" s="211">
        <f t="shared" si="412"/>
        <v>6.4838577643270001E-3</v>
      </c>
      <c r="Q822" s="211">
        <f t="shared" si="412"/>
        <v>6.2602392576618917E-3</v>
      </c>
      <c r="R822" s="211">
        <f t="shared" si="412"/>
        <v>6.0443330171106773E-3</v>
      </c>
      <c r="S822" s="211">
        <f t="shared" si="412"/>
        <v>5.8358730582094669E-3</v>
      </c>
      <c r="T822" s="211">
        <f t="shared" si="412"/>
        <v>5.6346025698986559E-3</v>
      </c>
      <c r="U822" s="211">
        <f t="shared" si="412"/>
        <v>5.4402735981460022E-3</v>
      </c>
      <c r="V822" s="211">
        <f t="shared" si="412"/>
        <v>5.2526467404810737E-3</v>
      </c>
      <c r="W822" s="211">
        <f t="shared" si="412"/>
        <v>5.0714908510647279E-3</v>
      </c>
      <c r="X822" s="211">
        <f t="shared" si="412"/>
        <v>4.8965827559303236E-3</v>
      </c>
      <c r="Y822" s="211">
        <f t="shared" si="412"/>
        <v>4.7277069780458109E-3</v>
      </c>
      <c r="Z822" s="211">
        <f t="shared" si="412"/>
        <v>4.5589373808969146E-3</v>
      </c>
      <c r="AA822" s="211">
        <f t="shared" si="412"/>
        <v>4.3902778025779968E-3</v>
      </c>
      <c r="AB822" s="211">
        <f t="shared" si="412"/>
        <v>4.2217323737653526E-3</v>
      </c>
      <c r="AC822" s="211">
        <f t="shared" si="412"/>
        <v>4.0533055528471076E-3</v>
      </c>
      <c r="AD822" s="211">
        <f t="shared" si="412"/>
        <v>3.8850021669606292E-3</v>
      </c>
      <c r="AE822" s="211">
        <f t="shared" si="412"/>
        <v>3.7168274602434937E-3</v>
      </c>
      <c r="AF822" s="211">
        <f t="shared" si="412"/>
        <v>3.5487871509690704E-3</v>
      </c>
      <c r="AG822" s="211">
        <f t="shared" si="412"/>
        <v>3.3808874997283754E-3</v>
      </c>
      <c r="AH822" s="211">
        <f t="shared" si="412"/>
        <v>3.2131353914882938E-3</v>
      </c>
      <c r="AI822" s="211">
        <f t="shared" si="412"/>
        <v>3.0455384352806587E-3</v>
      </c>
      <c r="AJ822" s="211">
        <f t="shared" si="412"/>
        <v>2.8781050865761427E-3</v>
      </c>
      <c r="AK822" s="211">
        <f t="shared" si="412"/>
        <v>2.7108447992572134E-3</v>
      </c>
      <c r="AL822" s="211">
        <f t="shared" si="412"/>
        <v>2.5437682168219949E-3</v>
      </c>
      <c r="AM822" s="211">
        <f>AM821*($K$76/$K$71)^(1/(COUNT($D821:$D826)))</f>
        <v>4.0545859498363444E-3</v>
      </c>
      <c r="AN822" s="210">
        <f t="shared" si="409"/>
        <v>4.0545859498363444E-3</v>
      </c>
      <c r="AO822" s="210">
        <f t="shared" si="409"/>
        <v>4.0545859498363444E-3</v>
      </c>
      <c r="AP822" s="210">
        <f t="shared" si="409"/>
        <v>4.0545859498363444E-3</v>
      </c>
      <c r="AQ822" s="210">
        <f t="shared" si="409"/>
        <v>4.0545859498363444E-3</v>
      </c>
      <c r="AR822" s="210">
        <f t="shared" si="409"/>
        <v>4.0545859498363444E-3</v>
      </c>
      <c r="AS822" s="210">
        <f t="shared" si="409"/>
        <v>4.0545859498363444E-3</v>
      </c>
      <c r="AT822" s="210">
        <f t="shared" si="409"/>
        <v>4.0545859498363444E-3</v>
      </c>
      <c r="AU822" s="210">
        <f t="shared" si="409"/>
        <v>4.0545859498363444E-3</v>
      </c>
      <c r="AV822" s="210">
        <f t="shared" si="409"/>
        <v>4.0545859498363444E-3</v>
      </c>
      <c r="AW822" s="210">
        <f t="shared" si="409"/>
        <v>4.0545859498363444E-3</v>
      </c>
      <c r="AX822" s="210">
        <f t="shared" si="409"/>
        <v>4.0545859498363444E-3</v>
      </c>
      <c r="AY822" s="210">
        <f t="shared" si="407"/>
        <v>4.0545859498363444E-3</v>
      </c>
      <c r="AZ822" s="210">
        <f t="shared" si="407"/>
        <v>4.0545859498363444E-3</v>
      </c>
    </row>
    <row r="823" spans="2:52" s="202" customFormat="1" x14ac:dyDescent="0.25">
      <c r="B823" s="201"/>
      <c r="D823" s="208">
        <f t="shared" si="385"/>
        <v>59</v>
      </c>
      <c r="E823" s="202" t="s">
        <v>715</v>
      </c>
      <c r="G823"/>
      <c r="I823"/>
      <c r="J823"/>
      <c r="K823" s="211">
        <f t="shared" si="412"/>
        <v>7.5036774625967424E-3</v>
      </c>
      <c r="L823" s="211">
        <f t="shared" si="412"/>
        <v>7.2448869077029656E-3</v>
      </c>
      <c r="M823" s="211">
        <f t="shared" si="412"/>
        <v>6.9950216499899444E-3</v>
      </c>
      <c r="N823" s="211">
        <f t="shared" si="412"/>
        <v>6.7537738693759274E-3</v>
      </c>
      <c r="O823" s="211">
        <f t="shared" si="412"/>
        <v>6.5208463620310096E-3</v>
      </c>
      <c r="P823" s="211">
        <f t="shared" si="412"/>
        <v>6.2959521742385754E-3</v>
      </c>
      <c r="Q823" s="211">
        <f t="shared" si="412"/>
        <v>6.0788142488843004E-3</v>
      </c>
      <c r="R823" s="211">
        <f t="shared" si="412"/>
        <v>5.8691650841372102E-3</v>
      </c>
      <c r="S823" s="211">
        <f t="shared" si="412"/>
        <v>5.6667464039023285E-3</v>
      </c>
      <c r="T823" s="211">
        <f t="shared" si="412"/>
        <v>5.4713088396389116E-3</v>
      </c>
      <c r="U823" s="211">
        <f t="shared" si="412"/>
        <v>5.2826116231522915E-3</v>
      </c>
      <c r="V823" s="211">
        <f t="shared" si="412"/>
        <v>5.1004222899808729E-3</v>
      </c>
      <c r="W823" s="211">
        <f t="shared" si="412"/>
        <v>4.9245163930128587E-3</v>
      </c>
      <c r="X823" s="211">
        <f t="shared" si="412"/>
        <v>4.7546772259799159E-3</v>
      </c>
      <c r="Y823" s="211">
        <f t="shared" si="412"/>
        <v>4.5906955564871104E-3</v>
      </c>
      <c r="Z823" s="211">
        <f t="shared" si="412"/>
        <v>4.4268169905566541E-3</v>
      </c>
      <c r="AA823" s="211">
        <f t="shared" si="412"/>
        <v>4.2630452550529267E-3</v>
      </c>
      <c r="AB823" s="211">
        <f t="shared" si="412"/>
        <v>4.099384360943063E-3</v>
      </c>
      <c r="AC823" s="211">
        <f t="shared" si="412"/>
        <v>3.9358386374087678E-3</v>
      </c>
      <c r="AD823" s="211">
        <f t="shared" si="412"/>
        <v>3.7724127716944429E-3</v>
      </c>
      <c r="AE823" s="211">
        <f t="shared" si="412"/>
        <v>3.6091118559598138E-3</v>
      </c>
      <c r="AF823" s="211">
        <f t="shared" si="412"/>
        <v>3.4459414427596958E-3</v>
      </c>
      <c r="AG823" s="211">
        <f t="shared" si="412"/>
        <v>3.2829076112499025E-3</v>
      </c>
      <c r="AH823" s="211">
        <f t="shared" si="412"/>
        <v>3.1200170468673768E-3</v>
      </c>
      <c r="AI823" s="211">
        <f t="shared" si="412"/>
        <v>2.9572771381302285E-3</v>
      </c>
      <c r="AJ823" s="211">
        <f t="shared" si="412"/>
        <v>2.7946960954651663E-3</v>
      </c>
      <c r="AK823" s="211">
        <f t="shared" si="412"/>
        <v>2.6322830987761982E-3</v>
      </c>
      <c r="AL823" s="211">
        <f t="shared" si="412"/>
        <v>2.470048483107304E-3</v>
      </c>
      <c r="AM823" s="211">
        <f>AM822*($K$76/$K$71)^(1/(COUNT($D822:$D827)))</f>
        <v>3.9370819278234069E-3</v>
      </c>
      <c r="AN823" s="210">
        <f t="shared" si="409"/>
        <v>3.9370819278234069E-3</v>
      </c>
      <c r="AO823" s="210">
        <f t="shared" si="409"/>
        <v>3.9370819278234069E-3</v>
      </c>
      <c r="AP823" s="210">
        <f t="shared" si="409"/>
        <v>3.9370819278234069E-3</v>
      </c>
      <c r="AQ823" s="210">
        <f t="shared" si="409"/>
        <v>3.9370819278234069E-3</v>
      </c>
      <c r="AR823" s="210">
        <f t="shared" si="409"/>
        <v>3.9370819278234069E-3</v>
      </c>
      <c r="AS823" s="210">
        <f t="shared" si="409"/>
        <v>3.9370819278234069E-3</v>
      </c>
      <c r="AT823" s="210">
        <f t="shared" si="409"/>
        <v>3.9370819278234069E-3</v>
      </c>
      <c r="AU823" s="210">
        <f t="shared" si="409"/>
        <v>3.9370819278234069E-3</v>
      </c>
      <c r="AV823" s="210">
        <f t="shared" si="409"/>
        <v>3.9370819278234069E-3</v>
      </c>
      <c r="AW823" s="210">
        <f t="shared" si="409"/>
        <v>3.9370819278234069E-3</v>
      </c>
      <c r="AX823" s="210">
        <f t="shared" si="409"/>
        <v>3.9370819278234069E-3</v>
      </c>
      <c r="AY823" s="210">
        <f t="shared" si="407"/>
        <v>3.9370819278234069E-3</v>
      </c>
      <c r="AZ823" s="210">
        <f t="shared" si="407"/>
        <v>3.9370819278234069E-3</v>
      </c>
    </row>
    <row r="824" spans="2:52" s="202" customFormat="1" x14ac:dyDescent="0.25">
      <c r="B824" s="201"/>
      <c r="D824" s="208">
        <f t="shared" si="385"/>
        <v>60</v>
      </c>
      <c r="E824" s="202" t="s">
        <v>716</v>
      </c>
      <c r="G824"/>
      <c r="I824"/>
      <c r="J824"/>
      <c r="K824" s="209" cm="1">
        <f t="array" ref="K824">SUMPRODUCT((EmissionRates!$J$120:$S$179)*(EmissionRates!$E$120:$E$179=$D824)*(EmissionRates!$J$8:$S$8=$E$767)*(EmissionRates!$B$120:$B$179=K$2)*(EmissionRates!$F$120:$F$179=$F$629))</f>
        <v>9.0920083465525093E-3</v>
      </c>
      <c r="L824" s="210">
        <f t="shared" ref="L824:AL824" si="413">K824*($AM$71/$K$71)^(1/(COUNT(K$2:AM$2)))</f>
        <v>8.7784386473174717E-3</v>
      </c>
      <c r="M824" s="210">
        <f t="shared" si="413"/>
        <v>8.4756834955982911E-3</v>
      </c>
      <c r="N824" s="210">
        <f t="shared" si="413"/>
        <v>8.183369913909392E-3</v>
      </c>
      <c r="O824" s="210">
        <f t="shared" si="413"/>
        <v>7.9011377881979573E-3</v>
      </c>
      <c r="P824" s="210">
        <f t="shared" si="413"/>
        <v>7.6286394242034662E-3</v>
      </c>
      <c r="Q824" s="210">
        <f t="shared" si="413"/>
        <v>7.3655391191177295E-3</v>
      </c>
      <c r="R824" s="210">
        <f t="shared" si="413"/>
        <v>7.1115127480177297E-3</v>
      </c>
      <c r="S824" s="210">
        <f t="shared" si="413"/>
        <v>6.8662473645617634E-3</v>
      </c>
      <c r="T824" s="210">
        <f t="shared" si="413"/>
        <v>6.6294408154569792E-3</v>
      </c>
      <c r="U824" s="210">
        <f t="shared" si="413"/>
        <v>6.4008013682233487E-3</v>
      </c>
      <c r="V824" s="210">
        <f t="shared" si="413"/>
        <v>6.1800473517954983E-3</v>
      </c>
      <c r="W824" s="210">
        <f t="shared" si="413"/>
        <v>5.9669068095196433E-3</v>
      </c>
      <c r="X824" s="210">
        <f t="shared" si="413"/>
        <v>5.761117164118138E-3</v>
      </c>
      <c r="Y824" s="210">
        <f t="shared" si="413"/>
        <v>5.5624248942088917E-3</v>
      </c>
      <c r="Z824" s="210">
        <f t="shared" si="413"/>
        <v>5.3638575521705615E-3</v>
      </c>
      <c r="AA824" s="210">
        <f t="shared" si="413"/>
        <v>5.1654196537465544E-3</v>
      </c>
      <c r="AB824" s="210">
        <f t="shared" si="413"/>
        <v>4.9671160589201072E-3</v>
      </c>
      <c r="AC824" s="210">
        <f t="shared" si="413"/>
        <v>4.7689520132466676E-3</v>
      </c>
      <c r="AD824" s="210">
        <f t="shared" si="413"/>
        <v>4.5709331961368222E-3</v>
      </c>
      <c r="AE824" s="210">
        <f t="shared" si="413"/>
        <v>4.3730657776263919E-3</v>
      </c>
      <c r="AF824" s="210">
        <f t="shared" si="413"/>
        <v>4.1753564855998007E-3</v>
      </c>
      <c r="AG824" s="210">
        <f t="shared" si="413"/>
        <v>3.9778126860100316E-3</v>
      </c>
      <c r="AH824" s="210">
        <f t="shared" si="413"/>
        <v>3.7804424794249452E-3</v>
      </c>
      <c r="AI824" s="210">
        <f t="shared" si="413"/>
        <v>3.5832548183173342E-3</v>
      </c>
      <c r="AJ824" s="210">
        <f t="shared" si="413"/>
        <v>3.38625965104499E-3</v>
      </c>
      <c r="AK824" s="210">
        <f t="shared" si="413"/>
        <v>3.1894681006558183E-3</v>
      </c>
      <c r="AL824" s="210">
        <f t="shared" si="413"/>
        <v>2.9928926898503986E-3</v>
      </c>
      <c r="AM824" s="209" cm="1">
        <f t="array" ref="AM824">SUMPRODUCT((EmissionRates!$J$120:$S$179)*(EmissionRates!$E$120:$E$179=$D824)*(EmissionRates!$J$8:$S$8=$E$767)*(EmissionRates!$B$120:$B$179=AM$2)*(EmissionRates!$F$120:$F$179=$F$629))</f>
        <v>4.5900953032418602E-3</v>
      </c>
      <c r="AN824" s="210">
        <f t="shared" si="409"/>
        <v>4.5900953032418602E-3</v>
      </c>
      <c r="AO824" s="210">
        <f t="shared" si="409"/>
        <v>4.5900953032418602E-3</v>
      </c>
      <c r="AP824" s="210">
        <f t="shared" si="409"/>
        <v>4.5900953032418602E-3</v>
      </c>
      <c r="AQ824" s="210">
        <f t="shared" si="409"/>
        <v>4.5900953032418602E-3</v>
      </c>
      <c r="AR824" s="210">
        <f t="shared" si="409"/>
        <v>4.5900953032418602E-3</v>
      </c>
      <c r="AS824" s="210">
        <f t="shared" si="409"/>
        <v>4.5900953032418602E-3</v>
      </c>
      <c r="AT824" s="210">
        <f t="shared" si="409"/>
        <v>4.5900953032418602E-3</v>
      </c>
      <c r="AU824" s="210">
        <f t="shared" si="409"/>
        <v>4.5900953032418602E-3</v>
      </c>
      <c r="AV824" s="210">
        <f t="shared" si="409"/>
        <v>4.5900953032418602E-3</v>
      </c>
      <c r="AW824" s="210">
        <f t="shared" si="409"/>
        <v>4.5900953032418602E-3</v>
      </c>
      <c r="AX824" s="210">
        <f t="shared" si="409"/>
        <v>4.5900953032418602E-3</v>
      </c>
      <c r="AY824" s="210">
        <f t="shared" si="407"/>
        <v>4.5900953032418602E-3</v>
      </c>
      <c r="AZ824" s="210">
        <f t="shared" si="407"/>
        <v>4.5900953032418602E-3</v>
      </c>
    </row>
    <row r="825" spans="2:52" s="202" customFormat="1" x14ac:dyDescent="0.25">
      <c r="B825" s="201"/>
      <c r="D825" s="208">
        <f t="shared" si="385"/>
        <v>61</v>
      </c>
      <c r="E825" s="202" t="s">
        <v>717</v>
      </c>
      <c r="G825"/>
      <c r="I825"/>
      <c r="J825"/>
      <c r="K825" s="211">
        <f t="shared" ref="K825:AL828" si="414">K824*($K$76/$K$71)^(1/(COUNT($D824:$D829)))</f>
        <v>8.8285171881178886E-3</v>
      </c>
      <c r="L825" s="211">
        <f t="shared" si="414"/>
        <v>8.5240349028129943E-3</v>
      </c>
      <c r="M825" s="211">
        <f t="shared" si="414"/>
        <v>8.2300537537792363E-3</v>
      </c>
      <c r="N825" s="211">
        <f t="shared" si="414"/>
        <v>7.9462115726136977E-3</v>
      </c>
      <c r="O825" s="211">
        <f t="shared" si="414"/>
        <v>7.6721586815572075E-3</v>
      </c>
      <c r="P825" s="211">
        <f t="shared" si="414"/>
        <v>7.4075574627108145E-3</v>
      </c>
      <c r="Q825" s="211">
        <f t="shared" si="414"/>
        <v>7.152081942109337E-3</v>
      </c>
      <c r="R825" s="211">
        <f t="shared" si="414"/>
        <v>6.905417388139593E-3</v>
      </c>
      <c r="S825" s="211">
        <f t="shared" si="414"/>
        <v>6.6672599238085826E-3</v>
      </c>
      <c r="T825" s="211">
        <f t="shared" si="414"/>
        <v>6.4373161523839564E-3</v>
      </c>
      <c r="U825" s="211">
        <f t="shared" si="414"/>
        <v>6.2153027959455775E-3</v>
      </c>
      <c r="V825" s="211">
        <f t="shared" si="414"/>
        <v>6.0009463464029047E-3</v>
      </c>
      <c r="W825" s="211">
        <f t="shared" si="414"/>
        <v>5.7939827285482578E-3</v>
      </c>
      <c r="X825" s="211">
        <f t="shared" si="414"/>
        <v>5.5941569747308658E-3</v>
      </c>
      <c r="Y825" s="211">
        <f t="shared" si="414"/>
        <v>5.4012229107509233E-3</v>
      </c>
      <c r="Z825" s="211">
        <f t="shared" si="414"/>
        <v>5.20841015416684E-3</v>
      </c>
      <c r="AA825" s="211">
        <f t="shared" si="414"/>
        <v>5.015723089853417E-3</v>
      </c>
      <c r="AB825" s="211">
        <f t="shared" si="414"/>
        <v>4.8231664369490354E-3</v>
      </c>
      <c r="AC825" s="211">
        <f t="shared" si="414"/>
        <v>4.6307452889902002E-3</v>
      </c>
      <c r="AD825" s="211">
        <f t="shared" si="414"/>
        <v>4.4384651607952096E-3</v>
      </c>
      <c r="AE825" s="211">
        <f t="shared" si="414"/>
        <v>4.246332043589018E-3</v>
      </c>
      <c r="AF825" s="211">
        <f t="shared" si="414"/>
        <v>4.0543524702784384E-3</v>
      </c>
      <c r="AG825" s="211">
        <f t="shared" si="414"/>
        <v>3.8625335933472828E-3</v>
      </c>
      <c r="AH825" s="211">
        <f t="shared" si="414"/>
        <v>3.6708832786047181E-3</v>
      </c>
      <c r="AI825" s="211">
        <f t="shared" si="414"/>
        <v>3.4794102190761913E-3</v>
      </c>
      <c r="AJ825" s="211">
        <f t="shared" si="414"/>
        <v>3.2881240748108809E-3</v>
      </c>
      <c r="AK825" s="211">
        <f t="shared" si="414"/>
        <v>3.0970356465049452E-3</v>
      </c>
      <c r="AL825" s="211">
        <f t="shared" si="414"/>
        <v>2.9061570939445491E-3</v>
      </c>
      <c r="AM825" s="211">
        <f>AM824*($K$76/$K$71)^(1/(COUNT($D824:$D829)))</f>
        <v>4.4570719400115451E-3</v>
      </c>
      <c r="AN825" s="210">
        <f t="shared" si="409"/>
        <v>4.4570719400115451E-3</v>
      </c>
      <c r="AO825" s="210">
        <f t="shared" si="409"/>
        <v>4.4570719400115451E-3</v>
      </c>
      <c r="AP825" s="210">
        <f t="shared" si="409"/>
        <v>4.4570719400115451E-3</v>
      </c>
      <c r="AQ825" s="210">
        <f t="shared" si="409"/>
        <v>4.4570719400115451E-3</v>
      </c>
      <c r="AR825" s="210">
        <f t="shared" si="409"/>
        <v>4.4570719400115451E-3</v>
      </c>
      <c r="AS825" s="210">
        <f t="shared" si="409"/>
        <v>4.4570719400115451E-3</v>
      </c>
      <c r="AT825" s="210">
        <f t="shared" si="409"/>
        <v>4.4570719400115451E-3</v>
      </c>
      <c r="AU825" s="210">
        <f t="shared" si="409"/>
        <v>4.4570719400115451E-3</v>
      </c>
      <c r="AV825" s="210">
        <f t="shared" si="409"/>
        <v>4.4570719400115451E-3</v>
      </c>
      <c r="AW825" s="210">
        <f t="shared" si="409"/>
        <v>4.4570719400115451E-3</v>
      </c>
      <c r="AX825" s="210">
        <f t="shared" si="409"/>
        <v>4.4570719400115451E-3</v>
      </c>
      <c r="AY825" s="210">
        <f t="shared" si="407"/>
        <v>4.4570719400115451E-3</v>
      </c>
      <c r="AZ825" s="210">
        <f t="shared" si="407"/>
        <v>4.4570719400115451E-3</v>
      </c>
    </row>
    <row r="826" spans="2:52" s="202" customFormat="1" x14ac:dyDescent="0.25">
      <c r="B826" s="201"/>
      <c r="D826" s="208">
        <f t="shared" si="385"/>
        <v>62</v>
      </c>
      <c r="E826" s="202" t="s">
        <v>718</v>
      </c>
      <c r="G826"/>
      <c r="I826"/>
      <c r="J826"/>
      <c r="K826" s="211">
        <f t="shared" si="414"/>
        <v>8.5726621413020551E-3</v>
      </c>
      <c r="L826" s="211">
        <f t="shared" si="414"/>
        <v>8.2770039119174597E-3</v>
      </c>
      <c r="M826" s="211">
        <f t="shared" si="414"/>
        <v>7.9915424903811167E-3</v>
      </c>
      <c r="N826" s="211">
        <f t="shared" si="414"/>
        <v>7.7159262041198952E-3</v>
      </c>
      <c r="O826" s="211">
        <f t="shared" si="414"/>
        <v>7.4498155092190222E-3</v>
      </c>
      <c r="P826" s="211">
        <f t="shared" si="414"/>
        <v>7.1928825721228858E-3</v>
      </c>
      <c r="Q826" s="211">
        <f t="shared" si="414"/>
        <v>6.9448108657623507E-3</v>
      </c>
      <c r="R826" s="211">
        <f t="shared" si="414"/>
        <v>6.7052947796110395E-3</v>
      </c>
      <c r="S826" s="211">
        <f t="shared" si="414"/>
        <v>6.4740392431901833E-3</v>
      </c>
      <c r="T826" s="211">
        <f t="shared" si="414"/>
        <v>6.2507593625582307E-3</v>
      </c>
      <c r="U826" s="211">
        <f t="shared" si="414"/>
        <v>6.0351800693373677E-3</v>
      </c>
      <c r="V826" s="211">
        <f t="shared" si="414"/>
        <v>5.8270357818446068E-3</v>
      </c>
      <c r="W826" s="211">
        <f t="shared" si="414"/>
        <v>5.6260700779099376E-3</v>
      </c>
      <c r="X826" s="211">
        <f t="shared" si="414"/>
        <v>5.432035378978497E-3</v>
      </c>
      <c r="Y826" s="211">
        <f t="shared" si="414"/>
        <v>5.2446926451075781E-3</v>
      </c>
      <c r="Z826" s="211">
        <f t="shared" si="414"/>
        <v>5.0574677030807242E-3</v>
      </c>
      <c r="AA826" s="211">
        <f t="shared" si="414"/>
        <v>4.8703648106967696E-3</v>
      </c>
      <c r="AB826" s="211">
        <f t="shared" si="414"/>
        <v>4.6833885503309962E-3</v>
      </c>
      <c r="AC826" s="211">
        <f t="shared" si="414"/>
        <v>4.4965438679065569E-3</v>
      </c>
      <c r="AD826" s="211">
        <f t="shared" si="414"/>
        <v>4.3098361184194314E-3</v>
      </c>
      <c r="AE826" s="211">
        <f t="shared" si="414"/>
        <v>4.1232711194657389E-3</v>
      </c>
      <c r="AF826" s="211">
        <f t="shared" si="414"/>
        <v>3.9368552146252355E-3</v>
      </c>
      <c r="AG826" s="211">
        <f t="shared" si="414"/>
        <v>3.7505953490990116E-3</v>
      </c>
      <c r="AH826" s="211">
        <f t="shared" si="414"/>
        <v>3.5644991607409688E-3</v>
      </c>
      <c r="AI826" s="211">
        <f t="shared" si="414"/>
        <v>3.3785750906481283E-3</v>
      </c>
      <c r="AJ826" s="211">
        <f t="shared" si="414"/>
        <v>3.1928325189163904E-3</v>
      </c>
      <c r="AK826" s="211">
        <f t="shared" si="414"/>
        <v>3.0072819332320876E-3</v>
      </c>
      <c r="AL826" s="211">
        <f t="shared" si="414"/>
        <v>2.821935140984421E-3</v>
      </c>
      <c r="AM826" s="211">
        <f>AM825*($K$76/$K$71)^(1/(COUNT($D825:$D830)))</f>
        <v>4.3279036634398032E-3</v>
      </c>
      <c r="AN826" s="210">
        <f t="shared" si="409"/>
        <v>4.3279036634398032E-3</v>
      </c>
      <c r="AO826" s="210">
        <f t="shared" si="409"/>
        <v>4.3279036634398032E-3</v>
      </c>
      <c r="AP826" s="210">
        <f t="shared" si="409"/>
        <v>4.3279036634398032E-3</v>
      </c>
      <c r="AQ826" s="210">
        <f t="shared" si="409"/>
        <v>4.3279036634398032E-3</v>
      </c>
      <c r="AR826" s="210">
        <f t="shared" si="409"/>
        <v>4.3279036634398032E-3</v>
      </c>
      <c r="AS826" s="210">
        <f t="shared" si="409"/>
        <v>4.3279036634398032E-3</v>
      </c>
      <c r="AT826" s="210">
        <f t="shared" si="409"/>
        <v>4.3279036634398032E-3</v>
      </c>
      <c r="AU826" s="210">
        <f t="shared" si="409"/>
        <v>4.3279036634398032E-3</v>
      </c>
      <c r="AV826" s="210">
        <f t="shared" si="409"/>
        <v>4.3279036634398032E-3</v>
      </c>
      <c r="AW826" s="210">
        <f t="shared" si="409"/>
        <v>4.3279036634398032E-3</v>
      </c>
      <c r="AX826" s="210">
        <f t="shared" si="409"/>
        <v>4.3279036634398032E-3</v>
      </c>
      <c r="AY826" s="210">
        <f t="shared" si="407"/>
        <v>4.3279036634398032E-3</v>
      </c>
      <c r="AZ826" s="210">
        <f t="shared" si="407"/>
        <v>4.3279036634398032E-3</v>
      </c>
    </row>
    <row r="827" spans="2:52" s="202" customFormat="1" x14ac:dyDescent="0.25">
      <c r="B827" s="201"/>
      <c r="D827" s="208">
        <f t="shared" si="385"/>
        <v>63</v>
      </c>
      <c r="E827" s="202" t="s">
        <v>719</v>
      </c>
      <c r="G827"/>
      <c r="I827"/>
      <c r="J827"/>
      <c r="K827" s="211">
        <f t="shared" si="414"/>
        <v>8.3242219075954083E-3</v>
      </c>
      <c r="L827" s="211">
        <f t="shared" si="414"/>
        <v>8.0371320083741718E-3</v>
      </c>
      <c r="M827" s="211">
        <f t="shared" si="414"/>
        <v>7.759943408175209E-3</v>
      </c>
      <c r="N827" s="211">
        <f t="shared" si="414"/>
        <v>7.4923146260805398E-3</v>
      </c>
      <c r="O827" s="211">
        <f t="shared" si="414"/>
        <v>7.2339159583356761E-3</v>
      </c>
      <c r="P827" s="211">
        <f t="shared" si="414"/>
        <v>6.9844290721729554E-3</v>
      </c>
      <c r="Q827" s="211">
        <f t="shared" si="414"/>
        <v>6.7435466136432998E-3</v>
      </c>
      <c r="R827" s="211">
        <f t="shared" si="414"/>
        <v>6.5109718289732684E-3</v>
      </c>
      <c r="S827" s="211">
        <f t="shared" si="414"/>
        <v>6.2864181989809361E-3</v>
      </c>
      <c r="T827" s="211">
        <f t="shared" si="414"/>
        <v>6.0696090861002208E-3</v>
      </c>
      <c r="U827" s="211">
        <f t="shared" si="414"/>
        <v>5.8602773935788029E-3</v>
      </c>
      <c r="V827" s="211">
        <f t="shared" si="414"/>
        <v>5.6581652364298086E-3</v>
      </c>
      <c r="W827" s="211">
        <f t="shared" si="414"/>
        <v>5.463023623731863E-3</v>
      </c>
      <c r="X827" s="211">
        <f t="shared" si="414"/>
        <v>5.2746121518861457E-3</v>
      </c>
      <c r="Y827" s="211">
        <f t="shared" si="414"/>
        <v>5.0926987084525454E-3</v>
      </c>
      <c r="Z827" s="211">
        <f t="shared" si="414"/>
        <v>4.9108996431937455E-3</v>
      </c>
      <c r="AA827" s="211">
        <f t="shared" si="414"/>
        <v>4.7292190905153424E-3</v>
      </c>
      <c r="AB827" s="211">
        <f t="shared" si="414"/>
        <v>4.5476614999929851E-3</v>
      </c>
      <c r="AC827" s="211">
        <f t="shared" si="414"/>
        <v>4.3662316742143856E-3</v>
      </c>
      <c r="AD827" s="211">
        <f t="shared" si="414"/>
        <v>4.1849348129849393E-3</v>
      </c>
      <c r="AE827" s="211">
        <f t="shared" si="414"/>
        <v>4.0037765653037861E-3</v>
      </c>
      <c r="AF827" s="211">
        <f t="shared" si="414"/>
        <v>3.8227630909104227E-3</v>
      </c>
      <c r="AG827" s="211">
        <f t="shared" si="414"/>
        <v>3.6419011337303774E-3</v>
      </c>
      <c r="AH827" s="211">
        <f t="shared" si="414"/>
        <v>3.4611981102685503E-3</v>
      </c>
      <c r="AI827" s="211">
        <f t="shared" si="414"/>
        <v>3.2806622169945553E-3</v>
      </c>
      <c r="AJ827" s="211">
        <f t="shared" si="414"/>
        <v>3.1003025621642055E-3</v>
      </c>
      <c r="AK827" s="211">
        <f t="shared" si="414"/>
        <v>2.9201293295251975E-3</v>
      </c>
      <c r="AL827" s="211">
        <f t="shared" si="414"/>
        <v>2.7401539842824159E-3</v>
      </c>
      <c r="AM827" s="211">
        <f>AM826*($K$76/$K$71)^(1/(COUNT($D826:$D831)))</f>
        <v>4.2024787510984507E-3</v>
      </c>
      <c r="AN827" s="210">
        <f t="shared" si="409"/>
        <v>4.2024787510984507E-3</v>
      </c>
      <c r="AO827" s="210">
        <f t="shared" si="409"/>
        <v>4.2024787510984507E-3</v>
      </c>
      <c r="AP827" s="210">
        <f t="shared" si="409"/>
        <v>4.2024787510984507E-3</v>
      </c>
      <c r="AQ827" s="210">
        <f t="shared" si="409"/>
        <v>4.2024787510984507E-3</v>
      </c>
      <c r="AR827" s="210">
        <f t="shared" si="409"/>
        <v>4.2024787510984507E-3</v>
      </c>
      <c r="AS827" s="210">
        <f t="shared" si="409"/>
        <v>4.2024787510984507E-3</v>
      </c>
      <c r="AT827" s="210">
        <f t="shared" si="409"/>
        <v>4.2024787510984507E-3</v>
      </c>
      <c r="AU827" s="210">
        <f t="shared" si="409"/>
        <v>4.2024787510984507E-3</v>
      </c>
      <c r="AV827" s="210">
        <f t="shared" si="409"/>
        <v>4.2024787510984507E-3</v>
      </c>
      <c r="AW827" s="210">
        <f t="shared" si="409"/>
        <v>4.2024787510984507E-3</v>
      </c>
      <c r="AX827" s="210">
        <f t="shared" si="409"/>
        <v>4.2024787510984507E-3</v>
      </c>
      <c r="AY827" s="210">
        <f t="shared" si="407"/>
        <v>4.2024787510984507E-3</v>
      </c>
      <c r="AZ827" s="210">
        <f t="shared" si="407"/>
        <v>4.2024787510984507E-3</v>
      </c>
    </row>
    <row r="828" spans="2:52" s="202" customFormat="1" x14ac:dyDescent="0.25">
      <c r="B828" s="201"/>
      <c r="D828" s="208">
        <f t="shared" si="385"/>
        <v>64</v>
      </c>
      <c r="E828" s="202" t="s">
        <v>720</v>
      </c>
      <c r="G828"/>
      <c r="I828"/>
      <c r="J828"/>
      <c r="K828" s="211">
        <f t="shared" si="414"/>
        <v>8.0829816018349286E-3</v>
      </c>
      <c r="L828" s="211">
        <f t="shared" si="414"/>
        <v>7.804211718086331E-3</v>
      </c>
      <c r="M828" s="211">
        <f t="shared" si="414"/>
        <v>7.5350561885344043E-3</v>
      </c>
      <c r="N828" s="211">
        <f t="shared" si="414"/>
        <v>7.2751834285568187E-3</v>
      </c>
      <c r="O828" s="211">
        <f t="shared" si="414"/>
        <v>7.0242732893863787E-3</v>
      </c>
      <c r="P828" s="211">
        <f t="shared" si="414"/>
        <v>6.7820166637055672E-3</v>
      </c>
      <c r="Q828" s="211">
        <f t="shared" si="414"/>
        <v>6.5481151048435438E-3</v>
      </c>
      <c r="R828" s="211">
        <f t="shared" si="414"/>
        <v>6.3222804591064712E-3</v>
      </c>
      <c r="S828" s="211">
        <f t="shared" si="414"/>
        <v>6.1042345107882121E-3</v>
      </c>
      <c r="T828" s="211">
        <f t="shared" si="414"/>
        <v>5.8937086394240737E-3</v>
      </c>
      <c r="U828" s="211">
        <f t="shared" si="414"/>
        <v>5.6904434888653526E-3</v>
      </c>
      <c r="V828" s="211">
        <f t="shared" si="414"/>
        <v>5.4941886477670081E-3</v>
      </c>
      <c r="W828" s="211">
        <f t="shared" si="414"/>
        <v>5.30470234109483E-3</v>
      </c>
      <c r="X828" s="211">
        <f t="shared" si="414"/>
        <v>5.1217511322720587E-3</v>
      </c>
      <c r="Y828" s="211">
        <f t="shared" si="414"/>
        <v>4.94510963559853E-3</v>
      </c>
      <c r="Z828" s="211">
        <f t="shared" si="414"/>
        <v>4.7685792023604576E-3</v>
      </c>
      <c r="AA828" s="211">
        <f t="shared" si="414"/>
        <v>4.5921638471462019E-3</v>
      </c>
      <c r="AB828" s="211">
        <f t="shared" si="414"/>
        <v>4.4158678905803815E-3</v>
      </c>
      <c r="AC828" s="211">
        <f t="shared" si="414"/>
        <v>4.2396959960692027E-3</v>
      </c>
      <c r="AD828" s="211">
        <f t="shared" si="414"/>
        <v>4.0636532127249821E-3</v>
      </c>
      <c r="AE828" s="211">
        <f t="shared" si="414"/>
        <v>3.8877450258359082E-3</v>
      </c>
      <c r="AF828" s="211">
        <f t="shared" si="414"/>
        <v>3.7119774166290052E-3</v>
      </c>
      <c r="AG828" s="211">
        <f t="shared" si="414"/>
        <v>3.5363569335873104E-3</v>
      </c>
      <c r="AH828" s="211">
        <f t="shared" si="414"/>
        <v>3.3608907782815326E-3</v>
      </c>
      <c r="AI828" s="211">
        <f t="shared" si="414"/>
        <v>3.185586909643308E-3</v>
      </c>
      <c r="AJ828" s="211">
        <f t="shared" si="414"/>
        <v>3.0104541719664312E-3</v>
      </c>
      <c r="AK828" s="211">
        <f t="shared" si="414"/>
        <v>2.8355024538682634E-3</v>
      </c>
      <c r="AL828" s="211">
        <f t="shared" si="414"/>
        <v>2.660742888286053E-3</v>
      </c>
      <c r="AM828" s="211">
        <f>AM827*($K$76/$K$71)^(1/(COUNT($D827:$D832)))</f>
        <v>4.0806887183337231E-3</v>
      </c>
      <c r="AN828" s="210">
        <f t="shared" si="409"/>
        <v>4.0806887183337231E-3</v>
      </c>
      <c r="AO828" s="210">
        <f t="shared" si="409"/>
        <v>4.0806887183337231E-3</v>
      </c>
      <c r="AP828" s="210">
        <f t="shared" si="409"/>
        <v>4.0806887183337231E-3</v>
      </c>
      <c r="AQ828" s="210">
        <f t="shared" si="409"/>
        <v>4.0806887183337231E-3</v>
      </c>
      <c r="AR828" s="210">
        <f t="shared" si="409"/>
        <v>4.0806887183337231E-3</v>
      </c>
      <c r="AS828" s="210">
        <f t="shared" si="409"/>
        <v>4.0806887183337231E-3</v>
      </c>
      <c r="AT828" s="210">
        <f t="shared" si="409"/>
        <v>4.0806887183337231E-3</v>
      </c>
      <c r="AU828" s="210">
        <f t="shared" si="409"/>
        <v>4.0806887183337231E-3</v>
      </c>
      <c r="AV828" s="210">
        <f t="shared" si="409"/>
        <v>4.0806887183337231E-3</v>
      </c>
      <c r="AW828" s="210">
        <f t="shared" si="409"/>
        <v>4.0806887183337231E-3</v>
      </c>
      <c r="AX828" s="210">
        <f t="shared" si="409"/>
        <v>4.0806887183337231E-3</v>
      </c>
      <c r="AY828" s="210">
        <f t="shared" si="407"/>
        <v>4.0806887183337231E-3</v>
      </c>
      <c r="AZ828" s="210">
        <f t="shared" si="407"/>
        <v>4.0806887183337231E-3</v>
      </c>
    </row>
    <row r="829" spans="2:52" s="202" customFormat="1" x14ac:dyDescent="0.25">
      <c r="B829" s="201"/>
      <c r="D829" s="208">
        <f t="shared" si="385"/>
        <v>65</v>
      </c>
      <c r="E829" s="202" t="s">
        <v>721</v>
      </c>
      <c r="G829"/>
      <c r="I829"/>
      <c r="J829"/>
      <c r="K829" s="209" cm="1">
        <f t="array" ref="K829">SUMPRODUCT((EmissionRates!$J$120:$S$179)*(EmissionRates!$E$120:$E$179=$D829)*(EmissionRates!$J$8:$S$8=$E$767)*(EmissionRates!$B$120:$B$179=K$2)*(EmissionRates!$F$120:$F$179=$F$629))</f>
        <v>9.3660488271581303E-3</v>
      </c>
      <c r="L829" s="210">
        <f t="shared" ref="L829:AL829" si="415">K829*($AM$71/$K$71)^(1/(COUNT(K$2:AM$2)))</f>
        <v>9.0430278837307903E-3</v>
      </c>
      <c r="M829" s="210">
        <f t="shared" si="415"/>
        <v>8.7311474470227971E-3</v>
      </c>
      <c r="N829" s="210">
        <f t="shared" si="415"/>
        <v>8.4300232977056865E-3</v>
      </c>
      <c r="O829" s="210">
        <f t="shared" si="415"/>
        <v>8.1392844675980073E-3</v>
      </c>
      <c r="P829" s="210">
        <f t="shared" si="415"/>
        <v>7.8585727826531882E-3</v>
      </c>
      <c r="Q829" s="210">
        <f t="shared" si="415"/>
        <v>7.587542421709054E-3</v>
      </c>
      <c r="R829" s="210">
        <f t="shared" si="415"/>
        <v>7.3258594904554173E-3</v>
      </c>
      <c r="S829" s="210">
        <f t="shared" si="415"/>
        <v>7.0732016100948829E-3</v>
      </c>
      <c r="T829" s="210">
        <f t="shared" si="415"/>
        <v>6.8292575201901228E-3</v>
      </c>
      <c r="U829" s="210">
        <f t="shared" si="415"/>
        <v>6.5937266952083547E-3</v>
      </c>
      <c r="V829" s="210">
        <f t="shared" si="415"/>
        <v>6.3663189742906206E-3</v>
      </c>
      <c r="W829" s="210">
        <f t="shared" si="415"/>
        <v>6.1467542037897697E-3</v>
      </c>
      <c r="X829" s="210">
        <f t="shared" si="415"/>
        <v>5.9347618921367674E-3</v>
      </c>
      <c r="Y829" s="210">
        <f t="shared" si="415"/>
        <v>5.7300808766101458E-3</v>
      </c>
      <c r="Z829" s="210">
        <f t="shared" si="415"/>
        <v>5.5255285543814496E-3</v>
      </c>
      <c r="AA829" s="210">
        <f t="shared" si="415"/>
        <v>5.3211095773022408E-3</v>
      </c>
      <c r="AB829" s="210">
        <f t="shared" si="415"/>
        <v>5.1168289518395789E-3</v>
      </c>
      <c r="AC829" s="210">
        <f t="shared" si="415"/>
        <v>4.9126920816541936E-3</v>
      </c>
      <c r="AD829" s="210">
        <f t="shared" si="415"/>
        <v>4.7087048173386969E-3</v>
      </c>
      <c r="AE829" s="210">
        <f t="shared" si="415"/>
        <v>4.5048735148987768E-3</v>
      </c>
      <c r="AF829" s="210">
        <f t="shared" si="415"/>
        <v>4.301205105002732E-3</v>
      </c>
      <c r="AG829" s="210">
        <f t="shared" si="415"/>
        <v>4.0977071756193219E-3</v>
      </c>
      <c r="AH829" s="210">
        <f t="shared" si="415"/>
        <v>3.8943880714740705E-3</v>
      </c>
      <c r="AI829" s="210">
        <f t="shared" si="415"/>
        <v>3.6912570148745364E-3</v>
      </c>
      <c r="AJ829" s="210">
        <f t="shared" si="415"/>
        <v>3.4883242540300562E-3</v>
      </c>
      <c r="AK829" s="210">
        <f t="shared" si="415"/>
        <v>3.2856012472461901E-3</v>
      </c>
      <c r="AL829" s="210">
        <f t="shared" si="415"/>
        <v>3.0831008946678351E-3</v>
      </c>
      <c r="AM829" s="209" cm="1">
        <f t="array" ref="AM829">SUMPRODUCT((EmissionRates!$J$120:$S$179)*(EmissionRates!$E$120:$E$179=$D829)*(EmissionRates!$J$8:$S$8=$E$767)*(EmissionRates!$B$120:$B$179=AM$2)*(EmissionRates!$F$120:$F$179=$F$629))</f>
        <v>4.9608017330577299E-3</v>
      </c>
      <c r="AN829" s="210">
        <f t="shared" si="409"/>
        <v>4.9608017330577299E-3</v>
      </c>
      <c r="AO829" s="210">
        <f t="shared" si="409"/>
        <v>4.9608017330577299E-3</v>
      </c>
      <c r="AP829" s="210">
        <f t="shared" si="409"/>
        <v>4.9608017330577299E-3</v>
      </c>
      <c r="AQ829" s="210">
        <f t="shared" si="409"/>
        <v>4.9608017330577299E-3</v>
      </c>
      <c r="AR829" s="210">
        <f t="shared" si="409"/>
        <v>4.9608017330577299E-3</v>
      </c>
      <c r="AS829" s="210">
        <f t="shared" si="409"/>
        <v>4.9608017330577299E-3</v>
      </c>
      <c r="AT829" s="210">
        <f t="shared" si="409"/>
        <v>4.9608017330577299E-3</v>
      </c>
      <c r="AU829" s="210">
        <f t="shared" si="409"/>
        <v>4.9608017330577299E-3</v>
      </c>
      <c r="AV829" s="210">
        <f t="shared" si="409"/>
        <v>4.9608017330577299E-3</v>
      </c>
      <c r="AW829" s="210">
        <f t="shared" si="409"/>
        <v>4.9608017330577299E-3</v>
      </c>
      <c r="AX829" s="210">
        <f t="shared" si="409"/>
        <v>4.9608017330577299E-3</v>
      </c>
      <c r="AY829" s="210">
        <f t="shared" si="407"/>
        <v>4.9608017330577299E-3</v>
      </c>
      <c r="AZ829" s="210">
        <f t="shared" si="407"/>
        <v>4.9608017330577299E-3</v>
      </c>
    </row>
    <row r="830" spans="2:52" s="202" customFormat="1" x14ac:dyDescent="0.25">
      <c r="B830" s="201"/>
      <c r="D830" s="208">
        <f t="shared" si="385"/>
        <v>66</v>
      </c>
      <c r="E830" s="202" t="s">
        <v>722</v>
      </c>
      <c r="G830"/>
      <c r="I830"/>
      <c r="J830"/>
      <c r="K830" s="211">
        <f t="shared" ref="K830:AL830" si="416">K829*($K$76/$K$71)^(1/(COUNT($D829:$D834)))</f>
        <v>9.0946158322292511E-3</v>
      </c>
      <c r="L830" s="211">
        <f t="shared" si="416"/>
        <v>8.7809562047332351E-3</v>
      </c>
      <c r="M830" s="211">
        <f t="shared" si="416"/>
        <v>8.4781142262436004E-3</v>
      </c>
      <c r="N830" s="211">
        <f t="shared" si="416"/>
        <v>8.1857168123090299E-3</v>
      </c>
      <c r="O830" s="211">
        <f t="shared" si="416"/>
        <v>7.9034037456000451E-3</v>
      </c>
      <c r="P830" s="211">
        <f t="shared" si="416"/>
        <v>7.6308272321413241E-3</v>
      </c>
      <c r="Q830" s="211">
        <f t="shared" si="416"/>
        <v>7.3676514728488922E-3</v>
      </c>
      <c r="R830" s="211">
        <f t="shared" si="416"/>
        <v>7.1135522498443496E-3</v>
      </c>
      <c r="S830" s="211">
        <f t="shared" si="416"/>
        <v>6.8682165270365055E-3</v>
      </c>
      <c r="T830" s="211">
        <f t="shared" si="416"/>
        <v>6.6313420644783438E-3</v>
      </c>
      <c r="U830" s="211">
        <f t="shared" si="416"/>
        <v>6.4026370460242435E-3</v>
      </c>
      <c r="V830" s="211">
        <f t="shared" si="416"/>
        <v>6.181819719828739E-3</v>
      </c>
      <c r="W830" s="211">
        <f t="shared" si="416"/>
        <v>5.9686180512439398E-3</v>
      </c>
      <c r="X830" s="211">
        <f t="shared" si="416"/>
        <v>5.7627693876879894E-3</v>
      </c>
      <c r="Y830" s="211">
        <f t="shared" si="416"/>
        <v>5.5640201350717197E-3</v>
      </c>
      <c r="Z830" s="211">
        <f t="shared" si="416"/>
        <v>5.3653958461542736E-3</v>
      </c>
      <c r="AA830" s="211">
        <f t="shared" si="416"/>
        <v>5.1669010379741228E-3</v>
      </c>
      <c r="AB830" s="211">
        <f t="shared" si="416"/>
        <v>4.9685405719082911E-3</v>
      </c>
      <c r="AC830" s="211">
        <f t="shared" si="416"/>
        <v>4.7703196950165949E-3</v>
      </c>
      <c r="AD830" s="211">
        <f t="shared" si="416"/>
        <v>4.57224408833841E-3</v>
      </c>
      <c r="AE830" s="211">
        <f t="shared" si="416"/>
        <v>4.3743199236790549E-3</v>
      </c>
      <c r="AF830" s="211">
        <f t="shared" si="416"/>
        <v>4.1765539308524346E-3</v>
      </c>
      <c r="AG830" s="211">
        <f t="shared" si="416"/>
        <v>3.9789534779240054E-3</v>
      </c>
      <c r="AH830" s="211">
        <f t="shared" si="416"/>
        <v>3.7815266677847792E-3</v>
      </c>
      <c r="AI830" s="211">
        <f t="shared" si="416"/>
        <v>3.5842824554750165E-3</v>
      </c>
      <c r="AJ830" s="211">
        <f t="shared" si="416"/>
        <v>3.3872307922055869E-3</v>
      </c>
      <c r="AK830" s="211">
        <f t="shared" si="416"/>
        <v>3.1903828042143603E-3</v>
      </c>
      <c r="AL830" s="211">
        <f t="shared" si="416"/>
        <v>2.9937510177932857E-3</v>
      </c>
      <c r="AM830" s="211">
        <f>AM829*($K$76/$K$71)^(1/(COUNT($D829:$D834)))</f>
        <v>4.8170351035535363E-3</v>
      </c>
      <c r="AN830" s="210">
        <f t="shared" si="409"/>
        <v>4.8170351035535363E-3</v>
      </c>
      <c r="AO830" s="210">
        <f t="shared" si="409"/>
        <v>4.8170351035535363E-3</v>
      </c>
      <c r="AP830" s="210">
        <f t="shared" si="409"/>
        <v>4.8170351035535363E-3</v>
      </c>
      <c r="AQ830" s="210">
        <f t="shared" si="409"/>
        <v>4.8170351035535363E-3</v>
      </c>
      <c r="AR830" s="210">
        <f t="shared" si="409"/>
        <v>4.8170351035535363E-3</v>
      </c>
      <c r="AS830" s="210">
        <f t="shared" si="409"/>
        <v>4.8170351035535363E-3</v>
      </c>
      <c r="AT830" s="210">
        <f t="shared" si="409"/>
        <v>4.8170351035535363E-3</v>
      </c>
      <c r="AU830" s="210">
        <f t="shared" si="409"/>
        <v>4.8170351035535363E-3</v>
      </c>
      <c r="AV830" s="210">
        <f t="shared" si="409"/>
        <v>4.8170351035535363E-3</v>
      </c>
      <c r="AW830" s="210">
        <f t="shared" si="409"/>
        <v>4.8170351035535363E-3</v>
      </c>
      <c r="AX830" s="210">
        <f t="shared" si="409"/>
        <v>4.8170351035535363E-3</v>
      </c>
      <c r="AY830" s="210">
        <f t="shared" si="409"/>
        <v>4.8170351035535363E-3</v>
      </c>
      <c r="AZ830" s="210">
        <f t="shared" si="409"/>
        <v>4.8170351035535363E-3</v>
      </c>
    </row>
    <row r="831" spans="2:52" s="202" customFormat="1" x14ac:dyDescent="0.25">
      <c r="B831" s="201"/>
      <c r="D831" s="208">
        <f t="shared" si="385"/>
        <v>67</v>
      </c>
      <c r="E831" s="202" t="s">
        <v>723</v>
      </c>
      <c r="G831"/>
      <c r="I831"/>
      <c r="J831"/>
      <c r="K831" s="211">
        <f t="shared" ref="K831:AM831" si="417">K830*($K$76/$K$71)^(1/(COUNT($D830:$D834)))</f>
        <v>8.7792595362264133E-3</v>
      </c>
      <c r="L831" s="211">
        <f t="shared" si="417"/>
        <v>8.4764760732828608E-3</v>
      </c>
      <c r="M831" s="211">
        <f t="shared" si="417"/>
        <v>8.1841351567811579E-3</v>
      </c>
      <c r="N831" s="211">
        <f t="shared" si="417"/>
        <v>7.9018766389935199E-3</v>
      </c>
      <c r="O831" s="211">
        <f t="shared" si="417"/>
        <v>7.6293527931458544E-3</v>
      </c>
      <c r="P831" s="211">
        <f t="shared" si="417"/>
        <v>7.3662278850377509E-3</v>
      </c>
      <c r="Q831" s="211">
        <f t="shared" si="417"/>
        <v>7.1121777594366385E-3</v>
      </c>
      <c r="R831" s="211">
        <f t="shared" si="417"/>
        <v>6.8668894407365897E-3</v>
      </c>
      <c r="S831" s="211">
        <f t="shared" si="417"/>
        <v>6.6300607473898134E-3</v>
      </c>
      <c r="T831" s="211">
        <f t="shared" si="417"/>
        <v>6.4013999196358053E-3</v>
      </c>
      <c r="U831" s="211">
        <f t="shared" si="417"/>
        <v>6.1806252600695817E-3</v>
      </c>
      <c r="V831" s="211">
        <f t="shared" si="417"/>
        <v>5.9674647866061617E-3</v>
      </c>
      <c r="W831" s="211">
        <f t="shared" si="417"/>
        <v>5.7616558974137875E-3</v>
      </c>
      <c r="X831" s="211">
        <f t="shared" si="417"/>
        <v>5.5629450474030881E-3</v>
      </c>
      <c r="Y831" s="211">
        <f t="shared" si="417"/>
        <v>5.3710874358736567E-3</v>
      </c>
      <c r="Z831" s="211">
        <f t="shared" si="417"/>
        <v>5.1793504549200314E-3</v>
      </c>
      <c r="AA831" s="211">
        <f t="shared" si="417"/>
        <v>4.9877384649521309E-3</v>
      </c>
      <c r="AB831" s="211">
        <f t="shared" si="417"/>
        <v>4.7962561587784674E-3</v>
      </c>
      <c r="AC831" s="211">
        <f t="shared" si="417"/>
        <v>4.6049086015167743E-3</v>
      </c>
      <c r="AD831" s="211">
        <f t="shared" si="417"/>
        <v>4.4137012772160799E-3</v>
      </c>
      <c r="AE831" s="211">
        <f t="shared" si="417"/>
        <v>4.2226401436740195E-3</v>
      </c>
      <c r="AF831" s="211">
        <f t="shared" si="417"/>
        <v>4.0317316973478368E-3</v>
      </c>
      <c r="AG831" s="211">
        <f t="shared" si="417"/>
        <v>3.8409830508149192E-3</v>
      </c>
      <c r="AH831" s="211">
        <f t="shared" si="417"/>
        <v>3.6504020259980952E-3</v>
      </c>
      <c r="AI831" s="211">
        <f t="shared" si="417"/>
        <v>3.4599972674211198E-3</v>
      </c>
      <c r="AJ831" s="211">
        <f t="shared" si="417"/>
        <v>3.2697783812360866E-3</v>
      </c>
      <c r="AK831" s="211">
        <f t="shared" si="417"/>
        <v>3.079756107877966E-3</v>
      </c>
      <c r="AL831" s="211">
        <f t="shared" si="417"/>
        <v>2.8899425392888557E-3</v>
      </c>
      <c r="AM831" s="211">
        <f t="shared" si="417"/>
        <v>4.6500041507353852E-3</v>
      </c>
      <c r="AN831" s="210">
        <f>$AM831</f>
        <v>4.6500041507353852E-3</v>
      </c>
      <c r="AO831" s="210">
        <f t="shared" si="409"/>
        <v>4.6500041507353852E-3</v>
      </c>
      <c r="AP831" s="210">
        <f t="shared" si="409"/>
        <v>4.6500041507353852E-3</v>
      </c>
      <c r="AQ831" s="210">
        <f t="shared" si="409"/>
        <v>4.6500041507353852E-3</v>
      </c>
      <c r="AR831" s="210">
        <f t="shared" si="409"/>
        <v>4.6500041507353852E-3</v>
      </c>
      <c r="AS831" s="210">
        <f t="shared" si="409"/>
        <v>4.6500041507353852E-3</v>
      </c>
      <c r="AT831" s="210">
        <f t="shared" si="409"/>
        <v>4.6500041507353852E-3</v>
      </c>
      <c r="AU831" s="210">
        <f t="shared" si="409"/>
        <v>4.6500041507353852E-3</v>
      </c>
      <c r="AV831" s="210">
        <f t="shared" si="409"/>
        <v>4.6500041507353852E-3</v>
      </c>
      <c r="AW831" s="210">
        <f t="shared" si="409"/>
        <v>4.6500041507353852E-3</v>
      </c>
      <c r="AX831" s="210">
        <f t="shared" si="409"/>
        <v>4.6500041507353852E-3</v>
      </c>
      <c r="AY831" s="210">
        <f t="shared" si="409"/>
        <v>4.6500041507353852E-3</v>
      </c>
      <c r="AZ831" s="210">
        <f t="shared" si="409"/>
        <v>4.6500041507353852E-3</v>
      </c>
    </row>
    <row r="832" spans="2:52" s="202" customFormat="1" x14ac:dyDescent="0.25">
      <c r="B832" s="201"/>
      <c r="D832" s="208">
        <f t="shared" si="385"/>
        <v>68</v>
      </c>
      <c r="E832" s="202" t="s">
        <v>724</v>
      </c>
      <c r="G832"/>
      <c r="I832"/>
      <c r="J832"/>
      <c r="K832" s="211">
        <f t="shared" ref="K832:AM832" si="418">K831*($K$76/$K$71)^(1/(COUNT($D831:$D834)))</f>
        <v>8.4003967785997221E-3</v>
      </c>
      <c r="L832" s="211">
        <f t="shared" si="418"/>
        <v>8.1106797225964367E-3</v>
      </c>
      <c r="M832" s="211">
        <f t="shared" si="418"/>
        <v>7.8309545723032545E-3</v>
      </c>
      <c r="N832" s="211">
        <f t="shared" si="418"/>
        <v>7.5608767219137469E-3</v>
      </c>
      <c r="O832" s="211">
        <f t="shared" si="418"/>
        <v>7.300113450557681E-3</v>
      </c>
      <c r="P832" s="211">
        <f t="shared" si="418"/>
        <v>7.048343512407438E-3</v>
      </c>
      <c r="Q832" s="211">
        <f t="shared" si="418"/>
        <v>6.8052567409210406E-3</v>
      </c>
      <c r="R832" s="211">
        <f t="shared" si="418"/>
        <v>6.570553666734251E-3</v>
      </c>
      <c r="S832" s="211">
        <f t="shared" si="418"/>
        <v>6.3439451487309921E-3</v>
      </c>
      <c r="T832" s="211">
        <f t="shared" si="418"/>
        <v>6.1251520178375925E-3</v>
      </c>
      <c r="U832" s="211">
        <f t="shared" si="418"/>
        <v>5.9139047331020376E-3</v>
      </c>
      <c r="V832" s="211">
        <f t="shared" si="418"/>
        <v>5.7099430496345312E-3</v>
      </c>
      <c r="W832" s="211">
        <f t="shared" si="418"/>
        <v>5.5130156980002804E-3</v>
      </c>
      <c r="X832" s="211">
        <f t="shared" si="418"/>
        <v>5.3228800746695469E-3</v>
      </c>
      <c r="Y832" s="211">
        <f t="shared" si="418"/>
        <v>5.1393019431436142E-3</v>
      </c>
      <c r="Z832" s="211">
        <f t="shared" si="418"/>
        <v>4.9558392364660092E-3</v>
      </c>
      <c r="AA832" s="211">
        <f t="shared" si="418"/>
        <v>4.7724961268762345E-3</v>
      </c>
      <c r="AB832" s="211">
        <f t="shared" si="418"/>
        <v>4.5892771046679584E-3</v>
      </c>
      <c r="AC832" s="211">
        <f t="shared" si="418"/>
        <v>4.4061870163773281E-3</v>
      </c>
      <c r="AD832" s="211">
        <f t="shared" si="418"/>
        <v>4.2232311093931014E-3</v>
      </c>
      <c r="AE832" s="211">
        <f t="shared" si="418"/>
        <v>4.0404150844083556E-3</v>
      </c>
      <c r="AF832" s="211">
        <f t="shared" si="418"/>
        <v>3.857745157530301E-3</v>
      </c>
      <c r="AG832" s="211">
        <f t="shared" si="418"/>
        <v>3.6752281343980604E-3</v>
      </c>
      <c r="AH832" s="211">
        <f t="shared" si="418"/>
        <v>3.4928714993848961E-3</v>
      </c>
      <c r="AI832" s="211">
        <f t="shared" si="418"/>
        <v>3.3106835239662328E-3</v>
      </c>
      <c r="AJ832" s="211">
        <f t="shared" si="418"/>
        <v>3.1286733997474415E-3</v>
      </c>
      <c r="AK832" s="211">
        <f t="shared" si="418"/>
        <v>2.9468514036675906E-3</v>
      </c>
      <c r="AL832" s="211">
        <f t="shared" si="418"/>
        <v>2.7652291058495393E-3</v>
      </c>
      <c r="AM832" s="211">
        <f t="shared" si="418"/>
        <v>4.4493364989529431E-3</v>
      </c>
      <c r="AN832" s="210">
        <f>$AM832</f>
        <v>4.4493364989529431E-3</v>
      </c>
      <c r="AO832" s="210">
        <f t="shared" si="409"/>
        <v>4.4493364989529431E-3</v>
      </c>
      <c r="AP832" s="210">
        <f t="shared" si="409"/>
        <v>4.4493364989529431E-3</v>
      </c>
      <c r="AQ832" s="210">
        <f t="shared" si="409"/>
        <v>4.4493364989529431E-3</v>
      </c>
      <c r="AR832" s="210">
        <f t="shared" si="409"/>
        <v>4.4493364989529431E-3</v>
      </c>
      <c r="AS832" s="210">
        <f t="shared" si="409"/>
        <v>4.4493364989529431E-3</v>
      </c>
      <c r="AT832" s="210">
        <f t="shared" si="409"/>
        <v>4.4493364989529431E-3</v>
      </c>
      <c r="AU832" s="210">
        <f t="shared" si="409"/>
        <v>4.4493364989529431E-3</v>
      </c>
      <c r="AV832" s="210">
        <f t="shared" si="409"/>
        <v>4.4493364989529431E-3</v>
      </c>
      <c r="AW832" s="210">
        <f t="shared" si="409"/>
        <v>4.4493364989529431E-3</v>
      </c>
      <c r="AX832" s="210">
        <f t="shared" si="409"/>
        <v>4.4493364989529431E-3</v>
      </c>
      <c r="AY832" s="210">
        <f t="shared" si="409"/>
        <v>4.4493364989529431E-3</v>
      </c>
      <c r="AZ832" s="210">
        <f t="shared" si="409"/>
        <v>4.4493364989529431E-3</v>
      </c>
    </row>
    <row r="833" spans="2:52" s="202" customFormat="1" x14ac:dyDescent="0.25">
      <c r="B833" s="201"/>
      <c r="D833" s="208">
        <f t="shared" si="385"/>
        <v>69</v>
      </c>
      <c r="E833" s="202" t="s">
        <v>725</v>
      </c>
      <c r="G833"/>
      <c r="I833"/>
      <c r="J833"/>
      <c r="K833" s="211">
        <f t="shared" ref="K833:AM833" si="419">K832*($K$76/$K$71)^(1/(COUNT($D832:$D834)))</f>
        <v>7.9205562391639929E-3</v>
      </c>
      <c r="L833" s="211">
        <f t="shared" si="419"/>
        <v>7.6473881619887676E-3</v>
      </c>
      <c r="M833" s="211">
        <f t="shared" si="419"/>
        <v>7.3836412411230762E-3</v>
      </c>
      <c r="N833" s="211">
        <f t="shared" si="419"/>
        <v>7.1289905550492704E-3</v>
      </c>
      <c r="O833" s="211">
        <f t="shared" si="419"/>
        <v>6.8831223883043672E-3</v>
      </c>
      <c r="P833" s="211">
        <f t="shared" si="419"/>
        <v>6.6457338450000769E-3</v>
      </c>
      <c r="Q833" s="211">
        <f t="shared" si="419"/>
        <v>6.4165324756719289E-3</v>
      </c>
      <c r="R833" s="211">
        <f t="shared" si="419"/>
        <v>6.1952359169978252E-3</v>
      </c>
      <c r="S833" s="211">
        <f t="shared" si="419"/>
        <v>5.9815715439421506E-3</v>
      </c>
      <c r="T833" s="211">
        <f t="shared" si="419"/>
        <v>5.7752761338969111E-3</v>
      </c>
      <c r="U833" s="211">
        <f t="shared" si="419"/>
        <v>5.5760955424061414E-3</v>
      </c>
      <c r="V833" s="211">
        <f t="shared" si="419"/>
        <v>5.383784390074091E-3</v>
      </c>
      <c r="W833" s="211">
        <f t="shared" si="419"/>
        <v>5.1981057602714757E-3</v>
      </c>
      <c r="X833" s="211">
        <f t="shared" si="419"/>
        <v>5.018830907267376E-3</v>
      </c>
      <c r="Y833" s="211">
        <f t="shared" si="419"/>
        <v>4.8457389744272494E-3</v>
      </c>
      <c r="Z833" s="211">
        <f t="shared" si="419"/>
        <v>4.6727558732324219E-3</v>
      </c>
      <c r="AA833" s="211">
        <f t="shared" si="419"/>
        <v>4.4998855375991713E-3</v>
      </c>
      <c r="AB833" s="211">
        <f t="shared" si="419"/>
        <v>4.327132201330311E-3</v>
      </c>
      <c r="AC833" s="211">
        <f t="shared" si="419"/>
        <v>4.1545004341221464E-3</v>
      </c>
      <c r="AD833" s="211">
        <f t="shared" si="419"/>
        <v>3.9819951836264217E-3</v>
      </c>
      <c r="AE833" s="211">
        <f t="shared" si="419"/>
        <v>3.8096218249059235E-3</v>
      </c>
      <c r="AF833" s="211">
        <f t="shared" si="419"/>
        <v>3.6373862189965104E-3</v>
      </c>
      <c r="AG833" s="211">
        <f t="shared" si="419"/>
        <v>3.465294782791198E-3</v>
      </c>
      <c r="AH833" s="211">
        <f t="shared" si="419"/>
        <v>3.293354573147049E-3</v>
      </c>
      <c r="AI833" s="211">
        <f t="shared" si="419"/>
        <v>3.1215733890630881E-3</v>
      </c>
      <c r="AJ833" s="211">
        <f t="shared" si="419"/>
        <v>2.9499598971093823E-3</v>
      </c>
      <c r="AK833" s="211">
        <f t="shared" si="419"/>
        <v>2.7785237871941581E-3</v>
      </c>
      <c r="AL833" s="211">
        <f t="shared" si="419"/>
        <v>2.6072759685412564E-3</v>
      </c>
      <c r="AM833" s="211">
        <f t="shared" si="419"/>
        <v>4.1951851675268411E-3</v>
      </c>
      <c r="AN833" s="210">
        <f>$AM833</f>
        <v>4.1951851675268411E-3</v>
      </c>
      <c r="AO833" s="210">
        <f t="shared" si="409"/>
        <v>4.1951851675268411E-3</v>
      </c>
      <c r="AP833" s="210">
        <f t="shared" si="409"/>
        <v>4.1951851675268411E-3</v>
      </c>
      <c r="AQ833" s="210">
        <f t="shared" si="409"/>
        <v>4.1951851675268411E-3</v>
      </c>
      <c r="AR833" s="210">
        <f t="shared" si="409"/>
        <v>4.1951851675268411E-3</v>
      </c>
      <c r="AS833" s="210">
        <f t="shared" si="409"/>
        <v>4.1951851675268411E-3</v>
      </c>
      <c r="AT833" s="210">
        <f t="shared" si="409"/>
        <v>4.1951851675268411E-3</v>
      </c>
      <c r="AU833" s="210">
        <f t="shared" si="409"/>
        <v>4.1951851675268411E-3</v>
      </c>
      <c r="AV833" s="210">
        <f t="shared" si="409"/>
        <v>4.1951851675268411E-3</v>
      </c>
      <c r="AW833" s="210">
        <f t="shared" si="409"/>
        <v>4.1951851675268411E-3</v>
      </c>
      <c r="AX833" s="210">
        <f t="shared" si="409"/>
        <v>4.1951851675268411E-3</v>
      </c>
      <c r="AY833" s="210">
        <f t="shared" si="409"/>
        <v>4.1951851675268411E-3</v>
      </c>
      <c r="AZ833" s="210">
        <f t="shared" si="409"/>
        <v>4.1951851675268411E-3</v>
      </c>
    </row>
    <row r="834" spans="2:52" s="202" customFormat="1" x14ac:dyDescent="0.25">
      <c r="B834" s="201"/>
      <c r="D834" s="208">
        <f t="shared" si="385"/>
        <v>70</v>
      </c>
      <c r="E834" s="202" t="s">
        <v>726</v>
      </c>
      <c r="G834"/>
      <c r="I834"/>
      <c r="J834"/>
      <c r="K834" s="209" cm="1">
        <f t="array" ref="K834">SUMPRODUCT((EmissionRates!$J$120:$S$179)*(EmissionRates!$E$120:$E$179=$D834)*(EmissionRates!$J$8:$S$8=$E$767)*(EmissionRates!$B$120:$B$179=K$2)*(EmissionRates!$F$120:$F$179=$F$629))</f>
        <v>8.0504913537628696E-3</v>
      </c>
      <c r="L834" s="210">
        <f t="shared" ref="L834:AL834" si="420">K834*($AM$71/$K$71)^(1/(COUNT(K$2:AM$2)))</f>
        <v>7.7728420098254671E-3</v>
      </c>
      <c r="M834" s="210">
        <f t="shared" si="420"/>
        <v>7.5047683743512308E-3</v>
      </c>
      <c r="N834" s="210">
        <f t="shared" si="420"/>
        <v>7.2459401955510825E-3</v>
      </c>
      <c r="O834" s="210">
        <f t="shared" si="420"/>
        <v>6.9960386115236603E-3</v>
      </c>
      <c r="P834" s="210">
        <f t="shared" si="420"/>
        <v>6.7547557574352121E-3</v>
      </c>
      <c r="Q834" s="210">
        <f t="shared" si="420"/>
        <v>6.5217943862472694E-3</v>
      </c>
      <c r="R834" s="210">
        <f t="shared" si="420"/>
        <v>6.2968675025248475E-3</v>
      </c>
      <c r="S834" s="210">
        <f t="shared" si="420"/>
        <v>6.079698008874054E-3</v>
      </c>
      <c r="T834" s="210">
        <f t="shared" si="420"/>
        <v>5.870018364573534E-3</v>
      </c>
      <c r="U834" s="210">
        <f t="shared" si="420"/>
        <v>5.6675702559791982E-3</v>
      </c>
      <c r="V834" s="210">
        <f t="shared" si="420"/>
        <v>5.4721042782962031E-3</v>
      </c>
      <c r="W834" s="210">
        <f t="shared" si="420"/>
        <v>5.2833796283261302E-3</v>
      </c>
      <c r="X834" s="210">
        <f t="shared" si="420"/>
        <v>5.1011638078108604E-3</v>
      </c>
      <c r="Y834" s="210">
        <f t="shared" si="420"/>
        <v>4.9252323370076656E-3</v>
      </c>
      <c r="Z834" s="210">
        <f t="shared" si="420"/>
        <v>4.7494114832107824E-3</v>
      </c>
      <c r="AA834" s="210">
        <f t="shared" si="420"/>
        <v>4.573705244871583E-3</v>
      </c>
      <c r="AB834" s="210">
        <f t="shared" si="420"/>
        <v>4.3981179252475591E-3</v>
      </c>
      <c r="AC834" s="210">
        <f t="shared" si="420"/>
        <v>4.2226541689999522E-3</v>
      </c>
      <c r="AD834" s="210">
        <f t="shared" si="420"/>
        <v>4.0473190049457276E-3</v>
      </c>
      <c r="AE834" s="210">
        <f t="shared" si="420"/>
        <v>3.8721178963244838E-3</v>
      </c>
      <c r="AF834" s="210">
        <f t="shared" si="420"/>
        <v>3.6970568003211824E-3</v>
      </c>
      <c r="AG834" s="210">
        <f t="shared" si="420"/>
        <v>3.5221422390966633E-3</v>
      </c>
      <c r="AH834" s="210">
        <f t="shared" si="420"/>
        <v>3.3473813852742938E-3</v>
      </c>
      <c r="AI834" s="210">
        <f t="shared" si="420"/>
        <v>3.1727821657940923E-3</v>
      </c>
      <c r="AJ834" s="210">
        <f t="shared" si="420"/>
        <v>2.998353389399445E-3</v>
      </c>
      <c r="AK834" s="210">
        <f t="shared" si="420"/>
        <v>2.8241049049595535E-3</v>
      </c>
      <c r="AL834" s="210">
        <f t="shared" si="420"/>
        <v>2.6500478006618571E-3</v>
      </c>
      <c r="AM834" s="209" cm="1">
        <f t="array" ref="AM834">SUMPRODUCT((EmissionRates!$J$120:$S$179)*(EmissionRates!$E$120:$E$179=$D834)*(EmissionRates!$J$8:$S$8=$E$767)*(EmissionRates!$B$120:$B$179=AM$2)*(EmissionRates!$F$120:$F$179=$F$629))</f>
        <v>5.5405530599712902E-3</v>
      </c>
      <c r="AN834" s="210">
        <f>$AM834</f>
        <v>5.5405530599712902E-3</v>
      </c>
      <c r="AO834" s="210">
        <f t="shared" si="409"/>
        <v>5.5405530599712902E-3</v>
      </c>
      <c r="AP834" s="210">
        <f t="shared" si="409"/>
        <v>5.5405530599712902E-3</v>
      </c>
      <c r="AQ834" s="210">
        <f t="shared" si="409"/>
        <v>5.5405530599712902E-3</v>
      </c>
      <c r="AR834" s="210">
        <f t="shared" si="409"/>
        <v>5.5405530599712902E-3</v>
      </c>
      <c r="AS834" s="210">
        <f t="shared" si="409"/>
        <v>5.5405530599712902E-3</v>
      </c>
      <c r="AT834" s="210">
        <f t="shared" si="409"/>
        <v>5.5405530599712902E-3</v>
      </c>
      <c r="AU834" s="210">
        <f t="shared" si="409"/>
        <v>5.5405530599712902E-3</v>
      </c>
      <c r="AV834" s="210">
        <f t="shared" si="409"/>
        <v>5.5405530599712902E-3</v>
      </c>
      <c r="AW834" s="210">
        <f t="shared" si="409"/>
        <v>5.5405530599712902E-3</v>
      </c>
      <c r="AX834" s="210">
        <f t="shared" si="409"/>
        <v>5.5405530599712902E-3</v>
      </c>
      <c r="AY834" s="210">
        <f t="shared" si="409"/>
        <v>5.5405530599712902E-3</v>
      </c>
      <c r="AZ834" s="210">
        <f t="shared" si="409"/>
        <v>5.5405530599712902E-3</v>
      </c>
    </row>
    <row r="835" spans="2:52" s="202" customFormat="1" ht="5.0999999999999996" customHeight="1" x14ac:dyDescent="0.25">
      <c r="B835" s="201"/>
      <c r="D835" s="206"/>
      <c r="E835" s="207"/>
      <c r="I835" s="212"/>
      <c r="J835" s="212"/>
      <c r="K835" s="212"/>
      <c r="L835" s="212"/>
      <c r="M835" s="212"/>
      <c r="N835" s="212"/>
      <c r="O835" s="212"/>
      <c r="P835" s="212"/>
      <c r="Q835" s="212"/>
      <c r="R835" s="212"/>
      <c r="S835" s="212"/>
      <c r="T835" s="212"/>
      <c r="U835" s="212"/>
      <c r="V835" s="212"/>
      <c r="W835" s="212"/>
      <c r="X835" s="212"/>
      <c r="Y835" s="212"/>
      <c r="Z835" s="212"/>
      <c r="AA835" s="212"/>
      <c r="AB835" s="212"/>
      <c r="AC835" s="212"/>
      <c r="AD835" s="212"/>
      <c r="AE835" s="212"/>
      <c r="AF835" s="212"/>
      <c r="AG835" s="212"/>
      <c r="AH835" s="212"/>
      <c r="AI835" s="212"/>
      <c r="AJ835" s="212"/>
      <c r="AK835" s="212"/>
      <c r="AL835" s="212"/>
      <c r="AM835" s="212"/>
      <c r="AN835" s="212"/>
      <c r="AO835" s="212"/>
      <c r="AP835" s="212"/>
      <c r="AQ835" s="212"/>
      <c r="AR835" s="212"/>
      <c r="AS835" s="213"/>
      <c r="AT835" s="213"/>
      <c r="AU835" s="213"/>
      <c r="AV835" s="213"/>
      <c r="AW835" s="213"/>
    </row>
    <row r="836" spans="2:52" s="202" customFormat="1" ht="15" customHeight="1" x14ac:dyDescent="0.25">
      <c r="B836" s="201"/>
      <c r="D836" s="203" t="s">
        <v>729</v>
      </c>
      <c r="E836" s="204" t="str">
        <f>EmissionRates!M$8</f>
        <v>CO2</v>
      </c>
      <c r="I836" s="212"/>
      <c r="J836" s="212"/>
      <c r="K836" s="212"/>
      <c r="L836" s="212"/>
      <c r="M836" s="212"/>
      <c r="N836" s="212"/>
      <c r="O836" s="212"/>
      <c r="P836" s="212"/>
      <c r="Q836" s="212"/>
      <c r="R836" s="212"/>
      <c r="S836" s="212"/>
      <c r="T836" s="212"/>
      <c r="U836" s="212"/>
      <c r="V836" s="212"/>
      <c r="W836" s="212"/>
      <c r="X836" s="212"/>
      <c r="Y836" s="212"/>
      <c r="Z836" s="212"/>
      <c r="AA836" s="212"/>
      <c r="AB836" s="212"/>
      <c r="AC836" s="212"/>
      <c r="AD836" s="212"/>
      <c r="AE836" s="212"/>
      <c r="AF836" s="212"/>
      <c r="AG836" s="212"/>
      <c r="AH836" s="212"/>
      <c r="AI836" s="212"/>
      <c r="AJ836" s="212"/>
      <c r="AK836" s="212"/>
      <c r="AL836" s="212"/>
      <c r="AM836" s="212"/>
      <c r="AN836" s="212"/>
      <c r="AO836" s="212"/>
      <c r="AP836" s="212"/>
      <c r="AQ836" s="212"/>
      <c r="AR836" s="212"/>
      <c r="AS836" s="213"/>
      <c r="AT836" s="213"/>
      <c r="AU836" s="213"/>
      <c r="AV836" s="213"/>
      <c r="AW836" s="213"/>
    </row>
    <row r="837" spans="2:52" s="202" customFormat="1" ht="5.0999999999999996" customHeight="1" x14ac:dyDescent="0.25">
      <c r="B837" s="201"/>
      <c r="D837" s="206"/>
      <c r="E837" s="207"/>
      <c r="I837" s="212"/>
      <c r="J837" s="212"/>
      <c r="K837" s="212"/>
      <c r="L837" s="212"/>
      <c r="M837" s="212"/>
      <c r="N837" s="212"/>
      <c r="O837" s="212"/>
      <c r="P837" s="212"/>
      <c r="Q837" s="212"/>
      <c r="R837" s="212"/>
      <c r="S837" s="212"/>
      <c r="T837" s="212"/>
      <c r="U837" s="212"/>
      <c r="V837" s="212"/>
      <c r="W837" s="212"/>
      <c r="X837" s="212"/>
      <c r="Y837" s="212"/>
      <c r="Z837" s="212"/>
      <c r="AA837" s="212"/>
      <c r="AB837" s="212"/>
      <c r="AC837" s="212"/>
      <c r="AD837" s="212"/>
      <c r="AE837" s="212"/>
      <c r="AF837" s="212"/>
      <c r="AG837" s="212"/>
      <c r="AH837" s="212"/>
      <c r="AI837" s="212"/>
      <c r="AJ837" s="212"/>
      <c r="AK837" s="212"/>
      <c r="AL837" s="212"/>
      <c r="AM837" s="212"/>
      <c r="AN837" s="212"/>
      <c r="AO837" s="212"/>
      <c r="AP837" s="212"/>
      <c r="AQ837" s="212"/>
      <c r="AR837" s="212"/>
      <c r="AS837" s="213"/>
      <c r="AT837" s="213"/>
      <c r="AU837" s="213"/>
      <c r="AV837" s="213"/>
      <c r="AW837" s="213"/>
    </row>
    <row r="838" spans="2:52" s="202" customFormat="1" x14ac:dyDescent="0.25">
      <c r="B838" s="201"/>
      <c r="D838" s="208">
        <f t="shared" ref="D838:D903" si="421">LEFT(E838,FIND("M", E838)-1)*1</f>
        <v>5</v>
      </c>
      <c r="E838" s="202" t="s">
        <v>659</v>
      </c>
      <c r="G838"/>
      <c r="I838"/>
      <c r="J838"/>
      <c r="K838" s="216" cm="1">
        <f t="array" ref="K838">SUMPRODUCT((EmissionRates!$J$120:$S$179)*(EmissionRates!$E$120:$E$179=$D838)*(EmissionRates!$J$8:$S$8=$E$836)*(EmissionRates!$B$120:$B$179=K$2)*(EmissionRates!$F$120:$F$179=$F$629))</f>
        <v>2162.04997341649</v>
      </c>
      <c r="L838" s="217">
        <f t="shared" ref="L838:AL838" si="422">K838*($AM$71/$K$71)^(1/(COUNT(K$2:AM$2)))</f>
        <v>2087.4841201908498</v>
      </c>
      <c r="M838" s="217">
        <f t="shared" si="422"/>
        <v>2015.4899311430186</v>
      </c>
      <c r="N838" s="217">
        <f t="shared" si="422"/>
        <v>1945.978713441662</v>
      </c>
      <c r="O838" s="217">
        <f t="shared" si="422"/>
        <v>1878.8648331378608</v>
      </c>
      <c r="P838" s="217">
        <f t="shared" si="422"/>
        <v>1814.0656096688544</v>
      </c>
      <c r="Q838" s="217">
        <f t="shared" si="422"/>
        <v>1751.5012140001927</v>
      </c>
      <c r="R838" s="217">
        <f t="shared" si="422"/>
        <v>1691.094570280811</v>
      </c>
      <c r="S838" s="217">
        <f t="shared" si="422"/>
        <v>1632.7712608898746</v>
      </c>
      <c r="T838" s="217">
        <f t="shared" si="422"/>
        <v>1576.4594347584143</v>
      </c>
      <c r="U838" s="217">
        <f t="shared" si="422"/>
        <v>1522.0897188528111</v>
      </c>
      <c r="V838" s="217">
        <f t="shared" si="422"/>
        <v>1469.5951327110822</v>
      </c>
      <c r="W838" s="217">
        <f t="shared" si="422"/>
        <v>1418.9110059266825</v>
      </c>
      <c r="X838" s="217">
        <f t="shared" si="422"/>
        <v>1369.9748984781647</v>
      </c>
      <c r="Y838" s="217">
        <f t="shared" si="422"/>
        <v>1322.7265238065513</v>
      </c>
      <c r="Z838" s="217">
        <f t="shared" si="422"/>
        <v>1275.5078565757694</v>
      </c>
      <c r="AA838" s="217">
        <f t="shared" si="422"/>
        <v>1228.3199706148939</v>
      </c>
      <c r="AB838" s="217">
        <f t="shared" si="422"/>
        <v>1181.16402161211</v>
      </c>
      <c r="AC838" s="217">
        <f t="shared" si="422"/>
        <v>1134.0412569434195</v>
      </c>
      <c r="AD838" s="217">
        <f t="shared" si="422"/>
        <v>1086.9530271541626</v>
      </c>
      <c r="AE838" s="217">
        <f t="shared" si="422"/>
        <v>1039.9007994587625</v>
      </c>
      <c r="AF838" s="217">
        <f t="shared" si="422"/>
        <v>992.88617372622389</v>
      </c>
      <c r="AG838" s="217">
        <f t="shared" si="422"/>
        <v>945.91090155617587</v>
      </c>
      <c r="AH838" s="217">
        <f t="shared" si="422"/>
        <v>898.97690923727339</v>
      </c>
      <c r="AI838" s="217">
        <f t="shared" si="422"/>
        <v>852.08632563838955</v>
      </c>
      <c r="AJ838" s="217">
        <f t="shared" si="422"/>
        <v>805.24151644660685</v>
      </c>
      <c r="AK838" s="217">
        <f t="shared" si="422"/>
        <v>758.44512668649088</v>
      </c>
      <c r="AL838" s="217">
        <f t="shared" si="422"/>
        <v>711.70013421545491</v>
      </c>
      <c r="AM838" s="216" cm="1">
        <f t="array" ref="AM838">SUMPRODUCT((EmissionRates!$J$120:$S$179)*(EmissionRates!$E$120:$E$179=$D838)*(EmissionRates!$J$8:$S$8=$E$836)*(EmissionRates!$B$120:$B$179=AM$2)*(EmissionRates!$F$120:$F$179=$F$629))</f>
        <v>1448.3908736662099</v>
      </c>
      <c r="AN838" s="218">
        <f t="shared" ref="AN838:AZ853" si="423">$AM838</f>
        <v>1448.3908736662099</v>
      </c>
      <c r="AO838" s="218">
        <f t="shared" si="423"/>
        <v>1448.3908736662099</v>
      </c>
      <c r="AP838" s="218">
        <f t="shared" si="423"/>
        <v>1448.3908736662099</v>
      </c>
      <c r="AQ838" s="218">
        <f t="shared" si="423"/>
        <v>1448.3908736662099</v>
      </c>
      <c r="AR838" s="218">
        <f t="shared" si="423"/>
        <v>1448.3908736662099</v>
      </c>
      <c r="AS838" s="218">
        <f t="shared" si="423"/>
        <v>1448.3908736662099</v>
      </c>
      <c r="AT838" s="218">
        <f t="shared" si="423"/>
        <v>1448.3908736662099</v>
      </c>
      <c r="AU838" s="218">
        <f t="shared" si="423"/>
        <v>1448.3908736662099</v>
      </c>
      <c r="AV838" s="218">
        <f t="shared" si="423"/>
        <v>1448.3908736662099</v>
      </c>
      <c r="AW838" s="218">
        <f t="shared" si="423"/>
        <v>1448.3908736662099</v>
      </c>
      <c r="AX838" s="218">
        <f t="shared" si="423"/>
        <v>1448.3908736662099</v>
      </c>
      <c r="AY838" s="218">
        <f t="shared" si="423"/>
        <v>1448.3908736662099</v>
      </c>
      <c r="AZ838" s="218">
        <f t="shared" si="423"/>
        <v>1448.3908736662099</v>
      </c>
    </row>
    <row r="839" spans="2:52" s="202" customFormat="1" x14ac:dyDescent="0.25">
      <c r="B839" s="201"/>
      <c r="D839" s="208">
        <f t="shared" si="421"/>
        <v>6</v>
      </c>
      <c r="E839" s="202" t="s">
        <v>662</v>
      </c>
      <c r="G839"/>
      <c r="I839"/>
      <c r="J839"/>
      <c r="K839" s="219">
        <f t="shared" ref="K839:AM842" si="424">K838*($K$76/$K$71)^(1/(COUNT($D838:$D843)))</f>
        <v>2099.3926340944181</v>
      </c>
      <c r="L839" s="219">
        <f t="shared" si="424"/>
        <v>2026.9877383049354</v>
      </c>
      <c r="M839" s="219">
        <f t="shared" si="424"/>
        <v>1957.0799785200038</v>
      </c>
      <c r="N839" s="219">
        <f t="shared" si="424"/>
        <v>1889.5832322729409</v>
      </c>
      <c r="O839" s="219">
        <f t="shared" si="424"/>
        <v>1824.4143473314678</v>
      </c>
      <c r="P839" s="219">
        <f t="shared" si="424"/>
        <v>1761.4930392587871</v>
      </c>
      <c r="Q839" s="219">
        <f t="shared" si="424"/>
        <v>1700.7417925076302</v>
      </c>
      <c r="R839" s="219">
        <f t="shared" si="424"/>
        <v>1642.0857649254194</v>
      </c>
      <c r="S839" s="219">
        <f t="shared" si="424"/>
        <v>1585.4526955529038</v>
      </c>
      <c r="T839" s="219">
        <f t="shared" si="424"/>
        <v>1530.7728156026822</v>
      </c>
      <c r="U839" s="219">
        <f t="shared" si="424"/>
        <v>1477.9787625079432</v>
      </c>
      <c r="V839" s="219">
        <f t="shared" si="424"/>
        <v>1427.0054969355333</v>
      </c>
      <c r="W839" s="219">
        <f t="shared" si="424"/>
        <v>1377.7902226611218</v>
      </c>
      <c r="X839" s="219">
        <f t="shared" si="424"/>
        <v>1330.2723092077492</v>
      </c>
      <c r="Y839" s="219">
        <f t="shared" si="424"/>
        <v>1284.3932171524566</v>
      </c>
      <c r="Z839" s="219">
        <f t="shared" si="424"/>
        <v>1238.5429716008182</v>
      </c>
      <c r="AA839" s="219">
        <f t="shared" si="424"/>
        <v>1192.7226152617811</v>
      </c>
      <c r="AB839" s="219">
        <f t="shared" si="424"/>
        <v>1146.933270331082</v>
      </c>
      <c r="AC839" s="219">
        <f t="shared" si="424"/>
        <v>1101.1761480351136</v>
      </c>
      <c r="AD839" s="219">
        <f t="shared" si="424"/>
        <v>1055.4525597797056</v>
      </c>
      <c r="AE839" s="219">
        <f t="shared" si="424"/>
        <v>1009.7639302586398</v>
      </c>
      <c r="AF839" s="219">
        <f t="shared" si="424"/>
        <v>964.11181297587984</v>
      </c>
      <c r="AG839" s="219">
        <f t="shared" si="424"/>
        <v>918.49790876878149</v>
      </c>
      <c r="AH839" s="219">
        <f t="shared" si="424"/>
        <v>872.92408810114671</v>
      </c>
      <c r="AI839" s="219">
        <f t="shared" si="424"/>
        <v>827.39241814611466</v>
      </c>
      <c r="AJ839" s="219">
        <f t="shared" si="424"/>
        <v>781.90519603191888</v>
      </c>
      <c r="AK839" s="219">
        <f t="shared" si="424"/>
        <v>736.46499012892912</v>
      </c>
      <c r="AL839" s="219">
        <f t="shared" si="424"/>
        <v>691.0746919946929</v>
      </c>
      <c r="AM839" s="219">
        <f t="shared" si="424"/>
        <v>1406.4157484109464</v>
      </c>
      <c r="AN839" s="218">
        <f t="shared" si="423"/>
        <v>1406.4157484109464</v>
      </c>
      <c r="AO839" s="218">
        <f t="shared" si="423"/>
        <v>1406.4157484109464</v>
      </c>
      <c r="AP839" s="218">
        <f t="shared" si="423"/>
        <v>1406.4157484109464</v>
      </c>
      <c r="AQ839" s="218">
        <f t="shared" si="423"/>
        <v>1406.4157484109464</v>
      </c>
      <c r="AR839" s="218">
        <f t="shared" si="423"/>
        <v>1406.4157484109464</v>
      </c>
      <c r="AS839" s="218">
        <f t="shared" si="423"/>
        <v>1406.4157484109464</v>
      </c>
      <c r="AT839" s="218">
        <f t="shared" si="423"/>
        <v>1406.4157484109464</v>
      </c>
      <c r="AU839" s="218">
        <f t="shared" si="423"/>
        <v>1406.4157484109464</v>
      </c>
      <c r="AV839" s="218">
        <f t="shared" si="423"/>
        <v>1406.4157484109464</v>
      </c>
      <c r="AW839" s="218">
        <f t="shared" si="423"/>
        <v>1406.4157484109464</v>
      </c>
      <c r="AX839" s="218">
        <f t="shared" si="423"/>
        <v>1406.4157484109464</v>
      </c>
      <c r="AY839" s="218">
        <f t="shared" si="423"/>
        <v>1406.4157484109464</v>
      </c>
      <c r="AZ839" s="218">
        <f t="shared" si="423"/>
        <v>1406.4157484109464</v>
      </c>
    </row>
    <row r="840" spans="2:52" s="202" customFormat="1" x14ac:dyDescent="0.25">
      <c r="B840" s="201"/>
      <c r="D840" s="208">
        <f t="shared" si="421"/>
        <v>7</v>
      </c>
      <c r="E840" s="202" t="s">
        <v>663</v>
      </c>
      <c r="G840"/>
      <c r="I840"/>
      <c r="J840"/>
      <c r="K840" s="219">
        <f t="shared" si="424"/>
        <v>2038.551137245551</v>
      </c>
      <c r="L840" s="219">
        <f t="shared" si="424"/>
        <v>1968.2445732152053</v>
      </c>
      <c r="M840" s="219">
        <f t="shared" si="424"/>
        <v>1900.3627768816034</v>
      </c>
      <c r="N840" s="219">
        <f t="shared" si="424"/>
        <v>1834.8221216522034</v>
      </c>
      <c r="O840" s="219">
        <f t="shared" si="424"/>
        <v>1771.5418650899189</v>
      </c>
      <c r="P840" s="219">
        <f t="shared" si="424"/>
        <v>1710.4440494429332</v>
      </c>
      <c r="Q840" s="219">
        <f t="shared" si="424"/>
        <v>1651.4534056050895</v>
      </c>
      <c r="R840" s="219">
        <f t="shared" si="424"/>
        <v>1594.4972603885467</v>
      </c>
      <c r="S840" s="219">
        <f t="shared" si="424"/>
        <v>1539.5054469944564</v>
      </c>
      <c r="T840" s="219">
        <f t="shared" si="424"/>
        <v>1486.4102185713766</v>
      </c>
      <c r="U840" s="219">
        <f t="shared" si="424"/>
        <v>1435.1461647549231</v>
      </c>
      <c r="V840" s="219">
        <f t="shared" si="424"/>
        <v>1385.6501310858432</v>
      </c>
      <c r="W840" s="219">
        <f t="shared" si="424"/>
        <v>1337.8611412072396</v>
      </c>
      <c r="X840" s="219">
        <f t="shared" si="424"/>
        <v>1291.7203217450942</v>
      </c>
      <c r="Y840" s="219">
        <f t="shared" si="424"/>
        <v>1247.1708297795508</v>
      </c>
      <c r="Z840" s="219">
        <f t="shared" si="424"/>
        <v>1202.6493483308946</v>
      </c>
      <c r="AA840" s="219">
        <f t="shared" si="424"/>
        <v>1158.1568898898217</v>
      </c>
      <c r="AB840" s="219">
        <f t="shared" si="424"/>
        <v>1113.6945441302494</v>
      </c>
      <c r="AC840" s="219">
        <f t="shared" si="424"/>
        <v>1069.2634871765956</v>
      </c>
      <c r="AD840" s="219">
        <f t="shared" si="424"/>
        <v>1024.8649924294632</v>
      </c>
      <c r="AE840" s="219">
        <f t="shared" si="424"/>
        <v>980.50044329426305</v>
      </c>
      <c r="AF840" s="219">
        <f t="shared" si="424"/>
        <v>936.17134825360085</v>
      </c>
      <c r="AG840" s="219">
        <f t="shared" si="424"/>
        <v>891.87935885367608</v>
      </c>
      <c r="AH840" s="219">
        <f t="shared" si="424"/>
        <v>847.62629135127133</v>
      </c>
      <c r="AI840" s="219">
        <f t="shared" si="424"/>
        <v>803.41415301176664</v>
      </c>
      <c r="AJ840" s="219">
        <f t="shared" si="424"/>
        <v>759.24517439141744</v>
      </c>
      <c r="AK840" s="219">
        <f t="shared" si="424"/>
        <v>715.12184942787678</v>
      </c>
      <c r="AL840" s="219">
        <f t="shared" si="424"/>
        <v>671.04698587984149</v>
      </c>
      <c r="AM840" s="219">
        <f t="shared" si="424"/>
        <v>1365.6570842451783</v>
      </c>
      <c r="AN840" s="218">
        <f t="shared" si="423"/>
        <v>1365.6570842451783</v>
      </c>
      <c r="AO840" s="218">
        <f t="shared" si="423"/>
        <v>1365.6570842451783</v>
      </c>
      <c r="AP840" s="218">
        <f t="shared" si="423"/>
        <v>1365.6570842451783</v>
      </c>
      <c r="AQ840" s="218">
        <f t="shared" si="423"/>
        <v>1365.6570842451783</v>
      </c>
      <c r="AR840" s="218">
        <f t="shared" si="423"/>
        <v>1365.6570842451783</v>
      </c>
      <c r="AS840" s="218">
        <f t="shared" si="423"/>
        <v>1365.6570842451783</v>
      </c>
      <c r="AT840" s="218">
        <f t="shared" si="423"/>
        <v>1365.6570842451783</v>
      </c>
      <c r="AU840" s="218">
        <f t="shared" si="423"/>
        <v>1365.6570842451783</v>
      </c>
      <c r="AV840" s="218">
        <f t="shared" si="423"/>
        <v>1365.6570842451783</v>
      </c>
      <c r="AW840" s="218">
        <f t="shared" si="423"/>
        <v>1365.6570842451783</v>
      </c>
      <c r="AX840" s="218">
        <f t="shared" si="423"/>
        <v>1365.6570842451783</v>
      </c>
      <c r="AY840" s="218">
        <f t="shared" si="423"/>
        <v>1365.6570842451783</v>
      </c>
      <c r="AZ840" s="218">
        <f t="shared" si="423"/>
        <v>1365.6570842451783</v>
      </c>
    </row>
    <row r="841" spans="2:52" s="202" customFormat="1" x14ac:dyDescent="0.25">
      <c r="B841" s="201"/>
      <c r="D841" s="208">
        <f t="shared" si="421"/>
        <v>8</v>
      </c>
      <c r="E841" s="202" t="s">
        <v>664</v>
      </c>
      <c r="G841"/>
      <c r="I841"/>
      <c r="J841"/>
      <c r="K841" s="219">
        <f t="shared" si="424"/>
        <v>1979.4728588050439</v>
      </c>
      <c r="L841" s="219">
        <f t="shared" si="424"/>
        <v>1911.2038157816976</v>
      </c>
      <c r="M841" s="219">
        <f t="shared" si="424"/>
        <v>1845.289269418708</v>
      </c>
      <c r="N841" s="219">
        <f t="shared" si="424"/>
        <v>1781.6480166659355</v>
      </c>
      <c r="O841" s="219">
        <f t="shared" si="424"/>
        <v>1720.2016550443611</v>
      </c>
      <c r="P841" s="219">
        <f t="shared" si="424"/>
        <v>1660.8744860585998</v>
      </c>
      <c r="Q841" s="219">
        <f t="shared" si="424"/>
        <v>1603.5934219405694</v>
      </c>
      <c r="R841" s="219">
        <f t="shared" si="424"/>
        <v>1548.2878956094312</v>
      </c>
      <c r="S841" s="219">
        <f t="shared" si="424"/>
        <v>1494.8897737368764</v>
      </c>
      <c r="T841" s="219">
        <f t="shared" si="424"/>
        <v>1443.3332728106595</v>
      </c>
      <c r="U841" s="219">
        <f t="shared" si="424"/>
        <v>1393.5548780929764</v>
      </c>
      <c r="V841" s="219">
        <f t="shared" si="424"/>
        <v>1345.4932653738431</v>
      </c>
      <c r="W841" s="219">
        <f t="shared" si="424"/>
        <v>1299.0892254230855</v>
      </c>
      <c r="X841" s="219">
        <f t="shared" si="424"/>
        <v>1254.2855910478647</v>
      </c>
      <c r="Y841" s="219">
        <f t="shared" si="424"/>
        <v>1211.0271666658796</v>
      </c>
      <c r="Z841" s="219">
        <f t="shared" si="424"/>
        <v>1167.7959410413482</v>
      </c>
      <c r="AA841" s="219">
        <f t="shared" si="424"/>
        <v>1124.592897322457</v>
      </c>
      <c r="AB841" s="219">
        <f t="shared" si="424"/>
        <v>1081.4190936038026</v>
      </c>
      <c r="AC841" s="219">
        <f t="shared" si="424"/>
        <v>1038.2756719251024</v>
      </c>
      <c r="AD841" s="219">
        <f t="shared" si="424"/>
        <v>995.16386878314336</v>
      </c>
      <c r="AE841" s="219">
        <f t="shared" si="424"/>
        <v>952.08502749152387</v>
      </c>
      <c r="AF841" s="219">
        <f t="shared" si="424"/>
        <v>909.04061281623456</v>
      </c>
      <c r="AG841" s="219">
        <f t="shared" si="424"/>
        <v>866.0322284408021</v>
      </c>
      <c r="AH841" s="219">
        <f t="shared" si="424"/>
        <v>823.06163798593718</v>
      </c>
      <c r="AI841" s="219">
        <f t="shared" si="424"/>
        <v>780.13079054541902</v>
      </c>
      <c r="AJ841" s="219">
        <f t="shared" si="424"/>
        <v>737.24185203281593</v>
      </c>
      <c r="AK841" s="219">
        <f t="shared" si="424"/>
        <v>694.39724411016311</v>
      </c>
      <c r="AL841" s="219">
        <f t="shared" si="424"/>
        <v>651.59969316584124</v>
      </c>
      <c r="AM841" s="219">
        <f t="shared" si="424"/>
        <v>1326.0796274901313</v>
      </c>
      <c r="AN841" s="218">
        <f t="shared" si="423"/>
        <v>1326.0796274901313</v>
      </c>
      <c r="AO841" s="218">
        <f t="shared" si="423"/>
        <v>1326.0796274901313</v>
      </c>
      <c r="AP841" s="218">
        <f t="shared" si="423"/>
        <v>1326.0796274901313</v>
      </c>
      <c r="AQ841" s="218">
        <f t="shared" si="423"/>
        <v>1326.0796274901313</v>
      </c>
      <c r="AR841" s="218">
        <f t="shared" si="423"/>
        <v>1326.0796274901313</v>
      </c>
      <c r="AS841" s="218">
        <f t="shared" si="423"/>
        <v>1326.0796274901313</v>
      </c>
      <c r="AT841" s="218">
        <f t="shared" si="423"/>
        <v>1326.0796274901313</v>
      </c>
      <c r="AU841" s="218">
        <f t="shared" si="423"/>
        <v>1326.0796274901313</v>
      </c>
      <c r="AV841" s="218">
        <f t="shared" si="423"/>
        <v>1326.0796274901313</v>
      </c>
      <c r="AW841" s="218">
        <f t="shared" si="423"/>
        <v>1326.0796274901313</v>
      </c>
      <c r="AX841" s="218">
        <f t="shared" si="423"/>
        <v>1326.0796274901313</v>
      </c>
      <c r="AY841" s="218">
        <f t="shared" si="423"/>
        <v>1326.0796274901313</v>
      </c>
      <c r="AZ841" s="218">
        <f t="shared" si="423"/>
        <v>1326.0796274901313</v>
      </c>
    </row>
    <row r="842" spans="2:52" s="202" customFormat="1" x14ac:dyDescent="0.25">
      <c r="B842" s="201"/>
      <c r="D842" s="208">
        <f t="shared" si="421"/>
        <v>9</v>
      </c>
      <c r="E842" s="202" t="s">
        <v>665</v>
      </c>
      <c r="G842"/>
      <c r="I842"/>
      <c r="J842"/>
      <c r="K842" s="219">
        <f t="shared" si="424"/>
        <v>1922.1066997809819</v>
      </c>
      <c r="L842" s="219">
        <f t="shared" si="424"/>
        <v>1855.8161293399078</v>
      </c>
      <c r="M842" s="219">
        <f t="shared" si="424"/>
        <v>1791.8118210142009</v>
      </c>
      <c r="N842" s="219">
        <f t="shared" si="424"/>
        <v>1730.0149250605966</v>
      </c>
      <c r="O842" s="219">
        <f t="shared" si="424"/>
        <v>1670.3493111449347</v>
      </c>
      <c r="P842" s="219">
        <f t="shared" si="424"/>
        <v>1612.7414745538288</v>
      </c>
      <c r="Q842" s="219">
        <f t="shared" si="424"/>
        <v>1557.1204456409521</v>
      </c>
      <c r="R842" s="219">
        <f t="shared" si="424"/>
        <v>1503.4177023963862</v>
      </c>
      <c r="S842" s="219">
        <f t="shared" si="424"/>
        <v>1451.567086031321</v>
      </c>
      <c r="T842" s="219">
        <f t="shared" si="424"/>
        <v>1401.5047194741114</v>
      </c>
      <c r="U842" s="219">
        <f t="shared" si="424"/>
        <v>1353.1689286772828</v>
      </c>
      <c r="V842" s="219">
        <f t="shared" si="424"/>
        <v>1306.5001666385385</v>
      </c>
      <c r="W842" s="219">
        <f t="shared" si="424"/>
        <v>1261.4409400421714</v>
      </c>
      <c r="X842" s="219">
        <f t="shared" si="424"/>
        <v>1217.9357384304976</v>
      </c>
      <c r="Y842" s="219">
        <f t="shared" si="424"/>
        <v>1175.9309658180678</v>
      </c>
      <c r="Z842" s="219">
        <f t="shared" si="424"/>
        <v>1133.9526037288713</v>
      </c>
      <c r="AA842" s="219">
        <f t="shared" si="424"/>
        <v>1092.0016068189459</v>
      </c>
      <c r="AB842" s="219">
        <f t="shared" si="424"/>
        <v>1050.0790025187534</v>
      </c>
      <c r="AC842" s="219">
        <f t="shared" si="424"/>
        <v>1008.1858997711026</v>
      </c>
      <c r="AD842" s="219">
        <f t="shared" si="424"/>
        <v>966.32349923845675</v>
      </c>
      <c r="AE842" s="219">
        <f t="shared" si="424"/>
        <v>924.49310530448338</v>
      </c>
      <c r="AF842" s="219">
        <f t="shared" si="424"/>
        <v>882.69614028548847</v>
      </c>
      <c r="AG842" s="219">
        <f t="shared" si="424"/>
        <v>840.93416138941097</v>
      </c>
      <c r="AH842" s="219">
        <f t="shared" si="424"/>
        <v>799.20888112631076</v>
      </c>
      <c r="AI842" s="219">
        <f t="shared" si="424"/>
        <v>757.52219210420969</v>
      </c>
      <c r="AJ842" s="219">
        <f t="shared" si="424"/>
        <v>715.87619746736789</v>
      </c>
      <c r="AK842" s="219">
        <f t="shared" si="424"/>
        <v>674.27324869678762</v>
      </c>
      <c r="AL842" s="219">
        <f t="shared" si="424"/>
        <v>632.71599316868799</v>
      </c>
      <c r="AM842" s="219">
        <f t="shared" si="424"/>
        <v>1287.6491461370854</v>
      </c>
      <c r="AN842" s="218">
        <f t="shared" si="423"/>
        <v>1287.6491461370854</v>
      </c>
      <c r="AO842" s="218">
        <f t="shared" si="423"/>
        <v>1287.6491461370854</v>
      </c>
      <c r="AP842" s="218">
        <f t="shared" si="423"/>
        <v>1287.6491461370854</v>
      </c>
      <c r="AQ842" s="218">
        <f t="shared" si="423"/>
        <v>1287.6491461370854</v>
      </c>
      <c r="AR842" s="218">
        <f t="shared" si="423"/>
        <v>1287.6491461370854</v>
      </c>
      <c r="AS842" s="218">
        <f t="shared" si="423"/>
        <v>1287.6491461370854</v>
      </c>
      <c r="AT842" s="218">
        <f t="shared" si="423"/>
        <v>1287.6491461370854</v>
      </c>
      <c r="AU842" s="218">
        <f t="shared" si="423"/>
        <v>1287.6491461370854</v>
      </c>
      <c r="AV842" s="218">
        <f t="shared" si="423"/>
        <v>1287.6491461370854</v>
      </c>
      <c r="AW842" s="218">
        <f t="shared" si="423"/>
        <v>1287.6491461370854</v>
      </c>
      <c r="AX842" s="218">
        <f t="shared" si="423"/>
        <v>1287.6491461370854</v>
      </c>
      <c r="AY842" s="218">
        <f t="shared" si="423"/>
        <v>1287.6491461370854</v>
      </c>
      <c r="AZ842" s="218">
        <f t="shared" si="423"/>
        <v>1287.6491461370854</v>
      </c>
    </row>
    <row r="843" spans="2:52" s="202" customFormat="1" x14ac:dyDescent="0.25">
      <c r="B843" s="201"/>
      <c r="D843" s="208">
        <f t="shared" si="421"/>
        <v>10</v>
      </c>
      <c r="E843" s="202" t="s">
        <v>666</v>
      </c>
      <c r="G843"/>
      <c r="I843"/>
      <c r="J843"/>
      <c r="K843" s="216" cm="1">
        <f t="array" ref="K843">SUMPRODUCT((EmissionRates!$J$120:$S$179)*(EmissionRates!$E$120:$E$179=$D843)*(EmissionRates!$J$8:$S$8=$E$836)*(EmissionRates!$B$120:$B$179=K$2)*(EmissionRates!$F$120:$F$179=$F$629))</f>
        <v>2090.5339997831402</v>
      </c>
      <c r="L843" s="217">
        <f t="shared" ref="L843:AL843" si="425">K843*($AM$71/$K$71)^(1/(COUNT(K$2:AM$2)))</f>
        <v>2018.4346249732632</v>
      </c>
      <c r="M843" s="217">
        <f t="shared" si="425"/>
        <v>1948.821849208661</v>
      </c>
      <c r="N843" s="217">
        <f t="shared" si="425"/>
        <v>1881.6099134265364</v>
      </c>
      <c r="O843" s="217">
        <f t="shared" si="425"/>
        <v>1816.7160162652403</v>
      </c>
      <c r="P843" s="217">
        <f t="shared" si="425"/>
        <v>1754.0602120576066</v>
      </c>
      <c r="Q843" s="217">
        <f t="shared" si="425"/>
        <v>1693.5653123423413</v>
      </c>
      <c r="R843" s="217">
        <f t="shared" si="425"/>
        <v>1635.156790772138</v>
      </c>
      <c r="S843" s="217">
        <f t="shared" si="425"/>
        <v>1578.7626913013687</v>
      </c>
      <c r="T843" s="217">
        <f t="shared" si="425"/>
        <v>1524.3135395402421</v>
      </c>
      <c r="U843" s="217">
        <f t="shared" si="425"/>
        <v>1471.7422571662255</v>
      </c>
      <c r="V843" s="217">
        <f t="shared" si="425"/>
        <v>1420.9840792872867</v>
      </c>
      <c r="W843" s="217">
        <f t="shared" si="425"/>
        <v>1371.9764746551546</v>
      </c>
      <c r="X843" s="217">
        <f t="shared" si="425"/>
        <v>1324.6590686303032</v>
      </c>
      <c r="Y843" s="217">
        <f t="shared" si="425"/>
        <v>1278.9735688037583</v>
      </c>
      <c r="Z843" s="217">
        <f t="shared" si="425"/>
        <v>1233.3167937596506</v>
      </c>
      <c r="AA843" s="217">
        <f t="shared" si="425"/>
        <v>1187.6897818070936</v>
      </c>
      <c r="AB843" s="217">
        <f t="shared" si="425"/>
        <v>1142.0936504065874</v>
      </c>
      <c r="AC843" s="217">
        <f t="shared" si="425"/>
        <v>1096.529605673612</v>
      </c>
      <c r="AD843" s="217">
        <f t="shared" si="425"/>
        <v>1050.998953480366</v>
      </c>
      <c r="AE843" s="217">
        <f t="shared" si="425"/>
        <v>1005.5031125089682</v>
      </c>
      <c r="AF843" s="217">
        <f t="shared" si="425"/>
        <v>960.04362970818931</v>
      </c>
      <c r="AG843" s="217">
        <f t="shared" si="425"/>
        <v>914.62219873850165</v>
      </c>
      <c r="AH843" s="217">
        <f t="shared" si="425"/>
        <v>869.24068217106503</v>
      </c>
      <c r="AI843" s="217">
        <f t="shared" si="425"/>
        <v>823.90113845633846</v>
      </c>
      <c r="AJ843" s="217">
        <f t="shared" si="425"/>
        <v>778.60585502955223</v>
      </c>
      <c r="AK843" s="217">
        <f t="shared" si="425"/>
        <v>733.35738942353521</v>
      </c>
      <c r="AL843" s="217">
        <f t="shared" si="425"/>
        <v>688.15862099456751</v>
      </c>
      <c r="AM843" s="216" cm="1">
        <f t="array" ref="AM843">SUMPRODUCT((EmissionRates!$J$120:$S$179)*(EmissionRates!$E$120:$E$179=$D843)*(EmissionRates!$J$8:$S$8=$E$836)*(EmissionRates!$B$120:$B$179=AM$2)*(EmissionRates!$F$120:$F$179=$F$629))</f>
        <v>1253.13885317634</v>
      </c>
      <c r="AN843" s="218">
        <f t="shared" si="423"/>
        <v>1253.13885317634</v>
      </c>
      <c r="AO843" s="218">
        <f t="shared" si="423"/>
        <v>1253.13885317634</v>
      </c>
      <c r="AP843" s="218">
        <f t="shared" si="423"/>
        <v>1253.13885317634</v>
      </c>
      <c r="AQ843" s="218">
        <f t="shared" si="423"/>
        <v>1253.13885317634</v>
      </c>
      <c r="AR843" s="218">
        <f t="shared" si="423"/>
        <v>1253.13885317634</v>
      </c>
      <c r="AS843" s="218">
        <f t="shared" si="423"/>
        <v>1253.13885317634</v>
      </c>
      <c r="AT843" s="218">
        <f t="shared" si="423"/>
        <v>1253.13885317634</v>
      </c>
      <c r="AU843" s="218">
        <f t="shared" si="423"/>
        <v>1253.13885317634</v>
      </c>
      <c r="AV843" s="218">
        <f t="shared" si="423"/>
        <v>1253.13885317634</v>
      </c>
      <c r="AW843" s="218">
        <f t="shared" si="423"/>
        <v>1253.13885317634</v>
      </c>
      <c r="AX843" s="218">
        <f t="shared" si="423"/>
        <v>1253.13885317634</v>
      </c>
      <c r="AY843" s="218">
        <f t="shared" si="423"/>
        <v>1253.13885317634</v>
      </c>
      <c r="AZ843" s="218">
        <f t="shared" si="423"/>
        <v>1253.13885317634</v>
      </c>
    </row>
    <row r="844" spans="2:52" s="202" customFormat="1" x14ac:dyDescent="0.25">
      <c r="B844" s="201"/>
      <c r="D844" s="208">
        <f t="shared" si="421"/>
        <v>11</v>
      </c>
      <c r="E844" s="207" t="s">
        <v>667</v>
      </c>
      <c r="G844"/>
      <c r="I844"/>
      <c r="J844"/>
      <c r="K844" s="219">
        <f t="shared" ref="K844:AL847" si="426">K843*($K$76/$K$71)^(1/(COUNT($D843:$D848)))</f>
        <v>2029.9492307910741</v>
      </c>
      <c r="L844" s="219">
        <f t="shared" si="426"/>
        <v>1959.9393335825096</v>
      </c>
      <c r="M844" s="219">
        <f t="shared" si="426"/>
        <v>1892.3439724780048</v>
      </c>
      <c r="N844" s="219">
        <f t="shared" si="426"/>
        <v>1827.0798737572684</v>
      </c>
      <c r="O844" s="219">
        <f t="shared" si="426"/>
        <v>1764.0666356854299</v>
      </c>
      <c r="P844" s="219">
        <f t="shared" si="426"/>
        <v>1703.2266294625815</v>
      </c>
      <c r="Q844" s="219">
        <f t="shared" si="426"/>
        <v>1644.4849035894194</v>
      </c>
      <c r="R844" s="219">
        <f t="shared" si="426"/>
        <v>1587.7690915311716</v>
      </c>
      <c r="S844" s="219">
        <f t="shared" si="426"/>
        <v>1533.0093225660562</v>
      </c>
      <c r="T844" s="219">
        <f t="shared" si="426"/>
        <v>1480.1381357084442</v>
      </c>
      <c r="U844" s="219">
        <f t="shared" si="426"/>
        <v>1429.0903966006824</v>
      </c>
      <c r="V844" s="219">
        <f t="shared" si="426"/>
        <v>1379.8032172711921</v>
      </c>
      <c r="W844" s="219">
        <f t="shared" si="426"/>
        <v>1332.2158786599905</v>
      </c>
      <c r="X844" s="219">
        <f t="shared" si="426"/>
        <v>1286.2697558161908</v>
      </c>
      <c r="Y844" s="219">
        <f t="shared" si="426"/>
        <v>1241.908245675327</v>
      </c>
      <c r="Z844" s="219">
        <f t="shared" si="426"/>
        <v>1197.5746278576778</v>
      </c>
      <c r="AA844" s="219">
        <f t="shared" si="426"/>
        <v>1153.269910581615</v>
      </c>
      <c r="AB844" s="219">
        <f t="shared" si="426"/>
        <v>1108.9951789230495</v>
      </c>
      <c r="AC844" s="219">
        <f t="shared" si="426"/>
        <v>1064.7516040436033</v>
      </c>
      <c r="AD844" s="219">
        <f t="shared" si="426"/>
        <v>1020.5404539706157</v>
      </c>
      <c r="AE844" s="219">
        <f t="shared" si="426"/>
        <v>976.36310627205535</v>
      </c>
      <c r="AF844" s="219">
        <f t="shared" si="426"/>
        <v>932.22106306530816</v>
      </c>
      <c r="AG844" s="219">
        <f t="shared" si="426"/>
        <v>888.11596892768023</v>
      </c>
      <c r="AH844" s="219">
        <f t="shared" si="426"/>
        <v>844.04963245204453</v>
      </c>
      <c r="AI844" s="219">
        <f t="shared" si="426"/>
        <v>800.02405243388898</v>
      </c>
      <c r="AJ844" s="219">
        <f t="shared" si="426"/>
        <v>756.04145001737413</v>
      </c>
      <c r="AK844" s="219">
        <f t="shared" si="426"/>
        <v>712.10430861668942</v>
      </c>
      <c r="AL844" s="219">
        <f t="shared" si="426"/>
        <v>668.21542414286387</v>
      </c>
      <c r="AM844" s="219">
        <f>AM843*($K$76/$K$71)^(1/(COUNT($D843:$D848)))</f>
        <v>1216.8222336224142</v>
      </c>
      <c r="AN844" s="218">
        <f t="shared" si="423"/>
        <v>1216.8222336224142</v>
      </c>
      <c r="AO844" s="218">
        <f t="shared" si="423"/>
        <v>1216.8222336224142</v>
      </c>
      <c r="AP844" s="218">
        <f t="shared" si="423"/>
        <v>1216.8222336224142</v>
      </c>
      <c r="AQ844" s="218">
        <f t="shared" si="423"/>
        <v>1216.8222336224142</v>
      </c>
      <c r="AR844" s="218">
        <f t="shared" si="423"/>
        <v>1216.8222336224142</v>
      </c>
      <c r="AS844" s="218">
        <f t="shared" si="423"/>
        <v>1216.8222336224142</v>
      </c>
      <c r="AT844" s="218">
        <f t="shared" si="423"/>
        <v>1216.8222336224142</v>
      </c>
      <c r="AU844" s="218">
        <f t="shared" si="423"/>
        <v>1216.8222336224142</v>
      </c>
      <c r="AV844" s="218">
        <f t="shared" si="423"/>
        <v>1216.8222336224142</v>
      </c>
      <c r="AW844" s="218">
        <f t="shared" si="423"/>
        <v>1216.8222336224142</v>
      </c>
      <c r="AX844" s="218">
        <f t="shared" si="423"/>
        <v>1216.8222336224142</v>
      </c>
      <c r="AY844" s="218">
        <f t="shared" si="423"/>
        <v>1216.8222336224142</v>
      </c>
      <c r="AZ844" s="218">
        <f t="shared" si="423"/>
        <v>1216.8222336224142</v>
      </c>
    </row>
    <row r="845" spans="2:52" s="202" customFormat="1" x14ac:dyDescent="0.25">
      <c r="B845" s="201"/>
      <c r="D845" s="208">
        <f t="shared" si="421"/>
        <v>12</v>
      </c>
      <c r="E845" s="207" t="s">
        <v>668</v>
      </c>
      <c r="G845"/>
      <c r="I845"/>
      <c r="J845"/>
      <c r="K845" s="219">
        <f t="shared" si="426"/>
        <v>1971.1202400997688</v>
      </c>
      <c r="L845" s="219">
        <f t="shared" si="426"/>
        <v>1903.139266338505</v>
      </c>
      <c r="M845" s="219">
        <f t="shared" si="426"/>
        <v>1837.5028541618228</v>
      </c>
      <c r="N845" s="219">
        <f t="shared" si="426"/>
        <v>1774.1301431654101</v>
      </c>
      <c r="O845" s="219">
        <f t="shared" si="426"/>
        <v>1712.9430616987358</v>
      </c>
      <c r="P845" s="219">
        <f t="shared" si="426"/>
        <v>1653.8662306851256</v>
      </c>
      <c r="Q845" s="219">
        <f t="shared" si="426"/>
        <v>1596.8268707589368</v>
      </c>
      <c r="R845" s="219">
        <f t="shared" si="426"/>
        <v>1541.7547126054344</v>
      </c>
      <c r="S845" s="219">
        <f t="shared" si="426"/>
        <v>1488.5819103929068</v>
      </c>
      <c r="T845" s="219">
        <f t="shared" si="426"/>
        <v>1437.2429581903816</v>
      </c>
      <c r="U845" s="219">
        <f t="shared" si="426"/>
        <v>1387.6746092679657</v>
      </c>
      <c r="V845" s="219">
        <f t="shared" si="426"/>
        <v>1339.815798180397</v>
      </c>
      <c r="W845" s="219">
        <f t="shared" si="426"/>
        <v>1293.6075655378168</v>
      </c>
      <c r="X845" s="219">
        <f t="shared" si="426"/>
        <v>1248.9929853710848</v>
      </c>
      <c r="Y845" s="219">
        <f t="shared" si="426"/>
        <v>1205.917095002156</v>
      </c>
      <c r="Z845" s="219">
        <f t="shared" si="426"/>
        <v>1162.868288622323</v>
      </c>
      <c r="AA845" s="219">
        <f t="shared" si="426"/>
        <v>1119.8475452312616</v>
      </c>
      <c r="AB845" s="219">
        <f t="shared" si="426"/>
        <v>1076.8559184588153</v>
      </c>
      <c r="AC845" s="219">
        <f t="shared" si="426"/>
        <v>1033.8945455257292</v>
      </c>
      <c r="AD845" s="219">
        <f t="shared" si="426"/>
        <v>990.96465771124758</v>
      </c>
      <c r="AE845" s="219">
        <f t="shared" si="426"/>
        <v>948.06759266069832</v>
      </c>
      <c r="AF845" s="219">
        <f t="shared" si="426"/>
        <v>905.20480895931962</v>
      </c>
      <c r="AG845" s="219">
        <f t="shared" si="426"/>
        <v>862.37790352370689</v>
      </c>
      <c r="AH845" s="219">
        <f t="shared" si="426"/>
        <v>819.58863253276559</v>
      </c>
      <c r="AI845" s="219">
        <f t="shared" si="426"/>
        <v>776.83893685584451</v>
      </c>
      <c r="AJ845" s="219">
        <f t="shared" si="426"/>
        <v>734.13097326718457</v>
      </c>
      <c r="AK845" s="219">
        <f t="shared" si="426"/>
        <v>691.46715321033275</v>
      </c>
      <c r="AL845" s="219">
        <f t="shared" si="426"/>
        <v>648.8501915693538</v>
      </c>
      <c r="AM845" s="219">
        <f>AM844*($K$76/$K$71)^(1/(COUNT($D844:$D849)))</f>
        <v>1181.5580887024696</v>
      </c>
      <c r="AN845" s="218">
        <f t="shared" si="423"/>
        <v>1181.5580887024696</v>
      </c>
      <c r="AO845" s="218">
        <f t="shared" si="423"/>
        <v>1181.5580887024696</v>
      </c>
      <c r="AP845" s="218">
        <f t="shared" si="423"/>
        <v>1181.5580887024696</v>
      </c>
      <c r="AQ845" s="218">
        <f t="shared" si="423"/>
        <v>1181.5580887024696</v>
      </c>
      <c r="AR845" s="218">
        <f t="shared" si="423"/>
        <v>1181.5580887024696</v>
      </c>
      <c r="AS845" s="218">
        <f t="shared" si="423"/>
        <v>1181.5580887024696</v>
      </c>
      <c r="AT845" s="218">
        <f t="shared" si="423"/>
        <v>1181.5580887024696</v>
      </c>
      <c r="AU845" s="218">
        <f t="shared" si="423"/>
        <v>1181.5580887024696</v>
      </c>
      <c r="AV845" s="218">
        <f t="shared" si="423"/>
        <v>1181.5580887024696</v>
      </c>
      <c r="AW845" s="218">
        <f t="shared" si="423"/>
        <v>1181.5580887024696</v>
      </c>
      <c r="AX845" s="218">
        <f t="shared" si="423"/>
        <v>1181.5580887024696</v>
      </c>
      <c r="AY845" s="218">
        <f t="shared" si="423"/>
        <v>1181.5580887024696</v>
      </c>
      <c r="AZ845" s="218">
        <f t="shared" si="423"/>
        <v>1181.5580887024696</v>
      </c>
    </row>
    <row r="846" spans="2:52" s="202" customFormat="1" x14ac:dyDescent="0.25">
      <c r="B846" s="201"/>
      <c r="D846" s="208">
        <f t="shared" si="421"/>
        <v>13</v>
      </c>
      <c r="E846" s="207" t="s">
        <v>669</v>
      </c>
      <c r="G846"/>
      <c r="I846"/>
      <c r="J846"/>
      <c r="K846" s="219">
        <f t="shared" si="426"/>
        <v>1913.9961443355201</v>
      </c>
      <c r="L846" s="219">
        <f t="shared" si="426"/>
        <v>1847.9852947586076</v>
      </c>
      <c r="M846" s="219">
        <f t="shared" si="426"/>
        <v>1784.251060144981</v>
      </c>
      <c r="N846" s="219">
        <f t="shared" si="426"/>
        <v>1722.7149234671476</v>
      </c>
      <c r="O846" s="219">
        <f t="shared" si="426"/>
        <v>1663.3010756318527</v>
      </c>
      <c r="P846" s="219">
        <f t="shared" si="426"/>
        <v>1605.9363220874986</v>
      </c>
      <c r="Q846" s="219">
        <f t="shared" si="426"/>
        <v>1550.5499926525347</v>
      </c>
      <c r="R846" s="219">
        <f t="shared" si="426"/>
        <v>1497.0738544537282</v>
      </c>
      <c r="S846" s="219">
        <f t="shared" si="426"/>
        <v>1445.4420278670652</v>
      </c>
      <c r="T846" s="219">
        <f t="shared" si="426"/>
        <v>1395.5909053577222</v>
      </c>
      <c r="U846" s="219">
        <f t="shared" si="426"/>
        <v>1347.459073119127</v>
      </c>
      <c r="V846" s="219">
        <f t="shared" si="426"/>
        <v>1300.9872354145677</v>
      </c>
      <c r="W846" s="219">
        <f t="shared" si="426"/>
        <v>1256.1181415281487</v>
      </c>
      <c r="X846" s="219">
        <f t="shared" si="426"/>
        <v>1212.7965152350969</v>
      </c>
      <c r="Y846" s="219">
        <f t="shared" si="426"/>
        <v>1170.9689867045306</v>
      </c>
      <c r="Z846" s="219">
        <f t="shared" si="426"/>
        <v>1129.1677572548872</v>
      </c>
      <c r="AA846" s="219">
        <f t="shared" si="426"/>
        <v>1087.3937775139195</v>
      </c>
      <c r="AB846" s="219">
        <f t="shared" si="426"/>
        <v>1045.6480705767267</v>
      </c>
      <c r="AC846" s="219">
        <f t="shared" si="426"/>
        <v>1003.931740706802</v>
      </c>
      <c r="AD846" s="219">
        <f t="shared" si="426"/>
        <v>962.24598350027293</v>
      </c>
      <c r="AE846" s="219">
        <f t="shared" si="426"/>
        <v>920.59209783680603</v>
      </c>
      <c r="AF846" s="219">
        <f t="shared" si="426"/>
        <v>878.97150003107606</v>
      </c>
      <c r="AG846" s="219">
        <f t="shared" si="426"/>
        <v>837.38574072020037</v>
      </c>
      <c r="AH846" s="219">
        <f t="shared" si="426"/>
        <v>795.83652518810061</v>
      </c>
      <c r="AI846" s="219">
        <f t="shared" si="426"/>
        <v>754.32573805671677</v>
      </c>
      <c r="AJ846" s="219">
        <f t="shared" si="426"/>
        <v>712.8554735958437</v>
      </c>
      <c r="AK846" s="219">
        <f t="shared" si="426"/>
        <v>671.42807336413307</v>
      </c>
      <c r="AL846" s="219">
        <f t="shared" si="426"/>
        <v>630.04617356688891</v>
      </c>
      <c r="AM846" s="219">
        <f>AM845*($K$76/$K$71)^(1/(COUNT($D845:$D850)))</f>
        <v>1147.3159171510038</v>
      </c>
      <c r="AN846" s="218">
        <f t="shared" si="423"/>
        <v>1147.3159171510038</v>
      </c>
      <c r="AO846" s="218">
        <f t="shared" si="423"/>
        <v>1147.3159171510038</v>
      </c>
      <c r="AP846" s="218">
        <f t="shared" si="423"/>
        <v>1147.3159171510038</v>
      </c>
      <c r="AQ846" s="218">
        <f t="shared" si="423"/>
        <v>1147.3159171510038</v>
      </c>
      <c r="AR846" s="218">
        <f t="shared" si="423"/>
        <v>1147.3159171510038</v>
      </c>
      <c r="AS846" s="218">
        <f t="shared" si="423"/>
        <v>1147.3159171510038</v>
      </c>
      <c r="AT846" s="218">
        <f t="shared" si="423"/>
        <v>1147.3159171510038</v>
      </c>
      <c r="AU846" s="218">
        <f t="shared" si="423"/>
        <v>1147.3159171510038</v>
      </c>
      <c r="AV846" s="218">
        <f t="shared" si="423"/>
        <v>1147.3159171510038</v>
      </c>
      <c r="AW846" s="218">
        <f t="shared" si="423"/>
        <v>1147.3159171510038</v>
      </c>
      <c r="AX846" s="218">
        <f t="shared" si="423"/>
        <v>1147.3159171510038</v>
      </c>
      <c r="AY846" s="218">
        <f t="shared" si="423"/>
        <v>1147.3159171510038</v>
      </c>
      <c r="AZ846" s="218">
        <f t="shared" si="423"/>
        <v>1147.3159171510038</v>
      </c>
    </row>
    <row r="847" spans="2:52" s="202" customFormat="1" x14ac:dyDescent="0.25">
      <c r="B847" s="201"/>
      <c r="D847" s="208">
        <f t="shared" si="421"/>
        <v>14</v>
      </c>
      <c r="E847" s="202" t="s">
        <v>670</v>
      </c>
      <c r="G847"/>
      <c r="I847"/>
      <c r="J847"/>
      <c r="K847" s="219">
        <f t="shared" si="426"/>
        <v>1858.527534751413</v>
      </c>
      <c r="L847" s="219">
        <f t="shared" si="426"/>
        <v>1794.4297141293046</v>
      </c>
      <c r="M847" s="219">
        <f t="shared" si="426"/>
        <v>1732.5425309778179</v>
      </c>
      <c r="N847" s="219">
        <f t="shared" si="426"/>
        <v>1672.7897437339939</v>
      </c>
      <c r="O847" s="219">
        <f t="shared" si="426"/>
        <v>1615.0977402917606</v>
      </c>
      <c r="P847" s="219">
        <f t="shared" si="426"/>
        <v>1559.3954473159176</v>
      </c>
      <c r="Q847" s="219">
        <f t="shared" si="426"/>
        <v>1505.6142426837475</v>
      </c>
      <c r="R847" s="219">
        <f t="shared" si="426"/>
        <v>1453.6878709463806</v>
      </c>
      <c r="S847" s="219">
        <f t="shared" si="426"/>
        <v>1403.5523617057715</v>
      </c>
      <c r="T847" s="219">
        <f t="shared" si="426"/>
        <v>1355.1459508067335</v>
      </c>
      <c r="U847" s="219">
        <f t="shared" si="426"/>
        <v>1308.4090042469372</v>
      </c>
      <c r="V847" s="219">
        <f t="shared" si="426"/>
        <v>1263.2839447111423</v>
      </c>
      <c r="W847" s="219">
        <f t="shared" si="426"/>
        <v>1219.7151806391507</v>
      </c>
      <c r="X847" s="219">
        <f t="shared" si="426"/>
        <v>1177.6490377401012</v>
      </c>
      <c r="Y847" s="219">
        <f t="shared" si="426"/>
        <v>1137.0336928687323</v>
      </c>
      <c r="Z847" s="219">
        <f t="shared" si="426"/>
        <v>1096.4438849171624</v>
      </c>
      <c r="AA847" s="219">
        <f t="shared" si="426"/>
        <v>1055.8805369634549</v>
      </c>
      <c r="AB847" s="219">
        <f t="shared" si="426"/>
        <v>1015.3446424528779</v>
      </c>
      <c r="AC847" s="219">
        <f t="shared" si="426"/>
        <v>974.83727364679066</v>
      </c>
      <c r="AD847" s="219">
        <f t="shared" si="426"/>
        <v>934.35959149231951</v>
      </c>
      <c r="AE847" s="219">
        <f t="shared" si="426"/>
        <v>893.91285722691873</v>
      </c>
      <c r="AF847" s="219">
        <f t="shared" si="426"/>
        <v>853.49844611972298</v>
      </c>
      <c r="AG847" s="219">
        <f t="shared" si="426"/>
        <v>813.11786386957453</v>
      </c>
      <c r="AH847" s="219">
        <f t="shared" si="426"/>
        <v>772.77276634037503</v>
      </c>
      <c r="AI847" s="219">
        <f t="shared" si="426"/>
        <v>732.46498353673451</v>
      </c>
      <c r="AJ847" s="219">
        <f t="shared" si="426"/>
        <v>692.19654903541368</v>
      </c>
      <c r="AK847" s="219">
        <f t="shared" si="426"/>
        <v>651.96973653546934</v>
      </c>
      <c r="AL847" s="219">
        <f t="shared" si="426"/>
        <v>611.78710584359681</v>
      </c>
      <c r="AM847" s="219">
        <f>AM846*($K$76/$K$71)^(1/(COUNT($D846:$D851)))</f>
        <v>1114.0661016451452</v>
      </c>
      <c r="AN847" s="218">
        <f t="shared" si="423"/>
        <v>1114.0661016451452</v>
      </c>
      <c r="AO847" s="218">
        <f t="shared" si="423"/>
        <v>1114.0661016451452</v>
      </c>
      <c r="AP847" s="218">
        <f t="shared" si="423"/>
        <v>1114.0661016451452</v>
      </c>
      <c r="AQ847" s="218">
        <f t="shared" si="423"/>
        <v>1114.0661016451452</v>
      </c>
      <c r="AR847" s="218">
        <f t="shared" si="423"/>
        <v>1114.0661016451452</v>
      </c>
      <c r="AS847" s="218">
        <f t="shared" si="423"/>
        <v>1114.0661016451452</v>
      </c>
      <c r="AT847" s="218">
        <f t="shared" si="423"/>
        <v>1114.0661016451452</v>
      </c>
      <c r="AU847" s="218">
        <f t="shared" si="423"/>
        <v>1114.0661016451452</v>
      </c>
      <c r="AV847" s="218">
        <f t="shared" si="423"/>
        <v>1114.0661016451452</v>
      </c>
      <c r="AW847" s="218">
        <f t="shared" si="423"/>
        <v>1114.0661016451452</v>
      </c>
      <c r="AX847" s="218">
        <f t="shared" si="423"/>
        <v>1114.0661016451452</v>
      </c>
      <c r="AY847" s="218">
        <f t="shared" si="423"/>
        <v>1114.0661016451452</v>
      </c>
      <c r="AZ847" s="218">
        <f t="shared" si="423"/>
        <v>1114.0661016451452</v>
      </c>
    </row>
    <row r="848" spans="2:52" s="202" customFormat="1" x14ac:dyDescent="0.25">
      <c r="B848" s="201"/>
      <c r="D848" s="208">
        <f t="shared" si="421"/>
        <v>15</v>
      </c>
      <c r="E848" s="202" t="s">
        <v>671</v>
      </c>
      <c r="G848"/>
      <c r="I848"/>
      <c r="J848"/>
      <c r="K848" s="216" cm="1">
        <f t="array" ref="K848">SUMPRODUCT((EmissionRates!$J$120:$S$179)*(EmissionRates!$E$120:$E$179=$D848)*(EmissionRates!$J$8:$S$8=$E$836)*(EmissionRates!$B$120:$B$179=K$2)*(EmissionRates!$F$120:$F$179=$F$629))</f>
        <v>1708.536557787</v>
      </c>
      <c r="L848" s="217">
        <f t="shared" ref="L848:AL848" si="427">K848*($AM$71/$K$71)^(1/(COUNT(K$2:AM$2)))</f>
        <v>1649.6117004687071</v>
      </c>
      <c r="M848" s="217">
        <f t="shared" si="427"/>
        <v>1592.7190728935568</v>
      </c>
      <c r="N848" s="217">
        <f t="shared" si="427"/>
        <v>1537.7885865128978</v>
      </c>
      <c r="O848" s="217">
        <f t="shared" si="427"/>
        <v>1484.7525700267533</v>
      </c>
      <c r="P848" s="217">
        <f t="shared" si="427"/>
        <v>1433.5456860165475</v>
      </c>
      <c r="Q848" s="217">
        <f t="shared" si="427"/>
        <v>1384.1048504530452</v>
      </c>
      <c r="R848" s="217">
        <f t="shared" si="427"/>
        <v>1336.3691549803407</v>
      </c>
      <c r="S848" s="217">
        <f t="shared" si="427"/>
        <v>1290.2797918801562</v>
      </c>
      <c r="T848" s="217">
        <f t="shared" si="427"/>
        <v>1245.7799816240074</v>
      </c>
      <c r="U848" s="217">
        <f t="shared" si="427"/>
        <v>1202.8149029239871</v>
      </c>
      <c r="V848" s="217">
        <f t="shared" si="427"/>
        <v>1161.3316251959911</v>
      </c>
      <c r="W848" s="217">
        <f t="shared" si="427"/>
        <v>1121.279043352187</v>
      </c>
      <c r="X848" s="217">
        <f t="shared" si="427"/>
        <v>1082.6078148423921</v>
      </c>
      <c r="Y848" s="217">
        <f t="shared" si="427"/>
        <v>1045.2702988667991</v>
      </c>
      <c r="Z848" s="217">
        <f t="shared" si="427"/>
        <v>1007.9562588743345</v>
      </c>
      <c r="AA848" s="217">
        <f t="shared" si="427"/>
        <v>970.66654344678602</v>
      </c>
      <c r="AB848" s="217">
        <f t="shared" si="427"/>
        <v>933.40206585421595</v>
      </c>
      <c r="AC848" s="217">
        <f t="shared" si="427"/>
        <v>896.16381182198961</v>
      </c>
      <c r="AD848" s="217">
        <f t="shared" si="427"/>
        <v>858.95284860392417</v>
      </c>
      <c r="AE848" s="217">
        <f t="shared" si="427"/>
        <v>821.77033565031502</v>
      </c>
      <c r="AF848" s="217">
        <f t="shared" si="427"/>
        <v>784.61753724030257</v>
      </c>
      <c r="AG848" s="217">
        <f t="shared" si="427"/>
        <v>747.49583755650883</v>
      </c>
      <c r="AH848" s="217">
        <f t="shared" si="427"/>
        <v>710.40675882766493</v>
      </c>
      <c r="AI848" s="217">
        <f t="shared" si="427"/>
        <v>673.35198336932376</v>
      </c>
      <c r="AJ848" s="217">
        <f t="shared" si="427"/>
        <v>636.33338064006136</v>
      </c>
      <c r="AK848" s="217">
        <f t="shared" si="427"/>
        <v>599.35304084187237</v>
      </c>
      <c r="AL848" s="217">
        <f t="shared" si="427"/>
        <v>562.4133171943015</v>
      </c>
      <c r="AM848" s="216" cm="1">
        <f t="array" ref="AM848">SUMPRODUCT((EmissionRates!$J$120:$S$179)*(EmissionRates!$E$120:$E$179=$D848)*(EmissionRates!$J$8:$S$8=$E$836)*(EmissionRates!$B$120:$B$179=AM$2)*(EmissionRates!$F$120:$F$179=$F$629))</f>
        <v>1079.0381453844</v>
      </c>
      <c r="AN848" s="218">
        <f t="shared" si="423"/>
        <v>1079.0381453844</v>
      </c>
      <c r="AO848" s="218">
        <f t="shared" si="423"/>
        <v>1079.0381453844</v>
      </c>
      <c r="AP848" s="218">
        <f t="shared" si="423"/>
        <v>1079.0381453844</v>
      </c>
      <c r="AQ848" s="218">
        <f t="shared" si="423"/>
        <v>1079.0381453844</v>
      </c>
      <c r="AR848" s="218">
        <f t="shared" si="423"/>
        <v>1079.0381453844</v>
      </c>
      <c r="AS848" s="218">
        <f t="shared" si="423"/>
        <v>1079.0381453844</v>
      </c>
      <c r="AT848" s="218">
        <f t="shared" si="423"/>
        <v>1079.0381453844</v>
      </c>
      <c r="AU848" s="218">
        <f t="shared" si="423"/>
        <v>1079.0381453844</v>
      </c>
      <c r="AV848" s="218">
        <f t="shared" si="423"/>
        <v>1079.0381453844</v>
      </c>
      <c r="AW848" s="218">
        <f t="shared" si="423"/>
        <v>1079.0381453844</v>
      </c>
      <c r="AX848" s="218">
        <f t="shared" si="423"/>
        <v>1079.0381453844</v>
      </c>
      <c r="AY848" s="218">
        <f t="shared" si="423"/>
        <v>1079.0381453844</v>
      </c>
      <c r="AZ848" s="218">
        <f t="shared" si="423"/>
        <v>1079.0381453844</v>
      </c>
    </row>
    <row r="849" spans="2:52" s="202" customFormat="1" x14ac:dyDescent="0.25">
      <c r="B849" s="201"/>
      <c r="D849" s="208">
        <f t="shared" si="421"/>
        <v>16</v>
      </c>
      <c r="E849" s="202" t="s">
        <v>672</v>
      </c>
      <c r="G849"/>
      <c r="I849"/>
      <c r="J849"/>
      <c r="K849" s="219">
        <f t="shared" ref="K849:AL852" si="428">K848*($K$76/$K$71)^(1/(COUNT($D848:$D853)))</f>
        <v>1659.022274508774</v>
      </c>
      <c r="L849" s="219">
        <f t="shared" si="428"/>
        <v>1601.805090382541</v>
      </c>
      <c r="M849" s="219">
        <f t="shared" si="428"/>
        <v>1546.5612409183182</v>
      </c>
      <c r="N849" s="219">
        <f t="shared" si="428"/>
        <v>1493.2226687702616</v>
      </c>
      <c r="O849" s="219">
        <f t="shared" si="428"/>
        <v>1441.7236637880706</v>
      </c>
      <c r="P849" s="219">
        <f t="shared" si="428"/>
        <v>1392.0007820657413</v>
      </c>
      <c r="Q849" s="219">
        <f t="shared" si="428"/>
        <v>1343.9927677822086</v>
      </c>
      <c r="R849" s="219">
        <f t="shared" si="428"/>
        <v>1297.6404777375858</v>
      </c>
      <c r="S849" s="219">
        <f t="shared" si="428"/>
        <v>1252.8868084920364</v>
      </c>
      <c r="T849" s="219">
        <f t="shared" si="428"/>
        <v>1209.6766260175164</v>
      </c>
      <c r="U849" s="219">
        <f t="shared" si="428"/>
        <v>1167.956697775722</v>
      </c>
      <c r="V849" s="219">
        <f t="shared" si="428"/>
        <v>1127.6756271385673</v>
      </c>
      <c r="W849" s="219">
        <f t="shared" si="428"/>
        <v>1088.7837900704017</v>
      </c>
      <c r="X849" s="219">
        <f t="shared" si="428"/>
        <v>1051.2332739939602</v>
      </c>
      <c r="Y849" s="219">
        <f t="shared" si="428"/>
        <v>1014.977818764738</v>
      </c>
      <c r="Z849" s="219">
        <f t="shared" si="428"/>
        <v>978.74515917237159</v>
      </c>
      <c r="AA849" s="219">
        <f t="shared" si="428"/>
        <v>942.53611920630431</v>
      </c>
      <c r="AB849" s="219">
        <f t="shared" si="428"/>
        <v>906.35158566955454</v>
      </c>
      <c r="AC849" s="219">
        <f t="shared" si="428"/>
        <v>870.19251572065059</v>
      </c>
      <c r="AD849" s="219">
        <f t="shared" si="428"/>
        <v>834.05994568383574</v>
      </c>
      <c r="AE849" s="219">
        <f t="shared" si="428"/>
        <v>797.95500140792933</v>
      </c>
      <c r="AF849" s="219">
        <f t="shared" si="428"/>
        <v>761.8789105326008</v>
      </c>
      <c r="AG849" s="219">
        <f t="shared" si="428"/>
        <v>725.83301712613559</v>
      </c>
      <c r="AH849" s="219">
        <f t="shared" si="428"/>
        <v>689.8187993022799</v>
      </c>
      <c r="AI849" s="219">
        <f t="shared" si="428"/>
        <v>653.83789062220183</v>
      </c>
      <c r="AJ849" s="219">
        <f t="shared" si="428"/>
        <v>617.8921063665897</v>
      </c>
      <c r="AK849" s="219">
        <f t="shared" si="428"/>
        <v>581.98347616229103</v>
      </c>
      <c r="AL849" s="219">
        <f t="shared" si="428"/>
        <v>546.11428503131685</v>
      </c>
      <c r="AM849" s="219">
        <f>AM848*($K$76/$K$71)^(1/(COUNT($D848:$D853)))</f>
        <v>1047.7670554243598</v>
      </c>
      <c r="AN849" s="218">
        <f t="shared" si="423"/>
        <v>1047.7670554243598</v>
      </c>
      <c r="AO849" s="218">
        <f t="shared" si="423"/>
        <v>1047.7670554243598</v>
      </c>
      <c r="AP849" s="218">
        <f t="shared" si="423"/>
        <v>1047.7670554243598</v>
      </c>
      <c r="AQ849" s="218">
        <f t="shared" si="423"/>
        <v>1047.7670554243598</v>
      </c>
      <c r="AR849" s="218">
        <f t="shared" si="423"/>
        <v>1047.7670554243598</v>
      </c>
      <c r="AS849" s="218">
        <f t="shared" si="423"/>
        <v>1047.7670554243598</v>
      </c>
      <c r="AT849" s="218">
        <f t="shared" si="423"/>
        <v>1047.7670554243598</v>
      </c>
      <c r="AU849" s="218">
        <f t="shared" si="423"/>
        <v>1047.7670554243598</v>
      </c>
      <c r="AV849" s="218">
        <f t="shared" si="423"/>
        <v>1047.7670554243598</v>
      </c>
      <c r="AW849" s="218">
        <f t="shared" si="423"/>
        <v>1047.7670554243598</v>
      </c>
      <c r="AX849" s="218">
        <f t="shared" si="423"/>
        <v>1047.7670554243598</v>
      </c>
      <c r="AY849" s="218">
        <f t="shared" si="423"/>
        <v>1047.7670554243598</v>
      </c>
      <c r="AZ849" s="218">
        <f t="shared" si="423"/>
        <v>1047.7670554243598</v>
      </c>
    </row>
    <row r="850" spans="2:52" s="202" customFormat="1" x14ac:dyDescent="0.25">
      <c r="B850" s="201"/>
      <c r="D850" s="208">
        <f t="shared" si="421"/>
        <v>17</v>
      </c>
      <c r="E850" s="202" t="s">
        <v>673</v>
      </c>
      <c r="G850"/>
      <c r="I850"/>
      <c r="J850"/>
      <c r="K850" s="219">
        <f t="shared" si="428"/>
        <v>1610.9429410637151</v>
      </c>
      <c r="L850" s="219">
        <f t="shared" si="428"/>
        <v>1555.3839408670542</v>
      </c>
      <c r="M850" s="219">
        <f t="shared" si="428"/>
        <v>1501.7410870615338</v>
      </c>
      <c r="N850" s="219">
        <f t="shared" si="428"/>
        <v>1449.9482946387971</v>
      </c>
      <c r="O850" s="219">
        <f t="shared" si="428"/>
        <v>1399.9417577630759</v>
      </c>
      <c r="P850" s="219">
        <f t="shared" si="428"/>
        <v>1351.6598711659537</v>
      </c>
      <c r="Q850" s="219">
        <f t="shared" si="428"/>
        <v>1305.0431542521062</v>
      </c>
      <c r="R850" s="219">
        <f t="shared" si="428"/>
        <v>1260.0341778225204</v>
      </c>
      <c r="S850" s="219">
        <f t="shared" si="428"/>
        <v>1216.5774933249206</v>
      </c>
      <c r="T850" s="219">
        <f t="shared" si="428"/>
        <v>1174.6195645442394</v>
      </c>
      <c r="U850" s="219">
        <f t="shared" si="428"/>
        <v>1134.1087016489819</v>
      </c>
      <c r="V850" s="219">
        <f t="shared" si="428"/>
        <v>1094.9949975122324</v>
      </c>
      <c r="W850" s="219">
        <f t="shared" si="428"/>
        <v>1057.2302662288548</v>
      </c>
      <c r="X850" s="219">
        <f t="shared" si="428"/>
        <v>1020.7679837531394</v>
      </c>
      <c r="Y850" s="219">
        <f t="shared" si="428"/>
        <v>985.56323058377006</v>
      </c>
      <c r="Z850" s="219">
        <f t="shared" si="428"/>
        <v>950.3806124217748</v>
      </c>
      <c r="AA850" s="219">
        <f t="shared" si="428"/>
        <v>915.22092937695163</v>
      </c>
      <c r="AB850" s="219">
        <f t="shared" si="428"/>
        <v>880.08504255230366</v>
      </c>
      <c r="AC850" s="219">
        <f t="shared" si="428"/>
        <v>844.97388136740437</v>
      </c>
      <c r="AD850" s="219">
        <f t="shared" si="428"/>
        <v>809.88845211327805</v>
      </c>
      <c r="AE850" s="219">
        <f t="shared" si="428"/>
        <v>774.82984801105658</v>
      </c>
      <c r="AF850" s="219">
        <f t="shared" si="428"/>
        <v>739.79926112276928</v>
      </c>
      <c r="AG850" s="219">
        <f t="shared" si="428"/>
        <v>704.79799656489956</v>
      </c>
      <c r="AH850" s="219">
        <f t="shared" si="428"/>
        <v>669.82748961468417</v>
      </c>
      <c r="AI850" s="219">
        <f t="shared" si="428"/>
        <v>634.88932649183369</v>
      </c>
      <c r="AJ850" s="219">
        <f t="shared" si="428"/>
        <v>599.98526986925253</v>
      </c>
      <c r="AK850" s="219">
        <f t="shared" si="428"/>
        <v>565.11729055414037</v>
      </c>
      <c r="AL850" s="219">
        <f t="shared" si="428"/>
        <v>530.28760734737489</v>
      </c>
      <c r="AM850" s="219">
        <f>AM849*($K$76/$K$71)^(1/(COUNT($D849:$D854)))</f>
        <v>1017.402218011064</v>
      </c>
      <c r="AN850" s="218">
        <f t="shared" si="423"/>
        <v>1017.402218011064</v>
      </c>
      <c r="AO850" s="218">
        <f t="shared" si="423"/>
        <v>1017.402218011064</v>
      </c>
      <c r="AP850" s="218">
        <f t="shared" si="423"/>
        <v>1017.402218011064</v>
      </c>
      <c r="AQ850" s="218">
        <f t="shared" si="423"/>
        <v>1017.402218011064</v>
      </c>
      <c r="AR850" s="218">
        <f t="shared" si="423"/>
        <v>1017.402218011064</v>
      </c>
      <c r="AS850" s="218">
        <f t="shared" si="423"/>
        <v>1017.402218011064</v>
      </c>
      <c r="AT850" s="218">
        <f t="shared" si="423"/>
        <v>1017.402218011064</v>
      </c>
      <c r="AU850" s="218">
        <f t="shared" si="423"/>
        <v>1017.402218011064</v>
      </c>
      <c r="AV850" s="218">
        <f t="shared" si="423"/>
        <v>1017.402218011064</v>
      </c>
      <c r="AW850" s="218">
        <f t="shared" si="423"/>
        <v>1017.402218011064</v>
      </c>
      <c r="AX850" s="218">
        <f t="shared" si="423"/>
        <v>1017.402218011064</v>
      </c>
      <c r="AY850" s="218">
        <f t="shared" si="423"/>
        <v>1017.402218011064</v>
      </c>
      <c r="AZ850" s="218">
        <f t="shared" si="423"/>
        <v>1017.402218011064</v>
      </c>
    </row>
    <row r="851" spans="2:52" s="202" customFormat="1" x14ac:dyDescent="0.25">
      <c r="B851" s="201"/>
      <c r="D851" s="208">
        <f t="shared" si="421"/>
        <v>18</v>
      </c>
      <c r="E851" s="202" t="s">
        <v>674</v>
      </c>
      <c r="G851"/>
      <c r="I851"/>
      <c r="J851"/>
      <c r="K851" s="219">
        <f t="shared" si="428"/>
        <v>1564.2569718549537</v>
      </c>
      <c r="L851" s="219">
        <f t="shared" si="428"/>
        <v>1510.3081005500947</v>
      </c>
      <c r="M851" s="219">
        <f t="shared" si="428"/>
        <v>1458.2198447115145</v>
      </c>
      <c r="N851" s="219">
        <f t="shared" si="428"/>
        <v>1407.9280345089717</v>
      </c>
      <c r="O851" s="219">
        <f t="shared" si="428"/>
        <v>1359.3707132331992</v>
      </c>
      <c r="P851" s="219">
        <f t="shared" si="428"/>
        <v>1312.4880609686884</v>
      </c>
      <c r="Q851" s="219">
        <f t="shared" si="428"/>
        <v>1267.2223208988851</v>
      </c>
      <c r="R851" s="219">
        <f t="shared" si="428"/>
        <v>1223.5177281530082</v>
      </c>
      <c r="S851" s="219">
        <f t="shared" si="428"/>
        <v>1181.3204411068352</v>
      </c>
      <c r="T851" s="219">
        <f t="shared" si="428"/>
        <v>1140.5784750528194</v>
      </c>
      <c r="U851" s="219">
        <f t="shared" si="428"/>
        <v>1101.2416381578246</v>
      </c>
      <c r="V851" s="219">
        <f t="shared" si="428"/>
        <v>1063.2614696295823</v>
      </c>
      <c r="W851" s="219">
        <f t="shared" si="428"/>
        <v>1026.591180015696</v>
      </c>
      <c r="X851" s="219">
        <f t="shared" si="428"/>
        <v>991.18559356163996</v>
      </c>
      <c r="Y851" s="219">
        <f t="shared" si="428"/>
        <v>957.00109255674636</v>
      </c>
      <c r="Z851" s="219">
        <f t="shared" si="428"/>
        <v>922.83808507513299</v>
      </c>
      <c r="AA851" s="219">
        <f t="shared" si="428"/>
        <v>888.69734803899757</v>
      </c>
      <c r="AB851" s="219">
        <f t="shared" si="428"/>
        <v>854.57971759612735</v>
      </c>
      <c r="AC851" s="219">
        <f t="shared" si="428"/>
        <v>820.48609623103061</v>
      </c>
      <c r="AD851" s="219">
        <f t="shared" si="428"/>
        <v>786.41746107189113</v>
      </c>
      <c r="AE851" s="219">
        <f t="shared" si="428"/>
        <v>752.37487365772051</v>
      </c>
      <c r="AF851" s="219">
        <f t="shared" si="428"/>
        <v>718.35949150396686</v>
      </c>
      <c r="AG851" s="219">
        <f t="shared" si="428"/>
        <v>684.37258190415503</v>
      </c>
      <c r="AH851" s="219">
        <f t="shared" si="428"/>
        <v>650.41553854043673</v>
      </c>
      <c r="AI851" s="219">
        <f t="shared" si="428"/>
        <v>616.48990166304532</v>
      </c>
      <c r="AJ851" s="219">
        <f t="shared" si="428"/>
        <v>582.59738286170239</v>
      </c>
      <c r="AK851" s="219">
        <f t="shared" si="428"/>
        <v>548.73989582858394</v>
      </c>
      <c r="AL851" s="219">
        <f t="shared" si="428"/>
        <v>514.91959506255728</v>
      </c>
      <c r="AM851" s="219">
        <f>AM850*($K$76/$K$71)^(1/(COUNT($D850:$D855)))</f>
        <v>987.91736947159507</v>
      </c>
      <c r="AN851" s="218">
        <f t="shared" si="423"/>
        <v>987.91736947159507</v>
      </c>
      <c r="AO851" s="218">
        <f t="shared" si="423"/>
        <v>987.91736947159507</v>
      </c>
      <c r="AP851" s="218">
        <f t="shared" si="423"/>
        <v>987.91736947159507</v>
      </c>
      <c r="AQ851" s="218">
        <f t="shared" si="423"/>
        <v>987.91736947159507</v>
      </c>
      <c r="AR851" s="218">
        <f t="shared" si="423"/>
        <v>987.91736947159507</v>
      </c>
      <c r="AS851" s="218">
        <f t="shared" si="423"/>
        <v>987.91736947159507</v>
      </c>
      <c r="AT851" s="218">
        <f t="shared" si="423"/>
        <v>987.91736947159507</v>
      </c>
      <c r="AU851" s="218">
        <f t="shared" si="423"/>
        <v>987.91736947159507</v>
      </c>
      <c r="AV851" s="218">
        <f t="shared" si="423"/>
        <v>987.91736947159507</v>
      </c>
      <c r="AW851" s="218">
        <f t="shared" si="423"/>
        <v>987.91736947159507</v>
      </c>
      <c r="AX851" s="218">
        <f t="shared" si="423"/>
        <v>987.91736947159507</v>
      </c>
      <c r="AY851" s="218">
        <f t="shared" si="423"/>
        <v>987.91736947159507</v>
      </c>
      <c r="AZ851" s="218">
        <f t="shared" si="423"/>
        <v>987.91736947159507</v>
      </c>
    </row>
    <row r="852" spans="2:52" s="202" customFormat="1" x14ac:dyDescent="0.25">
      <c r="B852" s="201"/>
      <c r="D852" s="208">
        <f t="shared" si="421"/>
        <v>19</v>
      </c>
      <c r="E852" s="202" t="s">
        <v>675</v>
      </c>
      <c r="G852"/>
      <c r="I852"/>
      <c r="J852"/>
      <c r="K852" s="219">
        <f t="shared" si="428"/>
        <v>1518.9239864579729</v>
      </c>
      <c r="L852" s="219">
        <f t="shared" si="428"/>
        <v>1466.5385816672804</v>
      </c>
      <c r="M852" s="219">
        <f t="shared" si="428"/>
        <v>1415.9598707332591</v>
      </c>
      <c r="N852" s="219">
        <f t="shared" si="428"/>
        <v>1367.1255435009191</v>
      </c>
      <c r="O852" s="219">
        <f t="shared" si="428"/>
        <v>1319.975438798841</v>
      </c>
      <c r="P852" s="219">
        <f t="shared" si="428"/>
        <v>1274.4514703239624</v>
      </c>
      <c r="Q852" s="219">
        <f t="shared" si="428"/>
        <v>1230.4975550824895</v>
      </c>
      <c r="R852" s="219">
        <f t="shared" si="428"/>
        <v>1188.0595442987697</v>
      </c>
      <c r="S852" s="219">
        <f t="shared" si="428"/>
        <v>1147.0851567070181</v>
      </c>
      <c r="T852" s="219">
        <f t="shared" si="428"/>
        <v>1107.5239141437089</v>
      </c>
      <c r="U852" s="219">
        <f t="shared" si="428"/>
        <v>1069.3270793612887</v>
      </c>
      <c r="V852" s="219">
        <f t="shared" si="428"/>
        <v>1032.4475959866015</v>
      </c>
      <c r="W852" s="219">
        <f t="shared" si="428"/>
        <v>996.84003055005928</v>
      </c>
      <c r="X852" s="219">
        <f t="shared" si="428"/>
        <v>962.46051651413677</v>
      </c>
      <c r="Y852" s="219">
        <f t="shared" si="428"/>
        <v>929.26670023223994</v>
      </c>
      <c r="Z852" s="219">
        <f t="shared" si="428"/>
        <v>896.09375458007412</v>
      </c>
      <c r="AA852" s="219">
        <f t="shared" si="428"/>
        <v>862.94243396422553</v>
      </c>
      <c r="AB852" s="219">
        <f t="shared" si="428"/>
        <v>829.81355030048076</v>
      </c>
      <c r="AC852" s="219">
        <f t="shared" si="428"/>
        <v>796.70797991887514</v>
      </c>
      <c r="AD852" s="219">
        <f t="shared" si="428"/>
        <v>763.62667162990647</v>
      </c>
      <c r="AE852" s="219">
        <f t="shared" si="428"/>
        <v>730.57065620863034</v>
      </c>
      <c r="AF852" s="219">
        <f t="shared" si="428"/>
        <v>697.54105762509164</v>
      </c>
      <c r="AG852" s="219">
        <f t="shared" si="428"/>
        <v>664.53910644598591</v>
      </c>
      <c r="AH852" s="219">
        <f t="shared" si="428"/>
        <v>631.56615596382699</v>
      </c>
      <c r="AI852" s="219">
        <f t="shared" si="428"/>
        <v>598.62370179159063</v>
      </c>
      <c r="AJ852" s="219">
        <f t="shared" si="428"/>
        <v>565.713405916233</v>
      </c>
      <c r="AK852" s="219">
        <f t="shared" si="428"/>
        <v>532.8371265701295</v>
      </c>
      <c r="AL852" s="219">
        <f t="shared" si="428"/>
        <v>499.99695581364318</v>
      </c>
      <c r="AM852" s="219">
        <f>AM851*($K$76/$K$71)^(1/(COUNT($D851:$D856)))</f>
        <v>959.28700726801696</v>
      </c>
      <c r="AN852" s="218">
        <f t="shared" si="423"/>
        <v>959.28700726801696</v>
      </c>
      <c r="AO852" s="218">
        <f t="shared" si="423"/>
        <v>959.28700726801696</v>
      </c>
      <c r="AP852" s="218">
        <f t="shared" si="423"/>
        <v>959.28700726801696</v>
      </c>
      <c r="AQ852" s="218">
        <f t="shared" si="423"/>
        <v>959.28700726801696</v>
      </c>
      <c r="AR852" s="218">
        <f t="shared" si="423"/>
        <v>959.28700726801696</v>
      </c>
      <c r="AS852" s="218">
        <f t="shared" si="423"/>
        <v>959.28700726801696</v>
      </c>
      <c r="AT852" s="218">
        <f t="shared" si="423"/>
        <v>959.28700726801696</v>
      </c>
      <c r="AU852" s="218">
        <f t="shared" si="423"/>
        <v>959.28700726801696</v>
      </c>
      <c r="AV852" s="218">
        <f t="shared" si="423"/>
        <v>959.28700726801696</v>
      </c>
      <c r="AW852" s="218">
        <f t="shared" si="423"/>
        <v>959.28700726801696</v>
      </c>
      <c r="AX852" s="218">
        <f t="shared" si="423"/>
        <v>959.28700726801696</v>
      </c>
      <c r="AY852" s="218">
        <f t="shared" si="423"/>
        <v>959.28700726801696</v>
      </c>
      <c r="AZ852" s="218">
        <f t="shared" si="423"/>
        <v>959.28700726801696</v>
      </c>
    </row>
    <row r="853" spans="2:52" s="202" customFormat="1" x14ac:dyDescent="0.25">
      <c r="B853" s="201"/>
      <c r="D853" s="208">
        <f t="shared" si="421"/>
        <v>20</v>
      </c>
      <c r="E853" s="202" t="s">
        <v>676</v>
      </c>
      <c r="G853"/>
      <c r="I853"/>
      <c r="J853"/>
      <c r="K853" s="216" cm="1">
        <f t="array" ref="K853">SUMPRODUCT((EmissionRates!$J$120:$S$179)*(EmissionRates!$E$120:$E$179=$D853)*(EmissionRates!$J$8:$S$8=$E$836)*(EmissionRates!$B$120:$B$179=K$2)*(EmissionRates!$F$120:$F$179=$F$629))</f>
        <v>1917.2501004681301</v>
      </c>
      <c r="L853" s="217">
        <f t="shared" ref="L853:AL853" si="429">K853*($AM$71/$K$71)^(1/(COUNT(K$2:AM$2)))</f>
        <v>1851.1270268360986</v>
      </c>
      <c r="M853" s="217">
        <f t="shared" si="429"/>
        <v>1787.2844386063</v>
      </c>
      <c r="N853" s="217">
        <f t="shared" si="429"/>
        <v>1725.6436852656209</v>
      </c>
      <c r="O853" s="217">
        <f t="shared" si="429"/>
        <v>1666.1288288389044</v>
      </c>
      <c r="P853" s="217">
        <f t="shared" si="429"/>
        <v>1608.6665503375939</v>
      </c>
      <c r="Q853" s="217">
        <f t="shared" si="429"/>
        <v>1553.1860594348229</v>
      </c>
      <c r="R853" s="217">
        <f t="shared" si="429"/>
        <v>1499.6190072556747</v>
      </c>
      <c r="S853" s="217">
        <f t="shared" si="429"/>
        <v>1447.8994021751746</v>
      </c>
      <c r="T853" s="217">
        <f t="shared" si="429"/>
        <v>1397.9635285202837</v>
      </c>
      <c r="U853" s="217">
        <f t="shared" si="429"/>
        <v>1349.7498680757383</v>
      </c>
      <c r="V853" s="217">
        <f t="shared" si="429"/>
        <v>1303.1990242970342</v>
      </c>
      <c r="W853" s="217">
        <f t="shared" si="429"/>
        <v>1258.2536491371925</v>
      </c>
      <c r="X853" s="217">
        <f t="shared" si="429"/>
        <v>1214.8583723971594</v>
      </c>
      <c r="Y853" s="217">
        <f t="shared" si="429"/>
        <v>1172.9597335128046</v>
      </c>
      <c r="Z853" s="217">
        <f t="shared" si="429"/>
        <v>1131.0874384200454</v>
      </c>
      <c r="AA853" s="217">
        <f t="shared" si="429"/>
        <v>1089.242439362783</v>
      </c>
      <c r="AB853" s="217">
        <f t="shared" si="429"/>
        <v>1047.4257611754647</v>
      </c>
      <c r="AC853" s="217">
        <f t="shared" si="429"/>
        <v>1005.6385099989263</v>
      </c>
      <c r="AD853" s="217">
        <f t="shared" si="429"/>
        <v>963.88188346190964</v>
      </c>
      <c r="AE853" s="217">
        <f t="shared" si="429"/>
        <v>922.15718265228725</v>
      </c>
      <c r="AF853" s="217">
        <f t="shared" si="429"/>
        <v>880.46582629258978</v>
      </c>
      <c r="AG853" s="217">
        <f t="shared" si="429"/>
        <v>838.80936765614877</v>
      </c>
      <c r="AH853" s="217">
        <f t="shared" si="429"/>
        <v>797.18951492601389</v>
      </c>
      <c r="AI853" s="217">
        <f t="shared" si="429"/>
        <v>755.60815592814254</v>
      </c>
      <c r="AJ853" s="217">
        <f t="shared" si="429"/>
        <v>714.06738849276621</v>
      </c>
      <c r="AK853" s="217">
        <f t="shared" si="429"/>
        <v>672.56955815938534</v>
      </c>
      <c r="AL853" s="217">
        <f t="shared" si="429"/>
        <v>631.11730561507693</v>
      </c>
      <c r="AM853" s="216" cm="1">
        <f t="array" ref="AM853">SUMPRODUCT((EmissionRates!$J$120:$S$179)*(EmissionRates!$E$120:$E$179=$D853)*(EmissionRates!$J$8:$S$8=$E$836)*(EmissionRates!$B$120:$B$179=AM$2)*(EmissionRates!$F$120:$F$179=$F$629))</f>
        <v>926.09094700831304</v>
      </c>
      <c r="AN853" s="218">
        <f t="shared" si="423"/>
        <v>926.09094700831304</v>
      </c>
      <c r="AO853" s="218">
        <f t="shared" si="423"/>
        <v>926.09094700831304</v>
      </c>
      <c r="AP853" s="218">
        <f t="shared" si="423"/>
        <v>926.09094700831304</v>
      </c>
      <c r="AQ853" s="218">
        <f t="shared" si="423"/>
        <v>926.09094700831304</v>
      </c>
      <c r="AR853" s="218">
        <f t="shared" si="423"/>
        <v>926.09094700831304</v>
      </c>
      <c r="AS853" s="218">
        <f t="shared" si="423"/>
        <v>926.09094700831304</v>
      </c>
      <c r="AT853" s="218">
        <f t="shared" si="423"/>
        <v>926.09094700831304</v>
      </c>
      <c r="AU853" s="218">
        <f t="shared" si="423"/>
        <v>926.09094700831304</v>
      </c>
      <c r="AV853" s="218">
        <f t="shared" si="423"/>
        <v>926.09094700831304</v>
      </c>
      <c r="AW853" s="218">
        <f t="shared" si="423"/>
        <v>926.09094700831304</v>
      </c>
      <c r="AX853" s="218">
        <f t="shared" si="423"/>
        <v>926.09094700831304</v>
      </c>
      <c r="AY853" s="218">
        <f t="shared" si="423"/>
        <v>926.09094700831304</v>
      </c>
      <c r="AZ853" s="218">
        <f t="shared" si="423"/>
        <v>926.09094700831304</v>
      </c>
    </row>
    <row r="854" spans="2:52" s="202" customFormat="1" x14ac:dyDescent="0.25">
      <c r="B854" s="201"/>
      <c r="D854" s="208">
        <f t="shared" si="421"/>
        <v>21</v>
      </c>
      <c r="E854" s="207" t="s">
        <v>677</v>
      </c>
      <c r="G854"/>
      <c r="I854"/>
      <c r="J854"/>
      <c r="K854" s="219">
        <f t="shared" ref="K854:AL857" si="430">K853*($K$76/$K$71)^(1/(COUNT($D853:$D858)))</f>
        <v>1861.6871895329689</v>
      </c>
      <c r="L854" s="219">
        <f t="shared" si="430"/>
        <v>1797.4803971675694</v>
      </c>
      <c r="M854" s="219">
        <f t="shared" si="430"/>
        <v>1735.4880005443936</v>
      </c>
      <c r="N854" s="219">
        <f t="shared" si="430"/>
        <v>1675.633628483344</v>
      </c>
      <c r="O854" s="219">
        <f t="shared" si="430"/>
        <v>1617.8435437315118</v>
      </c>
      <c r="P854" s="219">
        <f t="shared" si="430"/>
        <v>1562.046552122986</v>
      </c>
      <c r="Q854" s="219">
        <f t="shared" si="430"/>
        <v>1508.1739148716074</v>
      </c>
      <c r="R854" s="219">
        <f t="shared" si="430"/>
        <v>1456.1592638886109</v>
      </c>
      <c r="S854" s="219">
        <f t="shared" si="430"/>
        <v>1405.9385200208383</v>
      </c>
      <c r="T854" s="219">
        <f t="shared" si="430"/>
        <v>1357.4498141087886</v>
      </c>
      <c r="U854" s="219">
        <f t="shared" si="430"/>
        <v>1310.6334107672596</v>
      </c>
      <c r="V854" s="219">
        <f t="shared" si="430"/>
        <v>1265.4316347946813</v>
      </c>
      <c r="W854" s="219">
        <f t="shared" si="430"/>
        <v>1221.7888001204778</v>
      </c>
      <c r="X854" s="219">
        <f t="shared" si="430"/>
        <v>1179.6511412029313</v>
      </c>
      <c r="Y854" s="219">
        <f t="shared" si="430"/>
        <v>1138.9667467930285</v>
      </c>
      <c r="Z854" s="219">
        <f t="shared" si="430"/>
        <v>1098.3079327178589</v>
      </c>
      <c r="AA854" s="219">
        <f t="shared" si="430"/>
        <v>1057.6756236247973</v>
      </c>
      <c r="AB854" s="219">
        <f t="shared" si="430"/>
        <v>1017.0708146480524</v>
      </c>
      <c r="AC854" s="219">
        <f t="shared" si="430"/>
        <v>976.49457987192022</v>
      </c>
      <c r="AD854" s="219">
        <f t="shared" si="430"/>
        <v>935.94808221723486</v>
      </c>
      <c r="AE854" s="219">
        <f t="shared" si="430"/>
        <v>895.43258506566167</v>
      </c>
      <c r="AF854" s="219">
        <f t="shared" si="430"/>
        <v>854.94946602441019</v>
      </c>
      <c r="AG854" s="219">
        <f t="shared" si="430"/>
        <v>814.50023335213814</v>
      </c>
      <c r="AH854" s="219">
        <f t="shared" si="430"/>
        <v>774.0865457278569</v>
      </c>
      <c r="AI854" s="219">
        <f t="shared" si="430"/>
        <v>733.71023626733995</v>
      </c>
      <c r="AJ854" s="219">
        <f t="shared" si="430"/>
        <v>693.37334200460111</v>
      </c>
      <c r="AK854" s="219">
        <f t="shared" si="430"/>
        <v>653.07814050417892</v>
      </c>
      <c r="AL854" s="219">
        <f t="shared" si="430"/>
        <v>612.82719592465764</v>
      </c>
      <c r="AM854" s="219">
        <f>AM853*($K$76/$K$71)^(1/(COUNT($D853:$D858)))</f>
        <v>899.25234687267186</v>
      </c>
      <c r="AN854" s="218">
        <f t="shared" ref="AN854:AZ862" si="431">$AM854</f>
        <v>899.25234687267186</v>
      </c>
      <c r="AO854" s="218">
        <f t="shared" si="431"/>
        <v>899.25234687267186</v>
      </c>
      <c r="AP854" s="218">
        <f t="shared" si="431"/>
        <v>899.25234687267186</v>
      </c>
      <c r="AQ854" s="218">
        <f t="shared" si="431"/>
        <v>899.25234687267186</v>
      </c>
      <c r="AR854" s="218">
        <f t="shared" si="431"/>
        <v>899.25234687267186</v>
      </c>
      <c r="AS854" s="218">
        <f t="shared" si="431"/>
        <v>899.25234687267186</v>
      </c>
      <c r="AT854" s="218">
        <f t="shared" si="431"/>
        <v>899.25234687267186</v>
      </c>
      <c r="AU854" s="218">
        <f t="shared" si="431"/>
        <v>899.25234687267186</v>
      </c>
      <c r="AV854" s="218">
        <f t="shared" si="431"/>
        <v>899.25234687267186</v>
      </c>
      <c r="AW854" s="218">
        <f t="shared" si="431"/>
        <v>899.25234687267186</v>
      </c>
      <c r="AX854" s="218">
        <f t="shared" si="431"/>
        <v>899.25234687267186</v>
      </c>
      <c r="AY854" s="218">
        <f t="shared" si="431"/>
        <v>899.25234687267186</v>
      </c>
      <c r="AZ854" s="218">
        <f t="shared" si="431"/>
        <v>899.25234687267186</v>
      </c>
    </row>
    <row r="855" spans="2:52" s="202" customFormat="1" x14ac:dyDescent="0.25">
      <c r="B855" s="201"/>
      <c r="D855" s="208">
        <f t="shared" si="421"/>
        <v>22</v>
      </c>
      <c r="E855" s="207" t="s">
        <v>678</v>
      </c>
      <c r="G855"/>
      <c r="I855"/>
      <c r="J855"/>
      <c r="K855" s="219">
        <f t="shared" si="430"/>
        <v>1807.7345208248571</v>
      </c>
      <c r="L855" s="219">
        <f t="shared" si="430"/>
        <v>1745.3884748924661</v>
      </c>
      <c r="M855" s="219">
        <f t="shared" si="430"/>
        <v>1685.1926503552113</v>
      </c>
      <c r="N855" s="219">
        <f t="shared" si="430"/>
        <v>1627.0728893097491</v>
      </c>
      <c r="O855" s="219">
        <f t="shared" si="430"/>
        <v>1570.9575914473362</v>
      </c>
      <c r="P855" s="219">
        <f t="shared" si="430"/>
        <v>1516.777625846235</v>
      </c>
      <c r="Q855" s="219">
        <f t="shared" si="430"/>
        <v>1464.4662458062708</v>
      </c>
      <c r="R855" s="219">
        <f t="shared" si="430"/>
        <v>1413.9590066206115</v>
      </c>
      <c r="S855" s="219">
        <f t="shared" si="430"/>
        <v>1365.1936861834811</v>
      </c>
      <c r="T855" s="219">
        <f t="shared" si="430"/>
        <v>1318.1102083359883</v>
      </c>
      <c r="U855" s="219">
        <f t="shared" si="430"/>
        <v>1272.6505688556451</v>
      </c>
      <c r="V855" s="219">
        <f t="shared" si="430"/>
        <v>1228.758763998396</v>
      </c>
      <c r="W855" s="219">
        <f t="shared" si="430"/>
        <v>1186.3807215051233</v>
      </c>
      <c r="X855" s="219">
        <f t="shared" si="430"/>
        <v>1145.4642339876359</v>
      </c>
      <c r="Y855" s="219">
        <f t="shared" si="430"/>
        <v>1105.9588946120743</v>
      </c>
      <c r="Z855" s="219">
        <f t="shared" si="430"/>
        <v>1066.478394239763</v>
      </c>
      <c r="AA855" s="219">
        <f t="shared" si="430"/>
        <v>1027.0236307213117</v>
      </c>
      <c r="AB855" s="219">
        <f t="shared" si="430"/>
        <v>987.59557035141972</v>
      </c>
      <c r="AC855" s="219">
        <f t="shared" si="430"/>
        <v>948.19525608685774</v>
      </c>
      <c r="AD855" s="219">
        <f t="shared" si="430"/>
        <v>908.82381714640576</v>
      </c>
      <c r="AE855" s="219">
        <f t="shared" si="430"/>
        <v>869.48248029826766</v>
      </c>
      <c r="AF855" s="219">
        <f t="shared" si="430"/>
        <v>830.17258322587531</v>
      </c>
      <c r="AG855" s="219">
        <f t="shared" si="430"/>
        <v>790.89559047776152</v>
      </c>
      <c r="AH855" s="219">
        <f t="shared" si="430"/>
        <v>751.65311266355206</v>
      </c>
      <c r="AI855" s="219">
        <f t="shared" si="430"/>
        <v>712.44692977436625</v>
      </c>
      <c r="AJ855" s="219">
        <f t="shared" si="430"/>
        <v>673.27901980990669</v>
      </c>
      <c r="AK855" s="219">
        <f t="shared" si="430"/>
        <v>634.15159432969995</v>
      </c>
      <c r="AL855" s="219">
        <f t="shared" si="430"/>
        <v>595.06714318167315</v>
      </c>
      <c r="AM855" s="219">
        <f>AM854*($K$76/$K$71)^(1/(COUNT($D854:$D859)))</f>
        <v>873.191543409774</v>
      </c>
      <c r="AN855" s="218">
        <f t="shared" si="431"/>
        <v>873.191543409774</v>
      </c>
      <c r="AO855" s="218">
        <f t="shared" si="431"/>
        <v>873.191543409774</v>
      </c>
      <c r="AP855" s="218">
        <f t="shared" si="431"/>
        <v>873.191543409774</v>
      </c>
      <c r="AQ855" s="218">
        <f t="shared" si="431"/>
        <v>873.191543409774</v>
      </c>
      <c r="AR855" s="218">
        <f t="shared" si="431"/>
        <v>873.191543409774</v>
      </c>
      <c r="AS855" s="218">
        <f t="shared" si="431"/>
        <v>873.191543409774</v>
      </c>
      <c r="AT855" s="218">
        <f t="shared" si="431"/>
        <v>873.191543409774</v>
      </c>
      <c r="AU855" s="218">
        <f t="shared" si="431"/>
        <v>873.191543409774</v>
      </c>
      <c r="AV855" s="218">
        <f t="shared" si="431"/>
        <v>873.191543409774</v>
      </c>
      <c r="AW855" s="218">
        <f t="shared" si="431"/>
        <v>873.191543409774</v>
      </c>
      <c r="AX855" s="218">
        <f t="shared" si="431"/>
        <v>873.191543409774</v>
      </c>
      <c r="AY855" s="218">
        <f t="shared" si="431"/>
        <v>873.191543409774</v>
      </c>
      <c r="AZ855" s="218">
        <f t="shared" si="431"/>
        <v>873.191543409774</v>
      </c>
    </row>
    <row r="856" spans="2:52" s="202" customFormat="1" x14ac:dyDescent="0.25">
      <c r="B856" s="201"/>
      <c r="D856" s="208">
        <f t="shared" si="421"/>
        <v>23</v>
      </c>
      <c r="E856" s="207" t="s">
        <v>679</v>
      </c>
      <c r="G856"/>
      <c r="I856"/>
      <c r="J856"/>
      <c r="K856" s="219">
        <f t="shared" si="430"/>
        <v>1755.3454286816448</v>
      </c>
      <c r="L856" s="219">
        <f t="shared" si="430"/>
        <v>1694.8062037771704</v>
      </c>
      <c r="M856" s="219">
        <f t="shared" si="430"/>
        <v>1636.3548857268968</v>
      </c>
      <c r="N856" s="219">
        <f t="shared" si="430"/>
        <v>1579.9194657623157</v>
      </c>
      <c r="O856" s="219">
        <f t="shared" si="430"/>
        <v>1525.4304185890892</v>
      </c>
      <c r="P856" s="219">
        <f t="shared" si="430"/>
        <v>1472.8206167357584</v>
      </c>
      <c r="Q856" s="219">
        <f t="shared" si="430"/>
        <v>1422.0252478564385</v>
      </c>
      <c r="R856" s="219">
        <f t="shared" si="430"/>
        <v>1372.9817348856159</v>
      </c>
      <c r="S856" s="219">
        <f t="shared" si="430"/>
        <v>1325.6296589466922</v>
      </c>
      <c r="T856" s="219">
        <f t="shared" si="430"/>
        <v>1279.9106849192901</v>
      </c>
      <c r="U856" s="219">
        <f t="shared" si="430"/>
        <v>1235.7684895736345</v>
      </c>
      <c r="V856" s="219">
        <f t="shared" si="430"/>
        <v>1193.1486921834712</v>
      </c>
      <c r="W856" s="219">
        <f t="shared" si="430"/>
        <v>1151.9987875320405</v>
      </c>
      <c r="X856" s="219">
        <f t="shared" si="430"/>
        <v>1112.2680812285735</v>
      </c>
      <c r="Y856" s="219">
        <f t="shared" si="430"/>
        <v>1073.9076272556267</v>
      </c>
      <c r="Z856" s="219">
        <f t="shared" si="430"/>
        <v>1035.5712924386212</v>
      </c>
      <c r="AA856" s="219">
        <f t="shared" si="430"/>
        <v>997.25994860798653</v>
      </c>
      <c r="AB856" s="219">
        <f t="shared" si="430"/>
        <v>958.97453405469594</v>
      </c>
      <c r="AC856" s="219">
        <f t="shared" si="430"/>
        <v>920.71606151008723</v>
      </c>
      <c r="AD856" s="219">
        <f t="shared" si="430"/>
        <v>882.48562746758955</v>
      </c>
      <c r="AE856" s="219">
        <f t="shared" si="430"/>
        <v>844.28442314302231</v>
      </c>
      <c r="AF856" s="219">
        <f t="shared" si="430"/>
        <v>806.11374745305181</v>
      </c>
      <c r="AG856" s="219">
        <f t="shared" si="430"/>
        <v>767.9750225028281</v>
      </c>
      <c r="AH856" s="219">
        <f t="shared" si="430"/>
        <v>729.86981222566749</v>
      </c>
      <c r="AI856" s="219">
        <f t="shared" si="430"/>
        <v>691.79984502761533</v>
      </c>
      <c r="AJ856" s="219">
        <f t="shared" si="430"/>
        <v>653.76704158490804</v>
      </c>
      <c r="AK856" s="219">
        <f t="shared" si="430"/>
        <v>615.77354936492031</v>
      </c>
      <c r="AL856" s="219">
        <f t="shared" si="430"/>
        <v>577.82178605848344</v>
      </c>
      <c r="AM856" s="219">
        <f>AM855*($K$76/$K$71)^(1/(COUNT($D855:$D860)))</f>
        <v>847.88599566513335</v>
      </c>
      <c r="AN856" s="218">
        <f t="shared" si="431"/>
        <v>847.88599566513335</v>
      </c>
      <c r="AO856" s="218">
        <f t="shared" si="431"/>
        <v>847.88599566513335</v>
      </c>
      <c r="AP856" s="218">
        <f t="shared" si="431"/>
        <v>847.88599566513335</v>
      </c>
      <c r="AQ856" s="218">
        <f t="shared" si="431"/>
        <v>847.88599566513335</v>
      </c>
      <c r="AR856" s="218">
        <f t="shared" si="431"/>
        <v>847.88599566513335</v>
      </c>
      <c r="AS856" s="218">
        <f t="shared" si="431"/>
        <v>847.88599566513335</v>
      </c>
      <c r="AT856" s="218">
        <f t="shared" si="431"/>
        <v>847.88599566513335</v>
      </c>
      <c r="AU856" s="218">
        <f t="shared" si="431"/>
        <v>847.88599566513335</v>
      </c>
      <c r="AV856" s="218">
        <f t="shared" si="431"/>
        <v>847.88599566513335</v>
      </c>
      <c r="AW856" s="218">
        <f t="shared" si="431"/>
        <v>847.88599566513335</v>
      </c>
      <c r="AX856" s="218">
        <f t="shared" si="431"/>
        <v>847.88599566513335</v>
      </c>
      <c r="AY856" s="218">
        <f t="shared" si="431"/>
        <v>847.88599566513335</v>
      </c>
      <c r="AZ856" s="218">
        <f t="shared" si="431"/>
        <v>847.88599566513335</v>
      </c>
    </row>
    <row r="857" spans="2:52" s="202" customFormat="1" x14ac:dyDescent="0.25">
      <c r="B857" s="201"/>
      <c r="D857" s="208">
        <f t="shared" si="421"/>
        <v>24</v>
      </c>
      <c r="E857" s="202" t="s">
        <v>680</v>
      </c>
      <c r="G857"/>
      <c r="I857"/>
      <c r="J857"/>
      <c r="K857" s="219">
        <f t="shared" si="430"/>
        <v>1704.4745998364845</v>
      </c>
      <c r="L857" s="219">
        <f t="shared" si="430"/>
        <v>1645.6898333412857</v>
      </c>
      <c r="M857" s="219">
        <f t="shared" si="430"/>
        <v>1588.9324650673491</v>
      </c>
      <c r="N857" s="219">
        <f t="shared" si="430"/>
        <v>1534.1325730979497</v>
      </c>
      <c r="O857" s="219">
        <f t="shared" si="430"/>
        <v>1481.222647018152</v>
      </c>
      <c r="P857" s="219">
        <f t="shared" si="430"/>
        <v>1430.1375047457384</v>
      </c>
      <c r="Q857" s="219">
        <f t="shared" si="430"/>
        <v>1380.8142122305148</v>
      </c>
      <c r="R857" s="219">
        <f t="shared" si="430"/>
        <v>1333.1920059230638</v>
      </c>
      <c r="S857" s="219">
        <f t="shared" si="430"/>
        <v>1287.2122179174394</v>
      </c>
      <c r="T857" s="219">
        <f t="shared" si="430"/>
        <v>1242.8182036755716</v>
      </c>
      <c r="U857" s="219">
        <f t="shared" si="430"/>
        <v>1199.9552722443495</v>
      </c>
      <c r="V857" s="219">
        <f t="shared" si="430"/>
        <v>1158.5706188794159</v>
      </c>
      <c r="W857" s="219">
        <f t="shared" si="430"/>
        <v>1118.6132599926611</v>
      </c>
      <c r="X857" s="219">
        <f t="shared" si="430"/>
        <v>1080.0339703432819</v>
      </c>
      <c r="Y857" s="219">
        <f t="shared" si="430"/>
        <v>1042.7852223950269</v>
      </c>
      <c r="Z857" s="219">
        <f t="shared" si="430"/>
        <v>1005.5598946169558</v>
      </c>
      <c r="AA857" s="219">
        <f t="shared" si="430"/>
        <v>968.35883357339628</v>
      </c>
      <c r="AB857" s="219">
        <f t="shared" si="430"/>
        <v>931.1829503631584</v>
      </c>
      <c r="AC857" s="219">
        <f t="shared" si="430"/>
        <v>894.03322836809582</v>
      </c>
      <c r="AD857" s="219">
        <f t="shared" si="430"/>
        <v>856.91073230468453</v>
      </c>
      <c r="AE857" s="219">
        <f t="shared" si="430"/>
        <v>819.81661886668633</v>
      </c>
      <c r="AF857" s="219">
        <f t="shared" si="430"/>
        <v>782.75214932748293</v>
      </c>
      <c r="AG857" s="219">
        <f t="shared" si="430"/>
        <v>745.71870457887326</v>
      </c>
      <c r="AH857" s="219">
        <f t="shared" si="430"/>
        <v>708.71780323056782</v>
      </c>
      <c r="AI857" s="219">
        <f t="shared" si="430"/>
        <v>671.75112359850061</v>
      </c>
      <c r="AJ857" s="219">
        <f t="shared" si="430"/>
        <v>634.82053069670587</v>
      </c>
      <c r="AK857" s="219">
        <f t="shared" si="430"/>
        <v>597.92810975783038</v>
      </c>
      <c r="AL857" s="219">
        <f t="shared" si="430"/>
        <v>561.0762084067602</v>
      </c>
      <c r="AM857" s="219">
        <f>AM856*($K$76/$K$71)^(1/(COUNT($D856:$D861)))</f>
        <v>823.31381593291724</v>
      </c>
      <c r="AN857" s="218">
        <f t="shared" si="431"/>
        <v>823.31381593291724</v>
      </c>
      <c r="AO857" s="218">
        <f t="shared" si="431"/>
        <v>823.31381593291724</v>
      </c>
      <c r="AP857" s="218">
        <f t="shared" si="431"/>
        <v>823.31381593291724</v>
      </c>
      <c r="AQ857" s="218">
        <f t="shared" si="431"/>
        <v>823.31381593291724</v>
      </c>
      <c r="AR857" s="218">
        <f t="shared" si="431"/>
        <v>823.31381593291724</v>
      </c>
      <c r="AS857" s="218">
        <f t="shared" si="431"/>
        <v>823.31381593291724</v>
      </c>
      <c r="AT857" s="218">
        <f t="shared" si="431"/>
        <v>823.31381593291724</v>
      </c>
      <c r="AU857" s="218">
        <f t="shared" si="431"/>
        <v>823.31381593291724</v>
      </c>
      <c r="AV857" s="218">
        <f t="shared" si="431"/>
        <v>823.31381593291724</v>
      </c>
      <c r="AW857" s="218">
        <f t="shared" si="431"/>
        <v>823.31381593291724</v>
      </c>
      <c r="AX857" s="218">
        <f t="shared" si="431"/>
        <v>823.31381593291724</v>
      </c>
      <c r="AY857" s="218">
        <f t="shared" si="431"/>
        <v>823.31381593291724</v>
      </c>
      <c r="AZ857" s="218">
        <f t="shared" si="431"/>
        <v>823.31381593291724</v>
      </c>
    </row>
    <row r="858" spans="2:52" s="202" customFormat="1" x14ac:dyDescent="0.25">
      <c r="B858" s="201"/>
      <c r="D858" s="208">
        <f t="shared" si="421"/>
        <v>25</v>
      </c>
      <c r="E858" s="202" t="s">
        <v>681</v>
      </c>
      <c r="G858"/>
      <c r="I858"/>
      <c r="J858"/>
      <c r="K858" s="216" cm="1">
        <f t="array" ref="K858">SUMPRODUCT((EmissionRates!$J$120:$S$179)*(EmissionRates!$E$120:$E$179=$D858)*(EmissionRates!$J$8:$S$8=$E$836)*(EmissionRates!$B$120:$B$179=K$2)*(EmissionRates!$F$120:$F$179=$F$629))</f>
        <v>1279.33971859645</v>
      </c>
      <c r="L858" s="217">
        <f t="shared" ref="L858:AL858" si="432">K858*($AM$71/$K$71)^(1/(COUNT(K$2:AM$2)))</f>
        <v>1235.2172150208964</v>
      </c>
      <c r="M858" s="217">
        <f t="shared" si="432"/>
        <v>1192.6164302612885</v>
      </c>
      <c r="N858" s="217">
        <f t="shared" si="432"/>
        <v>1151.484882523368</v>
      </c>
      <c r="O858" s="217">
        <f t="shared" si="432"/>
        <v>1111.7719000310615</v>
      </c>
      <c r="P858" s="217">
        <f t="shared" si="432"/>
        <v>1073.4285586016738</v>
      </c>
      <c r="Q858" s="217">
        <f t="shared" si="432"/>
        <v>1036.4076213740198</v>
      </c>
      <c r="R858" s="217">
        <f t="shared" si="432"/>
        <v>1000.6634806152424</v>
      </c>
      <c r="S858" s="217">
        <f t="shared" si="432"/>
        <v>966.15210153462544</v>
      </c>
      <c r="T858" s="217">
        <f t="shared" si="432"/>
        <v>932.83096803518401</v>
      </c>
      <c r="U858" s="217">
        <f t="shared" si="432"/>
        <v>900.659030336201</v>
      </c>
      <c r="V858" s="217">
        <f t="shared" si="432"/>
        <v>869.59665440218305</v>
      </c>
      <c r="W858" s="217">
        <f t="shared" si="432"/>
        <v>839.60557311593664</v>
      </c>
      <c r="X858" s="217">
        <f t="shared" si="432"/>
        <v>810.64883913561061</v>
      </c>
      <c r="Y858" s="217">
        <f t="shared" si="432"/>
        <v>782.6907793776287</v>
      </c>
      <c r="Z858" s="217">
        <f t="shared" si="432"/>
        <v>754.75029826466459</v>
      </c>
      <c r="AA858" s="217">
        <f t="shared" si="432"/>
        <v>726.82803120857443</v>
      </c>
      <c r="AB858" s="217">
        <f t="shared" si="432"/>
        <v>698.92466205932283</v>
      </c>
      <c r="AC858" s="217">
        <f t="shared" si="432"/>
        <v>671.04092892087704</v>
      </c>
      <c r="AD858" s="217">
        <f t="shared" si="432"/>
        <v>643.17763094511463</v>
      </c>
      <c r="AE858" s="217">
        <f t="shared" si="432"/>
        <v>615.3356363199639</v>
      </c>
      <c r="AF858" s="217">
        <f t="shared" si="432"/>
        <v>587.51589172842819</v>
      </c>
      <c r="AG858" s="217">
        <f t="shared" si="432"/>
        <v>559.71943363636353</v>
      </c>
      <c r="AH858" s="217">
        <f t="shared" si="432"/>
        <v>531.94740187754633</v>
      </c>
      <c r="AI858" s="217">
        <f t="shared" si="432"/>
        <v>504.2010561575978</v>
      </c>
      <c r="AJ858" s="217">
        <f t="shared" si="432"/>
        <v>476.48179631347074</v>
      </c>
      <c r="AK858" s="217">
        <f t="shared" si="432"/>
        <v>448.79118747318023</v>
      </c>
      <c r="AL858" s="217">
        <f t="shared" si="432"/>
        <v>421.13099171036561</v>
      </c>
      <c r="AM858" s="216" cm="1">
        <f t="array" ref="AM858">SUMPRODUCT((EmissionRates!$J$120:$S$179)*(EmissionRates!$E$120:$E$179=$D858)*(EmissionRates!$J$8:$S$8=$E$836)*(EmissionRates!$B$120:$B$179=AM$2)*(EmissionRates!$F$120:$F$179=$F$629))</f>
        <v>794.30659568699002</v>
      </c>
      <c r="AN858" s="218">
        <f t="shared" si="431"/>
        <v>794.30659568699002</v>
      </c>
      <c r="AO858" s="218">
        <f t="shared" si="431"/>
        <v>794.30659568699002</v>
      </c>
      <c r="AP858" s="218">
        <f t="shared" si="431"/>
        <v>794.30659568699002</v>
      </c>
      <c r="AQ858" s="218">
        <f t="shared" si="431"/>
        <v>794.30659568699002</v>
      </c>
      <c r="AR858" s="218">
        <f t="shared" si="431"/>
        <v>794.30659568699002</v>
      </c>
      <c r="AS858" s="218">
        <f t="shared" si="431"/>
        <v>794.30659568699002</v>
      </c>
      <c r="AT858" s="218">
        <f t="shared" si="431"/>
        <v>794.30659568699002</v>
      </c>
      <c r="AU858" s="218">
        <f t="shared" si="431"/>
        <v>794.30659568699002</v>
      </c>
      <c r="AV858" s="218">
        <f t="shared" si="431"/>
        <v>794.30659568699002</v>
      </c>
      <c r="AW858" s="218">
        <f t="shared" si="431"/>
        <v>794.30659568699002</v>
      </c>
      <c r="AX858" s="218">
        <f t="shared" si="431"/>
        <v>794.30659568699002</v>
      </c>
      <c r="AY858" s="218">
        <f t="shared" si="431"/>
        <v>794.30659568699002</v>
      </c>
      <c r="AZ858" s="218">
        <f t="shared" si="431"/>
        <v>794.30659568699002</v>
      </c>
    </row>
    <row r="859" spans="2:52" s="202" customFormat="1" x14ac:dyDescent="0.25">
      <c r="B859" s="201"/>
      <c r="D859" s="208">
        <f t="shared" si="421"/>
        <v>26</v>
      </c>
      <c r="E859" s="202" t="s">
        <v>682</v>
      </c>
      <c r="G859"/>
      <c r="I859"/>
      <c r="J859"/>
      <c r="K859" s="219">
        <f t="shared" ref="K859:AL862" si="433">K858*($K$76/$K$71)^(1/(COUNT($D858:$D863)))</f>
        <v>1242.2637842554725</v>
      </c>
      <c r="L859" s="219">
        <f t="shared" si="433"/>
        <v>1199.4199739165531</v>
      </c>
      <c r="M859" s="219">
        <f t="shared" si="433"/>
        <v>1158.0537821861949</v>
      </c>
      <c r="N859" s="219">
        <f t="shared" si="433"/>
        <v>1118.1142482199932</v>
      </c>
      <c r="O859" s="219">
        <f t="shared" si="433"/>
        <v>1079.5521687364549</v>
      </c>
      <c r="P859" s="219">
        <f t="shared" si="433"/>
        <v>1042.3200374012938</v>
      </c>
      <c r="Q859" s="219">
        <f t="shared" si="433"/>
        <v>1006.3719863022749</v>
      </c>
      <c r="R859" s="219">
        <f t="shared" si="433"/>
        <v>971.66372944249895</v>
      </c>
      <c r="S859" s="219">
        <f t="shared" si="433"/>
        <v>938.15250818252196</v>
      </c>
      <c r="T859" s="219">
        <f t="shared" si="433"/>
        <v>905.79703856409219</v>
      </c>
      <c r="U859" s="219">
        <f t="shared" si="433"/>
        <v>874.55746045061323</v>
      </c>
      <c r="V859" s="219">
        <f t="shared" si="433"/>
        <v>844.39528842167522</v>
      </c>
      <c r="W859" s="219">
        <f t="shared" si="433"/>
        <v>815.27336436116059</v>
      </c>
      <c r="X859" s="219">
        <f t="shared" si="433"/>
        <v>787.15581168051438</v>
      </c>
      <c r="Y859" s="219">
        <f t="shared" si="433"/>
        <v>760.00799112078482</v>
      </c>
      <c r="Z859" s="219">
        <f t="shared" si="433"/>
        <v>732.87723976774419</v>
      </c>
      <c r="AA859" s="219">
        <f t="shared" si="433"/>
        <v>705.76417461868039</v>
      </c>
      <c r="AB859" s="219">
        <f t="shared" si="433"/>
        <v>678.66945970522841</v>
      </c>
      <c r="AC859" s="219">
        <f t="shared" si="433"/>
        <v>651.59381174071632</v>
      </c>
      <c r="AD859" s="219">
        <f t="shared" si="433"/>
        <v>624.53800671718227</v>
      </c>
      <c r="AE859" s="219">
        <f t="shared" si="433"/>
        <v>597.50288766201425</v>
      </c>
      <c r="AF859" s="219">
        <f t="shared" si="433"/>
        <v>570.48937382284669</v>
      </c>
      <c r="AG859" s="219">
        <f t="shared" si="433"/>
        <v>543.49847162821311</v>
      </c>
      <c r="AH859" s="219">
        <f t="shared" si="433"/>
        <v>516.53128787891058</v>
      </c>
      <c r="AI859" s="219">
        <f t="shared" si="433"/>
        <v>489.58904577363251</v>
      </c>
      <c r="AJ859" s="219">
        <f t="shared" si="433"/>
        <v>462.67310458132437</v>
      </c>
      <c r="AK859" s="219">
        <f t="shared" si="433"/>
        <v>435.78498407177267</v>
      </c>
      <c r="AL859" s="219">
        <f t="shared" si="433"/>
        <v>408.92639525280077</v>
      </c>
      <c r="AM859" s="219">
        <f>AM858*($K$76/$K$71)^(1/(COUNT($D858:$D863)))</f>
        <v>771.28717499660058</v>
      </c>
      <c r="AN859" s="218">
        <f t="shared" si="431"/>
        <v>771.28717499660058</v>
      </c>
      <c r="AO859" s="218">
        <f t="shared" si="431"/>
        <v>771.28717499660058</v>
      </c>
      <c r="AP859" s="218">
        <f t="shared" si="431"/>
        <v>771.28717499660058</v>
      </c>
      <c r="AQ859" s="218">
        <f t="shared" si="431"/>
        <v>771.28717499660058</v>
      </c>
      <c r="AR859" s="218">
        <f t="shared" si="431"/>
        <v>771.28717499660058</v>
      </c>
      <c r="AS859" s="218">
        <f t="shared" si="431"/>
        <v>771.28717499660058</v>
      </c>
      <c r="AT859" s="218">
        <f t="shared" si="431"/>
        <v>771.28717499660058</v>
      </c>
      <c r="AU859" s="218">
        <f t="shared" si="431"/>
        <v>771.28717499660058</v>
      </c>
      <c r="AV859" s="218">
        <f t="shared" si="431"/>
        <v>771.28717499660058</v>
      </c>
      <c r="AW859" s="218">
        <f t="shared" si="431"/>
        <v>771.28717499660058</v>
      </c>
      <c r="AX859" s="218">
        <f t="shared" si="431"/>
        <v>771.28717499660058</v>
      </c>
      <c r="AY859" s="218">
        <f t="shared" si="431"/>
        <v>771.28717499660058</v>
      </c>
      <c r="AZ859" s="218">
        <f t="shared" si="431"/>
        <v>771.28717499660058</v>
      </c>
    </row>
    <row r="860" spans="2:52" s="202" customFormat="1" x14ac:dyDescent="0.25">
      <c r="B860" s="201"/>
      <c r="D860" s="208">
        <f t="shared" si="421"/>
        <v>27</v>
      </c>
      <c r="E860" s="202" t="s">
        <v>683</v>
      </c>
      <c r="G860"/>
      <c r="I860"/>
      <c r="J860"/>
      <c r="K860" s="219">
        <f t="shared" si="433"/>
        <v>1206.2623298882463</v>
      </c>
      <c r="L860" s="219">
        <f t="shared" si="433"/>
        <v>1164.6601555870056</v>
      </c>
      <c r="M860" s="219">
        <f t="shared" si="433"/>
        <v>1124.4927777340229</v>
      </c>
      <c r="N860" s="219">
        <f t="shared" si="433"/>
        <v>1085.7107123568248</v>
      </c>
      <c r="O860" s="219">
        <f t="shared" si="433"/>
        <v>1048.266182110757</v>
      </c>
      <c r="P860" s="219">
        <f t="shared" si="433"/>
        <v>1012.1130574199542</v>
      </c>
      <c r="Q860" s="219">
        <f t="shared" si="433"/>
        <v>977.20679964827411</v>
      </c>
      <c r="R860" s="219">
        <f t="shared" si="433"/>
        <v>943.5044062301763</v>
      </c>
      <c r="S860" s="219">
        <f t="shared" si="433"/>
        <v>910.96435769395714</v>
      </c>
      <c r="T860" s="219">
        <f t="shared" si="433"/>
        <v>879.54656651207301</v>
      </c>
      <c r="U860" s="219">
        <f t="shared" si="433"/>
        <v>849.21232771553946</v>
      </c>
      <c r="V860" s="219">
        <f t="shared" si="433"/>
        <v>819.92427121156379</v>
      </c>
      <c r="W860" s="219">
        <f t="shared" si="433"/>
        <v>791.64631574567329</v>
      </c>
      <c r="X860" s="219">
        <f t="shared" si="433"/>
        <v>764.34362445161821</v>
      </c>
      <c r="Y860" s="219">
        <f t="shared" si="433"/>
        <v>737.98256193429302</v>
      </c>
      <c r="Z860" s="219">
        <f t="shared" si="433"/>
        <v>711.63807394911714</v>
      </c>
      <c r="AA860" s="219">
        <f t="shared" si="433"/>
        <v>685.31075961247416</v>
      </c>
      <c r="AB860" s="219">
        <f t="shared" si="433"/>
        <v>659.00126371201486</v>
      </c>
      <c r="AC860" s="219">
        <f t="shared" si="433"/>
        <v>632.71028219034008</v>
      </c>
      <c r="AD860" s="219">
        <f t="shared" si="433"/>
        <v>606.43856855083288</v>
      </c>
      <c r="AE860" s="219">
        <f t="shared" si="433"/>
        <v>580.1869413895065</v>
      </c>
      <c r="AF860" s="219">
        <f t="shared" si="433"/>
        <v>553.95629331371799</v>
      </c>
      <c r="AG860" s="219">
        <f t="shared" si="433"/>
        <v>527.74760158517529</v>
      </c>
      <c r="AH860" s="219">
        <f t="shared" si="433"/>
        <v>501.56194092900955</v>
      </c>
      <c r="AI860" s="219">
        <f t="shared" si="433"/>
        <v>475.400499094976</v>
      </c>
      <c r="AJ860" s="219">
        <f t="shared" si="433"/>
        <v>449.26459595969499</v>
      </c>
      <c r="AK860" s="219">
        <f t="shared" si="433"/>
        <v>423.15570724922958</v>
      </c>
      <c r="AL860" s="219">
        <f t="shared" si="433"/>
        <v>397.0754943855012</v>
      </c>
      <c r="AM860" s="219">
        <f>AM859*($K$76/$K$71)^(1/(COUNT($D859:$D864)))</f>
        <v>748.93486916059908</v>
      </c>
      <c r="AN860" s="218">
        <f t="shared" si="431"/>
        <v>748.93486916059908</v>
      </c>
      <c r="AO860" s="218">
        <f t="shared" si="431"/>
        <v>748.93486916059908</v>
      </c>
      <c r="AP860" s="218">
        <f t="shared" si="431"/>
        <v>748.93486916059908</v>
      </c>
      <c r="AQ860" s="218">
        <f t="shared" si="431"/>
        <v>748.93486916059908</v>
      </c>
      <c r="AR860" s="218">
        <f t="shared" si="431"/>
        <v>748.93486916059908</v>
      </c>
      <c r="AS860" s="218">
        <f t="shared" si="431"/>
        <v>748.93486916059908</v>
      </c>
      <c r="AT860" s="218">
        <f t="shared" si="431"/>
        <v>748.93486916059908</v>
      </c>
      <c r="AU860" s="218">
        <f t="shared" si="431"/>
        <v>748.93486916059908</v>
      </c>
      <c r="AV860" s="218">
        <f t="shared" si="431"/>
        <v>748.93486916059908</v>
      </c>
      <c r="AW860" s="218">
        <f t="shared" si="431"/>
        <v>748.93486916059908</v>
      </c>
      <c r="AX860" s="218">
        <f t="shared" si="431"/>
        <v>748.93486916059908</v>
      </c>
      <c r="AY860" s="218">
        <f t="shared" si="431"/>
        <v>748.93486916059908</v>
      </c>
      <c r="AZ860" s="218">
        <f t="shared" si="431"/>
        <v>748.93486916059908</v>
      </c>
    </row>
    <row r="861" spans="2:52" s="202" customFormat="1" x14ac:dyDescent="0.25">
      <c r="B861" s="201"/>
      <c r="D861" s="208">
        <f t="shared" si="421"/>
        <v>28</v>
      </c>
      <c r="E861" s="202" t="s">
        <v>684</v>
      </c>
      <c r="G861"/>
      <c r="I861"/>
      <c r="J861"/>
      <c r="K861" s="219">
        <f t="shared" si="433"/>
        <v>1171.3042165030099</v>
      </c>
      <c r="L861" s="219">
        <f t="shared" si="433"/>
        <v>1130.9076949775049</v>
      </c>
      <c r="M861" s="219">
        <f t="shared" si="433"/>
        <v>1091.904388748563</v>
      </c>
      <c r="N861" s="219">
        <f t="shared" si="433"/>
        <v>1054.2462479151209</v>
      </c>
      <c r="O861" s="219">
        <f t="shared" si="433"/>
        <v>1017.8868797449675</v>
      </c>
      <c r="P861" s="219">
        <f t="shared" si="433"/>
        <v>982.78149152147921</v>
      </c>
      <c r="Q861" s="219">
        <f t="shared" si="433"/>
        <v>948.88683536148983</v>
      </c>
      <c r="R861" s="219">
        <f t="shared" si="433"/>
        <v>916.16115493630525</v>
      </c>
      <c r="S861" s="219">
        <f t="shared" si="433"/>
        <v>884.56413403023328</v>
      </c>
      <c r="T861" s="219">
        <f t="shared" si="433"/>
        <v>854.05684687325038</v>
      </c>
      <c r="U861" s="219">
        <f t="shared" si="433"/>
        <v>824.60171018662209</v>
      </c>
      <c r="V861" s="219">
        <f t="shared" si="433"/>
        <v>796.16243688239535</v>
      </c>
      <c r="W861" s="219">
        <f t="shared" si="433"/>
        <v>768.70399135972832</v>
      </c>
      <c r="X861" s="219">
        <f t="shared" si="433"/>
        <v>742.19254634298022</v>
      </c>
      <c r="Y861" s="219">
        <f t="shared" si="433"/>
        <v>716.59544120839223</v>
      </c>
      <c r="Z861" s="219">
        <f t="shared" si="433"/>
        <v>691.0144302673408</v>
      </c>
      <c r="AA861" s="219">
        <f t="shared" si="433"/>
        <v>665.45009527350328</v>
      </c>
      <c r="AB861" s="219">
        <f t="shared" si="433"/>
        <v>639.90306232824707</v>
      </c>
      <c r="AC861" s="219">
        <f t="shared" si="433"/>
        <v>614.37400720539222</v>
      </c>
      <c r="AD861" s="219">
        <f t="shared" si="433"/>
        <v>588.86366157139958</v>
      </c>
      <c r="AE861" s="219">
        <f t="shared" si="433"/>
        <v>563.37282029894163</v>
      </c>
      <c r="AF861" s="219">
        <f t="shared" si="433"/>
        <v>537.90235012714732</v>
      </c>
      <c r="AG861" s="219">
        <f t="shared" si="433"/>
        <v>512.45319999616913</v>
      </c>
      <c r="AH861" s="219">
        <f t="shared" si="433"/>
        <v>487.02641348504142</v>
      </c>
      <c r="AI861" s="219">
        <f t="shared" si="433"/>
        <v>461.6231439219103</v>
      </c>
      <c r="AJ861" s="219">
        <f t="shared" si="433"/>
        <v>436.24467293268106</v>
      </c>
      <c r="AK861" s="219">
        <f t="shared" si="433"/>
        <v>410.89243347610352</v>
      </c>
      <c r="AL861" s="219">
        <f t="shared" si="433"/>
        <v>385.56803882522257</v>
      </c>
      <c r="AM861" s="219">
        <f>AM860*($K$76/$K$71)^(1/(COUNT($D860:$D865)))</f>
        <v>727.23034484149935</v>
      </c>
      <c r="AN861" s="218">
        <f t="shared" si="431"/>
        <v>727.23034484149935</v>
      </c>
      <c r="AO861" s="218">
        <f t="shared" si="431"/>
        <v>727.23034484149935</v>
      </c>
      <c r="AP861" s="218">
        <f t="shared" si="431"/>
        <v>727.23034484149935</v>
      </c>
      <c r="AQ861" s="218">
        <f t="shared" si="431"/>
        <v>727.23034484149935</v>
      </c>
      <c r="AR861" s="218">
        <f t="shared" si="431"/>
        <v>727.23034484149935</v>
      </c>
      <c r="AS861" s="218">
        <f t="shared" si="431"/>
        <v>727.23034484149935</v>
      </c>
      <c r="AT861" s="218">
        <f t="shared" si="431"/>
        <v>727.23034484149935</v>
      </c>
      <c r="AU861" s="218">
        <f t="shared" si="431"/>
        <v>727.23034484149935</v>
      </c>
      <c r="AV861" s="218">
        <f t="shared" si="431"/>
        <v>727.23034484149935</v>
      </c>
      <c r="AW861" s="218">
        <f t="shared" si="431"/>
        <v>727.23034484149935</v>
      </c>
      <c r="AX861" s="218">
        <f t="shared" si="431"/>
        <v>727.23034484149935</v>
      </c>
      <c r="AY861" s="218">
        <f t="shared" si="431"/>
        <v>727.23034484149935</v>
      </c>
      <c r="AZ861" s="218">
        <f t="shared" si="431"/>
        <v>727.23034484149935</v>
      </c>
    </row>
    <row r="862" spans="2:52" s="202" customFormat="1" x14ac:dyDescent="0.25">
      <c r="B862" s="201"/>
      <c r="D862" s="208">
        <f t="shared" si="421"/>
        <v>29</v>
      </c>
      <c r="E862" s="202" t="s">
        <v>685</v>
      </c>
      <c r="G862"/>
      <c r="I862"/>
      <c r="J862"/>
      <c r="K862" s="219">
        <f t="shared" si="433"/>
        <v>1137.3592075322738</v>
      </c>
      <c r="L862" s="219">
        <f t="shared" si="433"/>
        <v>1098.1333983343172</v>
      </c>
      <c r="M862" s="219">
        <f t="shared" si="433"/>
        <v>1060.2604283247588</v>
      </c>
      <c r="N862" s="219">
        <f t="shared" si="433"/>
        <v>1023.6936401138053</v>
      </c>
      <c r="O862" s="219">
        <f t="shared" si="433"/>
        <v>988.38798545489567</v>
      </c>
      <c r="P862" s="219">
        <f t="shared" si="433"/>
        <v>954.29996974776805</v>
      </c>
      <c r="Q862" s="219">
        <f t="shared" si="433"/>
        <v>921.38759845553568</v>
      </c>
      <c r="R862" s="219">
        <f t="shared" si="433"/>
        <v>889.61032536975517</v>
      </c>
      <c r="S862" s="219">
        <f t="shared" si="433"/>
        <v>858.92900265975675</v>
      </c>
      <c r="T862" s="219">
        <f t="shared" si="433"/>
        <v>829.30583264469647</v>
      </c>
      <c r="U862" s="219">
        <f t="shared" si="433"/>
        <v>800.70432122891964</v>
      </c>
      <c r="V862" s="219">
        <f t="shared" si="433"/>
        <v>773.08923294326598</v>
      </c>
      <c r="W862" s="219">
        <f t="shared" si="433"/>
        <v>746.426547536935</v>
      </c>
      <c r="X862" s="219">
        <f t="shared" si="433"/>
        <v>720.68341806643116</v>
      </c>
      <c r="Y862" s="219">
        <f t="shared" si="433"/>
        <v>695.82813042995872</v>
      </c>
      <c r="Z862" s="219">
        <f t="shared" si="433"/>
        <v>670.98847056887439</v>
      </c>
      <c r="AA862" s="219">
        <f t="shared" si="433"/>
        <v>646.16500337732953</v>
      </c>
      <c r="AB862" s="219">
        <f t="shared" si="433"/>
        <v>621.3583368119464</v>
      </c>
      <c r="AC862" s="219">
        <f t="shared" si="433"/>
        <v>596.56912706226626</v>
      </c>
      <c r="AD862" s="219">
        <f t="shared" si="433"/>
        <v>571.79808459067306</v>
      </c>
      <c r="AE862" s="219">
        <f t="shared" si="433"/>
        <v>547.04598123401331</v>
      </c>
      <c r="AF862" s="219">
        <f t="shared" si="433"/>
        <v>522.31365861286281</v>
      </c>
      <c r="AG862" s="219">
        <f t="shared" si="433"/>
        <v>497.60203816659185</v>
      </c>
      <c r="AH862" s="219">
        <f t="shared" si="433"/>
        <v>472.91213323076835</v>
      </c>
      <c r="AI862" s="219">
        <f t="shared" si="433"/>
        <v>448.24506370948546</v>
      </c>
      <c r="AJ862" s="219">
        <f t="shared" si="433"/>
        <v>423.6020740864592</v>
      </c>
      <c r="AK862" s="219">
        <f t="shared" si="433"/>
        <v>398.98455579254517</v>
      </c>
      <c r="AL862" s="219">
        <f t="shared" si="433"/>
        <v>374.39407534729145</v>
      </c>
      <c r="AM862" s="219">
        <f>AM861*($K$76/$K$71)^(1/(COUNT($D861:$D866)))</f>
        <v>706.15482899204983</v>
      </c>
      <c r="AN862" s="218">
        <f>$AM862</f>
        <v>706.15482899204983</v>
      </c>
      <c r="AO862" s="218">
        <f>$AM862</f>
        <v>706.15482899204983</v>
      </c>
      <c r="AP862" s="218">
        <f t="shared" si="431"/>
        <v>706.15482899204983</v>
      </c>
      <c r="AQ862" s="218">
        <f t="shared" si="431"/>
        <v>706.15482899204983</v>
      </c>
      <c r="AR862" s="218">
        <f t="shared" si="431"/>
        <v>706.15482899204983</v>
      </c>
      <c r="AS862" s="218">
        <f t="shared" si="431"/>
        <v>706.15482899204983</v>
      </c>
      <c r="AT862" s="218">
        <f t="shared" si="431"/>
        <v>706.15482899204983</v>
      </c>
      <c r="AU862" s="218">
        <f t="shared" si="431"/>
        <v>706.15482899204983</v>
      </c>
      <c r="AV862" s="218">
        <f t="shared" si="431"/>
        <v>706.15482899204983</v>
      </c>
      <c r="AW862" s="218">
        <f t="shared" si="431"/>
        <v>706.15482899204983</v>
      </c>
      <c r="AX862" s="218">
        <f t="shared" si="431"/>
        <v>706.15482899204983</v>
      </c>
      <c r="AY862" s="218">
        <f t="shared" si="431"/>
        <v>706.15482899204983</v>
      </c>
      <c r="AZ862" s="218">
        <f t="shared" si="431"/>
        <v>706.15482899204983</v>
      </c>
    </row>
    <row r="863" spans="2:52" s="202" customFormat="1" x14ac:dyDescent="0.25">
      <c r="B863" s="201"/>
      <c r="D863" s="208">
        <f t="shared" si="421"/>
        <v>30</v>
      </c>
      <c r="E863" s="202" t="s">
        <v>686</v>
      </c>
      <c r="G863"/>
      <c r="I863"/>
      <c r="J863"/>
      <c r="K863" s="216" cm="1">
        <f t="array" ref="K863">SUMPRODUCT((EmissionRates!$J$120:$S$179)*(EmissionRates!$E$120:$E$179=$D863)*(EmissionRates!$J$8:$S$8=$E$836)*(EmissionRates!$B$120:$B$179=K$2)*(EmissionRates!$F$120:$F$179=$F$629))</f>
        <v>1204.46339812222</v>
      </c>
      <c r="L863" s="217">
        <f t="shared" ref="L863:AL863" si="434">K863*($AM$71/$K$71)^(1/(COUNT(K$2:AM$2)))</f>
        <v>1162.9232662731326</v>
      </c>
      <c r="M863" s="217">
        <f t="shared" si="434"/>
        <v>1122.8157911214007</v>
      </c>
      <c r="N863" s="217">
        <f t="shared" si="434"/>
        <v>1084.0915624913434</v>
      </c>
      <c r="O863" s="217">
        <f t="shared" si="434"/>
        <v>1046.7028742899572</v>
      </c>
      <c r="P863" s="217">
        <f t="shared" si="434"/>
        <v>1010.6036657356665</v>
      </c>
      <c r="Q863" s="217">
        <f t="shared" si="434"/>
        <v>975.74946461400577</v>
      </c>
      <c r="R863" s="217">
        <f t="shared" si="434"/>
        <v>942.09733249032843</v>
      </c>
      <c r="S863" s="217">
        <f t="shared" si="434"/>
        <v>909.60581181204645</v>
      </c>
      <c r="T863" s="217">
        <f t="shared" si="434"/>
        <v>878.23487483523468</v>
      </c>
      <c r="U863" s="217">
        <f t="shared" si="434"/>
        <v>847.94587431267951</v>
      </c>
      <c r="V863" s="217">
        <f t="shared" si="434"/>
        <v>818.70149588262257</v>
      </c>
      <c r="W863" s="217">
        <f t="shared" si="434"/>
        <v>790.4657120995455</v>
      </c>
      <c r="X863" s="217">
        <f t="shared" si="434"/>
        <v>763.2037380503632</v>
      </c>
      <c r="Y863" s="217">
        <f t="shared" si="434"/>
        <v>736.88198850134825</v>
      </c>
      <c r="Z863" s="217">
        <f t="shared" si="434"/>
        <v>710.57678876643263</v>
      </c>
      <c r="AA863" s="217">
        <f t="shared" si="434"/>
        <v>684.28873706852153</v>
      </c>
      <c r="AB863" s="217">
        <f t="shared" si="434"/>
        <v>658.01847723367644</v>
      </c>
      <c r="AC863" s="217">
        <f t="shared" si="434"/>
        <v>631.76670416662023</v>
      </c>
      <c r="AD863" s="217">
        <f t="shared" si="434"/>
        <v>605.5341702470156</v>
      </c>
      <c r="AE863" s="217">
        <f t="shared" si="434"/>
        <v>579.32169285008138</v>
      </c>
      <c r="AF863" s="217">
        <f t="shared" si="434"/>
        <v>553.13016325200522</v>
      </c>
      <c r="AG863" s="217">
        <f t="shared" si="434"/>
        <v>526.96055725707811</v>
      </c>
      <c r="AH863" s="217">
        <f t="shared" si="434"/>
        <v>500.81394798766428</v>
      </c>
      <c r="AI863" s="217">
        <f t="shared" si="434"/>
        <v>474.69152142219565</v>
      </c>
      <c r="AJ863" s="217">
        <f t="shared" si="434"/>
        <v>448.59459546892469</v>
      </c>
      <c r="AK863" s="217">
        <f t="shared" si="434"/>
        <v>422.52464365312397</v>
      </c>
      <c r="AL863" s="217">
        <f t="shared" si="434"/>
        <v>396.48332491899146</v>
      </c>
      <c r="AM863" s="216" cm="1">
        <f t="array" ref="AM863">SUMPRODUCT((EmissionRates!$J$120:$S$179)*(EmissionRates!$E$120:$E$179=$D863)*(EmissionRates!$J$8:$S$8=$E$836)*(EmissionRates!$B$120:$B$179=AM$2)*(EmissionRates!$F$120:$F$179=$F$629))</f>
        <v>683.68420209602903</v>
      </c>
      <c r="AN863" s="218">
        <f t="shared" ref="AN863:AZ882" si="435">$AM863</f>
        <v>683.68420209602903</v>
      </c>
      <c r="AO863" s="218">
        <f t="shared" si="435"/>
        <v>683.68420209602903</v>
      </c>
      <c r="AP863" s="218">
        <f t="shared" si="435"/>
        <v>683.68420209602903</v>
      </c>
      <c r="AQ863" s="218">
        <f t="shared" si="435"/>
        <v>683.68420209602903</v>
      </c>
      <c r="AR863" s="218">
        <f t="shared" si="435"/>
        <v>683.68420209602903</v>
      </c>
      <c r="AS863" s="218">
        <f t="shared" si="435"/>
        <v>683.68420209602903</v>
      </c>
      <c r="AT863" s="218">
        <f t="shared" si="435"/>
        <v>683.68420209602903</v>
      </c>
      <c r="AU863" s="218">
        <f t="shared" si="435"/>
        <v>683.68420209602903</v>
      </c>
      <c r="AV863" s="218">
        <f t="shared" si="435"/>
        <v>683.68420209602903</v>
      </c>
      <c r="AW863" s="218">
        <f t="shared" si="435"/>
        <v>683.68420209602903</v>
      </c>
      <c r="AX863" s="218">
        <f t="shared" si="435"/>
        <v>683.68420209602903</v>
      </c>
      <c r="AY863" s="218">
        <f t="shared" si="435"/>
        <v>683.68420209602903</v>
      </c>
      <c r="AZ863" s="218">
        <f t="shared" si="435"/>
        <v>683.68420209602903</v>
      </c>
    </row>
    <row r="864" spans="2:52" s="202" customFormat="1" x14ac:dyDescent="0.25">
      <c r="B864" s="201"/>
      <c r="D864" s="208">
        <f t="shared" si="421"/>
        <v>31</v>
      </c>
      <c r="E864" s="207" t="s">
        <v>687</v>
      </c>
      <c r="G864"/>
      <c r="I864"/>
      <c r="J864"/>
      <c r="K864" s="219">
        <f t="shared" ref="K864:AL867" si="436">K863*($K$76/$K$71)^(1/(COUNT($D863:$D868)))</f>
        <v>1169.5574187206876</v>
      </c>
      <c r="L864" s="219">
        <f t="shared" si="436"/>
        <v>1129.2211416246143</v>
      </c>
      <c r="M864" s="219">
        <f t="shared" si="436"/>
        <v>1090.2760020853025</v>
      </c>
      <c r="N864" s="219">
        <f t="shared" si="436"/>
        <v>1052.6740218598113</v>
      </c>
      <c r="O864" s="219">
        <f t="shared" si="436"/>
        <v>1016.3688774026706</v>
      </c>
      <c r="P864" s="219">
        <f t="shared" si="436"/>
        <v>981.31584279785159</v>
      </c>
      <c r="Q864" s="219">
        <f t="shared" si="436"/>
        <v>947.47173465893025</v>
      </c>
      <c r="R864" s="219">
        <f t="shared" si="436"/>
        <v>914.79485892955927</v>
      </c>
      <c r="S864" s="219">
        <f t="shared" si="436"/>
        <v>883.2449595187137</v>
      </c>
      <c r="T864" s="219">
        <f t="shared" si="436"/>
        <v>852.78316870742799</v>
      </c>
      <c r="U864" s="219">
        <f t="shared" si="436"/>
        <v>823.37195926593154</v>
      </c>
      <c r="V864" s="219">
        <f t="shared" si="436"/>
        <v>794.97509822219092</v>
      </c>
      <c r="W864" s="219">
        <f t="shared" si="436"/>
        <v>767.55760222490687</v>
      </c>
      <c r="X864" s="219">
        <f t="shared" si="436"/>
        <v>741.08569444597356</v>
      </c>
      <c r="Y864" s="219">
        <f t="shared" si="436"/>
        <v>715.52676296930736</v>
      </c>
      <c r="Z864" s="219">
        <f t="shared" si="436"/>
        <v>689.98390168446974</v>
      </c>
      <c r="AA864" s="219">
        <f t="shared" si="436"/>
        <v>664.45769147755311</v>
      </c>
      <c r="AB864" s="219">
        <f t="shared" si="436"/>
        <v>638.94875751620293</v>
      </c>
      <c r="AC864" s="219">
        <f t="shared" si="436"/>
        <v>613.45777456643953</v>
      </c>
      <c r="AD864" s="219">
        <f t="shared" si="436"/>
        <v>587.98547320356954</v>
      </c>
      <c r="AE864" s="219">
        <f t="shared" si="436"/>
        <v>562.53264711485019</v>
      </c>
      <c r="AF864" s="219">
        <f t="shared" si="436"/>
        <v>537.10016174681914</v>
      </c>
      <c r="AG864" s="219">
        <f t="shared" si="436"/>
        <v>511.6889646244482</v>
      </c>
      <c r="AH864" s="219">
        <f t="shared" si="436"/>
        <v>486.30009777045439</v>
      </c>
      <c r="AI864" s="219">
        <f t="shared" si="436"/>
        <v>460.93471279299399</v>
      </c>
      <c r="AJ864" s="219">
        <f t="shared" si="436"/>
        <v>435.594089406649</v>
      </c>
      <c r="AK864" s="219">
        <f t="shared" si="436"/>
        <v>410.27965843315866</v>
      </c>
      <c r="AL864" s="219">
        <f t="shared" si="436"/>
        <v>384.99303073965012</v>
      </c>
      <c r="AM864" s="219">
        <f>AM863*($K$76/$K$71)^(1/(COUNT($D863:$D868)))</f>
        <v>663.87067624483041</v>
      </c>
      <c r="AN864" s="218">
        <f t="shared" si="435"/>
        <v>663.87067624483041</v>
      </c>
      <c r="AO864" s="218">
        <f t="shared" si="435"/>
        <v>663.87067624483041</v>
      </c>
      <c r="AP864" s="218">
        <f t="shared" si="435"/>
        <v>663.87067624483041</v>
      </c>
      <c r="AQ864" s="218">
        <f t="shared" si="435"/>
        <v>663.87067624483041</v>
      </c>
      <c r="AR864" s="218">
        <f t="shared" si="435"/>
        <v>663.87067624483041</v>
      </c>
      <c r="AS864" s="218">
        <f t="shared" si="435"/>
        <v>663.87067624483041</v>
      </c>
      <c r="AT864" s="218">
        <f t="shared" si="435"/>
        <v>663.87067624483041</v>
      </c>
      <c r="AU864" s="218">
        <f t="shared" si="435"/>
        <v>663.87067624483041</v>
      </c>
      <c r="AV864" s="218">
        <f t="shared" si="435"/>
        <v>663.87067624483041</v>
      </c>
      <c r="AW864" s="218">
        <f t="shared" si="435"/>
        <v>663.87067624483041</v>
      </c>
      <c r="AX864" s="218">
        <f t="shared" si="435"/>
        <v>663.87067624483041</v>
      </c>
      <c r="AY864" s="218">
        <f t="shared" si="435"/>
        <v>663.87067624483041</v>
      </c>
      <c r="AZ864" s="218">
        <f t="shared" si="435"/>
        <v>663.87067624483041</v>
      </c>
    </row>
    <row r="865" spans="2:52" s="202" customFormat="1" x14ac:dyDescent="0.25">
      <c r="B865" s="201"/>
      <c r="D865" s="208">
        <f t="shared" si="421"/>
        <v>32</v>
      </c>
      <c r="E865" s="207" t="s">
        <v>688</v>
      </c>
      <c r="G865"/>
      <c r="I865"/>
      <c r="J865"/>
      <c r="K865" s="219">
        <f t="shared" si="436"/>
        <v>1135.6630328635333</v>
      </c>
      <c r="L865" s="219">
        <f t="shared" si="436"/>
        <v>1096.4957221799264</v>
      </c>
      <c r="M865" s="219">
        <f t="shared" si="436"/>
        <v>1058.6792331589022</v>
      </c>
      <c r="N865" s="219">
        <f t="shared" si="436"/>
        <v>1022.1669779921002</v>
      </c>
      <c r="O865" s="219">
        <f t="shared" si="436"/>
        <v>986.9139756146327</v>
      </c>
      <c r="P865" s="219">
        <f t="shared" si="436"/>
        <v>952.87679629091622</v>
      </c>
      <c r="Q865" s="219">
        <f t="shared" si="436"/>
        <v>920.01350811165673</v>
      </c>
      <c r="R865" s="219">
        <f t="shared" si="436"/>
        <v>888.28362533607253</v>
      </c>
      <c r="S865" s="219">
        <f t="shared" si="436"/>
        <v>857.64805851571691</v>
      </c>
      <c r="T865" s="219">
        <f t="shared" si="436"/>
        <v>828.06906633845381</v>
      </c>
      <c r="U865" s="219">
        <f t="shared" si="436"/>
        <v>799.51020913326397</v>
      </c>
      <c r="V865" s="219">
        <f t="shared" si="436"/>
        <v>771.93630397859931</v>
      </c>
      <c r="W865" s="219">
        <f t="shared" si="436"/>
        <v>745.31338135898272</v>
      </c>
      <c r="X865" s="219">
        <f t="shared" si="436"/>
        <v>719.60864331645757</v>
      </c>
      <c r="Y865" s="219">
        <f t="shared" si="436"/>
        <v>694.79042304532948</v>
      </c>
      <c r="Z865" s="219">
        <f t="shared" si="436"/>
        <v>669.98780724346364</v>
      </c>
      <c r="AA865" s="219">
        <f t="shared" si="436"/>
        <v>645.20135996256943</v>
      </c>
      <c r="AB865" s="219">
        <f t="shared" si="436"/>
        <v>620.43168825260693</v>
      </c>
      <c r="AC865" s="219">
        <f t="shared" si="436"/>
        <v>595.67944732452429</v>
      </c>
      <c r="AD865" s="219">
        <f t="shared" si="436"/>
        <v>570.94534658117345</v>
      </c>
      <c r="AE865" s="219">
        <f t="shared" si="436"/>
        <v>546.23015670833968</v>
      </c>
      <c r="AF865" s="219">
        <f t="shared" si="436"/>
        <v>521.5347180714673</v>
      </c>
      <c r="AG865" s="219">
        <f t="shared" si="436"/>
        <v>496.85995073575879</v>
      </c>
      <c r="AH865" s="219">
        <f t="shared" si="436"/>
        <v>472.20686652556748</v>
      </c>
      <c r="AI865" s="219">
        <f t="shared" si="436"/>
        <v>447.57658367484299</v>
      </c>
      <c r="AJ865" s="219">
        <f t="shared" si="436"/>
        <v>422.97034481136916</v>
      </c>
      <c r="AK865" s="219">
        <f t="shared" si="436"/>
        <v>398.38953929092264</v>
      </c>
      <c r="AL865" s="219">
        <f t="shared" si="436"/>
        <v>373.83573129685863</v>
      </c>
      <c r="AM865" s="219">
        <f>AM864*($K$76/$K$71)^(1/(COUNT($D864:$D869)))</f>
        <v>644.63135673839236</v>
      </c>
      <c r="AN865" s="218">
        <f t="shared" si="435"/>
        <v>644.63135673839236</v>
      </c>
      <c r="AO865" s="218">
        <f t="shared" si="435"/>
        <v>644.63135673839236</v>
      </c>
      <c r="AP865" s="218">
        <f t="shared" si="435"/>
        <v>644.63135673839236</v>
      </c>
      <c r="AQ865" s="218">
        <f t="shared" si="435"/>
        <v>644.63135673839236</v>
      </c>
      <c r="AR865" s="218">
        <f t="shared" si="435"/>
        <v>644.63135673839236</v>
      </c>
      <c r="AS865" s="218">
        <f t="shared" si="435"/>
        <v>644.63135673839236</v>
      </c>
      <c r="AT865" s="218">
        <f t="shared" si="435"/>
        <v>644.63135673839236</v>
      </c>
      <c r="AU865" s="218">
        <f t="shared" si="435"/>
        <v>644.63135673839236</v>
      </c>
      <c r="AV865" s="218">
        <f t="shared" si="435"/>
        <v>644.63135673839236</v>
      </c>
      <c r="AW865" s="218">
        <f t="shared" si="435"/>
        <v>644.63135673839236</v>
      </c>
      <c r="AX865" s="218">
        <f t="shared" si="435"/>
        <v>644.63135673839236</v>
      </c>
      <c r="AY865" s="218">
        <f t="shared" si="435"/>
        <v>644.63135673839236</v>
      </c>
      <c r="AZ865" s="218">
        <f t="shared" si="435"/>
        <v>644.63135673839236</v>
      </c>
    </row>
    <row r="866" spans="2:52" s="202" customFormat="1" x14ac:dyDescent="0.25">
      <c r="B866" s="201"/>
      <c r="D866" s="208">
        <f t="shared" si="421"/>
        <v>33</v>
      </c>
      <c r="E866" s="207" t="s">
        <v>689</v>
      </c>
      <c r="G866"/>
      <c r="I866"/>
      <c r="J866"/>
      <c r="K866" s="219">
        <f t="shared" si="436"/>
        <v>1102.7509240406184</v>
      </c>
      <c r="L866" s="219">
        <f t="shared" si="436"/>
        <v>1064.7187025112912</v>
      </c>
      <c r="M866" s="219">
        <f t="shared" si="436"/>
        <v>1027.9981551260728</v>
      </c>
      <c r="N866" s="219">
        <f t="shared" si="436"/>
        <v>992.54404421566142</v>
      </c>
      <c r="O866" s="219">
        <f t="shared" si="436"/>
        <v>958.31269228996234</v>
      </c>
      <c r="P866" s="219">
        <f t="shared" si="436"/>
        <v>925.26192822984967</v>
      </c>
      <c r="Q866" s="219">
        <f t="shared" si="436"/>
        <v>893.35103533469783</v>
      </c>
      <c r="R866" s="219">
        <f t="shared" si="436"/>
        <v>862.54070116167327</v>
      </c>
      <c r="S866" s="219">
        <f t="shared" si="436"/>
        <v>832.79296909499533</v>
      </c>
      <c r="T866" s="219">
        <f t="shared" si="436"/>
        <v>804.07119158549824</v>
      </c>
      <c r="U866" s="219">
        <f t="shared" si="436"/>
        <v>776.33998500289249</v>
      </c>
      <c r="V866" s="219">
        <f t="shared" si="436"/>
        <v>749.56518604510279</v>
      </c>
      <c r="W866" s="219">
        <f t="shared" si="436"/>
        <v>723.71380965098194</v>
      </c>
      <c r="X866" s="219">
        <f t="shared" si="436"/>
        <v>698.75400836455333</v>
      </c>
      <c r="Y866" s="219">
        <f t="shared" si="436"/>
        <v>674.65503310071836</v>
      </c>
      <c r="Z866" s="219">
        <f t="shared" si="436"/>
        <v>650.57121008046283</v>
      </c>
      <c r="AA866" s="219">
        <f t="shared" si="436"/>
        <v>626.50308700898245</v>
      </c>
      <c r="AB866" s="219">
        <f t="shared" si="436"/>
        <v>602.45125334361194</v>
      </c>
      <c r="AC866" s="219">
        <f t="shared" si="436"/>
        <v>578.4163453069433</v>
      </c>
      <c r="AD866" s="219">
        <f t="shared" si="436"/>
        <v>554.39905174296291</v>
      </c>
      <c r="AE866" s="219">
        <f t="shared" si="436"/>
        <v>530.40012100257854</v>
      </c>
      <c r="AF866" s="219">
        <f t="shared" si="436"/>
        <v>506.42036909700437</v>
      </c>
      <c r="AG866" s="219">
        <f t="shared" si="436"/>
        <v>482.46068942747206</v>
      </c>
      <c r="AH866" s="219">
        <f t="shared" si="436"/>
        <v>458.52206449513574</v>
      </c>
      <c r="AI866" s="219">
        <f t="shared" si="436"/>
        <v>434.6055801269402</v>
      </c>
      <c r="AJ866" s="219">
        <f t="shared" si="436"/>
        <v>410.71244293866602</v>
      </c>
      <c r="AK866" s="219">
        <f t="shared" si="436"/>
        <v>386.84400202183258</v>
      </c>
      <c r="AL866" s="219">
        <f t="shared" si="436"/>
        <v>363.00177622894313</v>
      </c>
      <c r="AM866" s="219">
        <f>AM865*($K$76/$K$71)^(1/(COUNT($D865:$D870)))</f>
        <v>625.94960277644338</v>
      </c>
      <c r="AN866" s="218">
        <f t="shared" si="435"/>
        <v>625.94960277644338</v>
      </c>
      <c r="AO866" s="218">
        <f t="shared" si="435"/>
        <v>625.94960277644338</v>
      </c>
      <c r="AP866" s="218">
        <f t="shared" si="435"/>
        <v>625.94960277644338</v>
      </c>
      <c r="AQ866" s="218">
        <f t="shared" si="435"/>
        <v>625.94960277644338</v>
      </c>
      <c r="AR866" s="218">
        <f t="shared" si="435"/>
        <v>625.94960277644338</v>
      </c>
      <c r="AS866" s="218">
        <f t="shared" si="435"/>
        <v>625.94960277644338</v>
      </c>
      <c r="AT866" s="218">
        <f t="shared" si="435"/>
        <v>625.94960277644338</v>
      </c>
      <c r="AU866" s="218">
        <f t="shared" si="435"/>
        <v>625.94960277644338</v>
      </c>
      <c r="AV866" s="218">
        <f t="shared" si="435"/>
        <v>625.94960277644338</v>
      </c>
      <c r="AW866" s="218">
        <f t="shared" si="435"/>
        <v>625.94960277644338</v>
      </c>
      <c r="AX866" s="218">
        <f t="shared" si="435"/>
        <v>625.94960277644338</v>
      </c>
      <c r="AY866" s="218">
        <f t="shared" si="435"/>
        <v>625.94960277644338</v>
      </c>
      <c r="AZ866" s="218">
        <f t="shared" si="435"/>
        <v>625.94960277644338</v>
      </c>
    </row>
    <row r="867" spans="2:52" s="202" customFormat="1" x14ac:dyDescent="0.25">
      <c r="B867" s="201"/>
      <c r="D867" s="208">
        <f t="shared" si="421"/>
        <v>34</v>
      </c>
      <c r="E867" s="202" t="s">
        <v>690</v>
      </c>
      <c r="G867"/>
      <c r="I867"/>
      <c r="J867"/>
      <c r="K867" s="219">
        <f t="shared" si="436"/>
        <v>1070.7926253496053</v>
      </c>
      <c r="L867" s="219">
        <f t="shared" si="436"/>
        <v>1033.8625974970364</v>
      </c>
      <c r="M867" s="219">
        <f t="shared" si="436"/>
        <v>998.20623078566791</v>
      </c>
      <c r="N867" s="219">
        <f t="shared" si="436"/>
        <v>963.77959855752113</v>
      </c>
      <c r="O867" s="219">
        <f t="shared" si="436"/>
        <v>930.54028911901412</v>
      </c>
      <c r="P867" s="219">
        <f t="shared" si="436"/>
        <v>898.44735349211567</v>
      </c>
      <c r="Q867" s="219">
        <f t="shared" si="436"/>
        <v>867.46125496748539</v>
      </c>
      <c r="R867" s="219">
        <f t="shared" si="436"/>
        <v>837.54382039744962</v>
      </c>
      <c r="S867" s="219">
        <f t="shared" si="436"/>
        <v>808.6581931688105</v>
      </c>
      <c r="T867" s="219">
        <f t="shared" si="436"/>
        <v>780.76878779754929</v>
      </c>
      <c r="U867" s="219">
        <f t="shared" si="436"/>
        <v>753.84124608949367</v>
      </c>
      <c r="V867" s="219">
        <f t="shared" si="436"/>
        <v>727.84239481293514</v>
      </c>
      <c r="W867" s="219">
        <f t="shared" si="436"/>
        <v>702.74020483105505</v>
      </c>
      <c r="X867" s="219">
        <f t="shared" si="436"/>
        <v>678.50375164381205</v>
      </c>
      <c r="Y867" s="219">
        <f t="shared" si="436"/>
        <v>655.10317729068049</v>
      </c>
      <c r="Z867" s="219">
        <f t="shared" si="436"/>
        <v>631.71731606118237</v>
      </c>
      <c r="AA867" s="219">
        <f t="shared" si="436"/>
        <v>608.34669978773047</v>
      </c>
      <c r="AB867" s="219">
        <f t="shared" si="436"/>
        <v>584.99190084487736</v>
      </c>
      <c r="AC867" s="219">
        <f t="shared" si="436"/>
        <v>561.65353701715162</v>
      </c>
      <c r="AD867" s="219">
        <f t="shared" si="436"/>
        <v>538.33227718548039</v>
      </c>
      <c r="AE867" s="219">
        <f t="shared" si="436"/>
        <v>515.02884801317077</v>
      </c>
      <c r="AF867" s="219">
        <f t="shared" si="436"/>
        <v>491.74404186300507</v>
      </c>
      <c r="AG867" s="219">
        <f t="shared" si="436"/>
        <v>468.47872624497973</v>
      </c>
      <c r="AH867" s="219">
        <f t="shared" si="436"/>
        <v>445.23385518685149</v>
      </c>
      <c r="AI867" s="219">
        <f t="shared" si="436"/>
        <v>422.01048304773224</v>
      </c>
      <c r="AJ867" s="219">
        <f t="shared" si="436"/>
        <v>398.80978147504601</v>
      </c>
      <c r="AK867" s="219">
        <f t="shared" si="436"/>
        <v>375.63306046293411</v>
      </c>
      <c r="AL867" s="219">
        <f t="shared" si="436"/>
        <v>352.48179484675967</v>
      </c>
      <c r="AM867" s="219">
        <f>AM866*($K$76/$K$71)^(1/(COUNT($D866:$D871)))</f>
        <v>607.80925581780969</v>
      </c>
      <c r="AN867" s="218">
        <f t="shared" si="435"/>
        <v>607.80925581780969</v>
      </c>
      <c r="AO867" s="218">
        <f t="shared" si="435"/>
        <v>607.80925581780969</v>
      </c>
      <c r="AP867" s="218">
        <f t="shared" si="435"/>
        <v>607.80925581780969</v>
      </c>
      <c r="AQ867" s="218">
        <f t="shared" si="435"/>
        <v>607.80925581780969</v>
      </c>
      <c r="AR867" s="218">
        <f t="shared" si="435"/>
        <v>607.80925581780969</v>
      </c>
      <c r="AS867" s="218">
        <f t="shared" si="435"/>
        <v>607.80925581780969</v>
      </c>
      <c r="AT867" s="218">
        <f t="shared" si="435"/>
        <v>607.80925581780969</v>
      </c>
      <c r="AU867" s="218">
        <f t="shared" si="435"/>
        <v>607.80925581780969</v>
      </c>
      <c r="AV867" s="218">
        <f t="shared" si="435"/>
        <v>607.80925581780969</v>
      </c>
      <c r="AW867" s="218">
        <f t="shared" si="435"/>
        <v>607.80925581780969</v>
      </c>
      <c r="AX867" s="218">
        <f t="shared" si="435"/>
        <v>607.80925581780969</v>
      </c>
      <c r="AY867" s="218">
        <f t="shared" si="435"/>
        <v>607.80925581780969</v>
      </c>
      <c r="AZ867" s="218">
        <f t="shared" si="435"/>
        <v>607.80925581780969</v>
      </c>
    </row>
    <row r="868" spans="2:52" s="202" customFormat="1" x14ac:dyDescent="0.25">
      <c r="B868" s="201"/>
      <c r="D868" s="208">
        <f t="shared" si="421"/>
        <v>35</v>
      </c>
      <c r="E868" s="202" t="s">
        <v>691</v>
      </c>
      <c r="G868"/>
      <c r="I868"/>
      <c r="J868"/>
      <c r="K868" s="216" cm="1">
        <f t="array" ref="K868">SUMPRODUCT((EmissionRates!$J$120:$S$179)*(EmissionRates!$E$120:$E$179=$D868)*(EmissionRates!$J$8:$S$8=$E$836)*(EmissionRates!$B$120:$B$179=K$2)*(EmissionRates!$F$120:$F$179=$F$629))</f>
        <v>1237.67790813082</v>
      </c>
      <c r="L868" s="217">
        <f t="shared" ref="L868:AL868" si="437">K868*($AM$71/$K$71)^(1/(COUNT(K$2:AM$2)))</f>
        <v>1194.9922577651789</v>
      </c>
      <c r="M868" s="217">
        <f t="shared" si="437"/>
        <v>1153.7787713083931</v>
      </c>
      <c r="N868" s="217">
        <f t="shared" si="437"/>
        <v>1113.9866760404509</v>
      </c>
      <c r="O868" s="217">
        <f t="shared" si="437"/>
        <v>1075.5669503161234</v>
      </c>
      <c r="P868" s="217">
        <f t="shared" si="437"/>
        <v>1038.4722631730285</v>
      </c>
      <c r="Q868" s="217">
        <f t="shared" si="437"/>
        <v>1002.6569160225205</v>
      </c>
      <c r="R868" s="217">
        <f t="shared" si="437"/>
        <v>968.07678635157424</v>
      </c>
      <c r="S868" s="217">
        <f t="shared" si="437"/>
        <v>934.68927336630657</v>
      </c>
      <c r="T868" s="217">
        <f t="shared" si="437"/>
        <v>902.45324551017052</v>
      </c>
      <c r="U868" s="217">
        <f t="shared" si="437"/>
        <v>871.32898979216873</v>
      </c>
      <c r="V868" s="217">
        <f t="shared" si="437"/>
        <v>841.27816286265988</v>
      </c>
      <c r="W868" s="217">
        <f t="shared" si="437"/>
        <v>812.26374377648779</v>
      </c>
      <c r="X868" s="217">
        <f t="shared" si="437"/>
        <v>784.24998838523857</v>
      </c>
      <c r="Y868" s="217">
        <f t="shared" si="437"/>
        <v>757.20238530244035</v>
      </c>
      <c r="Z868" s="217">
        <f t="shared" si="437"/>
        <v>730.17178841453881</v>
      </c>
      <c r="AA868" s="217">
        <f t="shared" si="437"/>
        <v>703.15881244114701</v>
      </c>
      <c r="AB868" s="217">
        <f t="shared" si="437"/>
        <v>676.16411896259524</v>
      </c>
      <c r="AC868" s="217">
        <f t="shared" si="437"/>
        <v>649.18842204643022</v>
      </c>
      <c r="AD868" s="217">
        <f t="shared" si="437"/>
        <v>622.23249482007839</v>
      </c>
      <c r="AE868" s="217">
        <f t="shared" si="437"/>
        <v>595.29717719885173</v>
      </c>
      <c r="AF868" s="217">
        <f t="shared" si="437"/>
        <v>568.38338503693831</v>
      </c>
      <c r="AG868" s="217">
        <f t="shared" si="437"/>
        <v>541.49212104759249</v>
      </c>
      <c r="AH868" s="217">
        <f t="shared" si="437"/>
        <v>514.62448794580337</v>
      </c>
      <c r="AI868" s="217">
        <f t="shared" si="437"/>
        <v>487.78170441476789</v>
      </c>
      <c r="AJ868" s="217">
        <f t="shared" si="437"/>
        <v>460.96512470562521</v>
      </c>
      <c r="AK868" s="217">
        <f t="shared" si="437"/>
        <v>434.17626297785904</v>
      </c>
      <c r="AL868" s="217">
        <f t="shared" si="437"/>
        <v>407.41682392302562</v>
      </c>
      <c r="AM868" s="216" cm="1">
        <f t="array" ref="AM868">SUMPRODUCT((EmissionRates!$J$120:$S$179)*(EmissionRates!$E$120:$E$179=$D868)*(EmissionRates!$J$8:$S$8=$E$836)*(EmissionRates!$B$120:$B$179=AM$2)*(EmissionRates!$F$120:$F$179=$F$629))</f>
        <v>594.22090777773099</v>
      </c>
      <c r="AN868" s="218">
        <f t="shared" si="435"/>
        <v>594.22090777773099</v>
      </c>
      <c r="AO868" s="218">
        <f t="shared" si="435"/>
        <v>594.22090777773099</v>
      </c>
      <c r="AP868" s="218">
        <f t="shared" si="435"/>
        <v>594.22090777773099</v>
      </c>
      <c r="AQ868" s="218">
        <f t="shared" si="435"/>
        <v>594.22090777773099</v>
      </c>
      <c r="AR868" s="218">
        <f t="shared" si="435"/>
        <v>594.22090777773099</v>
      </c>
      <c r="AS868" s="218">
        <f t="shared" si="435"/>
        <v>594.22090777773099</v>
      </c>
      <c r="AT868" s="218">
        <f t="shared" si="435"/>
        <v>594.22090777773099</v>
      </c>
      <c r="AU868" s="218">
        <f t="shared" si="435"/>
        <v>594.22090777773099</v>
      </c>
      <c r="AV868" s="218">
        <f t="shared" si="435"/>
        <v>594.22090777773099</v>
      </c>
      <c r="AW868" s="218">
        <f t="shared" si="435"/>
        <v>594.22090777773099</v>
      </c>
      <c r="AX868" s="218">
        <f t="shared" si="435"/>
        <v>594.22090777773099</v>
      </c>
      <c r="AY868" s="218">
        <f t="shared" si="435"/>
        <v>594.22090777773099</v>
      </c>
      <c r="AZ868" s="218">
        <f t="shared" si="435"/>
        <v>594.22090777773099</v>
      </c>
    </row>
    <row r="869" spans="2:52" s="202" customFormat="1" x14ac:dyDescent="0.25">
      <c r="B869" s="201"/>
      <c r="D869" s="208">
        <f t="shared" si="421"/>
        <v>36</v>
      </c>
      <c r="E869" s="202" t="s">
        <v>692</v>
      </c>
      <c r="G869"/>
      <c r="I869"/>
      <c r="J869"/>
      <c r="K869" s="219">
        <f t="shared" ref="K869:AL872" si="438">K868*($K$76/$K$71)^(1/(COUNT($D868:$D873)))</f>
        <v>1201.8093548528213</v>
      </c>
      <c r="L869" s="219">
        <f t="shared" si="438"/>
        <v>1160.3607569660908</v>
      </c>
      <c r="M869" s="219">
        <f t="shared" si="438"/>
        <v>1120.3416589079634</v>
      </c>
      <c r="N869" s="219">
        <f t="shared" si="438"/>
        <v>1081.7027593784155</v>
      </c>
      <c r="O869" s="219">
        <f t="shared" si="438"/>
        <v>1044.3964574051433</v>
      </c>
      <c r="P869" s="219">
        <f t="shared" si="438"/>
        <v>1008.3767937018157</v>
      </c>
      <c r="Q869" s="219">
        <f t="shared" si="438"/>
        <v>973.59939404879356</v>
      </c>
      <c r="R869" s="219">
        <f t="shared" si="438"/>
        <v>940.02141462656243</v>
      </c>
      <c r="S869" s="219">
        <f t="shared" si="438"/>
        <v>907.60148923453255</v>
      </c>
      <c r="T869" s="219">
        <f t="shared" si="438"/>
        <v>876.29967833018418</v>
      </c>
      <c r="U869" s="219">
        <f t="shared" si="438"/>
        <v>846.077419825775</v>
      </c>
      <c r="V869" s="219">
        <f t="shared" si="438"/>
        <v>816.89748158199609</v>
      </c>
      <c r="W869" s="219">
        <f t="shared" si="438"/>
        <v>788.72391554004957</v>
      </c>
      <c r="X869" s="219">
        <f t="shared" si="438"/>
        <v>761.52201343564241</v>
      </c>
      <c r="Y869" s="219">
        <f t="shared" si="438"/>
        <v>735.25826404033762</v>
      </c>
      <c r="Z869" s="219">
        <f t="shared" si="438"/>
        <v>709.01102799150453</v>
      </c>
      <c r="AA869" s="219">
        <f t="shared" si="438"/>
        <v>682.78090219386013</v>
      </c>
      <c r="AB869" s="219">
        <f t="shared" si="438"/>
        <v>656.5685290547907</v>
      </c>
      <c r="AC869" s="219">
        <f t="shared" si="438"/>
        <v>630.37460194779192</v>
      </c>
      <c r="AD869" s="219">
        <f t="shared" si="438"/>
        <v>604.19987159465279</v>
      </c>
      <c r="AE869" s="219">
        <f t="shared" si="438"/>
        <v>578.04515356950026</v>
      </c>
      <c r="AF869" s="219">
        <f t="shared" si="438"/>
        <v>551.91133718458877</v>
      </c>
      <c r="AG869" s="219">
        <f t="shared" si="438"/>
        <v>525.79939609401822</v>
      </c>
      <c r="AH869" s="219">
        <f t="shared" si="438"/>
        <v>499.71040105552026</v>
      </c>
      <c r="AI869" s="219">
        <f t="shared" si="438"/>
        <v>473.64553543421528</v>
      </c>
      <c r="AJ869" s="219">
        <f t="shared" si="438"/>
        <v>447.60611423433596</v>
      </c>
      <c r="AK869" s="219">
        <f t="shared" si="438"/>
        <v>421.59360773423191</v>
      </c>
      <c r="AL869" s="219">
        <f t="shared" si="438"/>
        <v>395.60967122260638</v>
      </c>
      <c r="AM869" s="219">
        <f>AM868*($K$76/$K$71)^(1/(COUNT($D868:$D873)))</f>
        <v>577.00007499926187</v>
      </c>
      <c r="AN869" s="218">
        <f t="shared" si="435"/>
        <v>577.00007499926187</v>
      </c>
      <c r="AO869" s="218">
        <f t="shared" si="435"/>
        <v>577.00007499926187</v>
      </c>
      <c r="AP869" s="218">
        <f t="shared" si="435"/>
        <v>577.00007499926187</v>
      </c>
      <c r="AQ869" s="218">
        <f t="shared" si="435"/>
        <v>577.00007499926187</v>
      </c>
      <c r="AR869" s="218">
        <f t="shared" si="435"/>
        <v>577.00007499926187</v>
      </c>
      <c r="AS869" s="218">
        <f t="shared" si="435"/>
        <v>577.00007499926187</v>
      </c>
      <c r="AT869" s="218">
        <f t="shared" si="435"/>
        <v>577.00007499926187</v>
      </c>
      <c r="AU869" s="218">
        <f t="shared" si="435"/>
        <v>577.00007499926187</v>
      </c>
      <c r="AV869" s="218">
        <f t="shared" si="435"/>
        <v>577.00007499926187</v>
      </c>
      <c r="AW869" s="218">
        <f t="shared" si="435"/>
        <v>577.00007499926187</v>
      </c>
      <c r="AX869" s="218">
        <f t="shared" si="435"/>
        <v>577.00007499926187</v>
      </c>
      <c r="AY869" s="218">
        <f t="shared" si="435"/>
        <v>577.00007499926187</v>
      </c>
      <c r="AZ869" s="218">
        <f t="shared" si="435"/>
        <v>577.00007499926187</v>
      </c>
    </row>
    <row r="870" spans="2:52" s="202" customFormat="1" x14ac:dyDescent="0.25">
      <c r="B870" s="201"/>
      <c r="D870" s="208">
        <f t="shared" si="421"/>
        <v>37</v>
      </c>
      <c r="E870" s="202" t="s">
        <v>693</v>
      </c>
      <c r="G870"/>
      <c r="I870"/>
      <c r="J870"/>
      <c r="K870" s="219">
        <f t="shared" si="438"/>
        <v>1166.9802910137184</v>
      </c>
      <c r="L870" s="219">
        <f t="shared" si="438"/>
        <v>1126.7328951778863</v>
      </c>
      <c r="M870" s="219">
        <f t="shared" si="438"/>
        <v>1087.8735715177711</v>
      </c>
      <c r="N870" s="219">
        <f t="shared" si="438"/>
        <v>1050.3544475108163</v>
      </c>
      <c r="O870" s="219">
        <f t="shared" si="438"/>
        <v>1014.1293016857977</v>
      </c>
      <c r="P870" s="219">
        <f t="shared" si="438"/>
        <v>979.15350668054646</v>
      </c>
      <c r="Q870" s="219">
        <f t="shared" si="438"/>
        <v>945.38397426352321</v>
      </c>
      <c r="R870" s="219">
        <f t="shared" si="438"/>
        <v>912.77910225151697</v>
      </c>
      <c r="S870" s="219">
        <f t="shared" si="438"/>
        <v>881.2987232580723</v>
      </c>
      <c r="T870" s="219">
        <f t="shared" si="438"/>
        <v>850.90405520950628</v>
      </c>
      <c r="U870" s="219">
        <f t="shared" si="438"/>
        <v>821.5576535675533</v>
      </c>
      <c r="V870" s="219">
        <f t="shared" si="438"/>
        <v>793.22336519978001</v>
      </c>
      <c r="W870" s="219">
        <f t="shared" si="438"/>
        <v>765.86628384093888</v>
      </c>
      <c r="X870" s="219">
        <f t="shared" si="438"/>
        <v>739.45270709039403</v>
      </c>
      <c r="Y870" s="219">
        <f t="shared" si="438"/>
        <v>713.95009489264032</v>
      </c>
      <c r="Z870" s="219">
        <f t="shared" si="438"/>
        <v>688.46351747593837</v>
      </c>
      <c r="AA870" s="219">
        <f t="shared" si="438"/>
        <v>662.99355444639434</v>
      </c>
      <c r="AB870" s="219">
        <f t="shared" si="438"/>
        <v>637.54082959409243</v>
      </c>
      <c r="AC870" s="219">
        <f t="shared" si="438"/>
        <v>612.10601619820147</v>
      </c>
      <c r="AD870" s="219">
        <f t="shared" si="438"/>
        <v>586.68984322420044</v>
      </c>
      <c r="AE870" s="219">
        <f t="shared" si="438"/>
        <v>561.29310261045134</v>
      </c>
      <c r="AF870" s="219">
        <f t="shared" si="438"/>
        <v>535.91665789647425</v>
      </c>
      <c r="AG870" s="219">
        <f t="shared" si="438"/>
        <v>510.56145451936391</v>
      </c>
      <c r="AH870" s="219">
        <f t="shared" si="438"/>
        <v>485.22853220573262</v>
      </c>
      <c r="AI870" s="219">
        <f t="shared" si="438"/>
        <v>459.91904002616064</v>
      </c>
      <c r="AJ870" s="219">
        <f t="shared" si="438"/>
        <v>434.63425487536995</v>
      </c>
      <c r="AK870" s="219">
        <f t="shared" si="438"/>
        <v>409.37560442227442</v>
      </c>
      <c r="AL870" s="219">
        <f t="shared" si="438"/>
        <v>384.1446959844447</v>
      </c>
      <c r="AM870" s="219">
        <f>AM869*($K$76/$K$71)^(1/(COUNT($D869:$D874)))</f>
        <v>560.27831096391901</v>
      </c>
      <c r="AN870" s="218">
        <f t="shared" si="435"/>
        <v>560.27831096391901</v>
      </c>
      <c r="AO870" s="218">
        <f t="shared" si="435"/>
        <v>560.27831096391901</v>
      </c>
      <c r="AP870" s="218">
        <f t="shared" si="435"/>
        <v>560.27831096391901</v>
      </c>
      <c r="AQ870" s="218">
        <f t="shared" si="435"/>
        <v>560.27831096391901</v>
      </c>
      <c r="AR870" s="218">
        <f t="shared" si="435"/>
        <v>560.27831096391901</v>
      </c>
      <c r="AS870" s="218">
        <f t="shared" si="435"/>
        <v>560.27831096391901</v>
      </c>
      <c r="AT870" s="218">
        <f t="shared" si="435"/>
        <v>560.27831096391901</v>
      </c>
      <c r="AU870" s="218">
        <f t="shared" si="435"/>
        <v>560.27831096391901</v>
      </c>
      <c r="AV870" s="218">
        <f t="shared" si="435"/>
        <v>560.27831096391901</v>
      </c>
      <c r="AW870" s="218">
        <f t="shared" si="435"/>
        <v>560.27831096391901</v>
      </c>
      <c r="AX870" s="218">
        <f t="shared" si="435"/>
        <v>560.27831096391901</v>
      </c>
      <c r="AY870" s="218">
        <f t="shared" si="435"/>
        <v>560.27831096391901</v>
      </c>
      <c r="AZ870" s="218">
        <f t="shared" si="435"/>
        <v>560.27831096391901</v>
      </c>
    </row>
    <row r="871" spans="2:52" s="202" customFormat="1" x14ac:dyDescent="0.25">
      <c r="B871" s="201"/>
      <c r="D871" s="208">
        <f t="shared" si="421"/>
        <v>38</v>
      </c>
      <c r="E871" s="202" t="s">
        <v>694</v>
      </c>
      <c r="G871"/>
      <c r="I871"/>
      <c r="J871"/>
      <c r="K871" s="219">
        <f t="shared" si="438"/>
        <v>1133.1605916657556</v>
      </c>
      <c r="L871" s="219">
        <f t="shared" si="438"/>
        <v>1094.0795864169693</v>
      </c>
      <c r="M871" s="219">
        <f t="shared" si="438"/>
        <v>1056.3464262860671</v>
      </c>
      <c r="N871" s="219">
        <f t="shared" si="438"/>
        <v>1019.9146261212416</v>
      </c>
      <c r="O871" s="219">
        <f t="shared" si="438"/>
        <v>984.73930397368554</v>
      </c>
      <c r="P871" s="219">
        <f t="shared" si="438"/>
        <v>950.77712580553271</v>
      </c>
      <c r="Q871" s="219">
        <f t="shared" si="438"/>
        <v>917.98625210473585</v>
      </c>
      <c r="R871" s="219">
        <f t="shared" si="438"/>
        <v>886.32628634111791</v>
      </c>
      <c r="S871" s="219">
        <f t="shared" si="438"/>
        <v>855.75822520009683</v>
      </c>
      <c r="T871" s="219">
        <f t="shared" si="438"/>
        <v>826.24441053277394</v>
      </c>
      <c r="U871" s="219">
        <f t="shared" si="438"/>
        <v>797.74848296319226</v>
      </c>
      <c r="V871" s="219">
        <f t="shared" si="438"/>
        <v>770.23533709560991</v>
      </c>
      <c r="W871" s="219">
        <f t="shared" si="438"/>
        <v>743.67107826660776</v>
      </c>
      <c r="X871" s="219">
        <f t="shared" si="438"/>
        <v>718.02298078875208</v>
      </c>
      <c r="Y871" s="219">
        <f t="shared" si="438"/>
        <v>693.25944763436985</v>
      </c>
      <c r="Z871" s="219">
        <f t="shared" si="438"/>
        <v>668.51148456469571</v>
      </c>
      <c r="AA871" s="219">
        <f t="shared" si="438"/>
        <v>643.77965438854778</v>
      </c>
      <c r="AB871" s="219">
        <f t="shared" si="438"/>
        <v>619.06456281824717</v>
      </c>
      <c r="AC871" s="219">
        <f t="shared" si="438"/>
        <v>594.3668636209801</v>
      </c>
      <c r="AD871" s="219">
        <f t="shared" si="438"/>
        <v>569.68726463642486</v>
      </c>
      <c r="AE871" s="219">
        <f t="shared" si="438"/>
        <v>545.02653485215524</v>
      </c>
      <c r="AF871" s="219">
        <f t="shared" si="438"/>
        <v>520.38551278186424</v>
      </c>
      <c r="AG871" s="219">
        <f t="shared" si="438"/>
        <v>495.76511646338508</v>
      </c>
      <c r="AH871" s="219">
        <f t="shared" si="438"/>
        <v>471.16635549150885</v>
      </c>
      <c r="AI871" s="219">
        <f t="shared" si="438"/>
        <v>446.59034563614921</v>
      </c>
      <c r="AJ871" s="219">
        <f t="shared" si="438"/>
        <v>422.03832678695107</v>
      </c>
      <c r="AK871" s="219">
        <f t="shared" si="438"/>
        <v>397.5116852382364</v>
      </c>
      <c r="AL871" s="219">
        <f t="shared" si="438"/>
        <v>373.01198172667165</v>
      </c>
      <c r="AM871" s="219">
        <f>AM870*($K$76/$K$71)^(1/(COUNT($D870:$D875)))</f>
        <v>544.0411523984352</v>
      </c>
      <c r="AN871" s="218">
        <f t="shared" si="435"/>
        <v>544.0411523984352</v>
      </c>
      <c r="AO871" s="218">
        <f t="shared" si="435"/>
        <v>544.0411523984352</v>
      </c>
      <c r="AP871" s="218">
        <f t="shared" si="435"/>
        <v>544.0411523984352</v>
      </c>
      <c r="AQ871" s="218">
        <f t="shared" si="435"/>
        <v>544.0411523984352</v>
      </c>
      <c r="AR871" s="218">
        <f t="shared" si="435"/>
        <v>544.0411523984352</v>
      </c>
      <c r="AS871" s="218">
        <f t="shared" si="435"/>
        <v>544.0411523984352</v>
      </c>
      <c r="AT871" s="218">
        <f t="shared" si="435"/>
        <v>544.0411523984352</v>
      </c>
      <c r="AU871" s="218">
        <f t="shared" si="435"/>
        <v>544.0411523984352</v>
      </c>
      <c r="AV871" s="218">
        <f t="shared" si="435"/>
        <v>544.0411523984352</v>
      </c>
      <c r="AW871" s="218">
        <f t="shared" si="435"/>
        <v>544.0411523984352</v>
      </c>
      <c r="AX871" s="218">
        <f t="shared" si="435"/>
        <v>544.0411523984352</v>
      </c>
      <c r="AY871" s="218">
        <f t="shared" si="435"/>
        <v>544.0411523984352</v>
      </c>
      <c r="AZ871" s="218">
        <f t="shared" si="435"/>
        <v>544.0411523984352</v>
      </c>
    </row>
    <row r="872" spans="2:52" s="202" customFormat="1" x14ac:dyDescent="0.25">
      <c r="B872" s="201"/>
      <c r="D872" s="208">
        <f t="shared" si="421"/>
        <v>39</v>
      </c>
      <c r="E872" s="202" t="s">
        <v>695</v>
      </c>
      <c r="G872"/>
      <c r="I872"/>
      <c r="J872"/>
      <c r="K872" s="219">
        <f t="shared" si="438"/>
        <v>1100.3210048979229</v>
      </c>
      <c r="L872" s="219">
        <f t="shared" si="438"/>
        <v>1062.3725876267638</v>
      </c>
      <c r="M872" s="219">
        <f t="shared" si="438"/>
        <v>1025.7329542168375</v>
      </c>
      <c r="N872" s="219">
        <f t="shared" si="438"/>
        <v>990.35696668035484</v>
      </c>
      <c r="O872" s="219">
        <f t="shared" si="438"/>
        <v>956.20104377086534</v>
      </c>
      <c r="P872" s="219">
        <f t="shared" si="438"/>
        <v>923.22310729359072</v>
      </c>
      <c r="Q872" s="219">
        <f t="shared" si="438"/>
        <v>891.38253026743155</v>
      </c>
      <c r="R872" s="219">
        <f t="shared" si="438"/>
        <v>860.64008687478884</v>
      </c>
      <c r="S872" s="219">
        <f t="shared" si="438"/>
        <v>830.95790413754219</v>
      </c>
      <c r="T872" s="219">
        <f t="shared" si="438"/>
        <v>802.29941525964921</v>
      </c>
      <c r="U872" s="219">
        <f t="shared" si="438"/>
        <v>774.62931457888965</v>
      </c>
      <c r="V872" s="219">
        <f t="shared" si="438"/>
        <v>747.91351407225591</v>
      </c>
      <c r="W872" s="219">
        <f t="shared" si="438"/>
        <v>722.11910136140705</v>
      </c>
      <c r="X872" s="219">
        <f t="shared" si="438"/>
        <v>697.21429916645184</v>
      </c>
      <c r="Y872" s="219">
        <f t="shared" si="438"/>
        <v>673.16842615810947</v>
      </c>
      <c r="Z872" s="219">
        <f t="shared" si="438"/>
        <v>649.13767200527468</v>
      </c>
      <c r="AA872" s="219">
        <f t="shared" si="438"/>
        <v>625.12258320627177</v>
      </c>
      <c r="AB872" s="219">
        <f t="shared" si="438"/>
        <v>601.12374791956165</v>
      </c>
      <c r="AC872" s="219">
        <f t="shared" si="438"/>
        <v>577.14180096581572</v>
      </c>
      <c r="AD872" s="219">
        <f t="shared" si="438"/>
        <v>553.17742967114793</v>
      </c>
      <c r="AE872" s="219">
        <f t="shared" si="438"/>
        <v>529.23138073746998</v>
      </c>
      <c r="AF872" s="219">
        <f t="shared" si="438"/>
        <v>505.3044683779093</v>
      </c>
      <c r="AG872" s="219">
        <f t="shared" si="438"/>
        <v>481.39758402508238</v>
      </c>
      <c r="AH872" s="219">
        <f t="shared" si="438"/>
        <v>457.51170801519521</v>
      </c>
      <c r="AI872" s="219">
        <f t="shared" si="438"/>
        <v>433.6479237825655</v>
      </c>
      <c r="AJ872" s="219">
        <f t="shared" si="438"/>
        <v>409.8074352841877</v>
      </c>
      <c r="AK872" s="219">
        <f t="shared" si="438"/>
        <v>385.99158863884901</v>
      </c>
      <c r="AL872" s="219">
        <f t="shared" si="438"/>
        <v>362.20189935225085</v>
      </c>
      <c r="AM872" s="219">
        <f>AM871*($K$76/$K$71)^(1/(COUNT($D871:$D876)))</f>
        <v>528.27455518276895</v>
      </c>
      <c r="AN872" s="218">
        <f t="shared" si="435"/>
        <v>528.27455518276895</v>
      </c>
      <c r="AO872" s="218">
        <f t="shared" si="435"/>
        <v>528.27455518276895</v>
      </c>
      <c r="AP872" s="218">
        <f t="shared" si="435"/>
        <v>528.27455518276895</v>
      </c>
      <c r="AQ872" s="218">
        <f t="shared" si="435"/>
        <v>528.27455518276895</v>
      </c>
      <c r="AR872" s="218">
        <f t="shared" si="435"/>
        <v>528.27455518276895</v>
      </c>
      <c r="AS872" s="218">
        <f t="shared" si="435"/>
        <v>528.27455518276895</v>
      </c>
      <c r="AT872" s="218">
        <f t="shared" si="435"/>
        <v>528.27455518276895</v>
      </c>
      <c r="AU872" s="218">
        <f t="shared" si="435"/>
        <v>528.27455518276895</v>
      </c>
      <c r="AV872" s="218">
        <f t="shared" si="435"/>
        <v>528.27455518276895</v>
      </c>
      <c r="AW872" s="218">
        <f t="shared" si="435"/>
        <v>528.27455518276895</v>
      </c>
      <c r="AX872" s="218">
        <f t="shared" si="435"/>
        <v>528.27455518276895</v>
      </c>
      <c r="AY872" s="218">
        <f t="shared" si="435"/>
        <v>528.27455518276895</v>
      </c>
      <c r="AZ872" s="218">
        <f t="shared" si="435"/>
        <v>528.27455518276895</v>
      </c>
    </row>
    <row r="873" spans="2:52" s="202" customFormat="1" x14ac:dyDescent="0.25">
      <c r="B873" s="201"/>
      <c r="D873" s="208">
        <f t="shared" si="421"/>
        <v>40</v>
      </c>
      <c r="E873" s="202" t="s">
        <v>696</v>
      </c>
      <c r="G873"/>
      <c r="I873"/>
      <c r="J873"/>
      <c r="K873" s="216" cm="1">
        <f t="array" ref="K873">SUMPRODUCT((EmissionRates!$J$120:$S$179)*(EmissionRates!$E$120:$E$179=$D873)*(EmissionRates!$J$8:$S$8=$E$836)*(EmissionRates!$B$120:$B$179=K$2)*(EmissionRates!$F$120:$F$179=$F$629))</f>
        <v>1199.2257569560099</v>
      </c>
      <c r="L873" s="217">
        <f t="shared" ref="L873:AL873" si="439">K873*($AM$71/$K$71)^(1/(COUNT(K$2:AM$2)))</f>
        <v>1157.8662634766411</v>
      </c>
      <c r="M873" s="217">
        <f t="shared" si="439"/>
        <v>1117.9331967488222</v>
      </c>
      <c r="N873" s="217">
        <f t="shared" si="439"/>
        <v>1079.3773614583374</v>
      </c>
      <c r="O873" s="217">
        <f t="shared" si="439"/>
        <v>1042.151258963399</v>
      </c>
      <c r="P873" s="217">
        <f t="shared" si="439"/>
        <v>1006.2090287789669</v>
      </c>
      <c r="Q873" s="217">
        <f t="shared" si="439"/>
        <v>971.50639207918459</v>
      </c>
      <c r="R873" s="217">
        <f t="shared" si="439"/>
        <v>938.0005971483323</v>
      </c>
      <c r="S873" s="217">
        <f t="shared" si="439"/>
        <v>905.6503667130936</v>
      </c>
      <c r="T873" s="217">
        <f t="shared" si="439"/>
        <v>874.4158470912538</v>
      </c>
      <c r="U873" s="217">
        <f t="shared" si="439"/>
        <v>844.25855909418306</v>
      </c>
      <c r="V873" s="217">
        <f t="shared" si="439"/>
        <v>815.14135062261914</v>
      </c>
      <c r="W873" s="217">
        <f t="shared" si="439"/>
        <v>787.02835089734992</v>
      </c>
      <c r="X873" s="217">
        <f t="shared" si="439"/>
        <v>759.88492626841128</v>
      </c>
      <c r="Y873" s="217">
        <f t="shared" si="439"/>
        <v>733.67763754835926</v>
      </c>
      <c r="Z873" s="217">
        <f t="shared" si="439"/>
        <v>707.48682667509911</v>
      </c>
      <c r="AA873" s="217">
        <f t="shared" si="439"/>
        <v>681.313089270148</v>
      </c>
      <c r="AB873" s="217">
        <f t="shared" si="439"/>
        <v>655.15706635987237</v>
      </c>
      <c r="AC873" s="217">
        <f t="shared" si="439"/>
        <v>629.01944982718351</v>
      </c>
      <c r="AD873" s="217">
        <f t="shared" si="439"/>
        <v>602.90098878000117</v>
      </c>
      <c r="AE873" s="217">
        <f t="shared" si="439"/>
        <v>576.80249703916627</v>
      </c>
      <c r="AF873" s="217">
        <f t="shared" si="439"/>
        <v>550.7248620051281</v>
      </c>
      <c r="AG873" s="217">
        <f t="shared" si="439"/>
        <v>524.6690552388668</v>
      </c>
      <c r="AH873" s="217">
        <f t="shared" si="439"/>
        <v>498.63614519624542</v>
      </c>
      <c r="AI873" s="217">
        <f t="shared" si="439"/>
        <v>472.62731269843704</v>
      </c>
      <c r="AJ873" s="217">
        <f t="shared" si="439"/>
        <v>446.64386992273501</v>
      </c>
      <c r="AK873" s="217">
        <f t="shared" si="439"/>
        <v>420.68728398674801</v>
      </c>
      <c r="AL873" s="217">
        <f t="shared" si="439"/>
        <v>394.75920662071098</v>
      </c>
      <c r="AM873" s="216" cm="1">
        <f t="array" ref="AM873">SUMPRODUCT((EmissionRates!$J$120:$S$179)*(EmissionRates!$E$120:$E$179=$D873)*(EmissionRates!$J$8:$S$8=$E$836)*(EmissionRates!$B$120:$B$179=AM$2)*(EmissionRates!$F$120:$F$179=$F$629))</f>
        <v>525.91857468111698</v>
      </c>
      <c r="AN873" s="218">
        <f t="shared" si="435"/>
        <v>525.91857468111698</v>
      </c>
      <c r="AO873" s="218">
        <f t="shared" si="435"/>
        <v>525.91857468111698</v>
      </c>
      <c r="AP873" s="218">
        <f t="shared" si="435"/>
        <v>525.91857468111698</v>
      </c>
      <c r="AQ873" s="218">
        <f t="shared" si="435"/>
        <v>525.91857468111698</v>
      </c>
      <c r="AR873" s="218">
        <f t="shared" si="435"/>
        <v>525.91857468111698</v>
      </c>
      <c r="AS873" s="218">
        <f t="shared" si="435"/>
        <v>525.91857468111698</v>
      </c>
      <c r="AT873" s="218">
        <f t="shared" si="435"/>
        <v>525.91857468111698</v>
      </c>
      <c r="AU873" s="218">
        <f t="shared" si="435"/>
        <v>525.91857468111698</v>
      </c>
      <c r="AV873" s="218">
        <f t="shared" si="435"/>
        <v>525.91857468111698</v>
      </c>
      <c r="AW873" s="218">
        <f t="shared" si="435"/>
        <v>525.91857468111698</v>
      </c>
      <c r="AX873" s="218">
        <f t="shared" si="435"/>
        <v>525.91857468111698</v>
      </c>
      <c r="AY873" s="218">
        <f t="shared" si="435"/>
        <v>525.91857468111698</v>
      </c>
      <c r="AZ873" s="218">
        <f t="shared" si="435"/>
        <v>525.91857468111698</v>
      </c>
    </row>
    <row r="874" spans="2:52" s="202" customFormat="1" x14ac:dyDescent="0.25">
      <c r="B874" s="201"/>
      <c r="D874" s="208">
        <f t="shared" si="421"/>
        <v>41</v>
      </c>
      <c r="E874" s="202" t="s">
        <v>697</v>
      </c>
      <c r="G874"/>
      <c r="I874"/>
      <c r="J874"/>
      <c r="K874" s="219">
        <f t="shared" ref="K874:AL877" si="440">K873*($K$76/$K$71)^(1/(COUNT($D873:$D878)))</f>
        <v>1164.471567135585</v>
      </c>
      <c r="L874" s="219">
        <f t="shared" si="440"/>
        <v>1124.3106934147736</v>
      </c>
      <c r="M874" s="219">
        <f t="shared" si="440"/>
        <v>1085.5349078520067</v>
      </c>
      <c r="N874" s="219">
        <f t="shared" si="440"/>
        <v>1048.0964408390112</v>
      </c>
      <c r="O874" s="219">
        <f t="shared" si="440"/>
        <v>1011.9491702694872</v>
      </c>
      <c r="P874" s="219">
        <f t="shared" si="440"/>
        <v>977.04856471924404</v>
      </c>
      <c r="Q874" s="219">
        <f t="shared" si="440"/>
        <v>943.351628585963</v>
      </c>
      <c r="R874" s="219">
        <f t="shared" si="440"/>
        <v>910.81684912101161</v>
      </c>
      <c r="S874" s="219">
        <f t="shared" si="440"/>
        <v>879.40414528804888</v>
      </c>
      <c r="T874" s="219">
        <f t="shared" si="440"/>
        <v>849.07481838542037</v>
      </c>
      <c r="U874" s="219">
        <f t="shared" si="440"/>
        <v>819.79150437151338</v>
      </c>
      <c r="V874" s="219">
        <f t="shared" si="440"/>
        <v>791.51812783433877</v>
      </c>
      <c r="W874" s="219">
        <f t="shared" si="440"/>
        <v>764.21985754863192</v>
      </c>
      <c r="X874" s="219">
        <f t="shared" si="440"/>
        <v>737.86306356572356</v>
      </c>
      <c r="Y874" s="219">
        <f t="shared" si="440"/>
        <v>712.41527578331591</v>
      </c>
      <c r="Z874" s="219">
        <f t="shared" si="440"/>
        <v>686.98348831107967</v>
      </c>
      <c r="AA874" s="219">
        <f t="shared" si="440"/>
        <v>661.56827950910861</v>
      </c>
      <c r="AB874" s="219">
        <f t="shared" si="440"/>
        <v>636.17027182648997</v>
      </c>
      <c r="AC874" s="219">
        <f t="shared" si="440"/>
        <v>610.79013709500623</v>
      </c>
      <c r="AD874" s="219">
        <f t="shared" si="440"/>
        <v>585.42860271303755</v>
      </c>
      <c r="AE874" s="219">
        <f t="shared" si="440"/>
        <v>560.08645891647143</v>
      </c>
      <c r="AF874" s="219">
        <f t="shared" si="440"/>
        <v>534.76456738842762</v>
      </c>
      <c r="AG874" s="219">
        <f t="shared" si="440"/>
        <v>509.46387153354095</v>
      </c>
      <c r="AH874" s="219">
        <f t="shared" si="440"/>
        <v>484.1854088432645</v>
      </c>
      <c r="AI874" s="219">
        <f t="shared" si="440"/>
        <v>458.930325917956</v>
      </c>
      <c r="AJ874" s="219">
        <f t="shared" si="440"/>
        <v>433.69989690732444</v>
      </c>
      <c r="AK874" s="219">
        <f t="shared" si="440"/>
        <v>408.49554641114258</v>
      </c>
      <c r="AL874" s="219">
        <f t="shared" si="440"/>
        <v>383.31887829163907</v>
      </c>
      <c r="AM874" s="219">
        <f>AM873*($K$76/$K$71)^(1/(COUNT($D873:$D878)))</f>
        <v>510.67717924865934</v>
      </c>
      <c r="AN874" s="218">
        <f t="shared" si="435"/>
        <v>510.67717924865934</v>
      </c>
      <c r="AO874" s="218">
        <f t="shared" si="435"/>
        <v>510.67717924865934</v>
      </c>
      <c r="AP874" s="218">
        <f t="shared" si="435"/>
        <v>510.67717924865934</v>
      </c>
      <c r="AQ874" s="218">
        <f t="shared" si="435"/>
        <v>510.67717924865934</v>
      </c>
      <c r="AR874" s="218">
        <f t="shared" si="435"/>
        <v>510.67717924865934</v>
      </c>
      <c r="AS874" s="218">
        <f t="shared" si="435"/>
        <v>510.67717924865934</v>
      </c>
      <c r="AT874" s="218">
        <f t="shared" si="435"/>
        <v>510.67717924865934</v>
      </c>
      <c r="AU874" s="218">
        <f t="shared" si="435"/>
        <v>510.67717924865934</v>
      </c>
      <c r="AV874" s="218">
        <f t="shared" si="435"/>
        <v>510.67717924865934</v>
      </c>
      <c r="AW874" s="218">
        <f t="shared" si="435"/>
        <v>510.67717924865934</v>
      </c>
      <c r="AX874" s="218">
        <f t="shared" si="435"/>
        <v>510.67717924865934</v>
      </c>
      <c r="AY874" s="218">
        <f t="shared" si="435"/>
        <v>510.67717924865934</v>
      </c>
      <c r="AZ874" s="218">
        <f t="shared" si="435"/>
        <v>510.67717924865934</v>
      </c>
    </row>
    <row r="875" spans="2:52" s="202" customFormat="1" x14ac:dyDescent="0.25">
      <c r="B875" s="201"/>
      <c r="D875" s="208">
        <f t="shared" si="421"/>
        <v>42</v>
      </c>
      <c r="E875" s="202" t="s">
        <v>698</v>
      </c>
      <c r="G875"/>
      <c r="I875"/>
      <c r="J875"/>
      <c r="K875" s="219">
        <f t="shared" si="440"/>
        <v>1130.7245719180678</v>
      </c>
      <c r="L875" s="219">
        <f t="shared" si="440"/>
        <v>1091.7275813281442</v>
      </c>
      <c r="M875" s="219">
        <f t="shared" si="440"/>
        <v>1054.0755383168257</v>
      </c>
      <c r="N875" s="219">
        <f t="shared" si="440"/>
        <v>1017.7220576640783</v>
      </c>
      <c r="O875" s="219">
        <f t="shared" si="440"/>
        <v>982.62235390637159</v>
      </c>
      <c r="P875" s="219">
        <f t="shared" si="440"/>
        <v>948.73318616348479</v>
      </c>
      <c r="Q875" s="219">
        <f t="shared" si="440"/>
        <v>916.01280486814801</v>
      </c>
      <c r="R875" s="219">
        <f t="shared" si="440"/>
        <v>884.42090033290185</v>
      </c>
      <c r="S875" s="219">
        <f t="shared" si="440"/>
        <v>853.91855309080711</v>
      </c>
      <c r="T875" s="219">
        <f t="shared" si="440"/>
        <v>824.46818594882893</v>
      </c>
      <c r="U875" s="219">
        <f t="shared" si="440"/>
        <v>796.03351769482765</v>
      </c>
      <c r="V875" s="219">
        <f t="shared" si="440"/>
        <v>768.57951840112673</v>
      </c>
      <c r="W875" s="219">
        <f t="shared" si="440"/>
        <v>742.07236626959207</v>
      </c>
      <c r="X875" s="219">
        <f t="shared" si="440"/>
        <v>716.47940596506044</v>
      </c>
      <c r="Y875" s="219">
        <f t="shared" si="440"/>
        <v>691.76910838578567</v>
      </c>
      <c r="Z875" s="219">
        <f t="shared" si="440"/>
        <v>667.07434741932286</v>
      </c>
      <c r="AA875" s="219">
        <f t="shared" si="440"/>
        <v>642.39568466458763</v>
      </c>
      <c r="AB875" s="219">
        <f t="shared" si="440"/>
        <v>617.73372453176728</v>
      </c>
      <c r="AC875" s="219">
        <f t="shared" si="440"/>
        <v>593.08911938260746</v>
      </c>
      <c r="AD875" s="219">
        <f t="shared" si="440"/>
        <v>568.46257553510281</v>
      </c>
      <c r="AE875" s="219">
        <f t="shared" si="440"/>
        <v>543.85486032369147</v>
      </c>
      <c r="AF875" s="219">
        <f t="shared" si="440"/>
        <v>519.26681045946555</v>
      </c>
      <c r="AG875" s="219">
        <f t="shared" si="440"/>
        <v>494.69934200669996</v>
      </c>
      <c r="AH875" s="219">
        <f t="shared" si="440"/>
        <v>470.15346238980277</v>
      </c>
      <c r="AI875" s="219">
        <f t="shared" si="440"/>
        <v>445.63028498005343</v>
      </c>
      <c r="AJ875" s="219">
        <f t="shared" si="440"/>
        <v>421.13104700163586</v>
      </c>
      <c r="AK875" s="219">
        <f t="shared" si="440"/>
        <v>396.65713176867604</v>
      </c>
      <c r="AL875" s="219">
        <f t="shared" si="440"/>
        <v>372.2100966626362</v>
      </c>
      <c r="AM875" s="219">
        <f>AM874*($K$76/$K$71)^(1/(COUNT($D874:$D879)))</f>
        <v>495.87748742948327</v>
      </c>
      <c r="AN875" s="218">
        <f t="shared" si="435"/>
        <v>495.87748742948327</v>
      </c>
      <c r="AO875" s="218">
        <f t="shared" si="435"/>
        <v>495.87748742948327</v>
      </c>
      <c r="AP875" s="218">
        <f t="shared" si="435"/>
        <v>495.87748742948327</v>
      </c>
      <c r="AQ875" s="218">
        <f t="shared" si="435"/>
        <v>495.87748742948327</v>
      </c>
      <c r="AR875" s="218">
        <f t="shared" si="435"/>
        <v>495.87748742948327</v>
      </c>
      <c r="AS875" s="218">
        <f t="shared" si="435"/>
        <v>495.87748742948327</v>
      </c>
      <c r="AT875" s="218">
        <f t="shared" si="435"/>
        <v>495.87748742948327</v>
      </c>
      <c r="AU875" s="218">
        <f t="shared" si="435"/>
        <v>495.87748742948327</v>
      </c>
      <c r="AV875" s="218">
        <f t="shared" si="435"/>
        <v>495.87748742948327</v>
      </c>
      <c r="AW875" s="218">
        <f t="shared" si="435"/>
        <v>495.87748742948327</v>
      </c>
      <c r="AX875" s="218">
        <f t="shared" si="435"/>
        <v>495.87748742948327</v>
      </c>
      <c r="AY875" s="218">
        <f t="shared" si="435"/>
        <v>495.87748742948327</v>
      </c>
      <c r="AZ875" s="218">
        <f t="shared" si="435"/>
        <v>495.87748742948327</v>
      </c>
    </row>
    <row r="876" spans="2:52" s="202" customFormat="1" x14ac:dyDescent="0.25">
      <c r="B876" s="201"/>
      <c r="D876" s="208">
        <f t="shared" si="421"/>
        <v>43</v>
      </c>
      <c r="E876" s="202" t="s">
        <v>699</v>
      </c>
      <c r="G876"/>
      <c r="I876"/>
      <c r="J876"/>
      <c r="K876" s="219">
        <f t="shared" si="440"/>
        <v>1097.9555822769448</v>
      </c>
      <c r="L876" s="219">
        <f t="shared" si="440"/>
        <v>1060.088744875882</v>
      </c>
      <c r="M876" s="219">
        <f t="shared" si="440"/>
        <v>1023.5278777689766</v>
      </c>
      <c r="N876" s="219">
        <f t="shared" si="440"/>
        <v>988.22794000413865</v>
      </c>
      <c r="O876" s="219">
        <f t="shared" si="440"/>
        <v>954.14544402400031</v>
      </c>
      <c r="P876" s="219">
        <f t="shared" si="440"/>
        <v>921.23840209167156</v>
      </c>
      <c r="Q876" s="219">
        <f t="shared" si="440"/>
        <v>889.46627456418355</v>
      </c>
      <c r="R876" s="219">
        <f t="shared" si="440"/>
        <v>858.7899199499077</v>
      </c>
      <c r="S876" s="219">
        <f t="shared" si="440"/>
        <v>829.17154668841783</v>
      </c>
      <c r="T876" s="219">
        <f t="shared" si="440"/>
        <v>800.57466659339195</v>
      </c>
      <c r="U876" s="219">
        <f t="shared" si="440"/>
        <v>772.96404990119902</v>
      </c>
      <c r="V876" s="219">
        <f t="shared" si="440"/>
        <v>746.30568186979269</v>
      </c>
      <c r="W876" s="219">
        <f t="shared" si="440"/>
        <v>720.56672087444292</v>
      </c>
      <c r="X876" s="219">
        <f t="shared" si="440"/>
        <v>695.71545794868337</v>
      </c>
      <c r="Y876" s="219">
        <f t="shared" si="440"/>
        <v>671.72127772063129</v>
      </c>
      <c r="Z876" s="219">
        <f t="shared" si="440"/>
        <v>647.74218384622372</v>
      </c>
      <c r="AA876" s="219">
        <f t="shared" si="440"/>
        <v>623.77872164894598</v>
      </c>
      <c r="AB876" s="219">
        <f t="shared" si="440"/>
        <v>599.83147802286192</v>
      </c>
      <c r="AC876" s="219">
        <f t="shared" si="440"/>
        <v>575.9010864239325</v>
      </c>
      <c r="AD876" s="219">
        <f t="shared" si="440"/>
        <v>551.98823270068738</v>
      </c>
      <c r="AE876" s="219">
        <f t="shared" si="440"/>
        <v>528.09366194981135</v>
      </c>
      <c r="AF876" s="219">
        <f t="shared" si="440"/>
        <v>504.21818663407112</v>
      </c>
      <c r="AG876" s="219">
        <f t="shared" si="440"/>
        <v>480.36269626971983</v>
      </c>
      <c r="AH876" s="219">
        <f t="shared" si="440"/>
        <v>456.52816908547908</v>
      </c>
      <c r="AI876" s="219">
        <f t="shared" si="440"/>
        <v>432.71568618654624</v>
      </c>
      <c r="AJ876" s="219">
        <f t="shared" si="440"/>
        <v>408.9264489417011</v>
      </c>
      <c r="AK876" s="219">
        <f t="shared" si="440"/>
        <v>385.16180057590253</v>
      </c>
      <c r="AL876" s="219">
        <f t="shared" si="440"/>
        <v>361.42325333688325</v>
      </c>
      <c r="AM876" s="219">
        <f>AM875*($K$76/$K$71)^(1/(COUNT($D875:$D880)))</f>
        <v>481.50669842179536</v>
      </c>
      <c r="AN876" s="218">
        <f t="shared" si="435"/>
        <v>481.50669842179536</v>
      </c>
      <c r="AO876" s="218">
        <f t="shared" si="435"/>
        <v>481.50669842179536</v>
      </c>
      <c r="AP876" s="218">
        <f t="shared" si="435"/>
        <v>481.50669842179536</v>
      </c>
      <c r="AQ876" s="218">
        <f t="shared" si="435"/>
        <v>481.50669842179536</v>
      </c>
      <c r="AR876" s="218">
        <f t="shared" si="435"/>
        <v>481.50669842179536</v>
      </c>
      <c r="AS876" s="218">
        <f t="shared" si="435"/>
        <v>481.50669842179536</v>
      </c>
      <c r="AT876" s="218">
        <f t="shared" si="435"/>
        <v>481.50669842179536</v>
      </c>
      <c r="AU876" s="218">
        <f t="shared" si="435"/>
        <v>481.50669842179536</v>
      </c>
      <c r="AV876" s="218">
        <f t="shared" si="435"/>
        <v>481.50669842179536</v>
      </c>
      <c r="AW876" s="218">
        <f t="shared" si="435"/>
        <v>481.50669842179536</v>
      </c>
      <c r="AX876" s="218">
        <f t="shared" si="435"/>
        <v>481.50669842179536</v>
      </c>
      <c r="AY876" s="218">
        <f t="shared" si="435"/>
        <v>481.50669842179536</v>
      </c>
      <c r="AZ876" s="218">
        <f t="shared" si="435"/>
        <v>481.50669842179536</v>
      </c>
    </row>
    <row r="877" spans="2:52" s="202" customFormat="1" x14ac:dyDescent="0.25">
      <c r="B877" s="201"/>
      <c r="D877" s="208">
        <f t="shared" si="421"/>
        <v>44</v>
      </c>
      <c r="E877" s="202" t="s">
        <v>700</v>
      </c>
      <c r="G877"/>
      <c r="I877"/>
      <c r="J877"/>
      <c r="K877" s="219">
        <f t="shared" si="440"/>
        <v>1066.1362550989613</v>
      </c>
      <c r="L877" s="219">
        <f t="shared" si="440"/>
        <v>1029.3668184560979</v>
      </c>
      <c r="M877" s="219">
        <f t="shared" si="440"/>
        <v>993.86550440503913</v>
      </c>
      <c r="N877" s="219">
        <f t="shared" si="440"/>
        <v>959.5885773040502</v>
      </c>
      <c r="O877" s="219">
        <f t="shared" si="440"/>
        <v>926.49380988792655</v>
      </c>
      <c r="P877" s="219">
        <f t="shared" si="440"/>
        <v>894.5404312463595</v>
      </c>
      <c r="Q877" s="219">
        <f t="shared" si="440"/>
        <v>863.68907659644196</v>
      </c>
      <c r="R877" s="219">
        <f t="shared" si="440"/>
        <v>833.90173878744997</v>
      </c>
      <c r="S877" s="219">
        <f t="shared" si="440"/>
        <v>805.14172147814952</v>
      </c>
      <c r="T877" s="219">
        <f t="shared" si="440"/>
        <v>777.37359392894723</v>
      </c>
      <c r="U877" s="219">
        <f t="shared" si="440"/>
        <v>750.56314735319268</v>
      </c>
      <c r="V877" s="219">
        <f t="shared" si="440"/>
        <v>724.6773527738593</v>
      </c>
      <c r="W877" s="219">
        <f t="shared" si="440"/>
        <v>699.68432033368288</v>
      </c>
      <c r="X877" s="219">
        <f t="shared" si="440"/>
        <v>675.5532600086342</v>
      </c>
      <c r="Y877" s="219">
        <f t="shared" si="440"/>
        <v>652.25444367632417</v>
      </c>
      <c r="Z877" s="219">
        <f t="shared" si="440"/>
        <v>628.97027648723758</v>
      </c>
      <c r="AA877" s="219">
        <f t="shared" si="440"/>
        <v>605.70128796109975</v>
      </c>
      <c r="AB877" s="219">
        <f t="shared" si="440"/>
        <v>582.44804798347752</v>
      </c>
      <c r="AC877" s="219">
        <f t="shared" si="440"/>
        <v>559.21117165244675</v>
      </c>
      <c r="AD877" s="219">
        <f t="shared" si="440"/>
        <v>535.99132494028788</v>
      </c>
      <c r="AE877" s="219">
        <f t="shared" si="440"/>
        <v>512.78923135039395</v>
      </c>
      <c r="AF877" s="219">
        <f t="shared" si="440"/>
        <v>489.60567979993567</v>
      </c>
      <c r="AG877" s="219">
        <f t="shared" si="440"/>
        <v>466.44153402651983</v>
      </c>
      <c r="AH877" s="219">
        <f t="shared" si="440"/>
        <v>443.29774390928782</v>
      </c>
      <c r="AI877" s="219">
        <f t="shared" si="440"/>
        <v>420.17535922244292</v>
      </c>
      <c r="AJ877" s="219">
        <f t="shared" si="440"/>
        <v>397.07554651846914</v>
      </c>
      <c r="AK877" s="219">
        <f t="shared" si="440"/>
        <v>373.99961009496326</v>
      </c>
      <c r="AL877" s="219">
        <f t="shared" si="440"/>
        <v>350.94901837392763</v>
      </c>
      <c r="AM877" s="219">
        <f>AM876*($K$76/$K$71)^(1/(COUNT($D876:$D881)))</f>
        <v>467.55238239773502</v>
      </c>
      <c r="AN877" s="218">
        <f t="shared" si="435"/>
        <v>467.55238239773502</v>
      </c>
      <c r="AO877" s="218">
        <f t="shared" si="435"/>
        <v>467.55238239773502</v>
      </c>
      <c r="AP877" s="218">
        <f t="shared" si="435"/>
        <v>467.55238239773502</v>
      </c>
      <c r="AQ877" s="218">
        <f t="shared" si="435"/>
        <v>467.55238239773502</v>
      </c>
      <c r="AR877" s="218">
        <f t="shared" si="435"/>
        <v>467.55238239773502</v>
      </c>
      <c r="AS877" s="218">
        <f t="shared" si="435"/>
        <v>467.55238239773502</v>
      </c>
      <c r="AT877" s="218">
        <f t="shared" si="435"/>
        <v>467.55238239773502</v>
      </c>
      <c r="AU877" s="218">
        <f t="shared" si="435"/>
        <v>467.55238239773502</v>
      </c>
      <c r="AV877" s="218">
        <f t="shared" si="435"/>
        <v>467.55238239773502</v>
      </c>
      <c r="AW877" s="218">
        <f t="shared" si="435"/>
        <v>467.55238239773502</v>
      </c>
      <c r="AX877" s="218">
        <f t="shared" si="435"/>
        <v>467.55238239773502</v>
      </c>
      <c r="AY877" s="218">
        <f t="shared" si="435"/>
        <v>467.55238239773502</v>
      </c>
      <c r="AZ877" s="218">
        <f t="shared" si="435"/>
        <v>467.55238239773502</v>
      </c>
    </row>
    <row r="878" spans="2:52" s="202" customFormat="1" x14ac:dyDescent="0.25">
      <c r="B878" s="201"/>
      <c r="D878" s="208">
        <f t="shared" si="421"/>
        <v>45</v>
      </c>
      <c r="E878" s="202" t="s">
        <v>701</v>
      </c>
      <c r="G878"/>
      <c r="I878"/>
      <c r="J878"/>
      <c r="K878" s="216" cm="1">
        <f t="array" ref="K878">SUMPRODUCT((EmissionRates!$J$120:$S$179)*(EmissionRates!$E$120:$E$179=$D878)*(EmissionRates!$J$8:$S$8=$E$836)*(EmissionRates!$B$120:$B$179=K$2)*(EmissionRates!$F$120:$F$179=$F$629))</f>
        <v>1062.5844363030301</v>
      </c>
      <c r="L878" s="217">
        <f t="shared" ref="L878:AL878" si="441">K878*($AM$71/$K$71)^(1/(COUNT(K$2:AM$2)))</f>
        <v>1025.9374965507461</v>
      </c>
      <c r="M878" s="217">
        <f t="shared" si="441"/>
        <v>990.55445465666924</v>
      </c>
      <c r="N878" s="217">
        <f t="shared" si="441"/>
        <v>956.39172068377388</v>
      </c>
      <c r="O878" s="217">
        <f t="shared" si="441"/>
        <v>923.4072080464307</v>
      </c>
      <c r="P878" s="217">
        <f t="shared" si="441"/>
        <v>891.56028166207727</v>
      </c>
      <c r="Q878" s="217">
        <f t="shared" si="441"/>
        <v>860.81170789105909</v>
      </c>
      <c r="R878" s="217">
        <f t="shared" si="441"/>
        <v>831.12360620297079</v>
      </c>
      <c r="S878" s="217">
        <f t="shared" si="441"/>
        <v>802.45940250995238</v>
      </c>
      <c r="T878" s="217">
        <f t="shared" si="441"/>
        <v>774.78378410944958</v>
      </c>
      <c r="U878" s="217">
        <f t="shared" si="441"/>
        <v>748.06265618093153</v>
      </c>
      <c r="V878" s="217">
        <f t="shared" si="441"/>
        <v>722.26309978297013</v>
      </c>
      <c r="W878" s="217">
        <f t="shared" si="441"/>
        <v>697.35333129893797</v>
      </c>
      <c r="X878" s="217">
        <f t="shared" si="441"/>
        <v>673.30266328136258</v>
      </c>
      <c r="Y878" s="217">
        <f t="shared" si="441"/>
        <v>650.08146664670028</v>
      </c>
      <c r="Z878" s="217">
        <f t="shared" si="441"/>
        <v>626.87487035183494</v>
      </c>
      <c r="AA878" s="217">
        <f t="shared" si="441"/>
        <v>603.68340215240426</v>
      </c>
      <c r="AB878" s="217">
        <f t="shared" si="441"/>
        <v>580.5076300354084</v>
      </c>
      <c r="AC878" s="217">
        <f t="shared" si="441"/>
        <v>557.34816704973241</v>
      </c>
      <c r="AD878" s="217">
        <f t="shared" si="441"/>
        <v>534.20567694897909</v>
      </c>
      <c r="AE878" s="217">
        <f t="shared" si="441"/>
        <v>511.08088082619901</v>
      </c>
      <c r="AF878" s="217">
        <f t="shared" si="441"/>
        <v>487.97456497029629</v>
      </c>
      <c r="AG878" s="217">
        <f t="shared" si="441"/>
        <v>464.88759024134703</v>
      </c>
      <c r="AH878" s="217">
        <f t="shared" si="441"/>
        <v>441.82090335398306</v>
      </c>
      <c r="AI878" s="217">
        <f t="shared" si="441"/>
        <v>418.7755505850987</v>
      </c>
      <c r="AJ878" s="217">
        <f t="shared" si="441"/>
        <v>395.7526946008237</v>
      </c>
      <c r="AK878" s="217">
        <f t="shared" si="441"/>
        <v>372.75363535350499</v>
      </c>
      <c r="AL878" s="217">
        <f t="shared" si="441"/>
        <v>349.77983637311632</v>
      </c>
      <c r="AM878" s="216" cm="1">
        <f t="array" ref="AM878">SUMPRODUCT((EmissionRates!$J$120:$S$179)*(EmissionRates!$E$120:$E$179=$D878)*(EmissionRates!$J$8:$S$8=$E$836)*(EmissionRates!$B$120:$B$179=AM$2)*(EmissionRates!$F$120:$F$179=$F$629))</f>
        <v>478.77274860185702</v>
      </c>
      <c r="AN878" s="218">
        <f t="shared" si="435"/>
        <v>478.77274860185702</v>
      </c>
      <c r="AO878" s="218">
        <f t="shared" si="435"/>
        <v>478.77274860185702</v>
      </c>
      <c r="AP878" s="218">
        <f t="shared" si="435"/>
        <v>478.77274860185702</v>
      </c>
      <c r="AQ878" s="218">
        <f t="shared" si="435"/>
        <v>478.77274860185702</v>
      </c>
      <c r="AR878" s="218">
        <f t="shared" si="435"/>
        <v>478.77274860185702</v>
      </c>
      <c r="AS878" s="218">
        <f t="shared" si="435"/>
        <v>478.77274860185702</v>
      </c>
      <c r="AT878" s="218">
        <f t="shared" si="435"/>
        <v>478.77274860185702</v>
      </c>
      <c r="AU878" s="218">
        <f t="shared" si="435"/>
        <v>478.77274860185702</v>
      </c>
      <c r="AV878" s="218">
        <f t="shared" si="435"/>
        <v>478.77274860185702</v>
      </c>
      <c r="AW878" s="218">
        <f t="shared" si="435"/>
        <v>478.77274860185702</v>
      </c>
      <c r="AX878" s="218">
        <f t="shared" si="435"/>
        <v>478.77274860185702</v>
      </c>
      <c r="AY878" s="218">
        <f t="shared" si="435"/>
        <v>478.77274860185702</v>
      </c>
      <c r="AZ878" s="218">
        <f t="shared" si="435"/>
        <v>478.77274860185702</v>
      </c>
    </row>
    <row r="879" spans="2:52" s="202" customFormat="1" x14ac:dyDescent="0.25">
      <c r="B879" s="201"/>
      <c r="D879" s="208">
        <f t="shared" si="421"/>
        <v>46</v>
      </c>
      <c r="E879" s="202" t="s">
        <v>702</v>
      </c>
      <c r="G879"/>
      <c r="I879"/>
      <c r="J879"/>
      <c r="K879" s="219">
        <f t="shared" ref="K879:AL882" si="442">K878*($K$76/$K$71)^(1/(COUNT($D878:$D883)))</f>
        <v>1031.7901834400477</v>
      </c>
      <c r="L879" s="219">
        <f t="shared" si="442"/>
        <v>996.20529117390311</v>
      </c>
      <c r="M879" s="219">
        <f t="shared" si="442"/>
        <v>961.84766834481707</v>
      </c>
      <c r="N879" s="219">
        <f t="shared" si="442"/>
        <v>928.67498827494353</v>
      </c>
      <c r="O879" s="219">
        <f t="shared" si="442"/>
        <v>896.64638406992276</v>
      </c>
      <c r="P879" s="219">
        <f t="shared" si="442"/>
        <v>865.72239827314343</v>
      </c>
      <c r="Q879" s="219">
        <f t="shared" si="442"/>
        <v>835.86493425635354</v>
      </c>
      <c r="R879" s="219">
        <f t="shared" si="442"/>
        <v>807.03720928673636</v>
      </c>
      <c r="S879" s="219">
        <f t="shared" si="442"/>
        <v>779.20370921263213</v>
      </c>
      <c r="T879" s="219">
        <f t="shared" si="442"/>
        <v>752.33014471208071</v>
      </c>
      <c r="U879" s="219">
        <f t="shared" si="442"/>
        <v>726.38340905028724</v>
      </c>
      <c r="V879" s="219">
        <f t="shared" si="442"/>
        <v>701.33153729396781</v>
      </c>
      <c r="W879" s="219">
        <f t="shared" si="442"/>
        <v>677.14366693233285</v>
      </c>
      <c r="X879" s="219">
        <f t="shared" si="442"/>
        <v>653.78999985619191</v>
      </c>
      <c r="Y879" s="219">
        <f t="shared" si="442"/>
        <v>631.24176564834318</v>
      </c>
      <c r="Z879" s="219">
        <f t="shared" si="442"/>
        <v>608.70770865480586</v>
      </c>
      <c r="AA879" s="219">
        <f t="shared" si="442"/>
        <v>586.18834133658311</v>
      </c>
      <c r="AB879" s="219">
        <f t="shared" si="442"/>
        <v>563.68421522011465</v>
      </c>
      <c r="AC879" s="219">
        <f t="shared" si="442"/>
        <v>541.19592558780823</v>
      </c>
      <c r="AD879" s="219">
        <f t="shared" si="442"/>
        <v>518.7241169573399</v>
      </c>
      <c r="AE879" s="219">
        <f t="shared" si="442"/>
        <v>496.2694895241064</v>
      </c>
      <c r="AF879" s="219">
        <f t="shared" si="442"/>
        <v>473.83280678994805</v>
      </c>
      <c r="AG879" s="219">
        <f t="shared" si="442"/>
        <v>451.41490466676561</v>
      </c>
      <c r="AH879" s="219">
        <f t="shared" si="442"/>
        <v>429.01670243290562</v>
      </c>
      <c r="AI879" s="219">
        <f t="shared" si="442"/>
        <v>406.63921604361059</v>
      </c>
      <c r="AJ879" s="219">
        <f t="shared" si="442"/>
        <v>384.28357447033756</v>
      </c>
      <c r="AK879" s="219">
        <f t="shared" si="442"/>
        <v>361.95103999213438</v>
      </c>
      <c r="AL879" s="219">
        <f t="shared" si="442"/>
        <v>339.64303372511051</v>
      </c>
      <c r="AM879" s="219">
        <f>AM878*($K$76/$K$71)^(1/(COUNT($D878:$D883)))</f>
        <v>464.89766387386459</v>
      </c>
      <c r="AN879" s="218">
        <f t="shared" si="435"/>
        <v>464.89766387386459</v>
      </c>
      <c r="AO879" s="218">
        <f t="shared" si="435"/>
        <v>464.89766387386459</v>
      </c>
      <c r="AP879" s="218">
        <f t="shared" si="435"/>
        <v>464.89766387386459</v>
      </c>
      <c r="AQ879" s="218">
        <f t="shared" si="435"/>
        <v>464.89766387386459</v>
      </c>
      <c r="AR879" s="218">
        <f t="shared" si="435"/>
        <v>464.89766387386459</v>
      </c>
      <c r="AS879" s="218">
        <f t="shared" si="435"/>
        <v>464.89766387386459</v>
      </c>
      <c r="AT879" s="218">
        <f t="shared" si="435"/>
        <v>464.89766387386459</v>
      </c>
      <c r="AU879" s="218">
        <f t="shared" si="435"/>
        <v>464.89766387386459</v>
      </c>
      <c r="AV879" s="218">
        <f t="shared" si="435"/>
        <v>464.89766387386459</v>
      </c>
      <c r="AW879" s="218">
        <f t="shared" si="435"/>
        <v>464.89766387386459</v>
      </c>
      <c r="AX879" s="218">
        <f t="shared" si="435"/>
        <v>464.89766387386459</v>
      </c>
      <c r="AY879" s="218">
        <f t="shared" si="435"/>
        <v>464.89766387386459</v>
      </c>
      <c r="AZ879" s="218">
        <f t="shared" si="435"/>
        <v>464.89766387386459</v>
      </c>
    </row>
    <row r="880" spans="2:52" s="202" customFormat="1" x14ac:dyDescent="0.25">
      <c r="B880" s="201"/>
      <c r="D880" s="208">
        <f t="shared" si="421"/>
        <v>47</v>
      </c>
      <c r="E880" s="202" t="s">
        <v>703</v>
      </c>
      <c r="G880"/>
      <c r="I880"/>
      <c r="J880"/>
      <c r="K880" s="219">
        <f t="shared" si="442"/>
        <v>1001.8883641352762</v>
      </c>
      <c r="L880" s="219">
        <f t="shared" si="442"/>
        <v>967.33474066350448</v>
      </c>
      <c r="M880" s="219">
        <f t="shared" si="442"/>
        <v>933.9728197184503</v>
      </c>
      <c r="N880" s="219">
        <f t="shared" si="442"/>
        <v>901.76150127153505</v>
      </c>
      <c r="O880" s="219">
        <f t="shared" si="442"/>
        <v>870.66110277237738</v>
      </c>
      <c r="P880" s="219">
        <f t="shared" si="442"/>
        <v>840.63331026210096</v>
      </c>
      <c r="Q880" s="219">
        <f t="shared" si="442"/>
        <v>811.64113117267118</v>
      </c>
      <c r="R880" s="219">
        <f t="shared" si="442"/>
        <v>783.64884875411144</v>
      </c>
      <c r="S880" s="219">
        <f t="shared" si="442"/>
        <v>756.62197807345649</v>
      </c>
      <c r="T880" s="219">
        <f t="shared" si="442"/>
        <v>730.52722353123545</v>
      </c>
      <c r="U880" s="219">
        <f t="shared" si="442"/>
        <v>705.33243784314777</v>
      </c>
      <c r="V880" s="219">
        <f t="shared" si="442"/>
        <v>681.00658243639873</v>
      </c>
      <c r="W880" s="219">
        <f t="shared" si="442"/>
        <v>657.51968921190758</v>
      </c>
      <c r="X880" s="219">
        <f t="shared" si="442"/>
        <v>634.84282362527711</v>
      </c>
      <c r="Y880" s="219">
        <f t="shared" si="442"/>
        <v>612.94804904104762</v>
      </c>
      <c r="Z880" s="219">
        <f t="shared" si="442"/>
        <v>591.06704080804195</v>
      </c>
      <c r="AA880" s="219">
        <f t="shared" si="442"/>
        <v>569.20029653587517</v>
      </c>
      <c r="AB880" s="219">
        <f t="shared" si="442"/>
        <v>547.34835176746219</v>
      </c>
      <c r="AC880" s="219">
        <f t="shared" si="442"/>
        <v>525.51178453361536</v>
      </c>
      <c r="AD880" s="219">
        <f t="shared" si="442"/>
        <v>503.69122067355119</v>
      </c>
      <c r="AE880" s="219">
        <f t="shared" si="442"/>
        <v>481.88734009063751</v>
      </c>
      <c r="AF880" s="219">
        <f t="shared" si="442"/>
        <v>460.10088416003185</v>
      </c>
      <c r="AG880" s="219">
        <f t="shared" si="442"/>
        <v>438.33266456847088</v>
      </c>
      <c r="AH880" s="219">
        <f t="shared" si="442"/>
        <v>416.58357395313357</v>
      </c>
      <c r="AI880" s="219">
        <f t="shared" si="442"/>
        <v>394.85459882634808</v>
      </c>
      <c r="AJ880" s="219">
        <f t="shared" si="442"/>
        <v>373.14683544138808</v>
      </c>
      <c r="AK880" s="219">
        <f t="shared" si="442"/>
        <v>351.46150949579408</v>
      </c>
      <c r="AL880" s="219">
        <f t="shared" si="442"/>
        <v>329.80000092098732</v>
      </c>
      <c r="AM880" s="219">
        <f>AM879*($K$76/$K$71)^(1/(COUNT($D879:$D884)))</f>
        <v>451.42468636014274</v>
      </c>
      <c r="AN880" s="218">
        <f t="shared" si="435"/>
        <v>451.42468636014274</v>
      </c>
      <c r="AO880" s="218">
        <f t="shared" si="435"/>
        <v>451.42468636014274</v>
      </c>
      <c r="AP880" s="218">
        <f t="shared" si="435"/>
        <v>451.42468636014274</v>
      </c>
      <c r="AQ880" s="218">
        <f t="shared" si="435"/>
        <v>451.42468636014274</v>
      </c>
      <c r="AR880" s="218">
        <f t="shared" si="435"/>
        <v>451.42468636014274</v>
      </c>
      <c r="AS880" s="218">
        <f t="shared" si="435"/>
        <v>451.42468636014274</v>
      </c>
      <c r="AT880" s="218">
        <f t="shared" si="435"/>
        <v>451.42468636014274</v>
      </c>
      <c r="AU880" s="218">
        <f t="shared" si="435"/>
        <v>451.42468636014274</v>
      </c>
      <c r="AV880" s="218">
        <f t="shared" si="435"/>
        <v>451.42468636014274</v>
      </c>
      <c r="AW880" s="218">
        <f t="shared" si="435"/>
        <v>451.42468636014274</v>
      </c>
      <c r="AX880" s="218">
        <f t="shared" si="435"/>
        <v>451.42468636014274</v>
      </c>
      <c r="AY880" s="218">
        <f t="shared" si="435"/>
        <v>451.42468636014274</v>
      </c>
      <c r="AZ880" s="218">
        <f t="shared" si="435"/>
        <v>451.42468636014274</v>
      </c>
    </row>
    <row r="881" spans="2:52" s="202" customFormat="1" x14ac:dyDescent="0.25">
      <c r="B881" s="201"/>
      <c r="D881" s="208">
        <f t="shared" si="421"/>
        <v>48</v>
      </c>
      <c r="E881" s="202" t="s">
        <v>704</v>
      </c>
      <c r="G881"/>
      <c r="I881"/>
      <c r="J881"/>
      <c r="K881" s="219">
        <f t="shared" si="442"/>
        <v>972.85311519731522</v>
      </c>
      <c r="L881" s="219">
        <f t="shared" si="442"/>
        <v>939.30087381073963</v>
      </c>
      <c r="M881" s="219">
        <f t="shared" si="442"/>
        <v>906.90579878820915</v>
      </c>
      <c r="N881" s="219">
        <f t="shared" si="442"/>
        <v>875.62798120147545</v>
      </c>
      <c r="O881" s="219">
        <f t="shared" si="442"/>
        <v>845.42888852122724</v>
      </c>
      <c r="P881" s="219">
        <f t="shared" si="442"/>
        <v>816.27131714716074</v>
      </c>
      <c r="Q881" s="219">
        <f t="shared" si="442"/>
        <v>788.11934657521601</v>
      </c>
      <c r="R881" s="219">
        <f t="shared" si="442"/>
        <v>760.93829514551601</v>
      </c>
      <c r="S881" s="219">
        <f t="shared" si="442"/>
        <v>734.69467731649411</v>
      </c>
      <c r="T881" s="219">
        <f t="shared" si="442"/>
        <v>709.35616241257082</v>
      </c>
      <c r="U881" s="219">
        <f t="shared" si="442"/>
        <v>684.89153479456274</v>
      </c>
      <c r="V881" s="219">
        <f t="shared" si="442"/>
        <v>661.2706554037527</v>
      </c>
      <c r="W881" s="219">
        <f t="shared" si="442"/>
        <v>638.46442463224957</v>
      </c>
      <c r="X881" s="219">
        <f t="shared" si="442"/>
        <v>616.44474647388984</v>
      </c>
      <c r="Y881" s="219">
        <f t="shared" si="442"/>
        <v>595.1844939115249</v>
      </c>
      <c r="Z881" s="219">
        <f t="shared" si="442"/>
        <v>573.93760874432326</v>
      </c>
      <c r="AA881" s="219">
        <f t="shared" si="442"/>
        <v>552.70457416091324</v>
      </c>
      <c r="AB881" s="219">
        <f t="shared" si="442"/>
        <v>531.48591018389561</v>
      </c>
      <c r="AC881" s="219">
        <f t="shared" si="442"/>
        <v>510.28217809244762</v>
      </c>
      <c r="AD881" s="219">
        <f t="shared" si="442"/>
        <v>489.09398558863774</v>
      </c>
      <c r="AE881" s="219">
        <f t="shared" si="442"/>
        <v>467.92199287187856</v>
      </c>
      <c r="AF881" s="219">
        <f t="shared" si="442"/>
        <v>446.76691983188772</v>
      </c>
      <c r="AG881" s="219">
        <f t="shared" si="442"/>
        <v>425.62955463229554</v>
      </c>
      <c r="AH881" s="219">
        <f t="shared" si="442"/>
        <v>404.51076404118857</v>
      </c>
      <c r="AI881" s="219">
        <f t="shared" si="442"/>
        <v>383.41150598125165</v>
      </c>
      <c r="AJ881" s="219">
        <f t="shared" si="442"/>
        <v>362.33284493576508</v>
      </c>
      <c r="AK881" s="219">
        <f t="shared" si="442"/>
        <v>341.27597108091328</v>
      </c>
      <c r="AL881" s="219">
        <f t="shared" si="442"/>
        <v>320.24222435698317</v>
      </c>
      <c r="AM881" s="219">
        <f>AM880*($K$76/$K$71)^(1/(COUNT($D880:$D885)))</f>
        <v>438.34216278325653</v>
      </c>
      <c r="AN881" s="218">
        <f t="shared" si="435"/>
        <v>438.34216278325653</v>
      </c>
      <c r="AO881" s="218">
        <f t="shared" si="435"/>
        <v>438.34216278325653</v>
      </c>
      <c r="AP881" s="218">
        <f t="shared" si="435"/>
        <v>438.34216278325653</v>
      </c>
      <c r="AQ881" s="218">
        <f t="shared" si="435"/>
        <v>438.34216278325653</v>
      </c>
      <c r="AR881" s="218">
        <f t="shared" si="435"/>
        <v>438.34216278325653</v>
      </c>
      <c r="AS881" s="218">
        <f t="shared" si="435"/>
        <v>438.34216278325653</v>
      </c>
      <c r="AT881" s="218">
        <f t="shared" si="435"/>
        <v>438.34216278325653</v>
      </c>
      <c r="AU881" s="218">
        <f t="shared" si="435"/>
        <v>438.34216278325653</v>
      </c>
      <c r="AV881" s="218">
        <f t="shared" si="435"/>
        <v>438.34216278325653</v>
      </c>
      <c r="AW881" s="218">
        <f t="shared" si="435"/>
        <v>438.34216278325653</v>
      </c>
      <c r="AX881" s="218">
        <f t="shared" si="435"/>
        <v>438.34216278325653</v>
      </c>
      <c r="AY881" s="218">
        <f t="shared" si="435"/>
        <v>438.34216278325653</v>
      </c>
      <c r="AZ881" s="218">
        <f t="shared" si="435"/>
        <v>438.34216278325653</v>
      </c>
    </row>
    <row r="882" spans="2:52" s="202" customFormat="1" x14ac:dyDescent="0.25">
      <c r="B882" s="201"/>
      <c r="D882" s="208">
        <f t="shared" si="421"/>
        <v>49</v>
      </c>
      <c r="E882" s="202" t="s">
        <v>705</v>
      </c>
      <c r="G882"/>
      <c r="I882"/>
      <c r="J882"/>
      <c r="K882" s="219">
        <f t="shared" si="442"/>
        <v>944.65932296358199</v>
      </c>
      <c r="L882" s="219">
        <f t="shared" si="442"/>
        <v>912.07944308549304</v>
      </c>
      <c r="M882" s="219">
        <f t="shared" si="442"/>
        <v>880.62319428483897</v>
      </c>
      <c r="N882" s="219">
        <f t="shared" si="442"/>
        <v>850.25182421499085</v>
      </c>
      <c r="O882" s="219">
        <f t="shared" si="442"/>
        <v>820.92791703949524</v>
      </c>
      <c r="P882" s="219">
        <f t="shared" si="442"/>
        <v>792.61534733784879</v>
      </c>
      <c r="Q882" s="219">
        <f t="shared" si="442"/>
        <v>765.279235600991</v>
      </c>
      <c r="R882" s="219">
        <f t="shared" si="442"/>
        <v>738.88590526169207</v>
      </c>
      <c r="S882" s="219">
        <f t="shared" si="442"/>
        <v>713.4028412068983</v>
      </c>
      <c r="T882" s="219">
        <f t="shared" si="442"/>
        <v>688.79864972092253</v>
      </c>
      <c r="U882" s="219">
        <f t="shared" si="442"/>
        <v>665.04301981013555</v>
      </c>
      <c r="V882" s="219">
        <f t="shared" si="442"/>
        <v>642.10668586150928</v>
      </c>
      <c r="W882" s="219">
        <f t="shared" si="442"/>
        <v>619.96139158901292</v>
      </c>
      <c r="X882" s="219">
        <f t="shared" si="442"/>
        <v>598.57985522344018</v>
      </c>
      <c r="Y882" s="219">
        <f t="shared" si="442"/>
        <v>577.93573590279118</v>
      </c>
      <c r="Z882" s="219">
        <f t="shared" si="442"/>
        <v>557.30459658320046</v>
      </c>
      <c r="AA882" s="219">
        <f t="shared" si="442"/>
        <v>536.68690645023707</v>
      </c>
      <c r="AB882" s="219">
        <f t="shared" si="442"/>
        <v>516.0831704559746</v>
      </c>
      <c r="AC882" s="219">
        <f t="shared" si="442"/>
        <v>495.49393361342635</v>
      </c>
      <c r="AD882" s="219">
        <f t="shared" si="442"/>
        <v>474.91978601313679</v>
      </c>
      <c r="AE882" s="219">
        <f t="shared" si="442"/>
        <v>454.36136872159415</v>
      </c>
      <c r="AF882" s="219">
        <f t="shared" si="442"/>
        <v>433.81938076573545</v>
      </c>
      <c r="AG882" s="219">
        <f t="shared" si="442"/>
        <v>413.29458746779665</v>
      </c>
      <c r="AH882" s="219">
        <f t="shared" si="442"/>
        <v>392.7878304764717</v>
      </c>
      <c r="AI882" s="219">
        <f t="shared" si="442"/>
        <v>372.30003995334494</v>
      </c>
      <c r="AJ882" s="219">
        <f t="shared" si="442"/>
        <v>351.83224953241427</v>
      </c>
      <c r="AK882" s="219">
        <f t="shared" si="442"/>
        <v>331.38561489793562</v>
      </c>
      <c r="AL882" s="219">
        <f t="shared" si="442"/>
        <v>310.96143715802549</v>
      </c>
      <c r="AM882" s="219">
        <f>AM881*($K$76/$K$71)^(1/(COUNT($D881:$D886)))</f>
        <v>425.63877758384763</v>
      </c>
      <c r="AN882" s="218">
        <f t="shared" si="435"/>
        <v>425.63877758384763</v>
      </c>
      <c r="AO882" s="218">
        <f t="shared" si="435"/>
        <v>425.63877758384763</v>
      </c>
      <c r="AP882" s="218">
        <f t="shared" si="435"/>
        <v>425.63877758384763</v>
      </c>
      <c r="AQ882" s="218">
        <f t="shared" si="435"/>
        <v>425.63877758384763</v>
      </c>
      <c r="AR882" s="218">
        <f t="shared" si="435"/>
        <v>425.63877758384763</v>
      </c>
      <c r="AS882" s="218">
        <f t="shared" si="435"/>
        <v>425.63877758384763</v>
      </c>
      <c r="AT882" s="218">
        <f t="shared" si="435"/>
        <v>425.63877758384763</v>
      </c>
      <c r="AU882" s="218">
        <f t="shared" si="435"/>
        <v>425.63877758384763</v>
      </c>
      <c r="AV882" s="218">
        <f t="shared" ref="AV882:AZ898" si="443">$AM882</f>
        <v>425.63877758384763</v>
      </c>
      <c r="AW882" s="218">
        <f t="shared" si="443"/>
        <v>425.63877758384763</v>
      </c>
      <c r="AX882" s="218">
        <f t="shared" si="443"/>
        <v>425.63877758384763</v>
      </c>
      <c r="AY882" s="218">
        <f t="shared" si="443"/>
        <v>425.63877758384763</v>
      </c>
      <c r="AZ882" s="218">
        <f t="shared" si="443"/>
        <v>425.63877758384763</v>
      </c>
    </row>
    <row r="883" spans="2:52" s="202" customFormat="1" x14ac:dyDescent="0.25">
      <c r="B883" s="201"/>
      <c r="D883" s="208">
        <f t="shared" si="421"/>
        <v>50</v>
      </c>
      <c r="E883" s="202" t="s">
        <v>706</v>
      </c>
      <c r="G883"/>
      <c r="I883"/>
      <c r="J883"/>
      <c r="K883" s="216" cm="1">
        <f t="array" ref="K883">SUMPRODUCT((EmissionRates!$J$120:$S$179)*(EmissionRates!$E$120:$E$179=$D883)*(EmissionRates!$J$8:$S$8=$E$836)*(EmissionRates!$B$120:$B$179=K$2)*(EmissionRates!$F$120:$F$179=$F$629))</f>
        <v>782.67279968702906</v>
      </c>
      <c r="L883" s="217">
        <f t="shared" ref="L883:AL883" si="444">K883*($AM$71/$K$71)^(1/(COUNT(K$2:AM$2)))</f>
        <v>755.67959147133649</v>
      </c>
      <c r="M883" s="217">
        <f t="shared" si="444"/>
        <v>729.61733842626836</v>
      </c>
      <c r="N883" s="217">
        <f t="shared" si="444"/>
        <v>704.45393330755837</v>
      </c>
      <c r="O883" s="217">
        <f t="shared" si="444"/>
        <v>680.15837620152593</v>
      </c>
      <c r="P883" s="217">
        <f t="shared" si="444"/>
        <v>656.70073633490904</v>
      </c>
      <c r="Q883" s="217">
        <f t="shared" si="444"/>
        <v>634.05211520181854</v>
      </c>
      <c r="R883" s="217">
        <f t="shared" si="444"/>
        <v>612.18461096238821</v>
      </c>
      <c r="S883" s="217">
        <f t="shared" si="444"/>
        <v>591.07128406926211</v>
      </c>
      <c r="T883" s="217">
        <f t="shared" si="444"/>
        <v>570.68612407957255</v>
      </c>
      <c r="U883" s="217">
        <f t="shared" si="444"/>
        <v>551.00401761152307</v>
      </c>
      <c r="V883" s="217">
        <f t="shared" si="444"/>
        <v>532.00071740610076</v>
      </c>
      <c r="W883" s="217">
        <f t="shared" si="444"/>
        <v>513.65281245580343</v>
      </c>
      <c r="X883" s="217">
        <f t="shared" si="444"/>
        <v>495.93769916358235</v>
      </c>
      <c r="Y883" s="217">
        <f t="shared" si="444"/>
        <v>478.83355349646939</v>
      </c>
      <c r="Z883" s="217">
        <f t="shared" si="444"/>
        <v>461.74016207008771</v>
      </c>
      <c r="AA883" s="217">
        <f t="shared" si="444"/>
        <v>444.6579136158814</v>
      </c>
      <c r="AB883" s="217">
        <f t="shared" si="444"/>
        <v>427.58722649869799</v>
      </c>
      <c r="AC883" s="217">
        <f t="shared" si="444"/>
        <v>410.52855227482877</v>
      </c>
      <c r="AD883" s="217">
        <f t="shared" si="444"/>
        <v>393.48237984837658</v>
      </c>
      <c r="AE883" s="217">
        <f t="shared" si="444"/>
        <v>376.44924035823021</v>
      </c>
      <c r="AF883" s="217">
        <f t="shared" si="444"/>
        <v>359.42971296489395</v>
      </c>
      <c r="AG883" s="217">
        <f t="shared" si="444"/>
        <v>342.42443175610981</v>
      </c>
      <c r="AH883" s="217">
        <f t="shared" si="444"/>
        <v>325.43409405791238</v>
      </c>
      <c r="AI883" s="217">
        <f t="shared" si="444"/>
        <v>308.45947053137866</v>
      </c>
      <c r="AJ883" s="217">
        <f t="shared" si="444"/>
        <v>291.50141756695052</v>
      </c>
      <c r="AK883" s="217">
        <f t="shared" si="444"/>
        <v>274.56089267662236</v>
      </c>
      <c r="AL883" s="217">
        <f t="shared" si="444"/>
        <v>257.63897385952805</v>
      </c>
      <c r="AM883" s="216" cm="1">
        <f t="array" ref="AM883">SUMPRODUCT((EmissionRates!$J$120:$S$179)*(EmissionRates!$E$120:$E$179=$D883)*(EmissionRates!$J$8:$S$8=$E$836)*(EmissionRates!$B$120:$B$179=AM$2)*(EmissionRates!$F$120:$F$179=$F$629))</f>
        <v>452.78493786010301</v>
      </c>
      <c r="AN883" s="218">
        <f t="shared" ref="AN883:AZ903" si="445">$AM883</f>
        <v>452.78493786010301</v>
      </c>
      <c r="AO883" s="218">
        <f t="shared" si="445"/>
        <v>452.78493786010301</v>
      </c>
      <c r="AP883" s="218">
        <f t="shared" si="445"/>
        <v>452.78493786010301</v>
      </c>
      <c r="AQ883" s="218">
        <f t="shared" si="445"/>
        <v>452.78493786010301</v>
      </c>
      <c r="AR883" s="218">
        <f t="shared" si="445"/>
        <v>452.78493786010301</v>
      </c>
      <c r="AS883" s="218">
        <f t="shared" si="445"/>
        <v>452.78493786010301</v>
      </c>
      <c r="AT883" s="218">
        <f t="shared" si="445"/>
        <v>452.78493786010301</v>
      </c>
      <c r="AU883" s="218">
        <f t="shared" si="445"/>
        <v>452.78493786010301</v>
      </c>
      <c r="AV883" s="218">
        <f t="shared" si="445"/>
        <v>452.78493786010301</v>
      </c>
      <c r="AW883" s="218">
        <f t="shared" si="445"/>
        <v>452.78493786010301</v>
      </c>
      <c r="AX883" s="218">
        <f t="shared" si="445"/>
        <v>452.78493786010301</v>
      </c>
      <c r="AY883" s="218">
        <f t="shared" si="443"/>
        <v>452.78493786010301</v>
      </c>
      <c r="AZ883" s="218">
        <f t="shared" si="443"/>
        <v>452.78493786010301</v>
      </c>
    </row>
    <row r="884" spans="2:52" s="202" customFormat="1" x14ac:dyDescent="0.25">
      <c r="B884" s="201"/>
      <c r="D884" s="208">
        <f t="shared" si="421"/>
        <v>51</v>
      </c>
      <c r="E884" s="202" t="s">
        <v>707</v>
      </c>
      <c r="G884"/>
      <c r="I884"/>
      <c r="J884"/>
      <c r="K884" s="219">
        <f t="shared" ref="K884:AL887" si="446">K883*($K$76/$K$71)^(1/(COUNT($D883:$D888)))</f>
        <v>759.99053249102496</v>
      </c>
      <c r="L884" s="219">
        <f t="shared" si="446"/>
        <v>733.77960157112011</v>
      </c>
      <c r="M884" s="219">
        <f t="shared" si="446"/>
        <v>708.47264625395883</v>
      </c>
      <c r="N884" s="219">
        <f t="shared" si="446"/>
        <v>684.03848978001088</v>
      </c>
      <c r="O884" s="219">
        <f t="shared" si="446"/>
        <v>660.44703062931194</v>
      </c>
      <c r="P884" s="219">
        <f t="shared" si="446"/>
        <v>637.66920543806771</v>
      </c>
      <c r="Q884" s="219">
        <f t="shared" si="446"/>
        <v>615.67695319420807</v>
      </c>
      <c r="R884" s="219">
        <f t="shared" si="446"/>
        <v>594.44318066778328</v>
      </c>
      <c r="S884" s="219">
        <f t="shared" si="446"/>
        <v>573.94172903361346</v>
      </c>
      <c r="T884" s="219">
        <f t="shared" si="446"/>
        <v>554.14734164507252</v>
      </c>
      <c r="U884" s="219">
        <f t="shared" si="446"/>
        <v>535.03563291930698</v>
      </c>
      <c r="V884" s="219">
        <f t="shared" si="446"/>
        <v>516.58305829555513</v>
      </c>
      <c r="W884" s="219">
        <f t="shared" si="446"/>
        <v>498.76688522955976</v>
      </c>
      <c r="X884" s="219">
        <f t="shared" si="446"/>
        <v>481.56516518834002</v>
      </c>
      <c r="Y884" s="219">
        <f t="shared" si="446"/>
        <v>464.95670661082056</v>
      </c>
      <c r="Z884" s="219">
        <f t="shared" si="446"/>
        <v>448.35869061050977</v>
      </c>
      <c r="AA884" s="219">
        <f t="shared" si="446"/>
        <v>431.77149465321122</v>
      </c>
      <c r="AB884" s="219">
        <f t="shared" si="446"/>
        <v>415.19552497934018</v>
      </c>
      <c r="AC884" s="219">
        <f t="shared" si="446"/>
        <v>398.63122005885054</v>
      </c>
      <c r="AD884" s="219">
        <f t="shared" si="446"/>
        <v>382.07905462714831</v>
      </c>
      <c r="AE884" s="219">
        <f t="shared" si="446"/>
        <v>365.53954443043949</v>
      </c>
      <c r="AF884" s="219">
        <f t="shared" si="446"/>
        <v>349.01325184485398</v>
      </c>
      <c r="AG884" s="219">
        <f t="shared" si="446"/>
        <v>332.50079258193927</v>
      </c>
      <c r="AH884" s="219">
        <f t="shared" si="446"/>
        <v>316.00284375885661</v>
      </c>
      <c r="AI884" s="219">
        <f t="shared" si="446"/>
        <v>299.52015370252195</v>
      </c>
      <c r="AJ884" s="219">
        <f t="shared" si="446"/>
        <v>283.05355398473398</v>
      </c>
      <c r="AK884" s="219">
        <f t="shared" si="446"/>
        <v>266.60397436828862</v>
      </c>
      <c r="AL884" s="219">
        <f t="shared" si="446"/>
        <v>250.17246161134091</v>
      </c>
      <c r="AM884" s="219">
        <f>AM883*($K$76/$K$71)^(1/(COUNT($D883:$D888)))</f>
        <v>439.66299348312231</v>
      </c>
      <c r="AN884" s="218">
        <f t="shared" si="445"/>
        <v>439.66299348312231</v>
      </c>
      <c r="AO884" s="218">
        <f t="shared" si="445"/>
        <v>439.66299348312231</v>
      </c>
      <c r="AP884" s="218">
        <f t="shared" si="445"/>
        <v>439.66299348312231</v>
      </c>
      <c r="AQ884" s="218">
        <f t="shared" si="445"/>
        <v>439.66299348312231</v>
      </c>
      <c r="AR884" s="218">
        <f t="shared" si="445"/>
        <v>439.66299348312231</v>
      </c>
      <c r="AS884" s="218">
        <f t="shared" si="445"/>
        <v>439.66299348312231</v>
      </c>
      <c r="AT884" s="218">
        <f t="shared" si="445"/>
        <v>439.66299348312231</v>
      </c>
      <c r="AU884" s="218">
        <f t="shared" si="445"/>
        <v>439.66299348312231</v>
      </c>
      <c r="AV884" s="218">
        <f t="shared" si="445"/>
        <v>439.66299348312231</v>
      </c>
      <c r="AW884" s="218">
        <f t="shared" si="445"/>
        <v>439.66299348312231</v>
      </c>
      <c r="AX884" s="218">
        <f t="shared" si="445"/>
        <v>439.66299348312231</v>
      </c>
      <c r="AY884" s="218">
        <f t="shared" si="443"/>
        <v>439.66299348312231</v>
      </c>
      <c r="AZ884" s="218">
        <f t="shared" si="443"/>
        <v>439.66299348312231</v>
      </c>
    </row>
    <row r="885" spans="2:52" s="202" customFormat="1" x14ac:dyDescent="0.25">
      <c r="B885" s="201"/>
      <c r="D885" s="208">
        <f t="shared" si="421"/>
        <v>52</v>
      </c>
      <c r="E885" s="202" t="s">
        <v>708</v>
      </c>
      <c r="G885"/>
      <c r="I885"/>
      <c r="J885"/>
      <c r="K885" s="219">
        <f t="shared" si="446"/>
        <v>737.96560926475729</v>
      </c>
      <c r="L885" s="219">
        <f t="shared" si="446"/>
        <v>712.51428483535392</v>
      </c>
      <c r="M885" s="219">
        <f t="shared" si="446"/>
        <v>687.94073832280515</v>
      </c>
      <c r="N885" s="219">
        <f t="shared" si="446"/>
        <v>664.21469648638219</v>
      </c>
      <c r="O885" s="219">
        <f t="shared" si="446"/>
        <v>641.30693016391717</v>
      </c>
      <c r="P885" s="219">
        <f t="shared" si="446"/>
        <v>619.18921826310327</v>
      </c>
      <c r="Q885" s="219">
        <f t="shared" si="446"/>
        <v>597.83431299468032</v>
      </c>
      <c r="R885" s="219">
        <f t="shared" si="446"/>
        <v>577.21590630467676</v>
      </c>
      <c r="S885" s="219">
        <f t="shared" si="446"/>
        <v>557.30859746435146</v>
      </c>
      <c r="T885" s="219">
        <f t="shared" si="446"/>
        <v>538.08786177791092</v>
      </c>
      <c r="U885" s="219">
        <f t="shared" si="446"/>
        <v>519.53002036945009</v>
      </c>
      <c r="V885" s="219">
        <f t="shared" si="446"/>
        <v>501.61221101189568</v>
      </c>
      <c r="W885" s="219">
        <f t="shared" si="446"/>
        <v>484.31235996201576</v>
      </c>
      <c r="X885" s="219">
        <f t="shared" si="446"/>
        <v>467.60915476679787</v>
      </c>
      <c r="Y885" s="219">
        <f t="shared" si="446"/>
        <v>451.48201800769306</v>
      </c>
      <c r="Z885" s="219">
        <f t="shared" si="446"/>
        <v>435.36502119444634</v>
      </c>
      <c r="AA885" s="219">
        <f t="shared" si="446"/>
        <v>419.25853085370477</v>
      </c>
      <c r="AB885" s="219">
        <f t="shared" si="446"/>
        <v>403.16294145282382</v>
      </c>
      <c r="AC885" s="219">
        <f t="shared" si="446"/>
        <v>387.07867875466883</v>
      </c>
      <c r="AD885" s="219">
        <f t="shared" si="446"/>
        <v>371.00620373656534</v>
      </c>
      <c r="AE885" s="219">
        <f t="shared" si="446"/>
        <v>354.94601719812442</v>
      </c>
      <c r="AF885" s="219">
        <f t="shared" si="446"/>
        <v>338.89866521752157</v>
      </c>
      <c r="AG885" s="219">
        <f t="shared" si="446"/>
        <v>322.86474566266156</v>
      </c>
      <c r="AH885" s="219">
        <f t="shared" si="446"/>
        <v>306.84491602749597</v>
      </c>
      <c r="AI885" s="219">
        <f t="shared" si="446"/>
        <v>290.83990295203535</v>
      </c>
      <c r="AJ885" s="219">
        <f t="shared" si="446"/>
        <v>274.85051390869251</v>
      </c>
      <c r="AK885" s="219">
        <f t="shared" si="446"/>
        <v>258.87765171525115</v>
      </c>
      <c r="AL885" s="219">
        <f t="shared" si="446"/>
        <v>242.92233279426745</v>
      </c>
      <c r="AM885" s="219">
        <f>AM884*($K$76/$K$71)^(1/(COUNT($D884:$D889)))</f>
        <v>426.92132991902895</v>
      </c>
      <c r="AN885" s="218">
        <f t="shared" si="445"/>
        <v>426.92132991902895</v>
      </c>
      <c r="AO885" s="218">
        <f t="shared" si="445"/>
        <v>426.92132991902895</v>
      </c>
      <c r="AP885" s="218">
        <f t="shared" si="445"/>
        <v>426.92132991902895</v>
      </c>
      <c r="AQ885" s="218">
        <f t="shared" si="445"/>
        <v>426.92132991902895</v>
      </c>
      <c r="AR885" s="218">
        <f t="shared" si="445"/>
        <v>426.92132991902895</v>
      </c>
      <c r="AS885" s="218">
        <f t="shared" si="445"/>
        <v>426.92132991902895</v>
      </c>
      <c r="AT885" s="218">
        <f t="shared" si="445"/>
        <v>426.92132991902895</v>
      </c>
      <c r="AU885" s="218">
        <f t="shared" si="445"/>
        <v>426.92132991902895</v>
      </c>
      <c r="AV885" s="218">
        <f t="shared" si="445"/>
        <v>426.92132991902895</v>
      </c>
      <c r="AW885" s="218">
        <f t="shared" si="445"/>
        <v>426.92132991902895</v>
      </c>
      <c r="AX885" s="218">
        <f t="shared" si="445"/>
        <v>426.92132991902895</v>
      </c>
      <c r="AY885" s="218">
        <f t="shared" si="443"/>
        <v>426.92132991902895</v>
      </c>
      <c r="AZ885" s="218">
        <f t="shared" si="443"/>
        <v>426.92132991902895</v>
      </c>
    </row>
    <row r="886" spans="2:52" s="202" customFormat="1" x14ac:dyDescent="0.25">
      <c r="B886" s="201"/>
      <c r="D886" s="208">
        <f t="shared" si="421"/>
        <v>53</v>
      </c>
      <c r="E886" s="202" t="s">
        <v>709</v>
      </c>
      <c r="G886"/>
      <c r="I886"/>
      <c r="J886"/>
      <c r="K886" s="219">
        <f t="shared" si="446"/>
        <v>716.57897983608859</v>
      </c>
      <c r="L886" s="219">
        <f t="shared" si="446"/>
        <v>691.86524810369826</v>
      </c>
      <c r="M886" s="219">
        <f t="shared" si="446"/>
        <v>668.00385582491606</v>
      </c>
      <c r="N886" s="219">
        <f t="shared" si="446"/>
        <v>644.96540709336728</v>
      </c>
      <c r="O886" s="219">
        <f t="shared" si="446"/>
        <v>622.7215198232949</v>
      </c>
      <c r="P886" s="219">
        <f t="shared" si="446"/>
        <v>601.24479078441141</v>
      </c>
      <c r="Q886" s="219">
        <f t="shared" si="446"/>
        <v>580.50876184264428</v>
      </c>
      <c r="R886" s="219">
        <f t="shared" si="446"/>
        <v>560.48788736518929</v>
      </c>
      <c r="S886" s="219">
        <f t="shared" si="446"/>
        <v>541.15750274971276</v>
      </c>
      <c r="T886" s="219">
        <f t="shared" si="446"/>
        <v>522.49379403893545</v>
      </c>
      <c r="U886" s="219">
        <f t="shared" si="446"/>
        <v>504.47376858316409</v>
      </c>
      <c r="V886" s="219">
        <f t="shared" si="446"/>
        <v>487.07522671462635</v>
      </c>
      <c r="W886" s="219">
        <f t="shared" si="446"/>
        <v>470.27673439871717</v>
      </c>
      <c r="X886" s="219">
        <f t="shared" si="446"/>
        <v>454.05759682846224</v>
      </c>
      <c r="Y886" s="219">
        <f t="shared" si="446"/>
        <v>438.3978329296674</v>
      </c>
      <c r="Z886" s="219">
        <f t="shared" si="446"/>
        <v>422.74791511579485</v>
      </c>
      <c r="AA886" s="219">
        <f t="shared" si="446"/>
        <v>407.10819929135772</v>
      </c>
      <c r="AB886" s="219">
        <f t="shared" si="446"/>
        <v>391.47906849184113</v>
      </c>
      <c r="AC886" s="219">
        <f t="shared" si="446"/>
        <v>375.86093614127986</v>
      </c>
      <c r="AD886" s="219">
        <f t="shared" si="446"/>
        <v>360.25424985763544</v>
      </c>
      <c r="AE886" s="219">
        <f t="shared" si="446"/>
        <v>344.65949592708409</v>
      </c>
      <c r="AF886" s="219">
        <f t="shared" si="446"/>
        <v>329.07720460217018</v>
      </c>
      <c r="AG886" s="219">
        <f t="shared" si="446"/>
        <v>313.50795642427386</v>
      </c>
      <c r="AH886" s="219">
        <f t="shared" si="446"/>
        <v>297.95238983282792</v>
      </c>
      <c r="AI886" s="219">
        <f t="shared" si="446"/>
        <v>282.41121040943528</v>
      </c>
      <c r="AJ886" s="219">
        <f t="shared" si="446"/>
        <v>266.88520222553586</v>
      </c>
      <c r="AK886" s="219">
        <f t="shared" si="446"/>
        <v>251.37524193478166</v>
      </c>
      <c r="AL886" s="219">
        <f t="shared" si="446"/>
        <v>235.88231650327137</v>
      </c>
      <c r="AM886" s="219">
        <f>AM885*($K$76/$K$71)^(1/(COUNT($D885:$D890)))</f>
        <v>414.5489264309187</v>
      </c>
      <c r="AN886" s="218">
        <f t="shared" si="445"/>
        <v>414.5489264309187</v>
      </c>
      <c r="AO886" s="218">
        <f t="shared" si="445"/>
        <v>414.5489264309187</v>
      </c>
      <c r="AP886" s="218">
        <f t="shared" si="445"/>
        <v>414.5489264309187</v>
      </c>
      <c r="AQ886" s="218">
        <f t="shared" si="445"/>
        <v>414.5489264309187</v>
      </c>
      <c r="AR886" s="218">
        <f t="shared" si="445"/>
        <v>414.5489264309187</v>
      </c>
      <c r="AS886" s="218">
        <f t="shared" si="445"/>
        <v>414.5489264309187</v>
      </c>
      <c r="AT886" s="218">
        <f t="shared" si="445"/>
        <v>414.5489264309187</v>
      </c>
      <c r="AU886" s="218">
        <f t="shared" si="445"/>
        <v>414.5489264309187</v>
      </c>
      <c r="AV886" s="218">
        <f t="shared" si="445"/>
        <v>414.5489264309187</v>
      </c>
      <c r="AW886" s="218">
        <f t="shared" si="445"/>
        <v>414.5489264309187</v>
      </c>
      <c r="AX886" s="218">
        <f t="shared" si="445"/>
        <v>414.5489264309187</v>
      </c>
      <c r="AY886" s="218">
        <f t="shared" si="443"/>
        <v>414.5489264309187</v>
      </c>
      <c r="AZ886" s="218">
        <f t="shared" si="443"/>
        <v>414.5489264309187</v>
      </c>
    </row>
    <row r="887" spans="2:52" s="202" customFormat="1" x14ac:dyDescent="0.25">
      <c r="B887" s="201"/>
      <c r="D887" s="208">
        <f t="shared" si="421"/>
        <v>54</v>
      </c>
      <c r="E887" s="202" t="s">
        <v>710</v>
      </c>
      <c r="G887"/>
      <c r="I887"/>
      <c r="J887"/>
      <c r="K887" s="219">
        <f t="shared" si="446"/>
        <v>695.81214611683629</v>
      </c>
      <c r="L887" s="219">
        <f t="shared" si="446"/>
        <v>671.81463125922255</v>
      </c>
      <c r="M887" s="219">
        <f t="shared" si="446"/>
        <v>648.64475461194365</v>
      </c>
      <c r="N887" s="219">
        <f t="shared" si="446"/>
        <v>626.2739721773703</v>
      </c>
      <c r="O887" s="219">
        <f t="shared" si="446"/>
        <v>604.67472439743904</v>
      </c>
      <c r="P887" s="219">
        <f t="shared" si="446"/>
        <v>583.82040220181227</v>
      </c>
      <c r="Q887" s="219">
        <f t="shared" si="446"/>
        <v>563.6853142269847</v>
      </c>
      <c r="R887" s="219">
        <f t="shared" si="446"/>
        <v>544.24465516595524</v>
      </c>
      <c r="S887" s="219">
        <f t="shared" si="446"/>
        <v>525.47447520946912</v>
      </c>
      <c r="T887" s="219">
        <f t="shared" si="446"/>
        <v>507.35165054118761</v>
      </c>
      <c r="U887" s="219">
        <f t="shared" si="446"/>
        <v>489.85385485043435</v>
      </c>
      <c r="V887" s="219">
        <f t="shared" si="446"/>
        <v>472.95953182742289</v>
      </c>
      <c r="W887" s="219">
        <f t="shared" si="446"/>
        <v>456.64786860708449</v>
      </c>
      <c r="X887" s="219">
        <f t="shared" si="446"/>
        <v>440.89877012877753</v>
      </c>
      <c r="Y887" s="219">
        <f t="shared" si="446"/>
        <v>425.69283438029129</v>
      </c>
      <c r="Z887" s="219">
        <f t="shared" si="446"/>
        <v>410.49645937203519</v>
      </c>
      <c r="AA887" s="219">
        <f t="shared" si="446"/>
        <v>395.30999069422347</v>
      </c>
      <c r="AB887" s="219">
        <f t="shared" si="446"/>
        <v>380.13380028177244</v>
      </c>
      <c r="AC887" s="219">
        <f t="shared" si="446"/>
        <v>364.96828957747209</v>
      </c>
      <c r="AD887" s="219">
        <f t="shared" si="446"/>
        <v>349.81389322708122</v>
      </c>
      <c r="AE887" s="219">
        <f t="shared" si="446"/>
        <v>334.67108342394835</v>
      </c>
      <c r="AF887" s="219">
        <f t="shared" si="446"/>
        <v>319.54037505362157</v>
      </c>
      <c r="AG887" s="219">
        <f t="shared" si="446"/>
        <v>304.42233183308821</v>
      </c>
      <c r="AH887" s="219">
        <f t="shared" si="446"/>
        <v>289.31757369947229</v>
      </c>
      <c r="AI887" s="219">
        <f t="shared" si="446"/>
        <v>274.22678578625278</v>
      </c>
      <c r="AJ887" s="219">
        <f t="shared" si="446"/>
        <v>259.15072944206895</v>
      </c>
      <c r="AK887" s="219">
        <f t="shared" si="446"/>
        <v>244.09025591469143</v>
      </c>
      <c r="AL887" s="219">
        <f t="shared" si="446"/>
        <v>229.04632356742505</v>
      </c>
      <c r="AM887" s="219">
        <f>AM886*($K$76/$K$71)^(1/(COUNT($D886:$D891)))</f>
        <v>402.53508166860843</v>
      </c>
      <c r="AN887" s="218">
        <f t="shared" si="445"/>
        <v>402.53508166860843</v>
      </c>
      <c r="AO887" s="218">
        <f t="shared" si="445"/>
        <v>402.53508166860843</v>
      </c>
      <c r="AP887" s="218">
        <f t="shared" si="445"/>
        <v>402.53508166860843</v>
      </c>
      <c r="AQ887" s="218">
        <f t="shared" si="445"/>
        <v>402.53508166860843</v>
      </c>
      <c r="AR887" s="218">
        <f t="shared" si="445"/>
        <v>402.53508166860843</v>
      </c>
      <c r="AS887" s="218">
        <f t="shared" si="445"/>
        <v>402.53508166860843</v>
      </c>
      <c r="AT887" s="218">
        <f t="shared" si="445"/>
        <v>402.53508166860843</v>
      </c>
      <c r="AU887" s="218">
        <f t="shared" si="445"/>
        <v>402.53508166860843</v>
      </c>
      <c r="AV887" s="218">
        <f t="shared" si="445"/>
        <v>402.53508166860843</v>
      </c>
      <c r="AW887" s="218">
        <f t="shared" si="445"/>
        <v>402.53508166860843</v>
      </c>
      <c r="AX887" s="218">
        <f t="shared" si="445"/>
        <v>402.53508166860843</v>
      </c>
      <c r="AY887" s="218">
        <f t="shared" si="443"/>
        <v>402.53508166860843</v>
      </c>
      <c r="AZ887" s="218">
        <f t="shared" si="443"/>
        <v>402.53508166860843</v>
      </c>
    </row>
    <row r="888" spans="2:52" s="202" customFormat="1" x14ac:dyDescent="0.25">
      <c r="B888" s="201"/>
      <c r="D888" s="208">
        <f t="shared" si="421"/>
        <v>55</v>
      </c>
      <c r="E888" s="202" t="s">
        <v>711</v>
      </c>
      <c r="G888"/>
      <c r="I888"/>
      <c r="J888"/>
      <c r="K888" s="216" cm="1">
        <f t="array" ref="K888">SUMPRODUCT((EmissionRates!$J$120:$S$179)*(EmissionRates!$E$120:$E$179=$D888)*(EmissionRates!$J$8:$S$8=$E$836)*(EmissionRates!$B$120:$B$179=K$2)*(EmissionRates!$F$120:$F$179=$F$629))</f>
        <v>853.770202218034</v>
      </c>
      <c r="L888" s="217">
        <f t="shared" ref="L888:AL888" si="447">K888*($AM$71/$K$71)^(1/(COUNT(K$2:AM$2)))</f>
        <v>824.32495147463169</v>
      </c>
      <c r="M888" s="217">
        <f t="shared" si="447"/>
        <v>795.89522316231137</v>
      </c>
      <c r="N888" s="217">
        <f t="shared" si="447"/>
        <v>768.44599343912932</v>
      </c>
      <c r="O888" s="217">
        <f t="shared" si="447"/>
        <v>741.94344638279665</v>
      </c>
      <c r="P888" s="217">
        <f t="shared" si="447"/>
        <v>716.3549323313465</v>
      </c>
      <c r="Q888" s="217">
        <f t="shared" si="447"/>
        <v>691.6489276605688</v>
      </c>
      <c r="R888" s="217">
        <f t="shared" si="447"/>
        <v>667.79499594866093</v>
      </c>
      <c r="S888" s="217">
        <f t="shared" si="447"/>
        <v>644.76375048025079</v>
      </c>
      <c r="T888" s="217">
        <f t="shared" si="447"/>
        <v>622.52681804360077</v>
      </c>
      <c r="U888" s="217">
        <f t="shared" si="447"/>
        <v>601.05680397639037</v>
      </c>
      <c r="V888" s="217">
        <f t="shared" si="447"/>
        <v>580.32725841701847</v>
      </c>
      <c r="W888" s="217">
        <f t="shared" si="447"/>
        <v>560.31264371984673</v>
      </c>
      <c r="X888" s="217">
        <f t="shared" si="447"/>
        <v>540.98830299424219</v>
      </c>
      <c r="Y888" s="217">
        <f t="shared" si="447"/>
        <v>522.33042972866156</v>
      </c>
      <c r="Z888" s="217">
        <f t="shared" si="447"/>
        <v>503.68428761087029</v>
      </c>
      <c r="AA888" s="217">
        <f t="shared" si="447"/>
        <v>485.05030068438157</v>
      </c>
      <c r="AB888" s="217">
        <f t="shared" si="447"/>
        <v>466.42892531798782</v>
      </c>
      <c r="AC888" s="217">
        <f t="shared" si="447"/>
        <v>447.82065408701078</v>
      </c>
      <c r="AD888" s="217">
        <f t="shared" si="447"/>
        <v>429.22602030723056</v>
      </c>
      <c r="AE888" s="217">
        <f t="shared" si="447"/>
        <v>410.64560336578916</v>
      </c>
      <c r="AF888" s="217">
        <f t="shared" si="447"/>
        <v>392.08003503369105</v>
      </c>
      <c r="AG888" s="217">
        <f t="shared" si="447"/>
        <v>373.53000699872706</v>
      </c>
      <c r="AH888" s="217">
        <f t="shared" si="447"/>
        <v>354.99627993149892</v>
      </c>
      <c r="AI888" s="217">
        <f t="shared" si="447"/>
        <v>336.4796944993505</v>
      </c>
      <c r="AJ888" s="217">
        <f t="shared" si="447"/>
        <v>317.98118488658076</v>
      </c>
      <c r="AK888" s="217">
        <f t="shared" si="447"/>
        <v>299.50179558484621</v>
      </c>
      <c r="AL888" s="217">
        <f t="shared" si="447"/>
        <v>281.04270251790308</v>
      </c>
      <c r="AM888" s="216" cm="1">
        <f t="array" ref="AM888">SUMPRODUCT((EmissionRates!$J$120:$S$179)*(EmissionRates!$E$120:$E$179=$D888)*(EmissionRates!$J$8:$S$8=$E$836)*(EmissionRates!$B$120:$B$179=AM$2)*(EmissionRates!$F$120:$F$179=$F$629))</f>
        <v>447.96211596540502</v>
      </c>
      <c r="AN888" s="218">
        <f t="shared" si="445"/>
        <v>447.96211596540502</v>
      </c>
      <c r="AO888" s="218">
        <f t="shared" si="445"/>
        <v>447.96211596540502</v>
      </c>
      <c r="AP888" s="218">
        <f t="shared" si="445"/>
        <v>447.96211596540502</v>
      </c>
      <c r="AQ888" s="218">
        <f t="shared" si="445"/>
        <v>447.96211596540502</v>
      </c>
      <c r="AR888" s="218">
        <f t="shared" si="445"/>
        <v>447.96211596540502</v>
      </c>
      <c r="AS888" s="218">
        <f t="shared" si="445"/>
        <v>447.96211596540502</v>
      </c>
      <c r="AT888" s="218">
        <f t="shared" si="445"/>
        <v>447.96211596540502</v>
      </c>
      <c r="AU888" s="218">
        <f t="shared" si="445"/>
        <v>447.96211596540502</v>
      </c>
      <c r="AV888" s="218">
        <f t="shared" si="445"/>
        <v>447.96211596540502</v>
      </c>
      <c r="AW888" s="218">
        <f t="shared" si="445"/>
        <v>447.96211596540502</v>
      </c>
      <c r="AX888" s="218">
        <f t="shared" si="445"/>
        <v>447.96211596540502</v>
      </c>
      <c r="AY888" s="218">
        <f t="shared" si="443"/>
        <v>447.96211596540502</v>
      </c>
      <c r="AZ888" s="218">
        <f t="shared" si="443"/>
        <v>447.96211596540502</v>
      </c>
    </row>
    <row r="889" spans="2:52" s="202" customFormat="1" x14ac:dyDescent="0.25">
      <c r="B889" s="201"/>
      <c r="D889" s="208">
        <f t="shared" si="421"/>
        <v>56</v>
      </c>
      <c r="E889" s="202" t="s">
        <v>712</v>
      </c>
      <c r="G889"/>
      <c r="I889"/>
      <c r="J889"/>
      <c r="K889" s="219">
        <f t="shared" ref="K889:AL892" si="448">K888*($K$76/$K$71)^(1/(COUNT($D888:$D893)))</f>
        <v>829.02749510154854</v>
      </c>
      <c r="L889" s="219">
        <f t="shared" si="448"/>
        <v>800.43558312919106</v>
      </c>
      <c r="M889" s="219">
        <f t="shared" si="448"/>
        <v>772.82976321658487</v>
      </c>
      <c r="N889" s="219">
        <f t="shared" si="448"/>
        <v>746.17602653104848</v>
      </c>
      <c r="O889" s="219">
        <f t="shared" si="448"/>
        <v>720.44153715341224</v>
      </c>
      <c r="P889" s="219">
        <f t="shared" si="448"/>
        <v>695.59459162599376</v>
      </c>
      <c r="Q889" s="219">
        <f t="shared" si="448"/>
        <v>671.60457989570466</v>
      </c>
      <c r="R889" s="219">
        <f t="shared" si="448"/>
        <v>648.44194760416894</v>
      </c>
      <c r="S889" s="219">
        <f t="shared" si="448"/>
        <v>626.07815967840008</v>
      </c>
      <c r="T889" s="219">
        <f t="shared" si="448"/>
        <v>604.48566517718007</v>
      </c>
      <c r="U889" s="219">
        <f t="shared" si="448"/>
        <v>583.63786334983433</v>
      </c>
      <c r="V889" s="219">
        <f t="shared" si="448"/>
        <v>563.50907086558846</v>
      </c>
      <c r="W889" s="219">
        <f t="shared" si="448"/>
        <v>544.07449017313468</v>
      </c>
      <c r="X889" s="219">
        <f t="shared" si="448"/>
        <v>525.3101789514302</v>
      </c>
      <c r="Y889" s="219">
        <f t="shared" si="448"/>
        <v>507.1930206140907</v>
      </c>
      <c r="Z889" s="219">
        <f t="shared" si="448"/>
        <v>489.08725344974044</v>
      </c>
      <c r="AA889" s="219">
        <f t="shared" si="448"/>
        <v>470.99328921288969</v>
      </c>
      <c r="AB889" s="219">
        <f t="shared" si="448"/>
        <v>452.9115710465245</v>
      </c>
      <c r="AC889" s="219">
        <f t="shared" si="448"/>
        <v>434.84257725087616</v>
      </c>
      <c r="AD889" s="219">
        <f t="shared" si="448"/>
        <v>416.7868256859544</v>
      </c>
      <c r="AE889" s="219">
        <f t="shared" si="448"/>
        <v>398.74487894795874</v>
      </c>
      <c r="AF889" s="219">
        <f t="shared" si="448"/>
        <v>380.71735049883944</v>
      </c>
      <c r="AG889" s="219">
        <f t="shared" si="448"/>
        <v>362.70491198091332</v>
      </c>
      <c r="AH889" s="219">
        <f t="shared" si="448"/>
        <v>344.70830202015009</v>
      </c>
      <c r="AI889" s="219">
        <f t="shared" si="448"/>
        <v>326.72833692091416</v>
      </c>
      <c r="AJ889" s="219">
        <f t="shared" si="448"/>
        <v>308.76592379435488</v>
      </c>
      <c r="AK889" s="219">
        <f t="shared" si="448"/>
        <v>290.82207686221403</v>
      </c>
      <c r="AL889" s="219">
        <f t="shared" si="448"/>
        <v>272.8979379693622</v>
      </c>
      <c r="AM889" s="219">
        <f>AM888*($K$76/$K$71)^(1/(COUNT($D888:$D893)))</f>
        <v>434.97993949002768</v>
      </c>
      <c r="AN889" s="218">
        <f t="shared" si="445"/>
        <v>434.97993949002768</v>
      </c>
      <c r="AO889" s="218">
        <f t="shared" si="445"/>
        <v>434.97993949002768</v>
      </c>
      <c r="AP889" s="218">
        <f t="shared" si="445"/>
        <v>434.97993949002768</v>
      </c>
      <c r="AQ889" s="218">
        <f t="shared" si="445"/>
        <v>434.97993949002768</v>
      </c>
      <c r="AR889" s="218">
        <f t="shared" si="445"/>
        <v>434.97993949002768</v>
      </c>
      <c r="AS889" s="218">
        <f t="shared" si="445"/>
        <v>434.97993949002768</v>
      </c>
      <c r="AT889" s="218">
        <f t="shared" si="445"/>
        <v>434.97993949002768</v>
      </c>
      <c r="AU889" s="218">
        <f t="shared" si="445"/>
        <v>434.97993949002768</v>
      </c>
      <c r="AV889" s="218">
        <f t="shared" si="445"/>
        <v>434.97993949002768</v>
      </c>
      <c r="AW889" s="218">
        <f t="shared" si="445"/>
        <v>434.97993949002768</v>
      </c>
      <c r="AX889" s="218">
        <f t="shared" si="445"/>
        <v>434.97993949002768</v>
      </c>
      <c r="AY889" s="218">
        <f t="shared" si="443"/>
        <v>434.97993949002768</v>
      </c>
      <c r="AZ889" s="218">
        <f t="shared" si="443"/>
        <v>434.97993949002768</v>
      </c>
    </row>
    <row r="890" spans="2:52" s="202" customFormat="1" x14ac:dyDescent="0.25">
      <c r="B890" s="201"/>
      <c r="D890" s="208">
        <f t="shared" si="421"/>
        <v>57</v>
      </c>
      <c r="E890" s="202" t="s">
        <v>713</v>
      </c>
      <c r="G890"/>
      <c r="I890"/>
      <c r="J890"/>
      <c r="K890" s="219">
        <f t="shared" si="448"/>
        <v>805.00184458162937</v>
      </c>
      <c r="L890" s="219">
        <f t="shared" si="448"/>
        <v>777.2385411763014</v>
      </c>
      <c r="M890" s="219">
        <f t="shared" si="448"/>
        <v>750.43275236695172</v>
      </c>
      <c r="N890" s="219">
        <f t="shared" si="448"/>
        <v>724.55145491466203</v>
      </c>
      <c r="O890" s="219">
        <f t="shared" si="448"/>
        <v>699.56276450237851</v>
      </c>
      <c r="P890" s="219">
        <f t="shared" si="448"/>
        <v>675.43589645520819</v>
      </c>
      <c r="Q890" s="219">
        <f t="shared" si="448"/>
        <v>652.1411278154153</v>
      </c>
      <c r="R890" s="219">
        <f t="shared" si="448"/>
        <v>629.64976072539093</v>
      </c>
      <c r="S890" s="219">
        <f t="shared" si="448"/>
        <v>607.93408707349226</v>
      </c>
      <c r="T890" s="219">
        <f t="shared" si="448"/>
        <v>586.96735435919106</v>
      </c>
      <c r="U890" s="219">
        <f t="shared" si="448"/>
        <v>566.72373273548374</v>
      </c>
      <c r="V890" s="219">
        <f t="shared" si="448"/>
        <v>547.1782831879583</v>
      </c>
      <c r="W890" s="219">
        <f t="shared" si="448"/>
        <v>528.30692681131666</v>
      </c>
      <c r="X890" s="219">
        <f t="shared" si="448"/>
        <v>510.08641514550561</v>
      </c>
      <c r="Y890" s="219">
        <f t="shared" si="448"/>
        <v>492.49430153490783</v>
      </c>
      <c r="Z890" s="219">
        <f t="shared" si="448"/>
        <v>474.9132489751467</v>
      </c>
      <c r="AA890" s="219">
        <f t="shared" si="448"/>
        <v>457.34365728787134</v>
      </c>
      <c r="AB890" s="219">
        <f t="shared" si="448"/>
        <v>439.78595677355224</v>
      </c>
      <c r="AC890" s="219">
        <f t="shared" si="448"/>
        <v>422.24061187102973</v>
      </c>
      <c r="AD890" s="219">
        <f t="shared" si="448"/>
        <v>404.70812543245961</v>
      </c>
      <c r="AE890" s="219">
        <f t="shared" si="448"/>
        <v>387.18904374970919</v>
      </c>
      <c r="AF890" s="219">
        <f t="shared" si="448"/>
        <v>369.68396250628047</v>
      </c>
      <c r="AG890" s="219">
        <f t="shared" si="448"/>
        <v>352.19353387994448</v>
      </c>
      <c r="AH890" s="219">
        <f t="shared" si="448"/>
        <v>334.71847509090401</v>
      </c>
      <c r="AI890" s="219">
        <f t="shared" si="448"/>
        <v>317.25957878659591</v>
      </c>
      <c r="AJ890" s="219">
        <f t="shared" si="448"/>
        <v>299.8177257896138</v>
      </c>
      <c r="AK890" s="219">
        <f t="shared" si="448"/>
        <v>282.39390092902289</v>
      </c>
      <c r="AL890" s="219">
        <f t="shared" si="448"/>
        <v>264.98921295843195</v>
      </c>
      <c r="AM890" s="219">
        <f>AM889*($K$76/$K$71)^(1/(COUNT($D889:$D894)))</f>
        <v>422.37399328062861</v>
      </c>
      <c r="AN890" s="218">
        <f t="shared" si="445"/>
        <v>422.37399328062861</v>
      </c>
      <c r="AO890" s="218">
        <f t="shared" si="445"/>
        <v>422.37399328062861</v>
      </c>
      <c r="AP890" s="218">
        <f t="shared" si="445"/>
        <v>422.37399328062861</v>
      </c>
      <c r="AQ890" s="218">
        <f t="shared" si="445"/>
        <v>422.37399328062861</v>
      </c>
      <c r="AR890" s="218">
        <f t="shared" si="445"/>
        <v>422.37399328062861</v>
      </c>
      <c r="AS890" s="218">
        <f t="shared" si="445"/>
        <v>422.37399328062861</v>
      </c>
      <c r="AT890" s="218">
        <f t="shared" si="445"/>
        <v>422.37399328062861</v>
      </c>
      <c r="AU890" s="218">
        <f t="shared" si="445"/>
        <v>422.37399328062861</v>
      </c>
      <c r="AV890" s="218">
        <f t="shared" si="445"/>
        <v>422.37399328062861</v>
      </c>
      <c r="AW890" s="218">
        <f t="shared" si="445"/>
        <v>422.37399328062861</v>
      </c>
      <c r="AX890" s="218">
        <f t="shared" si="445"/>
        <v>422.37399328062861</v>
      </c>
      <c r="AY890" s="218">
        <f t="shared" si="443"/>
        <v>422.37399328062861</v>
      </c>
      <c r="AZ890" s="218">
        <f t="shared" si="443"/>
        <v>422.37399328062861</v>
      </c>
    </row>
    <row r="891" spans="2:52" s="202" customFormat="1" x14ac:dyDescent="0.25">
      <c r="B891" s="201"/>
      <c r="D891" s="208">
        <f t="shared" si="421"/>
        <v>58</v>
      </c>
      <c r="E891" s="202" t="s">
        <v>714</v>
      </c>
      <c r="G891"/>
      <c r="I891"/>
      <c r="J891"/>
      <c r="K891" s="219">
        <f t="shared" si="448"/>
        <v>781.67246998297458</v>
      </c>
      <c r="L891" s="219">
        <f t="shared" si="448"/>
        <v>754.71376163491084</v>
      </c>
      <c r="M891" s="219">
        <f t="shared" si="448"/>
        <v>728.68481860890313</v>
      </c>
      <c r="N891" s="219">
        <f t="shared" si="448"/>
        <v>703.55357469677335</v>
      </c>
      <c r="O891" s="219">
        <f t="shared" si="448"/>
        <v>679.28906960565632</v>
      </c>
      <c r="P891" s="219">
        <f t="shared" si="448"/>
        <v>655.86141081664277</v>
      </c>
      <c r="Q891" s="219">
        <f t="shared" si="448"/>
        <v>633.24173675886186</v>
      </c>
      <c r="R891" s="219">
        <f t="shared" si="448"/>
        <v>611.40218125363174</v>
      </c>
      <c r="S891" s="219">
        <f t="shared" si="448"/>
        <v>590.3158391848807</v>
      </c>
      <c r="T891" s="219">
        <f t="shared" si="448"/>
        <v>569.95673335354149</v>
      </c>
      <c r="U891" s="219">
        <f t="shared" si="448"/>
        <v>550.29978247508984</v>
      </c>
      <c r="V891" s="219">
        <f t="shared" si="448"/>
        <v>531.32077028079846</v>
      </c>
      <c r="W891" s="219">
        <f t="shared" si="448"/>
        <v>512.99631568464179</v>
      </c>
      <c r="X891" s="219">
        <f t="shared" si="448"/>
        <v>495.30384397910154</v>
      </c>
      <c r="Y891" s="219">
        <f t="shared" si="448"/>
        <v>478.22155902438351</v>
      </c>
      <c r="Z891" s="219">
        <f t="shared" si="448"/>
        <v>461.15001456546213</v>
      </c>
      <c r="AA891" s="219">
        <f t="shared" si="448"/>
        <v>444.0895988369461</v>
      </c>
      <c r="AB891" s="219">
        <f t="shared" si="448"/>
        <v>427.04072966897309</v>
      </c>
      <c r="AC891" s="219">
        <f t="shared" si="448"/>
        <v>410.00385804070282</v>
      </c>
      <c r="AD891" s="219">
        <f t="shared" si="448"/>
        <v>392.97947223137265</v>
      </c>
      <c r="AE891" s="219">
        <f t="shared" si="448"/>
        <v>375.96810270102571</v>
      </c>
      <c r="AF891" s="219">
        <f t="shared" si="448"/>
        <v>358.97032786994453</v>
      </c>
      <c r="AG891" s="219">
        <f t="shared" si="448"/>
        <v>341.98678101544704</v>
      </c>
      <c r="AH891" s="219">
        <f t="shared" si="448"/>
        <v>325.01815857231946</v>
      </c>
      <c r="AI891" s="219">
        <f t="shared" si="448"/>
        <v>308.06523021666118</v>
      </c>
      <c r="AJ891" s="219">
        <f t="shared" si="448"/>
        <v>291.12885124436622</v>
      </c>
      <c r="AK891" s="219">
        <f t="shared" si="448"/>
        <v>274.20997794363831</v>
      </c>
      <c r="AL891" s="219">
        <f t="shared" si="448"/>
        <v>257.30968693582656</v>
      </c>
      <c r="AM891" s="219">
        <f>AM890*($K$76/$K$71)^(1/(COUNT($D890:$D895)))</f>
        <v>410.13337398727208</v>
      </c>
      <c r="AN891" s="218">
        <f t="shared" si="445"/>
        <v>410.13337398727208</v>
      </c>
      <c r="AO891" s="218">
        <f t="shared" si="445"/>
        <v>410.13337398727208</v>
      </c>
      <c r="AP891" s="218">
        <f t="shared" si="445"/>
        <v>410.13337398727208</v>
      </c>
      <c r="AQ891" s="218">
        <f t="shared" si="445"/>
        <v>410.13337398727208</v>
      </c>
      <c r="AR891" s="218">
        <f t="shared" si="445"/>
        <v>410.13337398727208</v>
      </c>
      <c r="AS891" s="218">
        <f t="shared" si="445"/>
        <v>410.13337398727208</v>
      </c>
      <c r="AT891" s="218">
        <f t="shared" si="445"/>
        <v>410.13337398727208</v>
      </c>
      <c r="AU891" s="218">
        <f t="shared" si="445"/>
        <v>410.13337398727208</v>
      </c>
      <c r="AV891" s="218">
        <f t="shared" si="445"/>
        <v>410.13337398727208</v>
      </c>
      <c r="AW891" s="218">
        <f t="shared" si="445"/>
        <v>410.13337398727208</v>
      </c>
      <c r="AX891" s="218">
        <f t="shared" si="445"/>
        <v>410.13337398727208</v>
      </c>
      <c r="AY891" s="218">
        <f t="shared" si="443"/>
        <v>410.13337398727208</v>
      </c>
      <c r="AZ891" s="218">
        <f t="shared" si="443"/>
        <v>410.13337398727208</v>
      </c>
    </row>
    <row r="892" spans="2:52" s="202" customFormat="1" x14ac:dyDescent="0.25">
      <c r="B892" s="201"/>
      <c r="D892" s="208">
        <f t="shared" si="421"/>
        <v>59</v>
      </c>
      <c r="E892" s="202" t="s">
        <v>715</v>
      </c>
      <c r="G892"/>
      <c r="I892"/>
      <c r="J892"/>
      <c r="K892" s="219">
        <f t="shared" si="448"/>
        <v>759.01919286512396</v>
      </c>
      <c r="L892" s="219">
        <f t="shared" si="448"/>
        <v>732.84176198863508</v>
      </c>
      <c r="M892" s="219">
        <f t="shared" si="448"/>
        <v>707.56715134875549</v>
      </c>
      <c r="N892" s="219">
        <f t="shared" si="448"/>
        <v>683.16422403279569</v>
      </c>
      <c r="O892" s="219">
        <f t="shared" si="448"/>
        <v>659.60291699337483</v>
      </c>
      <c r="P892" s="219">
        <f t="shared" si="448"/>
        <v>636.85420401242015</v>
      </c>
      <c r="Q892" s="219">
        <f t="shared" si="448"/>
        <v>614.89005994248384</v>
      </c>
      <c r="R892" s="219">
        <f t="shared" si="448"/>
        <v>593.68342618132056</v>
      </c>
      <c r="S892" s="219">
        <f t="shared" si="448"/>
        <v>573.20817733719798</v>
      </c>
      <c r="T892" s="219">
        <f t="shared" si="448"/>
        <v>553.43908904386808</v>
      </c>
      <c r="U892" s="219">
        <f t="shared" si="448"/>
        <v>534.3518068855534</v>
      </c>
      <c r="V892" s="219">
        <f t="shared" si="448"/>
        <v>515.92281639366342</v>
      </c>
      <c r="W892" s="219">
        <f t="shared" si="448"/>
        <v>498.12941407827753</v>
      </c>
      <c r="X892" s="219">
        <f t="shared" si="448"/>
        <v>480.9496794587115</v>
      </c>
      <c r="Y892" s="219">
        <f t="shared" si="448"/>
        <v>464.36244805870513</v>
      </c>
      <c r="Z892" s="219">
        <f t="shared" si="448"/>
        <v>447.78564588930828</v>
      </c>
      <c r="AA892" s="219">
        <f t="shared" si="448"/>
        <v>431.21964993388752</v>
      </c>
      <c r="AB892" s="219">
        <f t="shared" si="448"/>
        <v>414.66486591364458</v>
      </c>
      <c r="AC892" s="219">
        <f t="shared" si="448"/>
        <v>398.12173173812721</v>
      </c>
      <c r="AD892" s="219">
        <f t="shared" si="448"/>
        <v>381.59072153598498</v>
      </c>
      <c r="AE892" s="219">
        <f t="shared" si="448"/>
        <v>365.07235039425154</v>
      </c>
      <c r="AF892" s="219">
        <f t="shared" si="448"/>
        <v>348.56717997028693</v>
      </c>
      <c r="AG892" s="219">
        <f t="shared" si="448"/>
        <v>332.07582518870112</v>
      </c>
      <c r="AH892" s="219">
        <f t="shared" si="448"/>
        <v>315.59896230123593</v>
      </c>
      <c r="AI892" s="219">
        <f t="shared" si="448"/>
        <v>299.1373386783747</v>
      </c>
      <c r="AJ892" s="219">
        <f t="shared" si="448"/>
        <v>282.69178482908899</v>
      </c>
      <c r="AK892" s="219">
        <f t="shared" si="448"/>
        <v>266.26322932785013</v>
      </c>
      <c r="AL892" s="219">
        <f t="shared" si="448"/>
        <v>249.8527175949572</v>
      </c>
      <c r="AM892" s="219">
        <f>AM891*($K$76/$K$71)^(1/(COUNT($D891:$D896)))</f>
        <v>398.24749424480768</v>
      </c>
      <c r="AN892" s="218">
        <f t="shared" si="445"/>
        <v>398.24749424480768</v>
      </c>
      <c r="AO892" s="218">
        <f t="shared" si="445"/>
        <v>398.24749424480768</v>
      </c>
      <c r="AP892" s="218">
        <f t="shared" si="445"/>
        <v>398.24749424480768</v>
      </c>
      <c r="AQ892" s="218">
        <f t="shared" si="445"/>
        <v>398.24749424480768</v>
      </c>
      <c r="AR892" s="218">
        <f t="shared" si="445"/>
        <v>398.24749424480768</v>
      </c>
      <c r="AS892" s="218">
        <f t="shared" si="445"/>
        <v>398.24749424480768</v>
      </c>
      <c r="AT892" s="218">
        <f t="shared" si="445"/>
        <v>398.24749424480768</v>
      </c>
      <c r="AU892" s="218">
        <f t="shared" si="445"/>
        <v>398.24749424480768</v>
      </c>
      <c r="AV892" s="218">
        <f t="shared" si="445"/>
        <v>398.24749424480768</v>
      </c>
      <c r="AW892" s="218">
        <f t="shared" si="445"/>
        <v>398.24749424480768</v>
      </c>
      <c r="AX892" s="218">
        <f t="shared" si="445"/>
        <v>398.24749424480768</v>
      </c>
      <c r="AY892" s="218">
        <f t="shared" si="443"/>
        <v>398.24749424480768</v>
      </c>
      <c r="AZ892" s="218">
        <f t="shared" si="443"/>
        <v>398.24749424480768</v>
      </c>
    </row>
    <row r="893" spans="2:52" s="202" customFormat="1" x14ac:dyDescent="0.25">
      <c r="B893" s="201"/>
      <c r="D893" s="208">
        <f t="shared" si="421"/>
        <v>60</v>
      </c>
      <c r="E893" s="202" t="s">
        <v>716</v>
      </c>
      <c r="G893"/>
      <c r="I893"/>
      <c r="J893"/>
      <c r="K893" s="216" cm="1">
        <f t="array" ref="K893">SUMPRODUCT((EmissionRates!$J$120:$S$179)*(EmissionRates!$E$120:$E$179=$D893)*(EmissionRates!$J$8:$S$8=$E$836)*(EmissionRates!$B$120:$B$179=K$2)*(EmissionRates!$F$120:$F$179=$F$629))</f>
        <v>919.68356464179203</v>
      </c>
      <c r="L893" s="217">
        <f t="shared" ref="L893:AL893" si="449">K893*($AM$71/$K$71)^(1/(COUNT(K$2:AM$2)))</f>
        <v>887.96506112045699</v>
      </c>
      <c r="M893" s="217">
        <f t="shared" si="449"/>
        <v>857.34048110097854</v>
      </c>
      <c r="N893" s="217">
        <f t="shared" si="449"/>
        <v>827.77209680634769</v>
      </c>
      <c r="O893" s="217">
        <f t="shared" si="449"/>
        <v>799.22348163386562</v>
      </c>
      <c r="P893" s="217">
        <f t="shared" si="449"/>
        <v>771.65946527959807</v>
      </c>
      <c r="Q893" s="217">
        <f t="shared" si="449"/>
        <v>745.04609041051947</v>
      </c>
      <c r="R893" s="217">
        <f t="shared" si="449"/>
        <v>719.35057083097001</v>
      </c>
      <c r="S893" s="217">
        <f t="shared" si="449"/>
        <v>694.5412510918884</v>
      </c>
      <c r="T893" s="217">
        <f t="shared" si="449"/>
        <v>670.58756749306178</v>
      </c>
      <c r="U893" s="217">
        <f t="shared" si="449"/>
        <v>647.46001043034892</v>
      </c>
      <c r="V893" s="217">
        <f t="shared" si="449"/>
        <v>625.13008804149183</v>
      </c>
      <c r="W893" s="217">
        <f t="shared" si="449"/>
        <v>603.57029110572796</v>
      </c>
      <c r="X893" s="217">
        <f t="shared" si="449"/>
        <v>582.7540591539622</v>
      </c>
      <c r="Y893" s="217">
        <f t="shared" si="449"/>
        <v>562.65574774774871</v>
      </c>
      <c r="Z893" s="217">
        <f t="shared" si="449"/>
        <v>542.57007316557542</v>
      </c>
      <c r="AA893" s="217">
        <f t="shared" si="449"/>
        <v>522.49749218825855</v>
      </c>
      <c r="AB893" s="217">
        <f t="shared" si="449"/>
        <v>502.43849641749222</v>
      </c>
      <c r="AC893" s="217">
        <f t="shared" si="449"/>
        <v>482.3936164567416</v>
      </c>
      <c r="AD893" s="217">
        <f t="shared" si="449"/>
        <v>462.36342679520351</v>
      </c>
      <c r="AE893" s="217">
        <f t="shared" si="449"/>
        <v>442.34855155027009</v>
      </c>
      <c r="AF893" s="217">
        <f t="shared" si="449"/>
        <v>422.34967126737132</v>
      </c>
      <c r="AG893" s="217">
        <f t="shared" si="449"/>
        <v>402.36753103446108</v>
      </c>
      <c r="AH893" s="217">
        <f t="shared" si="449"/>
        <v>382.40295024796336</v>
      </c>
      <c r="AI893" s="217">
        <f t="shared" si="449"/>
        <v>362.45683447700839</v>
      </c>
      <c r="AJ893" s="217">
        <f t="shared" si="449"/>
        <v>342.5301900274427</v>
      </c>
      <c r="AK893" s="217">
        <f t="shared" si="449"/>
        <v>322.62414202849601</v>
      </c>
      <c r="AL893" s="217">
        <f t="shared" si="449"/>
        <v>302.73995718841019</v>
      </c>
      <c r="AM893" s="216" cm="1">
        <f t="array" ref="AM893">SUMPRODUCT((EmissionRates!$J$120:$S$179)*(EmissionRates!$E$120:$E$179=$D893)*(EmissionRates!$J$8:$S$8=$E$836)*(EmissionRates!$B$120:$B$179=AM$2)*(EmissionRates!$F$120:$F$179=$F$629))</f>
        <v>464.301730665668</v>
      </c>
      <c r="AN893" s="218">
        <f t="shared" si="445"/>
        <v>464.301730665668</v>
      </c>
      <c r="AO893" s="218">
        <f t="shared" si="445"/>
        <v>464.301730665668</v>
      </c>
      <c r="AP893" s="218">
        <f t="shared" si="445"/>
        <v>464.301730665668</v>
      </c>
      <c r="AQ893" s="218">
        <f t="shared" si="445"/>
        <v>464.301730665668</v>
      </c>
      <c r="AR893" s="218">
        <f t="shared" si="445"/>
        <v>464.301730665668</v>
      </c>
      <c r="AS893" s="218">
        <f t="shared" si="445"/>
        <v>464.301730665668</v>
      </c>
      <c r="AT893" s="218">
        <f t="shared" si="445"/>
        <v>464.301730665668</v>
      </c>
      <c r="AU893" s="218">
        <f t="shared" si="445"/>
        <v>464.301730665668</v>
      </c>
      <c r="AV893" s="218">
        <f t="shared" si="445"/>
        <v>464.301730665668</v>
      </c>
      <c r="AW893" s="218">
        <f t="shared" si="445"/>
        <v>464.301730665668</v>
      </c>
      <c r="AX893" s="218">
        <f t="shared" si="445"/>
        <v>464.301730665668</v>
      </c>
      <c r="AY893" s="218">
        <f t="shared" si="443"/>
        <v>464.301730665668</v>
      </c>
      <c r="AZ893" s="218">
        <f t="shared" si="443"/>
        <v>464.301730665668</v>
      </c>
    </row>
    <row r="894" spans="2:52" s="202" customFormat="1" x14ac:dyDescent="0.25">
      <c r="B894" s="201"/>
      <c r="D894" s="208">
        <f t="shared" si="421"/>
        <v>61</v>
      </c>
      <c r="E894" s="202" t="s">
        <v>717</v>
      </c>
      <c r="G894"/>
      <c r="I894"/>
      <c r="J894"/>
      <c r="K894" s="219">
        <f t="shared" ref="K894:AL897" si="450">K893*($K$76/$K$71)^(1/(COUNT($D893:$D898)))</f>
        <v>893.03065379920213</v>
      </c>
      <c r="L894" s="219">
        <f t="shared" si="450"/>
        <v>862.23136910368555</v>
      </c>
      <c r="M894" s="219">
        <f t="shared" si="450"/>
        <v>832.49430543464746</v>
      </c>
      <c r="N894" s="219">
        <f t="shared" si="450"/>
        <v>803.78282838579435</v>
      </c>
      <c r="O894" s="219">
        <f t="shared" si="450"/>
        <v>776.06156701643033</v>
      </c>
      <c r="P894" s="219">
        <f t="shared" si="450"/>
        <v>749.29637027642889</v>
      </c>
      <c r="Q894" s="219">
        <f t="shared" si="450"/>
        <v>723.45426493404045</v>
      </c>
      <c r="R894" s="219">
        <f t="shared" si="450"/>
        <v>698.50341495470775</v>
      </c>
      <c r="S894" s="219">
        <f t="shared" si="450"/>
        <v>674.41308228084415</v>
      </c>
      <c r="T894" s="219">
        <f t="shared" si="450"/>
        <v>651.15358896425857</v>
      </c>
      <c r="U894" s="219">
        <f t="shared" si="450"/>
        <v>628.69628060457592</v>
      </c>
      <c r="V894" s="219">
        <f t="shared" si="450"/>
        <v>607.01349104861231</v>
      </c>
      <c r="W894" s="219">
        <f t="shared" si="450"/>
        <v>586.07850830721429</v>
      </c>
      <c r="X894" s="219">
        <f t="shared" si="450"/>
        <v>565.86554164757672</v>
      </c>
      <c r="Y894" s="219">
        <f t="shared" si="450"/>
        <v>546.34968982049577</v>
      </c>
      <c r="Z894" s="219">
        <f t="shared" si="450"/>
        <v>526.8461085956834</v>
      </c>
      <c r="AA894" s="219">
        <f t="shared" si="450"/>
        <v>507.35524151620859</v>
      </c>
      <c r="AB894" s="219">
        <f t="shared" si="450"/>
        <v>487.87756593689136</v>
      </c>
      <c r="AC894" s="219">
        <f t="shared" si="450"/>
        <v>468.41359708403076</v>
      </c>
      <c r="AD894" s="219">
        <f t="shared" si="450"/>
        <v>448.96389279782613</v>
      </c>
      <c r="AE894" s="219">
        <f t="shared" si="450"/>
        <v>429.52905910842117</v>
      </c>
      <c r="AF894" s="219">
        <f t="shared" si="450"/>
        <v>410.10975683868321</v>
      </c>
      <c r="AG894" s="219">
        <f t="shared" si="450"/>
        <v>390.70670948352739</v>
      </c>
      <c r="AH894" s="219">
        <f t="shared" si="450"/>
        <v>371.32071269284074</v>
      </c>
      <c r="AI894" s="219">
        <f t="shared" si="450"/>
        <v>351.95264579188631</v>
      </c>
      <c r="AJ894" s="219">
        <f t="shared" si="450"/>
        <v>332.60348592324073</v>
      </c>
      <c r="AK894" s="219">
        <f t="shared" si="450"/>
        <v>313.27432560929998</v>
      </c>
      <c r="AL894" s="219">
        <f t="shared" si="450"/>
        <v>293.96639484843848</v>
      </c>
      <c r="AM894" s="219">
        <f>AM893*($K$76/$K$71)^(1/(COUNT($D893:$D898)))</f>
        <v>450.84602360808657</v>
      </c>
      <c r="AN894" s="218">
        <f t="shared" si="445"/>
        <v>450.84602360808657</v>
      </c>
      <c r="AO894" s="218">
        <f t="shared" si="445"/>
        <v>450.84602360808657</v>
      </c>
      <c r="AP894" s="218">
        <f t="shared" si="445"/>
        <v>450.84602360808657</v>
      </c>
      <c r="AQ894" s="218">
        <f t="shared" si="445"/>
        <v>450.84602360808657</v>
      </c>
      <c r="AR894" s="218">
        <f t="shared" si="445"/>
        <v>450.84602360808657</v>
      </c>
      <c r="AS894" s="218">
        <f t="shared" si="445"/>
        <v>450.84602360808657</v>
      </c>
      <c r="AT894" s="218">
        <f t="shared" si="445"/>
        <v>450.84602360808657</v>
      </c>
      <c r="AU894" s="218">
        <f t="shared" si="445"/>
        <v>450.84602360808657</v>
      </c>
      <c r="AV894" s="218">
        <f t="shared" si="445"/>
        <v>450.84602360808657</v>
      </c>
      <c r="AW894" s="218">
        <f t="shared" si="445"/>
        <v>450.84602360808657</v>
      </c>
      <c r="AX894" s="218">
        <f t="shared" si="445"/>
        <v>450.84602360808657</v>
      </c>
      <c r="AY894" s="218">
        <f t="shared" si="443"/>
        <v>450.84602360808657</v>
      </c>
      <c r="AZ894" s="218">
        <f t="shared" si="443"/>
        <v>450.84602360808657</v>
      </c>
    </row>
    <row r="895" spans="2:52" s="202" customFormat="1" x14ac:dyDescent="0.25">
      <c r="B895" s="201"/>
      <c r="D895" s="208">
        <f t="shared" si="421"/>
        <v>62</v>
      </c>
      <c r="E895" s="202" t="s">
        <v>718</v>
      </c>
      <c r="G895"/>
      <c r="I895"/>
      <c r="J895"/>
      <c r="K895" s="219">
        <f t="shared" si="450"/>
        <v>867.15015825649834</v>
      </c>
      <c r="L895" s="219">
        <f t="shared" si="450"/>
        <v>837.24345294433181</v>
      </c>
      <c r="M895" s="219">
        <f t="shared" si="450"/>
        <v>808.36818493758756</v>
      </c>
      <c r="N895" s="219">
        <f t="shared" si="450"/>
        <v>780.48878151423219</v>
      </c>
      <c r="O895" s="219">
        <f t="shared" si="450"/>
        <v>753.57089680193565</v>
      </c>
      <c r="P895" s="219">
        <f t="shared" si="450"/>
        <v>727.58136946587035</v>
      </c>
      <c r="Q895" s="219">
        <f t="shared" si="450"/>
        <v>702.48818185579319</v>
      </c>
      <c r="R895" s="219">
        <f t="shared" si="450"/>
        <v>678.2604205620836</v>
      </c>
      <c r="S895" s="219">
        <f t="shared" si="450"/>
        <v>654.86823833214464</v>
      </c>
      <c r="T895" s="219">
        <f t="shared" si="450"/>
        <v>632.28281730024992</v>
      </c>
      <c r="U895" s="219">
        <f t="shared" si="450"/>
        <v>610.47633348553813</v>
      </c>
      <c r="V895" s="219">
        <f t="shared" si="450"/>
        <v>589.42192251441838</v>
      </c>
      <c r="W895" s="219">
        <f t="shared" si="450"/>
        <v>569.0936465251574</v>
      </c>
      <c r="X895" s="219">
        <f t="shared" si="450"/>
        <v>549.46646221387937</v>
      </c>
      <c r="Y895" s="219">
        <f t="shared" si="450"/>
        <v>530.51618998260972</v>
      </c>
      <c r="Z895" s="219">
        <f t="shared" si="450"/>
        <v>511.57783274513542</v>
      </c>
      <c r="AA895" s="219">
        <f t="shared" si="450"/>
        <v>492.65182119041532</v>
      </c>
      <c r="AB895" s="219">
        <f t="shared" si="450"/>
        <v>473.73861883927697</v>
      </c>
      <c r="AC895" s="219">
        <f t="shared" si="450"/>
        <v>454.8387259864918</v>
      </c>
      <c r="AD895" s="219">
        <f t="shared" si="450"/>
        <v>435.95268430575828</v>
      </c>
      <c r="AE895" s="219">
        <f t="shared" si="450"/>
        <v>417.08108226414947</v>
      </c>
      <c r="AF895" s="219">
        <f t="shared" si="450"/>
        <v>398.2245615335404</v>
      </c>
      <c r="AG895" s="219">
        <f t="shared" si="450"/>
        <v>379.38382464158497</v>
      </c>
      <c r="AH895" s="219">
        <f t="shared" si="450"/>
        <v>360.55964417982028</v>
      </c>
      <c r="AI895" s="219">
        <f t="shared" si="450"/>
        <v>341.75287399020323</v>
      </c>
      <c r="AJ895" s="219">
        <f t="shared" si="450"/>
        <v>322.96446289720728</v>
      </c>
      <c r="AK895" s="219">
        <f t="shared" si="450"/>
        <v>304.19547176135796</v>
      </c>
      <c r="AL895" s="219">
        <f t="shared" si="450"/>
        <v>285.44709493503331</v>
      </c>
      <c r="AM895" s="219">
        <f>AM894*($K$76/$K$71)^(1/(COUNT($D894:$D899)))</f>
        <v>437.78026998048665</v>
      </c>
      <c r="AN895" s="218">
        <f t="shared" si="445"/>
        <v>437.78026998048665</v>
      </c>
      <c r="AO895" s="218">
        <f t="shared" si="445"/>
        <v>437.78026998048665</v>
      </c>
      <c r="AP895" s="218">
        <f t="shared" si="445"/>
        <v>437.78026998048665</v>
      </c>
      <c r="AQ895" s="218">
        <f t="shared" si="445"/>
        <v>437.78026998048665</v>
      </c>
      <c r="AR895" s="218">
        <f t="shared" si="445"/>
        <v>437.78026998048665</v>
      </c>
      <c r="AS895" s="218">
        <f t="shared" si="445"/>
        <v>437.78026998048665</v>
      </c>
      <c r="AT895" s="218">
        <f t="shared" si="445"/>
        <v>437.78026998048665</v>
      </c>
      <c r="AU895" s="218">
        <f t="shared" si="445"/>
        <v>437.78026998048665</v>
      </c>
      <c r="AV895" s="218">
        <f t="shared" si="445"/>
        <v>437.78026998048665</v>
      </c>
      <c r="AW895" s="218">
        <f t="shared" si="445"/>
        <v>437.78026998048665</v>
      </c>
      <c r="AX895" s="218">
        <f t="shared" si="445"/>
        <v>437.78026998048665</v>
      </c>
      <c r="AY895" s="218">
        <f t="shared" si="443"/>
        <v>437.78026998048665</v>
      </c>
      <c r="AZ895" s="218">
        <f t="shared" si="443"/>
        <v>437.78026998048665</v>
      </c>
    </row>
    <row r="896" spans="2:52" s="202" customFormat="1" x14ac:dyDescent="0.25">
      <c r="B896" s="201"/>
      <c r="D896" s="208">
        <f t="shared" si="421"/>
        <v>63</v>
      </c>
      <c r="E896" s="202" t="s">
        <v>719</v>
      </c>
      <c r="G896"/>
      <c r="I896"/>
      <c r="J896"/>
      <c r="K896" s="219">
        <f t="shared" si="450"/>
        <v>842.01969301419501</v>
      </c>
      <c r="L896" s="219">
        <f t="shared" si="450"/>
        <v>812.97969966788958</v>
      </c>
      <c r="M896" s="219">
        <f t="shared" si="450"/>
        <v>784.94125203429121</v>
      </c>
      <c r="N896" s="219">
        <f t="shared" si="450"/>
        <v>757.86980830746108</v>
      </c>
      <c r="O896" s="219">
        <f t="shared" si="450"/>
        <v>731.73201797641775</v>
      </c>
      <c r="P896" s="219">
        <f t="shared" si="450"/>
        <v>706.49568073916532</v>
      </c>
      <c r="Q896" s="219">
        <f t="shared" si="450"/>
        <v>682.1297068337152</v>
      </c>
      <c r="R896" s="219">
        <f t="shared" si="450"/>
        <v>658.60407873723022</v>
      </c>
      <c r="S896" s="219">
        <f t="shared" si="450"/>
        <v>635.88981418610831</v>
      </c>
      <c r="T896" s="219">
        <f t="shared" si="450"/>
        <v>613.9589304714483</v>
      </c>
      <c r="U896" s="219">
        <f t="shared" si="450"/>
        <v>592.78440996591041</v>
      </c>
      <c r="V896" s="219">
        <f t="shared" si="450"/>
        <v>572.34016683950483</v>
      </c>
      <c r="W896" s="219">
        <f t="shared" si="450"/>
        <v>552.6010149233008</v>
      </c>
      <c r="X896" s="219">
        <f t="shared" si="450"/>
        <v>533.54263668147041</v>
      </c>
      <c r="Y896" s="219">
        <f t="shared" si="450"/>
        <v>515.14155325343836</v>
      </c>
      <c r="Z896" s="219">
        <f t="shared" si="450"/>
        <v>496.75203951644795</v>
      </c>
      <c r="AA896" s="219">
        <f t="shared" si="450"/>
        <v>478.37451367786679</v>
      </c>
      <c r="AB896" s="219">
        <f t="shared" si="450"/>
        <v>460.00942582544639</v>
      </c>
      <c r="AC896" s="219">
        <f t="shared" si="450"/>
        <v>441.65726175515391</v>
      </c>
      <c r="AD896" s="219">
        <f t="shared" si="450"/>
        <v>423.31854744270066</v>
      </c>
      <c r="AE896" s="219">
        <f t="shared" si="450"/>
        <v>404.99385430107611</v>
      </c>
      <c r="AF896" s="219">
        <f t="shared" si="450"/>
        <v>386.68380540616857</v>
      </c>
      <c r="AG896" s="219">
        <f t="shared" si="450"/>
        <v>368.38908292601315</v>
      </c>
      <c r="AH896" s="219">
        <f t="shared" si="450"/>
        <v>350.11043706203986</v>
      </c>
      <c r="AI896" s="219">
        <f t="shared" si="450"/>
        <v>331.8486969114191</v>
      </c>
      <c r="AJ896" s="219">
        <f t="shared" si="450"/>
        <v>313.60478380119463</v>
      </c>
      <c r="AK896" s="219">
        <f t="shared" si="450"/>
        <v>295.37972784759899</v>
      </c>
      <c r="AL896" s="219">
        <f t="shared" si="450"/>
        <v>277.17468879005344</v>
      </c>
      <c r="AM896" s="219">
        <f>AM895*($K$76/$K$71)^(1/(COUNT($D895:$D900)))</f>
        <v>425.0931687284604</v>
      </c>
      <c r="AN896" s="218">
        <f t="shared" si="445"/>
        <v>425.0931687284604</v>
      </c>
      <c r="AO896" s="218">
        <f t="shared" si="445"/>
        <v>425.0931687284604</v>
      </c>
      <c r="AP896" s="218">
        <f t="shared" si="445"/>
        <v>425.0931687284604</v>
      </c>
      <c r="AQ896" s="218">
        <f t="shared" si="445"/>
        <v>425.0931687284604</v>
      </c>
      <c r="AR896" s="218">
        <f t="shared" si="445"/>
        <v>425.0931687284604</v>
      </c>
      <c r="AS896" s="218">
        <f t="shared" si="445"/>
        <v>425.0931687284604</v>
      </c>
      <c r="AT896" s="218">
        <f t="shared" si="445"/>
        <v>425.0931687284604</v>
      </c>
      <c r="AU896" s="218">
        <f t="shared" si="445"/>
        <v>425.0931687284604</v>
      </c>
      <c r="AV896" s="218">
        <f t="shared" si="445"/>
        <v>425.0931687284604</v>
      </c>
      <c r="AW896" s="218">
        <f t="shared" si="445"/>
        <v>425.0931687284604</v>
      </c>
      <c r="AX896" s="218">
        <f t="shared" si="445"/>
        <v>425.0931687284604</v>
      </c>
      <c r="AY896" s="218">
        <f t="shared" si="443"/>
        <v>425.0931687284604</v>
      </c>
      <c r="AZ896" s="218">
        <f t="shared" si="443"/>
        <v>425.0931687284604</v>
      </c>
    </row>
    <row r="897" spans="2:53" s="202" customFormat="1" x14ac:dyDescent="0.25">
      <c r="B897" s="201"/>
      <c r="D897" s="208">
        <f t="shared" si="421"/>
        <v>64</v>
      </c>
      <c r="E897" s="202" t="s">
        <v>720</v>
      </c>
      <c r="G897"/>
      <c r="I897"/>
      <c r="J897"/>
      <c r="K897" s="219">
        <f t="shared" si="450"/>
        <v>817.61752180180281</v>
      </c>
      <c r="L897" s="219">
        <f t="shared" si="450"/>
        <v>789.41912265516089</v>
      </c>
      <c r="M897" s="219">
        <f t="shared" si="450"/>
        <v>762.19324390250586</v>
      </c>
      <c r="N897" s="219">
        <f t="shared" si="450"/>
        <v>735.90634477750564</v>
      </c>
      <c r="O897" s="219">
        <f t="shared" si="450"/>
        <v>710.52604128443454</v>
      </c>
      <c r="P897" s="219">
        <f t="shared" si="450"/>
        <v>686.0210663028945</v>
      </c>
      <c r="Q897" s="219">
        <f t="shared" si="450"/>
        <v>662.36123106846412</v>
      </c>
      <c r="R897" s="219">
        <f t="shared" si="450"/>
        <v>639.51738798182191</v>
      </c>
      <c r="S897" s="219">
        <f t="shared" si="450"/>
        <v>617.46139470052731</v>
      </c>
      <c r="T897" s="219">
        <f t="shared" si="450"/>
        <v>596.1660794692225</v>
      </c>
      <c r="U897" s="219">
        <f t="shared" si="450"/>
        <v>575.60520764554235</v>
      </c>
      <c r="V897" s="219">
        <f t="shared" si="450"/>
        <v>555.75344938049727</v>
      </c>
      <c r="W897" s="219">
        <f t="shared" si="450"/>
        <v>536.5863484135084</v>
      </c>
      <c r="X897" s="219">
        <f t="shared" si="450"/>
        <v>518.08029194365804</v>
      </c>
      <c r="Y897" s="219">
        <f t="shared" si="450"/>
        <v>500.21248154003348</v>
      </c>
      <c r="Z897" s="219">
        <f t="shared" si="450"/>
        <v>482.35590553175138</v>
      </c>
      <c r="AA897" s="219">
        <f t="shared" si="450"/>
        <v>464.51097000631114</v>
      </c>
      <c r="AB897" s="219">
        <f t="shared" si="450"/>
        <v>446.67811200768563</v>
      </c>
      <c r="AC897" s="219">
        <f t="shared" si="450"/>
        <v>428.85780325322082</v>
      </c>
      <c r="AD897" s="219">
        <f t="shared" si="450"/>
        <v>411.05055447557675</v>
      </c>
      <c r="AE897" s="219">
        <f t="shared" si="450"/>
        <v>393.25692052789549</v>
      </c>
      <c r="AF897" s="219">
        <f t="shared" si="450"/>
        <v>375.47750642900007</v>
      </c>
      <c r="AG897" s="219">
        <f t="shared" si="450"/>
        <v>357.7129745773392</v>
      </c>
      <c r="AH897" s="219">
        <f t="shared" si="450"/>
        <v>339.96405343311284</v>
      </c>
      <c r="AI897" s="219">
        <f t="shared" si="450"/>
        <v>322.23154806582176</v>
      </c>
      <c r="AJ897" s="219">
        <f t="shared" si="450"/>
        <v>304.51635310196986</v>
      </c>
      <c r="AK897" s="219">
        <f t="shared" si="450"/>
        <v>286.81946880448248</v>
      </c>
      <c r="AL897" s="219">
        <f t="shared" si="450"/>
        <v>269.14202130292568</v>
      </c>
      <c r="AM897" s="219">
        <f>AM896*($K$76/$K$71)^(1/(COUNT($D896:$D901)))</f>
        <v>412.77374630806889</v>
      </c>
      <c r="AN897" s="218">
        <f t="shared" si="445"/>
        <v>412.77374630806889</v>
      </c>
      <c r="AO897" s="218">
        <f t="shared" si="445"/>
        <v>412.77374630806889</v>
      </c>
      <c r="AP897" s="218">
        <f t="shared" si="445"/>
        <v>412.77374630806889</v>
      </c>
      <c r="AQ897" s="218">
        <f t="shared" si="445"/>
        <v>412.77374630806889</v>
      </c>
      <c r="AR897" s="218">
        <f t="shared" si="445"/>
        <v>412.77374630806889</v>
      </c>
      <c r="AS897" s="218">
        <f t="shared" si="445"/>
        <v>412.77374630806889</v>
      </c>
      <c r="AT897" s="218">
        <f t="shared" si="445"/>
        <v>412.77374630806889</v>
      </c>
      <c r="AU897" s="218">
        <f t="shared" si="445"/>
        <v>412.77374630806889</v>
      </c>
      <c r="AV897" s="218">
        <f t="shared" si="445"/>
        <v>412.77374630806889</v>
      </c>
      <c r="AW897" s="218">
        <f t="shared" si="445"/>
        <v>412.77374630806889</v>
      </c>
      <c r="AX897" s="218">
        <f t="shared" si="445"/>
        <v>412.77374630806889</v>
      </c>
      <c r="AY897" s="218">
        <f t="shared" si="443"/>
        <v>412.77374630806889</v>
      </c>
      <c r="AZ897" s="218">
        <f t="shared" si="443"/>
        <v>412.77374630806889</v>
      </c>
    </row>
    <row r="898" spans="2:53" s="202" customFormat="1" x14ac:dyDescent="0.25">
      <c r="B898" s="201"/>
      <c r="D898" s="208">
        <f t="shared" si="421"/>
        <v>65</v>
      </c>
      <c r="E898" s="202" t="s">
        <v>721</v>
      </c>
      <c r="G898"/>
      <c r="I898"/>
      <c r="J898"/>
      <c r="K898" s="216" cm="1">
        <f t="array" ref="K898">SUMPRODUCT((EmissionRates!$J$120:$S$179)*(EmissionRates!$E$120:$E$179=$D898)*(EmissionRates!$J$8:$S$8=$E$836)*(EmissionRates!$B$120:$B$179=K$2)*(EmissionRates!$F$120:$F$179=$F$629))</f>
        <v>947.40357065730598</v>
      </c>
      <c r="L898" s="217">
        <f t="shared" ref="L898:AL898" si="451">K898*($AM$71/$K$71)^(1/(COUNT(K$2:AM$2)))</f>
        <v>914.72904580187549</v>
      </c>
      <c r="M898" s="217">
        <f t="shared" si="451"/>
        <v>883.18141618686241</v>
      </c>
      <c r="N898" s="217">
        <f t="shared" si="451"/>
        <v>852.72181688956334</v>
      </c>
      <c r="O898" s="217">
        <f t="shared" si="451"/>
        <v>823.31272338003066</v>
      </c>
      <c r="P898" s="217">
        <f t="shared" si="451"/>
        <v>794.91790529294144</v>
      </c>
      <c r="Q898" s="217">
        <f t="shared" si="451"/>
        <v>767.50238179380517</v>
      </c>
      <c r="R898" s="217">
        <f t="shared" si="451"/>
        <v>741.03237848452386</v>
      </c>
      <c r="S898" s="217">
        <f t="shared" si="451"/>
        <v>715.47528579521452</v>
      </c>
      <c r="T898" s="217">
        <f t="shared" si="451"/>
        <v>690.79961881103532</v>
      </c>
      <c r="U898" s="217">
        <f t="shared" si="451"/>
        <v>666.97497848452372</v>
      </c>
      <c r="V898" s="217">
        <f t="shared" si="451"/>
        <v>643.9720141856634</v>
      </c>
      <c r="W898" s="217">
        <f t="shared" si="451"/>
        <v>621.76238754354233</v>
      </c>
      <c r="X898" s="217">
        <f t="shared" si="451"/>
        <v>600.3187375350584</v>
      </c>
      <c r="Y898" s="217">
        <f t="shared" si="451"/>
        <v>579.61464677766241</v>
      </c>
      <c r="Z898" s="217">
        <f t="shared" si="451"/>
        <v>558.92357372839751</v>
      </c>
      <c r="AA898" s="217">
        <f t="shared" si="451"/>
        <v>538.24598893582288</v>
      </c>
      <c r="AB898" s="217">
        <f t="shared" si="451"/>
        <v>517.58239881890518</v>
      </c>
      <c r="AC898" s="217">
        <f t="shared" si="451"/>
        <v>496.93334997392679</v>
      </c>
      <c r="AD898" s="217">
        <f t="shared" si="451"/>
        <v>476.29943420565331</v>
      </c>
      <c r="AE898" s="217">
        <f t="shared" si="451"/>
        <v>455.6812944428795</v>
      </c>
      <c r="AF898" s="217">
        <f t="shared" si="451"/>
        <v>435.07963174322475</v>
      </c>
      <c r="AG898" s="217">
        <f t="shared" si="451"/>
        <v>414.49521365219618</v>
      </c>
      <c r="AH898" s="217">
        <f t="shared" si="451"/>
        <v>393.92888426348821</v>
      </c>
      <c r="AI898" s="217">
        <f t="shared" si="451"/>
        <v>373.38157644081667</v>
      </c>
      <c r="AJ898" s="217">
        <f t="shared" si="451"/>
        <v>352.8543268208997</v>
      </c>
      <c r="AK898" s="217">
        <f t="shared" si="451"/>
        <v>332.34829444527139</v>
      </c>
      <c r="AL898" s="217">
        <f t="shared" si="451"/>
        <v>311.86478420178395</v>
      </c>
      <c r="AM898" s="216" cm="1">
        <f t="array" ref="AM898">SUMPRODUCT((EmissionRates!$J$120:$S$179)*(EmissionRates!$E$120:$E$179=$D898)*(EmissionRates!$J$8:$S$8=$E$836)*(EmissionRates!$B$120:$B$179=AM$2)*(EmissionRates!$F$120:$F$179=$F$629))</f>
        <v>501.79978366052302</v>
      </c>
      <c r="AN898" s="218">
        <f t="shared" si="445"/>
        <v>501.79978366052302</v>
      </c>
      <c r="AO898" s="218">
        <f t="shared" si="445"/>
        <v>501.79978366052302</v>
      </c>
      <c r="AP898" s="218">
        <f t="shared" si="445"/>
        <v>501.79978366052302</v>
      </c>
      <c r="AQ898" s="218">
        <f t="shared" si="445"/>
        <v>501.79978366052302</v>
      </c>
      <c r="AR898" s="218">
        <f t="shared" si="445"/>
        <v>501.79978366052302</v>
      </c>
      <c r="AS898" s="218">
        <f t="shared" si="445"/>
        <v>501.79978366052302</v>
      </c>
      <c r="AT898" s="218">
        <f t="shared" si="445"/>
        <v>501.79978366052302</v>
      </c>
      <c r="AU898" s="218">
        <f t="shared" si="445"/>
        <v>501.79978366052302</v>
      </c>
      <c r="AV898" s="218">
        <f t="shared" si="445"/>
        <v>501.79978366052302</v>
      </c>
      <c r="AW898" s="218">
        <f t="shared" si="445"/>
        <v>501.79978366052302</v>
      </c>
      <c r="AX898" s="218">
        <f t="shared" si="445"/>
        <v>501.79978366052302</v>
      </c>
      <c r="AY898" s="218">
        <f t="shared" si="443"/>
        <v>501.79978366052302</v>
      </c>
      <c r="AZ898" s="218">
        <f t="shared" si="443"/>
        <v>501.79978366052302</v>
      </c>
    </row>
    <row r="899" spans="2:53" s="202" customFormat="1" x14ac:dyDescent="0.25">
      <c r="B899" s="201"/>
      <c r="D899" s="208">
        <f t="shared" si="421"/>
        <v>66</v>
      </c>
      <c r="E899" s="202" t="s">
        <v>722</v>
      </c>
      <c r="G899"/>
      <c r="I899"/>
      <c r="J899"/>
      <c r="K899" s="219">
        <f t="shared" ref="K899:AL900" si="452">K898*($K$76/$K$71)^(1/(COUNT($D898:$D903)))</f>
        <v>919.94731953845996</v>
      </c>
      <c r="L899" s="219">
        <f t="shared" si="452"/>
        <v>888.21971950725958</v>
      </c>
      <c r="M899" s="219">
        <f t="shared" si="452"/>
        <v>857.58635670286583</v>
      </c>
      <c r="N899" s="219">
        <f t="shared" si="452"/>
        <v>828.00949252836756</v>
      </c>
      <c r="O899" s="219">
        <f t="shared" si="452"/>
        <v>799.45268993432626</v>
      </c>
      <c r="P899" s="219">
        <f t="shared" si="452"/>
        <v>771.88076853036034</v>
      </c>
      <c r="Q899" s="219">
        <f t="shared" si="452"/>
        <v>745.25976124486328</v>
      </c>
      <c r="R899" s="219">
        <f t="shared" si="452"/>
        <v>719.55687247946332</v>
      </c>
      <c r="S899" s="219">
        <f t="shared" si="452"/>
        <v>694.74043770667254</v>
      </c>
      <c r="T899" s="219">
        <f t="shared" si="452"/>
        <v>670.77988446095287</v>
      </c>
      <c r="U899" s="219">
        <f t="shared" si="452"/>
        <v>647.64569467514059</v>
      </c>
      <c r="V899" s="219">
        <f t="shared" si="452"/>
        <v>625.30936831583244</v>
      </c>
      <c r="W899" s="219">
        <f t="shared" si="452"/>
        <v>603.74338827293082</v>
      </c>
      <c r="X899" s="219">
        <f t="shared" si="452"/>
        <v>582.92118646009715</v>
      </c>
      <c r="Y899" s="219">
        <f t="shared" si="452"/>
        <v>562.81711108434899</v>
      </c>
      <c r="Z899" s="219">
        <f t="shared" si="452"/>
        <v>542.72567615673995</v>
      </c>
      <c r="AA899" s="219">
        <f t="shared" si="452"/>
        <v>522.64733858908573</v>
      </c>
      <c r="AB899" s="219">
        <f t="shared" si="452"/>
        <v>502.5825901240666</v>
      </c>
      <c r="AC899" s="219">
        <f t="shared" si="452"/>
        <v>482.53196151731862</v>
      </c>
      <c r="AD899" s="219">
        <f t="shared" si="452"/>
        <v>462.49602742279558</v>
      </c>
      <c r="AE899" s="219">
        <f t="shared" si="452"/>
        <v>442.47541213687953</v>
      </c>
      <c r="AF899" s="219">
        <f t="shared" si="452"/>
        <v>422.47079640017324</v>
      </c>
      <c r="AG899" s="219">
        <f t="shared" si="452"/>
        <v>402.48292551431354</v>
      </c>
      <c r="AH899" s="219">
        <f t="shared" si="452"/>
        <v>382.51261911071794</v>
      </c>
      <c r="AI899" s="219">
        <f t="shared" si="452"/>
        <v>362.56078301822373</v>
      </c>
      <c r="AJ899" s="219">
        <f t="shared" si="452"/>
        <v>342.62842383127469</v>
      </c>
      <c r="AK899" s="219">
        <f t="shared" si="452"/>
        <v>322.71666700177485</v>
      </c>
      <c r="AL899" s="219">
        <f t="shared" si="452"/>
        <v>302.8267796012438</v>
      </c>
      <c r="AM899" s="219">
        <f>AM898*($K$76/$K$71)^(1/(COUNT($D898:$D903)))</f>
        <v>487.25736340976641</v>
      </c>
      <c r="AN899" s="218">
        <f t="shared" si="445"/>
        <v>487.25736340976641</v>
      </c>
      <c r="AO899" s="218">
        <f t="shared" si="445"/>
        <v>487.25736340976641</v>
      </c>
      <c r="AP899" s="218">
        <f t="shared" si="445"/>
        <v>487.25736340976641</v>
      </c>
      <c r="AQ899" s="218">
        <f t="shared" si="445"/>
        <v>487.25736340976641</v>
      </c>
      <c r="AR899" s="218">
        <f t="shared" si="445"/>
        <v>487.25736340976641</v>
      </c>
      <c r="AS899" s="218">
        <f t="shared" si="445"/>
        <v>487.25736340976641</v>
      </c>
      <c r="AT899" s="218">
        <f t="shared" si="445"/>
        <v>487.25736340976641</v>
      </c>
      <c r="AU899" s="218">
        <f t="shared" si="445"/>
        <v>487.25736340976641</v>
      </c>
      <c r="AV899" s="218">
        <f t="shared" si="445"/>
        <v>487.25736340976641</v>
      </c>
      <c r="AW899" s="218">
        <f t="shared" si="445"/>
        <v>487.25736340976641</v>
      </c>
      <c r="AX899" s="218">
        <f t="shared" si="445"/>
        <v>487.25736340976641</v>
      </c>
      <c r="AY899" s="218">
        <f t="shared" si="445"/>
        <v>487.25736340976641</v>
      </c>
      <c r="AZ899" s="218">
        <f t="shared" si="445"/>
        <v>487.25736340976641</v>
      </c>
    </row>
    <row r="900" spans="2:53" s="202" customFormat="1" x14ac:dyDescent="0.25">
      <c r="B900" s="201"/>
      <c r="D900" s="208">
        <f t="shared" si="421"/>
        <v>67</v>
      </c>
      <c r="E900" s="202" t="s">
        <v>723</v>
      </c>
      <c r="G900"/>
      <c r="I900"/>
      <c r="J900"/>
      <c r="K900" s="219">
        <f t="shared" si="452"/>
        <v>888.04809646415481</v>
      </c>
      <c r="L900" s="219">
        <f t="shared" si="452"/>
        <v>857.42065268050499</v>
      </c>
      <c r="M900" s="219">
        <f t="shared" si="452"/>
        <v>827.84950338862382</v>
      </c>
      <c r="N900" s="219">
        <f t="shared" si="452"/>
        <v>799.29821857948968</v>
      </c>
      <c r="O900" s="219">
        <f t="shared" si="452"/>
        <v>771.73162466032477</v>
      </c>
      <c r="P900" s="219">
        <f t="shared" si="452"/>
        <v>745.1157611226871</v>
      </c>
      <c r="Q900" s="219">
        <f t="shared" si="452"/>
        <v>719.4178387050157</v>
      </c>
      <c r="R900" s="219">
        <f t="shared" si="452"/>
        <v>694.60619899808671</v>
      </c>
      <c r="S900" s="219">
        <f t="shared" si="452"/>
        <v>670.6502754436159</v>
      </c>
      <c r="T900" s="219">
        <f t="shared" si="452"/>
        <v>647.52055567796162</v>
      </c>
      <c r="U900" s="219">
        <f t="shared" si="452"/>
        <v>625.18854517453599</v>
      </c>
      <c r="V900" s="219">
        <f t="shared" si="452"/>
        <v>603.62673214013603</v>
      </c>
      <c r="W900" s="219">
        <f t="shared" si="452"/>
        <v>582.80855362194529</v>
      </c>
      <c r="X900" s="219">
        <f t="shared" si="452"/>
        <v>562.70836278345632</v>
      </c>
      <c r="Y900" s="219">
        <f t="shared" si="452"/>
        <v>543.30139730899612</v>
      </c>
      <c r="Z900" s="219">
        <f t="shared" si="452"/>
        <v>523.90663397445212</v>
      </c>
      <c r="AA900" s="219">
        <f t="shared" si="452"/>
        <v>504.52451384819778</v>
      </c>
      <c r="AB900" s="219">
        <f t="shared" si="452"/>
        <v>485.15551162170954</v>
      </c>
      <c r="AC900" s="219">
        <f t="shared" si="452"/>
        <v>465.80013964664306</v>
      </c>
      <c r="AD900" s="219">
        <f t="shared" si="452"/>
        <v>446.45895265079508</v>
      </c>
      <c r="AE900" s="219">
        <f t="shared" si="452"/>
        <v>427.13255328303694</v>
      </c>
      <c r="AF900" s="219">
        <f t="shared" si="452"/>
        <v>407.82159867925412</v>
      </c>
      <c r="AG900" s="219">
        <f t="shared" si="452"/>
        <v>388.52680829770884</v>
      </c>
      <c r="AH900" s="219">
        <f t="shared" si="452"/>
        <v>369.24897334905495</v>
      </c>
      <c r="AI900" s="219">
        <f t="shared" si="452"/>
        <v>349.98896825246578</v>
      </c>
      <c r="AJ900" s="219">
        <f t="shared" si="452"/>
        <v>330.74776469866828</v>
      </c>
      <c r="AK900" s="219">
        <f t="shared" si="452"/>
        <v>311.52644911446083</v>
      </c>
      <c r="AL900" s="219">
        <f t="shared" si="452"/>
        <v>292.32624463558955</v>
      </c>
      <c r="AM900" s="219">
        <f>AM899*($K$76/$K$71)^(1/(COUNT($D899:$D904)))</f>
        <v>470.36168797282517</v>
      </c>
      <c r="AN900" s="218">
        <f>$AM900</f>
        <v>470.36168797282517</v>
      </c>
      <c r="AO900" s="218">
        <f t="shared" si="445"/>
        <v>470.36168797282517</v>
      </c>
      <c r="AP900" s="218">
        <f t="shared" si="445"/>
        <v>470.36168797282517</v>
      </c>
      <c r="AQ900" s="218">
        <f t="shared" si="445"/>
        <v>470.36168797282517</v>
      </c>
      <c r="AR900" s="218">
        <f t="shared" si="445"/>
        <v>470.36168797282517</v>
      </c>
      <c r="AS900" s="218">
        <f t="shared" si="445"/>
        <v>470.36168797282517</v>
      </c>
      <c r="AT900" s="218">
        <f t="shared" si="445"/>
        <v>470.36168797282517</v>
      </c>
      <c r="AU900" s="218">
        <f t="shared" si="445"/>
        <v>470.36168797282517</v>
      </c>
      <c r="AV900" s="218">
        <f t="shared" si="445"/>
        <v>470.36168797282517</v>
      </c>
      <c r="AW900" s="218">
        <f t="shared" si="445"/>
        <v>470.36168797282517</v>
      </c>
      <c r="AX900" s="218">
        <f t="shared" si="445"/>
        <v>470.36168797282517</v>
      </c>
      <c r="AY900" s="218">
        <f t="shared" si="445"/>
        <v>470.36168797282517</v>
      </c>
      <c r="AZ900" s="218">
        <f t="shared" si="445"/>
        <v>470.36168797282517</v>
      </c>
    </row>
    <row r="901" spans="2:53" s="202" customFormat="1" x14ac:dyDescent="0.25">
      <c r="B901" s="201"/>
      <c r="D901" s="208">
        <f t="shared" si="421"/>
        <v>68</v>
      </c>
      <c r="E901" s="202" t="s">
        <v>724</v>
      </c>
      <c r="G901"/>
      <c r="I901"/>
      <c r="J901"/>
      <c r="K901" s="219">
        <f t="shared" ref="K901:AM901" si="453">K900*($K$76/$K$71)^(1/(COUNT($D900:$D904)))</f>
        <v>849.72500676128925</v>
      </c>
      <c r="L901" s="219">
        <f t="shared" si="453"/>
        <v>820.41926872777117</v>
      </c>
      <c r="M901" s="219">
        <f t="shared" si="453"/>
        <v>792.12424154171038</v>
      </c>
      <c r="N901" s="219">
        <f t="shared" si="453"/>
        <v>764.80506730544846</v>
      </c>
      <c r="O901" s="219">
        <f t="shared" si="453"/>
        <v>738.42809031781337</v>
      </c>
      <c r="P901" s="219">
        <f t="shared" si="453"/>
        <v>712.96081561216954</v>
      </c>
      <c r="Q901" s="219">
        <f t="shared" si="453"/>
        <v>688.37186892442867</v>
      </c>
      <c r="R901" s="219">
        <f t="shared" si="453"/>
        <v>664.63095804170382</v>
      </c>
      <c r="S901" s="219">
        <f t="shared" si="453"/>
        <v>641.70883548399024</v>
      </c>
      <c r="T901" s="219">
        <f t="shared" si="453"/>
        <v>619.57726247289872</v>
      </c>
      <c r="U901" s="219">
        <f t="shared" si="453"/>
        <v>598.20897414305318</v>
      </c>
      <c r="V901" s="219">
        <f t="shared" si="453"/>
        <v>577.57764595329593</v>
      </c>
      <c r="W901" s="219">
        <f t="shared" si="453"/>
        <v>557.65786125631769</v>
      </c>
      <c r="X901" s="219">
        <f t="shared" si="453"/>
        <v>538.42507998676433</v>
      </c>
      <c r="Y901" s="219">
        <f t="shared" si="453"/>
        <v>519.85560842924338</v>
      </c>
      <c r="Z901" s="219">
        <f t="shared" si="453"/>
        <v>501.29781243689058</v>
      </c>
      <c r="AA901" s="219">
        <f t="shared" si="453"/>
        <v>482.75211404408475</v>
      </c>
      <c r="AB901" s="219">
        <f t="shared" si="453"/>
        <v>464.21896745732607</v>
      </c>
      <c r="AC901" s="219">
        <f t="shared" si="453"/>
        <v>445.69886291809576</v>
      </c>
      <c r="AD901" s="219">
        <f t="shared" si="453"/>
        <v>427.19233121530345</v>
      </c>
      <c r="AE901" s="219">
        <f t="shared" si="453"/>
        <v>408.69994899093308</v>
      </c>
      <c r="AF901" s="219">
        <f t="shared" si="453"/>
        <v>390.22234502263422</v>
      </c>
      <c r="AG901" s="219">
        <f t="shared" si="453"/>
        <v>371.7602077209549</v>
      </c>
      <c r="AH901" s="219">
        <f t="shared" si="453"/>
        <v>353.31429415241075</v>
      </c>
      <c r="AI901" s="219">
        <f t="shared" si="453"/>
        <v>334.88544100123204</v>
      </c>
      <c r="AJ901" s="219">
        <f t="shared" si="453"/>
        <v>316.47457802551719</v>
      </c>
      <c r="AK901" s="219">
        <f t="shared" si="453"/>
        <v>298.08274476808191</v>
      </c>
      <c r="AL901" s="219">
        <f t="shared" si="453"/>
        <v>279.7111115811112</v>
      </c>
      <c r="AM901" s="219">
        <f t="shared" si="453"/>
        <v>450.06356084126003</v>
      </c>
      <c r="AN901" s="218">
        <f>$AM901</f>
        <v>450.06356084126003</v>
      </c>
      <c r="AO901" s="218">
        <f t="shared" si="445"/>
        <v>450.06356084126003</v>
      </c>
      <c r="AP901" s="218">
        <f t="shared" si="445"/>
        <v>450.06356084126003</v>
      </c>
      <c r="AQ901" s="218">
        <f t="shared" si="445"/>
        <v>450.06356084126003</v>
      </c>
      <c r="AR901" s="218">
        <f t="shared" si="445"/>
        <v>450.06356084126003</v>
      </c>
      <c r="AS901" s="218">
        <f t="shared" si="445"/>
        <v>450.06356084126003</v>
      </c>
      <c r="AT901" s="218">
        <f t="shared" si="445"/>
        <v>450.06356084126003</v>
      </c>
      <c r="AU901" s="218">
        <f t="shared" si="445"/>
        <v>450.06356084126003</v>
      </c>
      <c r="AV901" s="218">
        <f t="shared" si="445"/>
        <v>450.06356084126003</v>
      </c>
      <c r="AW901" s="218">
        <f t="shared" si="445"/>
        <v>450.06356084126003</v>
      </c>
      <c r="AX901" s="218">
        <f t="shared" si="445"/>
        <v>450.06356084126003</v>
      </c>
      <c r="AY901" s="218">
        <f t="shared" si="445"/>
        <v>450.06356084126003</v>
      </c>
      <c r="AZ901" s="218">
        <f t="shared" si="445"/>
        <v>450.06356084126003</v>
      </c>
    </row>
    <row r="902" spans="2:53" s="202" customFormat="1" x14ac:dyDescent="0.25">
      <c r="B902" s="201"/>
      <c r="D902" s="208">
        <f t="shared" si="421"/>
        <v>69</v>
      </c>
      <c r="E902" s="202" t="s">
        <v>725</v>
      </c>
      <c r="G902"/>
      <c r="I902"/>
      <c r="J902"/>
      <c r="K902" s="219">
        <f t="shared" ref="K902:AM902" si="454">K901*($K$76/$K$71)^(1/(COUNT($D901:$D904)))</f>
        <v>801.1877154448747</v>
      </c>
      <c r="L902" s="219">
        <f t="shared" si="454"/>
        <v>773.55595561943232</v>
      </c>
      <c r="M902" s="219">
        <f t="shared" si="454"/>
        <v>746.87717364965658</v>
      </c>
      <c r="N902" s="219">
        <f t="shared" si="454"/>
        <v>721.11850276198197</v>
      </c>
      <c r="O902" s="219">
        <f t="shared" si="454"/>
        <v>696.24820970845269</v>
      </c>
      <c r="P902" s="219">
        <f t="shared" si="454"/>
        <v>672.23565567312835</v>
      </c>
      <c r="Q902" s="219">
        <f t="shared" si="454"/>
        <v>649.05125852676861</v>
      </c>
      <c r="R902" s="219">
        <f t="shared" si="454"/>
        <v>626.66645638329794</v>
      </c>
      <c r="S902" s="219">
        <f t="shared" si="454"/>
        <v>605.05367241315275</v>
      </c>
      <c r="T902" s="219">
        <f t="shared" si="454"/>
        <v>584.18628087016248</v>
      </c>
      <c r="U902" s="219">
        <f t="shared" si="454"/>
        <v>564.03857429011384</v>
      </c>
      <c r="V902" s="219">
        <f t="shared" si="454"/>
        <v>544.58573182058694</v>
      </c>
      <c r="W902" s="219">
        <f t="shared" si="454"/>
        <v>525.80378864304635</v>
      </c>
      <c r="X902" s="219">
        <f t="shared" si="454"/>
        <v>507.66960644952024</v>
      </c>
      <c r="Y902" s="219">
        <f t="shared" si="454"/>
        <v>490.16084493749344</v>
      </c>
      <c r="Z902" s="219">
        <f t="shared" si="454"/>
        <v>472.66309206862667</v>
      </c>
      <c r="AA902" s="219">
        <f t="shared" si="454"/>
        <v>455.17674577019886</v>
      </c>
      <c r="AB902" s="219">
        <f t="shared" si="454"/>
        <v>437.70223430390104</v>
      </c>
      <c r="AC902" s="219">
        <f t="shared" si="454"/>
        <v>420.24001990804459</v>
      </c>
      <c r="AD902" s="219">
        <f t="shared" si="454"/>
        <v>402.79060305225272</v>
      </c>
      <c r="AE902" s="219">
        <f t="shared" si="454"/>
        <v>385.35452744004129</v>
      </c>
      <c r="AF902" s="219">
        <f t="shared" si="454"/>
        <v>367.93238593254137</v>
      </c>
      <c r="AG902" s="219">
        <f t="shared" si="454"/>
        <v>350.52482761748115</v>
      </c>
      <c r="AH902" s="219">
        <f t="shared" si="454"/>
        <v>333.13256631684698</v>
      </c>
      <c r="AI902" s="219">
        <f t="shared" si="454"/>
        <v>315.75639092248218</v>
      </c>
      <c r="AJ902" s="219">
        <f t="shared" si="454"/>
        <v>298.39717808360967</v>
      </c>
      <c r="AK902" s="219">
        <f t="shared" si="454"/>
        <v>281.05590796313743</v>
      </c>
      <c r="AL902" s="219">
        <f t="shared" si="454"/>
        <v>263.73368406135774</v>
      </c>
      <c r="AM902" s="219">
        <f t="shared" si="454"/>
        <v>424.35540115473225</v>
      </c>
      <c r="AN902" s="218">
        <f>$AM902</f>
        <v>424.35540115473225</v>
      </c>
      <c r="AO902" s="218">
        <f t="shared" si="445"/>
        <v>424.35540115473225</v>
      </c>
      <c r="AP902" s="218">
        <f t="shared" si="445"/>
        <v>424.35540115473225</v>
      </c>
      <c r="AQ902" s="218">
        <f t="shared" si="445"/>
        <v>424.35540115473225</v>
      </c>
      <c r="AR902" s="218">
        <f t="shared" si="445"/>
        <v>424.35540115473225</v>
      </c>
      <c r="AS902" s="218">
        <f t="shared" si="445"/>
        <v>424.35540115473225</v>
      </c>
      <c r="AT902" s="218">
        <f t="shared" si="445"/>
        <v>424.35540115473225</v>
      </c>
      <c r="AU902" s="218">
        <f t="shared" si="445"/>
        <v>424.35540115473225</v>
      </c>
      <c r="AV902" s="218">
        <f t="shared" si="445"/>
        <v>424.35540115473225</v>
      </c>
      <c r="AW902" s="218">
        <f t="shared" si="445"/>
        <v>424.35540115473225</v>
      </c>
      <c r="AX902" s="218">
        <f t="shared" si="445"/>
        <v>424.35540115473225</v>
      </c>
      <c r="AY902" s="218">
        <f t="shared" si="445"/>
        <v>424.35540115473225</v>
      </c>
      <c r="AZ902" s="218">
        <f t="shared" si="445"/>
        <v>424.35540115473225</v>
      </c>
    </row>
    <row r="903" spans="2:53" s="202" customFormat="1" x14ac:dyDescent="0.25">
      <c r="B903" s="201"/>
      <c r="D903" s="208">
        <f t="shared" si="421"/>
        <v>70</v>
      </c>
      <c r="E903" s="202" t="s">
        <v>726</v>
      </c>
      <c r="G903"/>
      <c r="I903"/>
      <c r="J903"/>
      <c r="K903" s="216" cm="1">
        <f t="array" ref="K903">SUMPRODUCT((EmissionRates!$J$120:$S$179)*(EmissionRates!$E$120:$E$179=$D903)*(EmissionRates!$J$8:$S$8=$E$836)*(EmissionRates!$B$120:$B$179=K$2)*(EmissionRates!$F$120:$F$179=$F$629))</f>
        <v>814.33103700943798</v>
      </c>
      <c r="L903" s="217">
        <f t="shared" ref="L903:AL903" si="455">K903*($AM$71/$K$71)^(1/(COUNT(K$2:AM$2)))</f>
        <v>786.24598378248754</v>
      </c>
      <c r="M903" s="217">
        <f t="shared" si="455"/>
        <v>759.1295418191545</v>
      </c>
      <c r="N903" s="217">
        <f t="shared" si="455"/>
        <v>732.9483051731363</v>
      </c>
      <c r="O903" s="217">
        <f t="shared" si="455"/>
        <v>707.67002001899687</v>
      </c>
      <c r="P903" s="217">
        <f t="shared" si="455"/>
        <v>683.26354491724987</v>
      </c>
      <c r="Q903" s="217">
        <f t="shared" si="455"/>
        <v>659.69881244984003</v>
      </c>
      <c r="R903" s="217">
        <f t="shared" si="455"/>
        <v>636.9467921787583</v>
      </c>
      <c r="S903" s="217">
        <f t="shared" si="455"/>
        <v>614.97945488215908</v>
      </c>
      <c r="T903" s="217">
        <f t="shared" si="455"/>
        <v>593.7697380239199</v>
      </c>
      <c r="U903" s="217">
        <f t="shared" si="455"/>
        <v>573.29151241410443</v>
      </c>
      <c r="V903" s="217">
        <f t="shared" si="455"/>
        <v>553.51955001925535</v>
      </c>
      <c r="W903" s="217">
        <f t="shared" si="455"/>
        <v>534.42949288286218</v>
      </c>
      <c r="X903" s="217">
        <f t="shared" si="455"/>
        <v>515.9978231177156</v>
      </c>
      <c r="Y903" s="217">
        <f t="shared" si="455"/>
        <v>498.20183393318001</v>
      </c>
      <c r="Z903" s="217">
        <f t="shared" si="455"/>
        <v>480.41703398635707</v>
      </c>
      <c r="AA903" s="217">
        <f t="shared" si="455"/>
        <v>462.64382773244199</v>
      </c>
      <c r="AB903" s="217">
        <f t="shared" si="455"/>
        <v>444.88265045867143</v>
      </c>
      <c r="AC903" s="217">
        <f t="shared" si="455"/>
        <v>427.13397198628246</v>
      </c>
      <c r="AD903" s="217">
        <f t="shared" si="455"/>
        <v>409.39830099500068</v>
      </c>
      <c r="AE903" s="217">
        <f t="shared" si="455"/>
        <v>391.6761901076876</v>
      </c>
      <c r="AF903" s="217">
        <f t="shared" si="455"/>
        <v>373.96824191124057</v>
      </c>
      <c r="AG903" s="217">
        <f t="shared" si="455"/>
        <v>356.27511614153997</v>
      </c>
      <c r="AH903" s="217">
        <f t="shared" si="455"/>
        <v>338.59753833067668</v>
      </c>
      <c r="AI903" s="217">
        <f t="shared" si="455"/>
        <v>320.93631031210435</v>
      </c>
      <c r="AJ903" s="217">
        <f t="shared" si="455"/>
        <v>303.29232311629818</v>
      </c>
      <c r="AK903" s="217">
        <f t="shared" si="455"/>
        <v>285.66657298553923</v>
      </c>
      <c r="AL903" s="217">
        <f t="shared" si="455"/>
        <v>268.06018152281786</v>
      </c>
      <c r="AM903" s="216" cm="1">
        <f t="array" ref="AM903">SUMPRODUCT((EmissionRates!$J$120:$S$179)*(EmissionRates!$E$120:$E$179=$D903)*(EmissionRates!$J$8:$S$8=$E$836)*(EmissionRates!$B$120:$B$179=AM$2)*(EmissionRates!$F$120:$F$179=$F$629))</f>
        <v>560.44334695463795</v>
      </c>
      <c r="AN903" s="218">
        <f>$AM903</f>
        <v>560.44334695463795</v>
      </c>
      <c r="AO903" s="218">
        <f t="shared" si="445"/>
        <v>560.44334695463795</v>
      </c>
      <c r="AP903" s="218">
        <f t="shared" si="445"/>
        <v>560.44334695463795</v>
      </c>
      <c r="AQ903" s="218">
        <f t="shared" si="445"/>
        <v>560.44334695463795</v>
      </c>
      <c r="AR903" s="218">
        <f t="shared" si="445"/>
        <v>560.44334695463795</v>
      </c>
      <c r="AS903" s="218">
        <f t="shared" si="445"/>
        <v>560.44334695463795</v>
      </c>
      <c r="AT903" s="218">
        <f t="shared" si="445"/>
        <v>560.44334695463795</v>
      </c>
      <c r="AU903" s="218">
        <f t="shared" si="445"/>
        <v>560.44334695463795</v>
      </c>
      <c r="AV903" s="218">
        <f t="shared" si="445"/>
        <v>560.44334695463795</v>
      </c>
      <c r="AW903" s="218">
        <f t="shared" si="445"/>
        <v>560.44334695463795</v>
      </c>
      <c r="AX903" s="218">
        <f t="shared" si="445"/>
        <v>560.44334695463795</v>
      </c>
      <c r="AY903" s="218">
        <f t="shared" si="445"/>
        <v>560.44334695463795</v>
      </c>
      <c r="AZ903" s="218">
        <f t="shared" si="445"/>
        <v>560.44334695463795</v>
      </c>
    </row>
    <row r="904" spans="2:53" ht="5.0999999999999996" customHeight="1" x14ac:dyDescent="0.25">
      <c r="B904" s="171"/>
      <c r="E904" s="172"/>
      <c r="I904" s="220"/>
      <c r="J904" s="220"/>
      <c r="K904" s="220"/>
      <c r="L904" s="220"/>
      <c r="M904" s="220"/>
      <c r="N904" s="220"/>
      <c r="O904" s="220"/>
      <c r="P904" s="220"/>
      <c r="Q904" s="220"/>
      <c r="R904" s="220"/>
      <c r="S904" s="220"/>
      <c r="T904" s="220"/>
      <c r="U904" s="220"/>
      <c r="V904" s="220"/>
      <c r="W904" s="220"/>
      <c r="X904" s="220"/>
      <c r="Y904" s="220"/>
      <c r="Z904" s="220"/>
      <c r="AA904" s="220"/>
      <c r="AB904" s="220"/>
      <c r="AC904" s="220"/>
      <c r="AD904" s="220"/>
      <c r="AE904" s="220"/>
      <c r="AF904" s="220"/>
      <c r="AG904" s="220"/>
      <c r="AH904" s="220"/>
      <c r="AI904" s="220"/>
      <c r="AJ904" s="220"/>
      <c r="AK904" s="220"/>
      <c r="AL904" s="220"/>
      <c r="AM904" s="220"/>
      <c r="AN904" s="220"/>
      <c r="AO904" s="220"/>
      <c r="AP904" s="220"/>
      <c r="AQ904" s="220"/>
      <c r="AR904" s="220"/>
      <c r="AS904" s="220"/>
      <c r="AT904" s="220"/>
      <c r="AU904" s="220"/>
      <c r="AV904" s="220"/>
      <c r="AW904" s="220"/>
      <c r="AX904" s="220"/>
      <c r="AY904" s="220"/>
      <c r="AZ904" s="220"/>
    </row>
    <row r="905" spans="2:53" ht="15" customHeight="1" x14ac:dyDescent="0.25">
      <c r="B905" s="171" t="s">
        <v>732</v>
      </c>
      <c r="E905" s="172"/>
      <c r="I905" s="220"/>
      <c r="J905" s="220"/>
      <c r="K905" s="220"/>
      <c r="L905" s="220"/>
      <c r="M905" s="220"/>
      <c r="N905" s="220"/>
      <c r="O905" s="220"/>
      <c r="P905" s="220"/>
      <c r="Q905" s="220"/>
      <c r="R905" s="220"/>
      <c r="S905" s="220"/>
      <c r="T905" s="220"/>
      <c r="U905" s="220"/>
      <c r="V905" s="220"/>
      <c r="W905" s="220"/>
      <c r="X905" s="220"/>
      <c r="Y905" s="220"/>
      <c r="Z905" s="220"/>
      <c r="AA905" s="220"/>
      <c r="AB905" s="220"/>
      <c r="AC905" s="220"/>
      <c r="AD905" s="220"/>
      <c r="AE905" s="220"/>
      <c r="AF905" s="220"/>
      <c r="AG905" s="220"/>
      <c r="AH905" s="220"/>
      <c r="AI905" s="220"/>
      <c r="AJ905" s="220"/>
      <c r="AK905" s="220"/>
      <c r="AL905" s="220"/>
      <c r="AM905" s="220"/>
      <c r="AN905" s="220"/>
      <c r="AO905" s="220"/>
      <c r="AP905" s="220"/>
      <c r="AQ905" s="220"/>
      <c r="AR905" s="220"/>
      <c r="AS905" s="220"/>
      <c r="AT905" s="220"/>
      <c r="AU905" s="220"/>
      <c r="AV905" s="220"/>
      <c r="AW905" s="220"/>
      <c r="AX905" s="220"/>
      <c r="AY905" s="220"/>
      <c r="AZ905" s="220"/>
    </row>
    <row r="906" spans="2:53" ht="5.0999999999999996" customHeight="1" x14ac:dyDescent="0.25">
      <c r="B906" s="171"/>
      <c r="E906" s="172"/>
      <c r="I906" s="220"/>
      <c r="J906" s="220"/>
      <c r="K906" s="220"/>
      <c r="L906" s="220"/>
      <c r="M906" s="220"/>
      <c r="N906" s="220"/>
      <c r="O906" s="220"/>
      <c r="P906" s="220"/>
      <c r="Q906" s="220"/>
      <c r="R906" s="220"/>
      <c r="S906" s="220"/>
      <c r="T906" s="220"/>
      <c r="U906" s="220"/>
      <c r="V906" s="220"/>
      <c r="W906" s="220"/>
      <c r="X906" s="220"/>
      <c r="Y906" s="220"/>
      <c r="Z906" s="220"/>
      <c r="AA906" s="220"/>
      <c r="AB906" s="220"/>
      <c r="AC906" s="220"/>
      <c r="AD906" s="220"/>
      <c r="AE906" s="220"/>
      <c r="AF906" s="220"/>
      <c r="AG906" s="220"/>
      <c r="AH906" s="220"/>
      <c r="AI906" s="220"/>
      <c r="AJ906" s="220"/>
      <c r="AK906" s="220"/>
      <c r="AL906" s="220"/>
      <c r="AM906" s="220"/>
      <c r="AN906" s="220"/>
      <c r="AO906" s="220"/>
      <c r="AP906" s="220"/>
      <c r="AQ906" s="220"/>
      <c r="AR906" s="220"/>
      <c r="AS906" s="220"/>
      <c r="AT906" s="220"/>
      <c r="AU906" s="220"/>
      <c r="AV906" s="220"/>
      <c r="AW906" s="220"/>
      <c r="AX906" s="220"/>
      <c r="AY906" s="220"/>
      <c r="AZ906" s="220"/>
    </row>
    <row r="907" spans="2:53" ht="15" customHeight="1" x14ac:dyDescent="0.25">
      <c r="B907" s="171"/>
      <c r="E907" t="s">
        <v>733</v>
      </c>
      <c r="I907" s="221"/>
      <c r="J907" s="221"/>
      <c r="K907" s="221"/>
      <c r="L907" s="221"/>
      <c r="M907" s="221"/>
      <c r="N907" s="221"/>
      <c r="O907" s="221"/>
      <c r="P907" s="221"/>
      <c r="Q907" s="221"/>
      <c r="R907" s="221"/>
      <c r="S907" s="221"/>
      <c r="T907" s="221"/>
      <c r="U907" s="221"/>
      <c r="V907" s="221"/>
      <c r="W907" s="221"/>
      <c r="X907" s="221"/>
      <c r="Y907" s="221"/>
      <c r="Z907" s="221"/>
      <c r="AA907" s="221"/>
      <c r="AB907" s="221"/>
      <c r="AC907" s="221"/>
      <c r="AD907" s="221"/>
      <c r="AE907" s="221"/>
      <c r="AF907" s="221"/>
      <c r="AG907" s="221"/>
      <c r="AH907" s="221"/>
      <c r="AI907" s="221"/>
      <c r="AJ907" s="221"/>
      <c r="AK907" s="221"/>
      <c r="AL907" s="221"/>
      <c r="AM907" s="221"/>
      <c r="AN907" s="221"/>
      <c r="AO907" s="221"/>
      <c r="AP907" s="221"/>
      <c r="AQ907" s="221"/>
      <c r="AR907" s="221"/>
      <c r="AS907" s="220"/>
      <c r="AT907" s="220"/>
      <c r="AU907" s="220"/>
      <c r="AV907" s="220"/>
      <c r="AW907" s="220"/>
      <c r="AX907" s="220"/>
      <c r="AY907" s="220"/>
      <c r="AZ907" s="220"/>
    </row>
    <row r="908" spans="2:53" ht="15" customHeight="1" x14ac:dyDescent="0.25">
      <c r="B908" s="171"/>
      <c r="E908" t="s">
        <v>734</v>
      </c>
      <c r="F908" t="s">
        <v>735</v>
      </c>
      <c r="G908" t="s">
        <v>736</v>
      </c>
      <c r="I908" s="222">
        <v>0.20733333333333448</v>
      </c>
      <c r="J908" s="222">
        <v>0.19538000000000011</v>
      </c>
      <c r="K908" s="222">
        <v>0.18342666666666574</v>
      </c>
      <c r="L908" s="222">
        <v>0.17147333333333492</v>
      </c>
      <c r="M908" s="222">
        <v>0.15952000000000055</v>
      </c>
      <c r="N908" s="222">
        <v>0.14756666666666618</v>
      </c>
      <c r="O908" s="222">
        <v>0.13561333333333536</v>
      </c>
      <c r="P908" s="222">
        <v>0.12366000000000099</v>
      </c>
      <c r="Q908" s="222">
        <v>0.11170666666666662</v>
      </c>
      <c r="R908" s="222">
        <v>9.975333333333225E-2</v>
      </c>
      <c r="S908" s="222">
        <v>8.7800000000001432E-2</v>
      </c>
      <c r="T908" s="222">
        <v>8.3020000000001204E-2</v>
      </c>
      <c r="U908" s="222">
        <v>7.8240000000000975E-2</v>
      </c>
      <c r="V908" s="222">
        <v>7.3460000000000747E-2</v>
      </c>
      <c r="W908" s="222">
        <v>6.8680000000000518E-2</v>
      </c>
      <c r="X908" s="222">
        <v>6.390000000000029E-2</v>
      </c>
      <c r="Y908" s="222">
        <v>5.9120000000000061E-2</v>
      </c>
      <c r="Z908" s="222">
        <v>5.4340000000001609E-2</v>
      </c>
      <c r="AA908" s="222">
        <v>4.9560000000001381E-2</v>
      </c>
      <c r="AB908" s="222">
        <v>4.4780000000001152E-2</v>
      </c>
      <c r="AC908" s="222">
        <v>4.0000000000000924E-2</v>
      </c>
      <c r="AD908" s="222">
        <v>4.0000000000000924E-2</v>
      </c>
      <c r="AE908" s="222">
        <v>4.0000000000000924E-2</v>
      </c>
      <c r="AF908" s="222">
        <v>4.0000000000000924E-2</v>
      </c>
      <c r="AG908" s="222">
        <v>4.0000000000000924E-2</v>
      </c>
      <c r="AH908" s="222">
        <v>4.0000000000000924E-2</v>
      </c>
      <c r="AI908" s="222">
        <v>4.0000000000000924E-2</v>
      </c>
      <c r="AJ908" s="222">
        <v>4.0000000000000924E-2</v>
      </c>
      <c r="AK908" s="222">
        <v>4.0000000000000924E-2</v>
      </c>
      <c r="AL908" s="222">
        <v>4.0000000000000924E-2</v>
      </c>
      <c r="AM908" s="222">
        <v>4.0000000000000924E-2</v>
      </c>
      <c r="AN908" s="222">
        <v>4.0000000000000924E-2</v>
      </c>
      <c r="AO908" s="222">
        <v>4.0000000000000924E-2</v>
      </c>
      <c r="AP908" s="222">
        <v>4.0000000000000924E-2</v>
      </c>
      <c r="AQ908" s="222">
        <v>4.0000000000000924E-2</v>
      </c>
      <c r="AR908" s="222">
        <v>4.0000000000000924E-2</v>
      </c>
      <c r="AS908" s="222">
        <v>4.0000000000000924E-2</v>
      </c>
      <c r="AT908" s="222">
        <v>4.0000000000000924E-2</v>
      </c>
      <c r="AU908" s="222">
        <v>4.0000000000000924E-2</v>
      </c>
      <c r="AV908" s="222">
        <v>4.0000000000000924E-2</v>
      </c>
      <c r="AW908" s="222">
        <v>4.0000000000000924E-2</v>
      </c>
      <c r="AX908" s="222">
        <v>4.0000000000000924E-2</v>
      </c>
      <c r="AY908" s="222">
        <v>4.0000000000000924E-2</v>
      </c>
      <c r="AZ908" s="222">
        <v>4.0000000000000924E-2</v>
      </c>
      <c r="BA908" s="178"/>
    </row>
    <row r="909" spans="2:53" ht="15" customHeight="1" x14ac:dyDescent="0.25">
      <c r="B909" s="171"/>
      <c r="E909" t="s">
        <v>737</v>
      </c>
      <c r="F909" t="s">
        <v>735</v>
      </c>
      <c r="G909" t="s">
        <v>661</v>
      </c>
      <c r="I909" s="222"/>
      <c r="J909" s="222"/>
      <c r="K909" s="222"/>
      <c r="L909" s="222"/>
      <c r="M909" s="222"/>
      <c r="N909" s="222"/>
      <c r="O909" s="222"/>
      <c r="P909" s="222"/>
      <c r="Q909" s="222"/>
      <c r="R909" s="222"/>
      <c r="S909" s="222"/>
      <c r="T909" s="222"/>
      <c r="U909" s="222"/>
      <c r="V909" s="222"/>
      <c r="W909" s="222"/>
      <c r="X909" s="222"/>
      <c r="Y909" s="222"/>
      <c r="Z909" s="222"/>
      <c r="AA909" s="222"/>
      <c r="AB909" s="222"/>
      <c r="AC909" s="222"/>
      <c r="AD909" s="222"/>
      <c r="AE909" s="222"/>
      <c r="AF909" s="222"/>
      <c r="AG909" s="222"/>
      <c r="AH909" s="222"/>
      <c r="AI909" s="222"/>
      <c r="AJ909" s="222"/>
      <c r="AK909" s="222"/>
      <c r="AL909" s="222"/>
      <c r="AM909" s="222"/>
      <c r="AN909" s="222"/>
      <c r="AO909" s="222"/>
      <c r="AP909" s="222"/>
      <c r="AQ909" s="222"/>
      <c r="AR909" s="222"/>
      <c r="AS909" s="222"/>
      <c r="AT909" s="222"/>
      <c r="AU909" s="222"/>
      <c r="AV909" s="222"/>
      <c r="AW909" s="222"/>
      <c r="AX909" s="222"/>
      <c r="AY909" s="222"/>
      <c r="AZ909" s="222"/>
      <c r="BA909" s="178"/>
    </row>
    <row r="910" spans="2:53" ht="15" customHeight="1" x14ac:dyDescent="0.25">
      <c r="B910" s="171"/>
      <c r="E910" t="s">
        <v>738</v>
      </c>
      <c r="F910" t="s">
        <v>735</v>
      </c>
      <c r="G910" t="s">
        <v>736</v>
      </c>
      <c r="I910" s="222">
        <v>5.2333333333333121E-3</v>
      </c>
      <c r="J910" s="222">
        <v>4.8799999999999955E-3</v>
      </c>
      <c r="K910" s="222">
        <v>4.5266666666666788E-3</v>
      </c>
      <c r="L910" s="222">
        <v>4.1733333333333622E-3</v>
      </c>
      <c r="M910" s="222">
        <v>3.8200000000000456E-3</v>
      </c>
      <c r="N910" s="222">
        <v>3.4666666666666179E-3</v>
      </c>
      <c r="O910" s="222">
        <v>3.1133333333333013E-3</v>
      </c>
      <c r="P910" s="222">
        <v>2.7599999999999847E-3</v>
      </c>
      <c r="Q910" s="222">
        <v>2.4066666666666681E-3</v>
      </c>
      <c r="R910" s="222">
        <v>2.0533333333333514E-3</v>
      </c>
      <c r="S910" s="222">
        <v>1.7000000000000348E-3</v>
      </c>
      <c r="T910" s="222">
        <v>1.5900000000000358E-3</v>
      </c>
      <c r="U910" s="222">
        <v>1.4800000000000368E-3</v>
      </c>
      <c r="V910" s="222">
        <v>1.3700000000000379E-3</v>
      </c>
      <c r="W910" s="222">
        <v>1.2600000000000111E-3</v>
      </c>
      <c r="X910" s="222">
        <v>1.1500000000000121E-3</v>
      </c>
      <c r="Y910" s="222">
        <v>1.0400000000000131E-3</v>
      </c>
      <c r="Z910" s="222">
        <v>9.3000000000001415E-4</v>
      </c>
      <c r="AA910" s="222">
        <v>8.2000000000001516E-4</v>
      </c>
      <c r="AB910" s="222">
        <v>7.1000000000001617E-4</v>
      </c>
      <c r="AC910" s="222">
        <v>6.0000000000001719E-4</v>
      </c>
      <c r="AD910" s="222">
        <v>6.0000000000001719E-4</v>
      </c>
      <c r="AE910" s="222">
        <v>6.0000000000001719E-4</v>
      </c>
      <c r="AF910" s="222">
        <v>6.0000000000001719E-4</v>
      </c>
      <c r="AG910" s="222">
        <v>6.0000000000001719E-4</v>
      </c>
      <c r="AH910" s="222">
        <v>6.0000000000001719E-4</v>
      </c>
      <c r="AI910" s="222">
        <v>6.0000000000001719E-4</v>
      </c>
      <c r="AJ910" s="222">
        <v>6.0000000000001719E-4</v>
      </c>
      <c r="AK910" s="222">
        <v>6.0000000000001719E-4</v>
      </c>
      <c r="AL910" s="222">
        <v>6.0000000000001719E-4</v>
      </c>
      <c r="AM910" s="222">
        <v>6.0000000000001719E-4</v>
      </c>
      <c r="AN910" s="222">
        <v>6.0000000000001719E-4</v>
      </c>
      <c r="AO910" s="222">
        <v>6.0000000000001719E-4</v>
      </c>
      <c r="AP910" s="222">
        <v>6.0000000000001719E-4</v>
      </c>
      <c r="AQ910" s="222">
        <v>6.0000000000001719E-4</v>
      </c>
      <c r="AR910" s="222">
        <v>6.0000000000001719E-4</v>
      </c>
      <c r="AS910" s="222">
        <v>6.0000000000001719E-4</v>
      </c>
      <c r="AT910" s="222">
        <v>6.0000000000001719E-4</v>
      </c>
      <c r="AU910" s="222">
        <v>6.0000000000001719E-4</v>
      </c>
      <c r="AV910" s="222">
        <v>6.0000000000001719E-4</v>
      </c>
      <c r="AW910" s="222">
        <v>6.0000000000001719E-4</v>
      </c>
      <c r="AX910" s="222">
        <v>6.0000000000001719E-4</v>
      </c>
      <c r="AY910" s="222">
        <v>6.0000000000001719E-4</v>
      </c>
      <c r="AZ910" s="222">
        <v>6.0000000000001719E-4</v>
      </c>
      <c r="BA910" s="223"/>
    </row>
    <row r="911" spans="2:53" x14ac:dyDescent="0.25">
      <c r="B911" s="171"/>
      <c r="E911" t="s">
        <v>739</v>
      </c>
      <c r="I911" s="221"/>
      <c r="J911" s="221"/>
      <c r="K911" s="221"/>
      <c r="L911" s="221"/>
      <c r="M911" s="221"/>
      <c r="N911" s="221"/>
      <c r="O911" s="221"/>
      <c r="P911" s="221"/>
      <c r="Q911" s="221"/>
      <c r="R911" s="221"/>
      <c r="S911" s="221"/>
      <c r="T911" s="221"/>
      <c r="U911" s="221"/>
      <c r="V911" s="221"/>
      <c r="W911" s="221"/>
      <c r="X911" s="221"/>
      <c r="Y911" s="221"/>
      <c r="Z911" s="221"/>
      <c r="AA911" s="221"/>
      <c r="AB911" s="221"/>
      <c r="AC911" s="221"/>
      <c r="AD911" s="221"/>
      <c r="AE911" s="221"/>
      <c r="AF911" s="221"/>
      <c r="AG911" s="221"/>
      <c r="AH911" s="221"/>
      <c r="AI911" s="221"/>
      <c r="AJ911" s="221"/>
      <c r="AK911" s="221"/>
      <c r="AL911" s="221"/>
      <c r="AM911" s="221"/>
      <c r="AN911" s="221"/>
      <c r="AO911" s="221"/>
      <c r="AP911" s="221"/>
      <c r="AQ911" s="221"/>
      <c r="AR911" s="221"/>
      <c r="AS911" s="221"/>
      <c r="AT911" s="221"/>
      <c r="AU911" s="221"/>
      <c r="AV911" s="221"/>
      <c r="AW911" s="221"/>
      <c r="AX911" s="221"/>
      <c r="AY911" s="221"/>
      <c r="AZ911" s="221"/>
      <c r="BA911" s="223"/>
    </row>
    <row r="912" spans="2:53" x14ac:dyDescent="0.25">
      <c r="B912" s="171"/>
      <c r="E912" t="s">
        <v>740</v>
      </c>
      <c r="F912" t="s">
        <v>735</v>
      </c>
      <c r="G912" t="s">
        <v>736</v>
      </c>
      <c r="I912" s="222">
        <v>9.3666666666665233E-3</v>
      </c>
      <c r="J912" s="222">
        <v>8.759999999999879E-3</v>
      </c>
      <c r="K912" s="222">
        <v>8.1533333333332347E-3</v>
      </c>
      <c r="L912" s="222">
        <v>7.5466666666665905E-3</v>
      </c>
      <c r="M912" s="222">
        <v>6.9399999999997242E-3</v>
      </c>
      <c r="N912" s="222">
        <v>6.3333333333330799E-3</v>
      </c>
      <c r="O912" s="222">
        <v>5.7266666666664356E-3</v>
      </c>
      <c r="P912" s="222">
        <v>5.1199999999997914E-3</v>
      </c>
      <c r="Q912" s="222">
        <v>4.5133333333331471E-3</v>
      </c>
      <c r="R912" s="222">
        <v>3.9066666666665029E-3</v>
      </c>
      <c r="S912" s="222">
        <v>3.2999999999998586E-3</v>
      </c>
      <c r="T912" s="222">
        <v>3.1200000000000117E-3</v>
      </c>
      <c r="U912" s="222">
        <v>2.9399999999999982E-3</v>
      </c>
      <c r="V912" s="222">
        <v>2.7599999999999847E-3</v>
      </c>
      <c r="W912" s="222">
        <v>2.5800000000000267E-3</v>
      </c>
      <c r="X912" s="222">
        <v>2.4000000000000132E-3</v>
      </c>
      <c r="Y912" s="222">
        <v>2.2199999999999998E-3</v>
      </c>
      <c r="Z912" s="222">
        <v>2.0399999999999863E-3</v>
      </c>
      <c r="AA912" s="222">
        <v>1.8600000000000283E-3</v>
      </c>
      <c r="AB912" s="222">
        <v>1.6800000000000148E-3</v>
      </c>
      <c r="AC912" s="222">
        <v>1.5000000000000013E-3</v>
      </c>
      <c r="AD912" s="222">
        <v>1.5000000000000013E-3</v>
      </c>
      <c r="AE912" s="222">
        <v>1.5000000000000013E-3</v>
      </c>
      <c r="AF912" s="222">
        <v>1.5000000000000013E-3</v>
      </c>
      <c r="AG912" s="222">
        <v>1.5000000000000013E-3</v>
      </c>
      <c r="AH912" s="222">
        <v>1.5000000000000013E-3</v>
      </c>
      <c r="AI912" s="222">
        <v>1.5000000000000013E-3</v>
      </c>
      <c r="AJ912" s="222">
        <v>1.5000000000000013E-3</v>
      </c>
      <c r="AK912" s="222">
        <v>1.5000000000000013E-3</v>
      </c>
      <c r="AL912" s="222">
        <v>1.5000000000000013E-3</v>
      </c>
      <c r="AM912" s="222">
        <v>1.5000000000000013E-3</v>
      </c>
      <c r="AN912" s="222">
        <v>1.5000000000000013E-3</v>
      </c>
      <c r="AO912" s="222">
        <v>1.5000000000000013E-3</v>
      </c>
      <c r="AP912" s="222">
        <v>1.5000000000000013E-3</v>
      </c>
      <c r="AQ912" s="222">
        <v>1.5000000000000013E-3</v>
      </c>
      <c r="AR912" s="222">
        <v>1.5000000000000013E-3</v>
      </c>
      <c r="AS912" s="222">
        <v>1.5000000000000013E-3</v>
      </c>
      <c r="AT912" s="222">
        <v>1.5000000000000013E-3</v>
      </c>
      <c r="AU912" s="222">
        <v>1.5000000000000013E-3</v>
      </c>
      <c r="AV912" s="222">
        <v>1.5000000000000013E-3</v>
      </c>
      <c r="AW912" s="222">
        <v>1.5000000000000013E-3</v>
      </c>
      <c r="AX912" s="222">
        <v>1.5000000000000013E-3</v>
      </c>
      <c r="AY912" s="222">
        <v>1.5000000000000013E-3</v>
      </c>
      <c r="AZ912" s="222">
        <v>1.5000000000000013E-3</v>
      </c>
      <c r="BA912" s="223"/>
    </row>
    <row r="913" spans="2:53" x14ac:dyDescent="0.25">
      <c r="B913" s="171"/>
      <c r="E913" t="s">
        <v>741</v>
      </c>
      <c r="F913" t="s">
        <v>735</v>
      </c>
      <c r="G913" t="s">
        <v>736</v>
      </c>
      <c r="I913" s="222">
        <v>19.632666666666637</v>
      </c>
      <c r="J913" s="222">
        <v>19.351999999999975</v>
      </c>
      <c r="K913" s="222">
        <v>19.071333333333314</v>
      </c>
      <c r="L913" s="222">
        <v>18.790666666666652</v>
      </c>
      <c r="M913" s="222">
        <v>18.509999999999991</v>
      </c>
      <c r="N913" s="222">
        <v>18.229333333333329</v>
      </c>
      <c r="O913" s="222">
        <v>17.948666666666668</v>
      </c>
      <c r="P913" s="222">
        <v>17.668000000000006</v>
      </c>
      <c r="Q913" s="222">
        <v>17.387333333333345</v>
      </c>
      <c r="R913" s="222">
        <v>17.106666666666683</v>
      </c>
      <c r="S913" s="222">
        <v>16.826000000000022</v>
      </c>
      <c r="T913" s="222">
        <v>16.593199999999968</v>
      </c>
      <c r="U913" s="222">
        <v>16.36039999999997</v>
      </c>
      <c r="V913" s="222">
        <v>16.127599999999973</v>
      </c>
      <c r="W913" s="222">
        <v>15.894799999999975</v>
      </c>
      <c r="X913" s="222">
        <v>15.661999999999978</v>
      </c>
      <c r="Y913" s="222">
        <v>15.42919999999998</v>
      </c>
      <c r="Z913" s="222">
        <v>15.196399999999926</v>
      </c>
      <c r="AA913" s="222">
        <v>14.963599999999929</v>
      </c>
      <c r="AB913" s="222">
        <v>14.730799999999931</v>
      </c>
      <c r="AC913" s="222">
        <v>14.497999999999934</v>
      </c>
      <c r="AD913" s="222">
        <v>14.497999999999934</v>
      </c>
      <c r="AE913" s="222">
        <v>14.497999999999934</v>
      </c>
      <c r="AF913" s="222">
        <v>14.497999999999934</v>
      </c>
      <c r="AG913" s="222">
        <v>14.497999999999934</v>
      </c>
      <c r="AH913" s="222">
        <v>14.497999999999934</v>
      </c>
      <c r="AI913" s="222">
        <v>14.497999999999934</v>
      </c>
      <c r="AJ913" s="222">
        <v>14.497999999999934</v>
      </c>
      <c r="AK913" s="222">
        <v>14.497999999999934</v>
      </c>
      <c r="AL913" s="222">
        <v>14.497999999999934</v>
      </c>
      <c r="AM913" s="222">
        <v>14.497999999999934</v>
      </c>
      <c r="AN913" s="222">
        <v>14.497999999999934</v>
      </c>
      <c r="AO913" s="222">
        <v>14.497999999999934</v>
      </c>
      <c r="AP913" s="222">
        <v>14.497999999999934</v>
      </c>
      <c r="AQ913" s="222">
        <v>14.497999999999934</v>
      </c>
      <c r="AR913" s="222">
        <v>14.497999999999934</v>
      </c>
      <c r="AS913" s="222">
        <v>14.497999999999934</v>
      </c>
      <c r="AT913" s="222">
        <v>14.497999999999934</v>
      </c>
      <c r="AU913" s="222">
        <v>14.497999999999934</v>
      </c>
      <c r="AV913" s="222">
        <v>14.497999999999934</v>
      </c>
      <c r="AW913" s="222">
        <v>14.497999999999934</v>
      </c>
      <c r="AX913" s="222">
        <v>14.497999999999934</v>
      </c>
      <c r="AY913" s="222">
        <v>14.497999999999934</v>
      </c>
      <c r="AZ913" s="222">
        <v>14.497999999999934</v>
      </c>
      <c r="BA913" s="178"/>
    </row>
    <row r="914" spans="2:53" ht="5.0999999999999996" customHeight="1" x14ac:dyDescent="0.25">
      <c r="B914" s="171"/>
      <c r="E914" s="172"/>
      <c r="I914" s="220"/>
      <c r="J914" s="220"/>
      <c r="K914" s="220"/>
      <c r="L914" s="220"/>
      <c r="M914" s="220"/>
      <c r="N914" s="220"/>
      <c r="O914" s="220"/>
      <c r="P914" s="220"/>
      <c r="Q914" s="220"/>
      <c r="R914" s="220"/>
      <c r="S914" s="220"/>
      <c r="T914" s="220"/>
      <c r="U914" s="220"/>
      <c r="V914" s="220"/>
      <c r="W914" s="220"/>
      <c r="X914" s="220"/>
      <c r="Y914" s="220"/>
      <c r="Z914" s="220"/>
      <c r="AA914" s="220"/>
      <c r="AB914" s="220"/>
      <c r="AC914" s="220"/>
      <c r="AD914" s="220"/>
      <c r="AE914" s="220"/>
      <c r="AF914" s="220"/>
      <c r="AG914" s="220"/>
      <c r="AH914" s="220"/>
      <c r="AI914" s="220"/>
      <c r="AJ914" s="220"/>
      <c r="AK914" s="220"/>
      <c r="AL914" s="220"/>
      <c r="AM914" s="220"/>
      <c r="AN914" s="220"/>
      <c r="AO914" s="220"/>
      <c r="AP914" s="220"/>
      <c r="AQ914" s="220"/>
      <c r="AR914" s="220"/>
      <c r="AS914" s="220"/>
      <c r="AT914" s="220"/>
      <c r="AU914" s="220"/>
      <c r="AV914" s="220"/>
      <c r="AW914" s="220"/>
      <c r="AX914" s="220"/>
      <c r="AY914" s="220"/>
      <c r="AZ914" s="220"/>
    </row>
    <row r="915" spans="2:53" x14ac:dyDescent="0.25"/>
  </sheetData>
  <mergeCells count="2">
    <mergeCell ref="E347:G347"/>
    <mergeCell ref="E627:G627"/>
  </mergeCells>
  <hyperlinks>
    <hyperlink ref="F67" r:id="rId1" xr:uid="{B1DE8EB7-A562-410D-864A-E0C25B647E4A}"/>
  </hyperlinks>
  <pageMargins left="0.7" right="0.7" top="0.75" bottom="0.75" header="0.3" footer="0.3"/>
  <pageSetup orientation="portrait" verticalDpi="300"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09418-67A9-415D-9822-CCC984CFC416}">
  <sheetPr>
    <tabColor rgb="FFFFC000"/>
  </sheetPr>
  <dimension ref="A1:K180"/>
  <sheetViews>
    <sheetView showGridLines="0" topLeftCell="A10" workbookViewId="0">
      <selection activeCell="H30" sqref="H30"/>
    </sheetView>
  </sheetViews>
  <sheetFormatPr defaultRowHeight="15" x14ac:dyDescent="0.25"/>
  <cols>
    <col min="1" max="1" width="1.7109375" customWidth="1"/>
    <col min="2" max="4" width="2.140625" customWidth="1"/>
    <col min="5" max="5" width="41" customWidth="1"/>
    <col min="6" max="6" width="19.140625" customWidth="1"/>
    <col min="7" max="7" width="23.42578125" style="420" customWidth="1"/>
    <col min="8" max="8" width="25.42578125" customWidth="1"/>
  </cols>
  <sheetData>
    <row r="1" spans="1:11" x14ac:dyDescent="0.25">
      <c r="A1" s="19"/>
      <c r="B1" s="226"/>
      <c r="C1" s="227"/>
      <c r="D1" s="19"/>
      <c r="E1" s="19" t="s">
        <v>367</v>
      </c>
      <c r="F1" s="19" t="s">
        <v>368</v>
      </c>
      <c r="G1" s="421" t="s">
        <v>369</v>
      </c>
      <c r="H1" s="422" t="s">
        <v>370</v>
      </c>
      <c r="I1" s="229"/>
      <c r="J1" s="229"/>
      <c r="K1" s="19"/>
    </row>
    <row r="2" spans="1:11" ht="16.5" x14ac:dyDescent="0.3">
      <c r="A2" s="157"/>
      <c r="B2" s="298"/>
      <c r="C2" s="299"/>
      <c r="D2" s="157"/>
      <c r="E2" s="157"/>
      <c r="F2" s="157"/>
      <c r="G2" s="489"/>
      <c r="H2" s="157"/>
      <c r="I2" s="157"/>
      <c r="J2" s="157"/>
      <c r="K2" s="157"/>
    </row>
    <row r="3" spans="1:11" ht="15.75" x14ac:dyDescent="0.25">
      <c r="A3" s="226" t="s">
        <v>742</v>
      </c>
      <c r="B3" s="171"/>
      <c r="C3" s="224"/>
      <c r="H3" s="194"/>
    </row>
    <row r="4" spans="1:11" x14ac:dyDescent="0.25">
      <c r="A4" s="19"/>
      <c r="B4" s="171"/>
      <c r="C4" s="224"/>
    </row>
    <row r="5" spans="1:11" x14ac:dyDescent="0.25">
      <c r="A5" s="19"/>
      <c r="B5" s="171"/>
      <c r="C5" s="224"/>
      <c r="E5" t="s">
        <v>375</v>
      </c>
      <c r="F5" t="s">
        <v>743</v>
      </c>
      <c r="H5" s="488" t="str">
        <f>'Report Tables'!H241</f>
        <v>BASELINE</v>
      </c>
    </row>
    <row r="6" spans="1:11" x14ac:dyDescent="0.25">
      <c r="A6" s="19"/>
      <c r="B6" s="171"/>
      <c r="C6" s="224"/>
    </row>
    <row r="7" spans="1:11" x14ac:dyDescent="0.25">
      <c r="A7" s="202"/>
      <c r="B7" s="171"/>
      <c r="C7" s="224"/>
      <c r="D7" s="202"/>
      <c r="E7" s="202" t="s">
        <v>744</v>
      </c>
      <c r="F7" s="202"/>
      <c r="G7" s="420" t="s">
        <v>409</v>
      </c>
      <c r="H7" s="300">
        <v>7.0000000000000007E-2</v>
      </c>
      <c r="I7" s="232"/>
      <c r="J7" s="232"/>
    </row>
    <row r="8" spans="1:11" x14ac:dyDescent="0.25">
      <c r="B8" s="171"/>
      <c r="C8" s="224"/>
      <c r="H8" s="225"/>
    </row>
    <row r="9" spans="1:11" x14ac:dyDescent="0.25">
      <c r="A9" s="202"/>
      <c r="B9" s="171"/>
      <c r="C9" s="224"/>
      <c r="D9" s="202"/>
      <c r="E9" s="202" t="s">
        <v>745</v>
      </c>
      <c r="F9" s="202" t="s">
        <v>746</v>
      </c>
      <c r="G9" s="420" t="s">
        <v>378</v>
      </c>
      <c r="H9" s="301">
        <v>2024</v>
      </c>
    </row>
    <row r="10" spans="1:11" x14ac:dyDescent="0.25">
      <c r="A10" s="202"/>
      <c r="B10" s="171"/>
      <c r="C10" s="224"/>
      <c r="D10" s="202"/>
      <c r="E10" s="202" t="s">
        <v>747</v>
      </c>
      <c r="F10" s="202" t="s">
        <v>746</v>
      </c>
      <c r="G10" s="420" t="s">
        <v>748</v>
      </c>
      <c r="H10" s="301">
        <v>4</v>
      </c>
    </row>
    <row r="11" spans="1:11" x14ac:dyDescent="0.25">
      <c r="A11" s="202"/>
      <c r="B11" s="171"/>
      <c r="C11" s="224"/>
      <c r="D11" s="202"/>
      <c r="E11" s="202" t="s">
        <v>749</v>
      </c>
      <c r="F11" s="202" t="s">
        <v>746</v>
      </c>
      <c r="G11" s="420" t="s">
        <v>378</v>
      </c>
      <c r="H11" s="18">
        <v>2028</v>
      </c>
    </row>
    <row r="12" spans="1:11" x14ac:dyDescent="0.25">
      <c r="A12" s="202"/>
      <c r="B12" s="171"/>
      <c r="C12" s="224"/>
      <c r="D12" s="202"/>
      <c r="E12" s="202" t="s">
        <v>750</v>
      </c>
      <c r="F12" s="202" t="s">
        <v>746</v>
      </c>
      <c r="G12" s="490" t="s">
        <v>751</v>
      </c>
      <c r="H12" s="302">
        <v>1</v>
      </c>
    </row>
    <row r="13" spans="1:11" x14ac:dyDescent="0.25">
      <c r="A13" s="202"/>
      <c r="B13" s="171"/>
      <c r="C13" s="224"/>
      <c r="D13" s="202"/>
      <c r="E13" t="s">
        <v>752</v>
      </c>
      <c r="F13" s="202" t="s">
        <v>743</v>
      </c>
      <c r="G13" s="420" t="s">
        <v>748</v>
      </c>
      <c r="H13" s="18">
        <v>20</v>
      </c>
    </row>
    <row r="14" spans="1:11" x14ac:dyDescent="0.25">
      <c r="A14" s="202"/>
      <c r="B14" s="171"/>
      <c r="C14" s="224"/>
      <c r="D14" s="202"/>
      <c r="E14" s="202" t="s">
        <v>753</v>
      </c>
      <c r="F14" s="202" t="s">
        <v>743</v>
      </c>
      <c r="G14" s="420" t="s">
        <v>748</v>
      </c>
      <c r="H14">
        <f>H13+H10</f>
        <v>24</v>
      </c>
    </row>
    <row r="15" spans="1:11" x14ac:dyDescent="0.25">
      <c r="A15" s="202"/>
      <c r="B15" s="171"/>
      <c r="C15" s="224"/>
      <c r="D15" s="202"/>
    </row>
    <row r="16" spans="1:11" x14ac:dyDescent="0.25">
      <c r="A16" s="202"/>
      <c r="B16" s="171"/>
      <c r="C16" s="224"/>
      <c r="D16" s="202"/>
      <c r="E16" s="202" t="s">
        <v>754</v>
      </c>
      <c r="F16" s="202" t="s">
        <v>746</v>
      </c>
      <c r="G16" s="420" t="s">
        <v>409</v>
      </c>
      <c r="H16" s="303">
        <v>1</v>
      </c>
    </row>
    <row r="17" spans="1:11" x14ac:dyDescent="0.25">
      <c r="A17" s="202"/>
      <c r="B17" s="171"/>
      <c r="C17" s="224"/>
      <c r="D17" s="202"/>
      <c r="E17" s="202" t="s">
        <v>755</v>
      </c>
      <c r="F17" s="202" t="s">
        <v>746</v>
      </c>
      <c r="G17" s="420" t="s">
        <v>409</v>
      </c>
      <c r="H17" s="303"/>
    </row>
    <row r="18" spans="1:11" x14ac:dyDescent="0.25">
      <c r="A18" s="202"/>
      <c r="B18" s="171"/>
      <c r="C18" s="224"/>
      <c r="D18" s="202"/>
      <c r="E18" s="202"/>
      <c r="F18" s="202"/>
      <c r="H18" s="304"/>
    </row>
    <row r="19" spans="1:11" x14ac:dyDescent="0.25">
      <c r="A19" s="305" t="s">
        <v>756</v>
      </c>
      <c r="B19" s="201"/>
      <c r="C19" s="234"/>
      <c r="D19" s="202"/>
      <c r="I19" s="202"/>
      <c r="J19" s="202"/>
      <c r="K19" s="202"/>
    </row>
    <row r="20" spans="1:11" x14ac:dyDescent="0.25">
      <c r="A20" s="202"/>
      <c r="B20" s="201"/>
      <c r="C20" s="234"/>
      <c r="D20" s="202"/>
      <c r="I20" s="202"/>
      <c r="J20" s="202"/>
      <c r="K20" s="202"/>
    </row>
    <row r="21" spans="1:11" x14ac:dyDescent="0.25">
      <c r="A21" s="202"/>
      <c r="B21" s="201"/>
      <c r="C21" s="234"/>
      <c r="D21" s="306" t="s">
        <v>757</v>
      </c>
      <c r="I21" s="202"/>
      <c r="J21" s="202"/>
      <c r="K21" s="202"/>
    </row>
    <row r="22" spans="1:11" x14ac:dyDescent="0.25">
      <c r="A22" s="202"/>
      <c r="B22" s="201"/>
      <c r="C22" s="234"/>
      <c r="D22" s="306"/>
      <c r="E22" t="s">
        <v>758</v>
      </c>
      <c r="G22" s="420" t="s">
        <v>759</v>
      </c>
      <c r="H22" s="307" t="s">
        <v>1256</v>
      </c>
      <c r="I22" s="202"/>
      <c r="J22" s="202"/>
      <c r="K22" s="202"/>
    </row>
    <row r="23" spans="1:11" x14ac:dyDescent="0.25">
      <c r="A23" s="202"/>
      <c r="B23" s="201"/>
      <c r="C23" s="234"/>
      <c r="D23" s="202"/>
      <c r="E23" s="308" t="s">
        <v>761</v>
      </c>
      <c r="F23" s="202"/>
      <c r="G23" s="491" t="s">
        <v>748</v>
      </c>
      <c r="H23" s="309">
        <v>20</v>
      </c>
      <c r="I23" s="202"/>
      <c r="J23" s="202"/>
      <c r="K23" s="202"/>
    </row>
    <row r="24" spans="1:11" x14ac:dyDescent="0.25">
      <c r="A24" s="202"/>
      <c r="B24" s="201"/>
      <c r="C24" s="234"/>
      <c r="D24" s="202"/>
      <c r="E24" s="308" t="s">
        <v>762</v>
      </c>
      <c r="F24" s="202"/>
      <c r="G24" s="491" t="s">
        <v>378</v>
      </c>
      <c r="H24" s="312">
        <v>2027</v>
      </c>
      <c r="I24" s="202"/>
      <c r="J24" s="202"/>
      <c r="K24" s="202"/>
    </row>
    <row r="25" spans="1:11" x14ac:dyDescent="0.25">
      <c r="A25" s="19"/>
      <c r="B25" s="171"/>
      <c r="C25" s="224"/>
      <c r="E25" s="308" t="s">
        <v>763</v>
      </c>
      <c r="G25" s="491" t="s">
        <v>378</v>
      </c>
      <c r="H25" s="310">
        <f>$H$11+$H$13-1</f>
        <v>2047</v>
      </c>
    </row>
    <row r="26" spans="1:11" x14ac:dyDescent="0.25">
      <c r="A26" s="19"/>
      <c r="B26" s="171"/>
      <c r="C26" s="224"/>
      <c r="E26" s="308" t="s">
        <v>764</v>
      </c>
      <c r="G26" s="491" t="s">
        <v>382</v>
      </c>
      <c r="H26" s="309">
        <f>('Cost estimates'!G21)+('Cost estimates'!G22)</f>
        <v>10151681.372818127</v>
      </c>
    </row>
    <row r="27" spans="1:11" x14ac:dyDescent="0.25">
      <c r="A27" s="19"/>
      <c r="B27" s="171"/>
      <c r="C27" s="224"/>
    </row>
    <row r="28" spans="1:11" x14ac:dyDescent="0.25">
      <c r="A28" s="19"/>
      <c r="B28" s="171"/>
      <c r="C28" s="224"/>
      <c r="D28" s="306" t="s">
        <v>765</v>
      </c>
      <c r="I28" s="311"/>
      <c r="J28" s="311"/>
    </row>
    <row r="29" spans="1:11" x14ac:dyDescent="0.25">
      <c r="A29" s="19"/>
      <c r="B29" s="171"/>
      <c r="C29" s="224"/>
      <c r="E29" t="s">
        <v>758</v>
      </c>
      <c r="G29" s="420" t="s">
        <v>759</v>
      </c>
      <c r="H29" s="307" t="s">
        <v>760</v>
      </c>
    </row>
    <row r="30" spans="1:11" x14ac:dyDescent="0.25">
      <c r="A30" s="19"/>
      <c r="B30" s="171"/>
      <c r="C30" s="224"/>
      <c r="E30" s="308" t="s">
        <v>761</v>
      </c>
      <c r="F30" s="202"/>
      <c r="G30" s="491" t="s">
        <v>748</v>
      </c>
      <c r="H30" s="309"/>
    </row>
    <row r="31" spans="1:11" x14ac:dyDescent="0.25">
      <c r="A31" s="19"/>
      <c r="B31" s="171"/>
      <c r="C31" s="224"/>
      <c r="E31" s="308" t="s">
        <v>762</v>
      </c>
      <c r="F31" s="202"/>
      <c r="G31" s="491" t="s">
        <v>378</v>
      </c>
      <c r="H31" s="312"/>
    </row>
    <row r="32" spans="1:11" x14ac:dyDescent="0.25">
      <c r="A32" s="19"/>
      <c r="B32" s="171"/>
      <c r="C32" s="224"/>
      <c r="E32" s="308" t="s">
        <v>763</v>
      </c>
      <c r="G32" s="491" t="s">
        <v>378</v>
      </c>
      <c r="H32" s="310">
        <f>$H$11+$H$13-1</f>
        <v>2047</v>
      </c>
      <c r="I32" s="232"/>
      <c r="J32" s="232"/>
    </row>
    <row r="33" spans="2:11" x14ac:dyDescent="0.25">
      <c r="B33" s="171"/>
      <c r="C33" s="224"/>
      <c r="E33" s="308" t="s">
        <v>764</v>
      </c>
      <c r="G33" s="491" t="s">
        <v>382</v>
      </c>
      <c r="H33" s="309"/>
    </row>
    <row r="34" spans="2:11" x14ac:dyDescent="0.25">
      <c r="B34" s="171"/>
      <c r="C34" s="224"/>
      <c r="E34" s="308"/>
      <c r="G34" s="491"/>
      <c r="H34" s="308"/>
    </row>
    <row r="35" spans="2:11" x14ac:dyDescent="0.25">
      <c r="B35" s="171"/>
      <c r="C35" s="224"/>
      <c r="D35" s="306" t="s">
        <v>766</v>
      </c>
    </row>
    <row r="36" spans="2:11" x14ac:dyDescent="0.25">
      <c r="B36" s="171"/>
      <c r="C36" s="224"/>
      <c r="E36" t="s">
        <v>758</v>
      </c>
      <c r="G36" s="420" t="s">
        <v>759</v>
      </c>
      <c r="H36" s="307" t="s">
        <v>760</v>
      </c>
    </row>
    <row r="37" spans="2:11" x14ac:dyDescent="0.25">
      <c r="B37" s="171"/>
      <c r="C37" s="224"/>
      <c r="E37" s="308" t="s">
        <v>761</v>
      </c>
      <c r="F37" s="202"/>
      <c r="G37" s="491" t="s">
        <v>748</v>
      </c>
      <c r="H37" s="309"/>
    </row>
    <row r="38" spans="2:11" x14ac:dyDescent="0.25">
      <c r="B38" s="171"/>
      <c r="C38" s="224"/>
      <c r="E38" s="308" t="s">
        <v>762</v>
      </c>
      <c r="F38" s="202"/>
      <c r="G38" s="491" t="s">
        <v>378</v>
      </c>
      <c r="H38" s="312"/>
      <c r="I38" s="232"/>
      <c r="J38" s="232"/>
    </row>
    <row r="39" spans="2:11" x14ac:dyDescent="0.25">
      <c r="B39" s="171"/>
      <c r="C39" s="224"/>
      <c r="E39" s="308" t="s">
        <v>763</v>
      </c>
      <c r="G39" s="491" t="s">
        <v>378</v>
      </c>
      <c r="H39" s="310">
        <f>$H$11+$H$13-1</f>
        <v>2047</v>
      </c>
      <c r="I39" s="248"/>
      <c r="J39" s="248"/>
      <c r="K39" s="244"/>
    </row>
    <row r="40" spans="2:11" x14ac:dyDescent="0.25">
      <c r="B40" s="171"/>
      <c r="C40" s="224"/>
      <c r="E40" s="308" t="s">
        <v>764</v>
      </c>
      <c r="G40" s="491" t="s">
        <v>382</v>
      </c>
      <c r="H40" s="309"/>
      <c r="I40" s="248"/>
      <c r="J40" s="248"/>
      <c r="K40" s="244"/>
    </row>
    <row r="41" spans="2:11" x14ac:dyDescent="0.25">
      <c r="B41" s="171"/>
      <c r="C41" s="224"/>
      <c r="E41" s="308"/>
      <c r="G41" s="491"/>
      <c r="I41" s="248"/>
      <c r="J41" s="248"/>
      <c r="K41" s="244"/>
    </row>
    <row r="42" spans="2:11" x14ac:dyDescent="0.25">
      <c r="B42" s="171"/>
      <c r="C42" s="224"/>
      <c r="D42" s="306" t="s">
        <v>767</v>
      </c>
      <c r="I42" s="178"/>
      <c r="J42" s="178"/>
      <c r="K42" s="244"/>
    </row>
    <row r="43" spans="2:11" x14ac:dyDescent="0.25">
      <c r="B43" s="171"/>
      <c r="C43" s="224"/>
      <c r="E43" t="s">
        <v>758</v>
      </c>
      <c r="G43" s="420" t="s">
        <v>759</v>
      </c>
      <c r="H43" s="307" t="s">
        <v>760</v>
      </c>
      <c r="I43" s="244"/>
      <c r="J43" s="244"/>
      <c r="K43" s="244"/>
    </row>
    <row r="44" spans="2:11" x14ac:dyDescent="0.25">
      <c r="B44" s="171"/>
      <c r="C44" s="224"/>
      <c r="E44" s="308" t="s">
        <v>761</v>
      </c>
      <c r="F44" s="202"/>
      <c r="G44" s="491" t="s">
        <v>748</v>
      </c>
      <c r="H44" s="309"/>
      <c r="I44" s="244"/>
      <c r="J44" s="244"/>
      <c r="K44" s="244"/>
    </row>
    <row r="45" spans="2:11" x14ac:dyDescent="0.25">
      <c r="B45" s="171"/>
      <c r="C45" s="224"/>
      <c r="E45" s="308" t="s">
        <v>762</v>
      </c>
      <c r="F45" s="202"/>
      <c r="G45" s="491" t="s">
        <v>378</v>
      </c>
      <c r="H45" s="312"/>
      <c r="I45" s="232"/>
      <c r="J45" s="232"/>
      <c r="K45" s="244"/>
    </row>
    <row r="46" spans="2:11" x14ac:dyDescent="0.25">
      <c r="B46" s="171"/>
      <c r="C46" s="224"/>
      <c r="E46" s="308" t="s">
        <v>763</v>
      </c>
      <c r="G46" s="491" t="s">
        <v>378</v>
      </c>
      <c r="H46" s="572">
        <f>$H$11+$H$13-1</f>
        <v>2047</v>
      </c>
      <c r="I46" s="232"/>
      <c r="J46" s="232"/>
      <c r="K46" s="244"/>
    </row>
    <row r="47" spans="2:11" x14ac:dyDescent="0.25">
      <c r="B47" s="171"/>
      <c r="C47" s="224"/>
      <c r="E47" s="308" t="s">
        <v>764</v>
      </c>
      <c r="G47" s="491" t="s">
        <v>382</v>
      </c>
      <c r="H47" s="309"/>
      <c r="I47" s="244"/>
      <c r="J47" s="244"/>
      <c r="K47" s="244"/>
    </row>
    <row r="48" spans="2:11" x14ac:dyDescent="0.25">
      <c r="B48" s="171"/>
      <c r="C48" s="224"/>
      <c r="I48" s="248"/>
      <c r="J48" s="248"/>
      <c r="K48" s="244"/>
    </row>
    <row r="49" spans="1:11" x14ac:dyDescent="0.25">
      <c r="B49" s="171"/>
      <c r="C49" s="224"/>
      <c r="D49" s="306" t="s">
        <v>768</v>
      </c>
      <c r="I49" s="248"/>
      <c r="K49" s="244"/>
    </row>
    <row r="50" spans="1:11" x14ac:dyDescent="0.25">
      <c r="B50" s="171"/>
      <c r="C50" s="224"/>
      <c r="D50" s="306"/>
      <c r="E50" t="s">
        <v>758</v>
      </c>
      <c r="G50" s="420" t="s">
        <v>759</v>
      </c>
      <c r="H50" s="307" t="s">
        <v>760</v>
      </c>
      <c r="I50" s="178"/>
      <c r="K50" s="244"/>
    </row>
    <row r="51" spans="1:11" x14ac:dyDescent="0.25">
      <c r="B51" s="171"/>
      <c r="D51" s="202"/>
      <c r="E51" s="308" t="s">
        <v>761</v>
      </c>
      <c r="F51" s="202"/>
      <c r="G51" s="491" t="s">
        <v>748</v>
      </c>
      <c r="H51" s="309"/>
      <c r="I51" s="248"/>
      <c r="K51" s="248"/>
    </row>
    <row r="52" spans="1:11" x14ac:dyDescent="0.25">
      <c r="B52" s="171"/>
      <c r="C52" s="224"/>
      <c r="D52" s="202"/>
      <c r="E52" s="308" t="s">
        <v>762</v>
      </c>
      <c r="F52" s="202"/>
      <c r="G52" s="491" t="s">
        <v>378</v>
      </c>
      <c r="H52" s="312"/>
      <c r="I52" s="244"/>
      <c r="K52" s="244"/>
    </row>
    <row r="53" spans="1:11" x14ac:dyDescent="0.25">
      <c r="B53" s="171"/>
      <c r="C53" s="224"/>
      <c r="E53" s="308" t="s">
        <v>763</v>
      </c>
      <c r="G53" s="491" t="s">
        <v>378</v>
      </c>
      <c r="H53" s="310">
        <f>$H$11+$H$13-1</f>
        <v>2047</v>
      </c>
      <c r="I53" s="244"/>
      <c r="K53" s="244"/>
    </row>
    <row r="54" spans="1:11" x14ac:dyDescent="0.25">
      <c r="B54" s="171"/>
      <c r="C54" s="224"/>
      <c r="E54" s="308" t="s">
        <v>764</v>
      </c>
      <c r="G54" s="491" t="s">
        <v>382</v>
      </c>
      <c r="H54" s="309"/>
      <c r="I54" s="244"/>
      <c r="K54" s="244"/>
    </row>
    <row r="55" spans="1:11" x14ac:dyDescent="0.25">
      <c r="B55" s="171"/>
      <c r="C55" s="224"/>
      <c r="I55" s="244"/>
      <c r="J55" s="244"/>
      <c r="K55" s="244"/>
    </row>
    <row r="56" spans="1:11" x14ac:dyDescent="0.25">
      <c r="A56" s="305" t="s">
        <v>769</v>
      </c>
      <c r="B56" s="171"/>
      <c r="C56" s="224"/>
      <c r="D56" s="202"/>
    </row>
    <row r="57" spans="1:11" x14ac:dyDescent="0.25">
      <c r="A57" s="171"/>
      <c r="B57" s="171"/>
      <c r="C57" s="224"/>
      <c r="G57" s="492"/>
      <c r="H57" s="186"/>
    </row>
    <row r="58" spans="1:11" x14ac:dyDescent="0.25">
      <c r="B58" s="224" t="s">
        <v>513</v>
      </c>
      <c r="C58" s="224"/>
      <c r="F58" s="294" t="s">
        <v>770</v>
      </c>
      <c r="H58" s="225"/>
      <c r="K58" s="202"/>
    </row>
    <row r="59" spans="1:11" x14ac:dyDescent="0.25">
      <c r="B59" s="171"/>
      <c r="C59" s="224"/>
      <c r="H59" s="225"/>
      <c r="K59" s="202"/>
    </row>
    <row r="60" spans="1:11" x14ac:dyDescent="0.25">
      <c r="B60" s="171"/>
      <c r="C60" s="171" t="s">
        <v>514</v>
      </c>
      <c r="H60" s="186"/>
      <c r="K60" s="202"/>
    </row>
    <row r="61" spans="1:11" x14ac:dyDescent="0.25">
      <c r="A61" s="171"/>
      <c r="B61" s="171"/>
      <c r="C61" s="224"/>
      <c r="E61" t="s">
        <v>515</v>
      </c>
      <c r="F61" t="s">
        <v>746</v>
      </c>
      <c r="G61" s="420" t="s">
        <v>771</v>
      </c>
      <c r="H61" s="18"/>
      <c r="I61" s="186"/>
    </row>
    <row r="62" spans="1:11" x14ac:dyDescent="0.25">
      <c r="A62" s="171"/>
      <c r="B62" s="171"/>
      <c r="C62" s="224"/>
      <c r="E62" t="s">
        <v>517</v>
      </c>
      <c r="F62" t="s">
        <v>746</v>
      </c>
      <c r="G62" s="420" t="s">
        <v>771</v>
      </c>
      <c r="H62" s="18"/>
      <c r="I62" s="186"/>
    </row>
    <row r="63" spans="1:11" x14ac:dyDescent="0.25">
      <c r="A63" s="171"/>
      <c r="B63" s="171"/>
      <c r="C63" s="224"/>
      <c r="E63" t="s">
        <v>518</v>
      </c>
      <c r="F63" t="s">
        <v>746</v>
      </c>
      <c r="G63" s="420" t="s">
        <v>771</v>
      </c>
      <c r="H63" s="18"/>
      <c r="I63" s="186"/>
    </row>
    <row r="64" spans="1:11" x14ac:dyDescent="0.25">
      <c r="A64" s="171"/>
      <c r="B64" s="171"/>
      <c r="C64" s="224"/>
      <c r="E64" t="s">
        <v>267</v>
      </c>
      <c r="F64" t="s">
        <v>746</v>
      </c>
      <c r="G64" s="420" t="s">
        <v>771</v>
      </c>
      <c r="H64" s="18"/>
      <c r="I64" s="186"/>
    </row>
    <row r="65" spans="1:9" x14ac:dyDescent="0.25">
      <c r="A65" s="171"/>
      <c r="B65" s="171"/>
      <c r="C65" s="224"/>
      <c r="E65" t="s">
        <v>268</v>
      </c>
      <c r="F65" t="s">
        <v>746</v>
      </c>
      <c r="G65" s="420" t="s">
        <v>771</v>
      </c>
      <c r="H65" s="18"/>
      <c r="I65" s="186"/>
    </row>
    <row r="66" spans="1:9" x14ac:dyDescent="0.25">
      <c r="A66" s="171"/>
      <c r="B66" s="171"/>
      <c r="C66" s="224"/>
      <c r="E66" t="s">
        <v>270</v>
      </c>
      <c r="F66" t="s">
        <v>746</v>
      </c>
      <c r="G66" s="420" t="s">
        <v>771</v>
      </c>
      <c r="H66" s="18"/>
      <c r="I66" s="186"/>
    </row>
    <row r="67" spans="1:9" x14ac:dyDescent="0.25">
      <c r="A67" s="171"/>
      <c r="B67" s="171"/>
      <c r="C67" s="224"/>
      <c r="E67" t="s">
        <v>273</v>
      </c>
      <c r="F67" t="s">
        <v>746</v>
      </c>
      <c r="G67" s="420" t="s">
        <v>771</v>
      </c>
      <c r="H67" s="18"/>
      <c r="I67" s="186"/>
    </row>
    <row r="68" spans="1:9" x14ac:dyDescent="0.25">
      <c r="A68" s="171"/>
      <c r="B68" s="171"/>
      <c r="C68" s="224"/>
      <c r="E68" t="s">
        <v>274</v>
      </c>
      <c r="F68" t="s">
        <v>746</v>
      </c>
      <c r="G68" s="420" t="s">
        <v>771</v>
      </c>
      <c r="H68" s="18"/>
      <c r="I68" s="186"/>
    </row>
    <row r="69" spans="1:9" x14ac:dyDescent="0.25">
      <c r="A69" s="171"/>
      <c r="B69" s="171"/>
      <c r="C69" s="224"/>
      <c r="E69" t="s">
        <v>275</v>
      </c>
      <c r="F69" t="s">
        <v>746</v>
      </c>
      <c r="G69" s="420" t="s">
        <v>771</v>
      </c>
      <c r="H69" s="18"/>
      <c r="I69" s="186"/>
    </row>
    <row r="70" spans="1:9" x14ac:dyDescent="0.25">
      <c r="A70" s="171"/>
      <c r="B70" s="171"/>
      <c r="C70" s="224"/>
      <c r="E70" t="s">
        <v>519</v>
      </c>
      <c r="F70" t="s">
        <v>746</v>
      </c>
      <c r="G70" s="420" t="s">
        <v>771</v>
      </c>
      <c r="H70" s="18"/>
      <c r="I70" s="186"/>
    </row>
    <row r="71" spans="1:9" x14ac:dyDescent="0.25">
      <c r="A71" s="171"/>
      <c r="B71" s="171"/>
      <c r="C71" s="224"/>
      <c r="E71" t="s">
        <v>520</v>
      </c>
      <c r="F71" t="s">
        <v>746</v>
      </c>
      <c r="G71" s="420" t="s">
        <v>771</v>
      </c>
      <c r="H71" s="18"/>
      <c r="I71" s="186"/>
    </row>
    <row r="72" spans="1:9" x14ac:dyDescent="0.25">
      <c r="A72" s="171"/>
      <c r="B72" s="171"/>
      <c r="C72" s="224"/>
      <c r="E72" t="s">
        <v>278</v>
      </c>
      <c r="F72" t="s">
        <v>746</v>
      </c>
      <c r="G72" s="420" t="s">
        <v>771</v>
      </c>
      <c r="H72" s="18"/>
      <c r="I72" s="186"/>
    </row>
    <row r="73" spans="1:9" x14ac:dyDescent="0.25">
      <c r="A73" s="171"/>
      <c r="B73" s="171"/>
      <c r="C73" s="224"/>
      <c r="E73" t="s">
        <v>271</v>
      </c>
      <c r="F73" t="s">
        <v>746</v>
      </c>
      <c r="G73" s="420" t="s">
        <v>771</v>
      </c>
      <c r="H73" s="18"/>
      <c r="I73" s="186"/>
    </row>
    <row r="74" spans="1:9" x14ac:dyDescent="0.25">
      <c r="A74" s="171"/>
      <c r="B74" s="171"/>
      <c r="C74" s="224"/>
      <c r="E74" t="s">
        <v>521</v>
      </c>
      <c r="F74" t="s">
        <v>746</v>
      </c>
      <c r="G74" s="420" t="s">
        <v>771</v>
      </c>
      <c r="H74" s="18"/>
      <c r="I74" s="186"/>
    </row>
    <row r="75" spans="1:9" x14ac:dyDescent="0.25">
      <c r="A75" s="171"/>
      <c r="B75" s="171"/>
      <c r="C75" s="224"/>
      <c r="E75" t="s">
        <v>522</v>
      </c>
      <c r="F75" t="s">
        <v>746</v>
      </c>
      <c r="G75" s="420" t="s">
        <v>771</v>
      </c>
      <c r="H75" s="18"/>
      <c r="I75" s="186"/>
    </row>
    <row r="76" spans="1:9" x14ac:dyDescent="0.25">
      <c r="A76" s="171"/>
      <c r="B76" s="171"/>
      <c r="C76" s="224"/>
      <c r="E76" t="s">
        <v>523</v>
      </c>
      <c r="F76" t="s">
        <v>746</v>
      </c>
      <c r="G76" s="420" t="s">
        <v>771</v>
      </c>
      <c r="H76" s="18"/>
      <c r="I76" s="186"/>
    </row>
    <row r="77" spans="1:9" x14ac:dyDescent="0.25">
      <c r="A77" s="171"/>
      <c r="B77" s="171"/>
      <c r="C77" s="224"/>
      <c r="E77" t="s">
        <v>524</v>
      </c>
      <c r="F77" t="s">
        <v>746</v>
      </c>
      <c r="G77" s="420" t="s">
        <v>771</v>
      </c>
      <c r="H77" s="18"/>
      <c r="I77" s="186"/>
    </row>
    <row r="78" spans="1:9" x14ac:dyDescent="0.25">
      <c r="A78" s="171"/>
      <c r="B78" s="171"/>
      <c r="C78" s="224"/>
      <c r="E78" t="s">
        <v>525</v>
      </c>
      <c r="F78" t="s">
        <v>746</v>
      </c>
      <c r="G78" s="420" t="s">
        <v>771</v>
      </c>
      <c r="H78" s="18"/>
      <c r="I78" s="186"/>
    </row>
    <row r="79" spans="1:9" x14ac:dyDescent="0.25">
      <c r="A79" s="171"/>
      <c r="B79" s="171"/>
      <c r="C79" s="224"/>
      <c r="E79" t="s">
        <v>526</v>
      </c>
      <c r="F79" t="s">
        <v>746</v>
      </c>
      <c r="G79" s="420" t="s">
        <v>771</v>
      </c>
      <c r="H79" s="18"/>
      <c r="I79" s="186"/>
    </row>
    <row r="80" spans="1:9" x14ac:dyDescent="0.25">
      <c r="A80" s="171"/>
      <c r="B80" s="171"/>
      <c r="C80" s="224"/>
      <c r="E80" t="s">
        <v>527</v>
      </c>
      <c r="F80" t="s">
        <v>746</v>
      </c>
      <c r="G80" s="420" t="s">
        <v>771</v>
      </c>
      <c r="H80" s="18"/>
      <c r="I80" s="186"/>
    </row>
    <row r="81" spans="1:11" x14ac:dyDescent="0.25">
      <c r="A81" s="171"/>
      <c r="B81" s="171"/>
      <c r="C81" s="224"/>
      <c r="E81" t="s">
        <v>528</v>
      </c>
      <c r="F81" t="s">
        <v>746</v>
      </c>
      <c r="G81" s="420" t="s">
        <v>771</v>
      </c>
      <c r="H81" s="18"/>
      <c r="I81" s="186"/>
    </row>
    <row r="82" spans="1:11" x14ac:dyDescent="0.25">
      <c r="A82" s="171"/>
      <c r="B82" s="171"/>
      <c r="C82" s="224"/>
      <c r="E82" t="s">
        <v>272</v>
      </c>
      <c r="F82" t="s">
        <v>746</v>
      </c>
      <c r="G82" s="420" t="s">
        <v>771</v>
      </c>
      <c r="H82" s="18"/>
      <c r="I82" s="186"/>
    </row>
    <row r="83" spans="1:11" x14ac:dyDescent="0.25">
      <c r="A83" s="171"/>
      <c r="B83" s="171"/>
      <c r="C83" s="224"/>
    </row>
    <row r="84" spans="1:11" x14ac:dyDescent="0.25">
      <c r="B84" s="171"/>
      <c r="C84" s="171" t="s">
        <v>529</v>
      </c>
      <c r="K84" s="202"/>
    </row>
    <row r="85" spans="1:11" x14ac:dyDescent="0.25">
      <c r="A85" s="171"/>
      <c r="B85" s="171"/>
      <c r="C85" s="224"/>
      <c r="E85" t="s">
        <v>515</v>
      </c>
      <c r="F85" t="s">
        <v>746</v>
      </c>
      <c r="G85" s="420" t="s">
        <v>771</v>
      </c>
      <c r="H85" s="18"/>
      <c r="I85" s="186"/>
    </row>
    <row r="86" spans="1:11" x14ac:dyDescent="0.25">
      <c r="A86" s="171"/>
      <c r="B86" s="171"/>
      <c r="C86" s="224"/>
      <c r="E86" t="s">
        <v>517</v>
      </c>
      <c r="F86" t="s">
        <v>746</v>
      </c>
      <c r="G86" s="420" t="s">
        <v>771</v>
      </c>
      <c r="H86" s="18"/>
      <c r="I86" s="186"/>
    </row>
    <row r="87" spans="1:11" x14ac:dyDescent="0.25">
      <c r="A87" s="171"/>
      <c r="B87" s="171"/>
      <c r="C87" s="224"/>
      <c r="E87" t="s">
        <v>518</v>
      </c>
      <c r="F87" t="s">
        <v>746</v>
      </c>
      <c r="G87" s="420" t="s">
        <v>771</v>
      </c>
      <c r="H87" s="18"/>
      <c r="I87" s="186"/>
    </row>
    <row r="88" spans="1:11" x14ac:dyDescent="0.25">
      <c r="A88" s="171"/>
      <c r="B88" s="171"/>
      <c r="C88" s="224"/>
      <c r="E88" t="s">
        <v>267</v>
      </c>
      <c r="F88" t="s">
        <v>746</v>
      </c>
      <c r="G88" s="420" t="s">
        <v>771</v>
      </c>
      <c r="H88" s="18"/>
      <c r="I88" s="186"/>
    </row>
    <row r="89" spans="1:11" x14ac:dyDescent="0.25">
      <c r="A89" s="171"/>
      <c r="B89" s="171"/>
      <c r="C89" s="224"/>
      <c r="E89" t="s">
        <v>268</v>
      </c>
      <c r="F89" t="s">
        <v>746</v>
      </c>
      <c r="G89" s="420" t="s">
        <v>771</v>
      </c>
      <c r="H89" s="18"/>
      <c r="I89" s="186"/>
    </row>
    <row r="90" spans="1:11" x14ac:dyDescent="0.25">
      <c r="A90" s="171"/>
      <c r="B90" s="171"/>
      <c r="C90" s="224"/>
      <c r="E90" t="s">
        <v>270</v>
      </c>
      <c r="F90" t="s">
        <v>746</v>
      </c>
      <c r="G90" s="420" t="s">
        <v>771</v>
      </c>
      <c r="H90" s="18"/>
      <c r="I90" s="186"/>
    </row>
    <row r="91" spans="1:11" x14ac:dyDescent="0.25">
      <c r="A91" s="171"/>
      <c r="B91" s="171"/>
      <c r="C91" s="224"/>
      <c r="E91" t="s">
        <v>273</v>
      </c>
      <c r="F91" t="s">
        <v>746</v>
      </c>
      <c r="G91" s="420" t="s">
        <v>771</v>
      </c>
      <c r="H91" s="18"/>
      <c r="I91" s="186"/>
    </row>
    <row r="92" spans="1:11" x14ac:dyDescent="0.25">
      <c r="A92" s="171"/>
      <c r="B92" s="171"/>
      <c r="C92" s="224"/>
      <c r="E92" t="s">
        <v>274</v>
      </c>
      <c r="F92" t="s">
        <v>746</v>
      </c>
      <c r="G92" s="420" t="s">
        <v>771</v>
      </c>
      <c r="H92" s="18"/>
      <c r="I92" s="186"/>
    </row>
    <row r="93" spans="1:11" x14ac:dyDescent="0.25">
      <c r="A93" s="171"/>
      <c r="B93" s="171"/>
      <c r="C93" s="224"/>
      <c r="E93" t="s">
        <v>275</v>
      </c>
      <c r="F93" t="s">
        <v>746</v>
      </c>
      <c r="G93" s="420" t="s">
        <v>771</v>
      </c>
      <c r="H93" s="18"/>
      <c r="I93" s="186"/>
    </row>
    <row r="94" spans="1:11" x14ac:dyDescent="0.25">
      <c r="A94" s="171"/>
      <c r="B94" s="171"/>
      <c r="C94" s="224"/>
      <c r="E94" t="s">
        <v>519</v>
      </c>
      <c r="F94" t="s">
        <v>746</v>
      </c>
      <c r="G94" s="420" t="s">
        <v>771</v>
      </c>
      <c r="H94" s="18"/>
      <c r="I94" s="186"/>
    </row>
    <row r="95" spans="1:11" x14ac:dyDescent="0.25">
      <c r="A95" s="171"/>
      <c r="B95" s="171"/>
      <c r="C95" s="224"/>
      <c r="E95" t="s">
        <v>520</v>
      </c>
      <c r="F95" t="s">
        <v>746</v>
      </c>
      <c r="G95" s="420" t="s">
        <v>771</v>
      </c>
      <c r="H95" s="18"/>
      <c r="I95" s="186"/>
    </row>
    <row r="96" spans="1:11" x14ac:dyDescent="0.25">
      <c r="A96" s="171"/>
      <c r="B96" s="171"/>
      <c r="C96" s="224"/>
      <c r="E96" t="s">
        <v>278</v>
      </c>
      <c r="F96" t="s">
        <v>746</v>
      </c>
      <c r="G96" s="420" t="s">
        <v>771</v>
      </c>
      <c r="H96" s="18"/>
      <c r="I96" s="186"/>
    </row>
    <row r="97" spans="1:11" x14ac:dyDescent="0.25">
      <c r="A97" s="171"/>
      <c r="B97" s="171"/>
      <c r="C97" s="224"/>
      <c r="E97" t="s">
        <v>271</v>
      </c>
      <c r="F97" t="s">
        <v>746</v>
      </c>
      <c r="G97" s="420" t="s">
        <v>771</v>
      </c>
      <c r="H97" s="18"/>
      <c r="I97" s="186"/>
    </row>
    <row r="98" spans="1:11" x14ac:dyDescent="0.25">
      <c r="A98" s="171"/>
      <c r="B98" s="171"/>
      <c r="C98" s="224"/>
      <c r="E98" t="s">
        <v>521</v>
      </c>
      <c r="F98" t="s">
        <v>746</v>
      </c>
      <c r="G98" s="420" t="s">
        <v>771</v>
      </c>
      <c r="H98" s="18"/>
      <c r="I98" s="186"/>
    </row>
    <row r="99" spans="1:11" x14ac:dyDescent="0.25">
      <c r="A99" s="171"/>
      <c r="B99" s="171"/>
      <c r="C99" s="224"/>
      <c r="E99" t="s">
        <v>522</v>
      </c>
      <c r="F99" t="s">
        <v>746</v>
      </c>
      <c r="G99" s="420" t="s">
        <v>771</v>
      </c>
      <c r="H99" s="18"/>
      <c r="I99" s="186"/>
    </row>
    <row r="100" spans="1:11" x14ac:dyDescent="0.25">
      <c r="A100" s="171"/>
      <c r="B100" s="171"/>
      <c r="C100" s="224"/>
      <c r="E100" t="s">
        <v>523</v>
      </c>
      <c r="F100" t="s">
        <v>746</v>
      </c>
      <c r="G100" s="420" t="s">
        <v>771</v>
      </c>
      <c r="H100" s="18"/>
      <c r="I100" s="186"/>
    </row>
    <row r="101" spans="1:11" x14ac:dyDescent="0.25">
      <c r="A101" s="171"/>
      <c r="B101" s="171"/>
      <c r="C101" s="224"/>
      <c r="E101" t="s">
        <v>524</v>
      </c>
      <c r="F101" t="s">
        <v>746</v>
      </c>
      <c r="G101" s="420" t="s">
        <v>771</v>
      </c>
      <c r="H101" s="18"/>
      <c r="I101" s="186"/>
    </row>
    <row r="102" spans="1:11" x14ac:dyDescent="0.25">
      <c r="A102" s="171"/>
      <c r="B102" s="171"/>
      <c r="C102" s="224"/>
      <c r="E102" t="s">
        <v>525</v>
      </c>
      <c r="F102" t="s">
        <v>746</v>
      </c>
      <c r="G102" s="420" t="s">
        <v>771</v>
      </c>
      <c r="H102" s="18"/>
      <c r="I102" s="186"/>
    </row>
    <row r="103" spans="1:11" x14ac:dyDescent="0.25">
      <c r="A103" s="171"/>
      <c r="B103" s="171"/>
      <c r="C103" s="224"/>
      <c r="E103" t="s">
        <v>526</v>
      </c>
      <c r="F103" t="s">
        <v>746</v>
      </c>
      <c r="G103" s="420" t="s">
        <v>771</v>
      </c>
      <c r="H103" s="18"/>
      <c r="I103" s="186"/>
    </row>
    <row r="104" spans="1:11" x14ac:dyDescent="0.25">
      <c r="A104" s="171"/>
      <c r="B104" s="171"/>
      <c r="C104" s="224"/>
      <c r="E104" t="s">
        <v>527</v>
      </c>
      <c r="F104" t="s">
        <v>746</v>
      </c>
      <c r="G104" s="420" t="s">
        <v>771</v>
      </c>
      <c r="H104" s="18"/>
      <c r="I104" s="186"/>
    </row>
    <row r="105" spans="1:11" x14ac:dyDescent="0.25">
      <c r="A105" s="171"/>
      <c r="B105" s="171"/>
      <c r="C105" s="224"/>
      <c r="E105" t="s">
        <v>528</v>
      </c>
      <c r="F105" t="s">
        <v>746</v>
      </c>
      <c r="G105" s="420" t="s">
        <v>771</v>
      </c>
      <c r="H105" s="18"/>
      <c r="I105" s="186"/>
    </row>
    <row r="106" spans="1:11" x14ac:dyDescent="0.25">
      <c r="A106" s="171"/>
      <c r="B106" s="171"/>
      <c r="C106" s="224"/>
      <c r="E106" t="s">
        <v>272</v>
      </c>
      <c r="F106" t="s">
        <v>746</v>
      </c>
      <c r="G106" s="420" t="s">
        <v>771</v>
      </c>
      <c r="H106" s="18"/>
      <c r="I106" s="186"/>
    </row>
    <row r="107" spans="1:11" x14ac:dyDescent="0.25">
      <c r="A107" s="171"/>
      <c r="B107" s="171"/>
      <c r="C107" s="224"/>
    </row>
    <row r="108" spans="1:11" x14ac:dyDescent="0.25">
      <c r="B108" s="171"/>
      <c r="C108" s="171" t="s">
        <v>772</v>
      </c>
      <c r="K108" s="202"/>
    </row>
    <row r="109" spans="1:11" x14ac:dyDescent="0.25">
      <c r="A109" s="171"/>
      <c r="B109" s="171"/>
      <c r="C109" s="224"/>
      <c r="E109" t="s">
        <v>515</v>
      </c>
      <c r="F109" t="s">
        <v>746</v>
      </c>
      <c r="G109" s="420" t="s">
        <v>771</v>
      </c>
      <c r="H109" s="18"/>
      <c r="I109" s="186"/>
    </row>
    <row r="110" spans="1:11" x14ac:dyDescent="0.25">
      <c r="A110" s="171"/>
      <c r="B110" s="171"/>
      <c r="C110" s="224"/>
      <c r="E110" t="s">
        <v>517</v>
      </c>
      <c r="F110" t="s">
        <v>746</v>
      </c>
      <c r="G110" s="420" t="s">
        <v>771</v>
      </c>
      <c r="H110" s="18"/>
      <c r="I110" s="186"/>
    </row>
    <row r="111" spans="1:11" x14ac:dyDescent="0.25">
      <c r="A111" s="171"/>
      <c r="B111" s="171"/>
      <c r="C111" s="224"/>
      <c r="E111" t="s">
        <v>518</v>
      </c>
      <c r="F111" t="s">
        <v>746</v>
      </c>
      <c r="G111" s="420" t="s">
        <v>771</v>
      </c>
      <c r="H111" s="18"/>
      <c r="I111" s="186"/>
    </row>
    <row r="112" spans="1:11" x14ac:dyDescent="0.25">
      <c r="A112" s="171"/>
      <c r="B112" s="171"/>
      <c r="C112" s="224"/>
      <c r="E112" t="s">
        <v>267</v>
      </c>
      <c r="F112" t="s">
        <v>746</v>
      </c>
      <c r="G112" s="420" t="s">
        <v>771</v>
      </c>
      <c r="H112" s="18"/>
      <c r="I112" s="186"/>
    </row>
    <row r="113" spans="1:9" x14ac:dyDescent="0.25">
      <c r="A113" s="171"/>
      <c r="B113" s="171"/>
      <c r="C113" s="224"/>
      <c r="E113" t="s">
        <v>268</v>
      </c>
      <c r="F113" t="s">
        <v>746</v>
      </c>
      <c r="G113" s="420" t="s">
        <v>771</v>
      </c>
      <c r="H113" s="18"/>
      <c r="I113" s="186"/>
    </row>
    <row r="114" spans="1:9" x14ac:dyDescent="0.25">
      <c r="A114" s="171"/>
      <c r="B114" s="171"/>
      <c r="C114" s="224"/>
      <c r="E114" t="s">
        <v>270</v>
      </c>
      <c r="F114" t="s">
        <v>746</v>
      </c>
      <c r="G114" s="420" t="s">
        <v>771</v>
      </c>
      <c r="H114" s="18"/>
      <c r="I114" s="186"/>
    </row>
    <row r="115" spans="1:9" x14ac:dyDescent="0.25">
      <c r="A115" s="171"/>
      <c r="B115" s="171"/>
      <c r="C115" s="224"/>
      <c r="E115" t="s">
        <v>273</v>
      </c>
      <c r="F115" t="s">
        <v>746</v>
      </c>
      <c r="G115" s="420" t="s">
        <v>771</v>
      </c>
      <c r="H115" s="18"/>
      <c r="I115" s="186"/>
    </row>
    <row r="116" spans="1:9" x14ac:dyDescent="0.25">
      <c r="A116" s="171"/>
      <c r="B116" s="171"/>
      <c r="C116" s="224"/>
      <c r="E116" t="s">
        <v>274</v>
      </c>
      <c r="F116" t="s">
        <v>746</v>
      </c>
      <c r="G116" s="420" t="s">
        <v>771</v>
      </c>
      <c r="H116" s="18"/>
      <c r="I116" s="186"/>
    </row>
    <row r="117" spans="1:9" x14ac:dyDescent="0.25">
      <c r="A117" s="171"/>
      <c r="B117" s="171"/>
      <c r="C117" s="224"/>
      <c r="E117" t="s">
        <v>275</v>
      </c>
      <c r="F117" t="s">
        <v>746</v>
      </c>
      <c r="G117" s="420" t="s">
        <v>771</v>
      </c>
      <c r="H117" s="18"/>
      <c r="I117" s="186"/>
    </row>
    <row r="118" spans="1:9" x14ac:dyDescent="0.25">
      <c r="A118" s="171"/>
      <c r="B118" s="171"/>
      <c r="C118" s="224"/>
      <c r="E118" t="s">
        <v>519</v>
      </c>
      <c r="F118" t="s">
        <v>746</v>
      </c>
      <c r="G118" s="420" t="s">
        <v>771</v>
      </c>
      <c r="H118" s="18"/>
      <c r="I118" s="186"/>
    </row>
    <row r="119" spans="1:9" x14ac:dyDescent="0.25">
      <c r="A119" s="171"/>
      <c r="B119" s="171"/>
      <c r="C119" s="224"/>
      <c r="E119" t="s">
        <v>520</v>
      </c>
      <c r="F119" t="s">
        <v>746</v>
      </c>
      <c r="G119" s="420" t="s">
        <v>771</v>
      </c>
      <c r="H119" s="18"/>
      <c r="I119" s="186"/>
    </row>
    <row r="120" spans="1:9" x14ac:dyDescent="0.25">
      <c r="A120" s="171"/>
      <c r="B120" s="171"/>
      <c r="C120" s="224"/>
      <c r="E120" t="s">
        <v>278</v>
      </c>
      <c r="F120" t="s">
        <v>746</v>
      </c>
      <c r="G120" s="420" t="s">
        <v>771</v>
      </c>
      <c r="H120" s="18"/>
      <c r="I120" s="186"/>
    </row>
    <row r="121" spans="1:9" x14ac:dyDescent="0.25">
      <c r="A121" s="171"/>
      <c r="B121" s="171"/>
      <c r="C121" s="224"/>
      <c r="E121" t="s">
        <v>271</v>
      </c>
      <c r="F121" t="s">
        <v>746</v>
      </c>
      <c r="G121" s="420" t="s">
        <v>771</v>
      </c>
      <c r="H121" s="18"/>
      <c r="I121" s="186"/>
    </row>
    <row r="122" spans="1:9" x14ac:dyDescent="0.25">
      <c r="A122" s="171"/>
      <c r="B122" s="171"/>
      <c r="C122" s="224"/>
      <c r="E122" t="s">
        <v>521</v>
      </c>
      <c r="F122" t="s">
        <v>746</v>
      </c>
      <c r="G122" s="420" t="s">
        <v>771</v>
      </c>
      <c r="H122" s="18"/>
      <c r="I122" s="186"/>
    </row>
    <row r="123" spans="1:9" x14ac:dyDescent="0.25">
      <c r="A123" s="171"/>
      <c r="B123" s="171"/>
      <c r="C123" s="224"/>
      <c r="E123" t="s">
        <v>522</v>
      </c>
      <c r="F123" t="s">
        <v>746</v>
      </c>
      <c r="G123" s="420" t="s">
        <v>771</v>
      </c>
      <c r="H123" s="18"/>
      <c r="I123" s="186"/>
    </row>
    <row r="124" spans="1:9" x14ac:dyDescent="0.25">
      <c r="A124" s="171"/>
      <c r="B124" s="171"/>
      <c r="C124" s="224"/>
      <c r="E124" t="s">
        <v>523</v>
      </c>
      <c r="F124" t="s">
        <v>746</v>
      </c>
      <c r="G124" s="420" t="s">
        <v>771</v>
      </c>
      <c r="H124" s="18"/>
      <c r="I124" s="186"/>
    </row>
    <row r="125" spans="1:9" x14ac:dyDescent="0.25">
      <c r="A125" s="171"/>
      <c r="B125" s="171"/>
      <c r="C125" s="224"/>
      <c r="E125" t="s">
        <v>524</v>
      </c>
      <c r="F125" t="s">
        <v>746</v>
      </c>
      <c r="G125" s="420" t="s">
        <v>771</v>
      </c>
      <c r="H125" s="18"/>
      <c r="I125" s="186"/>
    </row>
    <row r="126" spans="1:9" x14ac:dyDescent="0.25">
      <c r="A126" s="171"/>
      <c r="B126" s="171"/>
      <c r="C126" s="224"/>
      <c r="E126" t="s">
        <v>525</v>
      </c>
      <c r="F126" t="s">
        <v>746</v>
      </c>
      <c r="G126" s="420" t="s">
        <v>771</v>
      </c>
      <c r="H126" s="18"/>
      <c r="I126" s="186"/>
    </row>
    <row r="127" spans="1:9" x14ac:dyDescent="0.25">
      <c r="A127" s="171"/>
      <c r="B127" s="171"/>
      <c r="C127" s="224"/>
      <c r="E127" t="s">
        <v>526</v>
      </c>
      <c r="F127" t="s">
        <v>746</v>
      </c>
      <c r="G127" s="420" t="s">
        <v>771</v>
      </c>
      <c r="H127" s="18"/>
      <c r="I127" s="186"/>
    </row>
    <row r="128" spans="1:9" x14ac:dyDescent="0.25">
      <c r="A128" s="171"/>
      <c r="B128" s="171"/>
      <c r="C128" s="224"/>
      <c r="E128" t="s">
        <v>527</v>
      </c>
      <c r="F128" t="s">
        <v>746</v>
      </c>
      <c r="G128" s="420" t="s">
        <v>771</v>
      </c>
      <c r="H128" s="18"/>
      <c r="I128" s="186"/>
    </row>
    <row r="129" spans="1:11" x14ac:dyDescent="0.25">
      <c r="A129" s="171"/>
      <c r="B129" s="171"/>
      <c r="C129" s="224"/>
      <c r="E129" t="s">
        <v>528</v>
      </c>
      <c r="F129" t="s">
        <v>746</v>
      </c>
      <c r="G129" s="420" t="s">
        <v>771</v>
      </c>
      <c r="H129" s="18"/>
      <c r="I129" s="186"/>
    </row>
    <row r="130" spans="1:11" x14ac:dyDescent="0.25">
      <c r="A130" s="171"/>
      <c r="B130" s="171"/>
      <c r="C130" s="224"/>
      <c r="E130" t="s">
        <v>272</v>
      </c>
      <c r="F130" t="s">
        <v>746</v>
      </c>
      <c r="G130" s="420" t="s">
        <v>771</v>
      </c>
      <c r="H130" s="18"/>
      <c r="I130" s="186"/>
    </row>
    <row r="131" spans="1:11" x14ac:dyDescent="0.25">
      <c r="A131" s="171"/>
      <c r="B131" s="171"/>
      <c r="C131" s="224"/>
      <c r="H131" s="225"/>
    </row>
    <row r="132" spans="1:11" x14ac:dyDescent="0.25">
      <c r="B132" s="224" t="s">
        <v>773</v>
      </c>
      <c r="C132" s="224"/>
      <c r="F132" s="294" t="s">
        <v>770</v>
      </c>
      <c r="K132" s="202"/>
    </row>
    <row r="133" spans="1:11" x14ac:dyDescent="0.25">
      <c r="B133" s="171"/>
      <c r="C133" s="224"/>
      <c r="K133" s="202"/>
    </row>
    <row r="134" spans="1:11" x14ac:dyDescent="0.25">
      <c r="B134" s="171"/>
      <c r="C134" s="171" t="s">
        <v>532</v>
      </c>
      <c r="K134" s="202"/>
    </row>
    <row r="135" spans="1:11" x14ac:dyDescent="0.25">
      <c r="A135" s="171"/>
      <c r="B135" s="171"/>
      <c r="C135" s="224"/>
      <c r="E135" s="281" t="s">
        <v>265</v>
      </c>
      <c r="F135" t="s">
        <v>746</v>
      </c>
      <c r="G135" s="420" t="s">
        <v>771</v>
      </c>
      <c r="H135" s="18"/>
      <c r="I135" s="186"/>
    </row>
    <row r="136" spans="1:11" x14ac:dyDescent="0.25">
      <c r="A136" s="171"/>
      <c r="B136" s="171"/>
      <c r="C136" s="224"/>
      <c r="E136" t="s">
        <v>533</v>
      </c>
      <c r="F136" t="s">
        <v>746</v>
      </c>
      <c r="G136" s="420" t="s">
        <v>771</v>
      </c>
      <c r="H136" s="18"/>
      <c r="I136" s="186"/>
    </row>
    <row r="137" spans="1:11" x14ac:dyDescent="0.25">
      <c r="A137" s="171"/>
      <c r="B137" s="171"/>
      <c r="C137" s="224"/>
      <c r="E137" t="s">
        <v>534</v>
      </c>
      <c r="F137" t="s">
        <v>746</v>
      </c>
      <c r="G137" s="420" t="s">
        <v>771</v>
      </c>
      <c r="H137" s="18"/>
      <c r="I137" s="186"/>
    </row>
    <row r="138" spans="1:11" x14ac:dyDescent="0.25">
      <c r="A138" s="171"/>
      <c r="B138" s="171"/>
      <c r="C138" s="224"/>
      <c r="E138" t="s">
        <v>267</v>
      </c>
      <c r="F138" t="s">
        <v>746</v>
      </c>
      <c r="G138" s="420" t="s">
        <v>771</v>
      </c>
      <c r="H138" s="18"/>
      <c r="I138" s="186"/>
    </row>
    <row r="139" spans="1:11" x14ac:dyDescent="0.25">
      <c r="A139" s="171"/>
      <c r="B139" s="171"/>
      <c r="C139" s="224"/>
      <c r="E139" t="s">
        <v>278</v>
      </c>
      <c r="F139" t="s">
        <v>746</v>
      </c>
      <c r="G139" s="420" t="s">
        <v>771</v>
      </c>
      <c r="H139" s="18"/>
      <c r="I139" s="186"/>
    </row>
    <row r="140" spans="1:11" x14ac:dyDescent="0.25">
      <c r="A140" s="171"/>
      <c r="B140" s="171"/>
      <c r="C140" s="224"/>
      <c r="E140" t="s">
        <v>535</v>
      </c>
      <c r="F140" t="s">
        <v>746</v>
      </c>
      <c r="G140" s="420" t="s">
        <v>771</v>
      </c>
      <c r="H140" s="18"/>
      <c r="I140" s="186"/>
    </row>
    <row r="141" spans="1:11" x14ac:dyDescent="0.25">
      <c r="A141" s="171"/>
      <c r="B141" s="171"/>
      <c r="C141" s="224"/>
      <c r="E141" t="s">
        <v>536</v>
      </c>
      <c r="F141" t="s">
        <v>746</v>
      </c>
      <c r="G141" s="420" t="s">
        <v>771</v>
      </c>
      <c r="H141" s="18"/>
      <c r="I141" s="186"/>
    </row>
    <row r="142" spans="1:11" x14ac:dyDescent="0.25">
      <c r="A142" s="171"/>
      <c r="B142" s="171"/>
      <c r="C142" s="224"/>
      <c r="I142" s="186"/>
    </row>
    <row r="143" spans="1:11" x14ac:dyDescent="0.25">
      <c r="B143" s="171"/>
      <c r="C143" s="171" t="s">
        <v>537</v>
      </c>
      <c r="K143" s="202"/>
    </row>
    <row r="144" spans="1:11" x14ac:dyDescent="0.25">
      <c r="A144" s="171"/>
      <c r="B144" s="171"/>
      <c r="C144" s="224"/>
      <c r="E144" s="281" t="s">
        <v>265</v>
      </c>
      <c r="F144" t="s">
        <v>746</v>
      </c>
      <c r="G144" s="420" t="s">
        <v>771</v>
      </c>
      <c r="H144" s="18"/>
      <c r="I144" s="186"/>
    </row>
    <row r="145" spans="1:11" x14ac:dyDescent="0.25">
      <c r="A145" s="171"/>
      <c r="B145" s="171"/>
      <c r="C145" s="224"/>
      <c r="E145" t="s">
        <v>533</v>
      </c>
      <c r="F145" t="s">
        <v>746</v>
      </c>
      <c r="G145" s="420" t="s">
        <v>771</v>
      </c>
      <c r="H145" s="18"/>
      <c r="I145" s="186"/>
    </row>
    <row r="146" spans="1:11" x14ac:dyDescent="0.25">
      <c r="A146" s="171"/>
      <c r="B146" s="171"/>
      <c r="C146" s="224"/>
      <c r="E146" t="s">
        <v>534</v>
      </c>
      <c r="F146" t="s">
        <v>746</v>
      </c>
      <c r="G146" s="420" t="s">
        <v>771</v>
      </c>
      <c r="H146" s="18"/>
      <c r="I146" s="186"/>
    </row>
    <row r="147" spans="1:11" x14ac:dyDescent="0.25">
      <c r="A147" s="171"/>
      <c r="B147" s="171"/>
      <c r="C147" s="224"/>
      <c r="E147" t="s">
        <v>267</v>
      </c>
      <c r="F147" t="s">
        <v>746</v>
      </c>
      <c r="G147" s="420" t="s">
        <v>771</v>
      </c>
      <c r="H147" s="18"/>
      <c r="I147" s="186"/>
    </row>
    <row r="148" spans="1:11" x14ac:dyDescent="0.25">
      <c r="A148" s="171"/>
      <c r="B148" s="171"/>
      <c r="C148" s="224"/>
      <c r="E148" t="s">
        <v>278</v>
      </c>
      <c r="F148" t="s">
        <v>746</v>
      </c>
      <c r="G148" s="420" t="s">
        <v>771</v>
      </c>
      <c r="H148" s="18"/>
      <c r="I148" s="186"/>
    </row>
    <row r="149" spans="1:11" x14ac:dyDescent="0.25">
      <c r="A149" s="171"/>
      <c r="B149" s="171"/>
      <c r="C149" s="224"/>
      <c r="E149" t="s">
        <v>535</v>
      </c>
      <c r="F149" t="s">
        <v>746</v>
      </c>
      <c r="G149" s="420" t="s">
        <v>771</v>
      </c>
      <c r="H149" s="18"/>
      <c r="I149" s="186"/>
    </row>
    <row r="150" spans="1:11" x14ac:dyDescent="0.25">
      <c r="A150" s="171"/>
      <c r="B150" s="171"/>
      <c r="C150" s="224"/>
      <c r="E150" t="s">
        <v>536</v>
      </c>
      <c r="F150" t="s">
        <v>746</v>
      </c>
      <c r="G150" s="420" t="s">
        <v>771</v>
      </c>
      <c r="H150" s="18"/>
      <c r="I150" s="186"/>
    </row>
    <row r="151" spans="1:11" x14ac:dyDescent="0.25">
      <c r="A151" s="171"/>
      <c r="B151" s="171"/>
      <c r="C151" s="224"/>
      <c r="I151" s="186"/>
    </row>
    <row r="152" spans="1:11" x14ac:dyDescent="0.25">
      <c r="B152" s="171"/>
      <c r="C152" s="171" t="s">
        <v>538</v>
      </c>
      <c r="K152" s="202"/>
    </row>
    <row r="153" spans="1:11" x14ac:dyDescent="0.25">
      <c r="A153" s="171"/>
      <c r="B153" s="171"/>
      <c r="C153" s="224"/>
      <c r="E153" s="281" t="s">
        <v>265</v>
      </c>
      <c r="F153" t="s">
        <v>746</v>
      </c>
      <c r="G153" s="420" t="s">
        <v>771</v>
      </c>
      <c r="H153" s="18"/>
      <c r="I153" s="186"/>
    </row>
    <row r="154" spans="1:11" x14ac:dyDescent="0.25">
      <c r="A154" s="171"/>
      <c r="B154" s="171"/>
      <c r="C154" s="224"/>
      <c r="E154" t="s">
        <v>533</v>
      </c>
      <c r="F154" t="s">
        <v>746</v>
      </c>
      <c r="G154" s="420" t="s">
        <v>771</v>
      </c>
      <c r="H154" s="18"/>
      <c r="I154" s="186"/>
    </row>
    <row r="155" spans="1:11" x14ac:dyDescent="0.25">
      <c r="A155" s="171"/>
      <c r="B155" s="171"/>
      <c r="C155" s="224"/>
      <c r="E155" t="s">
        <v>534</v>
      </c>
      <c r="F155" t="s">
        <v>746</v>
      </c>
      <c r="G155" s="420" t="s">
        <v>771</v>
      </c>
      <c r="H155" s="18"/>
      <c r="I155" s="186"/>
    </row>
    <row r="156" spans="1:11" x14ac:dyDescent="0.25">
      <c r="A156" s="171"/>
      <c r="B156" s="171"/>
      <c r="C156" s="224"/>
      <c r="E156" t="s">
        <v>267</v>
      </c>
      <c r="F156" t="s">
        <v>746</v>
      </c>
      <c r="G156" s="420" t="s">
        <v>771</v>
      </c>
      <c r="H156" s="18"/>
      <c r="I156" s="186"/>
    </row>
    <row r="157" spans="1:11" x14ac:dyDescent="0.25">
      <c r="A157" s="171"/>
      <c r="B157" s="171"/>
      <c r="C157" s="224"/>
      <c r="E157" t="s">
        <v>278</v>
      </c>
      <c r="F157" t="s">
        <v>746</v>
      </c>
      <c r="G157" s="420" t="s">
        <v>771</v>
      </c>
      <c r="H157" s="18"/>
      <c r="I157" s="186"/>
    </row>
    <row r="158" spans="1:11" x14ac:dyDescent="0.25">
      <c r="A158" s="171"/>
      <c r="B158" s="171"/>
      <c r="C158" s="224"/>
      <c r="E158" t="s">
        <v>535</v>
      </c>
      <c r="F158" t="s">
        <v>746</v>
      </c>
      <c r="G158" s="420" t="s">
        <v>771</v>
      </c>
      <c r="H158" s="18"/>
      <c r="I158" s="186"/>
    </row>
    <row r="159" spans="1:11" x14ac:dyDescent="0.25">
      <c r="A159" s="171"/>
      <c r="B159" s="171"/>
      <c r="C159" s="224"/>
      <c r="E159" t="s">
        <v>536</v>
      </c>
      <c r="F159" t="s">
        <v>746</v>
      </c>
      <c r="G159" s="420" t="s">
        <v>771</v>
      </c>
      <c r="H159" s="18"/>
      <c r="I159" s="186"/>
    </row>
    <row r="160" spans="1:11" x14ac:dyDescent="0.25">
      <c r="A160" s="171"/>
      <c r="B160" s="171"/>
      <c r="C160" s="224"/>
      <c r="E160" s="281" t="s">
        <v>539</v>
      </c>
      <c r="F160" t="s">
        <v>746</v>
      </c>
      <c r="G160" s="420" t="s">
        <v>771</v>
      </c>
      <c r="H160" s="18"/>
      <c r="I160" s="186"/>
    </row>
    <row r="161" spans="1:9" x14ac:dyDescent="0.25">
      <c r="A161" s="171"/>
      <c r="B161" s="171"/>
      <c r="C161" s="224"/>
      <c r="E161" s="281" t="s">
        <v>273</v>
      </c>
      <c r="F161" t="s">
        <v>746</v>
      </c>
      <c r="G161" s="420" t="s">
        <v>771</v>
      </c>
      <c r="H161" s="18"/>
      <c r="I161" s="186"/>
    </row>
    <row r="163" spans="1:9" x14ac:dyDescent="0.25">
      <c r="A163" s="171"/>
      <c r="B163" s="224" t="s">
        <v>774</v>
      </c>
      <c r="C163" s="224"/>
      <c r="G163" s="492"/>
      <c r="H163" s="186"/>
    </row>
    <row r="164" spans="1:9" x14ac:dyDescent="0.25">
      <c r="A164" s="171"/>
      <c r="B164" s="171"/>
      <c r="C164" s="224"/>
      <c r="G164" s="492"/>
      <c r="H164" s="186"/>
    </row>
    <row r="165" spans="1:9" x14ac:dyDescent="0.25">
      <c r="A165" s="171"/>
      <c r="B165" s="171"/>
      <c r="C165" s="171" t="s">
        <v>547</v>
      </c>
      <c r="D165" s="171"/>
      <c r="G165" s="492"/>
      <c r="H165" s="186"/>
    </row>
    <row r="166" spans="1:9" x14ac:dyDescent="0.25">
      <c r="A166" s="171"/>
      <c r="B166" s="171"/>
      <c r="C166" s="224"/>
      <c r="E166" t="s">
        <v>775</v>
      </c>
      <c r="F166" t="s">
        <v>746</v>
      </c>
      <c r="G166" s="420" t="s">
        <v>550</v>
      </c>
      <c r="H166" s="18"/>
      <c r="I166" s="294" t="s">
        <v>776</v>
      </c>
    </row>
    <row r="167" spans="1:9" x14ac:dyDescent="0.25">
      <c r="A167" s="171"/>
      <c r="B167" s="171"/>
      <c r="C167" s="224"/>
      <c r="E167" t="s">
        <v>777</v>
      </c>
      <c r="F167" t="s">
        <v>746</v>
      </c>
      <c r="G167" s="420" t="s">
        <v>542</v>
      </c>
      <c r="H167" s="18"/>
      <c r="I167" s="294" t="s">
        <v>778</v>
      </c>
    </row>
    <row r="168" spans="1:9" x14ac:dyDescent="0.25">
      <c r="A168" s="171"/>
      <c r="B168" s="171"/>
      <c r="C168" s="224"/>
      <c r="E168" s="172"/>
      <c r="F168" s="172"/>
      <c r="G168" s="433"/>
      <c r="H168" s="315"/>
      <c r="I168" s="511"/>
    </row>
    <row r="169" spans="1:9" x14ac:dyDescent="0.25">
      <c r="A169" s="171"/>
      <c r="B169" s="171"/>
      <c r="C169" s="224"/>
      <c r="E169" s="470" t="s">
        <v>779</v>
      </c>
      <c r="F169" s="470" t="s">
        <v>746</v>
      </c>
      <c r="G169" s="493" t="s">
        <v>780</v>
      </c>
      <c r="H169" s="471"/>
      <c r="I169" s="294" t="s">
        <v>781</v>
      </c>
    </row>
    <row r="170" spans="1:9" x14ac:dyDescent="0.25">
      <c r="A170" s="171"/>
      <c r="B170" s="171"/>
      <c r="C170" s="224"/>
      <c r="E170" s="470" t="s">
        <v>782</v>
      </c>
      <c r="F170" s="470" t="s">
        <v>746</v>
      </c>
      <c r="G170" s="493" t="s">
        <v>780</v>
      </c>
      <c r="H170" s="471"/>
      <c r="I170" s="294" t="s">
        <v>781</v>
      </c>
    </row>
    <row r="171" spans="1:9" x14ac:dyDescent="0.25">
      <c r="A171" s="171"/>
      <c r="B171" s="171"/>
      <c r="C171" s="224"/>
      <c r="G171" s="492"/>
      <c r="H171" s="186"/>
      <c r="I171" s="511"/>
    </row>
    <row r="172" spans="1:9" x14ac:dyDescent="0.25">
      <c r="A172" s="171"/>
      <c r="B172" s="171"/>
      <c r="C172" s="171" t="s">
        <v>511</v>
      </c>
      <c r="D172" s="171"/>
      <c r="G172" s="492"/>
      <c r="H172" s="186"/>
      <c r="I172" s="511"/>
    </row>
    <row r="173" spans="1:9" x14ac:dyDescent="0.25">
      <c r="A173" s="171"/>
      <c r="B173" s="171"/>
      <c r="C173" s="171"/>
      <c r="D173" s="171"/>
      <c r="G173" s="492"/>
      <c r="H173" s="186"/>
      <c r="I173" s="511"/>
    </row>
    <row r="174" spans="1:9" x14ac:dyDescent="0.25">
      <c r="A174" s="171"/>
      <c r="B174" s="171"/>
      <c r="C174" s="171"/>
      <c r="D174" s="171"/>
      <c r="E174" t="s">
        <v>783</v>
      </c>
      <c r="F174" t="s">
        <v>746</v>
      </c>
      <c r="G174" s="433" t="s">
        <v>784</v>
      </c>
      <c r="H174" s="301" t="s">
        <v>544</v>
      </c>
      <c r="I174" s="511"/>
    </row>
    <row r="175" spans="1:9" x14ac:dyDescent="0.25">
      <c r="A175" s="171"/>
      <c r="B175" s="171"/>
      <c r="C175" s="224"/>
      <c r="E175" t="s">
        <v>785</v>
      </c>
      <c r="F175" t="s">
        <v>746</v>
      </c>
      <c r="G175" s="420" t="s">
        <v>542</v>
      </c>
      <c r="H175" s="18">
        <v>7.5</v>
      </c>
      <c r="I175" s="294" t="s">
        <v>786</v>
      </c>
    </row>
    <row r="176" spans="1:9" x14ac:dyDescent="0.25">
      <c r="A176" s="171"/>
      <c r="B176" s="171"/>
      <c r="C176" s="224"/>
    </row>
    <row r="177" spans="1:8" x14ac:dyDescent="0.25">
      <c r="A177" s="226" t="s">
        <v>787</v>
      </c>
      <c r="B177" s="171"/>
      <c r="C177" s="224"/>
    </row>
    <row r="178" spans="1:8" x14ac:dyDescent="0.25">
      <c r="B178" s="171"/>
      <c r="C178" s="224"/>
      <c r="E178" t="s">
        <v>788</v>
      </c>
      <c r="F178" t="s">
        <v>746</v>
      </c>
      <c r="G178" s="420" t="s">
        <v>784</v>
      </c>
      <c r="H178" s="313" t="s">
        <v>324</v>
      </c>
    </row>
    <row r="179" spans="1:8" x14ac:dyDescent="0.25">
      <c r="B179" s="171"/>
      <c r="C179" s="224"/>
      <c r="E179" t="s">
        <v>789</v>
      </c>
      <c r="F179" t="s">
        <v>746</v>
      </c>
      <c r="G179" s="420" t="s">
        <v>784</v>
      </c>
      <c r="H179" s="313" t="s">
        <v>323</v>
      </c>
    </row>
    <row r="180" spans="1:8" x14ac:dyDescent="0.25">
      <c r="B180" s="171"/>
      <c r="C180" s="224"/>
      <c r="E180" t="s">
        <v>532</v>
      </c>
      <c r="F180" t="s">
        <v>746</v>
      </c>
      <c r="G180" s="420" t="s">
        <v>784</v>
      </c>
      <c r="H180" s="313" t="s">
        <v>324</v>
      </c>
    </row>
  </sheetData>
  <pageMargins left="0.7" right="0.7" top="0.75" bottom="0.75" header="0.3" footer="0.3"/>
  <legacyDrawing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CCB5548C-90CF-471C-BFC3-DE560E1BFFA2}">
          <x14:formula1>
            <xm:f>StockValueC!$E$436:$E$441</xm:f>
          </x14:formula1>
          <xm:sqref>H174</xm:sqref>
        </x14:dataValidation>
        <x14:dataValidation type="list" allowBlank="1" showInputMessage="1" showErrorMessage="1" xr:uid="{BB9AD09C-0CE8-4EA9-B93D-270E8FFFC443}">
          <x14:formula1>
            <xm:f>'List&amp;Lookups'!$B$9:$D$9</xm:f>
          </x14:formula1>
          <xm:sqref>H178:H180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46899-7A17-4F09-B76C-D4C009A88C78}">
  <dimension ref="C2:M9"/>
  <sheetViews>
    <sheetView workbookViewId="0">
      <selection activeCell="M4" sqref="M4"/>
    </sheetView>
  </sheetViews>
  <sheetFormatPr defaultRowHeight="15" x14ac:dyDescent="0.25"/>
  <cols>
    <col min="3" max="4" width="20.7109375" customWidth="1"/>
    <col min="5" max="5" width="8.85546875" style="646" customWidth="1"/>
    <col min="6" max="6" width="10" style="646" customWidth="1"/>
    <col min="7" max="8" width="20.7109375" customWidth="1"/>
    <col min="9" max="10" width="20.7109375" style="646" customWidth="1"/>
    <col min="11" max="11" width="20" customWidth="1"/>
    <col min="12" max="12" width="64.85546875" customWidth="1"/>
    <col min="13" max="13" width="54.42578125" customWidth="1"/>
  </cols>
  <sheetData>
    <row r="2" spans="3:13" ht="15.75" thickBot="1" x14ac:dyDescent="0.3"/>
    <row r="3" spans="3:13" ht="84" thickTop="1" thickBot="1" x14ac:dyDescent="0.3">
      <c r="C3" s="603" t="s">
        <v>1154</v>
      </c>
      <c r="D3" s="604" t="s">
        <v>1156</v>
      </c>
      <c r="E3" s="604" t="s">
        <v>1243</v>
      </c>
      <c r="F3" s="604" t="s">
        <v>1245</v>
      </c>
      <c r="G3" s="604" t="s">
        <v>1247</v>
      </c>
      <c r="H3" s="604" t="s">
        <v>1244</v>
      </c>
      <c r="I3" s="604" t="s">
        <v>1248</v>
      </c>
      <c r="J3" s="604" t="s">
        <v>1246</v>
      </c>
      <c r="K3" s="604" t="s">
        <v>1249</v>
      </c>
      <c r="L3" s="604" t="s">
        <v>39</v>
      </c>
      <c r="M3" s="604" t="s">
        <v>1252</v>
      </c>
    </row>
    <row r="4" spans="3:13" ht="34.5" thickTop="1" thickBot="1" x14ac:dyDescent="0.3">
      <c r="C4" s="605" t="s">
        <v>1170</v>
      </c>
      <c r="D4" s="606">
        <v>162</v>
      </c>
      <c r="E4" s="606">
        <v>162</v>
      </c>
      <c r="F4" s="606">
        <v>0</v>
      </c>
      <c r="G4" s="606">
        <f>E4/5</f>
        <v>32.4</v>
      </c>
      <c r="H4" s="615">
        <v>0.14299999999999999</v>
      </c>
      <c r="I4" s="606">
        <f>F4/5</f>
        <v>0</v>
      </c>
      <c r="J4" s="615"/>
      <c r="K4" s="650">
        <f>G4*H4+I4*J4</f>
        <v>4.6331999999999995</v>
      </c>
      <c r="L4" s="647" t="s">
        <v>1250</v>
      </c>
      <c r="M4" s="647" t="s">
        <v>1253</v>
      </c>
    </row>
    <row r="5" spans="3:13" ht="33.75" thickBot="1" x14ac:dyDescent="0.3">
      <c r="C5" s="607" t="s">
        <v>1171</v>
      </c>
      <c r="D5" s="600">
        <v>101</v>
      </c>
      <c r="E5" s="600">
        <v>101</v>
      </c>
      <c r="F5" s="600">
        <v>0</v>
      </c>
      <c r="G5" s="600">
        <f t="shared" ref="G5:G8" si="0">E5/5</f>
        <v>20.2</v>
      </c>
      <c r="H5" s="616">
        <v>0.14299999999999999</v>
      </c>
      <c r="I5" s="600">
        <f t="shared" ref="I5:I8" si="1">F5/5</f>
        <v>0</v>
      </c>
      <c r="J5" s="616"/>
      <c r="K5" s="651">
        <f t="shared" ref="K5:K8" si="2">G5*H5+I5*J5</f>
        <v>2.8885999999999998</v>
      </c>
      <c r="L5" s="648" t="s">
        <v>1250</v>
      </c>
      <c r="M5" s="648" t="s">
        <v>1253</v>
      </c>
    </row>
    <row r="6" spans="3:13" ht="33.75" thickBot="1" x14ac:dyDescent="0.3">
      <c r="C6" s="608" t="s">
        <v>1172</v>
      </c>
      <c r="D6" s="599">
        <v>43</v>
      </c>
      <c r="E6" s="599">
        <v>43</v>
      </c>
      <c r="F6" s="599">
        <v>0</v>
      </c>
      <c r="G6" s="599">
        <f t="shared" si="0"/>
        <v>8.6</v>
      </c>
      <c r="H6" s="617">
        <v>0.14299999999999999</v>
      </c>
      <c r="I6" s="599">
        <f t="shared" si="1"/>
        <v>0</v>
      </c>
      <c r="J6" s="617"/>
      <c r="K6" s="652">
        <f t="shared" si="2"/>
        <v>1.2297999999999998</v>
      </c>
      <c r="L6" s="649" t="s">
        <v>1250</v>
      </c>
      <c r="M6" s="649" t="s">
        <v>1253</v>
      </c>
    </row>
    <row r="7" spans="3:13" ht="50.25" thickBot="1" x14ac:dyDescent="0.3">
      <c r="C7" s="607" t="s">
        <v>1173</v>
      </c>
      <c r="D7" s="600">
        <v>30</v>
      </c>
      <c r="E7" s="600">
        <v>18</v>
      </c>
      <c r="F7" s="600">
        <v>12</v>
      </c>
      <c r="G7" s="600">
        <f t="shared" si="0"/>
        <v>3.6</v>
      </c>
      <c r="H7" s="616">
        <v>0.14299999999999999</v>
      </c>
      <c r="I7" s="600">
        <f t="shared" si="1"/>
        <v>2.4</v>
      </c>
      <c r="J7" s="616">
        <v>0.46</v>
      </c>
      <c r="K7" s="651">
        <f t="shared" si="2"/>
        <v>1.6188</v>
      </c>
      <c r="L7" s="648" t="s">
        <v>1251</v>
      </c>
      <c r="M7" s="654" t="s">
        <v>1254</v>
      </c>
    </row>
    <row r="8" spans="3:13" ht="33.75" thickBot="1" x14ac:dyDescent="0.3">
      <c r="C8" s="608" t="s">
        <v>1174</v>
      </c>
      <c r="D8" s="599">
        <v>2</v>
      </c>
      <c r="E8" s="599">
        <v>2</v>
      </c>
      <c r="F8" s="599">
        <v>0</v>
      </c>
      <c r="G8" s="599">
        <f t="shared" si="0"/>
        <v>0.4</v>
      </c>
      <c r="H8" s="617">
        <v>0.14299999999999999</v>
      </c>
      <c r="I8" s="599">
        <f t="shared" si="1"/>
        <v>0</v>
      </c>
      <c r="J8" s="617"/>
      <c r="K8" s="652">
        <f t="shared" si="2"/>
        <v>5.7200000000000001E-2</v>
      </c>
      <c r="L8" s="649" t="s">
        <v>1250</v>
      </c>
      <c r="M8" s="649" t="s">
        <v>1253</v>
      </c>
    </row>
    <row r="9" spans="3:13" ht="17.25" thickBot="1" x14ac:dyDescent="0.3">
      <c r="C9" s="609" t="s">
        <v>1155</v>
      </c>
      <c r="D9" s="601">
        <f>SUM(D4:D8)</f>
        <v>338</v>
      </c>
      <c r="E9" s="602">
        <f>SUM(E4:E8)</f>
        <v>326</v>
      </c>
      <c r="F9" s="602">
        <f>SUM(F4:F8)</f>
        <v>12</v>
      </c>
      <c r="G9" s="610">
        <f>SUM(G4:G8)</f>
        <v>65.2</v>
      </c>
      <c r="H9" s="610"/>
      <c r="I9" s="610">
        <f>SUM(I4:I8)</f>
        <v>2.4</v>
      </c>
      <c r="J9" s="610"/>
      <c r="K9" s="653">
        <f>SUM(K4:K8)</f>
        <v>10.427599999999998</v>
      </c>
      <c r="L9" s="610"/>
      <c r="M9" s="61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C018B-BAD2-4E35-8DA3-4901432E0214}">
  <dimension ref="A1:AK38"/>
  <sheetViews>
    <sheetView topLeftCell="A4" workbookViewId="0">
      <selection activeCell="I20" sqref="I20"/>
    </sheetView>
  </sheetViews>
  <sheetFormatPr defaultRowHeight="15" x14ac:dyDescent="0.25"/>
  <cols>
    <col min="1" max="1" width="9.140625" style="621"/>
    <col min="2" max="2" width="52.5703125" customWidth="1"/>
    <col min="3" max="3" width="13.28515625" bestFit="1" customWidth="1"/>
    <col min="4" max="7" width="14.28515625" bestFit="1" customWidth="1"/>
    <col min="8" max="8" width="10.7109375" bestFit="1" customWidth="1"/>
    <col min="9" max="9" width="16.85546875" customWidth="1"/>
    <col min="10" max="10" width="13.28515625" bestFit="1" customWidth="1"/>
    <col min="11" max="11" width="16.140625" customWidth="1"/>
    <col min="12" max="12" width="13.28515625" bestFit="1" customWidth="1"/>
    <col min="13" max="14" width="11.85546875" bestFit="1" customWidth="1"/>
    <col min="15" max="15" width="10.85546875" bestFit="1" customWidth="1"/>
    <col min="16" max="18" width="10.7109375" bestFit="1" customWidth="1"/>
    <col min="19" max="19" width="13.28515625" bestFit="1" customWidth="1"/>
    <col min="20" max="20" width="10.7109375" bestFit="1" customWidth="1"/>
    <col min="21" max="21" width="13.28515625" bestFit="1" customWidth="1"/>
    <col min="22" max="26" width="10.7109375" bestFit="1" customWidth="1"/>
    <col min="27" max="27" width="13.28515625" bestFit="1" customWidth="1"/>
    <col min="28" max="37" width="10.7109375" bestFit="1" customWidth="1"/>
  </cols>
  <sheetData>
    <row r="1" spans="2:37" s="621" customFormat="1" x14ac:dyDescent="0.25"/>
    <row r="2" spans="2:37" s="621" customFormat="1" x14ac:dyDescent="0.25">
      <c r="I2" s="37"/>
      <c r="J2" s="699" t="s">
        <v>1147</v>
      </c>
      <c r="K2" s="700"/>
      <c r="L2" s="700"/>
      <c r="M2" s="700"/>
      <c r="N2" s="700"/>
      <c r="O2" s="700"/>
      <c r="P2" s="701"/>
    </row>
    <row r="3" spans="2:37" s="621" customFormat="1" x14ac:dyDescent="0.25">
      <c r="I3" s="37"/>
      <c r="J3" s="594">
        <v>2021</v>
      </c>
      <c r="K3" s="594">
        <v>2022</v>
      </c>
      <c r="L3" s="594">
        <v>2023</v>
      </c>
      <c r="M3" s="594">
        <v>2024</v>
      </c>
      <c r="N3" s="594">
        <v>2025</v>
      </c>
      <c r="O3" s="594">
        <v>2026</v>
      </c>
      <c r="P3" s="594">
        <v>2027</v>
      </c>
    </row>
    <row r="4" spans="2:37" s="621" customFormat="1" ht="30" x14ac:dyDescent="0.25">
      <c r="I4" s="594" t="s">
        <v>1153</v>
      </c>
      <c r="J4" s="592">
        <f>'Inflation Adjustment Chart'!D24/'Inflation Adjustment Chart'!D23-1</f>
        <v>4.1558144446008694E-2</v>
      </c>
      <c r="K4" s="592">
        <v>4.4999999999999998E-2</v>
      </c>
      <c r="L4" s="592">
        <v>0.03</v>
      </c>
      <c r="M4" s="592">
        <v>0.03</v>
      </c>
      <c r="N4" s="592">
        <v>0.03</v>
      </c>
      <c r="O4" s="592">
        <v>0.03</v>
      </c>
      <c r="P4" s="592">
        <v>0.03</v>
      </c>
    </row>
    <row r="5" spans="2:37" ht="30" x14ac:dyDescent="0.25">
      <c r="I5" s="594" t="s">
        <v>1148</v>
      </c>
      <c r="J5" s="593" t="s">
        <v>1149</v>
      </c>
      <c r="K5" s="37" t="s">
        <v>1152</v>
      </c>
      <c r="L5" s="37" t="s">
        <v>1150</v>
      </c>
      <c r="M5" s="37" t="s">
        <v>1150</v>
      </c>
      <c r="N5" s="37" t="s">
        <v>1150</v>
      </c>
      <c r="O5" s="37" t="s">
        <v>1150</v>
      </c>
      <c r="P5" s="37" t="s">
        <v>1150</v>
      </c>
    </row>
    <row r="6" spans="2:37" ht="15" customHeight="1" x14ac:dyDescent="0.25">
      <c r="I6" s="594" t="s">
        <v>1151</v>
      </c>
      <c r="J6" s="37">
        <f>1/(1+J4)</f>
        <v>0.96010002449924392</v>
      </c>
      <c r="K6" s="37">
        <f>J6/(1+K4)</f>
        <v>0.91875600430549664</v>
      </c>
      <c r="L6" s="37">
        <f t="shared" ref="L6:O6" si="0">K6/(1+L4)</f>
        <v>0.89199612068494816</v>
      </c>
      <c r="M6" s="37">
        <f t="shared" si="0"/>
        <v>0.86601565115043511</v>
      </c>
      <c r="N6" s="37">
        <f t="shared" si="0"/>
        <v>0.84079189432081081</v>
      </c>
      <c r="O6" s="37">
        <f t="shared" si="0"/>
        <v>0.81630281002020466</v>
      </c>
      <c r="P6" s="37">
        <f t="shared" ref="P6" si="1">O6/(1+P4)</f>
        <v>0.79252700001961618</v>
      </c>
    </row>
    <row r="7" spans="2:37" ht="15.75" thickBot="1" x14ac:dyDescent="0.3"/>
    <row r="8" spans="2:37" ht="17.25" thickBot="1" x14ac:dyDescent="0.3">
      <c r="B8" s="579" t="s">
        <v>861</v>
      </c>
    </row>
    <row r="9" spans="2:37" ht="16.5" x14ac:dyDescent="0.25">
      <c r="B9" s="579" t="s">
        <v>1242</v>
      </c>
      <c r="C9" s="584" t="s">
        <v>1142</v>
      </c>
      <c r="D9" s="584" t="s">
        <v>1143</v>
      </c>
      <c r="E9" s="585" t="s">
        <v>1144</v>
      </c>
      <c r="F9" s="585" t="s">
        <v>1169</v>
      </c>
      <c r="G9" s="586" t="s">
        <v>936</v>
      </c>
    </row>
    <row r="10" spans="2:37" ht="17.25" thickBot="1" x14ac:dyDescent="0.3">
      <c r="B10" s="642" t="s">
        <v>1145</v>
      </c>
      <c r="C10" s="643"/>
      <c r="D10" s="580"/>
      <c r="E10" s="580"/>
      <c r="F10" s="580"/>
      <c r="G10" s="581"/>
    </row>
    <row r="11" spans="2:37" ht="17.25" thickBot="1" x14ac:dyDescent="0.3">
      <c r="B11" s="582" t="s">
        <v>1165</v>
      </c>
      <c r="C11" s="588">
        <v>1288000</v>
      </c>
      <c r="D11" s="588">
        <v>1288000</v>
      </c>
      <c r="E11" s="588">
        <v>1288000</v>
      </c>
      <c r="F11" s="588">
        <v>0</v>
      </c>
      <c r="G11" s="589">
        <f>SUM(C11:F11)</f>
        <v>3864000</v>
      </c>
    </row>
    <row r="12" spans="2:37" ht="33.75" thickBot="1" x14ac:dyDescent="0.3">
      <c r="B12" s="582" t="s">
        <v>1166</v>
      </c>
      <c r="C12" s="588">
        <v>0</v>
      </c>
      <c r="D12" s="588">
        <v>2060800</v>
      </c>
      <c r="E12" s="588">
        <v>1932000</v>
      </c>
      <c r="F12" s="588">
        <v>1932000</v>
      </c>
      <c r="G12" s="589">
        <f t="shared" ref="G12:G15" si="2">SUM(C12:F12)</f>
        <v>5924800</v>
      </c>
    </row>
    <row r="13" spans="2:37" ht="33.75" thickBot="1" x14ac:dyDescent="0.3">
      <c r="B13" s="582" t="s">
        <v>1167</v>
      </c>
      <c r="C13" s="588">
        <v>0</v>
      </c>
      <c r="D13" s="588">
        <v>0</v>
      </c>
      <c r="E13" s="588">
        <v>3300982</v>
      </c>
      <c r="F13" s="588">
        <v>3300982</v>
      </c>
      <c r="G13" s="589">
        <f t="shared" si="2"/>
        <v>6601964</v>
      </c>
      <c r="AK13" s="621"/>
    </row>
    <row r="14" spans="2:37" ht="17.25" thickBot="1" x14ac:dyDescent="0.3">
      <c r="B14" s="582" t="s">
        <v>1168</v>
      </c>
      <c r="C14" s="588">
        <v>0</v>
      </c>
      <c r="D14" s="588">
        <v>1288000</v>
      </c>
      <c r="E14" s="588">
        <v>1288000</v>
      </c>
      <c r="F14" s="588">
        <v>1288000</v>
      </c>
      <c r="G14" s="589">
        <f t="shared" si="2"/>
        <v>3864000</v>
      </c>
    </row>
    <row r="15" spans="2:37" ht="17.25" thickBot="1" x14ac:dyDescent="0.3">
      <c r="B15" s="583" t="s">
        <v>1146</v>
      </c>
      <c r="C15" s="590">
        <f>SUM(C11:C14)</f>
        <v>1288000</v>
      </c>
      <c r="D15" s="590">
        <f t="shared" ref="D15:F15" si="3">SUM(D11:D14)</f>
        <v>4636800</v>
      </c>
      <c r="E15" s="590">
        <f t="shared" si="3"/>
        <v>7808982</v>
      </c>
      <c r="F15" s="590">
        <f t="shared" si="3"/>
        <v>6520982</v>
      </c>
      <c r="G15" s="590">
        <f t="shared" si="2"/>
        <v>20254764</v>
      </c>
    </row>
    <row r="16" spans="2:37" s="621" customFormat="1" ht="17.25" thickBot="1" x14ac:dyDescent="0.3">
      <c r="B16" s="644"/>
      <c r="C16" s="645"/>
      <c r="D16" s="645"/>
      <c r="E16" s="645"/>
      <c r="F16" s="645"/>
      <c r="G16" s="645"/>
    </row>
    <row r="17" spans="2:29" ht="17.25" thickBot="1" x14ac:dyDescent="0.3">
      <c r="B17" s="579" t="s">
        <v>861</v>
      </c>
    </row>
    <row r="18" spans="2:29" ht="16.5" x14ac:dyDescent="0.25">
      <c r="B18" s="597" t="s">
        <v>1241</v>
      </c>
      <c r="C18" s="584" t="s">
        <v>1142</v>
      </c>
      <c r="D18" s="584" t="s">
        <v>1143</v>
      </c>
      <c r="E18" s="584" t="s">
        <v>1144</v>
      </c>
      <c r="F18" s="585" t="s">
        <v>1169</v>
      </c>
      <c r="G18" s="586" t="s">
        <v>936</v>
      </c>
    </row>
    <row r="19" spans="2:29" ht="17.25" thickBot="1" x14ac:dyDescent="0.3">
      <c r="B19" s="642" t="s">
        <v>1145</v>
      </c>
      <c r="C19" s="643"/>
      <c r="D19" s="580"/>
      <c r="E19" s="580"/>
      <c r="F19" s="580"/>
      <c r="G19" s="581"/>
    </row>
    <row r="20" spans="2:29" ht="17.25" thickBot="1" x14ac:dyDescent="0.3">
      <c r="B20" s="582" t="s">
        <v>1165</v>
      </c>
      <c r="C20" s="595">
        <f t="shared" ref="C20:F23" si="4">C11*M$6</f>
        <v>1115428.1586817603</v>
      </c>
      <c r="D20" s="595">
        <f t="shared" si="4"/>
        <v>1082939.9598852042</v>
      </c>
      <c r="E20" s="595">
        <f t="shared" si="4"/>
        <v>1051398.0193060236</v>
      </c>
      <c r="F20" s="595">
        <f t="shared" si="4"/>
        <v>0</v>
      </c>
      <c r="G20" s="596">
        <f t="shared" ref="G20:G24" si="5">SUM(C20:F20)</f>
        <v>3249766.1378729884</v>
      </c>
    </row>
    <row r="21" spans="2:29" ht="33.75" thickBot="1" x14ac:dyDescent="0.3">
      <c r="B21" s="582" t="s">
        <v>1166</v>
      </c>
      <c r="C21" s="595">
        <f t="shared" si="4"/>
        <v>0</v>
      </c>
      <c r="D21" s="595">
        <f t="shared" si="4"/>
        <v>1732703.9358163269</v>
      </c>
      <c r="E21" s="595">
        <f t="shared" si="4"/>
        <v>1577097.0289590354</v>
      </c>
      <c r="F21" s="595">
        <f t="shared" si="4"/>
        <v>1531162.1640378984</v>
      </c>
      <c r="G21" s="596">
        <f t="shared" si="5"/>
        <v>4840963.1288132602</v>
      </c>
    </row>
    <row r="22" spans="2:29" ht="33.75" thickBot="1" x14ac:dyDescent="0.3">
      <c r="B22" s="582" t="s">
        <v>1167</v>
      </c>
      <c r="C22" s="595">
        <f t="shared" si="4"/>
        <v>0</v>
      </c>
      <c r="D22" s="595">
        <f t="shared" si="4"/>
        <v>0</v>
      </c>
      <c r="E22" s="595">
        <f t="shared" si="4"/>
        <v>2694600.8824261152</v>
      </c>
      <c r="F22" s="595">
        <f t="shared" si="4"/>
        <v>2616117.3615787528</v>
      </c>
      <c r="G22" s="596">
        <f t="shared" si="5"/>
        <v>5310718.244004868</v>
      </c>
    </row>
    <row r="23" spans="2:29" ht="17.25" thickBot="1" x14ac:dyDescent="0.3">
      <c r="B23" s="582" t="s">
        <v>1168</v>
      </c>
      <c r="C23" s="595">
        <f t="shared" si="4"/>
        <v>0</v>
      </c>
      <c r="D23" s="595">
        <f t="shared" si="4"/>
        <v>1082939.9598852042</v>
      </c>
      <c r="E23" s="595">
        <f t="shared" si="4"/>
        <v>1051398.0193060236</v>
      </c>
      <c r="F23" s="595">
        <f t="shared" si="4"/>
        <v>1020774.7760252657</v>
      </c>
      <c r="G23" s="596">
        <f t="shared" si="5"/>
        <v>3155112.7552164933</v>
      </c>
    </row>
    <row r="24" spans="2:29" ht="17.25" thickBot="1" x14ac:dyDescent="0.3">
      <c r="B24" s="583" t="s">
        <v>1146</v>
      </c>
      <c r="C24" s="635">
        <f>SUM(C20:C23)</f>
        <v>1115428.1586817603</v>
      </c>
      <c r="D24" s="587">
        <f t="shared" ref="D24:F24" si="6">SUM(D20:D23)</f>
        <v>3898583.8555867355</v>
      </c>
      <c r="E24" s="587">
        <f t="shared" si="6"/>
        <v>6374493.9499971978</v>
      </c>
      <c r="F24" s="587">
        <f t="shared" si="6"/>
        <v>5168054.3016419169</v>
      </c>
      <c r="G24" s="587">
        <f t="shared" si="5"/>
        <v>16556560.26590761</v>
      </c>
    </row>
    <row r="25" spans="2:29" ht="15.75" thickBot="1" x14ac:dyDescent="0.3"/>
    <row r="26" spans="2:29" ht="16.5" x14ac:dyDescent="0.25">
      <c r="B26" s="579" t="s">
        <v>1157</v>
      </c>
      <c r="C26" s="584" t="s">
        <v>1142</v>
      </c>
      <c r="D26" s="584" t="s">
        <v>1143</v>
      </c>
      <c r="E26" s="585" t="s">
        <v>1144</v>
      </c>
      <c r="F26" s="584" t="s">
        <v>1169</v>
      </c>
      <c r="G26" s="584" t="s">
        <v>1218</v>
      </c>
      <c r="H26" s="584" t="s">
        <v>1219</v>
      </c>
      <c r="I26" s="585" t="s">
        <v>1220</v>
      </c>
      <c r="J26" s="584" t="s">
        <v>1221</v>
      </c>
      <c r="K26" s="584" t="s">
        <v>1222</v>
      </c>
      <c r="L26" s="584" t="s">
        <v>1223</v>
      </c>
      <c r="M26" s="585" t="s">
        <v>1224</v>
      </c>
      <c r="N26" s="584" t="s">
        <v>1225</v>
      </c>
      <c r="O26" s="584" t="s">
        <v>1226</v>
      </c>
      <c r="P26" s="584" t="s">
        <v>1227</v>
      </c>
      <c r="Q26" s="585" t="s">
        <v>1228</v>
      </c>
      <c r="R26" s="584" t="s">
        <v>1229</v>
      </c>
      <c r="S26" s="584" t="s">
        <v>1217</v>
      </c>
      <c r="T26" s="584" t="s">
        <v>1230</v>
      </c>
      <c r="U26" s="585" t="s">
        <v>1231</v>
      </c>
      <c r="V26" s="584" t="s">
        <v>1232</v>
      </c>
      <c r="W26" s="584" t="s">
        <v>1233</v>
      </c>
      <c r="X26" s="584" t="s">
        <v>1234</v>
      </c>
      <c r="Y26" s="585" t="s">
        <v>1235</v>
      </c>
      <c r="Z26" s="584" t="s">
        <v>1236</v>
      </c>
      <c r="AA26" s="584" t="s">
        <v>1237</v>
      </c>
      <c r="AB26" s="584" t="s">
        <v>1238</v>
      </c>
      <c r="AC26" s="585" t="s">
        <v>1239</v>
      </c>
    </row>
    <row r="27" spans="2:29" ht="17.25" thickBot="1" x14ac:dyDescent="0.3">
      <c r="B27" s="611" t="s">
        <v>1158</v>
      </c>
      <c r="C27" s="640">
        <v>0</v>
      </c>
      <c r="D27" s="640">
        <v>0</v>
      </c>
      <c r="E27" s="640">
        <v>0</v>
      </c>
      <c r="F27" s="640">
        <v>0</v>
      </c>
      <c r="G27" s="640">
        <v>77500</v>
      </c>
      <c r="H27" s="640">
        <v>77500</v>
      </c>
      <c r="I27" s="640">
        <v>77500</v>
      </c>
      <c r="J27" s="640">
        <v>77500</v>
      </c>
      <c r="K27" s="640">
        <v>77500</v>
      </c>
      <c r="L27" s="640">
        <v>77500</v>
      </c>
      <c r="M27" s="640">
        <v>77500</v>
      </c>
      <c r="N27" s="640">
        <v>77500</v>
      </c>
      <c r="O27" s="640">
        <v>77500</v>
      </c>
      <c r="P27" s="640">
        <v>77500</v>
      </c>
      <c r="Q27" s="640">
        <v>77500</v>
      </c>
      <c r="R27" s="640">
        <v>77500</v>
      </c>
      <c r="S27" s="640">
        <v>77500</v>
      </c>
      <c r="T27" s="640">
        <v>77500</v>
      </c>
      <c r="U27" s="640">
        <v>77500</v>
      </c>
      <c r="V27" s="640">
        <v>77500</v>
      </c>
      <c r="W27" s="640">
        <v>77500</v>
      </c>
      <c r="X27" s="640">
        <v>77500</v>
      </c>
      <c r="Y27" s="640">
        <v>77500</v>
      </c>
      <c r="Z27" s="640">
        <v>77500</v>
      </c>
      <c r="AA27" s="640">
        <v>0</v>
      </c>
      <c r="AB27" s="640">
        <v>0</v>
      </c>
      <c r="AC27" s="640">
        <v>0</v>
      </c>
    </row>
    <row r="28" spans="2:29" ht="17.25" thickBot="1" x14ac:dyDescent="0.3">
      <c r="B28" s="612" t="s">
        <v>1159</v>
      </c>
      <c r="C28" s="641">
        <f t="shared" ref="C28:AC28" si="7">C27*$K$6</f>
        <v>0</v>
      </c>
      <c r="D28" s="641">
        <f t="shared" si="7"/>
        <v>0</v>
      </c>
      <c r="E28" s="641">
        <f t="shared" si="7"/>
        <v>0</v>
      </c>
      <c r="F28" s="641">
        <f t="shared" si="7"/>
        <v>0</v>
      </c>
      <c r="G28" s="641">
        <f t="shared" si="7"/>
        <v>71203.590333675995</v>
      </c>
      <c r="H28" s="641">
        <f t="shared" si="7"/>
        <v>71203.590333675995</v>
      </c>
      <c r="I28" s="641">
        <f t="shared" si="7"/>
        <v>71203.590333675995</v>
      </c>
      <c r="J28" s="641">
        <f t="shared" si="7"/>
        <v>71203.590333675995</v>
      </c>
      <c r="K28" s="641">
        <f t="shared" si="7"/>
        <v>71203.590333675995</v>
      </c>
      <c r="L28" s="641">
        <f t="shared" si="7"/>
        <v>71203.590333675995</v>
      </c>
      <c r="M28" s="641">
        <f t="shared" si="7"/>
        <v>71203.590333675995</v>
      </c>
      <c r="N28" s="641">
        <f t="shared" si="7"/>
        <v>71203.590333675995</v>
      </c>
      <c r="O28" s="641">
        <f t="shared" si="7"/>
        <v>71203.590333675995</v>
      </c>
      <c r="P28" s="641">
        <f t="shared" si="7"/>
        <v>71203.590333675995</v>
      </c>
      <c r="Q28" s="641">
        <f t="shared" si="7"/>
        <v>71203.590333675995</v>
      </c>
      <c r="R28" s="641">
        <f t="shared" si="7"/>
        <v>71203.590333675995</v>
      </c>
      <c r="S28" s="641">
        <f t="shared" si="7"/>
        <v>71203.590333675995</v>
      </c>
      <c r="T28" s="641">
        <f t="shared" si="7"/>
        <v>71203.590333675995</v>
      </c>
      <c r="U28" s="641">
        <f t="shared" si="7"/>
        <v>71203.590333675995</v>
      </c>
      <c r="V28" s="641">
        <f t="shared" si="7"/>
        <v>71203.590333675995</v>
      </c>
      <c r="W28" s="641">
        <f t="shared" si="7"/>
        <v>71203.590333675995</v>
      </c>
      <c r="X28" s="641">
        <f t="shared" si="7"/>
        <v>71203.590333675995</v>
      </c>
      <c r="Y28" s="641">
        <f t="shared" si="7"/>
        <v>71203.590333675995</v>
      </c>
      <c r="Z28" s="641">
        <f t="shared" si="7"/>
        <v>71203.590333675995</v>
      </c>
      <c r="AA28" s="641">
        <f t="shared" si="7"/>
        <v>0</v>
      </c>
      <c r="AB28" s="641">
        <f t="shared" si="7"/>
        <v>0</v>
      </c>
      <c r="AC28" s="641">
        <f t="shared" si="7"/>
        <v>0</v>
      </c>
    </row>
    <row r="29" spans="2:29" s="646" customFormat="1" ht="16.5" x14ac:dyDescent="0.25">
      <c r="B29" s="579" t="s">
        <v>1255</v>
      </c>
      <c r="C29" s="584" t="s">
        <v>1142</v>
      </c>
      <c r="D29" s="584" t="s">
        <v>1143</v>
      </c>
      <c r="E29" s="585" t="s">
        <v>1144</v>
      </c>
      <c r="F29" s="584" t="s">
        <v>1169</v>
      </c>
      <c r="G29" s="584" t="s">
        <v>1218</v>
      </c>
      <c r="H29" s="584" t="s">
        <v>1219</v>
      </c>
      <c r="I29" s="585" t="s">
        <v>1220</v>
      </c>
      <c r="J29" s="584" t="s">
        <v>1221</v>
      </c>
      <c r="K29" s="584" t="s">
        <v>1222</v>
      </c>
      <c r="L29" s="584" t="s">
        <v>1223</v>
      </c>
      <c r="M29" s="585" t="s">
        <v>1224</v>
      </c>
      <c r="N29" s="584" t="s">
        <v>1225</v>
      </c>
      <c r="O29" s="584" t="s">
        <v>1226</v>
      </c>
      <c r="P29" s="584" t="s">
        <v>1227</v>
      </c>
      <c r="Q29" s="585" t="s">
        <v>1228</v>
      </c>
      <c r="R29" s="584" t="s">
        <v>1229</v>
      </c>
      <c r="S29" s="584" t="s">
        <v>1217</v>
      </c>
      <c r="T29" s="584" t="s">
        <v>1230</v>
      </c>
      <c r="U29" s="585" t="s">
        <v>1231</v>
      </c>
      <c r="V29" s="584" t="s">
        <v>1232</v>
      </c>
      <c r="W29" s="584" t="s">
        <v>1233</v>
      </c>
      <c r="X29" s="584" t="s">
        <v>1234</v>
      </c>
      <c r="Y29" s="585" t="s">
        <v>1235</v>
      </c>
      <c r="Z29" s="584" t="s">
        <v>1236</v>
      </c>
      <c r="AA29" s="584" t="s">
        <v>1237</v>
      </c>
      <c r="AB29" s="584" t="s">
        <v>1238</v>
      </c>
      <c r="AC29" s="585" t="s">
        <v>1239</v>
      </c>
    </row>
    <row r="30" spans="2:29" s="646" customFormat="1" ht="17.25" thickBot="1" x14ac:dyDescent="0.3">
      <c r="B30" s="611" t="s">
        <v>1158</v>
      </c>
      <c r="C30" s="640">
        <v>0</v>
      </c>
      <c r="D30" s="640">
        <v>0</v>
      </c>
      <c r="E30" s="640">
        <v>0</v>
      </c>
      <c r="F30" s="640">
        <v>0</v>
      </c>
      <c r="G30" s="640">
        <v>0</v>
      </c>
      <c r="H30" s="640">
        <v>0</v>
      </c>
      <c r="I30" s="640">
        <v>0</v>
      </c>
      <c r="J30" s="640">
        <v>0</v>
      </c>
      <c r="K30" s="640">
        <v>0</v>
      </c>
      <c r="L30" s="640">
        <v>0</v>
      </c>
      <c r="M30" s="640">
        <v>0</v>
      </c>
      <c r="N30" s="640">
        <v>0</v>
      </c>
      <c r="O30" s="640">
        <v>0</v>
      </c>
      <c r="P30" s="640">
        <v>0</v>
      </c>
      <c r="Q30" s="640">
        <v>0</v>
      </c>
      <c r="R30" s="640">
        <v>0</v>
      </c>
      <c r="S30" s="640">
        <v>0</v>
      </c>
      <c r="T30" s="640">
        <v>0</v>
      </c>
      <c r="U30" s="640">
        <v>1500000</v>
      </c>
      <c r="V30" s="640">
        <v>0</v>
      </c>
      <c r="W30" s="640">
        <v>0</v>
      </c>
      <c r="X30" s="640">
        <v>0</v>
      </c>
      <c r="Y30" s="640">
        <v>0</v>
      </c>
      <c r="Z30" s="640">
        <v>0</v>
      </c>
      <c r="AA30" s="640">
        <v>0</v>
      </c>
      <c r="AB30" s="640">
        <v>0</v>
      </c>
      <c r="AC30" s="640">
        <v>0</v>
      </c>
    </row>
    <row r="31" spans="2:29" s="646" customFormat="1" ht="17.25" thickBot="1" x14ac:dyDescent="0.3">
      <c r="B31" s="612" t="s">
        <v>1159</v>
      </c>
      <c r="C31" s="641">
        <f t="shared" ref="C31:AC31" si="8">C30*$K$6</f>
        <v>0</v>
      </c>
      <c r="D31" s="641">
        <f t="shared" si="8"/>
        <v>0</v>
      </c>
      <c r="E31" s="641">
        <f t="shared" si="8"/>
        <v>0</v>
      </c>
      <c r="F31" s="641">
        <f t="shared" si="8"/>
        <v>0</v>
      </c>
      <c r="G31" s="641">
        <f t="shared" si="8"/>
        <v>0</v>
      </c>
      <c r="H31" s="641">
        <f t="shared" si="8"/>
        <v>0</v>
      </c>
      <c r="I31" s="641">
        <f t="shared" si="8"/>
        <v>0</v>
      </c>
      <c r="J31" s="641">
        <f t="shared" si="8"/>
        <v>0</v>
      </c>
      <c r="K31" s="641">
        <f t="shared" si="8"/>
        <v>0</v>
      </c>
      <c r="L31" s="641">
        <f t="shared" si="8"/>
        <v>0</v>
      </c>
      <c r="M31" s="641">
        <f t="shared" si="8"/>
        <v>0</v>
      </c>
      <c r="N31" s="641">
        <f t="shared" si="8"/>
        <v>0</v>
      </c>
      <c r="O31" s="641">
        <f t="shared" si="8"/>
        <v>0</v>
      </c>
      <c r="P31" s="641">
        <f t="shared" si="8"/>
        <v>0</v>
      </c>
      <c r="Q31" s="641">
        <f t="shared" si="8"/>
        <v>0</v>
      </c>
      <c r="R31" s="641">
        <f t="shared" si="8"/>
        <v>0</v>
      </c>
      <c r="S31" s="641">
        <f t="shared" si="8"/>
        <v>0</v>
      </c>
      <c r="T31" s="641">
        <f t="shared" si="8"/>
        <v>0</v>
      </c>
      <c r="U31" s="641">
        <f t="shared" si="8"/>
        <v>1378134.006458245</v>
      </c>
      <c r="V31" s="641">
        <f t="shared" si="8"/>
        <v>0</v>
      </c>
      <c r="W31" s="641">
        <f t="shared" si="8"/>
        <v>0</v>
      </c>
      <c r="X31" s="641">
        <f t="shared" si="8"/>
        <v>0</v>
      </c>
      <c r="Y31" s="641">
        <f t="shared" si="8"/>
        <v>0</v>
      </c>
      <c r="Z31" s="641">
        <f t="shared" si="8"/>
        <v>0</v>
      </c>
      <c r="AA31" s="641">
        <f t="shared" si="8"/>
        <v>0</v>
      </c>
      <c r="AB31" s="641">
        <f t="shared" si="8"/>
        <v>0</v>
      </c>
      <c r="AC31" s="641">
        <f t="shared" si="8"/>
        <v>0</v>
      </c>
    </row>
    <row r="32" spans="2:29" ht="15.75" thickBot="1" x14ac:dyDescent="0.3">
      <c r="C32" s="621"/>
      <c r="D32" s="621"/>
      <c r="E32" s="621"/>
      <c r="F32" s="621"/>
      <c r="G32" s="621"/>
      <c r="H32" s="621"/>
      <c r="I32" s="621"/>
      <c r="J32" s="621"/>
      <c r="K32" s="621"/>
      <c r="L32" s="621"/>
      <c r="M32" s="621"/>
      <c r="N32" s="621"/>
      <c r="O32" s="621"/>
      <c r="P32" s="621"/>
      <c r="Q32" s="621"/>
      <c r="R32" s="621"/>
      <c r="S32" s="621"/>
      <c r="T32" s="621"/>
      <c r="U32" s="621"/>
      <c r="V32" s="621"/>
      <c r="W32" s="621"/>
      <c r="X32" s="621"/>
      <c r="Y32" s="621"/>
      <c r="Z32" s="621"/>
      <c r="AA32" s="621"/>
      <c r="AB32" s="621"/>
      <c r="AC32" s="621"/>
    </row>
    <row r="33" spans="2:29" s="646" customFormat="1" ht="16.5" x14ac:dyDescent="0.25">
      <c r="B33" s="579" t="s">
        <v>1257</v>
      </c>
      <c r="C33" s="584" t="s">
        <v>1142</v>
      </c>
      <c r="D33" s="584" t="s">
        <v>1143</v>
      </c>
      <c r="E33" s="585" t="s">
        <v>1144</v>
      </c>
      <c r="F33" s="584" t="s">
        <v>1169</v>
      </c>
      <c r="G33" s="584" t="s">
        <v>1218</v>
      </c>
      <c r="H33" s="584" t="s">
        <v>1219</v>
      </c>
      <c r="I33" s="585" t="s">
        <v>1220</v>
      </c>
      <c r="J33" s="584" t="s">
        <v>1221</v>
      </c>
      <c r="K33" s="584" t="s">
        <v>1222</v>
      </c>
      <c r="L33" s="584" t="s">
        <v>1223</v>
      </c>
      <c r="M33" s="585" t="s">
        <v>1224</v>
      </c>
      <c r="N33" s="584" t="s">
        <v>1225</v>
      </c>
      <c r="O33" s="584" t="s">
        <v>1226</v>
      </c>
      <c r="P33" s="584" t="s">
        <v>1227</v>
      </c>
      <c r="Q33" s="585" t="s">
        <v>1228</v>
      </c>
      <c r="R33" s="584" t="s">
        <v>1229</v>
      </c>
      <c r="S33" s="584" t="s">
        <v>1217</v>
      </c>
      <c r="T33" s="584" t="s">
        <v>1230</v>
      </c>
      <c r="U33" s="585" t="s">
        <v>1231</v>
      </c>
      <c r="V33" s="584" t="s">
        <v>1232</v>
      </c>
      <c r="W33" s="584" t="s">
        <v>1233</v>
      </c>
      <c r="X33" s="584" t="s">
        <v>1234</v>
      </c>
      <c r="Y33" s="585" t="s">
        <v>1235</v>
      </c>
      <c r="Z33" s="584" t="s">
        <v>1236</v>
      </c>
      <c r="AA33" s="584" t="s">
        <v>1237</v>
      </c>
      <c r="AB33" s="584" t="s">
        <v>1238</v>
      </c>
      <c r="AC33" s="585" t="s">
        <v>1239</v>
      </c>
    </row>
    <row r="34" spans="2:29" s="646" customFormat="1" ht="17.25" thickBot="1" x14ac:dyDescent="0.3">
      <c r="B34" s="611" t="s">
        <v>1158</v>
      </c>
      <c r="C34" s="640">
        <v>0</v>
      </c>
      <c r="D34" s="640">
        <v>0</v>
      </c>
      <c r="E34" s="640">
        <v>0</v>
      </c>
      <c r="F34" s="640">
        <v>0</v>
      </c>
      <c r="G34" s="640">
        <v>10000</v>
      </c>
      <c r="H34" s="640">
        <v>10000</v>
      </c>
      <c r="I34" s="640">
        <v>10000</v>
      </c>
      <c r="J34" s="640">
        <v>10000</v>
      </c>
      <c r="K34" s="640">
        <v>10000</v>
      </c>
      <c r="L34" s="640">
        <v>10000</v>
      </c>
      <c r="M34" s="640">
        <v>10000</v>
      </c>
      <c r="N34" s="640">
        <v>10000</v>
      </c>
      <c r="O34" s="640">
        <v>10000</v>
      </c>
      <c r="P34" s="640">
        <v>10000</v>
      </c>
      <c r="Q34" s="640">
        <v>10000</v>
      </c>
      <c r="R34" s="640">
        <v>10000</v>
      </c>
      <c r="S34" s="640">
        <v>10000</v>
      </c>
      <c r="T34" s="640">
        <v>10000</v>
      </c>
      <c r="U34" s="640">
        <v>10000</v>
      </c>
      <c r="V34" s="640">
        <v>10000</v>
      </c>
      <c r="W34" s="640">
        <v>10000</v>
      </c>
      <c r="X34" s="640">
        <v>10000</v>
      </c>
      <c r="Y34" s="640">
        <v>10000</v>
      </c>
      <c r="Z34" s="640">
        <v>10000</v>
      </c>
      <c r="AA34" s="640">
        <v>0</v>
      </c>
      <c r="AB34" s="640">
        <v>0</v>
      </c>
      <c r="AC34" s="640">
        <v>0</v>
      </c>
    </row>
    <row r="35" spans="2:29" s="646" customFormat="1" ht="17.25" thickBot="1" x14ac:dyDescent="0.3">
      <c r="B35" s="612" t="s">
        <v>1159</v>
      </c>
      <c r="C35" s="641">
        <f t="shared" ref="C35" si="9">C34*$K$6</f>
        <v>0</v>
      </c>
      <c r="D35" s="641">
        <f t="shared" ref="D35" si="10">D34*$K$6</f>
        <v>0</v>
      </c>
      <c r="E35" s="641">
        <f t="shared" ref="E35" si="11">E34*$K$6</f>
        <v>0</v>
      </c>
      <c r="F35" s="641">
        <f t="shared" ref="F35" si="12">F34*$K$6</f>
        <v>0</v>
      </c>
      <c r="G35" s="641">
        <f t="shared" ref="G35" si="13">G34*$K$6</f>
        <v>9187.5600430549657</v>
      </c>
      <c r="H35" s="641">
        <f t="shared" ref="H35" si="14">H34*$K$6</f>
        <v>9187.5600430549657</v>
      </c>
      <c r="I35" s="641">
        <f t="shared" ref="I35" si="15">I34*$K$6</f>
        <v>9187.5600430549657</v>
      </c>
      <c r="J35" s="641">
        <f t="shared" ref="J35" si="16">J34*$K$6</f>
        <v>9187.5600430549657</v>
      </c>
      <c r="K35" s="641">
        <f t="shared" ref="K35" si="17">K34*$K$6</f>
        <v>9187.5600430549657</v>
      </c>
      <c r="L35" s="641">
        <f t="shared" ref="L35" si="18">L34*$K$6</f>
        <v>9187.5600430549657</v>
      </c>
      <c r="M35" s="641">
        <f t="shared" ref="M35" si="19">M34*$K$6</f>
        <v>9187.5600430549657</v>
      </c>
      <c r="N35" s="641">
        <f t="shared" ref="N35" si="20">N34*$K$6</f>
        <v>9187.5600430549657</v>
      </c>
      <c r="O35" s="641">
        <f t="shared" ref="O35" si="21">O34*$K$6</f>
        <v>9187.5600430549657</v>
      </c>
      <c r="P35" s="641">
        <f t="shared" ref="P35" si="22">P34*$K$6</f>
        <v>9187.5600430549657</v>
      </c>
      <c r="Q35" s="641">
        <f t="shared" ref="Q35" si="23">Q34*$K$6</f>
        <v>9187.5600430549657</v>
      </c>
      <c r="R35" s="641">
        <f t="shared" ref="R35" si="24">R34*$K$6</f>
        <v>9187.5600430549657</v>
      </c>
      <c r="S35" s="641">
        <f t="shared" ref="S35" si="25">S34*$K$6</f>
        <v>9187.5600430549657</v>
      </c>
      <c r="T35" s="641">
        <f t="shared" ref="T35" si="26">T34*$K$6</f>
        <v>9187.5600430549657</v>
      </c>
      <c r="U35" s="641">
        <f t="shared" ref="U35" si="27">U34*$K$6</f>
        <v>9187.5600430549657</v>
      </c>
      <c r="V35" s="641">
        <f t="shared" ref="V35" si="28">V34*$K$6</f>
        <v>9187.5600430549657</v>
      </c>
      <c r="W35" s="641">
        <f t="shared" ref="W35" si="29">W34*$K$6</f>
        <v>9187.5600430549657</v>
      </c>
      <c r="X35" s="641">
        <f t="shared" ref="X35" si="30">X34*$K$6</f>
        <v>9187.5600430549657</v>
      </c>
      <c r="Y35" s="641">
        <f t="shared" ref="Y35" si="31">Y34*$K$6</f>
        <v>9187.5600430549657</v>
      </c>
      <c r="Z35" s="641">
        <f t="shared" ref="Z35" si="32">Z34*$K$6</f>
        <v>9187.5600430549657</v>
      </c>
      <c r="AA35" s="641">
        <f t="shared" ref="AA35" si="33">AA34*$K$6</f>
        <v>0</v>
      </c>
      <c r="AB35" s="641">
        <f t="shared" ref="AB35" si="34">AB34*$K$6</f>
        <v>0</v>
      </c>
      <c r="AC35" s="641">
        <f t="shared" ref="AC35" si="35">AC34*$K$6</f>
        <v>0</v>
      </c>
    </row>
    <row r="36" spans="2:29" ht="16.5" x14ac:dyDescent="0.25">
      <c r="B36" s="579" t="s">
        <v>1240</v>
      </c>
      <c r="C36" s="584" t="s">
        <v>1142</v>
      </c>
      <c r="D36" s="584" t="s">
        <v>1143</v>
      </c>
      <c r="E36" s="585" t="s">
        <v>1144</v>
      </c>
      <c r="F36" s="584" t="s">
        <v>1169</v>
      </c>
      <c r="G36" s="584" t="s">
        <v>1218</v>
      </c>
      <c r="H36" s="584" t="s">
        <v>1219</v>
      </c>
      <c r="I36" s="585" t="s">
        <v>1220</v>
      </c>
      <c r="J36" s="584" t="s">
        <v>1221</v>
      </c>
      <c r="K36" s="584" t="s">
        <v>1222</v>
      </c>
      <c r="L36" s="584" t="s">
        <v>1223</v>
      </c>
      <c r="M36" s="585" t="s">
        <v>1224</v>
      </c>
      <c r="N36" s="584" t="s">
        <v>1225</v>
      </c>
      <c r="O36" s="584" t="s">
        <v>1226</v>
      </c>
      <c r="P36" s="584" t="s">
        <v>1227</v>
      </c>
      <c r="Q36" s="585" t="s">
        <v>1228</v>
      </c>
      <c r="R36" s="584" t="s">
        <v>1229</v>
      </c>
      <c r="S36" s="584" t="s">
        <v>1217</v>
      </c>
      <c r="T36" s="584" t="s">
        <v>1230</v>
      </c>
      <c r="U36" s="585" t="s">
        <v>1231</v>
      </c>
      <c r="V36" s="584" t="s">
        <v>1232</v>
      </c>
      <c r="W36" s="584" t="s">
        <v>1233</v>
      </c>
      <c r="X36" s="584" t="s">
        <v>1234</v>
      </c>
      <c r="Y36" s="585" t="s">
        <v>1235</v>
      </c>
      <c r="Z36" s="584" t="s">
        <v>1236</v>
      </c>
      <c r="AA36" s="584" t="s">
        <v>1237</v>
      </c>
      <c r="AB36" s="584" t="s">
        <v>1238</v>
      </c>
      <c r="AC36" s="585" t="s">
        <v>1239</v>
      </c>
    </row>
    <row r="37" spans="2:29" ht="17.25" thickBot="1" x14ac:dyDescent="0.3">
      <c r="B37" s="611" t="s">
        <v>1158</v>
      </c>
      <c r="C37" s="640">
        <v>0</v>
      </c>
      <c r="D37" s="640">
        <v>1500000</v>
      </c>
      <c r="E37" s="640">
        <v>0</v>
      </c>
      <c r="F37" s="640">
        <v>0</v>
      </c>
      <c r="G37" s="640">
        <v>0</v>
      </c>
      <c r="H37" s="640">
        <v>0</v>
      </c>
      <c r="I37" s="640">
        <v>0</v>
      </c>
      <c r="J37" s="640">
        <v>0</v>
      </c>
      <c r="K37" s="640">
        <v>0</v>
      </c>
      <c r="L37" s="640">
        <v>0</v>
      </c>
      <c r="M37" s="640">
        <v>0</v>
      </c>
      <c r="N37" s="640">
        <v>0</v>
      </c>
      <c r="O37" s="640">
        <v>0</v>
      </c>
      <c r="P37" s="640">
        <v>0</v>
      </c>
      <c r="Q37" s="640">
        <v>0</v>
      </c>
      <c r="R37" s="640">
        <v>0</v>
      </c>
      <c r="S37" s="640">
        <v>1500000</v>
      </c>
      <c r="T37" s="640">
        <v>0</v>
      </c>
      <c r="U37" s="640">
        <v>0</v>
      </c>
      <c r="V37" s="640">
        <v>0</v>
      </c>
      <c r="W37" s="640">
        <v>0</v>
      </c>
      <c r="X37" s="640">
        <v>0</v>
      </c>
      <c r="Y37" s="640">
        <v>0</v>
      </c>
      <c r="Z37" s="640">
        <v>0</v>
      </c>
      <c r="AA37" s="640">
        <v>0</v>
      </c>
      <c r="AB37" s="640">
        <v>0</v>
      </c>
      <c r="AC37" s="640">
        <v>0</v>
      </c>
    </row>
    <row r="38" spans="2:29" ht="17.25" thickBot="1" x14ac:dyDescent="0.3">
      <c r="B38" s="612" t="s">
        <v>1159</v>
      </c>
      <c r="C38" s="641">
        <f t="shared" ref="C38:AC38" si="36">C37*$K$6</f>
        <v>0</v>
      </c>
      <c r="D38" s="641">
        <f t="shared" si="36"/>
        <v>1378134.006458245</v>
      </c>
      <c r="E38" s="641">
        <f t="shared" si="36"/>
        <v>0</v>
      </c>
      <c r="F38" s="641">
        <f t="shared" si="36"/>
        <v>0</v>
      </c>
      <c r="G38" s="641">
        <f t="shared" si="36"/>
        <v>0</v>
      </c>
      <c r="H38" s="641">
        <f t="shared" si="36"/>
        <v>0</v>
      </c>
      <c r="I38" s="641">
        <f t="shared" si="36"/>
        <v>0</v>
      </c>
      <c r="J38" s="641">
        <f t="shared" si="36"/>
        <v>0</v>
      </c>
      <c r="K38" s="641">
        <f t="shared" si="36"/>
        <v>0</v>
      </c>
      <c r="L38" s="641">
        <f t="shared" si="36"/>
        <v>0</v>
      </c>
      <c r="M38" s="641">
        <f t="shared" si="36"/>
        <v>0</v>
      </c>
      <c r="N38" s="641">
        <f t="shared" si="36"/>
        <v>0</v>
      </c>
      <c r="O38" s="641">
        <f t="shared" si="36"/>
        <v>0</v>
      </c>
      <c r="P38" s="641">
        <f t="shared" si="36"/>
        <v>0</v>
      </c>
      <c r="Q38" s="641">
        <f t="shared" si="36"/>
        <v>0</v>
      </c>
      <c r="R38" s="641">
        <f t="shared" si="36"/>
        <v>0</v>
      </c>
      <c r="S38" s="641">
        <f t="shared" si="36"/>
        <v>1378134.006458245</v>
      </c>
      <c r="T38" s="641">
        <f t="shared" si="36"/>
        <v>0</v>
      </c>
      <c r="U38" s="641">
        <f t="shared" si="36"/>
        <v>0</v>
      </c>
      <c r="V38" s="641">
        <f t="shared" si="36"/>
        <v>0</v>
      </c>
      <c r="W38" s="641">
        <f t="shared" si="36"/>
        <v>0</v>
      </c>
      <c r="X38" s="641">
        <f t="shared" si="36"/>
        <v>0</v>
      </c>
      <c r="Y38" s="641">
        <f t="shared" si="36"/>
        <v>0</v>
      </c>
      <c r="Z38" s="641">
        <f t="shared" si="36"/>
        <v>0</v>
      </c>
      <c r="AA38" s="641">
        <f t="shared" si="36"/>
        <v>0</v>
      </c>
      <c r="AB38" s="641">
        <f t="shared" si="36"/>
        <v>0</v>
      </c>
      <c r="AC38" s="641">
        <f t="shared" si="36"/>
        <v>0</v>
      </c>
    </row>
  </sheetData>
  <mergeCells count="1">
    <mergeCell ref="J2:P2"/>
  </mergeCells>
  <hyperlinks>
    <hyperlink ref="J5" r:id="rId1" xr:uid="{890CD9BC-BA86-4697-B80D-4E973884C9DD}"/>
  </hyperlink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8DF18-F6A9-4B39-8B16-5547655000C1}">
  <dimension ref="A1:H49"/>
  <sheetViews>
    <sheetView topLeftCell="A16" workbookViewId="0">
      <selection activeCell="C48" sqref="C48:C49"/>
    </sheetView>
  </sheetViews>
  <sheetFormatPr defaultRowHeight="15" x14ac:dyDescent="0.25"/>
  <cols>
    <col min="1" max="1" width="40.5703125" style="621" customWidth="1"/>
    <col min="2" max="2" width="21.7109375" style="621" bestFit="1" customWidth="1"/>
    <col min="3" max="4" width="15.42578125" style="621" customWidth="1"/>
    <col min="5" max="7" width="15.5703125" style="621" customWidth="1"/>
    <col min="8" max="8" width="48.42578125" style="224" bestFit="1" customWidth="1"/>
    <col min="9" max="16384" width="9.140625" style="621"/>
  </cols>
  <sheetData>
    <row r="1" spans="1:8" ht="15.75" thickBot="1" x14ac:dyDescent="0.3"/>
    <row r="2" spans="1:8" x14ac:dyDescent="0.25">
      <c r="A2" s="625" t="s">
        <v>1175</v>
      </c>
      <c r="C2" s="702" t="s">
        <v>1212</v>
      </c>
      <c r="D2" s="703"/>
      <c r="E2" s="703"/>
      <c r="F2" s="703"/>
      <c r="G2" s="704"/>
    </row>
    <row r="3" spans="1:8" x14ac:dyDescent="0.25">
      <c r="B3" s="625" t="s">
        <v>369</v>
      </c>
      <c r="C3" s="624" t="s">
        <v>1177</v>
      </c>
      <c r="D3" s="624" t="s">
        <v>1178</v>
      </c>
      <c r="E3" s="624" t="s">
        <v>1179</v>
      </c>
      <c r="F3" s="624" t="s">
        <v>1180</v>
      </c>
      <c r="G3" s="624" t="s">
        <v>1181</v>
      </c>
      <c r="H3" s="227" t="s">
        <v>39</v>
      </c>
    </row>
    <row r="4" spans="1:8" x14ac:dyDescent="0.25">
      <c r="C4" s="225"/>
      <c r="D4" s="225"/>
      <c r="E4" s="225"/>
      <c r="F4" s="225"/>
      <c r="G4" s="225"/>
    </row>
    <row r="5" spans="1:8" x14ac:dyDescent="0.25">
      <c r="A5" s="341" t="s">
        <v>1182</v>
      </c>
      <c r="B5" s="628"/>
      <c r="C5" s="626">
        <v>66804</v>
      </c>
      <c r="D5" s="626">
        <v>61626</v>
      </c>
      <c r="E5" s="626">
        <v>100214</v>
      </c>
      <c r="F5" s="626">
        <v>56519</v>
      </c>
      <c r="G5" s="626">
        <v>40805</v>
      </c>
    </row>
    <row r="6" spans="1:8" x14ac:dyDescent="0.25">
      <c r="A6" s="623" t="s">
        <v>1183</v>
      </c>
      <c r="B6" s="225" t="s">
        <v>59</v>
      </c>
      <c r="C6" s="626">
        <f>0.2*C5</f>
        <v>13360.800000000001</v>
      </c>
      <c r="D6" s="626">
        <f t="shared" ref="D6:G6" si="0">0.2*D5</f>
        <v>12325.2</v>
      </c>
      <c r="E6" s="626">
        <f t="shared" si="0"/>
        <v>20042.800000000003</v>
      </c>
      <c r="F6" s="626">
        <f t="shared" si="0"/>
        <v>11303.800000000001</v>
      </c>
      <c r="G6" s="626">
        <f t="shared" si="0"/>
        <v>8161</v>
      </c>
    </row>
    <row r="7" spans="1:8" x14ac:dyDescent="0.25">
      <c r="A7" s="623" t="s">
        <v>1184</v>
      </c>
      <c r="B7" s="225" t="s">
        <v>59</v>
      </c>
      <c r="C7" s="626">
        <f>0.3*C5</f>
        <v>20041.2</v>
      </c>
      <c r="D7" s="626">
        <f t="shared" ref="D7:G7" si="1">0.3*D5</f>
        <v>18487.8</v>
      </c>
      <c r="E7" s="626">
        <f t="shared" si="1"/>
        <v>30064.199999999997</v>
      </c>
      <c r="F7" s="626">
        <f t="shared" si="1"/>
        <v>16955.7</v>
      </c>
      <c r="G7" s="626">
        <f t="shared" si="1"/>
        <v>12241.5</v>
      </c>
    </row>
    <row r="8" spans="1:8" x14ac:dyDescent="0.25">
      <c r="A8" s="623" t="s">
        <v>1185</v>
      </c>
      <c r="B8" s="225" t="s">
        <v>59</v>
      </c>
      <c r="C8" s="627">
        <f>+C5-C6-C7-C9</f>
        <v>26721.599999999999</v>
      </c>
      <c r="D8" s="627">
        <f t="shared" ref="D8:G8" si="2">+D5-D6-D7-D9</f>
        <v>24650.400000000001</v>
      </c>
      <c r="E8" s="627">
        <f t="shared" si="2"/>
        <v>40085.599999999999</v>
      </c>
      <c r="F8" s="627">
        <f t="shared" si="2"/>
        <v>22607.599999999995</v>
      </c>
      <c r="G8" s="627">
        <f t="shared" si="2"/>
        <v>16322</v>
      </c>
    </row>
    <row r="9" spans="1:8" x14ac:dyDescent="0.25">
      <c r="A9" s="623" t="s">
        <v>1186</v>
      </c>
      <c r="B9" s="225" t="s">
        <v>59</v>
      </c>
      <c r="C9" s="627">
        <f>0.1*C5</f>
        <v>6680.4000000000005</v>
      </c>
      <c r="D9" s="627">
        <f t="shared" ref="D9:G9" si="3">0.1*D5</f>
        <v>6162.6</v>
      </c>
      <c r="E9" s="627">
        <f t="shared" si="3"/>
        <v>10021.400000000001</v>
      </c>
      <c r="F9" s="627">
        <f t="shared" si="3"/>
        <v>5651.9000000000005</v>
      </c>
      <c r="G9" s="627">
        <f t="shared" si="3"/>
        <v>4080.5</v>
      </c>
    </row>
    <row r="11" spans="1:8" x14ac:dyDescent="0.25">
      <c r="A11" s="341" t="s">
        <v>1187</v>
      </c>
      <c r="B11" s="629"/>
    </row>
    <row r="12" spans="1:8" x14ac:dyDescent="0.25">
      <c r="A12" s="623" t="s">
        <v>1183</v>
      </c>
      <c r="B12" s="591" t="s">
        <v>968</v>
      </c>
      <c r="C12" s="626">
        <f>+C6*2.5/60</f>
        <v>556.70000000000005</v>
      </c>
      <c r="D12" s="626">
        <f t="shared" ref="D12:G13" si="4">+D6*2.5/60</f>
        <v>513.54999999999995</v>
      </c>
      <c r="E12" s="626">
        <f t="shared" si="4"/>
        <v>835.11666666666679</v>
      </c>
      <c r="F12" s="626">
        <f t="shared" si="4"/>
        <v>470.99166666666673</v>
      </c>
      <c r="G12" s="626">
        <f t="shared" si="4"/>
        <v>340.04166666666669</v>
      </c>
      <c r="H12" s="224" t="s">
        <v>1196</v>
      </c>
    </row>
    <row r="13" spans="1:8" x14ac:dyDescent="0.25">
      <c r="A13" s="623" t="s">
        <v>1184</v>
      </c>
      <c r="B13" s="591" t="s">
        <v>968</v>
      </c>
      <c r="C13" s="626">
        <f>+C7*2.5/60</f>
        <v>835.05</v>
      </c>
      <c r="D13" s="626">
        <f t="shared" si="4"/>
        <v>770.32500000000005</v>
      </c>
      <c r="E13" s="626">
        <f t="shared" si="4"/>
        <v>1252.675</v>
      </c>
      <c r="F13" s="626">
        <f t="shared" si="4"/>
        <v>706.48749999999995</v>
      </c>
      <c r="G13" s="626">
        <f t="shared" si="4"/>
        <v>510.0625</v>
      </c>
      <c r="H13" s="224" t="s">
        <v>1197</v>
      </c>
    </row>
    <row r="14" spans="1:8" x14ac:dyDescent="0.25">
      <c r="A14" s="623" t="s">
        <v>1185</v>
      </c>
      <c r="B14" s="591" t="s">
        <v>968</v>
      </c>
      <c r="C14" s="626">
        <f>+C8*1.25/60</f>
        <v>556.70000000000005</v>
      </c>
      <c r="D14" s="626">
        <f t="shared" ref="D14:G14" si="5">+D8*1.25/60</f>
        <v>513.54999999999995</v>
      </c>
      <c r="E14" s="626">
        <f t="shared" si="5"/>
        <v>835.11666666666667</v>
      </c>
      <c r="F14" s="626">
        <f t="shared" si="5"/>
        <v>470.99166666666656</v>
      </c>
      <c r="G14" s="626">
        <f t="shared" si="5"/>
        <v>340.04166666666669</v>
      </c>
      <c r="H14" s="224" t="s">
        <v>1198</v>
      </c>
    </row>
    <row r="15" spans="1:8" x14ac:dyDescent="0.25">
      <c r="A15" s="623" t="s">
        <v>1186</v>
      </c>
      <c r="B15" s="591" t="s">
        <v>968</v>
      </c>
      <c r="C15" s="626">
        <f>+C9*1/60</f>
        <v>111.34</v>
      </c>
      <c r="D15" s="626">
        <f t="shared" ref="D15:G15" si="6">+D9*1/60</f>
        <v>102.71000000000001</v>
      </c>
      <c r="E15" s="626">
        <f t="shared" si="6"/>
        <v>167.02333333333337</v>
      </c>
      <c r="F15" s="626">
        <f t="shared" si="6"/>
        <v>94.198333333333338</v>
      </c>
      <c r="G15" s="626">
        <f t="shared" si="6"/>
        <v>68.00833333333334</v>
      </c>
      <c r="H15" s="224" t="s">
        <v>1199</v>
      </c>
    </row>
    <row r="16" spans="1:8" ht="15.75" thickBot="1" x14ac:dyDescent="0.3"/>
    <row r="17" spans="1:8" ht="15.75" thickBot="1" x14ac:dyDescent="0.3">
      <c r="A17" s="630" t="s">
        <v>1188</v>
      </c>
      <c r="B17" s="636"/>
      <c r="C17" s="631">
        <f>SUM(C12:C16)</f>
        <v>2059.79</v>
      </c>
      <c r="D17" s="631">
        <f t="shared" ref="D17:G17" si="7">SUM(D12:D16)</f>
        <v>1900.135</v>
      </c>
      <c r="E17" s="631">
        <f t="shared" si="7"/>
        <v>3089.9316666666673</v>
      </c>
      <c r="F17" s="631">
        <f t="shared" si="7"/>
        <v>1742.6691666666666</v>
      </c>
      <c r="G17" s="632">
        <f t="shared" si="7"/>
        <v>1258.1541666666669</v>
      </c>
    </row>
    <row r="19" spans="1:8" ht="15.75" thickBot="1" x14ac:dyDescent="0.3"/>
    <row r="20" spans="1:8" x14ac:dyDescent="0.25">
      <c r="A20" s="625" t="s">
        <v>1175</v>
      </c>
      <c r="B20" s="625"/>
      <c r="C20" s="702" t="s">
        <v>1176</v>
      </c>
      <c r="D20" s="703"/>
      <c r="E20" s="703"/>
      <c r="F20" s="703"/>
      <c r="G20" s="704"/>
    </row>
    <row r="21" spans="1:8" x14ac:dyDescent="0.25">
      <c r="C21" s="624" t="s">
        <v>1177</v>
      </c>
      <c r="D21" s="624" t="s">
        <v>1178</v>
      </c>
      <c r="E21" s="624" t="s">
        <v>1179</v>
      </c>
      <c r="F21" s="624" t="s">
        <v>1180</v>
      </c>
      <c r="G21" s="624" t="s">
        <v>1181</v>
      </c>
    </row>
    <row r="22" spans="1:8" x14ac:dyDescent="0.25">
      <c r="C22" s="225"/>
      <c r="D22" s="225"/>
      <c r="E22" s="225"/>
      <c r="F22" s="225"/>
      <c r="G22" s="225"/>
    </row>
    <row r="23" spans="1:8" x14ac:dyDescent="0.25">
      <c r="A23" s="341" t="s">
        <v>1189</v>
      </c>
      <c r="B23" s="628"/>
      <c r="C23" s="626">
        <v>66804</v>
      </c>
      <c r="D23" s="626">
        <v>61626</v>
      </c>
      <c r="E23" s="626">
        <v>100214</v>
      </c>
      <c r="F23" s="626">
        <v>56519</v>
      </c>
      <c r="G23" s="626">
        <v>40805</v>
      </c>
    </row>
    <row r="24" spans="1:8" x14ac:dyDescent="0.25">
      <c r="A24" s="623" t="s">
        <v>1183</v>
      </c>
      <c r="B24" s="225" t="s">
        <v>59</v>
      </c>
      <c r="C24" s="626">
        <f>0.2*C23</f>
        <v>13360.800000000001</v>
      </c>
      <c r="D24" s="626">
        <f t="shared" ref="D24:G24" si="8">0.2*D23</f>
        <v>12325.2</v>
      </c>
      <c r="E24" s="626">
        <f t="shared" si="8"/>
        <v>20042.800000000003</v>
      </c>
      <c r="F24" s="626">
        <f t="shared" si="8"/>
        <v>11303.800000000001</v>
      </c>
      <c r="G24" s="626">
        <f t="shared" si="8"/>
        <v>8161</v>
      </c>
    </row>
    <row r="25" spans="1:8" x14ac:dyDescent="0.25">
      <c r="A25" s="623" t="s">
        <v>1184</v>
      </c>
      <c r="B25" s="225" t="s">
        <v>59</v>
      </c>
      <c r="C25" s="626">
        <f>0.3*C23</f>
        <v>20041.2</v>
      </c>
      <c r="D25" s="626">
        <f t="shared" ref="D25:G25" si="9">0.3*D23</f>
        <v>18487.8</v>
      </c>
      <c r="E25" s="626">
        <f t="shared" si="9"/>
        <v>30064.199999999997</v>
      </c>
      <c r="F25" s="626">
        <f t="shared" si="9"/>
        <v>16955.7</v>
      </c>
      <c r="G25" s="626">
        <f t="shared" si="9"/>
        <v>12241.5</v>
      </c>
    </row>
    <row r="26" spans="1:8" x14ac:dyDescent="0.25">
      <c r="A26" s="623" t="s">
        <v>1185</v>
      </c>
      <c r="B26" s="225" t="s">
        <v>59</v>
      </c>
      <c r="C26" s="627">
        <f>+C23-C24-C25-C27</f>
        <v>26721.599999999999</v>
      </c>
      <c r="D26" s="627">
        <f t="shared" ref="D26:G26" si="10">+D23-D24-D25-D27</f>
        <v>24650.400000000001</v>
      </c>
      <c r="E26" s="627">
        <f t="shared" si="10"/>
        <v>40085.599999999999</v>
      </c>
      <c r="F26" s="627">
        <f t="shared" si="10"/>
        <v>22607.599999999995</v>
      </c>
      <c r="G26" s="627">
        <f t="shared" si="10"/>
        <v>16322</v>
      </c>
    </row>
    <row r="27" spans="1:8" x14ac:dyDescent="0.25">
      <c r="A27" s="623" t="s">
        <v>1186</v>
      </c>
      <c r="B27" s="225" t="s">
        <v>59</v>
      </c>
      <c r="C27" s="627">
        <f>0.1*C23</f>
        <v>6680.4000000000005</v>
      </c>
      <c r="D27" s="627">
        <f t="shared" ref="D27:G27" si="11">0.1*D23</f>
        <v>6162.6</v>
      </c>
      <c r="E27" s="627">
        <f t="shared" si="11"/>
        <v>10021.400000000001</v>
      </c>
      <c r="F27" s="627">
        <f t="shared" si="11"/>
        <v>5651.9000000000005</v>
      </c>
      <c r="G27" s="627">
        <f t="shared" si="11"/>
        <v>4080.5</v>
      </c>
    </row>
    <row r="29" spans="1:8" x14ac:dyDescent="0.25">
      <c r="A29" s="341" t="s">
        <v>1190</v>
      </c>
      <c r="B29" s="629"/>
    </row>
    <row r="30" spans="1:8" x14ac:dyDescent="0.25">
      <c r="A30" s="623" t="s">
        <v>1183</v>
      </c>
      <c r="B30" s="591" t="s">
        <v>968</v>
      </c>
      <c r="C30" s="626">
        <f>+C24*2.25/60</f>
        <v>501.03000000000003</v>
      </c>
      <c r="D30" s="626">
        <f t="shared" ref="D30:G31" si="12">+D24*2.25/60</f>
        <v>462.19499999999999</v>
      </c>
      <c r="E30" s="626">
        <f t="shared" si="12"/>
        <v>751.60500000000002</v>
      </c>
      <c r="F30" s="626">
        <f t="shared" si="12"/>
        <v>423.89250000000004</v>
      </c>
      <c r="G30" s="626">
        <f t="shared" si="12"/>
        <v>306.03750000000002</v>
      </c>
      <c r="H30" s="224" t="s">
        <v>1200</v>
      </c>
    </row>
    <row r="31" spans="1:8" x14ac:dyDescent="0.25">
      <c r="A31" s="623" t="s">
        <v>1184</v>
      </c>
      <c r="B31" s="591" t="s">
        <v>968</v>
      </c>
      <c r="C31" s="626">
        <f>+C25*2.25/60</f>
        <v>751.54500000000007</v>
      </c>
      <c r="D31" s="626">
        <f t="shared" si="12"/>
        <v>693.2924999999999</v>
      </c>
      <c r="E31" s="626">
        <f t="shared" si="12"/>
        <v>1127.4075</v>
      </c>
      <c r="F31" s="626">
        <f t="shared" si="12"/>
        <v>635.83875000000012</v>
      </c>
      <c r="G31" s="626">
        <f t="shared" si="12"/>
        <v>459.05624999999998</v>
      </c>
      <c r="H31" s="224" t="s">
        <v>1201</v>
      </c>
    </row>
    <row r="32" spans="1:8" x14ac:dyDescent="0.25">
      <c r="A32" s="623" t="s">
        <v>1185</v>
      </c>
      <c r="B32" s="591" t="s">
        <v>968</v>
      </c>
      <c r="C32" s="626">
        <f>+C26*1/60</f>
        <v>445.35999999999996</v>
      </c>
      <c r="D32" s="626">
        <f>+D26*1/60</f>
        <v>410.84000000000003</v>
      </c>
      <c r="E32" s="626">
        <f>+E26*1/60</f>
        <v>668.09333333333336</v>
      </c>
      <c r="F32" s="626">
        <f>+F26*1/60</f>
        <v>376.79333333333324</v>
      </c>
      <c r="G32" s="626">
        <f>+G26*1/60</f>
        <v>272.03333333333336</v>
      </c>
      <c r="H32" s="224" t="s">
        <v>1214</v>
      </c>
    </row>
    <row r="33" spans="1:8" x14ac:dyDescent="0.25">
      <c r="A33" s="623" t="s">
        <v>1186</v>
      </c>
      <c r="B33" s="591" t="s">
        <v>968</v>
      </c>
      <c r="C33" s="626">
        <f>+C27*0.9/60</f>
        <v>100.206</v>
      </c>
      <c r="D33" s="626">
        <f>+D27*0.9/60</f>
        <v>92.439000000000007</v>
      </c>
      <c r="E33" s="626">
        <f>+E27*0.9/60</f>
        <v>150.32100000000003</v>
      </c>
      <c r="F33" s="626">
        <f>+F27*0.9/60</f>
        <v>84.778500000000022</v>
      </c>
      <c r="G33" s="626">
        <f>+G27*0.9/60</f>
        <v>61.207500000000003</v>
      </c>
      <c r="H33" s="224" t="s">
        <v>1213</v>
      </c>
    </row>
    <row r="34" spans="1:8" ht="15.75" thickBot="1" x14ac:dyDescent="0.3"/>
    <row r="35" spans="1:8" ht="15.75" thickBot="1" x14ac:dyDescent="0.3">
      <c r="A35" s="630" t="s">
        <v>1191</v>
      </c>
      <c r="B35" s="636"/>
      <c r="C35" s="631">
        <f>SUM(C30:C34)</f>
        <v>1798.1409999999998</v>
      </c>
      <c r="D35" s="631">
        <f t="shared" ref="D35:G35" si="13">SUM(D30:D34)</f>
        <v>1658.7665</v>
      </c>
      <c r="E35" s="631">
        <f t="shared" si="13"/>
        <v>2697.4268333333334</v>
      </c>
      <c r="F35" s="631">
        <f t="shared" si="13"/>
        <v>1521.3030833333337</v>
      </c>
      <c r="G35" s="632">
        <f t="shared" si="13"/>
        <v>1098.3345833333333</v>
      </c>
    </row>
    <row r="37" spans="1:8" x14ac:dyDescent="0.25">
      <c r="A37" s="621" t="s">
        <v>1215</v>
      </c>
      <c r="C37" s="634">
        <v>0.25</v>
      </c>
      <c r="H37" s="224" t="s">
        <v>1216</v>
      </c>
    </row>
    <row r="38" spans="1:8" x14ac:dyDescent="0.25">
      <c r="A38" s="625" t="s">
        <v>1192</v>
      </c>
      <c r="B38" s="625"/>
      <c r="C38" s="633">
        <f>(+C17-C35)*$C$37</f>
        <v>65.412250000000029</v>
      </c>
      <c r="D38" s="633">
        <f t="shared" ref="D38:G38" si="14">(+D17-D35)*$C$37</f>
        <v>60.34212500000001</v>
      </c>
      <c r="E38" s="633">
        <f t="shared" si="14"/>
        <v>98.126208333333466</v>
      </c>
      <c r="F38" s="633">
        <f t="shared" si="14"/>
        <v>55.34152083333322</v>
      </c>
      <c r="G38" s="633">
        <f t="shared" si="14"/>
        <v>39.95489583333341</v>
      </c>
    </row>
    <row r="39" spans="1:8" x14ac:dyDescent="0.25">
      <c r="A39" s="621" t="s">
        <v>1193</v>
      </c>
      <c r="B39" s="225" t="s">
        <v>1210</v>
      </c>
      <c r="C39" s="627">
        <f>SUM(C38:G38)</f>
        <v>319.17700000000013</v>
      </c>
    </row>
    <row r="40" spans="1:8" x14ac:dyDescent="0.25">
      <c r="A40" s="621" t="s">
        <v>1194</v>
      </c>
      <c r="B40" s="225" t="s">
        <v>1210</v>
      </c>
      <c r="C40" s="622">
        <f>+C39*0.6</f>
        <v>191.50620000000006</v>
      </c>
      <c r="H40" s="224" t="s">
        <v>1202</v>
      </c>
    </row>
    <row r="41" spans="1:8" x14ac:dyDescent="0.25">
      <c r="A41" s="621" t="s">
        <v>1195</v>
      </c>
      <c r="B41" s="225" t="s">
        <v>1210</v>
      </c>
      <c r="C41" s="622">
        <f>C39*260+C40*104</f>
        <v>102902.66480000004</v>
      </c>
    </row>
    <row r="42" spans="1:8" x14ac:dyDescent="0.25">
      <c r="A42" s="621" t="s">
        <v>1203</v>
      </c>
      <c r="B42" s="225" t="s">
        <v>1207</v>
      </c>
      <c r="C42" s="634">
        <v>0.96</v>
      </c>
    </row>
    <row r="43" spans="1:8" x14ac:dyDescent="0.25">
      <c r="A43" s="621" t="s">
        <v>1204</v>
      </c>
      <c r="B43" s="225" t="s">
        <v>1207</v>
      </c>
      <c r="C43" s="634">
        <v>0.04</v>
      </c>
    </row>
    <row r="44" spans="1:8" x14ac:dyDescent="0.25">
      <c r="A44" s="621" t="s">
        <v>1205</v>
      </c>
      <c r="B44" s="621" t="s">
        <v>1210</v>
      </c>
      <c r="C44" s="622">
        <f>C42*C41</f>
        <v>98786.558208000031</v>
      </c>
    </row>
    <row r="45" spans="1:8" x14ac:dyDescent="0.25">
      <c r="A45" s="621" t="s">
        <v>1206</v>
      </c>
      <c r="B45" s="621" t="s">
        <v>1210</v>
      </c>
      <c r="C45" s="622">
        <f>C41*C43</f>
        <v>4116.1065920000019</v>
      </c>
    </row>
    <row r="46" spans="1:8" x14ac:dyDescent="0.25">
      <c r="A46" s="621" t="s">
        <v>1208</v>
      </c>
      <c r="B46" s="225" t="s">
        <v>59</v>
      </c>
      <c r="C46" s="637">
        <v>1.2</v>
      </c>
    </row>
    <row r="47" spans="1:8" x14ac:dyDescent="0.25">
      <c r="A47" s="621" t="s">
        <v>1209</v>
      </c>
      <c r="B47" s="225" t="s">
        <v>59</v>
      </c>
      <c r="C47" s="637">
        <v>1</v>
      </c>
    </row>
    <row r="48" spans="1:8" x14ac:dyDescent="0.25">
      <c r="A48" s="628" t="s">
        <v>1205</v>
      </c>
      <c r="B48" s="638" t="s">
        <v>1211</v>
      </c>
      <c r="C48" s="639">
        <f>C44*C46</f>
        <v>118543.86984960003</v>
      </c>
    </row>
    <row r="49" spans="1:3" x14ac:dyDescent="0.25">
      <c r="A49" s="628" t="s">
        <v>1206</v>
      </c>
      <c r="B49" s="638" t="s">
        <v>1211</v>
      </c>
      <c r="C49" s="639">
        <f t="shared" ref="C49" si="15">C45*C47</f>
        <v>4116.1065920000019</v>
      </c>
    </row>
  </sheetData>
  <mergeCells count="2">
    <mergeCell ref="C2:G2"/>
    <mergeCell ref="C20:G20"/>
  </mergeCells>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D1431-7A7D-4BB6-AD71-332C690BBA57}">
  <sheetPr>
    <tabColor rgb="FFFFC000"/>
  </sheetPr>
  <dimension ref="A1:AZ120"/>
  <sheetViews>
    <sheetView showGridLines="0" workbookViewId="0">
      <pane xSplit="8" ySplit="5" topLeftCell="AG66" activePane="bottomRight" state="frozen"/>
      <selection pane="topRight" activeCell="I5" sqref="I5"/>
      <selection pane="bottomLeft" activeCell="I5" sqref="I5"/>
      <selection pane="bottomRight" activeCell="AK76" sqref="AK76:AZ77"/>
    </sheetView>
  </sheetViews>
  <sheetFormatPr defaultColWidth="0" defaultRowHeight="15" x14ac:dyDescent="0.25"/>
  <cols>
    <col min="1" max="4" width="2.140625" customWidth="1"/>
    <col min="5" max="5" width="47.42578125" customWidth="1"/>
    <col min="6" max="6" width="23.85546875" customWidth="1"/>
    <col min="7" max="7" width="26.42578125" customWidth="1"/>
    <col min="8" max="8" width="10.85546875" bestFit="1" customWidth="1"/>
    <col min="9" max="12" width="9.140625" customWidth="1"/>
    <col min="13" max="13" width="10.85546875" bestFit="1" customWidth="1"/>
    <col min="14" max="14" width="14.28515625" bestFit="1" customWidth="1"/>
    <col min="15" max="15" width="10.85546875" bestFit="1" customWidth="1"/>
    <col min="16" max="52" width="11.5703125" bestFit="1" customWidth="1"/>
    <col min="53" max="16384" width="9.140625" hidden="1"/>
  </cols>
  <sheetData>
    <row r="1" spans="1:52" x14ac:dyDescent="0.25">
      <c r="A1" s="226"/>
      <c r="B1" s="171"/>
      <c r="C1" s="171"/>
    </row>
    <row r="2" spans="1:52" x14ac:dyDescent="0.25">
      <c r="A2" s="226"/>
      <c r="B2" s="171"/>
      <c r="C2" s="171"/>
      <c r="G2" s="19" t="s">
        <v>339</v>
      </c>
      <c r="H2" s="19" t="s">
        <v>790</v>
      </c>
      <c r="I2" s="19">
        <v>2020</v>
      </c>
      <c r="J2" s="19">
        <v>2021</v>
      </c>
      <c r="K2" s="19">
        <v>2022</v>
      </c>
      <c r="L2" s="19">
        <v>2023</v>
      </c>
      <c r="M2" s="19">
        <v>2024</v>
      </c>
      <c r="N2" s="19">
        <v>2025</v>
      </c>
      <c r="O2" s="19">
        <v>2026</v>
      </c>
      <c r="P2" s="19">
        <v>2027</v>
      </c>
      <c r="Q2" s="19">
        <v>2028</v>
      </c>
      <c r="R2" s="19">
        <v>2029</v>
      </c>
      <c r="S2" s="19">
        <v>2030</v>
      </c>
      <c r="T2" s="19">
        <v>2031</v>
      </c>
      <c r="U2" s="19">
        <v>2032</v>
      </c>
      <c r="V2" s="19">
        <v>2033</v>
      </c>
      <c r="W2" s="19">
        <v>2034</v>
      </c>
      <c r="X2" s="19">
        <v>2035</v>
      </c>
      <c r="Y2" s="19">
        <v>2036</v>
      </c>
      <c r="Z2" s="19">
        <v>2037</v>
      </c>
      <c r="AA2" s="19">
        <v>2038</v>
      </c>
      <c r="AB2" s="19">
        <v>2039</v>
      </c>
      <c r="AC2" s="19">
        <v>2040</v>
      </c>
      <c r="AD2" s="19">
        <v>2041</v>
      </c>
      <c r="AE2" s="19">
        <v>2042</v>
      </c>
      <c r="AF2" s="19">
        <v>2043</v>
      </c>
      <c r="AG2" s="19">
        <v>2044</v>
      </c>
      <c r="AH2" s="19">
        <v>2045</v>
      </c>
      <c r="AI2" s="19">
        <v>2046</v>
      </c>
      <c r="AJ2" s="19">
        <v>2047</v>
      </c>
      <c r="AK2" s="19">
        <v>2048</v>
      </c>
      <c r="AL2" s="19">
        <v>2049</v>
      </c>
      <c r="AM2" s="19">
        <v>2050</v>
      </c>
      <c r="AN2" s="19">
        <v>2051</v>
      </c>
      <c r="AO2" s="19">
        <v>2052</v>
      </c>
      <c r="AP2" s="19">
        <v>2053</v>
      </c>
      <c r="AQ2" s="19">
        <v>2054</v>
      </c>
      <c r="AR2" s="19">
        <v>2055</v>
      </c>
      <c r="AS2" s="19">
        <v>2056</v>
      </c>
      <c r="AT2" s="19">
        <v>2057</v>
      </c>
      <c r="AU2" s="19">
        <v>2058</v>
      </c>
      <c r="AV2" s="19">
        <v>2059</v>
      </c>
      <c r="AW2" s="19">
        <v>2060</v>
      </c>
      <c r="AX2" s="19">
        <v>2061</v>
      </c>
      <c r="AY2" s="19">
        <v>2062</v>
      </c>
      <c r="AZ2" s="19">
        <v>2063</v>
      </c>
    </row>
    <row r="3" spans="1:52" s="473" customFormat="1" x14ac:dyDescent="0.25">
      <c r="A3" s="474"/>
      <c r="B3" s="475"/>
      <c r="C3" s="475"/>
      <c r="E3" s="193" t="str">
        <f>'Discount Calc'!E$33</f>
        <v>Forecast period flag</v>
      </c>
      <c r="F3" s="193">
        <f>'Discount Calc'!F$33</f>
        <v>0</v>
      </c>
      <c r="G3" s="193" t="str">
        <f>'Discount Calc'!G$33</f>
        <v>Factor</v>
      </c>
      <c r="H3" s="193">
        <f>'Discount Calc'!H$33</f>
        <v>24</v>
      </c>
      <c r="I3" s="193">
        <f>'Discount Calc'!I$33</f>
        <v>0</v>
      </c>
      <c r="J3" s="193">
        <f>'Discount Calc'!J$33</f>
        <v>0</v>
      </c>
      <c r="K3" s="193">
        <f>'Discount Calc'!K$33</f>
        <v>0</v>
      </c>
      <c r="L3" s="193">
        <f>'Discount Calc'!L$33</f>
        <v>0</v>
      </c>
      <c r="M3" s="193">
        <f>'Discount Calc'!M$33</f>
        <v>1</v>
      </c>
      <c r="N3" s="193">
        <f>'Discount Calc'!N$33</f>
        <v>1</v>
      </c>
      <c r="O3" s="193">
        <f>'Discount Calc'!O$33</f>
        <v>1</v>
      </c>
      <c r="P3" s="193">
        <f>'Discount Calc'!P$33</f>
        <v>1</v>
      </c>
      <c r="Q3" s="193">
        <f>'Discount Calc'!Q$33</f>
        <v>1</v>
      </c>
      <c r="R3" s="193">
        <f>'Discount Calc'!R$33</f>
        <v>1</v>
      </c>
      <c r="S3" s="193">
        <f>'Discount Calc'!S$33</f>
        <v>1</v>
      </c>
      <c r="T3" s="193">
        <f>'Discount Calc'!T$33</f>
        <v>1</v>
      </c>
      <c r="U3" s="193">
        <f>'Discount Calc'!U$33</f>
        <v>1</v>
      </c>
      <c r="V3" s="193">
        <f>'Discount Calc'!V$33</f>
        <v>1</v>
      </c>
      <c r="W3" s="193">
        <f>'Discount Calc'!W$33</f>
        <v>1</v>
      </c>
      <c r="X3" s="193">
        <f>'Discount Calc'!X$33</f>
        <v>1</v>
      </c>
      <c r="Y3" s="193">
        <f>'Discount Calc'!Y$33</f>
        <v>1</v>
      </c>
      <c r="Z3" s="193">
        <f>'Discount Calc'!Z$33</f>
        <v>1</v>
      </c>
      <c r="AA3" s="193">
        <f>'Discount Calc'!AA$33</f>
        <v>1</v>
      </c>
      <c r="AB3" s="193">
        <f>'Discount Calc'!AB$33</f>
        <v>1</v>
      </c>
      <c r="AC3" s="193">
        <f>'Discount Calc'!AC$33</f>
        <v>1</v>
      </c>
      <c r="AD3" s="193">
        <f>'Discount Calc'!AD$33</f>
        <v>1</v>
      </c>
      <c r="AE3" s="193">
        <f>'Discount Calc'!AE$33</f>
        <v>1</v>
      </c>
      <c r="AF3" s="193">
        <f>'Discount Calc'!AF$33</f>
        <v>1</v>
      </c>
      <c r="AG3" s="193">
        <f>'Discount Calc'!AG$33</f>
        <v>1</v>
      </c>
      <c r="AH3" s="193">
        <f>'Discount Calc'!AH$33</f>
        <v>1</v>
      </c>
      <c r="AI3" s="193">
        <f>'Discount Calc'!AI$33</f>
        <v>1</v>
      </c>
      <c r="AJ3" s="193">
        <f>'Discount Calc'!AJ$33</f>
        <v>1</v>
      </c>
      <c r="AK3" s="193">
        <f>'Discount Calc'!AK$33</f>
        <v>0</v>
      </c>
      <c r="AL3" s="193">
        <f>'Discount Calc'!AL$33</f>
        <v>0</v>
      </c>
      <c r="AM3" s="193">
        <f>'Discount Calc'!AM$33</f>
        <v>0</v>
      </c>
      <c r="AN3" s="193">
        <f>'Discount Calc'!AN$33</f>
        <v>0</v>
      </c>
      <c r="AO3" s="193">
        <f>'Discount Calc'!AO$33</f>
        <v>0</v>
      </c>
      <c r="AP3" s="193">
        <f>'Discount Calc'!AP$33</f>
        <v>0</v>
      </c>
      <c r="AQ3" s="193">
        <f>'Discount Calc'!AQ$33</f>
        <v>0</v>
      </c>
      <c r="AR3" s="193">
        <f>'Discount Calc'!AR$33</f>
        <v>0</v>
      </c>
      <c r="AS3" s="193">
        <f>'Discount Calc'!AS$33</f>
        <v>0</v>
      </c>
      <c r="AT3" s="193">
        <f>'Discount Calc'!AT$33</f>
        <v>0</v>
      </c>
      <c r="AU3" s="193">
        <f>'Discount Calc'!AU$33</f>
        <v>0</v>
      </c>
      <c r="AV3" s="193">
        <f>'Discount Calc'!AV$33</f>
        <v>0</v>
      </c>
      <c r="AW3" s="193">
        <f>'Discount Calc'!AW$33</f>
        <v>0</v>
      </c>
      <c r="AX3" s="193">
        <f>'Discount Calc'!AX$33</f>
        <v>0</v>
      </c>
      <c r="AY3" s="193">
        <f>'Discount Calc'!AY$33</f>
        <v>0</v>
      </c>
      <c r="AZ3" s="193">
        <f>'Discount Calc'!AZ$33</f>
        <v>0</v>
      </c>
    </row>
    <row r="4" spans="1:52" s="473" customFormat="1" x14ac:dyDescent="0.25">
      <c r="E4" s="473" t="str">
        <f>'Discount Calc'!E$35</f>
        <v>Operations period flag</v>
      </c>
      <c r="F4" s="473">
        <f>'Discount Calc'!F$35</f>
        <v>0</v>
      </c>
      <c r="G4" s="473" t="str">
        <f>'Discount Calc'!G$35</f>
        <v>Factor</v>
      </c>
      <c r="H4" s="473">
        <f>'Discount Calc'!H$35</f>
        <v>20</v>
      </c>
      <c r="I4" s="473">
        <f>'Discount Calc'!I$35</f>
        <v>0</v>
      </c>
      <c r="J4" s="473">
        <f>'Discount Calc'!J$35</f>
        <v>0</v>
      </c>
      <c r="K4" s="473">
        <f>'Discount Calc'!K$35</f>
        <v>0</v>
      </c>
      <c r="L4" s="473">
        <f>'Discount Calc'!L$35</f>
        <v>0</v>
      </c>
      <c r="M4" s="473">
        <f>'Discount Calc'!M$35</f>
        <v>0</v>
      </c>
      <c r="N4" s="473">
        <f>'Discount Calc'!N$35</f>
        <v>0</v>
      </c>
      <c r="O4" s="473">
        <f>'Discount Calc'!O$35</f>
        <v>0</v>
      </c>
      <c r="P4" s="473">
        <f>'Discount Calc'!P$35</f>
        <v>0</v>
      </c>
      <c r="Q4" s="473">
        <f>'Discount Calc'!Q$35</f>
        <v>1</v>
      </c>
      <c r="R4" s="473">
        <f>'Discount Calc'!R$35</f>
        <v>1</v>
      </c>
      <c r="S4" s="473">
        <f>'Discount Calc'!S$35</f>
        <v>1</v>
      </c>
      <c r="T4" s="473">
        <f>'Discount Calc'!T$35</f>
        <v>1</v>
      </c>
      <c r="U4" s="473">
        <f>'Discount Calc'!U$35</f>
        <v>1</v>
      </c>
      <c r="V4" s="473">
        <f>'Discount Calc'!V$35</f>
        <v>1</v>
      </c>
      <c r="W4" s="473">
        <f>'Discount Calc'!W$35</f>
        <v>1</v>
      </c>
      <c r="X4" s="473">
        <f>'Discount Calc'!X$35</f>
        <v>1</v>
      </c>
      <c r="Y4" s="473">
        <f>'Discount Calc'!Y$35</f>
        <v>1</v>
      </c>
      <c r="Z4" s="473">
        <f>'Discount Calc'!Z$35</f>
        <v>1</v>
      </c>
      <c r="AA4" s="473">
        <f>'Discount Calc'!AA$35</f>
        <v>1</v>
      </c>
      <c r="AB4" s="473">
        <f>'Discount Calc'!AB$35</f>
        <v>1</v>
      </c>
      <c r="AC4" s="473">
        <f>'Discount Calc'!AC$35</f>
        <v>1</v>
      </c>
      <c r="AD4" s="473">
        <f>'Discount Calc'!AD$35</f>
        <v>1</v>
      </c>
      <c r="AE4" s="473">
        <f>'Discount Calc'!AE$35</f>
        <v>1</v>
      </c>
      <c r="AF4" s="473">
        <f>'Discount Calc'!AF$35</f>
        <v>1</v>
      </c>
      <c r="AG4" s="473">
        <f>'Discount Calc'!AG$35</f>
        <v>1</v>
      </c>
      <c r="AH4" s="473">
        <f>'Discount Calc'!AH$35</f>
        <v>1</v>
      </c>
      <c r="AI4" s="473">
        <f>'Discount Calc'!AI$35</f>
        <v>1</v>
      </c>
      <c r="AJ4" s="473">
        <f>'Discount Calc'!AJ$35</f>
        <v>1</v>
      </c>
      <c r="AK4" s="473">
        <f>'Discount Calc'!AK$35</f>
        <v>0</v>
      </c>
      <c r="AL4" s="473">
        <f>'Discount Calc'!AL$35</f>
        <v>0</v>
      </c>
      <c r="AM4" s="473">
        <f>'Discount Calc'!AM$35</f>
        <v>0</v>
      </c>
      <c r="AN4" s="473">
        <f>'Discount Calc'!AN$35</f>
        <v>0</v>
      </c>
      <c r="AO4" s="473">
        <f>'Discount Calc'!AO$35</f>
        <v>0</v>
      </c>
      <c r="AP4" s="473">
        <f>'Discount Calc'!AP$35</f>
        <v>0</v>
      </c>
      <c r="AQ4" s="473">
        <f>'Discount Calc'!AQ$35</f>
        <v>0</v>
      </c>
      <c r="AR4" s="473">
        <f>'Discount Calc'!AR$35</f>
        <v>0</v>
      </c>
      <c r="AS4" s="473">
        <f>'Discount Calc'!AS$35</f>
        <v>0</v>
      </c>
      <c r="AT4" s="473">
        <f>'Discount Calc'!AT$35</f>
        <v>0</v>
      </c>
      <c r="AU4" s="473">
        <f>'Discount Calc'!AU$35</f>
        <v>0</v>
      </c>
      <c r="AV4" s="473">
        <f>'Discount Calc'!AV$35</f>
        <v>0</v>
      </c>
      <c r="AW4" s="473">
        <f>'Discount Calc'!AW$35</f>
        <v>0</v>
      </c>
      <c r="AX4" s="473">
        <f>'Discount Calc'!AX$35</f>
        <v>0</v>
      </c>
      <c r="AY4" s="473">
        <f>'Discount Calc'!AY$35</f>
        <v>0</v>
      </c>
      <c r="AZ4" s="473">
        <f>'Discount Calc'!AZ$35</f>
        <v>0</v>
      </c>
    </row>
    <row r="5" spans="1:52" x14ac:dyDescent="0.25">
      <c r="A5" s="226"/>
      <c r="B5" s="171"/>
      <c r="C5" s="171"/>
      <c r="E5" s="19" t="s">
        <v>367</v>
      </c>
      <c r="F5" s="19" t="s">
        <v>791</v>
      </c>
      <c r="G5" s="229" t="s">
        <v>792</v>
      </c>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c r="AP5" s="316"/>
      <c r="AQ5" s="316"/>
      <c r="AR5" s="316"/>
      <c r="AS5" s="316"/>
      <c r="AT5" s="316"/>
      <c r="AU5" s="316"/>
      <c r="AV5" s="316"/>
      <c r="AW5" s="316"/>
      <c r="AX5" s="316"/>
      <c r="AY5" s="316"/>
      <c r="AZ5" s="316"/>
    </row>
    <row r="6" spans="1:52" ht="15.75" x14ac:dyDescent="0.25">
      <c r="A6" s="317"/>
      <c r="B6" s="318"/>
      <c r="C6" s="318"/>
      <c r="D6" s="314"/>
      <c r="E6" s="280"/>
      <c r="F6" s="280"/>
      <c r="G6" s="319"/>
      <c r="H6" s="296"/>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314"/>
      <c r="AY6" s="314"/>
      <c r="AZ6" s="314"/>
    </row>
    <row r="7" spans="1:52" x14ac:dyDescent="0.25">
      <c r="A7" s="226" t="s">
        <v>162</v>
      </c>
      <c r="B7" s="171"/>
      <c r="C7" s="171"/>
      <c r="E7" s="19"/>
      <c r="F7" s="19"/>
      <c r="G7" s="229"/>
      <c r="H7" s="296"/>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row>
    <row r="8" spans="1:52" x14ac:dyDescent="0.25">
      <c r="A8" s="226"/>
      <c r="B8" s="171"/>
      <c r="C8" s="171"/>
      <c r="E8" s="19"/>
      <c r="F8" s="19"/>
      <c r="G8" s="229"/>
      <c r="H8" s="296"/>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row>
    <row r="9" spans="1:52" x14ac:dyDescent="0.25">
      <c r="A9" s="226"/>
      <c r="B9" s="171" t="s">
        <v>793</v>
      </c>
      <c r="E9" s="19"/>
      <c r="F9" s="19"/>
      <c r="G9" s="229"/>
      <c r="H9" s="296"/>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row>
    <row r="10" spans="1:52" ht="42.75" customHeight="1" x14ac:dyDescent="0.25">
      <c r="A10" s="226"/>
      <c r="B10" s="171"/>
      <c r="C10" s="705" t="s">
        <v>794</v>
      </c>
      <c r="D10" s="705"/>
      <c r="E10" s="705"/>
      <c r="F10" s="705"/>
      <c r="G10" s="705"/>
      <c r="H10" s="296"/>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row>
    <row r="11" spans="1:52" x14ac:dyDescent="0.25">
      <c r="A11" s="226"/>
      <c r="B11" s="171"/>
      <c r="C11" s="171"/>
      <c r="E11" s="462"/>
      <c r="F11" s="462"/>
      <c r="G11" s="462"/>
      <c r="H11" s="296"/>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row>
    <row r="12" spans="1:52" x14ac:dyDescent="0.25">
      <c r="A12" s="226"/>
      <c r="C12" s="227" t="s">
        <v>795</v>
      </c>
      <c r="E12" s="19"/>
      <c r="F12" s="19"/>
      <c r="G12" s="229"/>
      <c r="H12" s="296"/>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row>
    <row r="13" spans="1:52" x14ac:dyDescent="0.25">
      <c r="A13" s="226"/>
      <c r="C13" s="227"/>
      <c r="E13" s="19"/>
      <c r="F13" s="19"/>
      <c r="G13" s="229"/>
      <c r="H13" s="296"/>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row>
    <row r="14" spans="1:52" x14ac:dyDescent="0.25">
      <c r="A14" s="226"/>
      <c r="C14" s="227"/>
      <c r="E14" t="s">
        <v>796</v>
      </c>
      <c r="F14" s="172" t="s">
        <v>797</v>
      </c>
      <c r="G14" s="225" t="s">
        <v>184</v>
      </c>
      <c r="H14" s="296">
        <f>SUM(I14:AZ14)</f>
        <v>0</v>
      </c>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5"/>
      <c r="AY14" s="295"/>
      <c r="AZ14" s="295"/>
    </row>
    <row r="15" spans="1:52" x14ac:dyDescent="0.25">
      <c r="A15" s="226"/>
      <c r="C15" s="227"/>
      <c r="E15" t="s">
        <v>798</v>
      </c>
      <c r="F15" s="281" t="s">
        <v>797</v>
      </c>
      <c r="G15" s="225" t="s">
        <v>799</v>
      </c>
      <c r="H15" s="296">
        <f>SUM(I15:AZ15)</f>
        <v>0</v>
      </c>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321"/>
      <c r="AG15" s="321"/>
      <c r="AH15" s="321"/>
      <c r="AI15" s="321"/>
      <c r="AJ15" s="321"/>
      <c r="AK15" s="321"/>
      <c r="AL15" s="321"/>
      <c r="AM15" s="321"/>
      <c r="AN15" s="321"/>
      <c r="AO15" s="321"/>
      <c r="AP15" s="321"/>
      <c r="AQ15" s="321"/>
      <c r="AR15" s="321"/>
      <c r="AS15" s="321"/>
      <c r="AT15" s="321"/>
      <c r="AU15" s="321"/>
      <c r="AV15" s="321"/>
      <c r="AW15" s="321"/>
      <c r="AX15" s="321"/>
      <c r="AY15" s="321"/>
      <c r="AZ15" s="321"/>
    </row>
    <row r="16" spans="1:52" x14ac:dyDescent="0.25">
      <c r="A16" s="226"/>
      <c r="C16" s="227"/>
      <c r="F16" s="281"/>
      <c r="G16" s="225"/>
      <c r="H16" s="296"/>
      <c r="I16" s="316"/>
      <c r="J16" s="316"/>
      <c r="K16" s="316"/>
      <c r="L16" s="316"/>
      <c r="M16" s="316"/>
      <c r="N16" s="316"/>
      <c r="O16" s="316"/>
      <c r="P16" s="316"/>
      <c r="Q16" s="316"/>
      <c r="R16" s="316"/>
      <c r="S16" s="316"/>
      <c r="T16" s="316"/>
      <c r="U16" s="316"/>
      <c r="V16" s="316"/>
      <c r="W16" s="316"/>
      <c r="X16" s="316"/>
      <c r="Y16" s="316"/>
      <c r="Z16" s="316"/>
      <c r="AA16" s="316"/>
      <c r="AB16" s="316"/>
      <c r="AC16" s="316"/>
      <c r="AD16" s="316"/>
      <c r="AE16" s="316"/>
      <c r="AF16" s="316"/>
      <c r="AG16" s="316"/>
      <c r="AH16" s="316"/>
      <c r="AI16" s="316"/>
      <c r="AJ16" s="316"/>
      <c r="AK16" s="316"/>
      <c r="AL16" s="316"/>
      <c r="AM16" s="316"/>
      <c r="AN16" s="316"/>
      <c r="AO16" s="316"/>
      <c r="AP16" s="316"/>
      <c r="AQ16" s="316"/>
      <c r="AR16" s="316"/>
      <c r="AS16" s="316"/>
      <c r="AT16" s="316"/>
      <c r="AU16" s="316"/>
      <c r="AV16" s="316"/>
      <c r="AW16" s="316"/>
      <c r="AX16" s="316"/>
      <c r="AY16" s="316"/>
      <c r="AZ16" s="316"/>
    </row>
    <row r="17" spans="1:52" x14ac:dyDescent="0.25">
      <c r="A17" s="226"/>
      <c r="C17" s="227"/>
      <c r="E17" t="s">
        <v>800</v>
      </c>
      <c r="F17" s="172" t="s">
        <v>797</v>
      </c>
      <c r="G17" s="225" t="s">
        <v>184</v>
      </c>
      <c r="H17" s="296">
        <f>SUM(I17:AZ17)</f>
        <v>0</v>
      </c>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95"/>
      <c r="AG17" s="295"/>
      <c r="AH17" s="295"/>
      <c r="AI17" s="295"/>
      <c r="AJ17" s="295"/>
      <c r="AK17" s="295"/>
      <c r="AL17" s="295"/>
      <c r="AM17" s="295"/>
      <c r="AN17" s="295"/>
      <c r="AO17" s="295"/>
      <c r="AP17" s="295"/>
      <c r="AQ17" s="295"/>
      <c r="AR17" s="295"/>
      <c r="AS17" s="295"/>
      <c r="AT17" s="295"/>
      <c r="AU17" s="295"/>
      <c r="AV17" s="295"/>
      <c r="AW17" s="295"/>
      <c r="AX17" s="295"/>
      <c r="AY17" s="295"/>
      <c r="AZ17" s="295"/>
    </row>
    <row r="18" spans="1:52" x14ac:dyDescent="0.25">
      <c r="A18" s="226"/>
      <c r="C18" s="227"/>
      <c r="E18" t="s">
        <v>801</v>
      </c>
      <c r="F18" s="281" t="s">
        <v>797</v>
      </c>
      <c r="G18" s="225" t="s">
        <v>799</v>
      </c>
      <c r="H18" s="296">
        <f>SUM(I18:AZ18)</f>
        <v>0</v>
      </c>
      <c r="I18" s="321"/>
      <c r="J18" s="321"/>
      <c r="K18" s="321"/>
      <c r="L18" s="321"/>
      <c r="M18" s="321"/>
      <c r="N18" s="321"/>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321"/>
      <c r="AQ18" s="321"/>
      <c r="AR18" s="321"/>
      <c r="AS18" s="321"/>
      <c r="AT18" s="321"/>
      <c r="AU18" s="321"/>
      <c r="AV18" s="321"/>
      <c r="AW18" s="321"/>
      <c r="AX18" s="321"/>
      <c r="AY18" s="321"/>
      <c r="AZ18" s="321"/>
    </row>
    <row r="19" spans="1:52" x14ac:dyDescent="0.25">
      <c r="A19" s="226"/>
      <c r="C19" s="227"/>
      <c r="E19" s="19"/>
      <c r="F19" s="19"/>
      <c r="G19" s="229"/>
      <c r="H19" s="296"/>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row>
    <row r="20" spans="1:52" x14ac:dyDescent="0.25">
      <c r="A20" s="226"/>
      <c r="C20" s="227"/>
      <c r="E20" s="323" t="s">
        <v>802</v>
      </c>
      <c r="F20" s="172" t="s">
        <v>797</v>
      </c>
      <c r="G20" s="225" t="s">
        <v>184</v>
      </c>
      <c r="H20" s="296">
        <f>SUM(I20:AZ20)</f>
        <v>0</v>
      </c>
      <c r="I20" s="197">
        <f t="shared" ref="I20:AZ20" si="0">I14-I17</f>
        <v>0</v>
      </c>
      <c r="J20" s="197">
        <f t="shared" si="0"/>
        <v>0</v>
      </c>
      <c r="K20" s="197">
        <f>K14-K17</f>
        <v>0</v>
      </c>
      <c r="L20" s="197">
        <f t="shared" si="0"/>
        <v>0</v>
      </c>
      <c r="M20" s="197">
        <f t="shared" si="0"/>
        <v>0</v>
      </c>
      <c r="N20" s="197">
        <f t="shared" si="0"/>
        <v>0</v>
      </c>
      <c r="O20" s="197">
        <f t="shared" si="0"/>
        <v>0</v>
      </c>
      <c r="P20" s="197">
        <f t="shared" si="0"/>
        <v>0</v>
      </c>
      <c r="Q20" s="197">
        <f t="shared" si="0"/>
        <v>0</v>
      </c>
      <c r="R20" s="197">
        <f t="shared" si="0"/>
        <v>0</v>
      </c>
      <c r="S20" s="197">
        <f t="shared" si="0"/>
        <v>0</v>
      </c>
      <c r="T20" s="197">
        <f t="shared" si="0"/>
        <v>0</v>
      </c>
      <c r="U20" s="197">
        <f t="shared" si="0"/>
        <v>0</v>
      </c>
      <c r="V20" s="197">
        <f t="shared" si="0"/>
        <v>0</v>
      </c>
      <c r="W20" s="197">
        <f t="shared" si="0"/>
        <v>0</v>
      </c>
      <c r="X20" s="197">
        <f t="shared" si="0"/>
        <v>0</v>
      </c>
      <c r="Y20" s="197">
        <f t="shared" si="0"/>
        <v>0</v>
      </c>
      <c r="Z20" s="197">
        <f t="shared" si="0"/>
        <v>0</v>
      </c>
      <c r="AA20" s="197">
        <f t="shared" si="0"/>
        <v>0</v>
      </c>
      <c r="AB20" s="197">
        <f t="shared" si="0"/>
        <v>0</v>
      </c>
      <c r="AC20" s="197">
        <f t="shared" si="0"/>
        <v>0</v>
      </c>
      <c r="AD20" s="197">
        <f t="shared" si="0"/>
        <v>0</v>
      </c>
      <c r="AE20" s="197">
        <f t="shared" si="0"/>
        <v>0</v>
      </c>
      <c r="AF20" s="197">
        <f t="shared" si="0"/>
        <v>0</v>
      </c>
      <c r="AG20" s="197">
        <f t="shared" si="0"/>
        <v>0</v>
      </c>
      <c r="AH20" s="197">
        <f t="shared" si="0"/>
        <v>0</v>
      </c>
      <c r="AI20" s="197">
        <f t="shared" si="0"/>
        <v>0</v>
      </c>
      <c r="AJ20" s="197">
        <f t="shared" si="0"/>
        <v>0</v>
      </c>
      <c r="AK20" s="197">
        <f t="shared" si="0"/>
        <v>0</v>
      </c>
      <c r="AL20" s="197">
        <f t="shared" si="0"/>
        <v>0</v>
      </c>
      <c r="AM20" s="197">
        <f t="shared" si="0"/>
        <v>0</v>
      </c>
      <c r="AN20" s="197">
        <f t="shared" si="0"/>
        <v>0</v>
      </c>
      <c r="AO20" s="197">
        <f t="shared" si="0"/>
        <v>0</v>
      </c>
      <c r="AP20" s="197">
        <f t="shared" si="0"/>
        <v>0</v>
      </c>
      <c r="AQ20" s="197">
        <f t="shared" si="0"/>
        <v>0</v>
      </c>
      <c r="AR20" s="197">
        <f t="shared" si="0"/>
        <v>0</v>
      </c>
      <c r="AS20" s="197">
        <f t="shared" si="0"/>
        <v>0</v>
      </c>
      <c r="AT20" s="197">
        <f t="shared" si="0"/>
        <v>0</v>
      </c>
      <c r="AU20" s="197">
        <f t="shared" si="0"/>
        <v>0</v>
      </c>
      <c r="AV20" s="197">
        <f t="shared" si="0"/>
        <v>0</v>
      </c>
      <c r="AW20" s="197">
        <f t="shared" si="0"/>
        <v>0</v>
      </c>
      <c r="AX20" s="197">
        <f t="shared" si="0"/>
        <v>0</v>
      </c>
      <c r="AY20" s="197">
        <f t="shared" si="0"/>
        <v>0</v>
      </c>
      <c r="AZ20" s="197">
        <f t="shared" si="0"/>
        <v>0</v>
      </c>
    </row>
    <row r="21" spans="1:52" x14ac:dyDescent="0.25">
      <c r="A21" s="226"/>
      <c r="C21" s="227"/>
      <c r="E21" s="323"/>
      <c r="F21" s="172"/>
      <c r="G21" s="225"/>
      <c r="H21" s="296"/>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row>
    <row r="22" spans="1:52" x14ac:dyDescent="0.25">
      <c r="A22" s="226"/>
      <c r="C22" s="227" t="s">
        <v>789</v>
      </c>
      <c r="E22" s="19"/>
      <c r="F22" s="19"/>
      <c r="G22" s="229"/>
      <c r="H22" s="296"/>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row>
    <row r="23" spans="1:52" x14ac:dyDescent="0.25">
      <c r="A23" s="226"/>
      <c r="C23" s="227"/>
      <c r="E23" t="s">
        <v>796</v>
      </c>
      <c r="F23" s="172" t="s">
        <v>797</v>
      </c>
      <c r="G23" s="225" t="s">
        <v>184</v>
      </c>
      <c r="H23" s="296">
        <f t="shared" ref="H23:H51" si="1">SUM(I23:AZ23)</f>
        <v>0</v>
      </c>
      <c r="I23" s="295"/>
      <c r="J23" s="295"/>
      <c r="K23" s="295"/>
      <c r="L23" s="295"/>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row>
    <row r="24" spans="1:52" x14ac:dyDescent="0.25">
      <c r="A24" s="226"/>
      <c r="C24" s="227"/>
      <c r="E24" t="s">
        <v>801</v>
      </c>
      <c r="F24" s="281" t="s">
        <v>797</v>
      </c>
      <c r="G24" s="225" t="s">
        <v>799</v>
      </c>
      <c r="H24" s="296">
        <f t="shared" si="1"/>
        <v>0</v>
      </c>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row>
    <row r="25" spans="1:52" x14ac:dyDescent="0.25">
      <c r="A25" s="226"/>
      <c r="C25" s="227"/>
      <c r="F25" s="281"/>
      <c r="G25" s="225"/>
      <c r="H25" s="296"/>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row>
    <row r="26" spans="1:52" x14ac:dyDescent="0.25">
      <c r="A26" s="226"/>
      <c r="C26" s="227"/>
      <c r="E26" t="s">
        <v>800</v>
      </c>
      <c r="F26" s="172" t="s">
        <v>797</v>
      </c>
      <c r="G26" s="225" t="s">
        <v>184</v>
      </c>
      <c r="H26" s="296">
        <f t="shared" si="1"/>
        <v>0</v>
      </c>
      <c r="I26" s="295"/>
      <c r="J26" s="295"/>
      <c r="K26" s="295"/>
      <c r="L26" s="295"/>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row>
    <row r="27" spans="1:52" x14ac:dyDescent="0.25">
      <c r="A27" s="226"/>
      <c r="C27" s="227"/>
      <c r="E27" t="s">
        <v>801</v>
      </c>
      <c r="F27" s="281" t="s">
        <v>797</v>
      </c>
      <c r="G27" s="225" t="s">
        <v>799</v>
      </c>
      <c r="H27" s="296">
        <f t="shared" si="1"/>
        <v>0</v>
      </c>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row>
    <row r="28" spans="1:52" x14ac:dyDescent="0.25">
      <c r="A28" s="226"/>
      <c r="C28" s="227"/>
      <c r="E28" s="19"/>
      <c r="F28" s="19"/>
      <c r="G28" s="229"/>
      <c r="H28" s="296"/>
    </row>
    <row r="29" spans="1:52" x14ac:dyDescent="0.25">
      <c r="A29" s="226"/>
      <c r="C29" s="227"/>
      <c r="E29" s="323" t="s">
        <v>802</v>
      </c>
      <c r="F29" s="172" t="s">
        <v>797</v>
      </c>
      <c r="G29" s="225" t="s">
        <v>184</v>
      </c>
      <c r="H29" s="296">
        <f t="shared" si="1"/>
        <v>0</v>
      </c>
      <c r="I29" s="197">
        <f t="shared" ref="I29:AZ29" si="2">I23-I26</f>
        <v>0</v>
      </c>
      <c r="J29" s="197">
        <f t="shared" si="2"/>
        <v>0</v>
      </c>
      <c r="K29" s="197">
        <f t="shared" si="2"/>
        <v>0</v>
      </c>
      <c r="L29" s="197">
        <f t="shared" si="2"/>
        <v>0</v>
      </c>
      <c r="M29" s="197">
        <f t="shared" si="2"/>
        <v>0</v>
      </c>
      <c r="N29" s="197">
        <f t="shared" si="2"/>
        <v>0</v>
      </c>
      <c r="O29" s="197">
        <f t="shared" si="2"/>
        <v>0</v>
      </c>
      <c r="P29" s="197">
        <f t="shared" si="2"/>
        <v>0</v>
      </c>
      <c r="Q29" s="197">
        <f t="shared" si="2"/>
        <v>0</v>
      </c>
      <c r="R29" s="197">
        <f t="shared" si="2"/>
        <v>0</v>
      </c>
      <c r="S29" s="197">
        <f t="shared" si="2"/>
        <v>0</v>
      </c>
      <c r="T29" s="197">
        <f t="shared" si="2"/>
        <v>0</v>
      </c>
      <c r="U29" s="197">
        <f t="shared" si="2"/>
        <v>0</v>
      </c>
      <c r="V29" s="197">
        <f t="shared" si="2"/>
        <v>0</v>
      </c>
      <c r="W29" s="197">
        <f t="shared" si="2"/>
        <v>0</v>
      </c>
      <c r="X29" s="197">
        <f t="shared" si="2"/>
        <v>0</v>
      </c>
      <c r="Y29" s="197">
        <f t="shared" si="2"/>
        <v>0</v>
      </c>
      <c r="Z29" s="197">
        <f t="shared" si="2"/>
        <v>0</v>
      </c>
      <c r="AA29" s="197">
        <f t="shared" si="2"/>
        <v>0</v>
      </c>
      <c r="AB29" s="197">
        <f t="shared" si="2"/>
        <v>0</v>
      </c>
      <c r="AC29" s="197">
        <f t="shared" si="2"/>
        <v>0</v>
      </c>
      <c r="AD29" s="197">
        <f t="shared" si="2"/>
        <v>0</v>
      </c>
      <c r="AE29" s="197">
        <f t="shared" si="2"/>
        <v>0</v>
      </c>
      <c r="AF29" s="197">
        <f t="shared" si="2"/>
        <v>0</v>
      </c>
      <c r="AG29" s="197">
        <f t="shared" si="2"/>
        <v>0</v>
      </c>
      <c r="AH29" s="197">
        <f t="shared" si="2"/>
        <v>0</v>
      </c>
      <c r="AI29" s="197">
        <f t="shared" si="2"/>
        <v>0</v>
      </c>
      <c r="AJ29" s="197">
        <f t="shared" si="2"/>
        <v>0</v>
      </c>
      <c r="AK29" s="197">
        <f t="shared" si="2"/>
        <v>0</v>
      </c>
      <c r="AL29" s="197">
        <f t="shared" si="2"/>
        <v>0</v>
      </c>
      <c r="AM29" s="197">
        <f t="shared" si="2"/>
        <v>0</v>
      </c>
      <c r="AN29" s="197">
        <f t="shared" si="2"/>
        <v>0</v>
      </c>
      <c r="AO29" s="197">
        <f t="shared" si="2"/>
        <v>0</v>
      </c>
      <c r="AP29" s="197">
        <f t="shared" si="2"/>
        <v>0</v>
      </c>
      <c r="AQ29" s="197">
        <f t="shared" si="2"/>
        <v>0</v>
      </c>
      <c r="AR29" s="197">
        <f t="shared" si="2"/>
        <v>0</v>
      </c>
      <c r="AS29" s="197">
        <f t="shared" si="2"/>
        <v>0</v>
      </c>
      <c r="AT29" s="197">
        <f t="shared" si="2"/>
        <v>0</v>
      </c>
      <c r="AU29" s="197">
        <f t="shared" si="2"/>
        <v>0</v>
      </c>
      <c r="AV29" s="197">
        <f t="shared" si="2"/>
        <v>0</v>
      </c>
      <c r="AW29" s="197">
        <f t="shared" si="2"/>
        <v>0</v>
      </c>
      <c r="AX29" s="197">
        <f t="shared" si="2"/>
        <v>0</v>
      </c>
      <c r="AY29" s="197">
        <f t="shared" si="2"/>
        <v>0</v>
      </c>
      <c r="AZ29" s="197">
        <f t="shared" si="2"/>
        <v>0</v>
      </c>
    </row>
    <row r="30" spans="1:52" x14ac:dyDescent="0.25">
      <c r="A30" s="226"/>
      <c r="C30" s="227"/>
      <c r="E30" s="323"/>
      <c r="F30" s="172"/>
      <c r="G30" s="225"/>
      <c r="H30" s="296"/>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row>
    <row r="31" spans="1:52" x14ac:dyDescent="0.25">
      <c r="A31" s="226"/>
      <c r="C31" s="227" t="s">
        <v>532</v>
      </c>
      <c r="E31" s="19"/>
      <c r="F31" s="19"/>
      <c r="G31" s="229"/>
      <c r="H31" s="296"/>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row>
    <row r="32" spans="1:52" x14ac:dyDescent="0.25">
      <c r="A32" s="226"/>
      <c r="C32" s="227"/>
      <c r="E32" s="19"/>
      <c r="F32" s="19"/>
      <c r="G32" s="229"/>
      <c r="H32" s="296"/>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row>
    <row r="33" spans="1:52" s="172" customFormat="1" x14ac:dyDescent="0.25">
      <c r="A33" s="226"/>
      <c r="C33" s="466"/>
      <c r="E33" s="172" t="s">
        <v>803</v>
      </c>
      <c r="F33" s="172" t="s">
        <v>797</v>
      </c>
      <c r="G33" s="467" t="s">
        <v>804</v>
      </c>
      <c r="H33" s="345">
        <f t="shared" si="1"/>
        <v>0</v>
      </c>
      <c r="I33" s="468"/>
      <c r="J33" s="468"/>
      <c r="K33" s="468"/>
      <c r="L33" s="468"/>
      <c r="M33" s="468"/>
      <c r="N33" s="468"/>
      <c r="O33" s="468"/>
      <c r="P33" s="468"/>
      <c r="Q33" s="468"/>
      <c r="R33" s="468"/>
      <c r="S33" s="468"/>
      <c r="T33" s="468"/>
      <c r="U33" s="468"/>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468"/>
      <c r="AV33" s="468"/>
      <c r="AW33" s="468"/>
      <c r="AX33" s="468"/>
      <c r="AY33" s="468"/>
      <c r="AZ33" s="468"/>
    </row>
    <row r="34" spans="1:52" x14ac:dyDescent="0.25">
      <c r="A34" s="226"/>
      <c r="C34" s="227"/>
      <c r="E34" t="s">
        <v>805</v>
      </c>
      <c r="F34" s="172" t="s">
        <v>797</v>
      </c>
      <c r="G34" s="225" t="s">
        <v>184</v>
      </c>
      <c r="H34" s="296">
        <f t="shared" si="1"/>
        <v>0</v>
      </c>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row>
    <row r="35" spans="1:52" x14ac:dyDescent="0.25">
      <c r="A35" s="226"/>
      <c r="C35" s="227"/>
      <c r="E35" t="s">
        <v>801</v>
      </c>
      <c r="F35" s="281" t="s">
        <v>797</v>
      </c>
      <c r="G35" s="225" t="s">
        <v>799</v>
      </c>
      <c r="H35" s="296">
        <f t="shared" si="1"/>
        <v>0</v>
      </c>
      <c r="I35" s="295"/>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row>
    <row r="36" spans="1:52" x14ac:dyDescent="0.25">
      <c r="A36" s="226"/>
      <c r="C36" s="227"/>
      <c r="F36" s="281"/>
      <c r="G36" s="225"/>
      <c r="H36" s="296"/>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row>
    <row r="37" spans="1:52" x14ac:dyDescent="0.25">
      <c r="A37" s="226"/>
      <c r="C37" s="227"/>
      <c r="E37" t="s">
        <v>806</v>
      </c>
      <c r="F37" t="s">
        <v>797</v>
      </c>
      <c r="G37" s="325" t="s">
        <v>804</v>
      </c>
      <c r="H37" s="296">
        <f t="shared" si="1"/>
        <v>0</v>
      </c>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row>
    <row r="38" spans="1:52" x14ac:dyDescent="0.25">
      <c r="A38" s="226"/>
      <c r="C38" s="227"/>
      <c r="E38" t="s">
        <v>807</v>
      </c>
      <c r="F38" s="172" t="s">
        <v>797</v>
      </c>
      <c r="G38" s="225" t="s">
        <v>184</v>
      </c>
      <c r="H38" s="296">
        <f t="shared" si="1"/>
        <v>0</v>
      </c>
      <c r="I38" s="295"/>
      <c r="J38" s="295"/>
      <c r="K38" s="295"/>
      <c r="L38" s="295"/>
      <c r="M38" s="295"/>
      <c r="N38" s="295"/>
      <c r="O38" s="295"/>
      <c r="P38" s="295"/>
      <c r="Q38" s="295"/>
      <c r="R38" s="295"/>
      <c r="S38" s="295"/>
      <c r="T38" s="295"/>
      <c r="U38" s="295"/>
      <c r="V38" s="295"/>
      <c r="W38" s="295"/>
      <c r="X38" s="295"/>
      <c r="Y38" s="295"/>
      <c r="Z38" s="295"/>
      <c r="AA38" s="295"/>
      <c r="AB38" s="295"/>
      <c r="AC38" s="295"/>
      <c r="AD38" s="295"/>
      <c r="AE38" s="295"/>
      <c r="AF38" s="295"/>
      <c r="AG38" s="295"/>
      <c r="AH38" s="295"/>
      <c r="AI38" s="295"/>
      <c r="AJ38" s="295"/>
      <c r="AK38" s="295"/>
      <c r="AL38" s="295"/>
      <c r="AM38" s="295"/>
      <c r="AN38" s="295"/>
      <c r="AO38" s="295"/>
      <c r="AP38" s="295"/>
      <c r="AQ38" s="295"/>
      <c r="AR38" s="295"/>
      <c r="AS38" s="295"/>
      <c r="AT38" s="295"/>
      <c r="AU38" s="295"/>
      <c r="AV38" s="295"/>
      <c r="AW38" s="295"/>
      <c r="AX38" s="295"/>
      <c r="AY38" s="295"/>
      <c r="AZ38" s="295"/>
    </row>
    <row r="39" spans="1:52" x14ac:dyDescent="0.25">
      <c r="A39" s="226"/>
      <c r="C39" s="227"/>
      <c r="E39" t="s">
        <v>801</v>
      </c>
      <c r="F39" s="281" t="s">
        <v>797</v>
      </c>
      <c r="G39" s="225" t="s">
        <v>799</v>
      </c>
      <c r="H39" s="296">
        <f t="shared" si="1"/>
        <v>0</v>
      </c>
      <c r="I39" s="295"/>
      <c r="J39" s="295"/>
      <c r="K39" s="295"/>
      <c r="L39" s="295"/>
      <c r="M39" s="295"/>
      <c r="N39" s="295"/>
      <c r="O39" s="295"/>
      <c r="P39" s="295"/>
      <c r="Q39" s="295"/>
      <c r="R39" s="295"/>
      <c r="S39" s="295"/>
      <c r="T39" s="295"/>
      <c r="U39" s="295"/>
      <c r="V39" s="295"/>
      <c r="W39" s="295"/>
      <c r="X39" s="295"/>
      <c r="Y39" s="295"/>
      <c r="Z39" s="295"/>
      <c r="AA39" s="295"/>
      <c r="AB39" s="295"/>
      <c r="AC39" s="295"/>
      <c r="AD39" s="295"/>
      <c r="AE39" s="295"/>
      <c r="AF39" s="295"/>
      <c r="AG39" s="295"/>
      <c r="AH39" s="295"/>
      <c r="AI39" s="295"/>
      <c r="AJ39" s="295"/>
      <c r="AK39" s="295"/>
      <c r="AL39" s="295"/>
      <c r="AM39" s="295"/>
      <c r="AN39" s="295"/>
      <c r="AO39" s="295"/>
      <c r="AP39" s="295"/>
      <c r="AQ39" s="295"/>
      <c r="AR39" s="295"/>
      <c r="AS39" s="295"/>
      <c r="AT39" s="295"/>
      <c r="AU39" s="295"/>
      <c r="AV39" s="295"/>
      <c r="AW39" s="295"/>
      <c r="AX39" s="295"/>
      <c r="AY39" s="295"/>
      <c r="AZ39" s="295"/>
    </row>
    <row r="40" spans="1:52" x14ac:dyDescent="0.25">
      <c r="A40" s="226"/>
      <c r="C40" s="227"/>
      <c r="E40" s="19"/>
      <c r="F40" s="19"/>
      <c r="G40" s="229"/>
      <c r="H40" s="296"/>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row>
    <row r="41" spans="1:52" x14ac:dyDescent="0.25">
      <c r="A41" s="226"/>
      <c r="C41" s="227"/>
      <c r="E41" s="323" t="s">
        <v>802</v>
      </c>
      <c r="F41" s="172" t="s">
        <v>797</v>
      </c>
      <c r="G41" s="225" t="s">
        <v>808</v>
      </c>
      <c r="H41" s="296">
        <f t="shared" si="1"/>
        <v>0</v>
      </c>
      <c r="I41" s="197">
        <f t="shared" ref="I41:AZ41" si="3">I34-I38</f>
        <v>0</v>
      </c>
      <c r="J41" s="197">
        <f t="shared" si="3"/>
        <v>0</v>
      </c>
      <c r="K41" s="197">
        <f t="shared" si="3"/>
        <v>0</v>
      </c>
      <c r="L41" s="197">
        <f t="shared" si="3"/>
        <v>0</v>
      </c>
      <c r="M41" s="197">
        <f t="shared" si="3"/>
        <v>0</v>
      </c>
      <c r="N41" s="197">
        <f t="shared" si="3"/>
        <v>0</v>
      </c>
      <c r="O41" s="197">
        <f t="shared" si="3"/>
        <v>0</v>
      </c>
      <c r="P41" s="197">
        <f t="shared" si="3"/>
        <v>0</v>
      </c>
      <c r="Q41" s="197">
        <f t="shared" si="3"/>
        <v>0</v>
      </c>
      <c r="R41" s="197">
        <f t="shared" si="3"/>
        <v>0</v>
      </c>
      <c r="S41" s="197">
        <f t="shared" si="3"/>
        <v>0</v>
      </c>
      <c r="T41" s="197">
        <f t="shared" si="3"/>
        <v>0</v>
      </c>
      <c r="U41" s="197">
        <f t="shared" si="3"/>
        <v>0</v>
      </c>
      <c r="V41" s="197">
        <f t="shared" si="3"/>
        <v>0</v>
      </c>
      <c r="W41" s="197">
        <f t="shared" si="3"/>
        <v>0</v>
      </c>
      <c r="X41" s="197">
        <f t="shared" si="3"/>
        <v>0</v>
      </c>
      <c r="Y41" s="197">
        <f t="shared" si="3"/>
        <v>0</v>
      </c>
      <c r="Z41" s="197">
        <f t="shared" si="3"/>
        <v>0</v>
      </c>
      <c r="AA41" s="197">
        <f t="shared" si="3"/>
        <v>0</v>
      </c>
      <c r="AB41" s="197">
        <f t="shared" si="3"/>
        <v>0</v>
      </c>
      <c r="AC41" s="197">
        <f t="shared" si="3"/>
        <v>0</v>
      </c>
      <c r="AD41" s="197">
        <f t="shared" si="3"/>
        <v>0</v>
      </c>
      <c r="AE41" s="197">
        <f t="shared" si="3"/>
        <v>0</v>
      </c>
      <c r="AF41" s="197">
        <f t="shared" si="3"/>
        <v>0</v>
      </c>
      <c r="AG41" s="197">
        <f t="shared" si="3"/>
        <v>0</v>
      </c>
      <c r="AH41" s="197">
        <f t="shared" si="3"/>
        <v>0</v>
      </c>
      <c r="AI41" s="197">
        <f t="shared" si="3"/>
        <v>0</v>
      </c>
      <c r="AJ41" s="197">
        <f t="shared" si="3"/>
        <v>0</v>
      </c>
      <c r="AK41" s="197">
        <f t="shared" si="3"/>
        <v>0</v>
      </c>
      <c r="AL41" s="197">
        <f t="shared" si="3"/>
        <v>0</v>
      </c>
      <c r="AM41" s="197">
        <f t="shared" si="3"/>
        <v>0</v>
      </c>
      <c r="AN41" s="197">
        <f t="shared" si="3"/>
        <v>0</v>
      </c>
      <c r="AO41" s="197">
        <f t="shared" si="3"/>
        <v>0</v>
      </c>
      <c r="AP41" s="197">
        <f t="shared" si="3"/>
        <v>0</v>
      </c>
      <c r="AQ41" s="197">
        <f t="shared" si="3"/>
        <v>0</v>
      </c>
      <c r="AR41" s="197">
        <f t="shared" si="3"/>
        <v>0</v>
      </c>
      <c r="AS41" s="197">
        <f t="shared" si="3"/>
        <v>0</v>
      </c>
      <c r="AT41" s="197">
        <f t="shared" si="3"/>
        <v>0</v>
      </c>
      <c r="AU41" s="197">
        <f t="shared" si="3"/>
        <v>0</v>
      </c>
      <c r="AV41" s="197">
        <f t="shared" si="3"/>
        <v>0</v>
      </c>
      <c r="AW41" s="197">
        <f t="shared" si="3"/>
        <v>0</v>
      </c>
      <c r="AX41" s="197">
        <f t="shared" si="3"/>
        <v>0</v>
      </c>
      <c r="AY41" s="197">
        <f t="shared" si="3"/>
        <v>0</v>
      </c>
      <c r="AZ41" s="197">
        <f t="shared" si="3"/>
        <v>0</v>
      </c>
    </row>
    <row r="42" spans="1:52" x14ac:dyDescent="0.25">
      <c r="A42" s="226"/>
      <c r="C42" s="227"/>
      <c r="E42" s="323"/>
      <c r="F42" s="281"/>
      <c r="G42" s="229"/>
      <c r="H42" s="296"/>
      <c r="I42" s="324"/>
      <c r="J42" s="324"/>
      <c r="K42" s="324"/>
      <c r="L42" s="324"/>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row>
    <row r="43" spans="1:52" x14ac:dyDescent="0.25">
      <c r="A43" s="226"/>
      <c r="C43" s="227" t="s">
        <v>809</v>
      </c>
      <c r="E43" s="19"/>
      <c r="F43" s="19"/>
      <c r="G43" s="229"/>
      <c r="H43" s="296"/>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row>
    <row r="44" spans="1:52" x14ac:dyDescent="0.25">
      <c r="A44" s="226"/>
      <c r="C44" s="227"/>
      <c r="E44" s="323" t="s">
        <v>810</v>
      </c>
      <c r="F44" s="172" t="s">
        <v>797</v>
      </c>
      <c r="G44" s="225" t="s">
        <v>808</v>
      </c>
      <c r="H44" s="296">
        <f t="shared" si="1"/>
        <v>0</v>
      </c>
      <c r="I44" s="295"/>
      <c r="J44" s="295"/>
      <c r="K44" s="295"/>
      <c r="L44" s="295"/>
      <c r="M44" s="295"/>
      <c r="N44" s="295"/>
      <c r="O44" s="295"/>
      <c r="P44" s="295"/>
      <c r="Q44" s="295"/>
      <c r="R44" s="295"/>
      <c r="S44" s="295"/>
      <c r="T44" s="295"/>
      <c r="U44" s="295"/>
      <c r="V44" s="295"/>
      <c r="W44" s="295"/>
      <c r="X44" s="295"/>
      <c r="Y44" s="295"/>
      <c r="Z44" s="295"/>
      <c r="AA44" s="295"/>
      <c r="AB44" s="295"/>
      <c r="AC44" s="295"/>
      <c r="AD44" s="295"/>
      <c r="AE44" s="295"/>
      <c r="AF44" s="295"/>
      <c r="AG44" s="295"/>
      <c r="AH44" s="295"/>
      <c r="AI44" s="295"/>
      <c r="AJ44" s="295"/>
      <c r="AK44" s="295"/>
      <c r="AL44" s="295"/>
      <c r="AM44" s="295"/>
      <c r="AN44" s="295"/>
      <c r="AO44" s="295"/>
      <c r="AP44" s="295"/>
      <c r="AQ44" s="295"/>
      <c r="AR44" s="295"/>
      <c r="AS44" s="295"/>
      <c r="AT44" s="295"/>
      <c r="AU44" s="295"/>
      <c r="AV44" s="295"/>
      <c r="AW44" s="295"/>
      <c r="AX44" s="295"/>
      <c r="AY44" s="295"/>
      <c r="AZ44" s="295"/>
    </row>
    <row r="45" spans="1:52" x14ac:dyDescent="0.25">
      <c r="A45" s="226"/>
      <c r="C45" s="224"/>
      <c r="E45" t="s">
        <v>801</v>
      </c>
      <c r="F45" s="281" t="s">
        <v>797</v>
      </c>
      <c r="G45" s="225" t="s">
        <v>799</v>
      </c>
      <c r="H45" s="296">
        <f t="shared" si="1"/>
        <v>0</v>
      </c>
      <c r="I45" s="322"/>
      <c r="J45" s="322"/>
      <c r="K45" s="322"/>
      <c r="L45" s="322"/>
      <c r="M45" s="322"/>
      <c r="N45" s="322"/>
      <c r="O45" s="322"/>
      <c r="P45" s="322"/>
      <c r="Q45" s="322"/>
      <c r="R45" s="322"/>
      <c r="S45" s="322"/>
      <c r="T45" s="322"/>
      <c r="U45" s="322"/>
      <c r="V45" s="322"/>
      <c r="W45" s="322"/>
      <c r="X45" s="322"/>
      <c r="Y45" s="322"/>
      <c r="Z45" s="322"/>
      <c r="AA45" s="322"/>
      <c r="AB45" s="322"/>
      <c r="AC45" s="322"/>
      <c r="AD45" s="322"/>
      <c r="AE45" s="322"/>
      <c r="AF45" s="322"/>
      <c r="AG45" s="322"/>
      <c r="AH45" s="322"/>
      <c r="AI45" s="322"/>
      <c r="AJ45" s="322"/>
      <c r="AK45" s="322"/>
      <c r="AL45" s="322"/>
      <c r="AM45" s="322"/>
      <c r="AN45" s="322"/>
      <c r="AO45" s="322"/>
      <c r="AP45" s="322"/>
      <c r="AQ45" s="322"/>
      <c r="AR45" s="322"/>
      <c r="AS45" s="322"/>
      <c r="AT45" s="322"/>
      <c r="AU45" s="322"/>
      <c r="AV45" s="322"/>
      <c r="AW45" s="322"/>
      <c r="AX45" s="322"/>
      <c r="AY45" s="322"/>
      <c r="AZ45" s="322"/>
    </row>
    <row r="46" spans="1:52" x14ac:dyDescent="0.25">
      <c r="A46" s="226"/>
      <c r="C46" s="224"/>
      <c r="E46" s="19"/>
      <c r="F46" s="19"/>
      <c r="G46" s="229"/>
      <c r="H46" s="296"/>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row>
    <row r="47" spans="1:52" x14ac:dyDescent="0.25">
      <c r="A47" s="226"/>
      <c r="C47" s="227" t="s">
        <v>811</v>
      </c>
      <c r="E47" s="19"/>
      <c r="F47" s="294"/>
      <c r="H47" s="296"/>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row>
    <row r="48" spans="1:52" x14ac:dyDescent="0.25">
      <c r="A48" s="226"/>
      <c r="C48" s="227"/>
      <c r="E48" t="s">
        <v>812</v>
      </c>
      <c r="F48" s="294"/>
      <c r="G48" s="295" t="s">
        <v>813</v>
      </c>
      <c r="H48" s="296"/>
      <c r="I48" s="297" t="s">
        <v>813</v>
      </c>
      <c r="J48" s="297" t="s">
        <v>814</v>
      </c>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row>
    <row r="49" spans="1:52" x14ac:dyDescent="0.25">
      <c r="A49" s="226"/>
      <c r="C49" s="227"/>
      <c r="F49" s="294"/>
      <c r="G49" s="296"/>
      <c r="H49" s="296"/>
      <c r="I49" s="297"/>
      <c r="J49" s="297"/>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row>
    <row r="50" spans="1:52" x14ac:dyDescent="0.25">
      <c r="A50" s="226"/>
      <c r="C50" s="227"/>
      <c r="E50" s="172" t="s">
        <v>815</v>
      </c>
      <c r="F50" s="172" t="s">
        <v>797</v>
      </c>
      <c r="G50" s="325" t="s">
        <v>804</v>
      </c>
      <c r="H50" s="296">
        <f t="shared" si="1"/>
        <v>0</v>
      </c>
      <c r="I50" s="295"/>
      <c r="J50" s="295"/>
      <c r="K50" s="295"/>
      <c r="L50" s="295"/>
      <c r="M50" s="295"/>
      <c r="N50" s="295"/>
      <c r="O50" s="295"/>
      <c r="P50" s="295"/>
      <c r="Q50" s="295"/>
      <c r="R50" s="295"/>
      <c r="S50" s="295"/>
      <c r="T50" s="295"/>
      <c r="U50" s="295"/>
      <c r="V50" s="295"/>
      <c r="W50" s="295"/>
      <c r="X50" s="295"/>
      <c r="Y50" s="295"/>
      <c r="Z50" s="295"/>
      <c r="AA50" s="295"/>
      <c r="AB50" s="295"/>
      <c r="AC50" s="295"/>
      <c r="AD50" s="295"/>
      <c r="AE50" s="295"/>
      <c r="AF50" s="295"/>
      <c r="AG50" s="295"/>
      <c r="AH50" s="295"/>
      <c r="AI50" s="295"/>
      <c r="AJ50" s="295"/>
      <c r="AK50" s="295"/>
      <c r="AL50" s="295"/>
      <c r="AM50" s="295"/>
      <c r="AN50" s="295"/>
      <c r="AO50" s="295"/>
      <c r="AP50" s="295"/>
      <c r="AQ50" s="295"/>
      <c r="AR50" s="295"/>
      <c r="AS50" s="295"/>
      <c r="AT50" s="295"/>
      <c r="AU50" s="295"/>
      <c r="AV50" s="295"/>
      <c r="AW50" s="295"/>
      <c r="AX50" s="295"/>
      <c r="AY50" s="295"/>
      <c r="AZ50" s="295"/>
    </row>
    <row r="51" spans="1:52" x14ac:dyDescent="0.25">
      <c r="A51" s="226"/>
      <c r="C51" s="227"/>
      <c r="E51" t="s">
        <v>816</v>
      </c>
      <c r="F51" s="172" t="s">
        <v>797</v>
      </c>
      <c r="G51" s="225" t="s">
        <v>817</v>
      </c>
      <c r="H51" s="296">
        <f t="shared" si="1"/>
        <v>0</v>
      </c>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5"/>
      <c r="AG51" s="295"/>
      <c r="AH51" s="295"/>
      <c r="AI51" s="295"/>
      <c r="AJ51" s="295"/>
      <c r="AK51" s="295"/>
      <c r="AL51" s="295"/>
      <c r="AM51" s="295"/>
      <c r="AN51" s="295"/>
      <c r="AO51" s="295"/>
      <c r="AP51" s="295"/>
      <c r="AQ51" s="295"/>
      <c r="AR51" s="295"/>
      <c r="AS51" s="295"/>
      <c r="AT51" s="295"/>
      <c r="AU51" s="295"/>
      <c r="AV51" s="295"/>
      <c r="AW51" s="295"/>
      <c r="AX51" s="295"/>
      <c r="AY51" s="295"/>
      <c r="AZ51" s="295"/>
    </row>
    <row r="52" spans="1:52" x14ac:dyDescent="0.25">
      <c r="A52" s="226"/>
      <c r="C52" s="227"/>
      <c r="F52" s="281"/>
      <c r="G52" s="225"/>
      <c r="H52" s="296"/>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row>
    <row r="53" spans="1:52" x14ac:dyDescent="0.25">
      <c r="A53" s="226"/>
      <c r="C53" s="227"/>
      <c r="E53" s="172" t="s">
        <v>818</v>
      </c>
      <c r="F53" s="172" t="s">
        <v>797</v>
      </c>
      <c r="G53" s="325" t="s">
        <v>804</v>
      </c>
      <c r="H53" s="296">
        <f>SUM(I53:AZ53)</f>
        <v>0</v>
      </c>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c r="AL53" s="295"/>
      <c r="AM53" s="295"/>
      <c r="AN53" s="295"/>
      <c r="AO53" s="295"/>
      <c r="AP53" s="295"/>
      <c r="AQ53" s="295"/>
      <c r="AR53" s="295"/>
      <c r="AS53" s="295"/>
      <c r="AT53" s="295"/>
      <c r="AU53" s="295"/>
      <c r="AV53" s="295"/>
      <c r="AW53" s="295"/>
      <c r="AX53" s="295"/>
      <c r="AY53" s="295"/>
      <c r="AZ53" s="295"/>
    </row>
    <row r="54" spans="1:52" x14ac:dyDescent="0.25">
      <c r="A54" s="226"/>
      <c r="C54" s="227"/>
      <c r="E54" t="s">
        <v>819</v>
      </c>
      <c r="F54" s="172" t="s">
        <v>797</v>
      </c>
      <c r="G54" s="225" t="s">
        <v>817</v>
      </c>
      <c r="H54" s="296">
        <f>SUM(I54:AZ54)</f>
        <v>0</v>
      </c>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c r="AM54" s="295"/>
      <c r="AN54" s="295"/>
      <c r="AO54" s="295"/>
      <c r="AP54" s="295"/>
      <c r="AQ54" s="295"/>
      <c r="AR54" s="295"/>
      <c r="AS54" s="295"/>
      <c r="AT54" s="295"/>
      <c r="AU54" s="295"/>
      <c r="AV54" s="295"/>
      <c r="AW54" s="295"/>
      <c r="AX54" s="295"/>
      <c r="AY54" s="295"/>
      <c r="AZ54" s="295"/>
    </row>
    <row r="55" spans="1:52" x14ac:dyDescent="0.25">
      <c r="A55" s="226"/>
      <c r="C55" s="227"/>
      <c r="F55" s="281"/>
      <c r="G55" s="225"/>
      <c r="H55" s="296"/>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row>
    <row r="56" spans="1:52" x14ac:dyDescent="0.25">
      <c r="A56" s="226"/>
      <c r="C56" s="227"/>
      <c r="E56" s="323" t="s">
        <v>820</v>
      </c>
      <c r="F56" s="172" t="s">
        <v>797</v>
      </c>
      <c r="G56" s="225" t="s">
        <v>817</v>
      </c>
      <c r="H56" s="296"/>
      <c r="I56" s="197">
        <f t="shared" ref="I56:AZ56" si="4">I51-I54</f>
        <v>0</v>
      </c>
      <c r="J56" s="197">
        <f t="shared" si="4"/>
        <v>0</v>
      </c>
      <c r="K56" s="197">
        <f t="shared" si="4"/>
        <v>0</v>
      </c>
      <c r="L56" s="197">
        <f t="shared" si="4"/>
        <v>0</v>
      </c>
      <c r="M56" s="197">
        <f t="shared" si="4"/>
        <v>0</v>
      </c>
      <c r="N56" s="197">
        <f t="shared" si="4"/>
        <v>0</v>
      </c>
      <c r="O56" s="197">
        <f t="shared" si="4"/>
        <v>0</v>
      </c>
      <c r="P56" s="197">
        <f t="shared" si="4"/>
        <v>0</v>
      </c>
      <c r="Q56" s="197">
        <f t="shared" si="4"/>
        <v>0</v>
      </c>
      <c r="R56" s="197">
        <f t="shared" si="4"/>
        <v>0</v>
      </c>
      <c r="S56" s="197">
        <f t="shared" si="4"/>
        <v>0</v>
      </c>
      <c r="T56" s="197">
        <f t="shared" si="4"/>
        <v>0</v>
      </c>
      <c r="U56" s="197">
        <f t="shared" si="4"/>
        <v>0</v>
      </c>
      <c r="V56" s="197">
        <f t="shared" si="4"/>
        <v>0</v>
      </c>
      <c r="W56" s="197">
        <f t="shared" si="4"/>
        <v>0</v>
      </c>
      <c r="X56" s="197">
        <f t="shared" si="4"/>
        <v>0</v>
      </c>
      <c r="Y56" s="197">
        <f t="shared" si="4"/>
        <v>0</v>
      </c>
      <c r="Z56" s="197">
        <f t="shared" si="4"/>
        <v>0</v>
      </c>
      <c r="AA56" s="197">
        <f t="shared" si="4"/>
        <v>0</v>
      </c>
      <c r="AB56" s="197">
        <f t="shared" si="4"/>
        <v>0</v>
      </c>
      <c r="AC56" s="197">
        <f t="shared" si="4"/>
        <v>0</v>
      </c>
      <c r="AD56" s="197">
        <f t="shared" si="4"/>
        <v>0</v>
      </c>
      <c r="AE56" s="197">
        <f t="shared" si="4"/>
        <v>0</v>
      </c>
      <c r="AF56" s="197">
        <f t="shared" si="4"/>
        <v>0</v>
      </c>
      <c r="AG56" s="197">
        <f t="shared" si="4"/>
        <v>0</v>
      </c>
      <c r="AH56" s="197">
        <f t="shared" si="4"/>
        <v>0</v>
      </c>
      <c r="AI56" s="197">
        <f t="shared" si="4"/>
        <v>0</v>
      </c>
      <c r="AJ56" s="197">
        <f t="shared" si="4"/>
        <v>0</v>
      </c>
      <c r="AK56" s="197">
        <f t="shared" si="4"/>
        <v>0</v>
      </c>
      <c r="AL56" s="197">
        <f t="shared" si="4"/>
        <v>0</v>
      </c>
      <c r="AM56" s="197">
        <f t="shared" si="4"/>
        <v>0</v>
      </c>
      <c r="AN56" s="197">
        <f t="shared" si="4"/>
        <v>0</v>
      </c>
      <c r="AO56" s="197">
        <f t="shared" si="4"/>
        <v>0</v>
      </c>
      <c r="AP56" s="197">
        <f t="shared" si="4"/>
        <v>0</v>
      </c>
      <c r="AQ56" s="197">
        <f t="shared" si="4"/>
        <v>0</v>
      </c>
      <c r="AR56" s="197">
        <f t="shared" si="4"/>
        <v>0</v>
      </c>
      <c r="AS56" s="197">
        <f t="shared" si="4"/>
        <v>0</v>
      </c>
      <c r="AT56" s="197">
        <f t="shared" si="4"/>
        <v>0</v>
      </c>
      <c r="AU56" s="197">
        <f t="shared" si="4"/>
        <v>0</v>
      </c>
      <c r="AV56" s="197">
        <f t="shared" si="4"/>
        <v>0</v>
      </c>
      <c r="AW56" s="197">
        <f t="shared" si="4"/>
        <v>0</v>
      </c>
      <c r="AX56" s="197">
        <f t="shared" si="4"/>
        <v>0</v>
      </c>
      <c r="AY56" s="197">
        <f t="shared" si="4"/>
        <v>0</v>
      </c>
      <c r="AZ56" s="197">
        <f t="shared" si="4"/>
        <v>0</v>
      </c>
    </row>
    <row r="57" spans="1:52" x14ac:dyDescent="0.25">
      <c r="A57" s="226"/>
      <c r="C57" s="224"/>
      <c r="F57" s="281"/>
      <c r="G57" s="225"/>
      <c r="H57" s="296"/>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row>
    <row r="58" spans="1:52" x14ac:dyDescent="0.25">
      <c r="A58" s="226"/>
      <c r="C58" s="227" t="s">
        <v>537</v>
      </c>
      <c r="F58" s="281"/>
      <c r="G58" s="225"/>
      <c r="H58" s="296"/>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row>
    <row r="59" spans="1:52" x14ac:dyDescent="0.25">
      <c r="A59" s="226"/>
      <c r="C59" s="171"/>
      <c r="E59" t="s">
        <v>821</v>
      </c>
      <c r="F59" s="172" t="s">
        <v>797</v>
      </c>
      <c r="G59" s="325" t="s">
        <v>804</v>
      </c>
      <c r="H59" s="296">
        <f t="shared" ref="H59:H60" si="5">SUM(I59:AZ59)</f>
        <v>0</v>
      </c>
      <c r="I59" s="463"/>
      <c r="J59" s="463"/>
      <c r="K59" s="463"/>
      <c r="L59" s="463"/>
      <c r="M59" s="463"/>
      <c r="N59" s="463"/>
      <c r="O59" s="463"/>
      <c r="P59" s="463"/>
      <c r="Q59" s="463"/>
      <c r="R59" s="463"/>
      <c r="S59" s="463"/>
      <c r="T59" s="463"/>
      <c r="U59" s="463"/>
      <c r="V59" s="463"/>
      <c r="W59" s="463"/>
      <c r="X59" s="463"/>
      <c r="Y59" s="463"/>
      <c r="Z59" s="463"/>
      <c r="AA59" s="463"/>
      <c r="AB59" s="463"/>
      <c r="AC59" s="463"/>
      <c r="AD59" s="463"/>
      <c r="AE59" s="463"/>
      <c r="AF59" s="463"/>
      <c r="AG59" s="463"/>
      <c r="AH59" s="463"/>
      <c r="AI59" s="463"/>
      <c r="AJ59" s="463"/>
      <c r="AK59" s="463"/>
      <c r="AL59" s="463"/>
      <c r="AM59" s="463"/>
      <c r="AN59" s="463"/>
      <c r="AO59" s="463"/>
      <c r="AP59" s="463"/>
      <c r="AQ59" s="463"/>
      <c r="AR59" s="463"/>
      <c r="AS59" s="463"/>
      <c r="AT59" s="463"/>
      <c r="AU59" s="463"/>
      <c r="AV59" s="463"/>
      <c r="AW59" s="463"/>
      <c r="AX59" s="463"/>
      <c r="AY59" s="463"/>
      <c r="AZ59" s="463"/>
    </row>
    <row r="60" spans="1:52" x14ac:dyDescent="0.25">
      <c r="A60" s="226"/>
      <c r="C60" s="171"/>
      <c r="E60" t="s">
        <v>822</v>
      </c>
      <c r="F60" s="172" t="s">
        <v>797</v>
      </c>
      <c r="G60" s="325" t="s">
        <v>804</v>
      </c>
      <c r="H60" s="296">
        <f t="shared" si="5"/>
        <v>0</v>
      </c>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3"/>
      <c r="AF60" s="463"/>
      <c r="AG60" s="463"/>
      <c r="AH60" s="463"/>
      <c r="AI60" s="463"/>
      <c r="AJ60" s="463"/>
      <c r="AK60" s="463"/>
      <c r="AL60" s="463"/>
      <c r="AM60" s="463"/>
      <c r="AN60" s="463"/>
      <c r="AO60" s="463"/>
      <c r="AP60" s="463"/>
      <c r="AQ60" s="463"/>
      <c r="AR60" s="463"/>
      <c r="AS60" s="463"/>
      <c r="AT60" s="463"/>
      <c r="AU60" s="463"/>
      <c r="AV60" s="463"/>
      <c r="AW60" s="463"/>
      <c r="AX60" s="463"/>
      <c r="AY60" s="463"/>
      <c r="AZ60" s="463"/>
    </row>
    <row r="61" spans="1:52" x14ac:dyDescent="0.25">
      <c r="A61" s="226"/>
      <c r="C61" s="171"/>
      <c r="E61" s="19"/>
      <c r="F61" s="19"/>
      <c r="G61" s="229"/>
      <c r="H61" s="296"/>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row>
    <row r="62" spans="1:52" x14ac:dyDescent="0.25">
      <c r="A62" s="226"/>
      <c r="C62" s="227" t="s">
        <v>823</v>
      </c>
      <c r="F62" s="281"/>
      <c r="G62" s="225"/>
      <c r="H62" s="296"/>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row>
    <row r="63" spans="1:52" s="301" customFormat="1" x14ac:dyDescent="0.25">
      <c r="A63" s="341"/>
      <c r="B63" s="172"/>
      <c r="C63" s="264"/>
      <c r="D63" s="172"/>
      <c r="E63" s="172" t="s">
        <v>824</v>
      </c>
      <c r="F63" s="172" t="s">
        <v>797</v>
      </c>
      <c r="G63" s="325" t="s">
        <v>804</v>
      </c>
      <c r="H63" s="296">
        <f t="shared" ref="H63:H66" si="6">SUM(I63:AZ63)</f>
        <v>0</v>
      </c>
      <c r="I63" s="465"/>
      <c r="J63" s="465"/>
      <c r="K63" s="465"/>
      <c r="L63" s="465"/>
      <c r="M63" s="465"/>
      <c r="N63" s="465"/>
      <c r="O63" s="465"/>
      <c r="P63" s="465"/>
      <c r="Q63" s="465"/>
      <c r="R63" s="465"/>
      <c r="S63" s="465"/>
      <c r="T63" s="465"/>
      <c r="U63" s="465"/>
      <c r="V63" s="465"/>
      <c r="W63" s="465"/>
      <c r="X63" s="465"/>
      <c r="Y63" s="465"/>
      <c r="Z63" s="465"/>
      <c r="AA63" s="465"/>
      <c r="AB63" s="465"/>
      <c r="AC63" s="465"/>
      <c r="AD63" s="465"/>
      <c r="AE63" s="465"/>
      <c r="AF63" s="465"/>
      <c r="AG63" s="465"/>
      <c r="AH63" s="465"/>
      <c r="AI63" s="465"/>
      <c r="AJ63" s="465"/>
      <c r="AK63" s="465"/>
      <c r="AL63" s="465"/>
      <c r="AM63" s="465"/>
      <c r="AN63" s="465"/>
      <c r="AO63" s="465"/>
      <c r="AP63" s="465"/>
      <c r="AQ63" s="465"/>
      <c r="AR63" s="465"/>
      <c r="AS63" s="465"/>
      <c r="AT63" s="465"/>
      <c r="AU63" s="465"/>
      <c r="AV63" s="465"/>
      <c r="AW63" s="465"/>
      <c r="AX63" s="465"/>
      <c r="AY63" s="465"/>
      <c r="AZ63" s="465"/>
    </row>
    <row r="64" spans="1:52" s="301" customFormat="1" x14ac:dyDescent="0.25">
      <c r="A64" s="341"/>
      <c r="B64" s="172"/>
      <c r="C64" s="264"/>
      <c r="D64" s="172"/>
      <c r="E64" s="172" t="s">
        <v>825</v>
      </c>
      <c r="F64" s="172" t="s">
        <v>797</v>
      </c>
      <c r="G64" s="325" t="s">
        <v>804</v>
      </c>
      <c r="H64" s="296">
        <f t="shared" si="6"/>
        <v>0</v>
      </c>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465"/>
      <c r="AJ64" s="465"/>
      <c r="AK64" s="465"/>
      <c r="AL64" s="465"/>
      <c r="AM64" s="465"/>
      <c r="AN64" s="465"/>
      <c r="AO64" s="465"/>
      <c r="AP64" s="465"/>
      <c r="AQ64" s="465"/>
      <c r="AR64" s="465"/>
      <c r="AS64" s="465"/>
      <c r="AT64" s="465"/>
      <c r="AU64" s="465"/>
      <c r="AV64" s="465"/>
      <c r="AW64" s="465"/>
      <c r="AX64" s="465"/>
      <c r="AY64" s="465"/>
      <c r="AZ64" s="465"/>
    </row>
    <row r="65" spans="1:52" s="172" customFormat="1" x14ac:dyDescent="0.25">
      <c r="A65" s="341"/>
      <c r="C65" s="264"/>
      <c r="G65" s="340"/>
      <c r="H65" s="338"/>
      <c r="I65" s="469"/>
      <c r="J65" s="469"/>
      <c r="K65" s="469"/>
      <c r="L65" s="469"/>
      <c r="M65" s="469"/>
      <c r="N65" s="469"/>
      <c r="O65" s="469"/>
      <c r="P65" s="469"/>
      <c r="Q65" s="469"/>
      <c r="R65" s="469"/>
      <c r="S65" s="469"/>
      <c r="T65" s="469"/>
      <c r="U65" s="469"/>
      <c r="V65" s="469"/>
      <c r="W65" s="469"/>
      <c r="X65" s="469"/>
      <c r="Y65" s="469"/>
      <c r="Z65" s="469"/>
      <c r="AA65" s="469"/>
      <c r="AB65" s="469"/>
      <c r="AC65" s="469"/>
      <c r="AD65" s="469"/>
      <c r="AE65" s="469"/>
      <c r="AF65" s="469"/>
      <c r="AG65" s="469"/>
      <c r="AH65" s="469"/>
      <c r="AI65" s="469"/>
      <c r="AJ65" s="469"/>
      <c r="AK65" s="469"/>
      <c r="AL65" s="469"/>
      <c r="AM65" s="469"/>
      <c r="AN65" s="469"/>
      <c r="AO65" s="469"/>
      <c r="AP65" s="469"/>
      <c r="AQ65" s="469"/>
      <c r="AR65" s="469"/>
      <c r="AS65" s="469"/>
      <c r="AT65" s="469"/>
      <c r="AU65" s="469"/>
      <c r="AV65" s="469"/>
      <c r="AW65" s="469"/>
      <c r="AX65" s="469"/>
      <c r="AY65" s="469"/>
      <c r="AZ65" s="469"/>
    </row>
    <row r="66" spans="1:52" s="172" customFormat="1" x14ac:dyDescent="0.25">
      <c r="A66" s="341"/>
      <c r="C66" s="264"/>
      <c r="E66" s="172" t="s">
        <v>826</v>
      </c>
      <c r="F66" s="172" t="s">
        <v>827</v>
      </c>
      <c r="G66" s="340" t="s">
        <v>804</v>
      </c>
      <c r="H66" s="296">
        <f t="shared" si="6"/>
        <v>0</v>
      </c>
      <c r="I66" s="469">
        <f>I64-I63</f>
        <v>0</v>
      </c>
      <c r="J66" s="469">
        <f t="shared" ref="J66:AZ66" si="7">J64-J63</f>
        <v>0</v>
      </c>
      <c r="K66" s="469">
        <f t="shared" si="7"/>
        <v>0</v>
      </c>
      <c r="L66" s="469">
        <f t="shared" si="7"/>
        <v>0</v>
      </c>
      <c r="M66" s="469">
        <f t="shared" si="7"/>
        <v>0</v>
      </c>
      <c r="N66" s="469">
        <f t="shared" si="7"/>
        <v>0</v>
      </c>
      <c r="O66" s="469">
        <f t="shared" si="7"/>
        <v>0</v>
      </c>
      <c r="P66" s="469">
        <f t="shared" si="7"/>
        <v>0</v>
      </c>
      <c r="Q66" s="469">
        <f t="shared" si="7"/>
        <v>0</v>
      </c>
      <c r="R66" s="469">
        <f t="shared" si="7"/>
        <v>0</v>
      </c>
      <c r="S66" s="469">
        <f t="shared" si="7"/>
        <v>0</v>
      </c>
      <c r="T66" s="469">
        <f t="shared" si="7"/>
        <v>0</v>
      </c>
      <c r="U66" s="469">
        <f t="shared" si="7"/>
        <v>0</v>
      </c>
      <c r="V66" s="469">
        <f t="shared" si="7"/>
        <v>0</v>
      </c>
      <c r="W66" s="469">
        <f t="shared" si="7"/>
        <v>0</v>
      </c>
      <c r="X66" s="469">
        <f t="shared" si="7"/>
        <v>0</v>
      </c>
      <c r="Y66" s="469">
        <f t="shared" si="7"/>
        <v>0</v>
      </c>
      <c r="Z66" s="469">
        <f t="shared" si="7"/>
        <v>0</v>
      </c>
      <c r="AA66" s="469">
        <f t="shared" si="7"/>
        <v>0</v>
      </c>
      <c r="AB66" s="469">
        <f t="shared" si="7"/>
        <v>0</v>
      </c>
      <c r="AC66" s="469">
        <f t="shared" si="7"/>
        <v>0</v>
      </c>
      <c r="AD66" s="469">
        <f t="shared" si="7"/>
        <v>0</v>
      </c>
      <c r="AE66" s="469">
        <f t="shared" si="7"/>
        <v>0</v>
      </c>
      <c r="AF66" s="469">
        <f t="shared" si="7"/>
        <v>0</v>
      </c>
      <c r="AG66" s="469">
        <f t="shared" si="7"/>
        <v>0</v>
      </c>
      <c r="AH66" s="469">
        <f t="shared" si="7"/>
        <v>0</v>
      </c>
      <c r="AI66" s="469">
        <f t="shared" si="7"/>
        <v>0</v>
      </c>
      <c r="AJ66" s="469">
        <f t="shared" si="7"/>
        <v>0</v>
      </c>
      <c r="AK66" s="469">
        <f t="shared" si="7"/>
        <v>0</v>
      </c>
      <c r="AL66" s="469">
        <f t="shared" si="7"/>
        <v>0</v>
      </c>
      <c r="AM66" s="469">
        <f t="shared" si="7"/>
        <v>0</v>
      </c>
      <c r="AN66" s="469">
        <f t="shared" si="7"/>
        <v>0</v>
      </c>
      <c r="AO66" s="469">
        <f t="shared" si="7"/>
        <v>0</v>
      </c>
      <c r="AP66" s="469">
        <f t="shared" si="7"/>
        <v>0</v>
      </c>
      <c r="AQ66" s="469">
        <f t="shared" si="7"/>
        <v>0</v>
      </c>
      <c r="AR66" s="469">
        <f t="shared" si="7"/>
        <v>0</v>
      </c>
      <c r="AS66" s="469">
        <f t="shared" si="7"/>
        <v>0</v>
      </c>
      <c r="AT66" s="469">
        <f t="shared" si="7"/>
        <v>0</v>
      </c>
      <c r="AU66" s="469">
        <f t="shared" si="7"/>
        <v>0</v>
      </c>
      <c r="AV66" s="469">
        <f t="shared" si="7"/>
        <v>0</v>
      </c>
      <c r="AW66" s="469">
        <f t="shared" si="7"/>
        <v>0</v>
      </c>
      <c r="AX66" s="469">
        <f t="shared" si="7"/>
        <v>0</v>
      </c>
      <c r="AY66" s="469">
        <f t="shared" si="7"/>
        <v>0</v>
      </c>
      <c r="AZ66" s="469">
        <f t="shared" si="7"/>
        <v>0</v>
      </c>
    </row>
    <row r="67" spans="1:52" x14ac:dyDescent="0.25">
      <c r="A67" s="226"/>
      <c r="C67" s="171"/>
      <c r="E67" s="19"/>
      <c r="F67" s="19"/>
      <c r="G67" s="229"/>
      <c r="H67" s="296"/>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row>
    <row r="68" spans="1:52" x14ac:dyDescent="0.25">
      <c r="A68" s="226"/>
      <c r="C68" s="227" t="s">
        <v>828</v>
      </c>
      <c r="F68" s="281"/>
      <c r="G68" s="225"/>
      <c r="H68" s="296"/>
      <c r="I68" s="248"/>
      <c r="J68" s="248"/>
      <c r="K68" s="248"/>
      <c r="L68" s="248"/>
      <c r="M68" s="248"/>
      <c r="N68" s="248"/>
      <c r="O68" s="248"/>
      <c r="P68" s="248"/>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48"/>
    </row>
    <row r="69" spans="1:52" x14ac:dyDescent="0.25">
      <c r="A69" s="226"/>
      <c r="C69" s="171"/>
      <c r="E69" t="s">
        <v>829</v>
      </c>
      <c r="F69" s="172" t="s">
        <v>797</v>
      </c>
      <c r="G69" s="325" t="s">
        <v>804</v>
      </c>
      <c r="H69" s="296">
        <f t="shared" ref="H69:H70" si="8">SUM(I69:AZ69)</f>
        <v>0</v>
      </c>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3"/>
      <c r="AK69" s="463"/>
      <c r="AL69" s="463"/>
      <c r="AM69" s="463"/>
      <c r="AN69" s="463"/>
      <c r="AO69" s="463"/>
      <c r="AP69" s="463"/>
      <c r="AQ69" s="463"/>
      <c r="AR69" s="463"/>
      <c r="AS69" s="463"/>
      <c r="AT69" s="463"/>
      <c r="AU69" s="463"/>
      <c r="AV69" s="463"/>
      <c r="AW69" s="463"/>
      <c r="AX69" s="463"/>
      <c r="AY69" s="463"/>
      <c r="AZ69" s="463"/>
    </row>
    <row r="70" spans="1:52" x14ac:dyDescent="0.25">
      <c r="A70" s="226"/>
      <c r="C70" s="171"/>
      <c r="E70" t="s">
        <v>830</v>
      </c>
      <c r="F70" s="172" t="s">
        <v>797</v>
      </c>
      <c r="G70" s="325" t="s">
        <v>804</v>
      </c>
      <c r="H70" s="296">
        <f t="shared" si="8"/>
        <v>0</v>
      </c>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3"/>
      <c r="AK70" s="463"/>
      <c r="AL70" s="463"/>
      <c r="AM70" s="463"/>
      <c r="AN70" s="463"/>
      <c r="AO70" s="463"/>
      <c r="AP70" s="463"/>
      <c r="AQ70" s="463"/>
      <c r="AR70" s="463"/>
      <c r="AS70" s="463"/>
      <c r="AT70" s="463"/>
      <c r="AU70" s="463"/>
      <c r="AV70" s="463"/>
      <c r="AW70" s="463"/>
      <c r="AX70" s="463"/>
      <c r="AY70" s="463"/>
      <c r="AZ70" s="463"/>
    </row>
    <row r="71" spans="1:52" s="172" customFormat="1" x14ac:dyDescent="0.25">
      <c r="A71" s="341"/>
      <c r="C71" s="264"/>
      <c r="G71" s="340"/>
      <c r="H71" s="338"/>
      <c r="I71" s="469"/>
      <c r="J71" s="469"/>
      <c r="K71" s="469"/>
      <c r="L71" s="469"/>
      <c r="M71" s="469"/>
      <c r="N71" s="469"/>
      <c r="O71" s="469"/>
      <c r="P71" s="469"/>
      <c r="Q71" s="469"/>
      <c r="R71" s="469"/>
      <c r="S71" s="469"/>
      <c r="T71" s="469"/>
      <c r="U71" s="469"/>
      <c r="V71" s="469"/>
      <c r="W71" s="469"/>
      <c r="X71" s="469"/>
      <c r="Y71" s="469"/>
      <c r="Z71" s="469"/>
      <c r="AA71" s="469"/>
      <c r="AB71" s="469"/>
      <c r="AC71" s="469"/>
      <c r="AD71" s="469"/>
      <c r="AE71" s="469"/>
      <c r="AF71" s="469"/>
      <c r="AG71" s="469"/>
      <c r="AH71" s="469"/>
      <c r="AI71" s="469"/>
      <c r="AJ71" s="469"/>
      <c r="AK71" s="469"/>
      <c r="AL71" s="469"/>
      <c r="AM71" s="469"/>
      <c r="AN71" s="469"/>
      <c r="AO71" s="469"/>
      <c r="AP71" s="469"/>
      <c r="AQ71" s="469"/>
      <c r="AR71" s="469"/>
      <c r="AS71" s="469"/>
      <c r="AT71" s="469"/>
      <c r="AU71" s="469"/>
      <c r="AV71" s="469"/>
      <c r="AW71" s="469"/>
      <c r="AX71" s="469"/>
      <c r="AY71" s="469"/>
      <c r="AZ71" s="469"/>
    </row>
    <row r="72" spans="1:52" s="172" customFormat="1" x14ac:dyDescent="0.25">
      <c r="A72" s="341"/>
      <c r="C72" s="264"/>
      <c r="E72" s="172" t="s">
        <v>831</v>
      </c>
      <c r="F72" s="172" t="s">
        <v>827</v>
      </c>
      <c r="G72" s="340" t="s">
        <v>804</v>
      </c>
      <c r="H72" s="296">
        <f t="shared" ref="H72" si="9">SUM(I72:AZ72)</f>
        <v>0</v>
      </c>
      <c r="I72" s="469">
        <f>I70-I69</f>
        <v>0</v>
      </c>
      <c r="J72" s="469">
        <f t="shared" ref="J72:AZ72" si="10">J70-J69</f>
        <v>0</v>
      </c>
      <c r="K72" s="469">
        <f t="shared" si="10"/>
        <v>0</v>
      </c>
      <c r="L72" s="469">
        <f t="shared" si="10"/>
        <v>0</v>
      </c>
      <c r="M72" s="469">
        <f t="shared" si="10"/>
        <v>0</v>
      </c>
      <c r="N72" s="469">
        <f t="shared" si="10"/>
        <v>0</v>
      </c>
      <c r="O72" s="469">
        <f t="shared" si="10"/>
        <v>0</v>
      </c>
      <c r="P72" s="469">
        <f t="shared" si="10"/>
        <v>0</v>
      </c>
      <c r="Q72" s="469">
        <f t="shared" si="10"/>
        <v>0</v>
      </c>
      <c r="R72" s="469">
        <f t="shared" si="10"/>
        <v>0</v>
      </c>
      <c r="S72" s="469">
        <f t="shared" si="10"/>
        <v>0</v>
      </c>
      <c r="T72" s="469">
        <f t="shared" si="10"/>
        <v>0</v>
      </c>
      <c r="U72" s="469">
        <f t="shared" si="10"/>
        <v>0</v>
      </c>
      <c r="V72" s="469">
        <f t="shared" si="10"/>
        <v>0</v>
      </c>
      <c r="W72" s="469">
        <f t="shared" si="10"/>
        <v>0</v>
      </c>
      <c r="X72" s="469">
        <f t="shared" si="10"/>
        <v>0</v>
      </c>
      <c r="Y72" s="469">
        <f t="shared" si="10"/>
        <v>0</v>
      </c>
      <c r="Z72" s="469">
        <f t="shared" si="10"/>
        <v>0</v>
      </c>
      <c r="AA72" s="469">
        <f t="shared" si="10"/>
        <v>0</v>
      </c>
      <c r="AB72" s="469">
        <f t="shared" si="10"/>
        <v>0</v>
      </c>
      <c r="AC72" s="469">
        <f t="shared" si="10"/>
        <v>0</v>
      </c>
      <c r="AD72" s="469">
        <f t="shared" si="10"/>
        <v>0</v>
      </c>
      <c r="AE72" s="469">
        <f t="shared" si="10"/>
        <v>0</v>
      </c>
      <c r="AF72" s="469">
        <f t="shared" si="10"/>
        <v>0</v>
      </c>
      <c r="AG72" s="469">
        <f t="shared" si="10"/>
        <v>0</v>
      </c>
      <c r="AH72" s="469">
        <f t="shared" si="10"/>
        <v>0</v>
      </c>
      <c r="AI72" s="469">
        <f t="shared" si="10"/>
        <v>0</v>
      </c>
      <c r="AJ72" s="469">
        <f t="shared" si="10"/>
        <v>0</v>
      </c>
      <c r="AK72" s="469">
        <f t="shared" si="10"/>
        <v>0</v>
      </c>
      <c r="AL72" s="469">
        <f t="shared" si="10"/>
        <v>0</v>
      </c>
      <c r="AM72" s="469">
        <f t="shared" si="10"/>
        <v>0</v>
      </c>
      <c r="AN72" s="469">
        <f t="shared" si="10"/>
        <v>0</v>
      </c>
      <c r="AO72" s="469">
        <f t="shared" si="10"/>
        <v>0</v>
      </c>
      <c r="AP72" s="469">
        <f t="shared" si="10"/>
        <v>0</v>
      </c>
      <c r="AQ72" s="469">
        <f t="shared" si="10"/>
        <v>0</v>
      </c>
      <c r="AR72" s="469">
        <f t="shared" si="10"/>
        <v>0</v>
      </c>
      <c r="AS72" s="469">
        <f t="shared" si="10"/>
        <v>0</v>
      </c>
      <c r="AT72" s="469">
        <f t="shared" si="10"/>
        <v>0</v>
      </c>
      <c r="AU72" s="469">
        <f t="shared" si="10"/>
        <v>0</v>
      </c>
      <c r="AV72" s="469">
        <f t="shared" si="10"/>
        <v>0</v>
      </c>
      <c r="AW72" s="469">
        <f t="shared" si="10"/>
        <v>0</v>
      </c>
      <c r="AX72" s="469">
        <f t="shared" si="10"/>
        <v>0</v>
      </c>
      <c r="AY72" s="469">
        <f t="shared" si="10"/>
        <v>0</v>
      </c>
      <c r="AZ72" s="469">
        <f t="shared" si="10"/>
        <v>0</v>
      </c>
    </row>
    <row r="73" spans="1:52" x14ac:dyDescent="0.25">
      <c r="A73" s="226"/>
      <c r="C73" s="171"/>
      <c r="E73" s="19"/>
      <c r="F73" s="19"/>
      <c r="G73" s="229"/>
      <c r="H73" s="296"/>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row>
    <row r="74" spans="1:52" x14ac:dyDescent="0.25">
      <c r="A74" s="226"/>
      <c r="B74" s="171"/>
      <c r="C74" s="171" t="s">
        <v>832</v>
      </c>
      <c r="E74" s="19"/>
      <c r="F74" s="19"/>
      <c r="G74" s="229"/>
      <c r="H74" s="296"/>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row>
    <row r="75" spans="1:52" x14ac:dyDescent="0.25">
      <c r="A75" s="226"/>
      <c r="B75" s="171"/>
      <c r="C75" s="171"/>
      <c r="E75" s="19"/>
      <c r="F75" s="19"/>
      <c r="G75" s="229"/>
      <c r="H75" s="296"/>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row>
    <row r="76" spans="1:52" x14ac:dyDescent="0.25">
      <c r="A76" s="226"/>
      <c r="B76" s="171"/>
      <c r="C76" s="171"/>
      <c r="E76" t="s">
        <v>833</v>
      </c>
      <c r="F76" t="s">
        <v>834</v>
      </c>
      <c r="G76" s="225" t="s">
        <v>835</v>
      </c>
      <c r="H76" s="296">
        <f t="shared" ref="H76:H97" si="11">SUM(I76:AZ76)</f>
        <v>2370877.3969920012</v>
      </c>
      <c r="I76" s="327"/>
      <c r="J76" s="327"/>
      <c r="K76" s="327"/>
      <c r="L76" s="327"/>
      <c r="M76" s="327"/>
      <c r="N76" s="327"/>
      <c r="O76" s="327"/>
      <c r="P76" s="327"/>
      <c r="Q76" s="327">
        <f>'Travel Time estimates'!$C$48</f>
        <v>118543.86984960003</v>
      </c>
      <c r="R76" s="327">
        <f>'Travel Time estimates'!$C$48</f>
        <v>118543.86984960003</v>
      </c>
      <c r="S76" s="327">
        <f>'Travel Time estimates'!$C$48</f>
        <v>118543.86984960003</v>
      </c>
      <c r="T76" s="327">
        <f>'Travel Time estimates'!$C$48</f>
        <v>118543.86984960003</v>
      </c>
      <c r="U76" s="327">
        <f>'Travel Time estimates'!$C$48</f>
        <v>118543.86984960003</v>
      </c>
      <c r="V76" s="327">
        <f>'Travel Time estimates'!$C$48</f>
        <v>118543.86984960003</v>
      </c>
      <c r="W76" s="327">
        <f>'Travel Time estimates'!$C$48</f>
        <v>118543.86984960003</v>
      </c>
      <c r="X76" s="327">
        <f>'Travel Time estimates'!$C$48</f>
        <v>118543.86984960003</v>
      </c>
      <c r="Y76" s="327">
        <f>'Travel Time estimates'!$C$48</f>
        <v>118543.86984960003</v>
      </c>
      <c r="Z76" s="327">
        <f>'Travel Time estimates'!$C$48</f>
        <v>118543.86984960003</v>
      </c>
      <c r="AA76" s="327">
        <f>'Travel Time estimates'!$C$48</f>
        <v>118543.86984960003</v>
      </c>
      <c r="AB76" s="327">
        <f>'Travel Time estimates'!$C$48</f>
        <v>118543.86984960003</v>
      </c>
      <c r="AC76" s="327">
        <f>'Travel Time estimates'!$C$48</f>
        <v>118543.86984960003</v>
      </c>
      <c r="AD76" s="327">
        <f>'Travel Time estimates'!$C$48</f>
        <v>118543.86984960003</v>
      </c>
      <c r="AE76" s="327">
        <f>'Travel Time estimates'!$C$48</f>
        <v>118543.86984960003</v>
      </c>
      <c r="AF76" s="327">
        <f>'Travel Time estimates'!$C$48</f>
        <v>118543.86984960003</v>
      </c>
      <c r="AG76" s="327">
        <f>'Travel Time estimates'!$C$48</f>
        <v>118543.86984960003</v>
      </c>
      <c r="AH76" s="327">
        <f>'Travel Time estimates'!$C$48</f>
        <v>118543.86984960003</v>
      </c>
      <c r="AI76" s="327">
        <f>'Travel Time estimates'!$C$48</f>
        <v>118543.86984960003</v>
      </c>
      <c r="AJ76" s="327">
        <f>'Travel Time estimates'!$C$48</f>
        <v>118543.86984960003</v>
      </c>
      <c r="AK76" s="327"/>
      <c r="AL76" s="327"/>
      <c r="AM76" s="327"/>
      <c r="AN76" s="327"/>
      <c r="AO76" s="327"/>
      <c r="AP76" s="327"/>
      <c r="AQ76" s="327"/>
      <c r="AR76" s="327"/>
      <c r="AS76" s="327"/>
      <c r="AT76" s="327"/>
      <c r="AU76" s="327"/>
      <c r="AV76" s="327"/>
      <c r="AW76" s="327"/>
      <c r="AX76" s="327"/>
      <c r="AY76" s="327"/>
      <c r="AZ76" s="327"/>
    </row>
    <row r="77" spans="1:52" x14ac:dyDescent="0.25">
      <c r="A77" s="226"/>
      <c r="B77" s="171"/>
      <c r="C77" s="171"/>
      <c r="E77" t="s">
        <v>836</v>
      </c>
      <c r="F77" t="str">
        <f>F$76</f>
        <v>negative = increase in PHT, positive = decrease in PHT</v>
      </c>
      <c r="G77" s="225" t="s">
        <v>835</v>
      </c>
      <c r="H77" s="296">
        <f t="shared" si="11"/>
        <v>82322.131840000031</v>
      </c>
      <c r="I77" s="327"/>
      <c r="J77" s="327"/>
      <c r="K77" s="327"/>
      <c r="L77" s="327"/>
      <c r="M77" s="327"/>
      <c r="N77" s="327"/>
      <c r="O77" s="327"/>
      <c r="P77" s="327"/>
      <c r="Q77" s="327">
        <f>'Travel Time estimates'!$C$49</f>
        <v>4116.1065920000019</v>
      </c>
      <c r="R77" s="327">
        <f>'Travel Time estimates'!$C$49</f>
        <v>4116.1065920000019</v>
      </c>
      <c r="S77" s="327">
        <f>'Travel Time estimates'!$C$49</f>
        <v>4116.1065920000019</v>
      </c>
      <c r="T77" s="327">
        <f>'Travel Time estimates'!$C$49</f>
        <v>4116.1065920000019</v>
      </c>
      <c r="U77" s="327">
        <f>'Travel Time estimates'!$C$49</f>
        <v>4116.1065920000019</v>
      </c>
      <c r="V77" s="327">
        <f>'Travel Time estimates'!$C$49</f>
        <v>4116.1065920000019</v>
      </c>
      <c r="W77" s="327">
        <f>'Travel Time estimates'!$C$49</f>
        <v>4116.1065920000019</v>
      </c>
      <c r="X77" s="327">
        <f>'Travel Time estimates'!$C$49</f>
        <v>4116.1065920000019</v>
      </c>
      <c r="Y77" s="327">
        <f>'Travel Time estimates'!$C$49</f>
        <v>4116.1065920000019</v>
      </c>
      <c r="Z77" s="327">
        <f>'Travel Time estimates'!$C$49</f>
        <v>4116.1065920000019</v>
      </c>
      <c r="AA77" s="327">
        <f>'Travel Time estimates'!$C$49</f>
        <v>4116.1065920000019</v>
      </c>
      <c r="AB77" s="327">
        <f>'Travel Time estimates'!$C$49</f>
        <v>4116.1065920000019</v>
      </c>
      <c r="AC77" s="327">
        <f>'Travel Time estimates'!$C$49</f>
        <v>4116.1065920000019</v>
      </c>
      <c r="AD77" s="327">
        <f>'Travel Time estimates'!$C$49</f>
        <v>4116.1065920000019</v>
      </c>
      <c r="AE77" s="327">
        <f>'Travel Time estimates'!$C$49</f>
        <v>4116.1065920000019</v>
      </c>
      <c r="AF77" s="327">
        <f>'Travel Time estimates'!$C$49</f>
        <v>4116.1065920000019</v>
      </c>
      <c r="AG77" s="327">
        <f>'Travel Time estimates'!$C$49</f>
        <v>4116.1065920000019</v>
      </c>
      <c r="AH77" s="327">
        <f>'Travel Time estimates'!$C$49</f>
        <v>4116.1065920000019</v>
      </c>
      <c r="AI77" s="327">
        <f>'Travel Time estimates'!$C$49</f>
        <v>4116.1065920000019</v>
      </c>
      <c r="AJ77" s="327">
        <f>'Travel Time estimates'!$C$49</f>
        <v>4116.1065920000019</v>
      </c>
      <c r="AK77" s="327"/>
      <c r="AL77" s="327"/>
      <c r="AM77" s="327"/>
      <c r="AN77" s="327"/>
      <c r="AO77" s="327"/>
      <c r="AP77" s="327"/>
      <c r="AQ77" s="327"/>
      <c r="AR77" s="327"/>
      <c r="AS77" s="327"/>
      <c r="AT77" s="327"/>
      <c r="AU77" s="327"/>
      <c r="AV77" s="327"/>
      <c r="AW77" s="327"/>
      <c r="AX77" s="327"/>
      <c r="AY77" s="327"/>
      <c r="AZ77" s="327"/>
    </row>
    <row r="78" spans="1:52" x14ac:dyDescent="0.25">
      <c r="A78" s="226"/>
      <c r="B78" s="171"/>
      <c r="C78" s="171"/>
      <c r="E78" t="s">
        <v>837</v>
      </c>
      <c r="F78" t="str">
        <f t="shared" ref="F78:F81" si="12">F$76</f>
        <v>negative = increase in PHT, positive = decrease in PHT</v>
      </c>
      <c r="G78" s="225" t="s">
        <v>835</v>
      </c>
      <c r="H78" s="296">
        <f t="shared" si="11"/>
        <v>0</v>
      </c>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c r="AI78" s="327"/>
      <c r="AJ78" s="327"/>
      <c r="AK78" s="327"/>
      <c r="AL78" s="327"/>
      <c r="AM78" s="327"/>
      <c r="AN78" s="327"/>
      <c r="AO78" s="327"/>
      <c r="AP78" s="327"/>
      <c r="AQ78" s="327"/>
      <c r="AR78" s="327"/>
      <c r="AS78" s="327"/>
      <c r="AT78" s="327"/>
      <c r="AU78" s="327"/>
      <c r="AV78" s="327"/>
      <c r="AW78" s="327"/>
      <c r="AX78" s="327"/>
      <c r="AY78" s="327"/>
      <c r="AZ78" s="327"/>
    </row>
    <row r="79" spans="1:52" x14ac:dyDescent="0.25">
      <c r="A79" s="226"/>
      <c r="B79" s="171"/>
      <c r="C79" s="171"/>
      <c r="E79" t="s">
        <v>838</v>
      </c>
      <c r="F79" t="str">
        <f t="shared" si="12"/>
        <v>negative = increase in PHT, positive = decrease in PHT</v>
      </c>
      <c r="G79" s="225" t="s">
        <v>835</v>
      </c>
      <c r="H79" s="296">
        <f>SUM(I79:AZ79)</f>
        <v>0</v>
      </c>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row>
    <row r="80" spans="1:52" x14ac:dyDescent="0.25">
      <c r="A80" s="226"/>
      <c r="B80" s="171"/>
      <c r="C80" s="171"/>
      <c r="E80" t="s">
        <v>839</v>
      </c>
      <c r="F80" t="str">
        <f t="shared" si="12"/>
        <v>negative = increase in PHT, positive = decrease in PHT</v>
      </c>
      <c r="G80" s="225" t="s">
        <v>835</v>
      </c>
      <c r="H80" s="296">
        <f>SUM(I80:AZ80)</f>
        <v>0</v>
      </c>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row>
    <row r="81" spans="1:52" x14ac:dyDescent="0.25">
      <c r="A81" s="226"/>
      <c r="B81" s="171"/>
      <c r="C81" s="171"/>
      <c r="E81" t="s">
        <v>840</v>
      </c>
      <c r="F81" t="str">
        <f t="shared" si="12"/>
        <v>negative = increase in PHT, positive = decrease in PHT</v>
      </c>
      <c r="G81" s="225" t="s">
        <v>835</v>
      </c>
      <c r="H81" s="296">
        <f t="shared" si="11"/>
        <v>0</v>
      </c>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row>
    <row r="82" spans="1:52" x14ac:dyDescent="0.25">
      <c r="A82" s="226"/>
      <c r="C82" s="171"/>
      <c r="E82" s="19"/>
      <c r="F82" s="19"/>
      <c r="G82" s="229"/>
      <c r="H82" s="296"/>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row>
    <row r="83" spans="1:52" x14ac:dyDescent="0.25">
      <c r="A83" s="226"/>
      <c r="C83" s="171" t="s">
        <v>841</v>
      </c>
      <c r="E83" s="19"/>
      <c r="F83" s="19"/>
      <c r="G83" s="229"/>
      <c r="H83" s="296"/>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row>
    <row r="84" spans="1:52" x14ac:dyDescent="0.25">
      <c r="A84" s="226"/>
      <c r="C84" s="171"/>
      <c r="E84" s="19"/>
      <c r="F84" s="19"/>
      <c r="G84" s="229"/>
      <c r="H84" s="296"/>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row>
    <row r="85" spans="1:52" x14ac:dyDescent="0.25">
      <c r="A85" s="226"/>
      <c r="C85" s="171"/>
      <c r="D85" s="19" t="s">
        <v>842</v>
      </c>
      <c r="E85" s="19"/>
      <c r="F85" s="19"/>
      <c r="G85" s="229"/>
      <c r="H85" s="296"/>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row>
    <row r="86" spans="1:52" x14ac:dyDescent="0.25">
      <c r="A86" s="226"/>
      <c r="C86" s="171"/>
      <c r="D86" s="19"/>
      <c r="E86" t="s">
        <v>843</v>
      </c>
      <c r="F86" s="225" t="s">
        <v>797</v>
      </c>
      <c r="G86" s="225" t="s">
        <v>844</v>
      </c>
      <c r="H86" s="296">
        <f t="shared" si="11"/>
        <v>0</v>
      </c>
      <c r="I86" s="327"/>
      <c r="J86" s="327"/>
      <c r="K86" s="327"/>
      <c r="L86" s="327"/>
      <c r="M86" s="327"/>
      <c r="N86" s="327"/>
      <c r="O86" s="327"/>
      <c r="P86" s="613"/>
      <c r="Q86" s="613"/>
      <c r="R86" s="613"/>
      <c r="S86" s="613"/>
      <c r="T86" s="613"/>
      <c r="U86" s="613"/>
      <c r="V86" s="613"/>
      <c r="W86" s="613"/>
      <c r="X86" s="613"/>
      <c r="Y86" s="613"/>
      <c r="Z86" s="613"/>
      <c r="AA86" s="613"/>
      <c r="AB86" s="613"/>
      <c r="AC86" s="613"/>
      <c r="AD86" s="613"/>
      <c r="AE86" s="613"/>
      <c r="AF86" s="613"/>
      <c r="AG86" s="613"/>
      <c r="AH86" s="613"/>
      <c r="AI86" s="613"/>
      <c r="AJ86" s="613"/>
      <c r="AK86" s="613"/>
      <c r="AL86" s="613"/>
      <c r="AM86" s="613"/>
      <c r="AN86" s="613"/>
      <c r="AO86" s="613"/>
      <c r="AP86" s="613"/>
      <c r="AQ86" s="613"/>
      <c r="AR86" s="613"/>
      <c r="AS86" s="613"/>
      <c r="AT86" s="613"/>
      <c r="AU86" s="613"/>
      <c r="AV86" s="613"/>
      <c r="AW86" s="613"/>
      <c r="AX86" s="613"/>
      <c r="AY86" s="613"/>
      <c r="AZ86" s="613"/>
    </row>
    <row r="87" spans="1:52" x14ac:dyDescent="0.25">
      <c r="A87" s="226"/>
      <c r="C87" s="171"/>
      <c r="D87" s="19"/>
      <c r="E87" t="s">
        <v>845</v>
      </c>
      <c r="F87" s="225" t="str">
        <f>F$86</f>
        <v>User Input</v>
      </c>
      <c r="G87" s="225" t="str">
        <f>G$86</f>
        <v># per year</v>
      </c>
      <c r="H87" s="296">
        <f t="shared" si="11"/>
        <v>0</v>
      </c>
      <c r="I87" s="327"/>
      <c r="J87" s="327"/>
      <c r="K87" s="327"/>
      <c r="L87" s="327"/>
      <c r="M87" s="327"/>
      <c r="N87" s="327"/>
      <c r="O87" s="327"/>
      <c r="P87" s="613"/>
      <c r="Q87" s="613"/>
      <c r="R87" s="613"/>
      <c r="S87" s="613"/>
      <c r="T87" s="613"/>
      <c r="U87" s="613"/>
      <c r="V87" s="613"/>
      <c r="W87" s="613"/>
      <c r="X87" s="613"/>
      <c r="Y87" s="613"/>
      <c r="Z87" s="613"/>
      <c r="AA87" s="613"/>
      <c r="AB87" s="613"/>
      <c r="AC87" s="613"/>
      <c r="AD87" s="613"/>
      <c r="AE87" s="613"/>
      <c r="AF87" s="613"/>
      <c r="AG87" s="613"/>
      <c r="AH87" s="613"/>
      <c r="AI87" s="613"/>
      <c r="AJ87" s="613"/>
      <c r="AK87" s="613"/>
      <c r="AL87" s="613"/>
      <c r="AM87" s="613"/>
      <c r="AN87" s="613"/>
      <c r="AO87" s="613"/>
      <c r="AP87" s="613"/>
      <c r="AQ87" s="613"/>
      <c r="AR87" s="613"/>
      <c r="AS87" s="613"/>
      <c r="AT87" s="613"/>
      <c r="AU87" s="613"/>
      <c r="AV87" s="613"/>
      <c r="AW87" s="613"/>
      <c r="AX87" s="613"/>
      <c r="AY87" s="613"/>
      <c r="AZ87" s="613"/>
    </row>
    <row r="88" spans="1:52" x14ac:dyDescent="0.25">
      <c r="A88" s="226"/>
      <c r="C88" s="171"/>
      <c r="D88" s="19"/>
      <c r="E88" t="s">
        <v>846</v>
      </c>
      <c r="F88" s="225" t="str">
        <f>F$86</f>
        <v>User Input</v>
      </c>
      <c r="G88" s="225" t="str">
        <f>G$86</f>
        <v># per year</v>
      </c>
      <c r="H88" s="296">
        <f t="shared" si="11"/>
        <v>0</v>
      </c>
      <c r="I88" s="327"/>
      <c r="J88" s="327"/>
      <c r="K88" s="327"/>
      <c r="L88" s="327"/>
      <c r="M88" s="327"/>
      <c r="N88" s="327"/>
      <c r="O88" s="327"/>
      <c r="P88" s="613"/>
      <c r="Q88" s="613"/>
      <c r="R88" s="613"/>
      <c r="S88" s="613"/>
      <c r="T88" s="613"/>
      <c r="U88" s="613"/>
      <c r="V88" s="613"/>
      <c r="W88" s="613"/>
      <c r="X88" s="613"/>
      <c r="Y88" s="613"/>
      <c r="Z88" s="613"/>
      <c r="AA88" s="613"/>
      <c r="AB88" s="613"/>
      <c r="AC88" s="613"/>
      <c r="AD88" s="613"/>
      <c r="AE88" s="613"/>
      <c r="AF88" s="613"/>
      <c r="AG88" s="613"/>
      <c r="AH88" s="613"/>
      <c r="AI88" s="613"/>
      <c r="AJ88" s="613"/>
      <c r="AK88" s="613"/>
      <c r="AL88" s="613"/>
      <c r="AM88" s="613"/>
      <c r="AN88" s="613"/>
      <c r="AO88" s="613"/>
      <c r="AP88" s="613"/>
      <c r="AQ88" s="613"/>
      <c r="AR88" s="613"/>
      <c r="AS88" s="613"/>
      <c r="AT88" s="613"/>
      <c r="AU88" s="613"/>
      <c r="AV88" s="613"/>
      <c r="AW88" s="613"/>
      <c r="AX88" s="613"/>
      <c r="AY88" s="613"/>
      <c r="AZ88" s="613"/>
    </row>
    <row r="89" spans="1:52" x14ac:dyDescent="0.25">
      <c r="A89" s="226"/>
      <c r="C89" s="171"/>
      <c r="E89" s="19"/>
      <c r="F89" s="19"/>
      <c r="G89" s="229"/>
      <c r="H89" s="296"/>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x14ac:dyDescent="0.25">
      <c r="A90" s="226"/>
      <c r="C90" s="171"/>
      <c r="D90" s="19" t="s">
        <v>847</v>
      </c>
      <c r="E90" s="19"/>
      <c r="F90" s="19"/>
      <c r="G90" s="229"/>
      <c r="H90" s="296"/>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x14ac:dyDescent="0.25">
      <c r="A91" s="226"/>
      <c r="C91" s="171"/>
      <c r="E91" t="s">
        <v>558</v>
      </c>
      <c r="F91" s="225" t="str">
        <f t="shared" ref="F91:G97" si="13">F$86</f>
        <v>User Input</v>
      </c>
      <c r="G91" s="225" t="str">
        <f t="shared" si="13"/>
        <v># per year</v>
      </c>
      <c r="H91" s="296">
        <f t="shared" si="11"/>
        <v>92.664000000000016</v>
      </c>
      <c r="I91" s="327"/>
      <c r="J91" s="327"/>
      <c r="K91" s="327"/>
      <c r="L91" s="327"/>
      <c r="M91" s="327"/>
      <c r="N91" s="327"/>
      <c r="O91" s="327"/>
      <c r="P91" s="327"/>
      <c r="Q91" s="613">
        <f>'Crash estimates'!$K4</f>
        <v>4.6331999999999995</v>
      </c>
      <c r="R91" s="613">
        <f>'Crash estimates'!$K4</f>
        <v>4.6331999999999995</v>
      </c>
      <c r="S91" s="613">
        <f>'Crash estimates'!$K4</f>
        <v>4.6331999999999995</v>
      </c>
      <c r="T91" s="613">
        <f>'Crash estimates'!$K4</f>
        <v>4.6331999999999995</v>
      </c>
      <c r="U91" s="613">
        <f>'Crash estimates'!$K4</f>
        <v>4.6331999999999995</v>
      </c>
      <c r="V91" s="613">
        <f>'Crash estimates'!$K4</f>
        <v>4.6331999999999995</v>
      </c>
      <c r="W91" s="613">
        <f>'Crash estimates'!$K4</f>
        <v>4.6331999999999995</v>
      </c>
      <c r="X91" s="613">
        <f>'Crash estimates'!$K4</f>
        <v>4.6331999999999995</v>
      </c>
      <c r="Y91" s="613">
        <f>'Crash estimates'!$K4</f>
        <v>4.6331999999999995</v>
      </c>
      <c r="Z91" s="613">
        <f>'Crash estimates'!$K4</f>
        <v>4.6331999999999995</v>
      </c>
      <c r="AA91" s="613">
        <f>'Crash estimates'!$K4</f>
        <v>4.6331999999999995</v>
      </c>
      <c r="AB91" s="613">
        <f>'Crash estimates'!$K4</f>
        <v>4.6331999999999995</v>
      </c>
      <c r="AC91" s="613">
        <f>'Crash estimates'!$K4</f>
        <v>4.6331999999999995</v>
      </c>
      <c r="AD91" s="613">
        <f>'Crash estimates'!$K4</f>
        <v>4.6331999999999995</v>
      </c>
      <c r="AE91" s="613">
        <f>'Crash estimates'!$K4</f>
        <v>4.6331999999999995</v>
      </c>
      <c r="AF91" s="613">
        <f>'Crash estimates'!$K4</f>
        <v>4.6331999999999995</v>
      </c>
      <c r="AG91" s="613">
        <f>'Crash estimates'!$K4</f>
        <v>4.6331999999999995</v>
      </c>
      <c r="AH91" s="613">
        <f>'Crash estimates'!$K4</f>
        <v>4.6331999999999995</v>
      </c>
      <c r="AI91" s="613">
        <f>'Crash estimates'!$K4</f>
        <v>4.6331999999999995</v>
      </c>
      <c r="AJ91" s="613">
        <f>'Crash estimates'!$K4</f>
        <v>4.6331999999999995</v>
      </c>
      <c r="AK91" s="613"/>
      <c r="AL91" s="613"/>
      <c r="AM91" s="613"/>
      <c r="AN91" s="613"/>
      <c r="AO91" s="613"/>
      <c r="AP91" s="613"/>
      <c r="AQ91" s="613"/>
      <c r="AR91" s="613"/>
      <c r="AS91" s="613"/>
      <c r="AT91" s="613"/>
      <c r="AU91" s="613"/>
      <c r="AV91" s="613"/>
      <c r="AW91" s="613"/>
      <c r="AX91" s="613"/>
      <c r="AY91" s="613"/>
      <c r="AZ91" s="613"/>
    </row>
    <row r="92" spans="1:52" x14ac:dyDescent="0.25">
      <c r="A92" s="226"/>
      <c r="C92" s="171"/>
      <c r="E92" t="s">
        <v>563</v>
      </c>
      <c r="F92" s="225" t="str">
        <f t="shared" si="13"/>
        <v>User Input</v>
      </c>
      <c r="G92" s="225" t="str">
        <f t="shared" si="13"/>
        <v># per year</v>
      </c>
      <c r="H92" s="296">
        <f t="shared" si="11"/>
        <v>57.77199999999997</v>
      </c>
      <c r="I92" s="327"/>
      <c r="J92" s="327"/>
      <c r="K92" s="327"/>
      <c r="L92" s="327"/>
      <c r="M92" s="327"/>
      <c r="N92" s="327"/>
      <c r="O92" s="327"/>
      <c r="P92" s="327"/>
      <c r="Q92" s="613">
        <f>'Crash estimates'!$K5</f>
        <v>2.8885999999999998</v>
      </c>
      <c r="R92" s="613">
        <f>'Crash estimates'!$K5</f>
        <v>2.8885999999999998</v>
      </c>
      <c r="S92" s="613">
        <f>'Crash estimates'!$K5</f>
        <v>2.8885999999999998</v>
      </c>
      <c r="T92" s="613">
        <f>'Crash estimates'!$K5</f>
        <v>2.8885999999999998</v>
      </c>
      <c r="U92" s="613">
        <f>'Crash estimates'!$K5</f>
        <v>2.8885999999999998</v>
      </c>
      <c r="V92" s="613">
        <f>'Crash estimates'!$K5</f>
        <v>2.8885999999999998</v>
      </c>
      <c r="W92" s="613">
        <f>'Crash estimates'!$K5</f>
        <v>2.8885999999999998</v>
      </c>
      <c r="X92" s="613">
        <f>'Crash estimates'!$K5</f>
        <v>2.8885999999999998</v>
      </c>
      <c r="Y92" s="613">
        <f>'Crash estimates'!$K5</f>
        <v>2.8885999999999998</v>
      </c>
      <c r="Z92" s="613">
        <f>'Crash estimates'!$K5</f>
        <v>2.8885999999999998</v>
      </c>
      <c r="AA92" s="613">
        <f>'Crash estimates'!$K5</f>
        <v>2.8885999999999998</v>
      </c>
      <c r="AB92" s="613">
        <f>'Crash estimates'!$K5</f>
        <v>2.8885999999999998</v>
      </c>
      <c r="AC92" s="613">
        <f>'Crash estimates'!$K5</f>
        <v>2.8885999999999998</v>
      </c>
      <c r="AD92" s="613">
        <f>'Crash estimates'!$K5</f>
        <v>2.8885999999999998</v>
      </c>
      <c r="AE92" s="613">
        <f>'Crash estimates'!$K5</f>
        <v>2.8885999999999998</v>
      </c>
      <c r="AF92" s="613">
        <f>'Crash estimates'!$K5</f>
        <v>2.8885999999999998</v>
      </c>
      <c r="AG92" s="613">
        <f>'Crash estimates'!$K5</f>
        <v>2.8885999999999998</v>
      </c>
      <c r="AH92" s="613">
        <f>'Crash estimates'!$K5</f>
        <v>2.8885999999999998</v>
      </c>
      <c r="AI92" s="613">
        <f>'Crash estimates'!$K5</f>
        <v>2.8885999999999998</v>
      </c>
      <c r="AJ92" s="613">
        <f>'Crash estimates'!$K5</f>
        <v>2.8885999999999998</v>
      </c>
      <c r="AK92" s="613"/>
      <c r="AL92" s="613"/>
      <c r="AM92" s="613"/>
      <c r="AN92" s="613"/>
      <c r="AO92" s="613"/>
      <c r="AP92" s="613"/>
      <c r="AQ92" s="613"/>
      <c r="AR92" s="613"/>
      <c r="AS92" s="613"/>
      <c r="AT92" s="613"/>
      <c r="AU92" s="613"/>
      <c r="AV92" s="613"/>
      <c r="AW92" s="613"/>
      <c r="AX92" s="613"/>
      <c r="AY92" s="613"/>
      <c r="AZ92" s="613"/>
    </row>
    <row r="93" spans="1:52" x14ac:dyDescent="0.25">
      <c r="A93" s="226"/>
      <c r="C93" s="171"/>
      <c r="E93" t="s">
        <v>564</v>
      </c>
      <c r="F93" s="225" t="str">
        <f t="shared" si="13"/>
        <v>User Input</v>
      </c>
      <c r="G93" s="225" t="str">
        <f t="shared" si="13"/>
        <v># per year</v>
      </c>
      <c r="H93" s="296">
        <f t="shared" si="11"/>
        <v>24.596</v>
      </c>
      <c r="I93" s="327"/>
      <c r="J93" s="327"/>
      <c r="K93" s="327"/>
      <c r="L93" s="327"/>
      <c r="M93" s="327"/>
      <c r="N93" s="327"/>
      <c r="O93" s="327"/>
      <c r="P93" s="327"/>
      <c r="Q93" s="613">
        <f>'Crash estimates'!$K6</f>
        <v>1.2297999999999998</v>
      </c>
      <c r="R93" s="613">
        <f>'Crash estimates'!$K6</f>
        <v>1.2297999999999998</v>
      </c>
      <c r="S93" s="613">
        <f>'Crash estimates'!$K6</f>
        <v>1.2297999999999998</v>
      </c>
      <c r="T93" s="613">
        <f>'Crash estimates'!$K6</f>
        <v>1.2297999999999998</v>
      </c>
      <c r="U93" s="613">
        <f>'Crash estimates'!$K6</f>
        <v>1.2297999999999998</v>
      </c>
      <c r="V93" s="613">
        <f>'Crash estimates'!$K6</f>
        <v>1.2297999999999998</v>
      </c>
      <c r="W93" s="613">
        <f>'Crash estimates'!$K6</f>
        <v>1.2297999999999998</v>
      </c>
      <c r="X93" s="613">
        <f>'Crash estimates'!$K6</f>
        <v>1.2297999999999998</v>
      </c>
      <c r="Y93" s="613">
        <f>'Crash estimates'!$K6</f>
        <v>1.2297999999999998</v>
      </c>
      <c r="Z93" s="613">
        <f>'Crash estimates'!$K6</f>
        <v>1.2297999999999998</v>
      </c>
      <c r="AA93" s="613">
        <f>'Crash estimates'!$K6</f>
        <v>1.2297999999999998</v>
      </c>
      <c r="AB93" s="613">
        <f>'Crash estimates'!$K6</f>
        <v>1.2297999999999998</v>
      </c>
      <c r="AC93" s="613">
        <f>'Crash estimates'!$K6</f>
        <v>1.2297999999999998</v>
      </c>
      <c r="AD93" s="613">
        <f>'Crash estimates'!$K6</f>
        <v>1.2297999999999998</v>
      </c>
      <c r="AE93" s="613">
        <f>'Crash estimates'!$K6</f>
        <v>1.2297999999999998</v>
      </c>
      <c r="AF93" s="613">
        <f>'Crash estimates'!$K6</f>
        <v>1.2297999999999998</v>
      </c>
      <c r="AG93" s="613">
        <f>'Crash estimates'!$K6</f>
        <v>1.2297999999999998</v>
      </c>
      <c r="AH93" s="613">
        <f>'Crash estimates'!$K6</f>
        <v>1.2297999999999998</v>
      </c>
      <c r="AI93" s="613">
        <f>'Crash estimates'!$K6</f>
        <v>1.2297999999999998</v>
      </c>
      <c r="AJ93" s="613">
        <f>'Crash estimates'!$K6</f>
        <v>1.2297999999999998</v>
      </c>
      <c r="AK93" s="613"/>
      <c r="AL93" s="613"/>
      <c r="AM93" s="613"/>
      <c r="AN93" s="613"/>
      <c r="AO93" s="613"/>
      <c r="AP93" s="613"/>
      <c r="AQ93" s="613"/>
      <c r="AR93" s="613"/>
      <c r="AS93" s="613"/>
      <c r="AT93" s="613"/>
      <c r="AU93" s="613"/>
      <c r="AV93" s="613"/>
      <c r="AW93" s="613"/>
      <c r="AX93" s="613"/>
      <c r="AY93" s="613"/>
      <c r="AZ93" s="613"/>
    </row>
    <row r="94" spans="1:52" x14ac:dyDescent="0.25">
      <c r="A94" s="226"/>
      <c r="C94" s="171"/>
      <c r="E94" t="s">
        <v>565</v>
      </c>
      <c r="F94" s="225" t="str">
        <f t="shared" si="13"/>
        <v>User Input</v>
      </c>
      <c r="G94" s="225" t="str">
        <f t="shared" si="13"/>
        <v># per year</v>
      </c>
      <c r="H94" s="296">
        <f t="shared" si="11"/>
        <v>32.375999999999998</v>
      </c>
      <c r="I94" s="327"/>
      <c r="J94" s="327"/>
      <c r="K94" s="327"/>
      <c r="L94" s="327"/>
      <c r="M94" s="327"/>
      <c r="N94" s="327"/>
      <c r="O94" s="327"/>
      <c r="P94" s="327"/>
      <c r="Q94" s="613">
        <f>'Crash estimates'!$K7</f>
        <v>1.6188</v>
      </c>
      <c r="R94" s="613">
        <f>'Crash estimates'!$K7</f>
        <v>1.6188</v>
      </c>
      <c r="S94" s="613">
        <f>'Crash estimates'!$K7</f>
        <v>1.6188</v>
      </c>
      <c r="T94" s="613">
        <f>'Crash estimates'!$K7</f>
        <v>1.6188</v>
      </c>
      <c r="U94" s="613">
        <f>'Crash estimates'!$K7</f>
        <v>1.6188</v>
      </c>
      <c r="V94" s="613">
        <f>'Crash estimates'!$K7</f>
        <v>1.6188</v>
      </c>
      <c r="W94" s="613">
        <f>'Crash estimates'!$K7</f>
        <v>1.6188</v>
      </c>
      <c r="X94" s="613">
        <f>'Crash estimates'!$K7</f>
        <v>1.6188</v>
      </c>
      <c r="Y94" s="613">
        <f>'Crash estimates'!$K7</f>
        <v>1.6188</v>
      </c>
      <c r="Z94" s="613">
        <f>'Crash estimates'!$K7</f>
        <v>1.6188</v>
      </c>
      <c r="AA94" s="613">
        <f>'Crash estimates'!$K7</f>
        <v>1.6188</v>
      </c>
      <c r="AB94" s="613">
        <f>'Crash estimates'!$K7</f>
        <v>1.6188</v>
      </c>
      <c r="AC94" s="613">
        <f>'Crash estimates'!$K7</f>
        <v>1.6188</v>
      </c>
      <c r="AD94" s="613">
        <f>'Crash estimates'!$K7</f>
        <v>1.6188</v>
      </c>
      <c r="AE94" s="613">
        <f>'Crash estimates'!$K7</f>
        <v>1.6188</v>
      </c>
      <c r="AF94" s="613">
        <f>'Crash estimates'!$K7</f>
        <v>1.6188</v>
      </c>
      <c r="AG94" s="613">
        <f>'Crash estimates'!$K7</f>
        <v>1.6188</v>
      </c>
      <c r="AH94" s="613">
        <f>'Crash estimates'!$K7</f>
        <v>1.6188</v>
      </c>
      <c r="AI94" s="613">
        <f>'Crash estimates'!$K7</f>
        <v>1.6188</v>
      </c>
      <c r="AJ94" s="613">
        <f>'Crash estimates'!$K7</f>
        <v>1.6188</v>
      </c>
      <c r="AK94" s="613"/>
      <c r="AL94" s="613"/>
      <c r="AM94" s="613"/>
      <c r="AN94" s="613"/>
      <c r="AO94" s="613"/>
      <c r="AP94" s="613"/>
      <c r="AQ94" s="613"/>
      <c r="AR94" s="613"/>
      <c r="AS94" s="613"/>
      <c r="AT94" s="613"/>
      <c r="AU94" s="613"/>
      <c r="AV94" s="613"/>
      <c r="AW94" s="613"/>
      <c r="AX94" s="613"/>
      <c r="AY94" s="613"/>
      <c r="AZ94" s="613"/>
    </row>
    <row r="95" spans="1:52" x14ac:dyDescent="0.25">
      <c r="A95" s="226"/>
      <c r="C95" s="171"/>
      <c r="E95" t="s">
        <v>566</v>
      </c>
      <c r="F95" s="225" t="str">
        <f t="shared" si="13"/>
        <v>User Input</v>
      </c>
      <c r="G95" s="225" t="str">
        <f t="shared" si="13"/>
        <v># per year</v>
      </c>
      <c r="H95" s="296">
        <f t="shared" si="11"/>
        <v>1.1440000000000001</v>
      </c>
      <c r="I95" s="327"/>
      <c r="J95" s="327"/>
      <c r="K95" s="327"/>
      <c r="L95" s="327"/>
      <c r="M95" s="327"/>
      <c r="N95" s="327"/>
      <c r="O95" s="327"/>
      <c r="P95" s="327"/>
      <c r="Q95" s="613">
        <f>'Crash estimates'!$K8</f>
        <v>5.7200000000000001E-2</v>
      </c>
      <c r="R95" s="613">
        <f>'Crash estimates'!$K8</f>
        <v>5.7200000000000001E-2</v>
      </c>
      <c r="S95" s="613">
        <f>'Crash estimates'!$K8</f>
        <v>5.7200000000000001E-2</v>
      </c>
      <c r="T95" s="613">
        <f>'Crash estimates'!$K8</f>
        <v>5.7200000000000001E-2</v>
      </c>
      <c r="U95" s="613">
        <f>'Crash estimates'!$K8</f>
        <v>5.7200000000000001E-2</v>
      </c>
      <c r="V95" s="613">
        <f>'Crash estimates'!$K8</f>
        <v>5.7200000000000001E-2</v>
      </c>
      <c r="W95" s="613">
        <f>'Crash estimates'!$K8</f>
        <v>5.7200000000000001E-2</v>
      </c>
      <c r="X95" s="613">
        <f>'Crash estimates'!$K8</f>
        <v>5.7200000000000001E-2</v>
      </c>
      <c r="Y95" s="613">
        <f>'Crash estimates'!$K8</f>
        <v>5.7200000000000001E-2</v>
      </c>
      <c r="Z95" s="613">
        <f>'Crash estimates'!$K8</f>
        <v>5.7200000000000001E-2</v>
      </c>
      <c r="AA95" s="613">
        <f>'Crash estimates'!$K8</f>
        <v>5.7200000000000001E-2</v>
      </c>
      <c r="AB95" s="613">
        <f>'Crash estimates'!$K8</f>
        <v>5.7200000000000001E-2</v>
      </c>
      <c r="AC95" s="613">
        <f>'Crash estimates'!$K8</f>
        <v>5.7200000000000001E-2</v>
      </c>
      <c r="AD95" s="613">
        <f>'Crash estimates'!$K8</f>
        <v>5.7200000000000001E-2</v>
      </c>
      <c r="AE95" s="613">
        <f>'Crash estimates'!$K8</f>
        <v>5.7200000000000001E-2</v>
      </c>
      <c r="AF95" s="613">
        <f>'Crash estimates'!$K8</f>
        <v>5.7200000000000001E-2</v>
      </c>
      <c r="AG95" s="613">
        <f>'Crash estimates'!$K8</f>
        <v>5.7200000000000001E-2</v>
      </c>
      <c r="AH95" s="613">
        <f>'Crash estimates'!$K8</f>
        <v>5.7200000000000001E-2</v>
      </c>
      <c r="AI95" s="613">
        <f>'Crash estimates'!$K8</f>
        <v>5.7200000000000001E-2</v>
      </c>
      <c r="AJ95" s="613">
        <f>'Crash estimates'!$K8</f>
        <v>5.7200000000000001E-2</v>
      </c>
      <c r="AK95" s="613"/>
      <c r="AL95" s="613"/>
      <c r="AM95" s="613"/>
      <c r="AN95" s="613"/>
      <c r="AO95" s="613"/>
      <c r="AP95" s="613"/>
      <c r="AQ95" s="613"/>
      <c r="AR95" s="613"/>
      <c r="AS95" s="613"/>
      <c r="AT95" s="613"/>
      <c r="AU95" s="613"/>
      <c r="AV95" s="613"/>
      <c r="AW95" s="613"/>
      <c r="AX95" s="613"/>
      <c r="AY95" s="613"/>
      <c r="AZ95" s="613"/>
    </row>
    <row r="96" spans="1:52" x14ac:dyDescent="0.25">
      <c r="A96" s="226"/>
      <c r="C96" s="171"/>
      <c r="E96" t="s">
        <v>567</v>
      </c>
      <c r="F96" s="225" t="str">
        <f t="shared" si="13"/>
        <v>User Input</v>
      </c>
      <c r="G96" s="225" t="str">
        <f t="shared" si="13"/>
        <v># per year</v>
      </c>
      <c r="H96" s="296">
        <f t="shared" si="11"/>
        <v>0</v>
      </c>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c r="AJ96" s="283"/>
      <c r="AK96" s="283"/>
      <c r="AL96" s="283"/>
      <c r="AM96" s="283"/>
      <c r="AN96" s="283"/>
      <c r="AO96" s="283"/>
      <c r="AP96" s="283"/>
      <c r="AQ96" s="283"/>
      <c r="AR96" s="283"/>
      <c r="AS96" s="283"/>
      <c r="AT96" s="283"/>
      <c r="AU96" s="283"/>
      <c r="AV96" s="283"/>
      <c r="AW96" s="283"/>
      <c r="AX96" s="283"/>
      <c r="AY96" s="283"/>
      <c r="AZ96" s="283"/>
    </row>
    <row r="97" spans="1:52" x14ac:dyDescent="0.25">
      <c r="A97" s="226"/>
      <c r="C97" s="171"/>
      <c r="E97" t="s">
        <v>848</v>
      </c>
      <c r="F97" s="225" t="str">
        <f t="shared" si="13"/>
        <v>User Input</v>
      </c>
      <c r="G97" s="225" t="str">
        <f t="shared" si="13"/>
        <v># per year</v>
      </c>
      <c r="H97" s="296">
        <f t="shared" si="11"/>
        <v>0</v>
      </c>
      <c r="I97" s="283"/>
      <c r="J97" s="283"/>
      <c r="K97" s="283"/>
      <c r="L97" s="283"/>
      <c r="M97" s="283"/>
      <c r="N97" s="283"/>
      <c r="O97" s="283"/>
      <c r="P97" s="283"/>
      <c r="Q97" s="283"/>
      <c r="R97" s="283"/>
      <c r="S97" s="283"/>
      <c r="T97" s="283"/>
      <c r="U97" s="283"/>
      <c r="V97" s="283"/>
      <c r="W97" s="283"/>
      <c r="X97" s="283"/>
      <c r="Y97" s="283"/>
      <c r="Z97" s="283"/>
      <c r="AA97" s="283"/>
      <c r="AB97" s="283"/>
      <c r="AC97" s="283"/>
      <c r="AD97" s="283"/>
      <c r="AE97" s="283"/>
      <c r="AF97" s="283"/>
      <c r="AG97" s="283"/>
      <c r="AH97" s="283"/>
      <c r="AI97" s="283"/>
      <c r="AJ97" s="283"/>
      <c r="AK97" s="283"/>
      <c r="AL97" s="283"/>
      <c r="AM97" s="283"/>
      <c r="AN97" s="283"/>
      <c r="AO97" s="283"/>
      <c r="AP97" s="283"/>
      <c r="AQ97" s="283"/>
      <c r="AR97" s="283"/>
      <c r="AS97" s="283"/>
      <c r="AT97" s="283"/>
      <c r="AU97" s="283"/>
      <c r="AV97" s="283"/>
      <c r="AW97" s="283"/>
      <c r="AX97" s="283"/>
      <c r="AY97" s="283"/>
      <c r="AZ97" s="283"/>
    </row>
    <row r="98" spans="1:52" x14ac:dyDescent="0.25">
      <c r="A98" s="226"/>
      <c r="C98" s="171"/>
      <c r="F98" s="281"/>
      <c r="G98" s="225"/>
      <c r="H98" s="196"/>
    </row>
    <row r="99" spans="1:52" x14ac:dyDescent="0.25">
      <c r="A99" s="226"/>
      <c r="C99" s="171" t="s">
        <v>849</v>
      </c>
      <c r="F99" s="281"/>
      <c r="G99" s="225"/>
      <c r="H99" s="196"/>
    </row>
    <row r="100" spans="1:52" x14ac:dyDescent="0.25">
      <c r="A100" s="226"/>
      <c r="C100" s="171"/>
      <c r="E100" t="s">
        <v>850</v>
      </c>
      <c r="F100" s="281" t="s">
        <v>797</v>
      </c>
      <c r="G100" s="225" t="str">
        <f>G$86</f>
        <v># per year</v>
      </c>
      <c r="H100" s="296">
        <f t="shared" ref="H100" si="14">SUM(I100:AZ100)</f>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c r="AX100" s="327"/>
      <c r="AY100" s="327"/>
      <c r="AZ100" s="327"/>
    </row>
    <row r="101" spans="1:52" x14ac:dyDescent="0.25">
      <c r="A101" s="226"/>
      <c r="C101" s="171"/>
      <c r="E101" s="19"/>
      <c r="F101" s="19"/>
      <c r="G101" s="229"/>
      <c r="H101" s="296"/>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row>
    <row r="102" spans="1:52" x14ac:dyDescent="0.25">
      <c r="A102" s="226" t="s">
        <v>851</v>
      </c>
      <c r="C102" s="171"/>
      <c r="F102" s="19"/>
      <c r="G102" s="229"/>
      <c r="H102" s="296"/>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row>
    <row r="103" spans="1:52" x14ac:dyDescent="0.25">
      <c r="A103" s="226"/>
      <c r="C103" s="171"/>
      <c r="F103" s="19"/>
      <c r="G103" s="229"/>
      <c r="H103" s="296"/>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row>
    <row r="104" spans="1:52" x14ac:dyDescent="0.25">
      <c r="A104" s="226"/>
      <c r="C104" s="171" t="s">
        <v>852</v>
      </c>
      <c r="D104" s="281"/>
      <c r="E104" s="180"/>
      <c r="F104" s="191"/>
      <c r="G104" s="328"/>
      <c r="H104" s="296"/>
      <c r="I104" s="336"/>
      <c r="J104" s="336"/>
      <c r="K104" s="336"/>
      <c r="L104" s="336"/>
      <c r="M104" s="336"/>
      <c r="N104" s="336"/>
      <c r="O104" s="336"/>
      <c r="P104" s="336"/>
      <c r="Q104" s="336"/>
      <c r="R104" s="336"/>
      <c r="S104" s="336"/>
      <c r="T104" s="336"/>
      <c r="U104" s="336"/>
      <c r="V104" s="336"/>
      <c r="W104" s="336"/>
      <c r="X104" s="336"/>
      <c r="Y104" s="336"/>
      <c r="Z104" s="336"/>
      <c r="AA104" s="336"/>
      <c r="AB104" s="336"/>
      <c r="AC104" s="336"/>
      <c r="AD104" s="336"/>
      <c r="AE104" s="336"/>
      <c r="AF104" s="336"/>
      <c r="AG104" s="336"/>
      <c r="AH104" s="336"/>
      <c r="AI104" s="336"/>
      <c r="AJ104" s="336"/>
      <c r="AK104" s="336"/>
      <c r="AL104" s="336"/>
      <c r="AM104" s="336"/>
      <c r="AN104" s="336"/>
      <c r="AO104" s="336"/>
      <c r="AP104" s="336"/>
      <c r="AQ104" s="336"/>
      <c r="AR104" s="336"/>
      <c r="AS104" s="336"/>
      <c r="AT104" s="336"/>
      <c r="AU104" s="336"/>
      <c r="AV104" s="336"/>
      <c r="AW104" s="336"/>
      <c r="AX104" s="336"/>
      <c r="AY104" s="336"/>
      <c r="AZ104" s="336"/>
    </row>
    <row r="105" spans="1:52" x14ac:dyDescent="0.25">
      <c r="A105" s="226"/>
      <c r="C105" s="171"/>
      <c r="D105" s="281"/>
      <c r="E105" s="172" t="s">
        <v>853</v>
      </c>
      <c r="F105" s="172" t="s">
        <v>797</v>
      </c>
      <c r="G105" s="225" t="str">
        <f>G$116</f>
        <v>2020$</v>
      </c>
      <c r="H105" s="296">
        <f t="shared" ref="H105" si="15">SUM(I105:AZ105)</f>
        <v>183751.20086109926</v>
      </c>
      <c r="I105" s="337"/>
      <c r="J105" s="337"/>
      <c r="K105" s="337"/>
      <c r="L105" s="337"/>
      <c r="M105" s="598">
        <f>'Cost estimates'!C$35</f>
        <v>0</v>
      </c>
      <c r="N105" s="598">
        <f>'Cost estimates'!D$35</f>
        <v>0</v>
      </c>
      <c r="O105" s="598">
        <f>'Cost estimates'!E$35</f>
        <v>0</v>
      </c>
      <c r="P105" s="598">
        <f>'Cost estimates'!F$35</f>
        <v>0</v>
      </c>
      <c r="Q105" s="598">
        <f>'Cost estimates'!G$35</f>
        <v>9187.5600430549657</v>
      </c>
      <c r="R105" s="598">
        <f>'Cost estimates'!H$35</f>
        <v>9187.5600430549657</v>
      </c>
      <c r="S105" s="598">
        <f>'Cost estimates'!I$35</f>
        <v>9187.5600430549657</v>
      </c>
      <c r="T105" s="598">
        <f>'Cost estimates'!J$35</f>
        <v>9187.5600430549657</v>
      </c>
      <c r="U105" s="598">
        <f>'Cost estimates'!K$35</f>
        <v>9187.5600430549657</v>
      </c>
      <c r="V105" s="598">
        <f>'Cost estimates'!L$35</f>
        <v>9187.5600430549657</v>
      </c>
      <c r="W105" s="598">
        <f>'Cost estimates'!M$35</f>
        <v>9187.5600430549657</v>
      </c>
      <c r="X105" s="598">
        <f>'Cost estimates'!N$35</f>
        <v>9187.5600430549657</v>
      </c>
      <c r="Y105" s="598">
        <f>'Cost estimates'!O$35</f>
        <v>9187.5600430549657</v>
      </c>
      <c r="Z105" s="598">
        <f>'Cost estimates'!P$35</f>
        <v>9187.5600430549657</v>
      </c>
      <c r="AA105" s="598">
        <f>'Cost estimates'!Q$35</f>
        <v>9187.5600430549657</v>
      </c>
      <c r="AB105" s="598">
        <f>'Cost estimates'!R$35</f>
        <v>9187.5600430549657</v>
      </c>
      <c r="AC105" s="598">
        <f>'Cost estimates'!S$35</f>
        <v>9187.5600430549657</v>
      </c>
      <c r="AD105" s="598">
        <f>'Cost estimates'!T$35</f>
        <v>9187.5600430549657</v>
      </c>
      <c r="AE105" s="598">
        <f>'Cost estimates'!U$35</f>
        <v>9187.5600430549657</v>
      </c>
      <c r="AF105" s="598">
        <f>'Cost estimates'!V$35</f>
        <v>9187.5600430549657</v>
      </c>
      <c r="AG105" s="598">
        <f>'Cost estimates'!W$35</f>
        <v>9187.5600430549657</v>
      </c>
      <c r="AH105" s="598">
        <f>'Cost estimates'!X$35</f>
        <v>9187.5600430549657</v>
      </c>
      <c r="AI105" s="598">
        <f>'Cost estimates'!Y$35</f>
        <v>9187.5600430549657</v>
      </c>
      <c r="AJ105" s="598">
        <f>'Cost estimates'!Z$35</f>
        <v>9187.5600430549657</v>
      </c>
      <c r="AK105" s="598">
        <f>'Cost estimates'!AA$35</f>
        <v>0</v>
      </c>
      <c r="AL105" s="598">
        <f>'Cost estimates'!AB$35</f>
        <v>0</v>
      </c>
      <c r="AM105" s="598">
        <f>'Cost estimates'!AC$35</f>
        <v>0</v>
      </c>
      <c r="AN105" s="598">
        <f>'Cost estimates'!AD$35</f>
        <v>0</v>
      </c>
      <c r="AO105" s="598">
        <f>'Cost estimates'!AE$35</f>
        <v>0</v>
      </c>
      <c r="AP105" s="598">
        <f>'Cost estimates'!AF$35</f>
        <v>0</v>
      </c>
      <c r="AQ105" s="598">
        <f>'Cost estimates'!AG$35</f>
        <v>0</v>
      </c>
      <c r="AR105" s="598">
        <f>'Cost estimates'!AH$35</f>
        <v>0</v>
      </c>
      <c r="AS105" s="598">
        <f>'Cost estimates'!AI$35</f>
        <v>0</v>
      </c>
      <c r="AT105" s="598">
        <f>'Cost estimates'!AJ$35</f>
        <v>0</v>
      </c>
      <c r="AU105" s="598">
        <f>'Cost estimates'!AK$35</f>
        <v>0</v>
      </c>
      <c r="AV105" s="598">
        <f>'Cost estimates'!AL$35</f>
        <v>0</v>
      </c>
      <c r="AW105" s="598">
        <f>'Cost estimates'!AM$35</f>
        <v>0</v>
      </c>
      <c r="AX105" s="598">
        <f>'Cost estimates'!AN$35</f>
        <v>0</v>
      </c>
      <c r="AY105" s="598">
        <f>'Cost estimates'!AO$35</f>
        <v>0</v>
      </c>
      <c r="AZ105" s="598">
        <f>'Cost estimates'!AP$35</f>
        <v>0</v>
      </c>
    </row>
    <row r="106" spans="1:52" x14ac:dyDescent="0.25">
      <c r="A106" s="331"/>
      <c r="D106" s="281"/>
      <c r="E106" s="172" t="s">
        <v>854</v>
      </c>
      <c r="F106" s="172" t="s">
        <v>797</v>
      </c>
      <c r="G106" s="225" t="str">
        <f>G$116</f>
        <v>2020$</v>
      </c>
      <c r="H106" s="296">
        <f t="shared" ref="H106:H107" si="16">SUM(I106:AZ106)</f>
        <v>1424071.8066735195</v>
      </c>
      <c r="I106" s="337"/>
      <c r="J106" s="337"/>
      <c r="K106" s="337"/>
      <c r="L106" s="598"/>
      <c r="M106" s="598">
        <f>'Cost estimates'!C$28</f>
        <v>0</v>
      </c>
      <c r="N106" s="598">
        <f>'Cost estimates'!D$28</f>
        <v>0</v>
      </c>
      <c r="O106" s="598">
        <f>'Cost estimates'!E$28</f>
        <v>0</v>
      </c>
      <c r="P106" s="598">
        <f>'Cost estimates'!F$28</f>
        <v>0</v>
      </c>
      <c r="Q106" s="598">
        <f>'Cost estimates'!G$28</f>
        <v>71203.590333675995</v>
      </c>
      <c r="R106" s="598">
        <f>'Cost estimates'!H$28</f>
        <v>71203.590333675995</v>
      </c>
      <c r="S106" s="598">
        <f>'Cost estimates'!I$28</f>
        <v>71203.590333675995</v>
      </c>
      <c r="T106" s="598">
        <f>'Cost estimates'!J$28</f>
        <v>71203.590333675995</v>
      </c>
      <c r="U106" s="598">
        <f>'Cost estimates'!K$28</f>
        <v>71203.590333675995</v>
      </c>
      <c r="V106" s="598">
        <f>'Cost estimates'!L$28</f>
        <v>71203.590333675995</v>
      </c>
      <c r="W106" s="598">
        <f>'Cost estimates'!M$28</f>
        <v>71203.590333675995</v>
      </c>
      <c r="X106" s="598">
        <f>'Cost estimates'!N$28</f>
        <v>71203.590333675995</v>
      </c>
      <c r="Y106" s="598">
        <f>'Cost estimates'!O$28</f>
        <v>71203.590333675995</v>
      </c>
      <c r="Z106" s="598">
        <f>'Cost estimates'!P$28</f>
        <v>71203.590333675995</v>
      </c>
      <c r="AA106" s="598">
        <f>'Cost estimates'!Q$28</f>
        <v>71203.590333675995</v>
      </c>
      <c r="AB106" s="598">
        <f>'Cost estimates'!R$28</f>
        <v>71203.590333675995</v>
      </c>
      <c r="AC106" s="598">
        <f>'Cost estimates'!S$28</f>
        <v>71203.590333675995</v>
      </c>
      <c r="AD106" s="598">
        <f>'Cost estimates'!T$28</f>
        <v>71203.590333675995</v>
      </c>
      <c r="AE106" s="598">
        <f>'Cost estimates'!U$28</f>
        <v>71203.590333675995</v>
      </c>
      <c r="AF106" s="598">
        <f>'Cost estimates'!V$28</f>
        <v>71203.590333675995</v>
      </c>
      <c r="AG106" s="598">
        <f>'Cost estimates'!W$28</f>
        <v>71203.590333675995</v>
      </c>
      <c r="AH106" s="598">
        <f>'Cost estimates'!X$28</f>
        <v>71203.590333675995</v>
      </c>
      <c r="AI106" s="598">
        <f>'Cost estimates'!Y$28</f>
        <v>71203.590333675995</v>
      </c>
      <c r="AJ106" s="598">
        <f>'Cost estimates'!Z$28</f>
        <v>71203.590333675995</v>
      </c>
      <c r="AK106" s="598">
        <f>'Cost estimates'!AA$28</f>
        <v>0</v>
      </c>
      <c r="AL106" s="598">
        <f>'Cost estimates'!AB$28</f>
        <v>0</v>
      </c>
      <c r="AM106" s="598">
        <f>'Cost estimates'!AC$28</f>
        <v>0</v>
      </c>
      <c r="AN106" s="598">
        <f>'Cost estimates'!AK$12</f>
        <v>0</v>
      </c>
      <c r="AO106" s="598">
        <f>'Cost estimates'!AL$12</f>
        <v>0</v>
      </c>
      <c r="AP106" s="598">
        <f>'Cost estimates'!AM$12</f>
        <v>0</v>
      </c>
      <c r="AQ106" s="598">
        <f>'Cost estimates'!AN$12</f>
        <v>0</v>
      </c>
      <c r="AR106" s="598">
        <f>'Cost estimates'!AO$12</f>
        <v>0</v>
      </c>
      <c r="AS106" s="598">
        <f>'Cost estimates'!AP$12</f>
        <v>0</v>
      </c>
      <c r="AT106" s="598">
        <f>'Cost estimates'!AQ$12</f>
        <v>0</v>
      </c>
      <c r="AU106" s="598">
        <f>'Cost estimates'!AR$12</f>
        <v>0</v>
      </c>
      <c r="AV106" s="598">
        <f>'Cost estimates'!AS$12</f>
        <v>0</v>
      </c>
      <c r="AW106" s="598">
        <f>'Cost estimates'!AT$12</f>
        <v>0</v>
      </c>
      <c r="AX106" s="598">
        <f>'Cost estimates'!AU$12</f>
        <v>0</v>
      </c>
      <c r="AY106" s="598">
        <f>'Cost estimates'!AV$12</f>
        <v>0</v>
      </c>
      <c r="AZ106" s="598">
        <f>'Cost estimates'!AW$12</f>
        <v>0</v>
      </c>
    </row>
    <row r="107" spans="1:52" x14ac:dyDescent="0.25">
      <c r="A107" s="331"/>
      <c r="D107" s="281"/>
      <c r="E107" s="172" t="s">
        <v>855</v>
      </c>
      <c r="F107" s="172" t="s">
        <v>856</v>
      </c>
      <c r="G107" s="225" t="s">
        <v>382</v>
      </c>
      <c r="H107" s="296">
        <f t="shared" si="16"/>
        <v>-1240320.6058124206</v>
      </c>
      <c r="I107" s="530">
        <f>I105-I106</f>
        <v>0</v>
      </c>
      <c r="J107" s="530">
        <f t="shared" ref="J107:AZ107" si="17">J105-J106</f>
        <v>0</v>
      </c>
      <c r="K107" s="530">
        <f t="shared" si="17"/>
        <v>0</v>
      </c>
      <c r="L107" s="530">
        <f t="shared" si="17"/>
        <v>0</v>
      </c>
      <c r="M107" s="530">
        <f t="shared" si="17"/>
        <v>0</v>
      </c>
      <c r="N107" s="530">
        <f t="shared" si="17"/>
        <v>0</v>
      </c>
      <c r="O107" s="530">
        <f t="shared" si="17"/>
        <v>0</v>
      </c>
      <c r="P107" s="530">
        <f t="shared" si="17"/>
        <v>0</v>
      </c>
      <c r="Q107" s="530">
        <f t="shared" si="17"/>
        <v>-62016.030290621027</v>
      </c>
      <c r="R107" s="530">
        <f t="shared" si="17"/>
        <v>-62016.030290621027</v>
      </c>
      <c r="S107" s="530">
        <f t="shared" si="17"/>
        <v>-62016.030290621027</v>
      </c>
      <c r="T107" s="530">
        <f t="shared" si="17"/>
        <v>-62016.030290621027</v>
      </c>
      <c r="U107" s="530">
        <f t="shared" si="17"/>
        <v>-62016.030290621027</v>
      </c>
      <c r="V107" s="530">
        <f t="shared" si="17"/>
        <v>-62016.030290621027</v>
      </c>
      <c r="W107" s="530">
        <f t="shared" si="17"/>
        <v>-62016.030290621027</v>
      </c>
      <c r="X107" s="530">
        <f t="shared" si="17"/>
        <v>-62016.030290621027</v>
      </c>
      <c r="Y107" s="530">
        <f t="shared" si="17"/>
        <v>-62016.030290621027</v>
      </c>
      <c r="Z107" s="530">
        <f t="shared" si="17"/>
        <v>-62016.030290621027</v>
      </c>
      <c r="AA107" s="530">
        <f t="shared" si="17"/>
        <v>-62016.030290621027</v>
      </c>
      <c r="AB107" s="530">
        <f t="shared" si="17"/>
        <v>-62016.030290621027</v>
      </c>
      <c r="AC107" s="530">
        <f t="shared" si="17"/>
        <v>-62016.030290621027</v>
      </c>
      <c r="AD107" s="530">
        <f t="shared" si="17"/>
        <v>-62016.030290621027</v>
      </c>
      <c r="AE107" s="530">
        <f t="shared" si="17"/>
        <v>-62016.030290621027</v>
      </c>
      <c r="AF107" s="530">
        <f t="shared" si="17"/>
        <v>-62016.030290621027</v>
      </c>
      <c r="AG107" s="530">
        <f t="shared" si="17"/>
        <v>-62016.030290621027</v>
      </c>
      <c r="AH107" s="530">
        <f t="shared" si="17"/>
        <v>-62016.030290621027</v>
      </c>
      <c r="AI107" s="530">
        <f t="shared" si="17"/>
        <v>-62016.030290621027</v>
      </c>
      <c r="AJ107" s="530">
        <f t="shared" si="17"/>
        <v>-62016.030290621027</v>
      </c>
      <c r="AK107" s="530">
        <f t="shared" si="17"/>
        <v>0</v>
      </c>
      <c r="AL107" s="530">
        <f t="shared" si="17"/>
        <v>0</v>
      </c>
      <c r="AM107" s="530">
        <f t="shared" si="17"/>
        <v>0</v>
      </c>
      <c r="AN107" s="530">
        <f t="shared" si="17"/>
        <v>0</v>
      </c>
      <c r="AO107" s="530">
        <f t="shared" si="17"/>
        <v>0</v>
      </c>
      <c r="AP107" s="530">
        <f t="shared" si="17"/>
        <v>0</v>
      </c>
      <c r="AQ107" s="530">
        <f t="shared" si="17"/>
        <v>0</v>
      </c>
      <c r="AR107" s="530">
        <f t="shared" si="17"/>
        <v>0</v>
      </c>
      <c r="AS107" s="530">
        <f t="shared" si="17"/>
        <v>0</v>
      </c>
      <c r="AT107" s="530">
        <f t="shared" si="17"/>
        <v>0</v>
      </c>
      <c r="AU107" s="530">
        <f t="shared" si="17"/>
        <v>0</v>
      </c>
      <c r="AV107" s="530">
        <f t="shared" si="17"/>
        <v>0</v>
      </c>
      <c r="AW107" s="530">
        <f t="shared" si="17"/>
        <v>0</v>
      </c>
      <c r="AX107" s="530">
        <f t="shared" si="17"/>
        <v>0</v>
      </c>
      <c r="AY107" s="530">
        <f t="shared" si="17"/>
        <v>0</v>
      </c>
      <c r="AZ107" s="530">
        <f t="shared" si="17"/>
        <v>0</v>
      </c>
    </row>
    <row r="108" spans="1:52" x14ac:dyDescent="0.25">
      <c r="A108" s="331"/>
      <c r="D108" s="281"/>
      <c r="E108" s="172"/>
      <c r="F108" s="172"/>
      <c r="G108" s="225"/>
      <c r="H108" s="196"/>
      <c r="I108" s="529"/>
      <c r="J108" s="529"/>
      <c r="K108" s="529"/>
      <c r="L108" s="529"/>
      <c r="M108" s="529"/>
      <c r="N108" s="529"/>
      <c r="O108" s="529"/>
      <c r="P108" s="529"/>
      <c r="Q108" s="529"/>
      <c r="R108" s="529"/>
      <c r="S108" s="529"/>
      <c r="T108" s="529"/>
      <c r="U108" s="529"/>
      <c r="V108" s="529"/>
      <c r="W108" s="529"/>
      <c r="X108" s="529"/>
      <c r="Y108" s="529"/>
      <c r="Z108" s="529"/>
      <c r="AA108" s="529"/>
      <c r="AB108" s="529"/>
      <c r="AC108" s="529"/>
      <c r="AD108" s="529"/>
      <c r="AE108" s="529"/>
      <c r="AF108" s="529"/>
      <c r="AG108" s="529"/>
      <c r="AH108" s="529"/>
      <c r="AI108" s="529"/>
      <c r="AJ108" s="529"/>
      <c r="AK108" s="529"/>
      <c r="AL108" s="529"/>
      <c r="AM108" s="529"/>
      <c r="AN108" s="529"/>
      <c r="AO108" s="529"/>
      <c r="AP108" s="529"/>
      <c r="AQ108" s="529"/>
      <c r="AR108" s="529"/>
      <c r="AS108" s="529"/>
      <c r="AT108" s="529"/>
      <c r="AU108" s="529"/>
      <c r="AV108" s="529"/>
      <c r="AW108" s="529"/>
      <c r="AX108" s="529"/>
      <c r="AY108" s="529"/>
      <c r="AZ108" s="529"/>
    </row>
    <row r="109" spans="1:52" x14ac:dyDescent="0.25">
      <c r="A109" s="226"/>
      <c r="C109" s="171" t="s">
        <v>857</v>
      </c>
      <c r="D109" s="281"/>
      <c r="F109" s="281"/>
      <c r="G109" s="225"/>
      <c r="H109" s="296"/>
      <c r="I109" s="338"/>
      <c r="J109" s="338"/>
      <c r="K109" s="338"/>
      <c r="L109" s="338"/>
      <c r="M109" s="338"/>
      <c r="N109" s="338"/>
      <c r="O109" s="338"/>
      <c r="P109" s="338"/>
      <c r="Q109" s="338"/>
      <c r="R109" s="338"/>
      <c r="S109" s="338"/>
      <c r="T109" s="338"/>
      <c r="U109" s="338"/>
      <c r="V109" s="338"/>
      <c r="W109" s="338"/>
      <c r="X109" s="338"/>
      <c r="Y109" s="338"/>
      <c r="Z109" s="338"/>
      <c r="AA109" s="338"/>
      <c r="AB109" s="338"/>
      <c r="AC109" s="338"/>
      <c r="AD109" s="338"/>
      <c r="AE109" s="338"/>
      <c r="AF109" s="338"/>
      <c r="AG109" s="338"/>
      <c r="AH109" s="338"/>
      <c r="AI109" s="338"/>
      <c r="AJ109" s="338"/>
      <c r="AK109" s="338"/>
      <c r="AL109" s="338"/>
      <c r="AM109" s="338"/>
      <c r="AN109" s="338"/>
      <c r="AO109" s="338"/>
      <c r="AP109" s="338"/>
      <c r="AQ109" s="338"/>
      <c r="AR109" s="338"/>
      <c r="AS109" s="338"/>
      <c r="AT109" s="338"/>
      <c r="AU109" s="338"/>
      <c r="AV109" s="338"/>
      <c r="AW109" s="338"/>
      <c r="AX109" s="338"/>
      <c r="AY109" s="338"/>
      <c r="AZ109" s="338"/>
    </row>
    <row r="110" spans="1:52" x14ac:dyDescent="0.25">
      <c r="A110" s="226"/>
      <c r="B110" s="171"/>
      <c r="D110" s="281"/>
      <c r="E110" s="172" t="s">
        <v>858</v>
      </c>
      <c r="F110" s="172" t="s">
        <v>797</v>
      </c>
      <c r="G110" s="225" t="str">
        <f>G$116</f>
        <v>2020$</v>
      </c>
      <c r="H110" s="296">
        <f t="shared" ref="H110:H112" si="18">SUM(I110:AZ110)</f>
        <v>2756268.01291649</v>
      </c>
      <c r="I110" s="337"/>
      <c r="J110" s="337"/>
      <c r="K110" s="337"/>
      <c r="L110" s="337"/>
      <c r="M110" s="337">
        <f>'Cost estimates'!C$38</f>
        <v>0</v>
      </c>
      <c r="N110" s="598">
        <f>'Cost estimates'!D$38</f>
        <v>1378134.006458245</v>
      </c>
      <c r="O110" s="337">
        <f>'Cost estimates'!E$38</f>
        <v>0</v>
      </c>
      <c r="P110" s="337">
        <f>'Cost estimates'!F$38</f>
        <v>0</v>
      </c>
      <c r="Q110" s="337">
        <f>'Cost estimates'!G$38</f>
        <v>0</v>
      </c>
      <c r="R110" s="337">
        <f>'Cost estimates'!H$38</f>
        <v>0</v>
      </c>
      <c r="S110" s="337">
        <f>'Cost estimates'!I$38</f>
        <v>0</v>
      </c>
      <c r="T110" s="337">
        <f>'Cost estimates'!J$38</f>
        <v>0</v>
      </c>
      <c r="U110" s="337">
        <f>'Cost estimates'!K$38</f>
        <v>0</v>
      </c>
      <c r="V110" s="337">
        <f>'Cost estimates'!L$38</f>
        <v>0</v>
      </c>
      <c r="W110" s="337">
        <f>'Cost estimates'!M$38</f>
        <v>0</v>
      </c>
      <c r="X110" s="337">
        <f>'Cost estimates'!N$38</f>
        <v>0</v>
      </c>
      <c r="Y110" s="337">
        <f>'Cost estimates'!O$38</f>
        <v>0</v>
      </c>
      <c r="Z110" s="337">
        <f>'Cost estimates'!P$38</f>
        <v>0</v>
      </c>
      <c r="AA110" s="337">
        <f>'Cost estimates'!Q$38</f>
        <v>0</v>
      </c>
      <c r="AB110" s="337">
        <f>'Cost estimates'!R$38</f>
        <v>0</v>
      </c>
      <c r="AC110" s="337">
        <f>'Cost estimates'!S$38</f>
        <v>1378134.006458245</v>
      </c>
      <c r="AD110" s="337">
        <f>'Cost estimates'!T$38</f>
        <v>0</v>
      </c>
      <c r="AE110" s="337">
        <f>'Cost estimates'!U$38</f>
        <v>0</v>
      </c>
      <c r="AF110" s="337">
        <f>'Cost estimates'!V$38</f>
        <v>0</v>
      </c>
      <c r="AG110" s="337">
        <f>'Cost estimates'!W$38</f>
        <v>0</v>
      </c>
      <c r="AH110" s="337">
        <f>'Cost estimates'!X$38</f>
        <v>0</v>
      </c>
      <c r="AI110" s="337">
        <f>'Cost estimates'!Y$38</f>
        <v>0</v>
      </c>
      <c r="AJ110" s="337">
        <f>'Cost estimates'!Z$38</f>
        <v>0</v>
      </c>
      <c r="AK110" s="337">
        <f>'Cost estimates'!AA$38</f>
        <v>0</v>
      </c>
      <c r="AL110" s="337">
        <f>'Cost estimates'!AB$38</f>
        <v>0</v>
      </c>
      <c r="AM110" s="337">
        <f>'Cost estimates'!AC$38</f>
        <v>0</v>
      </c>
      <c r="AN110" s="337">
        <f>'Cost estimates'!AK$17</f>
        <v>0</v>
      </c>
      <c r="AO110" s="337">
        <f>'Cost estimates'!AL$17</f>
        <v>0</v>
      </c>
      <c r="AP110" s="337">
        <f>'Cost estimates'!AM$17</f>
        <v>0</v>
      </c>
      <c r="AQ110" s="337">
        <f>'Cost estimates'!AN$17</f>
        <v>0</v>
      </c>
      <c r="AR110" s="337">
        <f>'Cost estimates'!AO$17</f>
        <v>0</v>
      </c>
      <c r="AS110" s="337">
        <f>'Cost estimates'!AP$17</f>
        <v>0</v>
      </c>
      <c r="AT110" s="337">
        <f>'Cost estimates'!AQ$17</f>
        <v>0</v>
      </c>
      <c r="AU110" s="337">
        <f>'Cost estimates'!AR$17</f>
        <v>0</v>
      </c>
      <c r="AV110" s="337">
        <f>'Cost estimates'!AS$17</f>
        <v>0</v>
      </c>
      <c r="AW110" s="337">
        <f>'Cost estimates'!AT$17</f>
        <v>0</v>
      </c>
      <c r="AX110" s="337">
        <f>'Cost estimates'!AU$17</f>
        <v>0</v>
      </c>
      <c r="AY110" s="337">
        <f>'Cost estimates'!AV$17</f>
        <v>0</v>
      </c>
      <c r="AZ110" s="337">
        <f>'Cost estimates'!AW$17</f>
        <v>0</v>
      </c>
    </row>
    <row r="111" spans="1:52" x14ac:dyDescent="0.25">
      <c r="A111" s="331"/>
      <c r="C111" s="171"/>
      <c r="D111" s="281"/>
      <c r="E111" s="172" t="s">
        <v>859</v>
      </c>
      <c r="F111" s="172" t="s">
        <v>797</v>
      </c>
      <c r="G111" s="225" t="str">
        <f>G$116</f>
        <v>2020$</v>
      </c>
      <c r="H111" s="296">
        <f t="shared" si="18"/>
        <v>1378134.006458245</v>
      </c>
      <c r="I111" s="337"/>
      <c r="J111" s="337"/>
      <c r="K111" s="337"/>
      <c r="L111" s="337"/>
      <c r="M111" s="337">
        <f>'Cost estimates'!C$31</f>
        <v>0</v>
      </c>
      <c r="N111" s="337">
        <f>'Cost estimates'!D$31</f>
        <v>0</v>
      </c>
      <c r="O111" s="337">
        <f>'Cost estimates'!E$31</f>
        <v>0</v>
      </c>
      <c r="P111" s="337">
        <f>'Cost estimates'!F$31</f>
        <v>0</v>
      </c>
      <c r="Q111" s="337">
        <f>'Cost estimates'!G$31</f>
        <v>0</v>
      </c>
      <c r="R111" s="337">
        <f>'Cost estimates'!H$31</f>
        <v>0</v>
      </c>
      <c r="S111" s="337">
        <f>'Cost estimates'!I$31</f>
        <v>0</v>
      </c>
      <c r="T111" s="337">
        <f>'Cost estimates'!J$31</f>
        <v>0</v>
      </c>
      <c r="U111" s="337">
        <f>'Cost estimates'!K$31</f>
        <v>0</v>
      </c>
      <c r="V111" s="337">
        <f>'Cost estimates'!L$31</f>
        <v>0</v>
      </c>
      <c r="W111" s="337">
        <f>'Cost estimates'!M$31</f>
        <v>0</v>
      </c>
      <c r="X111" s="337">
        <f>'Cost estimates'!N$31</f>
        <v>0</v>
      </c>
      <c r="Y111" s="337">
        <f>'Cost estimates'!O$31</f>
        <v>0</v>
      </c>
      <c r="Z111" s="337">
        <f>'Cost estimates'!P$31</f>
        <v>0</v>
      </c>
      <c r="AA111" s="337">
        <f>'Cost estimates'!Q$31</f>
        <v>0</v>
      </c>
      <c r="AB111" s="337">
        <f>'Cost estimates'!R$31</f>
        <v>0</v>
      </c>
      <c r="AC111" s="337">
        <f>'Cost estimates'!S$31</f>
        <v>0</v>
      </c>
      <c r="AD111" s="337">
        <f>'Cost estimates'!T$31</f>
        <v>0</v>
      </c>
      <c r="AE111" s="337">
        <f>'Cost estimates'!U$31</f>
        <v>1378134.006458245</v>
      </c>
      <c r="AF111" s="337">
        <f>'Cost estimates'!V$31</f>
        <v>0</v>
      </c>
      <c r="AG111" s="337">
        <f>'Cost estimates'!W$31</f>
        <v>0</v>
      </c>
      <c r="AH111" s="337">
        <f>'Cost estimates'!X$31</f>
        <v>0</v>
      </c>
      <c r="AI111" s="337">
        <f>'Cost estimates'!Y$31</f>
        <v>0</v>
      </c>
      <c r="AJ111" s="337">
        <f>'Cost estimates'!Z$31</f>
        <v>0</v>
      </c>
      <c r="AK111" s="337">
        <f>'Cost estimates'!AA$31</f>
        <v>0</v>
      </c>
      <c r="AL111" s="337">
        <f>'Cost estimates'!AB$31</f>
        <v>0</v>
      </c>
      <c r="AM111" s="337">
        <f>'Cost estimates'!AC$31</f>
        <v>0</v>
      </c>
      <c r="AN111" s="337">
        <f>'Cost estimates'!AD$31</f>
        <v>0</v>
      </c>
      <c r="AO111" s="337">
        <f>'Cost estimates'!AE$31</f>
        <v>0</v>
      </c>
      <c r="AP111" s="337">
        <f>'Cost estimates'!AF$31</f>
        <v>0</v>
      </c>
      <c r="AQ111" s="337">
        <f>'Cost estimates'!AG$31</f>
        <v>0</v>
      </c>
      <c r="AR111" s="337">
        <f>'Cost estimates'!AH$31</f>
        <v>0</v>
      </c>
      <c r="AS111" s="337">
        <f>'Cost estimates'!AI$31</f>
        <v>0</v>
      </c>
      <c r="AT111" s="337">
        <f>'Cost estimates'!AJ$31</f>
        <v>0</v>
      </c>
      <c r="AU111" s="337">
        <f>'Cost estimates'!AK$31</f>
        <v>0</v>
      </c>
      <c r="AV111" s="337">
        <f>'Cost estimates'!AL$31</f>
        <v>0</v>
      </c>
      <c r="AW111" s="337">
        <f>'Cost estimates'!AM$31</f>
        <v>0</v>
      </c>
      <c r="AX111" s="337">
        <f>'Cost estimates'!AN$31</f>
        <v>0</v>
      </c>
      <c r="AY111" s="337">
        <f>'Cost estimates'!AO$31</f>
        <v>0</v>
      </c>
      <c r="AZ111" s="337">
        <f>'Cost estimates'!AP$31</f>
        <v>0</v>
      </c>
    </row>
    <row r="112" spans="1:52" x14ac:dyDescent="0.25">
      <c r="A112" s="331"/>
      <c r="C112" s="171"/>
      <c r="D112" s="281"/>
      <c r="E112" s="172" t="s">
        <v>860</v>
      </c>
      <c r="F112" s="172" t="s">
        <v>856</v>
      </c>
      <c r="G112" s="225" t="s">
        <v>382</v>
      </c>
      <c r="H112" s="296">
        <f t="shared" si="18"/>
        <v>1378134.006458245</v>
      </c>
      <c r="I112" s="530">
        <f>I110-I111</f>
        <v>0</v>
      </c>
      <c r="J112" s="530">
        <f t="shared" ref="J112" si="19">J110-J111</f>
        <v>0</v>
      </c>
      <c r="K112" s="530">
        <f t="shared" ref="K112" si="20">K110-K111</f>
        <v>0</v>
      </c>
      <c r="L112" s="530">
        <f t="shared" ref="L112" si="21">L110-L111</f>
        <v>0</v>
      </c>
      <c r="M112" s="530">
        <f t="shared" ref="M112" si="22">M110-M111</f>
        <v>0</v>
      </c>
      <c r="N112" s="530">
        <f t="shared" ref="N112" si="23">N110-N111</f>
        <v>1378134.006458245</v>
      </c>
      <c r="O112" s="530">
        <f t="shared" ref="O112" si="24">O110-O111</f>
        <v>0</v>
      </c>
      <c r="P112" s="530">
        <f t="shared" ref="P112" si="25">P110-P111</f>
        <v>0</v>
      </c>
      <c r="Q112" s="530">
        <f t="shared" ref="Q112" si="26">Q110-Q111</f>
        <v>0</v>
      </c>
      <c r="R112" s="530">
        <f t="shared" ref="R112" si="27">R110-R111</f>
        <v>0</v>
      </c>
      <c r="S112" s="530">
        <f t="shared" ref="S112" si="28">S110-S111</f>
        <v>0</v>
      </c>
      <c r="T112" s="530">
        <f t="shared" ref="T112" si="29">T110-T111</f>
        <v>0</v>
      </c>
      <c r="U112" s="530">
        <f t="shared" ref="U112" si="30">U110-U111</f>
        <v>0</v>
      </c>
      <c r="V112" s="530">
        <f t="shared" ref="V112" si="31">V110-V111</f>
        <v>0</v>
      </c>
      <c r="W112" s="530">
        <f t="shared" ref="W112" si="32">W110-W111</f>
        <v>0</v>
      </c>
      <c r="X112" s="530">
        <f t="shared" ref="X112" si="33">X110-X111</f>
        <v>0</v>
      </c>
      <c r="Y112" s="530">
        <f t="shared" ref="Y112" si="34">Y110-Y111</f>
        <v>0</v>
      </c>
      <c r="Z112" s="530">
        <f t="shared" ref="Z112" si="35">Z110-Z111</f>
        <v>0</v>
      </c>
      <c r="AA112" s="530">
        <f t="shared" ref="AA112" si="36">AA110-AA111</f>
        <v>0</v>
      </c>
      <c r="AB112" s="530">
        <f t="shared" ref="AB112" si="37">AB110-AB111</f>
        <v>0</v>
      </c>
      <c r="AC112" s="530">
        <f t="shared" ref="AC112" si="38">AC110-AC111</f>
        <v>1378134.006458245</v>
      </c>
      <c r="AD112" s="530">
        <f t="shared" ref="AD112" si="39">AD110-AD111</f>
        <v>0</v>
      </c>
      <c r="AE112" s="530">
        <f t="shared" ref="AE112" si="40">AE110-AE111</f>
        <v>-1378134.006458245</v>
      </c>
      <c r="AF112" s="530">
        <f t="shared" ref="AF112" si="41">AF110-AF111</f>
        <v>0</v>
      </c>
      <c r="AG112" s="530">
        <f t="shared" ref="AG112" si="42">AG110-AG111</f>
        <v>0</v>
      </c>
      <c r="AH112" s="530">
        <f t="shared" ref="AH112" si="43">AH110-AH111</f>
        <v>0</v>
      </c>
      <c r="AI112" s="530">
        <f t="shared" ref="AI112" si="44">AI110-AI111</f>
        <v>0</v>
      </c>
      <c r="AJ112" s="530">
        <f t="shared" ref="AJ112" si="45">AJ110-AJ111</f>
        <v>0</v>
      </c>
      <c r="AK112" s="530">
        <f t="shared" ref="AK112" si="46">AK110-AK111</f>
        <v>0</v>
      </c>
      <c r="AL112" s="530">
        <f t="shared" ref="AL112" si="47">AL110-AL111</f>
        <v>0</v>
      </c>
      <c r="AM112" s="530">
        <f t="shared" ref="AM112" si="48">AM110-AM111</f>
        <v>0</v>
      </c>
      <c r="AN112" s="530">
        <f t="shared" ref="AN112" si="49">AN110-AN111</f>
        <v>0</v>
      </c>
      <c r="AO112" s="530">
        <f t="shared" ref="AO112" si="50">AO110-AO111</f>
        <v>0</v>
      </c>
      <c r="AP112" s="530">
        <f t="shared" ref="AP112" si="51">AP110-AP111</f>
        <v>0</v>
      </c>
      <c r="AQ112" s="530">
        <f t="shared" ref="AQ112" si="52">AQ110-AQ111</f>
        <v>0</v>
      </c>
      <c r="AR112" s="530">
        <f t="shared" ref="AR112" si="53">AR110-AR111</f>
        <v>0</v>
      </c>
      <c r="AS112" s="530">
        <f t="shared" ref="AS112" si="54">AS110-AS111</f>
        <v>0</v>
      </c>
      <c r="AT112" s="530">
        <f t="shared" ref="AT112" si="55">AT110-AT111</f>
        <v>0</v>
      </c>
      <c r="AU112" s="530">
        <f t="shared" ref="AU112" si="56">AU110-AU111</f>
        <v>0</v>
      </c>
      <c r="AV112" s="530">
        <f t="shared" ref="AV112" si="57">AV110-AV111</f>
        <v>0</v>
      </c>
      <c r="AW112" s="530">
        <f t="shared" ref="AW112" si="58">AW110-AW111</f>
        <v>0</v>
      </c>
      <c r="AX112" s="530">
        <f t="shared" ref="AX112" si="59">AX110-AX111</f>
        <v>0</v>
      </c>
      <c r="AY112" s="530">
        <f t="shared" ref="AY112" si="60">AY110-AY111</f>
        <v>0</v>
      </c>
      <c r="AZ112" s="530">
        <f t="shared" ref="AZ112" si="61">AZ110-AZ111</f>
        <v>0</v>
      </c>
    </row>
    <row r="114" spans="1:52" x14ac:dyDescent="0.25">
      <c r="A114" s="226" t="s">
        <v>861</v>
      </c>
      <c r="B114" s="171"/>
      <c r="D114" s="281"/>
      <c r="F114" s="281"/>
      <c r="G114" s="225"/>
      <c r="H114" s="296"/>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84"/>
      <c r="AL114" s="184"/>
      <c r="AM114" s="184"/>
      <c r="AN114" s="184"/>
      <c r="AO114" s="184"/>
      <c r="AP114" s="184"/>
      <c r="AQ114" s="184"/>
      <c r="AR114" s="184"/>
      <c r="AS114" s="184"/>
      <c r="AT114" s="184"/>
      <c r="AU114" s="184"/>
      <c r="AV114" s="184"/>
      <c r="AW114" s="184"/>
      <c r="AX114" s="184"/>
      <c r="AY114" s="184"/>
      <c r="AZ114" s="184"/>
    </row>
    <row r="115" spans="1:52" x14ac:dyDescent="0.25">
      <c r="A115" s="226"/>
      <c r="B115" s="171"/>
      <c r="D115" s="281"/>
      <c r="F115" s="281"/>
      <c r="G115" s="225"/>
      <c r="H115" s="296"/>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84"/>
      <c r="AL115" s="184"/>
      <c r="AM115" s="184"/>
      <c r="AN115" s="184"/>
      <c r="AO115" s="184"/>
      <c r="AP115" s="184"/>
      <c r="AQ115" s="184"/>
      <c r="AR115" s="184"/>
      <c r="AS115" s="184"/>
      <c r="AT115" s="184"/>
      <c r="AU115" s="184"/>
      <c r="AV115" s="184"/>
      <c r="AW115" s="184"/>
      <c r="AX115" s="184"/>
      <c r="AY115" s="184"/>
      <c r="AZ115" s="184"/>
    </row>
    <row r="116" spans="1:52" x14ac:dyDescent="0.25">
      <c r="A116" s="331"/>
      <c r="C116" s="171"/>
      <c r="D116" s="281"/>
      <c r="E116" t="s">
        <v>862</v>
      </c>
      <c r="F116" s="172" t="s">
        <v>797</v>
      </c>
      <c r="G116" s="225" t="str">
        <f>StockValueC!H14</f>
        <v>2020$</v>
      </c>
      <c r="H116" s="296">
        <f>SUM(I116:AZ116)</f>
        <v>0</v>
      </c>
      <c r="I116" s="332"/>
      <c r="J116" s="332"/>
      <c r="K116" s="333"/>
      <c r="L116" s="333"/>
      <c r="M116" s="333"/>
      <c r="N116" s="333"/>
      <c r="O116" s="333"/>
      <c r="P116" s="333"/>
      <c r="Q116" s="332"/>
      <c r="R116" s="332"/>
      <c r="S116" s="332"/>
      <c r="T116" s="332"/>
      <c r="U116" s="332"/>
      <c r="V116" s="332"/>
      <c r="W116" s="332"/>
      <c r="X116" s="332"/>
      <c r="Y116" s="332"/>
      <c r="Z116" s="332"/>
      <c r="AA116" s="332"/>
      <c r="AB116" s="332"/>
      <c r="AC116" s="332"/>
      <c r="AD116" s="332"/>
      <c r="AE116" s="332"/>
      <c r="AF116" s="332"/>
      <c r="AG116" s="332"/>
      <c r="AH116" s="332"/>
      <c r="AI116" s="332"/>
      <c r="AJ116" s="332"/>
      <c r="AK116" s="334"/>
      <c r="AL116" s="334"/>
      <c r="AM116" s="334"/>
      <c r="AN116" s="334"/>
      <c r="AO116" s="334"/>
      <c r="AP116" s="334"/>
      <c r="AQ116" s="334"/>
      <c r="AR116" s="334"/>
      <c r="AS116" s="334"/>
      <c r="AT116" s="334"/>
      <c r="AU116" s="334"/>
      <c r="AV116" s="334"/>
      <c r="AW116" s="334"/>
      <c r="AX116" s="334"/>
      <c r="AY116" s="334"/>
      <c r="AZ116" s="334"/>
    </row>
    <row r="117" spans="1:52" x14ac:dyDescent="0.25">
      <c r="A117" s="335"/>
      <c r="C117" s="171"/>
      <c r="D117" s="281"/>
      <c r="E117" t="s">
        <v>863</v>
      </c>
      <c r="F117" s="281" t="s">
        <v>797</v>
      </c>
      <c r="G117" s="225" t="str">
        <f>G$116</f>
        <v>2020$</v>
      </c>
      <c r="H117" s="296">
        <f>SUM(I117:AZ117)</f>
        <v>0</v>
      </c>
      <c r="I117" s="332"/>
      <c r="J117" s="332"/>
      <c r="K117" s="332"/>
      <c r="L117" s="332"/>
      <c r="M117" s="332"/>
      <c r="N117" s="332"/>
      <c r="O117" s="332"/>
      <c r="P117" s="332"/>
      <c r="Q117" s="332"/>
      <c r="R117" s="332"/>
      <c r="S117" s="332"/>
      <c r="T117" s="332"/>
      <c r="U117" s="332"/>
      <c r="V117" s="332"/>
      <c r="W117" s="332"/>
      <c r="X117" s="332"/>
      <c r="Y117" s="332"/>
      <c r="Z117" s="332"/>
      <c r="AA117" s="332"/>
      <c r="AB117" s="332"/>
      <c r="AC117" s="332"/>
      <c r="AD117" s="332"/>
      <c r="AE117" s="332"/>
      <c r="AF117" s="332"/>
      <c r="AG117" s="332"/>
      <c r="AH117" s="332"/>
      <c r="AI117" s="332"/>
      <c r="AJ117" s="332"/>
      <c r="AK117" s="334"/>
      <c r="AL117" s="334"/>
      <c r="AM117" s="334"/>
      <c r="AN117" s="334"/>
      <c r="AO117" s="334"/>
      <c r="AP117" s="334"/>
      <c r="AQ117" s="334"/>
      <c r="AR117" s="334"/>
      <c r="AS117" s="334"/>
      <c r="AT117" s="334"/>
      <c r="AU117" s="334"/>
      <c r="AV117" s="334"/>
      <c r="AW117" s="334"/>
      <c r="AX117" s="334"/>
      <c r="AY117" s="334"/>
      <c r="AZ117" s="334"/>
    </row>
    <row r="118" spans="1:52" x14ac:dyDescent="0.25">
      <c r="A118" s="331"/>
      <c r="C118" s="171"/>
      <c r="D118" s="281"/>
      <c r="E118" t="s">
        <v>207</v>
      </c>
      <c r="F118" s="281" t="s">
        <v>797</v>
      </c>
      <c r="G118" s="225" t="str">
        <f>G$116</f>
        <v>2020$</v>
      </c>
      <c r="H118" s="296">
        <f>SUM(I118:AZ118)</f>
        <v>16556560.26590761</v>
      </c>
      <c r="I118" s="334"/>
      <c r="J118" s="334"/>
      <c r="K118" s="334"/>
      <c r="L118" s="334"/>
      <c r="M118" s="334">
        <f>'Cost estimates'!C24</f>
        <v>1115428.1586817603</v>
      </c>
      <c r="N118" s="334">
        <f>'Cost estimates'!D24</f>
        <v>3898583.8555867355</v>
      </c>
      <c r="O118" s="334">
        <f>'Cost estimates'!E24</f>
        <v>6374493.9499971978</v>
      </c>
      <c r="P118" s="334">
        <f>'Cost estimates'!F24</f>
        <v>5168054.3016419169</v>
      </c>
      <c r="Q118" s="334"/>
      <c r="R118" s="334"/>
      <c r="S118" s="334"/>
      <c r="T118" s="334"/>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row>
    <row r="119" spans="1:52" x14ac:dyDescent="0.25">
      <c r="A119" s="331"/>
      <c r="C119" s="171"/>
      <c r="D119" s="281"/>
      <c r="E119" t="s">
        <v>864</v>
      </c>
      <c r="F119" s="172" t="s">
        <v>797</v>
      </c>
      <c r="G119" s="225" t="str">
        <f>G$116</f>
        <v>2020$</v>
      </c>
      <c r="H119" s="296">
        <f>SUM(I119:AZ119)</f>
        <v>16556560.26590761</v>
      </c>
      <c r="I119" s="499">
        <f>SUM(I116:I118)</f>
        <v>0</v>
      </c>
      <c r="J119" s="499">
        <f t="shared" ref="J119:AZ119" si="62">SUM(J116:J118)</f>
        <v>0</v>
      </c>
      <c r="K119" s="499">
        <f t="shared" si="62"/>
        <v>0</v>
      </c>
      <c r="L119" s="499">
        <f t="shared" si="62"/>
        <v>0</v>
      </c>
      <c r="M119" s="499">
        <f t="shared" si="62"/>
        <v>1115428.1586817603</v>
      </c>
      <c r="N119" s="499">
        <f t="shared" si="62"/>
        <v>3898583.8555867355</v>
      </c>
      <c r="O119" s="499">
        <f t="shared" si="62"/>
        <v>6374493.9499971978</v>
      </c>
      <c r="P119" s="499">
        <f t="shared" si="62"/>
        <v>5168054.3016419169</v>
      </c>
      <c r="Q119" s="499">
        <f t="shared" si="62"/>
        <v>0</v>
      </c>
      <c r="R119" s="499">
        <f t="shared" si="62"/>
        <v>0</v>
      </c>
      <c r="S119" s="499">
        <f t="shared" si="62"/>
        <v>0</v>
      </c>
      <c r="T119" s="499">
        <f t="shared" si="62"/>
        <v>0</v>
      </c>
      <c r="U119" s="499">
        <f t="shared" si="62"/>
        <v>0</v>
      </c>
      <c r="V119" s="499">
        <f t="shared" si="62"/>
        <v>0</v>
      </c>
      <c r="W119" s="499">
        <f t="shared" si="62"/>
        <v>0</v>
      </c>
      <c r="X119" s="499">
        <f t="shared" si="62"/>
        <v>0</v>
      </c>
      <c r="Y119" s="499">
        <f t="shared" si="62"/>
        <v>0</v>
      </c>
      <c r="Z119" s="499">
        <f t="shared" si="62"/>
        <v>0</v>
      </c>
      <c r="AA119" s="499">
        <f t="shared" si="62"/>
        <v>0</v>
      </c>
      <c r="AB119" s="499">
        <f t="shared" si="62"/>
        <v>0</v>
      </c>
      <c r="AC119" s="499">
        <f t="shared" si="62"/>
        <v>0</v>
      </c>
      <c r="AD119" s="499">
        <f t="shared" si="62"/>
        <v>0</v>
      </c>
      <c r="AE119" s="499">
        <f t="shared" si="62"/>
        <v>0</v>
      </c>
      <c r="AF119" s="499">
        <f t="shared" si="62"/>
        <v>0</v>
      </c>
      <c r="AG119" s="499">
        <f t="shared" si="62"/>
        <v>0</v>
      </c>
      <c r="AH119" s="499">
        <f t="shared" si="62"/>
        <v>0</v>
      </c>
      <c r="AI119" s="499">
        <f t="shared" si="62"/>
        <v>0</v>
      </c>
      <c r="AJ119" s="499">
        <f t="shared" si="62"/>
        <v>0</v>
      </c>
      <c r="AK119" s="499">
        <f t="shared" si="62"/>
        <v>0</v>
      </c>
      <c r="AL119" s="499">
        <f t="shared" si="62"/>
        <v>0</v>
      </c>
      <c r="AM119" s="499">
        <f t="shared" si="62"/>
        <v>0</v>
      </c>
      <c r="AN119" s="499">
        <f t="shared" si="62"/>
        <v>0</v>
      </c>
      <c r="AO119" s="499">
        <f t="shared" si="62"/>
        <v>0</v>
      </c>
      <c r="AP119" s="499">
        <f t="shared" si="62"/>
        <v>0</v>
      </c>
      <c r="AQ119" s="499">
        <f t="shared" si="62"/>
        <v>0</v>
      </c>
      <c r="AR119" s="499">
        <f t="shared" si="62"/>
        <v>0</v>
      </c>
      <c r="AS119" s="499">
        <f t="shared" si="62"/>
        <v>0</v>
      </c>
      <c r="AT119" s="499">
        <f t="shared" si="62"/>
        <v>0</v>
      </c>
      <c r="AU119" s="499">
        <f t="shared" si="62"/>
        <v>0</v>
      </c>
      <c r="AV119" s="499">
        <f t="shared" si="62"/>
        <v>0</v>
      </c>
      <c r="AW119" s="499">
        <f t="shared" si="62"/>
        <v>0</v>
      </c>
      <c r="AX119" s="499">
        <f t="shared" si="62"/>
        <v>0</v>
      </c>
      <c r="AY119" s="499">
        <f t="shared" si="62"/>
        <v>0</v>
      </c>
      <c r="AZ119" s="499">
        <f t="shared" si="62"/>
        <v>0</v>
      </c>
    </row>
    <row r="120" spans="1:52" x14ac:dyDescent="0.25">
      <c r="A120" s="331"/>
      <c r="C120" s="171"/>
      <c r="D120" s="281"/>
      <c r="E120" s="180"/>
      <c r="F120" s="281"/>
      <c r="G120" s="328"/>
      <c r="H120" s="296"/>
      <c r="I120" s="336"/>
      <c r="J120" s="336"/>
      <c r="K120" s="336"/>
      <c r="L120" s="336"/>
      <c r="M120" s="336"/>
      <c r="N120" s="336"/>
      <c r="O120" s="336"/>
      <c r="P120" s="336"/>
      <c r="Q120" s="336"/>
      <c r="R120" s="336"/>
      <c r="S120" s="336"/>
      <c r="T120" s="336"/>
      <c r="U120" s="336"/>
      <c r="V120" s="336"/>
      <c r="W120" s="336"/>
      <c r="X120" s="336"/>
      <c r="Y120" s="336"/>
      <c r="Z120" s="336"/>
      <c r="AA120" s="336"/>
      <c r="AB120" s="336"/>
      <c r="AC120" s="336"/>
      <c r="AD120" s="336"/>
      <c r="AE120" s="336"/>
      <c r="AF120" s="336"/>
      <c r="AG120" s="336"/>
      <c r="AH120" s="336"/>
      <c r="AI120" s="336"/>
      <c r="AJ120" s="336"/>
      <c r="AK120" s="336"/>
      <c r="AL120" s="336"/>
      <c r="AM120" s="336"/>
      <c r="AN120" s="336"/>
      <c r="AO120" s="336"/>
      <c r="AP120" s="336"/>
      <c r="AQ120" s="336"/>
      <c r="AR120" s="336"/>
      <c r="AS120" s="336"/>
      <c r="AT120" s="336"/>
      <c r="AU120" s="336"/>
      <c r="AV120" s="336"/>
      <c r="AW120" s="336"/>
      <c r="AX120" s="336"/>
      <c r="AY120" s="336"/>
      <c r="AZ120" s="336"/>
    </row>
  </sheetData>
  <mergeCells count="1">
    <mergeCell ref="C10:G10"/>
  </mergeCells>
  <dataValidations count="2">
    <dataValidation type="list" allowBlank="1" showInputMessage="1" showErrorMessage="1" sqref="G48" xr:uid="{0DD362F2-6A22-44CB-8B3D-E26505651DBA}">
      <formula1>$I$48:$J$48</formula1>
    </dataValidation>
    <dataValidation allowBlank="1" showInputMessage="1" showErrorMessage="1" promptTitle="Calc!" prompt="NOT computed from AADT and V/C since no change in those- assuming delay will be minimized and speed will be proportionallly imrpoved_x000a_" sqref="E15" xr:uid="{4770A5F0-9E39-4BC6-964F-17C661BF67A5}"/>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D786-62A8-4B54-BE82-7139AD94A382}">
  <sheetPr>
    <tabColor theme="7"/>
  </sheetPr>
  <dimension ref="A2:AZ52"/>
  <sheetViews>
    <sheetView showGridLines="0" workbookViewId="0">
      <pane xSplit="8" ySplit="5" topLeftCell="AG36" activePane="bottomRight" state="frozen"/>
      <selection pane="topRight" activeCell="I52" sqref="I52:AZ52"/>
      <selection pane="bottomLeft" activeCell="I52" sqref="I52:AZ52"/>
      <selection pane="bottomRight" activeCell="AJ49" sqref="AJ49"/>
    </sheetView>
  </sheetViews>
  <sheetFormatPr defaultColWidth="0" defaultRowHeight="15" x14ac:dyDescent="0.25"/>
  <cols>
    <col min="1" max="4" width="2.140625" customWidth="1"/>
    <col min="5" max="5" width="37.140625" customWidth="1"/>
    <col min="6" max="6" width="41.140625" customWidth="1"/>
    <col min="7" max="7" width="21.85546875" customWidth="1"/>
    <col min="8" max="52" width="9.140625" customWidth="1"/>
    <col min="53" max="16384" width="9.140625" hidden="1"/>
  </cols>
  <sheetData>
    <row r="2" spans="1:52" x14ac:dyDescent="0.25">
      <c r="G2" s="19" t="s">
        <v>339</v>
      </c>
      <c r="H2" s="19"/>
      <c r="I2" s="19">
        <v>2020</v>
      </c>
      <c r="J2" s="19">
        <v>2021</v>
      </c>
      <c r="K2" s="19">
        <v>2022</v>
      </c>
      <c r="L2" s="19">
        <v>2023</v>
      </c>
      <c r="M2" s="19">
        <v>2024</v>
      </c>
      <c r="N2" s="19">
        <v>2025</v>
      </c>
      <c r="O2" s="19">
        <v>2026</v>
      </c>
      <c r="P2" s="19">
        <v>2027</v>
      </c>
      <c r="Q2" s="19">
        <v>2028</v>
      </c>
      <c r="R2" s="19">
        <v>2029</v>
      </c>
      <c r="S2" s="19">
        <v>2030</v>
      </c>
      <c r="T2" s="19">
        <v>2031</v>
      </c>
      <c r="U2" s="19">
        <v>2032</v>
      </c>
      <c r="V2" s="19">
        <v>2033</v>
      </c>
      <c r="W2" s="19">
        <v>2034</v>
      </c>
      <c r="X2" s="19">
        <v>2035</v>
      </c>
      <c r="Y2" s="19">
        <v>2036</v>
      </c>
      <c r="Z2" s="19">
        <v>2037</v>
      </c>
      <c r="AA2" s="19">
        <v>2038</v>
      </c>
      <c r="AB2" s="19">
        <v>2039</v>
      </c>
      <c r="AC2" s="19">
        <v>2040</v>
      </c>
      <c r="AD2" s="19">
        <v>2041</v>
      </c>
      <c r="AE2" s="19">
        <v>2042</v>
      </c>
      <c r="AF2" s="19">
        <v>2043</v>
      </c>
      <c r="AG2" s="19">
        <v>2044</v>
      </c>
      <c r="AH2" s="19">
        <v>2045</v>
      </c>
      <c r="AI2" s="19">
        <v>2046</v>
      </c>
      <c r="AJ2" s="19">
        <v>2047</v>
      </c>
      <c r="AK2" s="19">
        <v>2048</v>
      </c>
      <c r="AL2" s="19">
        <v>2049</v>
      </c>
      <c r="AM2" s="19">
        <v>2050</v>
      </c>
      <c r="AN2" s="19">
        <v>2051</v>
      </c>
      <c r="AO2" s="19">
        <v>2052</v>
      </c>
      <c r="AP2" s="19">
        <v>2053</v>
      </c>
      <c r="AQ2" s="19">
        <v>2054</v>
      </c>
      <c r="AR2" s="19">
        <v>2055</v>
      </c>
      <c r="AS2" s="19">
        <v>2056</v>
      </c>
      <c r="AT2" s="19">
        <v>2057</v>
      </c>
      <c r="AU2" s="19">
        <v>2058</v>
      </c>
      <c r="AV2" s="19">
        <v>2059</v>
      </c>
      <c r="AW2" s="19">
        <v>2060</v>
      </c>
      <c r="AX2" s="19">
        <v>2061</v>
      </c>
      <c r="AY2" s="19">
        <v>2062</v>
      </c>
      <c r="AZ2" s="19">
        <v>2063</v>
      </c>
    </row>
    <row r="3" spans="1:52" s="473" customFormat="1" x14ac:dyDescent="0.25">
      <c r="A3" s="474"/>
      <c r="B3" s="475"/>
      <c r="C3" s="475"/>
      <c r="E3" s="193" t="str">
        <f>'Discount Calc'!E$33</f>
        <v>Forecast period flag</v>
      </c>
      <c r="F3" s="193">
        <f>'Discount Calc'!F$33</f>
        <v>0</v>
      </c>
      <c r="G3" s="193" t="str">
        <f>'Discount Calc'!G$33</f>
        <v>Factor</v>
      </c>
      <c r="H3" s="193">
        <f>'Discount Calc'!H$33</f>
        <v>24</v>
      </c>
      <c r="I3" s="193">
        <f>'Discount Calc'!I$33</f>
        <v>0</v>
      </c>
      <c r="J3" s="193">
        <f>'Discount Calc'!J$33</f>
        <v>0</v>
      </c>
      <c r="K3" s="193">
        <f>'Discount Calc'!K$33</f>
        <v>0</v>
      </c>
      <c r="L3" s="193">
        <f>'Discount Calc'!L$33</f>
        <v>0</v>
      </c>
      <c r="M3" s="193">
        <f>'Discount Calc'!M$33</f>
        <v>1</v>
      </c>
      <c r="N3" s="193">
        <f>'Discount Calc'!N$33</f>
        <v>1</v>
      </c>
      <c r="O3" s="193">
        <f>'Discount Calc'!O$33</f>
        <v>1</v>
      </c>
      <c r="P3" s="193">
        <f>'Discount Calc'!P$33</f>
        <v>1</v>
      </c>
      <c r="Q3" s="193">
        <f>'Discount Calc'!Q$33</f>
        <v>1</v>
      </c>
      <c r="R3" s="193">
        <f>'Discount Calc'!R$33</f>
        <v>1</v>
      </c>
      <c r="S3" s="193">
        <f>'Discount Calc'!S$33</f>
        <v>1</v>
      </c>
      <c r="T3" s="193">
        <f>'Discount Calc'!T$33</f>
        <v>1</v>
      </c>
      <c r="U3" s="193">
        <f>'Discount Calc'!U$33</f>
        <v>1</v>
      </c>
      <c r="V3" s="193">
        <f>'Discount Calc'!V$33</f>
        <v>1</v>
      </c>
      <c r="W3" s="193">
        <f>'Discount Calc'!W$33</f>
        <v>1</v>
      </c>
      <c r="X3" s="193">
        <f>'Discount Calc'!X$33</f>
        <v>1</v>
      </c>
      <c r="Y3" s="193">
        <f>'Discount Calc'!Y$33</f>
        <v>1</v>
      </c>
      <c r="Z3" s="193">
        <f>'Discount Calc'!Z$33</f>
        <v>1</v>
      </c>
      <c r="AA3" s="193">
        <f>'Discount Calc'!AA$33</f>
        <v>1</v>
      </c>
      <c r="AB3" s="193">
        <f>'Discount Calc'!AB$33</f>
        <v>1</v>
      </c>
      <c r="AC3" s="193">
        <f>'Discount Calc'!AC$33</f>
        <v>1</v>
      </c>
      <c r="AD3" s="193">
        <f>'Discount Calc'!AD$33</f>
        <v>1</v>
      </c>
      <c r="AE3" s="193">
        <f>'Discount Calc'!AE$33</f>
        <v>1</v>
      </c>
      <c r="AF3" s="193">
        <f>'Discount Calc'!AF$33</f>
        <v>1</v>
      </c>
      <c r="AG3" s="193">
        <f>'Discount Calc'!AG$33</f>
        <v>1</v>
      </c>
      <c r="AH3" s="193">
        <f>'Discount Calc'!AH$33</f>
        <v>1</v>
      </c>
      <c r="AI3" s="193">
        <f>'Discount Calc'!AI$33</f>
        <v>1</v>
      </c>
      <c r="AJ3" s="193">
        <f>'Discount Calc'!AJ$33</f>
        <v>1</v>
      </c>
      <c r="AK3" s="193">
        <f>'Discount Calc'!AK$33</f>
        <v>0</v>
      </c>
      <c r="AL3" s="193">
        <f>'Discount Calc'!AL$33</f>
        <v>0</v>
      </c>
      <c r="AM3" s="193">
        <f>'Discount Calc'!AM$33</f>
        <v>0</v>
      </c>
      <c r="AN3" s="193">
        <f>'Discount Calc'!AN$33</f>
        <v>0</v>
      </c>
      <c r="AO3" s="193">
        <f>'Discount Calc'!AO$33</f>
        <v>0</v>
      </c>
      <c r="AP3" s="193">
        <f>'Discount Calc'!AP$33</f>
        <v>0</v>
      </c>
      <c r="AQ3" s="193">
        <f>'Discount Calc'!AQ$33</f>
        <v>0</v>
      </c>
      <c r="AR3" s="193">
        <f>'Discount Calc'!AR$33</f>
        <v>0</v>
      </c>
      <c r="AS3" s="193">
        <f>'Discount Calc'!AS$33</f>
        <v>0</v>
      </c>
      <c r="AT3" s="193">
        <f>'Discount Calc'!AT$33</f>
        <v>0</v>
      </c>
      <c r="AU3" s="193">
        <f>'Discount Calc'!AU$33</f>
        <v>0</v>
      </c>
      <c r="AV3" s="193">
        <f>'Discount Calc'!AV$33</f>
        <v>0</v>
      </c>
      <c r="AW3" s="193">
        <f>'Discount Calc'!AW$33</f>
        <v>0</v>
      </c>
      <c r="AX3" s="193">
        <f>'Discount Calc'!AX$33</f>
        <v>0</v>
      </c>
      <c r="AY3" s="193">
        <f>'Discount Calc'!AY$33</f>
        <v>0</v>
      </c>
      <c r="AZ3" s="193">
        <f>'Discount Calc'!AZ$33</f>
        <v>0</v>
      </c>
    </row>
    <row r="4" spans="1:52" s="473" customFormat="1" x14ac:dyDescent="0.25">
      <c r="E4" s="473" t="str">
        <f>'Discount Calc'!E$35</f>
        <v>Operations period flag</v>
      </c>
      <c r="F4" s="473">
        <f>'Discount Calc'!F$35</f>
        <v>0</v>
      </c>
      <c r="G4" s="473" t="str">
        <f>'Discount Calc'!G$35</f>
        <v>Factor</v>
      </c>
      <c r="H4" s="473">
        <f>'Discount Calc'!H$35</f>
        <v>20</v>
      </c>
      <c r="I4" s="473">
        <f>'Discount Calc'!I$35</f>
        <v>0</v>
      </c>
      <c r="J4" s="473">
        <f>'Discount Calc'!J$35</f>
        <v>0</v>
      </c>
      <c r="K4" s="473">
        <f>'Discount Calc'!K$35</f>
        <v>0</v>
      </c>
      <c r="L4" s="473">
        <f>'Discount Calc'!L$35</f>
        <v>0</v>
      </c>
      <c r="M4" s="473">
        <f>'Discount Calc'!M$35</f>
        <v>0</v>
      </c>
      <c r="N4" s="473">
        <f>'Discount Calc'!N$35</f>
        <v>0</v>
      </c>
      <c r="O4" s="473">
        <f>'Discount Calc'!O$35</f>
        <v>0</v>
      </c>
      <c r="P4" s="473">
        <f>'Discount Calc'!P$35</f>
        <v>0</v>
      </c>
      <c r="Q4" s="473">
        <f>'Discount Calc'!Q$35</f>
        <v>1</v>
      </c>
      <c r="R4" s="473">
        <f>'Discount Calc'!R$35</f>
        <v>1</v>
      </c>
      <c r="S4" s="473">
        <f>'Discount Calc'!S$35</f>
        <v>1</v>
      </c>
      <c r="T4" s="473">
        <f>'Discount Calc'!T$35</f>
        <v>1</v>
      </c>
      <c r="U4" s="473">
        <f>'Discount Calc'!U$35</f>
        <v>1</v>
      </c>
      <c r="V4" s="473">
        <f>'Discount Calc'!V$35</f>
        <v>1</v>
      </c>
      <c r="W4" s="473">
        <f>'Discount Calc'!W$35</f>
        <v>1</v>
      </c>
      <c r="X4" s="473">
        <f>'Discount Calc'!X$35</f>
        <v>1</v>
      </c>
      <c r="Y4" s="473">
        <f>'Discount Calc'!Y$35</f>
        <v>1</v>
      </c>
      <c r="Z4" s="473">
        <f>'Discount Calc'!Z$35</f>
        <v>1</v>
      </c>
      <c r="AA4" s="473">
        <f>'Discount Calc'!AA$35</f>
        <v>1</v>
      </c>
      <c r="AB4" s="473">
        <f>'Discount Calc'!AB$35</f>
        <v>1</v>
      </c>
      <c r="AC4" s="473">
        <f>'Discount Calc'!AC$35</f>
        <v>1</v>
      </c>
      <c r="AD4" s="473">
        <f>'Discount Calc'!AD$35</f>
        <v>1</v>
      </c>
      <c r="AE4" s="473">
        <f>'Discount Calc'!AE$35</f>
        <v>1</v>
      </c>
      <c r="AF4" s="473">
        <f>'Discount Calc'!AF$35</f>
        <v>1</v>
      </c>
      <c r="AG4" s="473">
        <f>'Discount Calc'!AG$35</f>
        <v>1</v>
      </c>
      <c r="AH4" s="473">
        <f>'Discount Calc'!AH$35</f>
        <v>1</v>
      </c>
      <c r="AI4" s="473">
        <f>'Discount Calc'!AI$35</f>
        <v>1</v>
      </c>
      <c r="AJ4" s="473">
        <f>'Discount Calc'!AJ$35</f>
        <v>1</v>
      </c>
      <c r="AK4" s="473">
        <f>'Discount Calc'!AK$35</f>
        <v>0</v>
      </c>
      <c r="AL4" s="473">
        <f>'Discount Calc'!AL$35</f>
        <v>0</v>
      </c>
      <c r="AM4" s="473">
        <f>'Discount Calc'!AM$35</f>
        <v>0</v>
      </c>
      <c r="AN4" s="473">
        <f>'Discount Calc'!AN$35</f>
        <v>0</v>
      </c>
      <c r="AO4" s="473">
        <f>'Discount Calc'!AO$35</f>
        <v>0</v>
      </c>
      <c r="AP4" s="473">
        <f>'Discount Calc'!AP$35</f>
        <v>0</v>
      </c>
      <c r="AQ4" s="473">
        <f>'Discount Calc'!AQ$35</f>
        <v>0</v>
      </c>
      <c r="AR4" s="473">
        <f>'Discount Calc'!AR$35</f>
        <v>0</v>
      </c>
      <c r="AS4" s="473">
        <f>'Discount Calc'!AS$35</f>
        <v>0</v>
      </c>
      <c r="AT4" s="473">
        <f>'Discount Calc'!AT$35</f>
        <v>0</v>
      </c>
      <c r="AU4" s="473">
        <f>'Discount Calc'!AU$35</f>
        <v>0</v>
      </c>
      <c r="AV4" s="473">
        <f>'Discount Calc'!AV$35</f>
        <v>0</v>
      </c>
      <c r="AW4" s="473">
        <f>'Discount Calc'!AW$35</f>
        <v>0</v>
      </c>
      <c r="AX4" s="473">
        <f>'Discount Calc'!AX$35</f>
        <v>0</v>
      </c>
      <c r="AY4" s="473">
        <f>'Discount Calc'!AY$35</f>
        <v>0</v>
      </c>
      <c r="AZ4" s="473">
        <f>'Discount Calc'!AZ$35</f>
        <v>0</v>
      </c>
    </row>
    <row r="5" spans="1:52" x14ac:dyDescent="0.25">
      <c r="E5" s="19" t="s">
        <v>367</v>
      </c>
      <c r="F5" s="19" t="s">
        <v>791</v>
      </c>
      <c r="G5" s="229" t="s">
        <v>792</v>
      </c>
      <c r="H5" s="22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row>
    <row r="6" spans="1:52" x14ac:dyDescent="0.25">
      <c r="B6" s="281"/>
      <c r="C6" s="281"/>
      <c r="D6" s="281"/>
      <c r="E6" s="180" t="str">
        <f>'Intermediate Calcs'!E76</f>
        <v>Travel Time Savings - Auto</v>
      </c>
      <c r="F6" s="180" t="str">
        <f>'Intermediate Calcs'!F76</f>
        <v>negative = increase in PHT, positive = decrease in PHT</v>
      </c>
      <c r="G6" s="427" t="str">
        <f>'Intermediate Calcs'!G76</f>
        <v>person-hours traveled</v>
      </c>
      <c r="H6" s="346">
        <f t="shared" ref="H6:H52" si="0">SUM(I6:AZ6)</f>
        <v>2370877.3969920012</v>
      </c>
      <c r="I6" s="494">
        <f>'Intermediate Calcs'!I76</f>
        <v>0</v>
      </c>
      <c r="J6" s="494">
        <f>'Intermediate Calcs'!J76</f>
        <v>0</v>
      </c>
      <c r="K6" s="494">
        <f>'Intermediate Calcs'!K76</f>
        <v>0</v>
      </c>
      <c r="L6" s="494">
        <f>'Intermediate Calcs'!L76</f>
        <v>0</v>
      </c>
      <c r="M6" s="494">
        <f>'Intermediate Calcs'!M76</f>
        <v>0</v>
      </c>
      <c r="N6" s="494">
        <f>'Intermediate Calcs'!N76</f>
        <v>0</v>
      </c>
      <c r="O6" s="494">
        <f>'Intermediate Calcs'!O76</f>
        <v>0</v>
      </c>
      <c r="P6" s="494">
        <f>'Intermediate Calcs'!P76</f>
        <v>0</v>
      </c>
      <c r="Q6" s="494">
        <f>'Intermediate Calcs'!Q76</f>
        <v>118543.86984960003</v>
      </c>
      <c r="R6" s="494">
        <f>'Intermediate Calcs'!R76</f>
        <v>118543.86984960003</v>
      </c>
      <c r="S6" s="494">
        <f>'Intermediate Calcs'!S76</f>
        <v>118543.86984960003</v>
      </c>
      <c r="T6" s="494">
        <f>'Intermediate Calcs'!T76</f>
        <v>118543.86984960003</v>
      </c>
      <c r="U6" s="494">
        <f>'Intermediate Calcs'!U76</f>
        <v>118543.86984960003</v>
      </c>
      <c r="V6" s="494">
        <f>'Intermediate Calcs'!V76</f>
        <v>118543.86984960003</v>
      </c>
      <c r="W6" s="494">
        <f>'Intermediate Calcs'!W76</f>
        <v>118543.86984960003</v>
      </c>
      <c r="X6" s="494">
        <f>'Intermediate Calcs'!X76</f>
        <v>118543.86984960003</v>
      </c>
      <c r="Y6" s="494">
        <f>'Intermediate Calcs'!Y76</f>
        <v>118543.86984960003</v>
      </c>
      <c r="Z6" s="494">
        <f>'Intermediate Calcs'!Z76</f>
        <v>118543.86984960003</v>
      </c>
      <c r="AA6" s="494">
        <f>'Intermediate Calcs'!AA76</f>
        <v>118543.86984960003</v>
      </c>
      <c r="AB6" s="494">
        <f>'Intermediate Calcs'!AB76</f>
        <v>118543.86984960003</v>
      </c>
      <c r="AC6" s="494">
        <f>'Intermediate Calcs'!AC76</f>
        <v>118543.86984960003</v>
      </c>
      <c r="AD6" s="494">
        <f>'Intermediate Calcs'!AD76</f>
        <v>118543.86984960003</v>
      </c>
      <c r="AE6" s="494">
        <f>'Intermediate Calcs'!AE76</f>
        <v>118543.86984960003</v>
      </c>
      <c r="AF6" s="494">
        <f>'Intermediate Calcs'!AF76</f>
        <v>118543.86984960003</v>
      </c>
      <c r="AG6" s="494">
        <f>'Intermediate Calcs'!AG76</f>
        <v>118543.86984960003</v>
      </c>
      <c r="AH6" s="494">
        <f>'Intermediate Calcs'!AH76</f>
        <v>118543.86984960003</v>
      </c>
      <c r="AI6" s="494">
        <f>'Intermediate Calcs'!AI76</f>
        <v>118543.86984960003</v>
      </c>
      <c r="AJ6" s="494">
        <f>'Intermediate Calcs'!AJ76</f>
        <v>118543.86984960003</v>
      </c>
      <c r="AK6" s="494">
        <f>'Intermediate Calcs'!AK76</f>
        <v>0</v>
      </c>
      <c r="AL6" s="494">
        <f>'Intermediate Calcs'!AL76</f>
        <v>0</v>
      </c>
      <c r="AM6" s="494">
        <f>'Intermediate Calcs'!AM76</f>
        <v>0</v>
      </c>
      <c r="AN6" s="494">
        <f>'Intermediate Calcs'!AN76</f>
        <v>0</v>
      </c>
      <c r="AO6" s="494">
        <f>'Intermediate Calcs'!AO76</f>
        <v>0</v>
      </c>
      <c r="AP6" s="494">
        <f>'Intermediate Calcs'!AP76</f>
        <v>0</v>
      </c>
      <c r="AQ6" s="494">
        <f>'Intermediate Calcs'!AQ76</f>
        <v>0</v>
      </c>
      <c r="AR6" s="494">
        <f>'Intermediate Calcs'!AR76</f>
        <v>0</v>
      </c>
      <c r="AS6" s="494">
        <f>'Intermediate Calcs'!AS76</f>
        <v>0</v>
      </c>
      <c r="AT6" s="494">
        <f>'Intermediate Calcs'!AT76</f>
        <v>0</v>
      </c>
      <c r="AU6" s="494">
        <f>'Intermediate Calcs'!AU76</f>
        <v>0</v>
      </c>
      <c r="AV6" s="494">
        <f>'Intermediate Calcs'!AV76</f>
        <v>0</v>
      </c>
      <c r="AW6" s="494">
        <f>'Intermediate Calcs'!AW76</f>
        <v>0</v>
      </c>
      <c r="AX6" s="494">
        <f>'Intermediate Calcs'!AX76</f>
        <v>0</v>
      </c>
      <c r="AY6" s="494">
        <f>'Intermediate Calcs'!AY76</f>
        <v>0</v>
      </c>
      <c r="AZ6" s="494">
        <f>'Intermediate Calcs'!AZ76</f>
        <v>0</v>
      </c>
    </row>
    <row r="7" spans="1:52" x14ac:dyDescent="0.25">
      <c r="E7" s="180" t="str">
        <f>'Intermediate Calcs'!E77</f>
        <v>Travel Time Savings - Truck</v>
      </c>
      <c r="F7" s="180" t="str">
        <f>'Intermediate Calcs'!F77</f>
        <v>negative = increase in PHT, positive = decrease in PHT</v>
      </c>
      <c r="G7" s="427" t="str">
        <f>'Intermediate Calcs'!G77</f>
        <v>person-hours traveled</v>
      </c>
      <c r="H7" s="346">
        <f t="shared" si="0"/>
        <v>82322.131840000031</v>
      </c>
      <c r="I7" s="494">
        <f>'Intermediate Calcs'!I77</f>
        <v>0</v>
      </c>
      <c r="J7" s="494">
        <f>'Intermediate Calcs'!J77</f>
        <v>0</v>
      </c>
      <c r="K7" s="494">
        <f>'Intermediate Calcs'!K77</f>
        <v>0</v>
      </c>
      <c r="L7" s="494">
        <f>'Intermediate Calcs'!L77</f>
        <v>0</v>
      </c>
      <c r="M7" s="494">
        <f>'Intermediate Calcs'!M77</f>
        <v>0</v>
      </c>
      <c r="N7" s="494">
        <f>'Intermediate Calcs'!N77</f>
        <v>0</v>
      </c>
      <c r="O7" s="494">
        <f>'Intermediate Calcs'!O77</f>
        <v>0</v>
      </c>
      <c r="P7" s="494">
        <f>'Intermediate Calcs'!P77</f>
        <v>0</v>
      </c>
      <c r="Q7" s="494">
        <f>'Intermediate Calcs'!Q77</f>
        <v>4116.1065920000019</v>
      </c>
      <c r="R7" s="494">
        <f>'Intermediate Calcs'!R77</f>
        <v>4116.1065920000019</v>
      </c>
      <c r="S7" s="494">
        <f>'Intermediate Calcs'!S77</f>
        <v>4116.1065920000019</v>
      </c>
      <c r="T7" s="494">
        <f>'Intermediate Calcs'!T77</f>
        <v>4116.1065920000019</v>
      </c>
      <c r="U7" s="494">
        <f>'Intermediate Calcs'!U77</f>
        <v>4116.1065920000019</v>
      </c>
      <c r="V7" s="494">
        <f>'Intermediate Calcs'!V77</f>
        <v>4116.1065920000019</v>
      </c>
      <c r="W7" s="494">
        <f>'Intermediate Calcs'!W77</f>
        <v>4116.1065920000019</v>
      </c>
      <c r="X7" s="494">
        <f>'Intermediate Calcs'!X77</f>
        <v>4116.1065920000019</v>
      </c>
      <c r="Y7" s="494">
        <f>'Intermediate Calcs'!Y77</f>
        <v>4116.1065920000019</v>
      </c>
      <c r="Z7" s="494">
        <f>'Intermediate Calcs'!Z77</f>
        <v>4116.1065920000019</v>
      </c>
      <c r="AA7" s="494">
        <f>'Intermediate Calcs'!AA77</f>
        <v>4116.1065920000019</v>
      </c>
      <c r="AB7" s="494">
        <f>'Intermediate Calcs'!AB77</f>
        <v>4116.1065920000019</v>
      </c>
      <c r="AC7" s="494">
        <f>'Intermediate Calcs'!AC77</f>
        <v>4116.1065920000019</v>
      </c>
      <c r="AD7" s="494">
        <f>'Intermediate Calcs'!AD77</f>
        <v>4116.1065920000019</v>
      </c>
      <c r="AE7" s="494">
        <f>'Intermediate Calcs'!AE77</f>
        <v>4116.1065920000019</v>
      </c>
      <c r="AF7" s="494">
        <f>'Intermediate Calcs'!AF77</f>
        <v>4116.1065920000019</v>
      </c>
      <c r="AG7" s="494">
        <f>'Intermediate Calcs'!AG77</f>
        <v>4116.1065920000019</v>
      </c>
      <c r="AH7" s="494">
        <f>'Intermediate Calcs'!AH77</f>
        <v>4116.1065920000019</v>
      </c>
      <c r="AI7" s="494">
        <f>'Intermediate Calcs'!AI77</f>
        <v>4116.1065920000019</v>
      </c>
      <c r="AJ7" s="494">
        <f>'Intermediate Calcs'!AJ77</f>
        <v>4116.1065920000019</v>
      </c>
      <c r="AK7" s="494">
        <f>'Intermediate Calcs'!AK77</f>
        <v>0</v>
      </c>
      <c r="AL7" s="494">
        <f>'Intermediate Calcs'!AL77</f>
        <v>0</v>
      </c>
      <c r="AM7" s="494">
        <f>'Intermediate Calcs'!AM77</f>
        <v>0</v>
      </c>
      <c r="AN7" s="494">
        <f>'Intermediate Calcs'!AN77</f>
        <v>0</v>
      </c>
      <c r="AO7" s="494">
        <f>'Intermediate Calcs'!AO77</f>
        <v>0</v>
      </c>
      <c r="AP7" s="494">
        <f>'Intermediate Calcs'!AP77</f>
        <v>0</v>
      </c>
      <c r="AQ7" s="494">
        <f>'Intermediate Calcs'!AQ77</f>
        <v>0</v>
      </c>
      <c r="AR7" s="494">
        <f>'Intermediate Calcs'!AR77</f>
        <v>0</v>
      </c>
      <c r="AS7" s="494">
        <f>'Intermediate Calcs'!AS77</f>
        <v>0</v>
      </c>
      <c r="AT7" s="494">
        <f>'Intermediate Calcs'!AT77</f>
        <v>0</v>
      </c>
      <c r="AU7" s="494">
        <f>'Intermediate Calcs'!AU77</f>
        <v>0</v>
      </c>
      <c r="AV7" s="494">
        <f>'Intermediate Calcs'!AV77</f>
        <v>0</v>
      </c>
      <c r="AW7" s="494">
        <f>'Intermediate Calcs'!AW77</f>
        <v>0</v>
      </c>
      <c r="AX7" s="494">
        <f>'Intermediate Calcs'!AX77</f>
        <v>0</v>
      </c>
      <c r="AY7" s="494">
        <f>'Intermediate Calcs'!AY77</f>
        <v>0</v>
      </c>
      <c r="AZ7" s="494">
        <f>'Intermediate Calcs'!AZ77</f>
        <v>0</v>
      </c>
    </row>
    <row r="8" spans="1:52" x14ac:dyDescent="0.25">
      <c r="E8" s="180" t="str">
        <f>'Intermediate Calcs'!E78</f>
        <v>Travel Time Savings - Transit (in-vehicle)</v>
      </c>
      <c r="F8" s="180" t="str">
        <f>'Intermediate Calcs'!F78</f>
        <v>negative = increase in PHT, positive = decrease in PHT</v>
      </c>
      <c r="G8" s="427" t="str">
        <f>'Intermediate Calcs'!G78</f>
        <v>person-hours traveled</v>
      </c>
      <c r="H8" s="346">
        <f t="shared" si="0"/>
        <v>0</v>
      </c>
      <c r="I8" s="494">
        <f>'Intermediate Calcs'!I78</f>
        <v>0</v>
      </c>
      <c r="J8" s="494">
        <f>'Intermediate Calcs'!J78</f>
        <v>0</v>
      </c>
      <c r="K8" s="494">
        <f>'Intermediate Calcs'!K78</f>
        <v>0</v>
      </c>
      <c r="L8" s="494">
        <f>'Intermediate Calcs'!L78</f>
        <v>0</v>
      </c>
      <c r="M8" s="494">
        <f>'Intermediate Calcs'!M78</f>
        <v>0</v>
      </c>
      <c r="N8" s="494">
        <f>'Intermediate Calcs'!N78</f>
        <v>0</v>
      </c>
      <c r="O8" s="494">
        <f>'Intermediate Calcs'!O78</f>
        <v>0</v>
      </c>
      <c r="P8" s="494">
        <f>'Intermediate Calcs'!P78</f>
        <v>0</v>
      </c>
      <c r="Q8" s="494">
        <f>'Intermediate Calcs'!Q78</f>
        <v>0</v>
      </c>
      <c r="R8" s="494">
        <f>'Intermediate Calcs'!R78</f>
        <v>0</v>
      </c>
      <c r="S8" s="494">
        <f>'Intermediate Calcs'!S78</f>
        <v>0</v>
      </c>
      <c r="T8" s="494">
        <f>'Intermediate Calcs'!T78</f>
        <v>0</v>
      </c>
      <c r="U8" s="494">
        <f>'Intermediate Calcs'!U78</f>
        <v>0</v>
      </c>
      <c r="V8" s="494">
        <f>'Intermediate Calcs'!V78</f>
        <v>0</v>
      </c>
      <c r="W8" s="494">
        <f>'Intermediate Calcs'!W78</f>
        <v>0</v>
      </c>
      <c r="X8" s="494">
        <f>'Intermediate Calcs'!X78</f>
        <v>0</v>
      </c>
      <c r="Y8" s="494">
        <f>'Intermediate Calcs'!Y78</f>
        <v>0</v>
      </c>
      <c r="Z8" s="494">
        <f>'Intermediate Calcs'!Z78</f>
        <v>0</v>
      </c>
      <c r="AA8" s="494">
        <f>'Intermediate Calcs'!AA78</f>
        <v>0</v>
      </c>
      <c r="AB8" s="494">
        <f>'Intermediate Calcs'!AB78</f>
        <v>0</v>
      </c>
      <c r="AC8" s="494">
        <f>'Intermediate Calcs'!AC78</f>
        <v>0</v>
      </c>
      <c r="AD8" s="494">
        <f>'Intermediate Calcs'!AD78</f>
        <v>0</v>
      </c>
      <c r="AE8" s="494">
        <f>'Intermediate Calcs'!AE78</f>
        <v>0</v>
      </c>
      <c r="AF8" s="494">
        <f>'Intermediate Calcs'!AF78</f>
        <v>0</v>
      </c>
      <c r="AG8" s="494">
        <f>'Intermediate Calcs'!AG78</f>
        <v>0</v>
      </c>
      <c r="AH8" s="494">
        <f>'Intermediate Calcs'!AH78</f>
        <v>0</v>
      </c>
      <c r="AI8" s="494">
        <f>'Intermediate Calcs'!AI78</f>
        <v>0</v>
      </c>
      <c r="AJ8" s="494">
        <f>'Intermediate Calcs'!AJ78</f>
        <v>0</v>
      </c>
      <c r="AK8" s="494">
        <f>'Intermediate Calcs'!AK78</f>
        <v>0</v>
      </c>
      <c r="AL8" s="494">
        <f>'Intermediate Calcs'!AL78</f>
        <v>0</v>
      </c>
      <c r="AM8" s="494">
        <f>'Intermediate Calcs'!AM78</f>
        <v>0</v>
      </c>
      <c r="AN8" s="494">
        <f>'Intermediate Calcs'!AN78</f>
        <v>0</v>
      </c>
      <c r="AO8" s="494">
        <f>'Intermediate Calcs'!AO78</f>
        <v>0</v>
      </c>
      <c r="AP8" s="494">
        <f>'Intermediate Calcs'!AP78</f>
        <v>0</v>
      </c>
      <c r="AQ8" s="494">
        <f>'Intermediate Calcs'!AQ78</f>
        <v>0</v>
      </c>
      <c r="AR8" s="494">
        <f>'Intermediate Calcs'!AR78</f>
        <v>0</v>
      </c>
      <c r="AS8" s="494">
        <f>'Intermediate Calcs'!AS78</f>
        <v>0</v>
      </c>
      <c r="AT8" s="494">
        <f>'Intermediate Calcs'!AT78</f>
        <v>0</v>
      </c>
      <c r="AU8" s="494">
        <f>'Intermediate Calcs'!AU78</f>
        <v>0</v>
      </c>
      <c r="AV8" s="494">
        <f>'Intermediate Calcs'!AV78</f>
        <v>0</v>
      </c>
      <c r="AW8" s="494">
        <f>'Intermediate Calcs'!AW78</f>
        <v>0</v>
      </c>
      <c r="AX8" s="494">
        <f>'Intermediate Calcs'!AX78</f>
        <v>0</v>
      </c>
      <c r="AY8" s="494">
        <f>'Intermediate Calcs'!AY78</f>
        <v>0</v>
      </c>
      <c r="AZ8" s="494">
        <f>'Intermediate Calcs'!AZ78</f>
        <v>0</v>
      </c>
    </row>
    <row r="9" spans="1:52" x14ac:dyDescent="0.25">
      <c r="E9" s="180" t="str">
        <f>'Intermediate Calcs'!E79</f>
        <v>Travel Time Savings - Transit (out-of-vehicle)</v>
      </c>
      <c r="F9" s="180" t="str">
        <f>'Intermediate Calcs'!F79</f>
        <v>negative = increase in PHT, positive = decrease in PHT</v>
      </c>
      <c r="G9" s="427" t="str">
        <f>'Intermediate Calcs'!G79</f>
        <v>person-hours traveled</v>
      </c>
      <c r="H9" s="346">
        <f t="shared" ref="H9" si="1">SUM(I9:AZ9)</f>
        <v>0</v>
      </c>
      <c r="I9" s="494">
        <f>'Intermediate Calcs'!I79</f>
        <v>0</v>
      </c>
      <c r="J9" s="494">
        <f>'Intermediate Calcs'!J79</f>
        <v>0</v>
      </c>
      <c r="K9" s="494">
        <f>'Intermediate Calcs'!K79</f>
        <v>0</v>
      </c>
      <c r="L9" s="494">
        <f>'Intermediate Calcs'!L79</f>
        <v>0</v>
      </c>
      <c r="M9" s="494">
        <f>'Intermediate Calcs'!M79</f>
        <v>0</v>
      </c>
      <c r="N9" s="494">
        <f>'Intermediate Calcs'!N79</f>
        <v>0</v>
      </c>
      <c r="O9" s="494">
        <f>'Intermediate Calcs'!O79</f>
        <v>0</v>
      </c>
      <c r="P9" s="494">
        <f>'Intermediate Calcs'!P79</f>
        <v>0</v>
      </c>
      <c r="Q9" s="494">
        <f>'Intermediate Calcs'!Q79</f>
        <v>0</v>
      </c>
      <c r="R9" s="494">
        <f>'Intermediate Calcs'!R79</f>
        <v>0</v>
      </c>
      <c r="S9" s="494">
        <f>'Intermediate Calcs'!S79</f>
        <v>0</v>
      </c>
      <c r="T9" s="494">
        <f>'Intermediate Calcs'!T79</f>
        <v>0</v>
      </c>
      <c r="U9" s="494">
        <f>'Intermediate Calcs'!U79</f>
        <v>0</v>
      </c>
      <c r="V9" s="494">
        <f>'Intermediate Calcs'!V79</f>
        <v>0</v>
      </c>
      <c r="W9" s="494">
        <f>'Intermediate Calcs'!W79</f>
        <v>0</v>
      </c>
      <c r="X9" s="494">
        <f>'Intermediate Calcs'!X79</f>
        <v>0</v>
      </c>
      <c r="Y9" s="494">
        <f>'Intermediate Calcs'!Y79</f>
        <v>0</v>
      </c>
      <c r="Z9" s="494">
        <f>'Intermediate Calcs'!Z79</f>
        <v>0</v>
      </c>
      <c r="AA9" s="494">
        <f>'Intermediate Calcs'!AA79</f>
        <v>0</v>
      </c>
      <c r="AB9" s="494">
        <f>'Intermediate Calcs'!AB79</f>
        <v>0</v>
      </c>
      <c r="AC9" s="494">
        <f>'Intermediate Calcs'!AC79</f>
        <v>0</v>
      </c>
      <c r="AD9" s="494">
        <f>'Intermediate Calcs'!AD79</f>
        <v>0</v>
      </c>
      <c r="AE9" s="494">
        <f>'Intermediate Calcs'!AE79</f>
        <v>0</v>
      </c>
      <c r="AF9" s="494">
        <f>'Intermediate Calcs'!AF79</f>
        <v>0</v>
      </c>
      <c r="AG9" s="494">
        <f>'Intermediate Calcs'!AG79</f>
        <v>0</v>
      </c>
      <c r="AH9" s="494">
        <f>'Intermediate Calcs'!AH79</f>
        <v>0</v>
      </c>
      <c r="AI9" s="494">
        <f>'Intermediate Calcs'!AI79</f>
        <v>0</v>
      </c>
      <c r="AJ9" s="494">
        <f>'Intermediate Calcs'!AJ79</f>
        <v>0</v>
      </c>
      <c r="AK9" s="494">
        <f>'Intermediate Calcs'!AK79</f>
        <v>0</v>
      </c>
      <c r="AL9" s="494">
        <f>'Intermediate Calcs'!AL79</f>
        <v>0</v>
      </c>
      <c r="AM9" s="494">
        <f>'Intermediate Calcs'!AM79</f>
        <v>0</v>
      </c>
      <c r="AN9" s="494">
        <f>'Intermediate Calcs'!AN79</f>
        <v>0</v>
      </c>
      <c r="AO9" s="494">
        <f>'Intermediate Calcs'!AO79</f>
        <v>0</v>
      </c>
      <c r="AP9" s="494">
        <f>'Intermediate Calcs'!AP79</f>
        <v>0</v>
      </c>
      <c r="AQ9" s="494">
        <f>'Intermediate Calcs'!AQ79</f>
        <v>0</v>
      </c>
      <c r="AR9" s="494">
        <f>'Intermediate Calcs'!AR79</f>
        <v>0</v>
      </c>
      <c r="AS9" s="494">
        <f>'Intermediate Calcs'!AS79</f>
        <v>0</v>
      </c>
      <c r="AT9" s="494">
        <f>'Intermediate Calcs'!AT79</f>
        <v>0</v>
      </c>
      <c r="AU9" s="494">
        <f>'Intermediate Calcs'!AU79</f>
        <v>0</v>
      </c>
      <c r="AV9" s="494">
        <f>'Intermediate Calcs'!AV79</f>
        <v>0</v>
      </c>
      <c r="AW9" s="494">
        <f>'Intermediate Calcs'!AW79</f>
        <v>0</v>
      </c>
      <c r="AX9" s="494">
        <f>'Intermediate Calcs'!AX79</f>
        <v>0</v>
      </c>
      <c r="AY9" s="494">
        <f>'Intermediate Calcs'!AY79</f>
        <v>0</v>
      </c>
      <c r="AZ9" s="494">
        <f>'Intermediate Calcs'!AZ79</f>
        <v>0</v>
      </c>
    </row>
    <row r="10" spans="1:52" x14ac:dyDescent="0.25">
      <c r="E10" s="180" t="str">
        <f>'Intermediate Calcs'!E80</f>
        <v>Travel Time Savings - Intercity Rail Passengers</v>
      </c>
      <c r="F10" s="180" t="str">
        <f>'Intermediate Calcs'!F80</f>
        <v>negative = increase in PHT, positive = decrease in PHT</v>
      </c>
      <c r="G10" s="427" t="str">
        <f>'Intermediate Calcs'!G80</f>
        <v>person-hours traveled</v>
      </c>
      <c r="H10" s="346">
        <f>SUM(I10:AZ10)</f>
        <v>0</v>
      </c>
      <c r="I10" s="494">
        <f>'Intermediate Calcs'!I80</f>
        <v>0</v>
      </c>
      <c r="J10" s="494">
        <f>'Intermediate Calcs'!J80</f>
        <v>0</v>
      </c>
      <c r="K10" s="494">
        <f>'Intermediate Calcs'!K80</f>
        <v>0</v>
      </c>
      <c r="L10" s="494">
        <f>'Intermediate Calcs'!L80</f>
        <v>0</v>
      </c>
      <c r="M10" s="494">
        <f>'Intermediate Calcs'!M80</f>
        <v>0</v>
      </c>
      <c r="N10" s="494">
        <f>'Intermediate Calcs'!N80</f>
        <v>0</v>
      </c>
      <c r="O10" s="494">
        <f>'Intermediate Calcs'!O80</f>
        <v>0</v>
      </c>
      <c r="P10" s="494">
        <f>'Intermediate Calcs'!P80</f>
        <v>0</v>
      </c>
      <c r="Q10" s="494">
        <f>'Intermediate Calcs'!Q80</f>
        <v>0</v>
      </c>
      <c r="R10" s="494">
        <f>'Intermediate Calcs'!R80</f>
        <v>0</v>
      </c>
      <c r="S10" s="494">
        <f>'Intermediate Calcs'!S80</f>
        <v>0</v>
      </c>
      <c r="T10" s="494">
        <f>'Intermediate Calcs'!T80</f>
        <v>0</v>
      </c>
      <c r="U10" s="494">
        <f>'Intermediate Calcs'!U80</f>
        <v>0</v>
      </c>
      <c r="V10" s="494">
        <f>'Intermediate Calcs'!V80</f>
        <v>0</v>
      </c>
      <c r="W10" s="494">
        <f>'Intermediate Calcs'!W80</f>
        <v>0</v>
      </c>
      <c r="X10" s="494">
        <f>'Intermediate Calcs'!X80</f>
        <v>0</v>
      </c>
      <c r="Y10" s="494">
        <f>'Intermediate Calcs'!Y80</f>
        <v>0</v>
      </c>
      <c r="Z10" s="494">
        <f>'Intermediate Calcs'!Z80</f>
        <v>0</v>
      </c>
      <c r="AA10" s="494">
        <f>'Intermediate Calcs'!AA80</f>
        <v>0</v>
      </c>
      <c r="AB10" s="494">
        <f>'Intermediate Calcs'!AB80</f>
        <v>0</v>
      </c>
      <c r="AC10" s="494">
        <f>'Intermediate Calcs'!AC80</f>
        <v>0</v>
      </c>
      <c r="AD10" s="494">
        <f>'Intermediate Calcs'!AD80</f>
        <v>0</v>
      </c>
      <c r="AE10" s="494">
        <f>'Intermediate Calcs'!AE80</f>
        <v>0</v>
      </c>
      <c r="AF10" s="494">
        <f>'Intermediate Calcs'!AF80</f>
        <v>0</v>
      </c>
      <c r="AG10" s="494">
        <f>'Intermediate Calcs'!AG80</f>
        <v>0</v>
      </c>
      <c r="AH10" s="494">
        <f>'Intermediate Calcs'!AH80</f>
        <v>0</v>
      </c>
      <c r="AI10" s="494">
        <f>'Intermediate Calcs'!AI80</f>
        <v>0</v>
      </c>
      <c r="AJ10" s="494">
        <f>'Intermediate Calcs'!AJ80</f>
        <v>0</v>
      </c>
      <c r="AK10" s="494">
        <f>'Intermediate Calcs'!AK80</f>
        <v>0</v>
      </c>
      <c r="AL10" s="494">
        <f>'Intermediate Calcs'!AL80</f>
        <v>0</v>
      </c>
      <c r="AM10" s="494">
        <f>'Intermediate Calcs'!AM80</f>
        <v>0</v>
      </c>
      <c r="AN10" s="494">
        <f>'Intermediate Calcs'!AN80</f>
        <v>0</v>
      </c>
      <c r="AO10" s="494">
        <f>'Intermediate Calcs'!AO80</f>
        <v>0</v>
      </c>
      <c r="AP10" s="494">
        <f>'Intermediate Calcs'!AP80</f>
        <v>0</v>
      </c>
      <c r="AQ10" s="494">
        <f>'Intermediate Calcs'!AQ80</f>
        <v>0</v>
      </c>
      <c r="AR10" s="494">
        <f>'Intermediate Calcs'!AR80</f>
        <v>0</v>
      </c>
      <c r="AS10" s="494">
        <f>'Intermediate Calcs'!AS80</f>
        <v>0</v>
      </c>
      <c r="AT10" s="494">
        <f>'Intermediate Calcs'!AT80</f>
        <v>0</v>
      </c>
      <c r="AU10" s="494">
        <f>'Intermediate Calcs'!AU80</f>
        <v>0</v>
      </c>
      <c r="AV10" s="494">
        <f>'Intermediate Calcs'!AV80</f>
        <v>0</v>
      </c>
      <c r="AW10" s="494">
        <f>'Intermediate Calcs'!AW80</f>
        <v>0</v>
      </c>
      <c r="AX10" s="494">
        <f>'Intermediate Calcs'!AX80</f>
        <v>0</v>
      </c>
      <c r="AY10" s="494">
        <f>'Intermediate Calcs'!AY80</f>
        <v>0</v>
      </c>
      <c r="AZ10" s="494">
        <f>'Intermediate Calcs'!AZ80</f>
        <v>0</v>
      </c>
    </row>
    <row r="11" spans="1:52" x14ac:dyDescent="0.25">
      <c r="E11" s="180" t="str">
        <f>'Intermediate Calcs'!E81</f>
        <v>Travel Time Savings - Pedestrians/Bicyclists</v>
      </c>
      <c r="F11" s="180" t="str">
        <f>'Intermediate Calcs'!F81</f>
        <v>negative = increase in PHT, positive = decrease in PHT</v>
      </c>
      <c r="G11" s="427" t="str">
        <f>'Intermediate Calcs'!G81</f>
        <v>person-hours traveled</v>
      </c>
      <c r="H11" s="346">
        <f t="shared" si="0"/>
        <v>0</v>
      </c>
      <c r="I11" s="494">
        <f>'Intermediate Calcs'!I81</f>
        <v>0</v>
      </c>
      <c r="J11" s="494">
        <f>'Intermediate Calcs'!J81</f>
        <v>0</v>
      </c>
      <c r="K11" s="494">
        <f>'Intermediate Calcs'!K81</f>
        <v>0</v>
      </c>
      <c r="L11" s="494">
        <f>'Intermediate Calcs'!L81</f>
        <v>0</v>
      </c>
      <c r="M11" s="494">
        <f>'Intermediate Calcs'!M81</f>
        <v>0</v>
      </c>
      <c r="N11" s="494">
        <f>'Intermediate Calcs'!N81</f>
        <v>0</v>
      </c>
      <c r="O11" s="494">
        <f>'Intermediate Calcs'!O81</f>
        <v>0</v>
      </c>
      <c r="P11" s="494">
        <f>'Intermediate Calcs'!P81</f>
        <v>0</v>
      </c>
      <c r="Q11" s="494">
        <f>'Intermediate Calcs'!Q81</f>
        <v>0</v>
      </c>
      <c r="R11" s="494">
        <f>'Intermediate Calcs'!R81</f>
        <v>0</v>
      </c>
      <c r="S11" s="494">
        <f>'Intermediate Calcs'!S81</f>
        <v>0</v>
      </c>
      <c r="T11" s="494">
        <f>'Intermediate Calcs'!T81</f>
        <v>0</v>
      </c>
      <c r="U11" s="494">
        <f>'Intermediate Calcs'!U81</f>
        <v>0</v>
      </c>
      <c r="V11" s="494">
        <f>'Intermediate Calcs'!V81</f>
        <v>0</v>
      </c>
      <c r="W11" s="494">
        <f>'Intermediate Calcs'!W81</f>
        <v>0</v>
      </c>
      <c r="X11" s="494">
        <f>'Intermediate Calcs'!X81</f>
        <v>0</v>
      </c>
      <c r="Y11" s="494">
        <f>'Intermediate Calcs'!Y81</f>
        <v>0</v>
      </c>
      <c r="Z11" s="494">
        <f>'Intermediate Calcs'!Z81</f>
        <v>0</v>
      </c>
      <c r="AA11" s="494">
        <f>'Intermediate Calcs'!AA81</f>
        <v>0</v>
      </c>
      <c r="AB11" s="494">
        <f>'Intermediate Calcs'!AB81</f>
        <v>0</v>
      </c>
      <c r="AC11" s="494">
        <f>'Intermediate Calcs'!AC81</f>
        <v>0</v>
      </c>
      <c r="AD11" s="494">
        <f>'Intermediate Calcs'!AD81</f>
        <v>0</v>
      </c>
      <c r="AE11" s="494">
        <f>'Intermediate Calcs'!AE81</f>
        <v>0</v>
      </c>
      <c r="AF11" s="494">
        <f>'Intermediate Calcs'!AF81</f>
        <v>0</v>
      </c>
      <c r="AG11" s="494">
        <f>'Intermediate Calcs'!AG81</f>
        <v>0</v>
      </c>
      <c r="AH11" s="494">
        <f>'Intermediate Calcs'!AH81</f>
        <v>0</v>
      </c>
      <c r="AI11" s="494">
        <f>'Intermediate Calcs'!AI81</f>
        <v>0</v>
      </c>
      <c r="AJ11" s="494">
        <f>'Intermediate Calcs'!AJ81</f>
        <v>0</v>
      </c>
      <c r="AK11" s="494">
        <f>'Intermediate Calcs'!AK81</f>
        <v>0</v>
      </c>
      <c r="AL11" s="494">
        <f>'Intermediate Calcs'!AL81</f>
        <v>0</v>
      </c>
      <c r="AM11" s="494">
        <f>'Intermediate Calcs'!AM81</f>
        <v>0</v>
      </c>
      <c r="AN11" s="494">
        <f>'Intermediate Calcs'!AN81</f>
        <v>0</v>
      </c>
      <c r="AO11" s="494">
        <f>'Intermediate Calcs'!AO81</f>
        <v>0</v>
      </c>
      <c r="AP11" s="494">
        <f>'Intermediate Calcs'!AP81</f>
        <v>0</v>
      </c>
      <c r="AQ11" s="494">
        <f>'Intermediate Calcs'!AQ81</f>
        <v>0</v>
      </c>
      <c r="AR11" s="494">
        <f>'Intermediate Calcs'!AR81</f>
        <v>0</v>
      </c>
      <c r="AS11" s="494">
        <f>'Intermediate Calcs'!AS81</f>
        <v>0</v>
      </c>
      <c r="AT11" s="494">
        <f>'Intermediate Calcs'!AT81</f>
        <v>0</v>
      </c>
      <c r="AU11" s="494">
        <f>'Intermediate Calcs'!AU81</f>
        <v>0</v>
      </c>
      <c r="AV11" s="494">
        <f>'Intermediate Calcs'!AV81</f>
        <v>0</v>
      </c>
      <c r="AW11" s="494">
        <f>'Intermediate Calcs'!AW81</f>
        <v>0</v>
      </c>
      <c r="AX11" s="494">
        <f>'Intermediate Calcs'!AX81</f>
        <v>0</v>
      </c>
      <c r="AY11" s="494">
        <f>'Intermediate Calcs'!AY81</f>
        <v>0</v>
      </c>
      <c r="AZ11" s="494">
        <f>'Intermediate Calcs'!AZ81</f>
        <v>0</v>
      </c>
    </row>
    <row r="12" spans="1:52" x14ac:dyDescent="0.25">
      <c r="E12" s="180" t="str">
        <f>'Fuel Savings Calc'!E65</f>
        <v>Fuel Savings - Bus</v>
      </c>
      <c r="F12" s="180" t="str">
        <f>'Fuel Savings Calc'!F65</f>
        <v>Calculation (negative = increase in fuel, positive = decrease in fuel)</v>
      </c>
      <c r="G12" s="328" t="str">
        <f>'Fuel Savings Calc'!G65</f>
        <v>gallons</v>
      </c>
      <c r="H12" s="346">
        <f t="shared" si="0"/>
        <v>0</v>
      </c>
      <c r="I12" s="494">
        <f>'Fuel Savings Calc'!I65</f>
        <v>0</v>
      </c>
      <c r="J12" s="494">
        <f>'Fuel Savings Calc'!J65</f>
        <v>0</v>
      </c>
      <c r="K12" s="494">
        <f>'Fuel Savings Calc'!K65</f>
        <v>0</v>
      </c>
      <c r="L12" s="494">
        <f>'Fuel Savings Calc'!L65</f>
        <v>0</v>
      </c>
      <c r="M12" s="494">
        <f>'Fuel Savings Calc'!M65</f>
        <v>0</v>
      </c>
      <c r="N12" s="494">
        <f>'Fuel Savings Calc'!N65</f>
        <v>0</v>
      </c>
      <c r="O12" s="494">
        <f>'Fuel Savings Calc'!O65</f>
        <v>0</v>
      </c>
      <c r="P12" s="494">
        <f>'Fuel Savings Calc'!P65</f>
        <v>0</v>
      </c>
      <c r="Q12" s="494">
        <f>'Fuel Savings Calc'!Q65</f>
        <v>0</v>
      </c>
      <c r="R12" s="494">
        <f>'Fuel Savings Calc'!R65</f>
        <v>0</v>
      </c>
      <c r="S12" s="494">
        <f>'Fuel Savings Calc'!S65</f>
        <v>0</v>
      </c>
      <c r="T12" s="494">
        <f>'Fuel Savings Calc'!T65</f>
        <v>0</v>
      </c>
      <c r="U12" s="494">
        <f>'Fuel Savings Calc'!U65</f>
        <v>0</v>
      </c>
      <c r="V12" s="494">
        <f>'Fuel Savings Calc'!V65</f>
        <v>0</v>
      </c>
      <c r="W12" s="494">
        <f>'Fuel Savings Calc'!W65</f>
        <v>0</v>
      </c>
      <c r="X12" s="494">
        <f>'Fuel Savings Calc'!X65</f>
        <v>0</v>
      </c>
      <c r="Y12" s="494">
        <f>'Fuel Savings Calc'!Y65</f>
        <v>0</v>
      </c>
      <c r="Z12" s="494">
        <f>'Fuel Savings Calc'!Z65</f>
        <v>0</v>
      </c>
      <c r="AA12" s="494">
        <f>'Fuel Savings Calc'!AA65</f>
        <v>0</v>
      </c>
      <c r="AB12" s="494">
        <f>'Fuel Savings Calc'!AB65</f>
        <v>0</v>
      </c>
      <c r="AC12" s="494">
        <f>'Fuel Savings Calc'!AC65</f>
        <v>0</v>
      </c>
      <c r="AD12" s="494">
        <f>'Fuel Savings Calc'!AD65</f>
        <v>0</v>
      </c>
      <c r="AE12" s="494">
        <f>'Fuel Savings Calc'!AE65</f>
        <v>0</v>
      </c>
      <c r="AF12" s="494">
        <f>'Fuel Savings Calc'!AF65</f>
        <v>0</v>
      </c>
      <c r="AG12" s="494">
        <f>'Fuel Savings Calc'!AG65</f>
        <v>0</v>
      </c>
      <c r="AH12" s="494">
        <f>'Fuel Savings Calc'!AH65</f>
        <v>0</v>
      </c>
      <c r="AI12" s="494">
        <f>'Fuel Savings Calc'!AI65</f>
        <v>0</v>
      </c>
      <c r="AJ12" s="494">
        <f>'Fuel Savings Calc'!AJ65</f>
        <v>0</v>
      </c>
      <c r="AK12" s="494">
        <f>'Fuel Savings Calc'!AK65</f>
        <v>0</v>
      </c>
      <c r="AL12" s="494">
        <f>'Fuel Savings Calc'!AL65</f>
        <v>0</v>
      </c>
      <c r="AM12" s="494">
        <f>'Fuel Savings Calc'!AM65</f>
        <v>0</v>
      </c>
      <c r="AN12" s="494">
        <f>'Fuel Savings Calc'!AN65</f>
        <v>0</v>
      </c>
      <c r="AO12" s="494">
        <f>'Fuel Savings Calc'!AO65</f>
        <v>0</v>
      </c>
      <c r="AP12" s="494">
        <f>'Fuel Savings Calc'!AP65</f>
        <v>0</v>
      </c>
      <c r="AQ12" s="494">
        <f>'Fuel Savings Calc'!AQ65</f>
        <v>0</v>
      </c>
      <c r="AR12" s="494">
        <f>'Fuel Savings Calc'!AR65</f>
        <v>0</v>
      </c>
      <c r="AS12" s="494">
        <f>'Fuel Savings Calc'!AS65</f>
        <v>0</v>
      </c>
      <c r="AT12" s="494">
        <f>'Fuel Savings Calc'!AT65</f>
        <v>0</v>
      </c>
      <c r="AU12" s="494">
        <f>'Fuel Savings Calc'!AU65</f>
        <v>0</v>
      </c>
      <c r="AV12" s="494">
        <f>'Fuel Savings Calc'!AV65</f>
        <v>0</v>
      </c>
      <c r="AW12" s="494">
        <f>'Fuel Savings Calc'!AW65</f>
        <v>0</v>
      </c>
      <c r="AX12" s="494">
        <f>'Fuel Savings Calc'!AX65</f>
        <v>0</v>
      </c>
      <c r="AY12" s="494">
        <f>'Fuel Savings Calc'!AY65</f>
        <v>0</v>
      </c>
      <c r="AZ12" s="494">
        <f>'Fuel Savings Calc'!AZ65</f>
        <v>0</v>
      </c>
    </row>
    <row r="13" spans="1:52" x14ac:dyDescent="0.25">
      <c r="E13" s="180" t="str">
        <f>'Fuel Savings Calc'!E66</f>
        <v>Fuel Savings - Rail</v>
      </c>
      <c r="F13" s="180" t="str">
        <f>'Fuel Savings Calc'!F66</f>
        <v>Calculation (negative = increase in fuel, positive = decrease in fuel)</v>
      </c>
      <c r="G13" s="328" t="str">
        <f>'Fuel Savings Calc'!G66</f>
        <v>gallons</v>
      </c>
      <c r="H13" s="346">
        <f t="shared" si="0"/>
        <v>0</v>
      </c>
      <c r="I13" s="494">
        <f>'Fuel Savings Calc'!I66</f>
        <v>0</v>
      </c>
      <c r="J13" s="494">
        <f>'Fuel Savings Calc'!J66</f>
        <v>0</v>
      </c>
      <c r="K13" s="494">
        <f>'Fuel Savings Calc'!K66</f>
        <v>0</v>
      </c>
      <c r="L13" s="494">
        <f>'Fuel Savings Calc'!L66</f>
        <v>0</v>
      </c>
      <c r="M13" s="494">
        <f>'Fuel Savings Calc'!M66</f>
        <v>0</v>
      </c>
      <c r="N13" s="494">
        <f>'Fuel Savings Calc'!N66</f>
        <v>0</v>
      </c>
      <c r="O13" s="494">
        <f>'Fuel Savings Calc'!O66</f>
        <v>0</v>
      </c>
      <c r="P13" s="494">
        <f>'Fuel Savings Calc'!P66</f>
        <v>0</v>
      </c>
      <c r="Q13" s="494">
        <f>'Fuel Savings Calc'!Q66</f>
        <v>0</v>
      </c>
      <c r="R13" s="494">
        <f>'Fuel Savings Calc'!R66</f>
        <v>0</v>
      </c>
      <c r="S13" s="494">
        <f>'Fuel Savings Calc'!S66</f>
        <v>0</v>
      </c>
      <c r="T13" s="494">
        <f>'Fuel Savings Calc'!T66</f>
        <v>0</v>
      </c>
      <c r="U13" s="494">
        <f>'Fuel Savings Calc'!U66</f>
        <v>0</v>
      </c>
      <c r="V13" s="494">
        <f>'Fuel Savings Calc'!V66</f>
        <v>0</v>
      </c>
      <c r="W13" s="494">
        <f>'Fuel Savings Calc'!W66</f>
        <v>0</v>
      </c>
      <c r="X13" s="494">
        <f>'Fuel Savings Calc'!X66</f>
        <v>0</v>
      </c>
      <c r="Y13" s="494">
        <f>'Fuel Savings Calc'!Y66</f>
        <v>0</v>
      </c>
      <c r="Z13" s="494">
        <f>'Fuel Savings Calc'!Z66</f>
        <v>0</v>
      </c>
      <c r="AA13" s="494">
        <f>'Fuel Savings Calc'!AA66</f>
        <v>0</v>
      </c>
      <c r="AB13" s="494">
        <f>'Fuel Savings Calc'!AB66</f>
        <v>0</v>
      </c>
      <c r="AC13" s="494">
        <f>'Fuel Savings Calc'!AC66</f>
        <v>0</v>
      </c>
      <c r="AD13" s="494">
        <f>'Fuel Savings Calc'!AD66</f>
        <v>0</v>
      </c>
      <c r="AE13" s="494">
        <f>'Fuel Savings Calc'!AE66</f>
        <v>0</v>
      </c>
      <c r="AF13" s="494">
        <f>'Fuel Savings Calc'!AF66</f>
        <v>0</v>
      </c>
      <c r="AG13" s="494">
        <f>'Fuel Savings Calc'!AG66</f>
        <v>0</v>
      </c>
      <c r="AH13" s="494">
        <f>'Fuel Savings Calc'!AH66</f>
        <v>0</v>
      </c>
      <c r="AI13" s="494">
        <f>'Fuel Savings Calc'!AI66</f>
        <v>0</v>
      </c>
      <c r="AJ13" s="494">
        <f>'Fuel Savings Calc'!AJ66</f>
        <v>0</v>
      </c>
      <c r="AK13" s="494">
        <f>'Fuel Savings Calc'!AK66</f>
        <v>0</v>
      </c>
      <c r="AL13" s="494">
        <f>'Fuel Savings Calc'!AL66</f>
        <v>0</v>
      </c>
      <c r="AM13" s="494">
        <f>'Fuel Savings Calc'!AM66</f>
        <v>0</v>
      </c>
      <c r="AN13" s="494">
        <f>'Fuel Savings Calc'!AN66</f>
        <v>0</v>
      </c>
      <c r="AO13" s="494">
        <f>'Fuel Savings Calc'!AO66</f>
        <v>0</v>
      </c>
      <c r="AP13" s="494">
        <f>'Fuel Savings Calc'!AP66</f>
        <v>0</v>
      </c>
      <c r="AQ13" s="494">
        <f>'Fuel Savings Calc'!AQ66</f>
        <v>0</v>
      </c>
      <c r="AR13" s="494">
        <f>'Fuel Savings Calc'!AR66</f>
        <v>0</v>
      </c>
      <c r="AS13" s="494">
        <f>'Fuel Savings Calc'!AS66</f>
        <v>0</v>
      </c>
      <c r="AT13" s="494">
        <f>'Fuel Savings Calc'!AT66</f>
        <v>0</v>
      </c>
      <c r="AU13" s="494">
        <f>'Fuel Savings Calc'!AU66</f>
        <v>0</v>
      </c>
      <c r="AV13" s="494">
        <f>'Fuel Savings Calc'!AV66</f>
        <v>0</v>
      </c>
      <c r="AW13" s="494">
        <f>'Fuel Savings Calc'!AW66</f>
        <v>0</v>
      </c>
      <c r="AX13" s="494">
        <f>'Fuel Savings Calc'!AX66</f>
        <v>0</v>
      </c>
      <c r="AY13" s="494">
        <f>'Fuel Savings Calc'!AY66</f>
        <v>0</v>
      </c>
      <c r="AZ13" s="494">
        <f>'Fuel Savings Calc'!AZ66</f>
        <v>0</v>
      </c>
    </row>
    <row r="14" spans="1:52" x14ac:dyDescent="0.25">
      <c r="E14" s="180" t="s">
        <v>865</v>
      </c>
      <c r="F14" s="180" t="s">
        <v>866</v>
      </c>
      <c r="G14" s="328" t="s">
        <v>184</v>
      </c>
      <c r="H14" s="346">
        <f t="shared" si="0"/>
        <v>0</v>
      </c>
      <c r="I14" s="494">
        <f>'Intermediate Calcs'!I20</f>
        <v>0</v>
      </c>
      <c r="J14" s="494">
        <f>'Intermediate Calcs'!J20</f>
        <v>0</v>
      </c>
      <c r="K14" s="494">
        <f>'Intermediate Calcs'!K20</f>
        <v>0</v>
      </c>
      <c r="L14" s="494">
        <f>'Intermediate Calcs'!L20</f>
        <v>0</v>
      </c>
      <c r="M14" s="494">
        <f>'Intermediate Calcs'!M20</f>
        <v>0</v>
      </c>
      <c r="N14" s="494">
        <f>'Intermediate Calcs'!N20</f>
        <v>0</v>
      </c>
      <c r="O14" s="494">
        <f>'Intermediate Calcs'!O20</f>
        <v>0</v>
      </c>
      <c r="P14" s="494">
        <f>'Intermediate Calcs'!P20</f>
        <v>0</v>
      </c>
      <c r="Q14" s="494">
        <f>'Intermediate Calcs'!Q20</f>
        <v>0</v>
      </c>
      <c r="R14" s="494">
        <f>'Intermediate Calcs'!R20</f>
        <v>0</v>
      </c>
      <c r="S14" s="494">
        <f>'Intermediate Calcs'!S20</f>
        <v>0</v>
      </c>
      <c r="T14" s="494">
        <f>'Intermediate Calcs'!T20</f>
        <v>0</v>
      </c>
      <c r="U14" s="494">
        <f>'Intermediate Calcs'!U20</f>
        <v>0</v>
      </c>
      <c r="V14" s="494">
        <f>'Intermediate Calcs'!V20</f>
        <v>0</v>
      </c>
      <c r="W14" s="494">
        <f>'Intermediate Calcs'!W20</f>
        <v>0</v>
      </c>
      <c r="X14" s="494">
        <f>'Intermediate Calcs'!X20</f>
        <v>0</v>
      </c>
      <c r="Y14" s="494">
        <f>'Intermediate Calcs'!Y20</f>
        <v>0</v>
      </c>
      <c r="Z14" s="494">
        <f>'Intermediate Calcs'!Z20</f>
        <v>0</v>
      </c>
      <c r="AA14" s="494">
        <f>'Intermediate Calcs'!AA20</f>
        <v>0</v>
      </c>
      <c r="AB14" s="494">
        <f>'Intermediate Calcs'!AB20</f>
        <v>0</v>
      </c>
      <c r="AC14" s="494">
        <f>'Intermediate Calcs'!AC20</f>
        <v>0</v>
      </c>
      <c r="AD14" s="494">
        <f>'Intermediate Calcs'!AD20</f>
        <v>0</v>
      </c>
      <c r="AE14" s="494">
        <f>'Intermediate Calcs'!AE20</f>
        <v>0</v>
      </c>
      <c r="AF14" s="494">
        <f>'Intermediate Calcs'!AF20</f>
        <v>0</v>
      </c>
      <c r="AG14" s="494">
        <f>'Intermediate Calcs'!AG20</f>
        <v>0</v>
      </c>
      <c r="AH14" s="494">
        <f>'Intermediate Calcs'!AH20</f>
        <v>0</v>
      </c>
      <c r="AI14" s="494">
        <f>'Intermediate Calcs'!AI20</f>
        <v>0</v>
      </c>
      <c r="AJ14" s="494">
        <f>'Intermediate Calcs'!AJ20</f>
        <v>0</v>
      </c>
      <c r="AK14" s="494">
        <f>'Intermediate Calcs'!AK20</f>
        <v>0</v>
      </c>
      <c r="AL14" s="494">
        <f>'Intermediate Calcs'!AL20</f>
        <v>0</v>
      </c>
      <c r="AM14" s="494">
        <f>'Intermediate Calcs'!AM20</f>
        <v>0</v>
      </c>
      <c r="AN14" s="494">
        <f>'Intermediate Calcs'!AN20</f>
        <v>0</v>
      </c>
      <c r="AO14" s="494">
        <f>'Intermediate Calcs'!AO20</f>
        <v>0</v>
      </c>
      <c r="AP14" s="494">
        <f>'Intermediate Calcs'!AP20</f>
        <v>0</v>
      </c>
      <c r="AQ14" s="494">
        <f>'Intermediate Calcs'!AQ20</f>
        <v>0</v>
      </c>
      <c r="AR14" s="494">
        <f>'Intermediate Calcs'!AR20</f>
        <v>0</v>
      </c>
      <c r="AS14" s="494">
        <f>'Intermediate Calcs'!AS20</f>
        <v>0</v>
      </c>
      <c r="AT14" s="494">
        <f>'Intermediate Calcs'!AT20</f>
        <v>0</v>
      </c>
      <c r="AU14" s="494">
        <f>'Intermediate Calcs'!AU20</f>
        <v>0</v>
      </c>
      <c r="AV14" s="494">
        <f>'Intermediate Calcs'!AV20</f>
        <v>0</v>
      </c>
      <c r="AW14" s="494">
        <f>'Intermediate Calcs'!AW20</f>
        <v>0</v>
      </c>
      <c r="AX14" s="494">
        <f>'Intermediate Calcs'!AX20</f>
        <v>0</v>
      </c>
      <c r="AY14" s="494">
        <f>'Intermediate Calcs'!AY20</f>
        <v>0</v>
      </c>
      <c r="AZ14" s="494">
        <f>'Intermediate Calcs'!AZ20</f>
        <v>0</v>
      </c>
    </row>
    <row r="15" spans="1:52" x14ac:dyDescent="0.25">
      <c r="E15" s="180" t="s">
        <v>867</v>
      </c>
      <c r="F15" s="180" t="s">
        <v>866</v>
      </c>
      <c r="G15" s="328" t="s">
        <v>184</v>
      </c>
      <c r="H15" s="346">
        <f t="shared" si="0"/>
        <v>0</v>
      </c>
      <c r="I15" s="494">
        <f>'Intermediate Calcs'!I29</f>
        <v>0</v>
      </c>
      <c r="J15" s="494">
        <f>'Intermediate Calcs'!J29</f>
        <v>0</v>
      </c>
      <c r="K15" s="494">
        <f>'Intermediate Calcs'!K29</f>
        <v>0</v>
      </c>
      <c r="L15" s="494">
        <f>'Intermediate Calcs'!L29</f>
        <v>0</v>
      </c>
      <c r="M15" s="494">
        <f>'Intermediate Calcs'!M29</f>
        <v>0</v>
      </c>
      <c r="N15" s="494">
        <f>'Intermediate Calcs'!N29</f>
        <v>0</v>
      </c>
      <c r="O15" s="494">
        <f>'Intermediate Calcs'!O29</f>
        <v>0</v>
      </c>
      <c r="P15" s="494">
        <f>'Intermediate Calcs'!P29</f>
        <v>0</v>
      </c>
      <c r="Q15" s="494">
        <f>'Intermediate Calcs'!Q29</f>
        <v>0</v>
      </c>
      <c r="R15" s="494">
        <f>'Intermediate Calcs'!R29</f>
        <v>0</v>
      </c>
      <c r="S15" s="494">
        <f>'Intermediate Calcs'!S29</f>
        <v>0</v>
      </c>
      <c r="T15" s="494">
        <f>'Intermediate Calcs'!T29</f>
        <v>0</v>
      </c>
      <c r="U15" s="494">
        <f>'Intermediate Calcs'!U29</f>
        <v>0</v>
      </c>
      <c r="V15" s="494">
        <f>'Intermediate Calcs'!V29</f>
        <v>0</v>
      </c>
      <c r="W15" s="494">
        <f>'Intermediate Calcs'!W29</f>
        <v>0</v>
      </c>
      <c r="X15" s="494">
        <f>'Intermediate Calcs'!X29</f>
        <v>0</v>
      </c>
      <c r="Y15" s="494">
        <f>'Intermediate Calcs'!Y29</f>
        <v>0</v>
      </c>
      <c r="Z15" s="494">
        <f>'Intermediate Calcs'!Z29</f>
        <v>0</v>
      </c>
      <c r="AA15" s="494">
        <f>'Intermediate Calcs'!AA29</f>
        <v>0</v>
      </c>
      <c r="AB15" s="494">
        <f>'Intermediate Calcs'!AB29</f>
        <v>0</v>
      </c>
      <c r="AC15" s="494">
        <f>'Intermediate Calcs'!AC29</f>
        <v>0</v>
      </c>
      <c r="AD15" s="494">
        <f>'Intermediate Calcs'!AD29</f>
        <v>0</v>
      </c>
      <c r="AE15" s="494">
        <f>'Intermediate Calcs'!AE29</f>
        <v>0</v>
      </c>
      <c r="AF15" s="494">
        <f>'Intermediate Calcs'!AF29</f>
        <v>0</v>
      </c>
      <c r="AG15" s="494">
        <f>'Intermediate Calcs'!AG29</f>
        <v>0</v>
      </c>
      <c r="AH15" s="494">
        <f>'Intermediate Calcs'!AH29</f>
        <v>0</v>
      </c>
      <c r="AI15" s="494">
        <f>'Intermediate Calcs'!AI29</f>
        <v>0</v>
      </c>
      <c r="AJ15" s="494">
        <f>'Intermediate Calcs'!AJ29</f>
        <v>0</v>
      </c>
      <c r="AK15" s="494">
        <f>'Intermediate Calcs'!AK29</f>
        <v>0</v>
      </c>
      <c r="AL15" s="494">
        <f>'Intermediate Calcs'!AL29</f>
        <v>0</v>
      </c>
      <c r="AM15" s="494">
        <f>'Intermediate Calcs'!AM29</f>
        <v>0</v>
      </c>
      <c r="AN15" s="494">
        <f>'Intermediate Calcs'!AN29</f>
        <v>0</v>
      </c>
      <c r="AO15" s="494">
        <f>'Intermediate Calcs'!AO29</f>
        <v>0</v>
      </c>
      <c r="AP15" s="494">
        <f>'Intermediate Calcs'!AP29</f>
        <v>0</v>
      </c>
      <c r="AQ15" s="494">
        <f>'Intermediate Calcs'!AQ29</f>
        <v>0</v>
      </c>
      <c r="AR15" s="494">
        <f>'Intermediate Calcs'!AR29</f>
        <v>0</v>
      </c>
      <c r="AS15" s="494">
        <f>'Intermediate Calcs'!AS29</f>
        <v>0</v>
      </c>
      <c r="AT15" s="494">
        <f>'Intermediate Calcs'!AT29</f>
        <v>0</v>
      </c>
      <c r="AU15" s="494">
        <f>'Intermediate Calcs'!AU29</f>
        <v>0</v>
      </c>
      <c r="AV15" s="494">
        <f>'Intermediate Calcs'!AV29</f>
        <v>0</v>
      </c>
      <c r="AW15" s="494">
        <f>'Intermediate Calcs'!AW29</f>
        <v>0</v>
      </c>
      <c r="AX15" s="494">
        <f>'Intermediate Calcs'!AX29</f>
        <v>0</v>
      </c>
      <c r="AY15" s="494">
        <f>'Intermediate Calcs'!AY29</f>
        <v>0</v>
      </c>
      <c r="AZ15" s="494">
        <f>'Intermediate Calcs'!AZ29</f>
        <v>0</v>
      </c>
    </row>
    <row r="16" spans="1:52" x14ac:dyDescent="0.25">
      <c r="A16" s="180"/>
      <c r="B16" s="180"/>
      <c r="C16" s="180"/>
      <c r="D16" s="180"/>
      <c r="E16" s="180" t="str">
        <f>'Emissions Calc'!E1141</f>
        <v>Emissions - NOX</v>
      </c>
      <c r="F16" s="180" t="s">
        <v>868</v>
      </c>
      <c r="G16" s="328" t="s">
        <v>869</v>
      </c>
      <c r="H16" s="346">
        <f t="shared" si="0"/>
        <v>0</v>
      </c>
      <c r="I16" s="494">
        <f>'Emissions Calc'!I1141</f>
        <v>0</v>
      </c>
      <c r="J16" s="494">
        <f>'Emissions Calc'!J1141</f>
        <v>0</v>
      </c>
      <c r="K16" s="494">
        <f>'Emissions Calc'!K1141</f>
        <v>0</v>
      </c>
      <c r="L16" s="494">
        <f>'Emissions Calc'!L1141</f>
        <v>0</v>
      </c>
      <c r="M16" s="494">
        <f>'Emissions Calc'!M1141</f>
        <v>0</v>
      </c>
      <c r="N16" s="494">
        <f>'Emissions Calc'!N1141</f>
        <v>0</v>
      </c>
      <c r="O16" s="494">
        <f>'Emissions Calc'!O1141</f>
        <v>0</v>
      </c>
      <c r="P16" s="494">
        <f>'Emissions Calc'!P1141</f>
        <v>0</v>
      </c>
      <c r="Q16" s="494">
        <f>'Emissions Calc'!Q1141</f>
        <v>0</v>
      </c>
      <c r="R16" s="494">
        <f>'Emissions Calc'!R1141</f>
        <v>0</v>
      </c>
      <c r="S16" s="494">
        <f>'Emissions Calc'!S1141</f>
        <v>0</v>
      </c>
      <c r="T16" s="494">
        <f>'Emissions Calc'!T1141</f>
        <v>0</v>
      </c>
      <c r="U16" s="494">
        <f>'Emissions Calc'!U1141</f>
        <v>0</v>
      </c>
      <c r="V16" s="494">
        <f>'Emissions Calc'!V1141</f>
        <v>0</v>
      </c>
      <c r="W16" s="494">
        <f>'Emissions Calc'!W1141</f>
        <v>0</v>
      </c>
      <c r="X16" s="494">
        <f>'Emissions Calc'!X1141</f>
        <v>0</v>
      </c>
      <c r="Y16" s="494">
        <f>'Emissions Calc'!Y1141</f>
        <v>0</v>
      </c>
      <c r="Z16" s="494">
        <f>'Emissions Calc'!Z1141</f>
        <v>0</v>
      </c>
      <c r="AA16" s="494">
        <f>'Emissions Calc'!AA1141</f>
        <v>0</v>
      </c>
      <c r="AB16" s="494">
        <f>'Emissions Calc'!AB1141</f>
        <v>0</v>
      </c>
      <c r="AC16" s="494">
        <f>'Emissions Calc'!AC1141</f>
        <v>0</v>
      </c>
      <c r="AD16" s="494">
        <f>'Emissions Calc'!AD1141</f>
        <v>0</v>
      </c>
      <c r="AE16" s="494">
        <f>'Emissions Calc'!AE1141</f>
        <v>0</v>
      </c>
      <c r="AF16" s="494">
        <f>'Emissions Calc'!AF1141</f>
        <v>0</v>
      </c>
      <c r="AG16" s="494">
        <f>'Emissions Calc'!AG1141</f>
        <v>0</v>
      </c>
      <c r="AH16" s="494">
        <f>'Emissions Calc'!AH1141</f>
        <v>0</v>
      </c>
      <c r="AI16" s="494">
        <f>'Emissions Calc'!AI1141</f>
        <v>0</v>
      </c>
      <c r="AJ16" s="494">
        <f>'Emissions Calc'!AJ1141</f>
        <v>0</v>
      </c>
      <c r="AK16" s="494">
        <f>'Emissions Calc'!AK1141</f>
        <v>0</v>
      </c>
      <c r="AL16" s="494">
        <f>'Emissions Calc'!AL1141</f>
        <v>0</v>
      </c>
      <c r="AM16" s="494">
        <f>'Emissions Calc'!AM1141</f>
        <v>0</v>
      </c>
      <c r="AN16" s="494">
        <f>'Emissions Calc'!AN1141</f>
        <v>0</v>
      </c>
      <c r="AO16" s="494">
        <f>'Emissions Calc'!AO1141</f>
        <v>0</v>
      </c>
      <c r="AP16" s="494">
        <f>'Emissions Calc'!AP1141</f>
        <v>0</v>
      </c>
      <c r="AQ16" s="494">
        <f>'Emissions Calc'!AQ1141</f>
        <v>0</v>
      </c>
      <c r="AR16" s="494">
        <f>'Emissions Calc'!AR1141</f>
        <v>0</v>
      </c>
      <c r="AS16" s="494">
        <f>'Emissions Calc'!AS1141</f>
        <v>0</v>
      </c>
      <c r="AT16" s="495">
        <f>'Emissions Calc'!AT1141</f>
        <v>0</v>
      </c>
      <c r="AU16" s="494">
        <f>'Emissions Calc'!AU1141</f>
        <v>0</v>
      </c>
      <c r="AV16" s="494">
        <f>'Emissions Calc'!AV1141</f>
        <v>0</v>
      </c>
      <c r="AW16" s="494">
        <f>'Emissions Calc'!AW1141</f>
        <v>0</v>
      </c>
      <c r="AX16" s="494">
        <f>'Emissions Calc'!AX1141</f>
        <v>0</v>
      </c>
      <c r="AY16" s="494">
        <f>'Emissions Calc'!AY1141</f>
        <v>0</v>
      </c>
      <c r="AZ16" s="494">
        <f>'Emissions Calc'!AZ1141</f>
        <v>0</v>
      </c>
    </row>
    <row r="17" spans="1:52" x14ac:dyDescent="0.25">
      <c r="A17" s="180"/>
      <c r="B17" s="180"/>
      <c r="C17" s="180"/>
      <c r="D17" s="180"/>
      <c r="E17" s="180" t="str">
        <f>'Emissions Calc'!E1142</f>
        <v>Emissions - PM2.5</v>
      </c>
      <c r="F17" s="180" t="s">
        <v>868</v>
      </c>
      <c r="G17" s="328" t="s">
        <v>869</v>
      </c>
      <c r="H17" s="346">
        <f t="shared" si="0"/>
        <v>0</v>
      </c>
      <c r="I17" s="494">
        <f>'Emissions Calc'!I1142</f>
        <v>0</v>
      </c>
      <c r="J17" s="494">
        <f>'Emissions Calc'!J1142</f>
        <v>0</v>
      </c>
      <c r="K17" s="494">
        <f>'Emissions Calc'!K1142</f>
        <v>0</v>
      </c>
      <c r="L17" s="494">
        <f>'Emissions Calc'!L1142</f>
        <v>0</v>
      </c>
      <c r="M17" s="494">
        <f>'Emissions Calc'!M1142</f>
        <v>0</v>
      </c>
      <c r="N17" s="494">
        <f>'Emissions Calc'!N1142</f>
        <v>0</v>
      </c>
      <c r="O17" s="494">
        <f>'Emissions Calc'!O1142</f>
        <v>0</v>
      </c>
      <c r="P17" s="494">
        <f>'Emissions Calc'!P1142</f>
        <v>0</v>
      </c>
      <c r="Q17" s="494">
        <f>'Emissions Calc'!Q1142</f>
        <v>0</v>
      </c>
      <c r="R17" s="494">
        <f>'Emissions Calc'!R1142</f>
        <v>0</v>
      </c>
      <c r="S17" s="494">
        <f>'Emissions Calc'!S1142</f>
        <v>0</v>
      </c>
      <c r="T17" s="494">
        <f>'Emissions Calc'!T1142</f>
        <v>0</v>
      </c>
      <c r="U17" s="494">
        <f>'Emissions Calc'!U1142</f>
        <v>0</v>
      </c>
      <c r="V17" s="494">
        <f>'Emissions Calc'!V1142</f>
        <v>0</v>
      </c>
      <c r="W17" s="494">
        <f>'Emissions Calc'!W1142</f>
        <v>0</v>
      </c>
      <c r="X17" s="494">
        <f>'Emissions Calc'!X1142</f>
        <v>0</v>
      </c>
      <c r="Y17" s="494">
        <f>'Emissions Calc'!Y1142</f>
        <v>0</v>
      </c>
      <c r="Z17" s="494">
        <f>'Emissions Calc'!Z1142</f>
        <v>0</v>
      </c>
      <c r="AA17" s="494">
        <f>'Emissions Calc'!AA1142</f>
        <v>0</v>
      </c>
      <c r="AB17" s="494">
        <f>'Emissions Calc'!AB1142</f>
        <v>0</v>
      </c>
      <c r="AC17" s="494">
        <f>'Emissions Calc'!AC1142</f>
        <v>0</v>
      </c>
      <c r="AD17" s="494">
        <f>'Emissions Calc'!AD1142</f>
        <v>0</v>
      </c>
      <c r="AE17" s="494">
        <f>'Emissions Calc'!AE1142</f>
        <v>0</v>
      </c>
      <c r="AF17" s="494">
        <f>'Emissions Calc'!AF1142</f>
        <v>0</v>
      </c>
      <c r="AG17" s="494">
        <f>'Emissions Calc'!AG1142</f>
        <v>0</v>
      </c>
      <c r="AH17" s="494">
        <f>'Emissions Calc'!AH1142</f>
        <v>0</v>
      </c>
      <c r="AI17" s="494">
        <f>'Emissions Calc'!AI1142</f>
        <v>0</v>
      </c>
      <c r="AJ17" s="494">
        <f>'Emissions Calc'!AJ1142</f>
        <v>0</v>
      </c>
      <c r="AK17" s="494">
        <f>'Emissions Calc'!AK1142</f>
        <v>0</v>
      </c>
      <c r="AL17" s="494">
        <f>'Emissions Calc'!AL1142</f>
        <v>0</v>
      </c>
      <c r="AM17" s="494">
        <f>'Emissions Calc'!AM1142</f>
        <v>0</v>
      </c>
      <c r="AN17" s="494">
        <f>'Emissions Calc'!AN1142</f>
        <v>0</v>
      </c>
      <c r="AO17" s="494">
        <f>'Emissions Calc'!AO1142</f>
        <v>0</v>
      </c>
      <c r="AP17" s="494">
        <f>'Emissions Calc'!AP1142</f>
        <v>0</v>
      </c>
      <c r="AQ17" s="494">
        <f>'Emissions Calc'!AQ1142</f>
        <v>0</v>
      </c>
      <c r="AR17" s="494">
        <f>'Emissions Calc'!AR1142</f>
        <v>0</v>
      </c>
      <c r="AS17" s="494">
        <f>'Emissions Calc'!AS1142</f>
        <v>0</v>
      </c>
      <c r="AT17" s="495">
        <f>'Emissions Calc'!AT1142</f>
        <v>0</v>
      </c>
      <c r="AU17" s="494">
        <f>'Emissions Calc'!AU1142</f>
        <v>0</v>
      </c>
      <c r="AV17" s="494">
        <f>'Emissions Calc'!AV1142</f>
        <v>0</v>
      </c>
      <c r="AW17" s="494">
        <f>'Emissions Calc'!AW1142</f>
        <v>0</v>
      </c>
      <c r="AX17" s="494">
        <f>'Emissions Calc'!AX1142</f>
        <v>0</v>
      </c>
      <c r="AY17" s="494">
        <f>'Emissions Calc'!AY1142</f>
        <v>0</v>
      </c>
      <c r="AZ17" s="494">
        <f>'Emissions Calc'!AZ1142</f>
        <v>0</v>
      </c>
    </row>
    <row r="18" spans="1:52" x14ac:dyDescent="0.25">
      <c r="A18" s="180"/>
      <c r="B18" s="180"/>
      <c r="C18" s="180"/>
      <c r="D18" s="180"/>
      <c r="E18" s="180" t="str">
        <f>'Emissions Calc'!E1143</f>
        <v>Emissions - SOX</v>
      </c>
      <c r="F18" s="180" t="s">
        <v>868</v>
      </c>
      <c r="G18" s="328" t="s">
        <v>869</v>
      </c>
      <c r="H18" s="346">
        <f t="shared" si="0"/>
        <v>0</v>
      </c>
      <c r="I18" s="494">
        <f>'Emissions Calc'!I1143</f>
        <v>0</v>
      </c>
      <c r="J18" s="494">
        <f>'Emissions Calc'!J1143</f>
        <v>0</v>
      </c>
      <c r="K18" s="494">
        <f>'Emissions Calc'!K1143</f>
        <v>0</v>
      </c>
      <c r="L18" s="494">
        <f>'Emissions Calc'!L1143</f>
        <v>0</v>
      </c>
      <c r="M18" s="494">
        <f>'Emissions Calc'!M1143</f>
        <v>0</v>
      </c>
      <c r="N18" s="494">
        <f>'Emissions Calc'!N1143</f>
        <v>0</v>
      </c>
      <c r="O18" s="494">
        <f>'Emissions Calc'!O1143</f>
        <v>0</v>
      </c>
      <c r="P18" s="494">
        <f>'Emissions Calc'!P1143</f>
        <v>0</v>
      </c>
      <c r="Q18" s="494">
        <f>'Emissions Calc'!Q1143</f>
        <v>0</v>
      </c>
      <c r="R18" s="494">
        <f>'Emissions Calc'!R1143</f>
        <v>0</v>
      </c>
      <c r="S18" s="494">
        <f>'Emissions Calc'!S1143</f>
        <v>0</v>
      </c>
      <c r="T18" s="494">
        <f>'Emissions Calc'!T1143</f>
        <v>0</v>
      </c>
      <c r="U18" s="494">
        <f>'Emissions Calc'!U1143</f>
        <v>0</v>
      </c>
      <c r="V18" s="494">
        <f>'Emissions Calc'!V1143</f>
        <v>0</v>
      </c>
      <c r="W18" s="494">
        <f>'Emissions Calc'!W1143</f>
        <v>0</v>
      </c>
      <c r="X18" s="494">
        <f>'Emissions Calc'!X1143</f>
        <v>0</v>
      </c>
      <c r="Y18" s="494">
        <f>'Emissions Calc'!Y1143</f>
        <v>0</v>
      </c>
      <c r="Z18" s="494">
        <f>'Emissions Calc'!Z1143</f>
        <v>0</v>
      </c>
      <c r="AA18" s="494">
        <f>'Emissions Calc'!AA1143</f>
        <v>0</v>
      </c>
      <c r="AB18" s="494">
        <f>'Emissions Calc'!AB1143</f>
        <v>0</v>
      </c>
      <c r="AC18" s="494">
        <f>'Emissions Calc'!AC1143</f>
        <v>0</v>
      </c>
      <c r="AD18" s="494">
        <f>'Emissions Calc'!AD1143</f>
        <v>0</v>
      </c>
      <c r="AE18" s="494">
        <f>'Emissions Calc'!AE1143</f>
        <v>0</v>
      </c>
      <c r="AF18" s="494">
        <f>'Emissions Calc'!AF1143</f>
        <v>0</v>
      </c>
      <c r="AG18" s="494">
        <f>'Emissions Calc'!AG1143</f>
        <v>0</v>
      </c>
      <c r="AH18" s="494">
        <f>'Emissions Calc'!AH1143</f>
        <v>0</v>
      </c>
      <c r="AI18" s="494">
        <f>'Emissions Calc'!AI1143</f>
        <v>0</v>
      </c>
      <c r="AJ18" s="494">
        <f>'Emissions Calc'!AJ1143</f>
        <v>0</v>
      </c>
      <c r="AK18" s="494">
        <f>'Emissions Calc'!AK1143</f>
        <v>0</v>
      </c>
      <c r="AL18" s="494">
        <f>'Emissions Calc'!AL1143</f>
        <v>0</v>
      </c>
      <c r="AM18" s="494">
        <f>'Emissions Calc'!AM1143</f>
        <v>0</v>
      </c>
      <c r="AN18" s="494">
        <f>'Emissions Calc'!AN1143</f>
        <v>0</v>
      </c>
      <c r="AO18" s="494">
        <f>'Emissions Calc'!AO1143</f>
        <v>0</v>
      </c>
      <c r="AP18" s="494">
        <f>'Emissions Calc'!AP1143</f>
        <v>0</v>
      </c>
      <c r="AQ18" s="494">
        <f>'Emissions Calc'!AQ1143</f>
        <v>0</v>
      </c>
      <c r="AR18" s="494">
        <f>'Emissions Calc'!AR1143</f>
        <v>0</v>
      </c>
      <c r="AS18" s="494">
        <f>'Emissions Calc'!AS1143</f>
        <v>0</v>
      </c>
      <c r="AT18" s="495">
        <f>'Emissions Calc'!AT1143</f>
        <v>0</v>
      </c>
      <c r="AU18" s="494">
        <f>'Emissions Calc'!AU1143</f>
        <v>0</v>
      </c>
      <c r="AV18" s="494">
        <f>'Emissions Calc'!AV1143</f>
        <v>0</v>
      </c>
      <c r="AW18" s="494">
        <f>'Emissions Calc'!AW1143</f>
        <v>0</v>
      </c>
      <c r="AX18" s="494">
        <f>'Emissions Calc'!AX1143</f>
        <v>0</v>
      </c>
      <c r="AY18" s="494">
        <f>'Emissions Calc'!AY1143</f>
        <v>0</v>
      </c>
      <c r="AZ18" s="494">
        <f>'Emissions Calc'!AZ1143</f>
        <v>0</v>
      </c>
    </row>
    <row r="19" spans="1:52" x14ac:dyDescent="0.25">
      <c r="A19" s="180"/>
      <c r="B19" s="180"/>
      <c r="C19" s="180"/>
      <c r="D19" s="180"/>
      <c r="E19" s="180" t="str">
        <f>'Emissions Calc'!E1144</f>
        <v>Emissions - CO2</v>
      </c>
      <c r="F19" s="180" t="s">
        <v>868</v>
      </c>
      <c r="G19" s="328" t="s">
        <v>869</v>
      </c>
      <c r="H19" s="346">
        <f t="shared" si="0"/>
        <v>0</v>
      </c>
      <c r="I19" s="494">
        <f>'Emissions Calc'!I1144</f>
        <v>0</v>
      </c>
      <c r="J19" s="494">
        <f>'Emissions Calc'!J1144</f>
        <v>0</v>
      </c>
      <c r="K19" s="494">
        <f>'Emissions Calc'!K1144</f>
        <v>0</v>
      </c>
      <c r="L19" s="494">
        <f>'Emissions Calc'!L1144</f>
        <v>0</v>
      </c>
      <c r="M19" s="494">
        <f>'Emissions Calc'!M1144</f>
        <v>0</v>
      </c>
      <c r="N19" s="494">
        <f>'Emissions Calc'!N1144</f>
        <v>0</v>
      </c>
      <c r="O19" s="494">
        <f>'Emissions Calc'!O1144</f>
        <v>0</v>
      </c>
      <c r="P19" s="494">
        <f>'Emissions Calc'!P1144</f>
        <v>0</v>
      </c>
      <c r="Q19" s="494">
        <f>'Emissions Calc'!Q1144</f>
        <v>0</v>
      </c>
      <c r="R19" s="494">
        <f>'Emissions Calc'!R1144</f>
        <v>0</v>
      </c>
      <c r="S19" s="494">
        <f>'Emissions Calc'!S1144</f>
        <v>0</v>
      </c>
      <c r="T19" s="494">
        <f>'Emissions Calc'!T1144</f>
        <v>0</v>
      </c>
      <c r="U19" s="494">
        <f>'Emissions Calc'!U1144</f>
        <v>0</v>
      </c>
      <c r="V19" s="494">
        <f>'Emissions Calc'!V1144</f>
        <v>0</v>
      </c>
      <c r="W19" s="494">
        <f>'Emissions Calc'!W1144</f>
        <v>0</v>
      </c>
      <c r="X19" s="494">
        <f>'Emissions Calc'!X1144</f>
        <v>0</v>
      </c>
      <c r="Y19" s="494">
        <f>'Emissions Calc'!Y1144</f>
        <v>0</v>
      </c>
      <c r="Z19" s="494">
        <f>'Emissions Calc'!Z1144</f>
        <v>0</v>
      </c>
      <c r="AA19" s="494">
        <f>'Emissions Calc'!AA1144</f>
        <v>0</v>
      </c>
      <c r="AB19" s="494">
        <f>'Emissions Calc'!AB1144</f>
        <v>0</v>
      </c>
      <c r="AC19" s="494">
        <f>'Emissions Calc'!AC1144</f>
        <v>0</v>
      </c>
      <c r="AD19" s="494">
        <f>'Emissions Calc'!AD1144</f>
        <v>0</v>
      </c>
      <c r="AE19" s="494">
        <f>'Emissions Calc'!AE1144</f>
        <v>0</v>
      </c>
      <c r="AF19" s="494">
        <f>'Emissions Calc'!AF1144</f>
        <v>0</v>
      </c>
      <c r="AG19" s="494">
        <f>'Emissions Calc'!AG1144</f>
        <v>0</v>
      </c>
      <c r="AH19" s="494">
        <f>'Emissions Calc'!AH1144</f>
        <v>0</v>
      </c>
      <c r="AI19" s="494">
        <f>'Emissions Calc'!AI1144</f>
        <v>0</v>
      </c>
      <c r="AJ19" s="494">
        <f>'Emissions Calc'!AJ1144</f>
        <v>0</v>
      </c>
      <c r="AK19" s="494">
        <f>'Emissions Calc'!AK1144</f>
        <v>0</v>
      </c>
      <c r="AL19" s="494">
        <f>'Emissions Calc'!AL1144</f>
        <v>0</v>
      </c>
      <c r="AM19" s="494">
        <f>'Emissions Calc'!AM1144</f>
        <v>0</v>
      </c>
      <c r="AN19" s="494">
        <f>'Emissions Calc'!AN1144</f>
        <v>0</v>
      </c>
      <c r="AO19" s="494">
        <f>'Emissions Calc'!AO1144</f>
        <v>0</v>
      </c>
      <c r="AP19" s="494">
        <f>'Emissions Calc'!AP1144</f>
        <v>0</v>
      </c>
      <c r="AQ19" s="494">
        <f>'Emissions Calc'!AQ1144</f>
        <v>0</v>
      </c>
      <c r="AR19" s="494">
        <f>'Emissions Calc'!AR1144</f>
        <v>0</v>
      </c>
      <c r="AS19" s="494">
        <f>'Emissions Calc'!AS1144</f>
        <v>0</v>
      </c>
      <c r="AT19" s="495">
        <f>'Emissions Calc'!AT1144</f>
        <v>0</v>
      </c>
      <c r="AU19" s="494">
        <f>'Emissions Calc'!AU1144</f>
        <v>0</v>
      </c>
      <c r="AV19" s="494">
        <f>'Emissions Calc'!AV1144</f>
        <v>0</v>
      </c>
      <c r="AW19" s="494">
        <f>'Emissions Calc'!AW1144</f>
        <v>0</v>
      </c>
      <c r="AX19" s="494">
        <f>'Emissions Calc'!AX1144</f>
        <v>0</v>
      </c>
      <c r="AY19" s="494">
        <f>'Emissions Calc'!AY1144</f>
        <v>0</v>
      </c>
      <c r="AZ19" s="494">
        <f>'Emissions Calc'!AZ1144</f>
        <v>0</v>
      </c>
    </row>
    <row r="20" spans="1:52" x14ac:dyDescent="0.25">
      <c r="A20" s="180"/>
      <c r="B20" s="180"/>
      <c r="C20" s="180"/>
      <c r="D20" s="180"/>
      <c r="E20" s="180" t="str">
        <f>"Safety - "&amp;'Intermediate Calcs'!E86</f>
        <v>Safety - Fatal Crashes Reduction</v>
      </c>
      <c r="F20" s="180" t="s">
        <v>870</v>
      </c>
      <c r="G20" s="328" t="s">
        <v>871</v>
      </c>
      <c r="H20" s="346">
        <f t="shared" si="0"/>
        <v>0</v>
      </c>
      <c r="I20" s="494">
        <f>'Intermediate Calcs'!I86</f>
        <v>0</v>
      </c>
      <c r="J20" s="494">
        <f>'Intermediate Calcs'!J86</f>
        <v>0</v>
      </c>
      <c r="K20" s="494">
        <f>'Intermediate Calcs'!K86</f>
        <v>0</v>
      </c>
      <c r="L20" s="494">
        <f>'Intermediate Calcs'!L86</f>
        <v>0</v>
      </c>
      <c r="M20" s="494">
        <f>'Intermediate Calcs'!M86</f>
        <v>0</v>
      </c>
      <c r="N20" s="494">
        <f>'Intermediate Calcs'!N86</f>
        <v>0</v>
      </c>
      <c r="O20" s="494">
        <f>'Intermediate Calcs'!O86</f>
        <v>0</v>
      </c>
      <c r="P20" s="494">
        <f>'Intermediate Calcs'!P86</f>
        <v>0</v>
      </c>
      <c r="Q20" s="494">
        <f>'Intermediate Calcs'!Q86</f>
        <v>0</v>
      </c>
      <c r="R20" s="494">
        <f>'Intermediate Calcs'!R86</f>
        <v>0</v>
      </c>
      <c r="S20" s="494">
        <f>'Intermediate Calcs'!S86</f>
        <v>0</v>
      </c>
      <c r="T20" s="494">
        <f>'Intermediate Calcs'!T86</f>
        <v>0</v>
      </c>
      <c r="U20" s="494">
        <f>'Intermediate Calcs'!U86</f>
        <v>0</v>
      </c>
      <c r="V20" s="494">
        <f>'Intermediate Calcs'!V86</f>
        <v>0</v>
      </c>
      <c r="W20" s="494">
        <f>'Intermediate Calcs'!W86</f>
        <v>0</v>
      </c>
      <c r="X20" s="494">
        <f>'Intermediate Calcs'!X86</f>
        <v>0</v>
      </c>
      <c r="Y20" s="494">
        <f>'Intermediate Calcs'!Y86</f>
        <v>0</v>
      </c>
      <c r="Z20" s="494">
        <f>'Intermediate Calcs'!Z86</f>
        <v>0</v>
      </c>
      <c r="AA20" s="494">
        <f>'Intermediate Calcs'!AA86</f>
        <v>0</v>
      </c>
      <c r="AB20" s="494">
        <f>'Intermediate Calcs'!AB86</f>
        <v>0</v>
      </c>
      <c r="AC20" s="494">
        <f>'Intermediate Calcs'!AC86</f>
        <v>0</v>
      </c>
      <c r="AD20" s="494">
        <f>'Intermediate Calcs'!AD86</f>
        <v>0</v>
      </c>
      <c r="AE20" s="494">
        <f>'Intermediate Calcs'!AE86</f>
        <v>0</v>
      </c>
      <c r="AF20" s="494">
        <f>'Intermediate Calcs'!AF86</f>
        <v>0</v>
      </c>
      <c r="AG20" s="494">
        <f>'Intermediate Calcs'!AG86</f>
        <v>0</v>
      </c>
      <c r="AH20" s="494">
        <f>'Intermediate Calcs'!AH86</f>
        <v>0</v>
      </c>
      <c r="AI20" s="494">
        <f>'Intermediate Calcs'!AI86</f>
        <v>0</v>
      </c>
      <c r="AJ20" s="494">
        <f>'Intermediate Calcs'!AJ86</f>
        <v>0</v>
      </c>
      <c r="AK20" s="494">
        <f>'Intermediate Calcs'!AK86</f>
        <v>0</v>
      </c>
      <c r="AL20" s="494">
        <f>'Intermediate Calcs'!AL86</f>
        <v>0</v>
      </c>
      <c r="AM20" s="494">
        <f>'Intermediate Calcs'!AM86</f>
        <v>0</v>
      </c>
      <c r="AN20" s="494">
        <f>'Intermediate Calcs'!AN86</f>
        <v>0</v>
      </c>
      <c r="AO20" s="494">
        <f>'Intermediate Calcs'!AO86</f>
        <v>0</v>
      </c>
      <c r="AP20" s="494">
        <f>'Intermediate Calcs'!AP86</f>
        <v>0</v>
      </c>
      <c r="AQ20" s="494">
        <f>'Intermediate Calcs'!AQ86</f>
        <v>0</v>
      </c>
      <c r="AR20" s="494">
        <f>'Intermediate Calcs'!AR86</f>
        <v>0</v>
      </c>
      <c r="AS20" s="494">
        <f>'Intermediate Calcs'!AS86</f>
        <v>0</v>
      </c>
      <c r="AT20" s="495">
        <f>'Intermediate Calcs'!AT86</f>
        <v>0</v>
      </c>
      <c r="AU20" s="494">
        <f>'Intermediate Calcs'!AU86</f>
        <v>0</v>
      </c>
      <c r="AV20" s="494">
        <f>'Intermediate Calcs'!AV86</f>
        <v>0</v>
      </c>
      <c r="AW20" s="494">
        <f>'Intermediate Calcs'!AW86</f>
        <v>0</v>
      </c>
      <c r="AX20" s="494">
        <f>'Intermediate Calcs'!AX86</f>
        <v>0</v>
      </c>
      <c r="AY20" s="494">
        <f>'Intermediate Calcs'!AY86</f>
        <v>0</v>
      </c>
      <c r="AZ20" s="494">
        <f>'Intermediate Calcs'!AZ86</f>
        <v>0</v>
      </c>
    </row>
    <row r="21" spans="1:52" x14ac:dyDescent="0.25">
      <c r="A21" s="180"/>
      <c r="B21" s="180"/>
      <c r="C21" s="180"/>
      <c r="D21" s="180"/>
      <c r="E21" s="180" t="str">
        <f>"Safety - "&amp;'Intermediate Calcs'!E87</f>
        <v>Safety - Injury Crashes</v>
      </c>
      <c r="F21" s="180" t="s">
        <v>870</v>
      </c>
      <c r="G21" s="328" t="s">
        <v>871</v>
      </c>
      <c r="H21" s="346">
        <f t="shared" si="0"/>
        <v>0</v>
      </c>
      <c r="I21" s="494">
        <f>'Intermediate Calcs'!I87</f>
        <v>0</v>
      </c>
      <c r="J21" s="494">
        <f>'Intermediate Calcs'!J87</f>
        <v>0</v>
      </c>
      <c r="K21" s="494">
        <f>'Intermediate Calcs'!K87</f>
        <v>0</v>
      </c>
      <c r="L21" s="494">
        <f>'Intermediate Calcs'!L87</f>
        <v>0</v>
      </c>
      <c r="M21" s="494">
        <f>'Intermediate Calcs'!M87</f>
        <v>0</v>
      </c>
      <c r="N21" s="494">
        <f>'Intermediate Calcs'!N87</f>
        <v>0</v>
      </c>
      <c r="O21" s="494">
        <f>'Intermediate Calcs'!O87</f>
        <v>0</v>
      </c>
      <c r="P21" s="494">
        <f>'Intermediate Calcs'!P87</f>
        <v>0</v>
      </c>
      <c r="Q21" s="494">
        <f>'Intermediate Calcs'!Q87</f>
        <v>0</v>
      </c>
      <c r="R21" s="494">
        <f>'Intermediate Calcs'!R87</f>
        <v>0</v>
      </c>
      <c r="S21" s="494">
        <f>'Intermediate Calcs'!S87</f>
        <v>0</v>
      </c>
      <c r="T21" s="494">
        <f>'Intermediate Calcs'!T87</f>
        <v>0</v>
      </c>
      <c r="U21" s="494">
        <f>'Intermediate Calcs'!U87</f>
        <v>0</v>
      </c>
      <c r="V21" s="494">
        <f>'Intermediate Calcs'!V87</f>
        <v>0</v>
      </c>
      <c r="W21" s="494">
        <f>'Intermediate Calcs'!W87</f>
        <v>0</v>
      </c>
      <c r="X21" s="494">
        <f>'Intermediate Calcs'!X87</f>
        <v>0</v>
      </c>
      <c r="Y21" s="494">
        <f>'Intermediate Calcs'!Y87</f>
        <v>0</v>
      </c>
      <c r="Z21" s="494">
        <f>'Intermediate Calcs'!Z87</f>
        <v>0</v>
      </c>
      <c r="AA21" s="494">
        <f>'Intermediate Calcs'!AA87</f>
        <v>0</v>
      </c>
      <c r="AB21" s="494">
        <f>'Intermediate Calcs'!AB87</f>
        <v>0</v>
      </c>
      <c r="AC21" s="494">
        <f>'Intermediate Calcs'!AC87</f>
        <v>0</v>
      </c>
      <c r="AD21" s="494">
        <f>'Intermediate Calcs'!AD87</f>
        <v>0</v>
      </c>
      <c r="AE21" s="494">
        <f>'Intermediate Calcs'!AE87</f>
        <v>0</v>
      </c>
      <c r="AF21" s="494">
        <f>'Intermediate Calcs'!AF87</f>
        <v>0</v>
      </c>
      <c r="AG21" s="494">
        <f>'Intermediate Calcs'!AG87</f>
        <v>0</v>
      </c>
      <c r="AH21" s="494">
        <f>'Intermediate Calcs'!AH87</f>
        <v>0</v>
      </c>
      <c r="AI21" s="494">
        <f>'Intermediate Calcs'!AI87</f>
        <v>0</v>
      </c>
      <c r="AJ21" s="494">
        <f>'Intermediate Calcs'!AJ87</f>
        <v>0</v>
      </c>
      <c r="AK21" s="494">
        <f>'Intermediate Calcs'!AK87</f>
        <v>0</v>
      </c>
      <c r="AL21" s="494">
        <f>'Intermediate Calcs'!AL87</f>
        <v>0</v>
      </c>
      <c r="AM21" s="494">
        <f>'Intermediate Calcs'!AM87</f>
        <v>0</v>
      </c>
      <c r="AN21" s="494">
        <f>'Intermediate Calcs'!AN87</f>
        <v>0</v>
      </c>
      <c r="AO21" s="494">
        <f>'Intermediate Calcs'!AO87</f>
        <v>0</v>
      </c>
      <c r="AP21" s="494">
        <f>'Intermediate Calcs'!AP87</f>
        <v>0</v>
      </c>
      <c r="AQ21" s="494">
        <f>'Intermediate Calcs'!AQ87</f>
        <v>0</v>
      </c>
      <c r="AR21" s="494">
        <f>'Intermediate Calcs'!AR87</f>
        <v>0</v>
      </c>
      <c r="AS21" s="494">
        <f>'Intermediate Calcs'!AS87</f>
        <v>0</v>
      </c>
      <c r="AT21" s="495">
        <f>'Intermediate Calcs'!AT87</f>
        <v>0</v>
      </c>
      <c r="AU21" s="494">
        <f>'Intermediate Calcs'!AU87</f>
        <v>0</v>
      </c>
      <c r="AV21" s="494">
        <f>'Intermediate Calcs'!AV87</f>
        <v>0</v>
      </c>
      <c r="AW21" s="494">
        <f>'Intermediate Calcs'!AW87</f>
        <v>0</v>
      </c>
      <c r="AX21" s="494">
        <f>'Intermediate Calcs'!AX87</f>
        <v>0</v>
      </c>
      <c r="AY21" s="494">
        <f>'Intermediate Calcs'!AY87</f>
        <v>0</v>
      </c>
      <c r="AZ21" s="494">
        <f>'Intermediate Calcs'!AZ87</f>
        <v>0</v>
      </c>
    </row>
    <row r="22" spans="1:52" x14ac:dyDescent="0.25">
      <c r="A22" s="180"/>
      <c r="B22" s="180"/>
      <c r="C22" s="180"/>
      <c r="D22" s="180"/>
      <c r="E22" s="180" t="str">
        <f>"Safety - "&amp;'Intermediate Calcs'!E88</f>
        <v>Safety - Property Damage Only (PDO) Crashes</v>
      </c>
      <c r="F22" s="180" t="s">
        <v>870</v>
      </c>
      <c r="G22" s="328" t="s">
        <v>871</v>
      </c>
      <c r="H22" s="346">
        <f t="shared" si="0"/>
        <v>0</v>
      </c>
      <c r="I22" s="494">
        <f>'Intermediate Calcs'!I88</f>
        <v>0</v>
      </c>
      <c r="J22" s="494">
        <f>'Intermediate Calcs'!J88</f>
        <v>0</v>
      </c>
      <c r="K22" s="494">
        <f>'Intermediate Calcs'!K88</f>
        <v>0</v>
      </c>
      <c r="L22" s="494">
        <f>'Intermediate Calcs'!L88</f>
        <v>0</v>
      </c>
      <c r="M22" s="494">
        <f>'Intermediate Calcs'!M88</f>
        <v>0</v>
      </c>
      <c r="N22" s="494">
        <f>'Intermediate Calcs'!N88</f>
        <v>0</v>
      </c>
      <c r="O22" s="494">
        <f>'Intermediate Calcs'!O88</f>
        <v>0</v>
      </c>
      <c r="P22" s="494">
        <f>'Intermediate Calcs'!P88</f>
        <v>0</v>
      </c>
      <c r="Q22" s="494">
        <f>'Intermediate Calcs'!Q88</f>
        <v>0</v>
      </c>
      <c r="R22" s="494">
        <f>'Intermediate Calcs'!R88</f>
        <v>0</v>
      </c>
      <c r="S22" s="494">
        <f>'Intermediate Calcs'!S88</f>
        <v>0</v>
      </c>
      <c r="T22" s="494">
        <f>'Intermediate Calcs'!T88</f>
        <v>0</v>
      </c>
      <c r="U22" s="494">
        <f>'Intermediate Calcs'!U88</f>
        <v>0</v>
      </c>
      <c r="V22" s="494">
        <f>'Intermediate Calcs'!V88</f>
        <v>0</v>
      </c>
      <c r="W22" s="494">
        <f>'Intermediate Calcs'!W88</f>
        <v>0</v>
      </c>
      <c r="X22" s="494">
        <f>'Intermediate Calcs'!X88</f>
        <v>0</v>
      </c>
      <c r="Y22" s="494">
        <f>'Intermediate Calcs'!Y88</f>
        <v>0</v>
      </c>
      <c r="Z22" s="494">
        <f>'Intermediate Calcs'!Z88</f>
        <v>0</v>
      </c>
      <c r="AA22" s="494">
        <f>'Intermediate Calcs'!AA88</f>
        <v>0</v>
      </c>
      <c r="AB22" s="494">
        <f>'Intermediate Calcs'!AB88</f>
        <v>0</v>
      </c>
      <c r="AC22" s="494">
        <f>'Intermediate Calcs'!AC88</f>
        <v>0</v>
      </c>
      <c r="AD22" s="494">
        <f>'Intermediate Calcs'!AD88</f>
        <v>0</v>
      </c>
      <c r="AE22" s="494">
        <f>'Intermediate Calcs'!AE88</f>
        <v>0</v>
      </c>
      <c r="AF22" s="494">
        <f>'Intermediate Calcs'!AF88</f>
        <v>0</v>
      </c>
      <c r="AG22" s="494">
        <f>'Intermediate Calcs'!AG88</f>
        <v>0</v>
      </c>
      <c r="AH22" s="494">
        <f>'Intermediate Calcs'!AH88</f>
        <v>0</v>
      </c>
      <c r="AI22" s="494">
        <f>'Intermediate Calcs'!AI88</f>
        <v>0</v>
      </c>
      <c r="AJ22" s="494">
        <f>'Intermediate Calcs'!AJ88</f>
        <v>0</v>
      </c>
      <c r="AK22" s="494">
        <f>'Intermediate Calcs'!AK88</f>
        <v>0</v>
      </c>
      <c r="AL22" s="494">
        <f>'Intermediate Calcs'!AL88</f>
        <v>0</v>
      </c>
      <c r="AM22" s="494">
        <f>'Intermediate Calcs'!AM88</f>
        <v>0</v>
      </c>
      <c r="AN22" s="494">
        <f>'Intermediate Calcs'!AN88</f>
        <v>0</v>
      </c>
      <c r="AO22" s="494">
        <f>'Intermediate Calcs'!AO88</f>
        <v>0</v>
      </c>
      <c r="AP22" s="494">
        <f>'Intermediate Calcs'!AP88</f>
        <v>0</v>
      </c>
      <c r="AQ22" s="494">
        <f>'Intermediate Calcs'!AQ88</f>
        <v>0</v>
      </c>
      <c r="AR22" s="494">
        <f>'Intermediate Calcs'!AR88</f>
        <v>0</v>
      </c>
      <c r="AS22" s="494">
        <f>'Intermediate Calcs'!AS88</f>
        <v>0</v>
      </c>
      <c r="AT22" s="495">
        <f>'Intermediate Calcs'!AT88</f>
        <v>0</v>
      </c>
      <c r="AU22" s="494">
        <f>'Intermediate Calcs'!AU88</f>
        <v>0</v>
      </c>
      <c r="AV22" s="494">
        <f>'Intermediate Calcs'!AV88</f>
        <v>0</v>
      </c>
      <c r="AW22" s="494">
        <f>'Intermediate Calcs'!AW88</f>
        <v>0</v>
      </c>
      <c r="AX22" s="494">
        <f>'Intermediate Calcs'!AX88</f>
        <v>0</v>
      </c>
      <c r="AY22" s="494">
        <f>'Intermediate Calcs'!AY88</f>
        <v>0</v>
      </c>
      <c r="AZ22" s="494">
        <f>'Intermediate Calcs'!AZ88</f>
        <v>0</v>
      </c>
    </row>
    <row r="23" spans="1:52" x14ac:dyDescent="0.25">
      <c r="A23" s="180"/>
      <c r="B23" s="180"/>
      <c r="C23" s="180"/>
      <c r="D23" s="180"/>
      <c r="E23" s="180" t="str">
        <f>"Safety - "&amp;'Intermediate Calcs'!E91</f>
        <v>Safety - No Injury - O</v>
      </c>
      <c r="F23" s="180" t="s">
        <v>870</v>
      </c>
      <c r="G23" s="328" t="s">
        <v>871</v>
      </c>
      <c r="H23" s="346">
        <f t="shared" si="0"/>
        <v>92.664000000000016</v>
      </c>
      <c r="I23" s="494">
        <f>'Intermediate Calcs'!I91</f>
        <v>0</v>
      </c>
      <c r="J23" s="494">
        <f>'Intermediate Calcs'!J91</f>
        <v>0</v>
      </c>
      <c r="K23" s="494">
        <f>'Intermediate Calcs'!K91</f>
        <v>0</v>
      </c>
      <c r="L23" s="494">
        <f>'Intermediate Calcs'!L91</f>
        <v>0</v>
      </c>
      <c r="M23" s="494">
        <f>'Intermediate Calcs'!M91</f>
        <v>0</v>
      </c>
      <c r="N23" s="494">
        <f>'Intermediate Calcs'!N91</f>
        <v>0</v>
      </c>
      <c r="O23" s="494">
        <f>'Intermediate Calcs'!O91</f>
        <v>0</v>
      </c>
      <c r="P23" s="494">
        <f>'Intermediate Calcs'!P91</f>
        <v>0</v>
      </c>
      <c r="Q23" s="494">
        <f>'Intermediate Calcs'!Q91</f>
        <v>4.6331999999999995</v>
      </c>
      <c r="R23" s="494">
        <f>'Intermediate Calcs'!R91</f>
        <v>4.6331999999999995</v>
      </c>
      <c r="S23" s="494">
        <f>'Intermediate Calcs'!S91</f>
        <v>4.6331999999999995</v>
      </c>
      <c r="T23" s="494">
        <f>'Intermediate Calcs'!T91</f>
        <v>4.6331999999999995</v>
      </c>
      <c r="U23" s="494">
        <f>'Intermediate Calcs'!U91</f>
        <v>4.6331999999999995</v>
      </c>
      <c r="V23" s="494">
        <f>'Intermediate Calcs'!V91</f>
        <v>4.6331999999999995</v>
      </c>
      <c r="W23" s="494">
        <f>'Intermediate Calcs'!W91</f>
        <v>4.6331999999999995</v>
      </c>
      <c r="X23" s="494">
        <f>'Intermediate Calcs'!X91</f>
        <v>4.6331999999999995</v>
      </c>
      <c r="Y23" s="494">
        <f>'Intermediate Calcs'!Y91</f>
        <v>4.6331999999999995</v>
      </c>
      <c r="Z23" s="494">
        <f>'Intermediate Calcs'!Z91</f>
        <v>4.6331999999999995</v>
      </c>
      <c r="AA23" s="494">
        <f>'Intermediate Calcs'!AA91</f>
        <v>4.6331999999999995</v>
      </c>
      <c r="AB23" s="494">
        <f>'Intermediate Calcs'!AB91</f>
        <v>4.6331999999999995</v>
      </c>
      <c r="AC23" s="494">
        <f>'Intermediate Calcs'!AC91</f>
        <v>4.6331999999999995</v>
      </c>
      <c r="AD23" s="494">
        <f>'Intermediate Calcs'!AD91</f>
        <v>4.6331999999999995</v>
      </c>
      <c r="AE23" s="494">
        <f>'Intermediate Calcs'!AE91</f>
        <v>4.6331999999999995</v>
      </c>
      <c r="AF23" s="494">
        <f>'Intermediate Calcs'!AF91</f>
        <v>4.6331999999999995</v>
      </c>
      <c r="AG23" s="494">
        <f>'Intermediate Calcs'!AG91</f>
        <v>4.6331999999999995</v>
      </c>
      <c r="AH23" s="494">
        <f>'Intermediate Calcs'!AH91</f>
        <v>4.6331999999999995</v>
      </c>
      <c r="AI23" s="494">
        <f>'Intermediate Calcs'!AI91</f>
        <v>4.6331999999999995</v>
      </c>
      <c r="AJ23" s="494">
        <f>'Intermediate Calcs'!AJ91</f>
        <v>4.6331999999999995</v>
      </c>
      <c r="AK23" s="494">
        <f>'Intermediate Calcs'!AK91</f>
        <v>0</v>
      </c>
      <c r="AL23" s="494">
        <f>'Intermediate Calcs'!AL91</f>
        <v>0</v>
      </c>
      <c r="AM23" s="494">
        <f>'Intermediate Calcs'!AM91</f>
        <v>0</v>
      </c>
      <c r="AN23" s="494">
        <f>'Intermediate Calcs'!AN91</f>
        <v>0</v>
      </c>
      <c r="AO23" s="494">
        <f>'Intermediate Calcs'!AO91</f>
        <v>0</v>
      </c>
      <c r="AP23" s="494">
        <f>'Intermediate Calcs'!AP91</f>
        <v>0</v>
      </c>
      <c r="AQ23" s="494">
        <f>'Intermediate Calcs'!AQ91</f>
        <v>0</v>
      </c>
      <c r="AR23" s="494">
        <f>'Intermediate Calcs'!AR91</f>
        <v>0</v>
      </c>
      <c r="AS23" s="494">
        <f>'Intermediate Calcs'!AS91</f>
        <v>0</v>
      </c>
      <c r="AT23" s="495">
        <f>'Intermediate Calcs'!AT91</f>
        <v>0</v>
      </c>
      <c r="AU23" s="494">
        <f>'Intermediate Calcs'!AU91</f>
        <v>0</v>
      </c>
      <c r="AV23" s="494">
        <f>'Intermediate Calcs'!AV91</f>
        <v>0</v>
      </c>
      <c r="AW23" s="494">
        <f>'Intermediate Calcs'!AW91</f>
        <v>0</v>
      </c>
      <c r="AX23" s="494">
        <f>'Intermediate Calcs'!AX91</f>
        <v>0</v>
      </c>
      <c r="AY23" s="494">
        <f>'Intermediate Calcs'!AY91</f>
        <v>0</v>
      </c>
      <c r="AZ23" s="494">
        <f>'Intermediate Calcs'!AZ91</f>
        <v>0</v>
      </c>
    </row>
    <row r="24" spans="1:52" x14ac:dyDescent="0.25">
      <c r="A24" s="180"/>
      <c r="B24" s="180"/>
      <c r="C24" s="180"/>
      <c r="D24" s="180"/>
      <c r="E24" s="180" t="str">
        <f>"Safety - "&amp;'Intermediate Calcs'!E92</f>
        <v>Safety - Possible Injury - C</v>
      </c>
      <c r="F24" s="180" t="s">
        <v>870</v>
      </c>
      <c r="G24" s="328" t="s">
        <v>871</v>
      </c>
      <c r="H24" s="346">
        <f t="shared" si="0"/>
        <v>57.77199999999997</v>
      </c>
      <c r="I24" s="494">
        <f>'Intermediate Calcs'!I92</f>
        <v>0</v>
      </c>
      <c r="J24" s="494">
        <f>'Intermediate Calcs'!J92</f>
        <v>0</v>
      </c>
      <c r="K24" s="494">
        <f>'Intermediate Calcs'!K92</f>
        <v>0</v>
      </c>
      <c r="L24" s="494">
        <f>'Intermediate Calcs'!L92</f>
        <v>0</v>
      </c>
      <c r="M24" s="494">
        <f>'Intermediate Calcs'!M92</f>
        <v>0</v>
      </c>
      <c r="N24" s="494">
        <f>'Intermediate Calcs'!N92</f>
        <v>0</v>
      </c>
      <c r="O24" s="494">
        <f>'Intermediate Calcs'!O92</f>
        <v>0</v>
      </c>
      <c r="P24" s="494">
        <f>'Intermediate Calcs'!P92</f>
        <v>0</v>
      </c>
      <c r="Q24" s="494">
        <f>'Intermediate Calcs'!Q92</f>
        <v>2.8885999999999998</v>
      </c>
      <c r="R24" s="494">
        <f>'Intermediate Calcs'!R92</f>
        <v>2.8885999999999998</v>
      </c>
      <c r="S24" s="494">
        <f>'Intermediate Calcs'!S92</f>
        <v>2.8885999999999998</v>
      </c>
      <c r="T24" s="494">
        <f>'Intermediate Calcs'!T92</f>
        <v>2.8885999999999998</v>
      </c>
      <c r="U24" s="494">
        <f>'Intermediate Calcs'!U92</f>
        <v>2.8885999999999998</v>
      </c>
      <c r="V24" s="494">
        <f>'Intermediate Calcs'!V92</f>
        <v>2.8885999999999998</v>
      </c>
      <c r="W24" s="494">
        <f>'Intermediate Calcs'!W92</f>
        <v>2.8885999999999998</v>
      </c>
      <c r="X24" s="494">
        <f>'Intermediate Calcs'!X92</f>
        <v>2.8885999999999998</v>
      </c>
      <c r="Y24" s="494">
        <f>'Intermediate Calcs'!Y92</f>
        <v>2.8885999999999998</v>
      </c>
      <c r="Z24" s="494">
        <f>'Intermediate Calcs'!Z92</f>
        <v>2.8885999999999998</v>
      </c>
      <c r="AA24" s="494">
        <f>'Intermediate Calcs'!AA92</f>
        <v>2.8885999999999998</v>
      </c>
      <c r="AB24" s="494">
        <f>'Intermediate Calcs'!AB92</f>
        <v>2.8885999999999998</v>
      </c>
      <c r="AC24" s="494">
        <f>'Intermediate Calcs'!AC92</f>
        <v>2.8885999999999998</v>
      </c>
      <c r="AD24" s="494">
        <f>'Intermediate Calcs'!AD92</f>
        <v>2.8885999999999998</v>
      </c>
      <c r="AE24" s="494">
        <f>'Intermediate Calcs'!AE92</f>
        <v>2.8885999999999998</v>
      </c>
      <c r="AF24" s="494">
        <f>'Intermediate Calcs'!AF92</f>
        <v>2.8885999999999998</v>
      </c>
      <c r="AG24" s="494">
        <f>'Intermediate Calcs'!AG92</f>
        <v>2.8885999999999998</v>
      </c>
      <c r="AH24" s="494">
        <f>'Intermediate Calcs'!AH92</f>
        <v>2.8885999999999998</v>
      </c>
      <c r="AI24" s="494">
        <f>'Intermediate Calcs'!AI92</f>
        <v>2.8885999999999998</v>
      </c>
      <c r="AJ24" s="494">
        <f>'Intermediate Calcs'!AJ92</f>
        <v>2.8885999999999998</v>
      </c>
      <c r="AK24" s="494">
        <f>'Intermediate Calcs'!AK92</f>
        <v>0</v>
      </c>
      <c r="AL24" s="494">
        <f>'Intermediate Calcs'!AL92</f>
        <v>0</v>
      </c>
      <c r="AM24" s="494">
        <f>'Intermediate Calcs'!AM92</f>
        <v>0</v>
      </c>
      <c r="AN24" s="494">
        <f>'Intermediate Calcs'!AN92</f>
        <v>0</v>
      </c>
      <c r="AO24" s="494">
        <f>'Intermediate Calcs'!AO92</f>
        <v>0</v>
      </c>
      <c r="AP24" s="494">
        <f>'Intermediate Calcs'!AP92</f>
        <v>0</v>
      </c>
      <c r="AQ24" s="494">
        <f>'Intermediate Calcs'!AQ92</f>
        <v>0</v>
      </c>
      <c r="AR24" s="494">
        <f>'Intermediate Calcs'!AR92</f>
        <v>0</v>
      </c>
      <c r="AS24" s="494">
        <f>'Intermediate Calcs'!AS92</f>
        <v>0</v>
      </c>
      <c r="AT24" s="495">
        <f>'Intermediate Calcs'!AT92</f>
        <v>0</v>
      </c>
      <c r="AU24" s="494">
        <f>'Intermediate Calcs'!AU92</f>
        <v>0</v>
      </c>
      <c r="AV24" s="494">
        <f>'Intermediate Calcs'!AV92</f>
        <v>0</v>
      </c>
      <c r="AW24" s="494">
        <f>'Intermediate Calcs'!AW92</f>
        <v>0</v>
      </c>
      <c r="AX24" s="494">
        <f>'Intermediate Calcs'!AX92</f>
        <v>0</v>
      </c>
      <c r="AY24" s="494">
        <f>'Intermediate Calcs'!AY92</f>
        <v>0</v>
      </c>
      <c r="AZ24" s="494">
        <f>'Intermediate Calcs'!AZ92</f>
        <v>0</v>
      </c>
    </row>
    <row r="25" spans="1:52" x14ac:dyDescent="0.25">
      <c r="A25" s="180"/>
      <c r="B25" s="180"/>
      <c r="C25" s="180"/>
      <c r="D25" s="180"/>
      <c r="E25" s="180" t="str">
        <f>"Safety - "&amp;'Intermediate Calcs'!E93</f>
        <v>Safety - Non Incapacitating - B</v>
      </c>
      <c r="F25" s="180" t="s">
        <v>870</v>
      </c>
      <c r="G25" s="328" t="s">
        <v>871</v>
      </c>
      <c r="H25" s="346">
        <f t="shared" si="0"/>
        <v>24.596</v>
      </c>
      <c r="I25" s="494">
        <f>'Intermediate Calcs'!I93</f>
        <v>0</v>
      </c>
      <c r="J25" s="494">
        <f>'Intermediate Calcs'!J93</f>
        <v>0</v>
      </c>
      <c r="K25" s="494">
        <f>'Intermediate Calcs'!K93</f>
        <v>0</v>
      </c>
      <c r="L25" s="494">
        <f>'Intermediate Calcs'!L93</f>
        <v>0</v>
      </c>
      <c r="M25" s="494">
        <f>'Intermediate Calcs'!M93</f>
        <v>0</v>
      </c>
      <c r="N25" s="494">
        <f>'Intermediate Calcs'!N93</f>
        <v>0</v>
      </c>
      <c r="O25" s="494">
        <f>'Intermediate Calcs'!O93</f>
        <v>0</v>
      </c>
      <c r="P25" s="494">
        <f>'Intermediate Calcs'!P93</f>
        <v>0</v>
      </c>
      <c r="Q25" s="494">
        <f>'Intermediate Calcs'!Q93</f>
        <v>1.2297999999999998</v>
      </c>
      <c r="R25" s="494">
        <f>'Intermediate Calcs'!R93</f>
        <v>1.2297999999999998</v>
      </c>
      <c r="S25" s="494">
        <f>'Intermediate Calcs'!S93</f>
        <v>1.2297999999999998</v>
      </c>
      <c r="T25" s="494">
        <f>'Intermediate Calcs'!T93</f>
        <v>1.2297999999999998</v>
      </c>
      <c r="U25" s="494">
        <f>'Intermediate Calcs'!U93</f>
        <v>1.2297999999999998</v>
      </c>
      <c r="V25" s="494">
        <f>'Intermediate Calcs'!V93</f>
        <v>1.2297999999999998</v>
      </c>
      <c r="W25" s="494">
        <f>'Intermediate Calcs'!W93</f>
        <v>1.2297999999999998</v>
      </c>
      <c r="X25" s="494">
        <f>'Intermediate Calcs'!X93</f>
        <v>1.2297999999999998</v>
      </c>
      <c r="Y25" s="494">
        <f>'Intermediate Calcs'!Y93</f>
        <v>1.2297999999999998</v>
      </c>
      <c r="Z25" s="494">
        <f>'Intermediate Calcs'!Z93</f>
        <v>1.2297999999999998</v>
      </c>
      <c r="AA25" s="494">
        <f>'Intermediate Calcs'!AA93</f>
        <v>1.2297999999999998</v>
      </c>
      <c r="AB25" s="494">
        <f>'Intermediate Calcs'!AB93</f>
        <v>1.2297999999999998</v>
      </c>
      <c r="AC25" s="494">
        <f>'Intermediate Calcs'!AC93</f>
        <v>1.2297999999999998</v>
      </c>
      <c r="AD25" s="494">
        <f>'Intermediate Calcs'!AD93</f>
        <v>1.2297999999999998</v>
      </c>
      <c r="AE25" s="494">
        <f>'Intermediate Calcs'!AE93</f>
        <v>1.2297999999999998</v>
      </c>
      <c r="AF25" s="494">
        <f>'Intermediate Calcs'!AF93</f>
        <v>1.2297999999999998</v>
      </c>
      <c r="AG25" s="494">
        <f>'Intermediate Calcs'!AG93</f>
        <v>1.2297999999999998</v>
      </c>
      <c r="AH25" s="494">
        <f>'Intermediate Calcs'!AH93</f>
        <v>1.2297999999999998</v>
      </c>
      <c r="AI25" s="494">
        <f>'Intermediate Calcs'!AI93</f>
        <v>1.2297999999999998</v>
      </c>
      <c r="AJ25" s="494">
        <f>'Intermediate Calcs'!AJ93</f>
        <v>1.2297999999999998</v>
      </c>
      <c r="AK25" s="494">
        <f>'Intermediate Calcs'!AK93</f>
        <v>0</v>
      </c>
      <c r="AL25" s="494">
        <f>'Intermediate Calcs'!AL93</f>
        <v>0</v>
      </c>
      <c r="AM25" s="494">
        <f>'Intermediate Calcs'!AM93</f>
        <v>0</v>
      </c>
      <c r="AN25" s="494">
        <f>'Intermediate Calcs'!AN93</f>
        <v>0</v>
      </c>
      <c r="AO25" s="494">
        <f>'Intermediate Calcs'!AO93</f>
        <v>0</v>
      </c>
      <c r="AP25" s="494">
        <f>'Intermediate Calcs'!AP93</f>
        <v>0</v>
      </c>
      <c r="AQ25" s="494">
        <f>'Intermediate Calcs'!AQ93</f>
        <v>0</v>
      </c>
      <c r="AR25" s="494">
        <f>'Intermediate Calcs'!AR93</f>
        <v>0</v>
      </c>
      <c r="AS25" s="494">
        <f>'Intermediate Calcs'!AS93</f>
        <v>0</v>
      </c>
      <c r="AT25" s="495">
        <f>'Intermediate Calcs'!AT93</f>
        <v>0</v>
      </c>
      <c r="AU25" s="494">
        <f>'Intermediate Calcs'!AU93</f>
        <v>0</v>
      </c>
      <c r="AV25" s="494">
        <f>'Intermediate Calcs'!AV93</f>
        <v>0</v>
      </c>
      <c r="AW25" s="494">
        <f>'Intermediate Calcs'!AW93</f>
        <v>0</v>
      </c>
      <c r="AX25" s="494">
        <f>'Intermediate Calcs'!AX93</f>
        <v>0</v>
      </c>
      <c r="AY25" s="494">
        <f>'Intermediate Calcs'!AY93</f>
        <v>0</v>
      </c>
      <c r="AZ25" s="494">
        <f>'Intermediate Calcs'!AZ93</f>
        <v>0</v>
      </c>
    </row>
    <row r="26" spans="1:52" x14ac:dyDescent="0.25">
      <c r="A26" s="180"/>
      <c r="B26" s="180"/>
      <c r="C26" s="180"/>
      <c r="D26" s="180"/>
      <c r="E26" s="180" t="str">
        <f>"Safety - "&amp;'Intermediate Calcs'!E94</f>
        <v>Safety - Incapacitating - A</v>
      </c>
      <c r="F26" s="180" t="s">
        <v>870</v>
      </c>
      <c r="G26" s="328" t="s">
        <v>871</v>
      </c>
      <c r="H26" s="346">
        <f t="shared" si="0"/>
        <v>32.375999999999998</v>
      </c>
      <c r="I26" s="494">
        <f>'Intermediate Calcs'!I94</f>
        <v>0</v>
      </c>
      <c r="J26" s="494">
        <f>'Intermediate Calcs'!J94</f>
        <v>0</v>
      </c>
      <c r="K26" s="494">
        <f>'Intermediate Calcs'!K94</f>
        <v>0</v>
      </c>
      <c r="L26" s="494">
        <f>'Intermediate Calcs'!L94</f>
        <v>0</v>
      </c>
      <c r="M26" s="494">
        <f>'Intermediate Calcs'!M94</f>
        <v>0</v>
      </c>
      <c r="N26" s="494">
        <f>'Intermediate Calcs'!N94</f>
        <v>0</v>
      </c>
      <c r="O26" s="494">
        <f>'Intermediate Calcs'!O94</f>
        <v>0</v>
      </c>
      <c r="P26" s="494">
        <f>'Intermediate Calcs'!P94</f>
        <v>0</v>
      </c>
      <c r="Q26" s="494">
        <f>'Intermediate Calcs'!Q94</f>
        <v>1.6188</v>
      </c>
      <c r="R26" s="494">
        <f>'Intermediate Calcs'!R94</f>
        <v>1.6188</v>
      </c>
      <c r="S26" s="494">
        <f>'Intermediate Calcs'!S94</f>
        <v>1.6188</v>
      </c>
      <c r="T26" s="494">
        <f>'Intermediate Calcs'!T94</f>
        <v>1.6188</v>
      </c>
      <c r="U26" s="494">
        <f>'Intermediate Calcs'!U94</f>
        <v>1.6188</v>
      </c>
      <c r="V26" s="494">
        <f>'Intermediate Calcs'!V94</f>
        <v>1.6188</v>
      </c>
      <c r="W26" s="494">
        <f>'Intermediate Calcs'!W94</f>
        <v>1.6188</v>
      </c>
      <c r="X26" s="494">
        <f>'Intermediate Calcs'!X94</f>
        <v>1.6188</v>
      </c>
      <c r="Y26" s="494">
        <f>'Intermediate Calcs'!Y94</f>
        <v>1.6188</v>
      </c>
      <c r="Z26" s="494">
        <f>'Intermediate Calcs'!Z94</f>
        <v>1.6188</v>
      </c>
      <c r="AA26" s="494">
        <f>'Intermediate Calcs'!AA94</f>
        <v>1.6188</v>
      </c>
      <c r="AB26" s="494">
        <f>'Intermediate Calcs'!AB94</f>
        <v>1.6188</v>
      </c>
      <c r="AC26" s="494">
        <f>'Intermediate Calcs'!AC94</f>
        <v>1.6188</v>
      </c>
      <c r="AD26" s="494">
        <f>'Intermediate Calcs'!AD94</f>
        <v>1.6188</v>
      </c>
      <c r="AE26" s="494">
        <f>'Intermediate Calcs'!AE94</f>
        <v>1.6188</v>
      </c>
      <c r="AF26" s="494">
        <f>'Intermediate Calcs'!AF94</f>
        <v>1.6188</v>
      </c>
      <c r="AG26" s="494">
        <f>'Intermediate Calcs'!AG94</f>
        <v>1.6188</v>
      </c>
      <c r="AH26" s="494">
        <f>'Intermediate Calcs'!AH94</f>
        <v>1.6188</v>
      </c>
      <c r="AI26" s="494">
        <f>'Intermediate Calcs'!AI94</f>
        <v>1.6188</v>
      </c>
      <c r="AJ26" s="494">
        <f>'Intermediate Calcs'!AJ94</f>
        <v>1.6188</v>
      </c>
      <c r="AK26" s="494">
        <f>'Intermediate Calcs'!AK94</f>
        <v>0</v>
      </c>
      <c r="AL26" s="494">
        <f>'Intermediate Calcs'!AL94</f>
        <v>0</v>
      </c>
      <c r="AM26" s="494">
        <f>'Intermediate Calcs'!AM94</f>
        <v>0</v>
      </c>
      <c r="AN26" s="494">
        <f>'Intermediate Calcs'!AN94</f>
        <v>0</v>
      </c>
      <c r="AO26" s="494">
        <f>'Intermediate Calcs'!AO94</f>
        <v>0</v>
      </c>
      <c r="AP26" s="494">
        <f>'Intermediate Calcs'!AP94</f>
        <v>0</v>
      </c>
      <c r="AQ26" s="494">
        <f>'Intermediate Calcs'!AQ94</f>
        <v>0</v>
      </c>
      <c r="AR26" s="494">
        <f>'Intermediate Calcs'!AR94</f>
        <v>0</v>
      </c>
      <c r="AS26" s="494">
        <f>'Intermediate Calcs'!AS94</f>
        <v>0</v>
      </c>
      <c r="AT26" s="495">
        <f>'Intermediate Calcs'!AT94</f>
        <v>0</v>
      </c>
      <c r="AU26" s="494">
        <f>'Intermediate Calcs'!AU94</f>
        <v>0</v>
      </c>
      <c r="AV26" s="494">
        <f>'Intermediate Calcs'!AV94</f>
        <v>0</v>
      </c>
      <c r="AW26" s="494">
        <f>'Intermediate Calcs'!AW94</f>
        <v>0</v>
      </c>
      <c r="AX26" s="494">
        <f>'Intermediate Calcs'!AX94</f>
        <v>0</v>
      </c>
      <c r="AY26" s="494">
        <f>'Intermediate Calcs'!AY94</f>
        <v>0</v>
      </c>
      <c r="AZ26" s="494">
        <f>'Intermediate Calcs'!AZ94</f>
        <v>0</v>
      </c>
    </row>
    <row r="27" spans="1:52" x14ac:dyDescent="0.25">
      <c r="A27" s="180"/>
      <c r="B27" s="180"/>
      <c r="C27" s="180"/>
      <c r="D27" s="180"/>
      <c r="E27" s="180" t="str">
        <f>"Safety - "&amp;'Intermediate Calcs'!E95</f>
        <v>Safety - Killed - K</v>
      </c>
      <c r="F27" s="180" t="s">
        <v>870</v>
      </c>
      <c r="G27" s="328" t="s">
        <v>871</v>
      </c>
      <c r="H27" s="346">
        <f t="shared" si="0"/>
        <v>1.1440000000000001</v>
      </c>
      <c r="I27" s="494">
        <f>'Intermediate Calcs'!I95</f>
        <v>0</v>
      </c>
      <c r="J27" s="494">
        <f>'Intermediate Calcs'!J95</f>
        <v>0</v>
      </c>
      <c r="K27" s="494">
        <f>'Intermediate Calcs'!K95</f>
        <v>0</v>
      </c>
      <c r="L27" s="494">
        <f>'Intermediate Calcs'!L95</f>
        <v>0</v>
      </c>
      <c r="M27" s="494">
        <f>'Intermediate Calcs'!M95</f>
        <v>0</v>
      </c>
      <c r="N27" s="494">
        <f>'Intermediate Calcs'!N95</f>
        <v>0</v>
      </c>
      <c r="O27" s="494">
        <f>'Intermediate Calcs'!O95</f>
        <v>0</v>
      </c>
      <c r="P27" s="494">
        <f>'Intermediate Calcs'!P95</f>
        <v>0</v>
      </c>
      <c r="Q27" s="494">
        <f>'Intermediate Calcs'!Q95</f>
        <v>5.7200000000000001E-2</v>
      </c>
      <c r="R27" s="494">
        <f>'Intermediate Calcs'!R95</f>
        <v>5.7200000000000001E-2</v>
      </c>
      <c r="S27" s="494">
        <f>'Intermediate Calcs'!S95</f>
        <v>5.7200000000000001E-2</v>
      </c>
      <c r="T27" s="494">
        <f>'Intermediate Calcs'!T95</f>
        <v>5.7200000000000001E-2</v>
      </c>
      <c r="U27" s="494">
        <f>'Intermediate Calcs'!U95</f>
        <v>5.7200000000000001E-2</v>
      </c>
      <c r="V27" s="494">
        <f>'Intermediate Calcs'!V95</f>
        <v>5.7200000000000001E-2</v>
      </c>
      <c r="W27" s="494">
        <f>'Intermediate Calcs'!W95</f>
        <v>5.7200000000000001E-2</v>
      </c>
      <c r="X27" s="494">
        <f>'Intermediate Calcs'!X95</f>
        <v>5.7200000000000001E-2</v>
      </c>
      <c r="Y27" s="494">
        <f>'Intermediate Calcs'!Y95</f>
        <v>5.7200000000000001E-2</v>
      </c>
      <c r="Z27" s="494">
        <f>'Intermediate Calcs'!Z95</f>
        <v>5.7200000000000001E-2</v>
      </c>
      <c r="AA27" s="494">
        <f>'Intermediate Calcs'!AA95</f>
        <v>5.7200000000000001E-2</v>
      </c>
      <c r="AB27" s="494">
        <f>'Intermediate Calcs'!AB95</f>
        <v>5.7200000000000001E-2</v>
      </c>
      <c r="AC27" s="494">
        <f>'Intermediate Calcs'!AC95</f>
        <v>5.7200000000000001E-2</v>
      </c>
      <c r="AD27" s="494">
        <f>'Intermediate Calcs'!AD95</f>
        <v>5.7200000000000001E-2</v>
      </c>
      <c r="AE27" s="494">
        <f>'Intermediate Calcs'!AE95</f>
        <v>5.7200000000000001E-2</v>
      </c>
      <c r="AF27" s="494">
        <f>'Intermediate Calcs'!AF95</f>
        <v>5.7200000000000001E-2</v>
      </c>
      <c r="AG27" s="494">
        <f>'Intermediate Calcs'!AG95</f>
        <v>5.7200000000000001E-2</v>
      </c>
      <c r="AH27" s="494">
        <f>'Intermediate Calcs'!AH95</f>
        <v>5.7200000000000001E-2</v>
      </c>
      <c r="AI27" s="494">
        <f>'Intermediate Calcs'!AI95</f>
        <v>5.7200000000000001E-2</v>
      </c>
      <c r="AJ27" s="494">
        <f>'Intermediate Calcs'!AJ95</f>
        <v>5.7200000000000001E-2</v>
      </c>
      <c r="AK27" s="494">
        <f>'Intermediate Calcs'!AK95</f>
        <v>0</v>
      </c>
      <c r="AL27" s="494">
        <f>'Intermediate Calcs'!AL95</f>
        <v>0</v>
      </c>
      <c r="AM27" s="494">
        <f>'Intermediate Calcs'!AM95</f>
        <v>0</v>
      </c>
      <c r="AN27" s="494">
        <f>'Intermediate Calcs'!AN95</f>
        <v>0</v>
      </c>
      <c r="AO27" s="494">
        <f>'Intermediate Calcs'!AO95</f>
        <v>0</v>
      </c>
      <c r="AP27" s="494">
        <f>'Intermediate Calcs'!AP95</f>
        <v>0</v>
      </c>
      <c r="AQ27" s="494">
        <f>'Intermediate Calcs'!AQ95</f>
        <v>0</v>
      </c>
      <c r="AR27" s="494">
        <f>'Intermediate Calcs'!AR95</f>
        <v>0</v>
      </c>
      <c r="AS27" s="494">
        <f>'Intermediate Calcs'!AS95</f>
        <v>0</v>
      </c>
      <c r="AT27" s="495">
        <f>'Intermediate Calcs'!AT95</f>
        <v>0</v>
      </c>
      <c r="AU27" s="494">
        <f>'Intermediate Calcs'!AU95</f>
        <v>0</v>
      </c>
      <c r="AV27" s="494">
        <f>'Intermediate Calcs'!AV95</f>
        <v>0</v>
      </c>
      <c r="AW27" s="494">
        <f>'Intermediate Calcs'!AW95</f>
        <v>0</v>
      </c>
      <c r="AX27" s="494">
        <f>'Intermediate Calcs'!AX95</f>
        <v>0</v>
      </c>
      <c r="AY27" s="494">
        <f>'Intermediate Calcs'!AY95</f>
        <v>0</v>
      </c>
      <c r="AZ27" s="494">
        <f>'Intermediate Calcs'!AZ95</f>
        <v>0</v>
      </c>
    </row>
    <row r="28" spans="1:52" x14ac:dyDescent="0.25">
      <c r="A28" s="180"/>
      <c r="B28" s="180"/>
      <c r="C28" s="180"/>
      <c r="D28" s="180"/>
      <c r="E28" s="180" t="str">
        <f>"Safety - "&amp;'Intermediate Calcs'!E96</f>
        <v>Safety - Injured Severity Unknown</v>
      </c>
      <c r="F28" s="180" t="s">
        <v>870</v>
      </c>
      <c r="G28" s="328" t="s">
        <v>871</v>
      </c>
      <c r="H28" s="346">
        <f t="shared" si="0"/>
        <v>0</v>
      </c>
      <c r="I28" s="494">
        <f>'Intermediate Calcs'!I96</f>
        <v>0</v>
      </c>
      <c r="J28" s="494">
        <f>'Intermediate Calcs'!J96</f>
        <v>0</v>
      </c>
      <c r="K28" s="494">
        <f>'Intermediate Calcs'!K96</f>
        <v>0</v>
      </c>
      <c r="L28" s="494">
        <f>'Intermediate Calcs'!L96</f>
        <v>0</v>
      </c>
      <c r="M28" s="494">
        <f>'Intermediate Calcs'!M96</f>
        <v>0</v>
      </c>
      <c r="N28" s="494">
        <f>'Intermediate Calcs'!N96</f>
        <v>0</v>
      </c>
      <c r="O28" s="494">
        <f>'Intermediate Calcs'!O96</f>
        <v>0</v>
      </c>
      <c r="P28" s="494">
        <f>'Intermediate Calcs'!P96</f>
        <v>0</v>
      </c>
      <c r="Q28" s="494">
        <f>'Intermediate Calcs'!Q96</f>
        <v>0</v>
      </c>
      <c r="R28" s="494">
        <f>'Intermediate Calcs'!R96</f>
        <v>0</v>
      </c>
      <c r="S28" s="494">
        <f>'Intermediate Calcs'!S96</f>
        <v>0</v>
      </c>
      <c r="T28" s="494">
        <f>'Intermediate Calcs'!T96</f>
        <v>0</v>
      </c>
      <c r="U28" s="494">
        <f>'Intermediate Calcs'!U96</f>
        <v>0</v>
      </c>
      <c r="V28" s="494">
        <f>'Intermediate Calcs'!V96</f>
        <v>0</v>
      </c>
      <c r="W28" s="494">
        <f>'Intermediate Calcs'!W96</f>
        <v>0</v>
      </c>
      <c r="X28" s="494">
        <f>'Intermediate Calcs'!X96</f>
        <v>0</v>
      </c>
      <c r="Y28" s="494">
        <f>'Intermediate Calcs'!Y96</f>
        <v>0</v>
      </c>
      <c r="Z28" s="494">
        <f>'Intermediate Calcs'!Z96</f>
        <v>0</v>
      </c>
      <c r="AA28" s="494">
        <f>'Intermediate Calcs'!AA96</f>
        <v>0</v>
      </c>
      <c r="AB28" s="494">
        <f>'Intermediate Calcs'!AB96</f>
        <v>0</v>
      </c>
      <c r="AC28" s="494">
        <f>'Intermediate Calcs'!AC96</f>
        <v>0</v>
      </c>
      <c r="AD28" s="494">
        <f>'Intermediate Calcs'!AD96</f>
        <v>0</v>
      </c>
      <c r="AE28" s="494">
        <f>'Intermediate Calcs'!AE96</f>
        <v>0</v>
      </c>
      <c r="AF28" s="494">
        <f>'Intermediate Calcs'!AF96</f>
        <v>0</v>
      </c>
      <c r="AG28" s="494">
        <f>'Intermediate Calcs'!AG96</f>
        <v>0</v>
      </c>
      <c r="AH28" s="494">
        <f>'Intermediate Calcs'!AH96</f>
        <v>0</v>
      </c>
      <c r="AI28" s="494">
        <f>'Intermediate Calcs'!AI96</f>
        <v>0</v>
      </c>
      <c r="AJ28" s="494">
        <f>'Intermediate Calcs'!AJ96</f>
        <v>0</v>
      </c>
      <c r="AK28" s="494">
        <f>'Intermediate Calcs'!AK96</f>
        <v>0</v>
      </c>
      <c r="AL28" s="494">
        <f>'Intermediate Calcs'!AL96</f>
        <v>0</v>
      </c>
      <c r="AM28" s="494">
        <f>'Intermediate Calcs'!AM96</f>
        <v>0</v>
      </c>
      <c r="AN28" s="494">
        <f>'Intermediate Calcs'!AN96</f>
        <v>0</v>
      </c>
      <c r="AO28" s="494">
        <f>'Intermediate Calcs'!AO96</f>
        <v>0</v>
      </c>
      <c r="AP28" s="494">
        <f>'Intermediate Calcs'!AP96</f>
        <v>0</v>
      </c>
      <c r="AQ28" s="494">
        <f>'Intermediate Calcs'!AQ96</f>
        <v>0</v>
      </c>
      <c r="AR28" s="494">
        <f>'Intermediate Calcs'!AR96</f>
        <v>0</v>
      </c>
      <c r="AS28" s="494">
        <f>'Intermediate Calcs'!AS96</f>
        <v>0</v>
      </c>
      <c r="AT28" s="495">
        <f>'Intermediate Calcs'!AT96</f>
        <v>0</v>
      </c>
      <c r="AU28" s="494">
        <f>'Intermediate Calcs'!AU96</f>
        <v>0</v>
      </c>
      <c r="AV28" s="494">
        <f>'Intermediate Calcs'!AV96</f>
        <v>0</v>
      </c>
      <c r="AW28" s="494">
        <f>'Intermediate Calcs'!AW96</f>
        <v>0</v>
      </c>
      <c r="AX28" s="494">
        <f>'Intermediate Calcs'!AX96</f>
        <v>0</v>
      </c>
      <c r="AY28" s="494">
        <f>'Intermediate Calcs'!AY96</f>
        <v>0</v>
      </c>
      <c r="AZ28" s="494">
        <f>'Intermediate Calcs'!AZ96</f>
        <v>0</v>
      </c>
    </row>
    <row r="29" spans="1:52" x14ac:dyDescent="0.25">
      <c r="A29" s="180"/>
      <c r="B29" s="180"/>
      <c r="C29" s="180"/>
      <c r="D29" s="180"/>
      <c r="E29" s="180" t="str">
        <f>"Safety - "&amp;'Intermediate Calcs'!E97</f>
        <v>Safety - Unknown If Injured</v>
      </c>
      <c r="F29" s="180" t="s">
        <v>870</v>
      </c>
      <c r="G29" s="328" t="s">
        <v>871</v>
      </c>
      <c r="H29" s="346">
        <f t="shared" si="0"/>
        <v>0</v>
      </c>
      <c r="I29" s="494">
        <f>'Intermediate Calcs'!I97</f>
        <v>0</v>
      </c>
      <c r="J29" s="494">
        <f>'Intermediate Calcs'!J97</f>
        <v>0</v>
      </c>
      <c r="K29" s="494">
        <f>'Intermediate Calcs'!K97</f>
        <v>0</v>
      </c>
      <c r="L29" s="494">
        <f>'Intermediate Calcs'!L97</f>
        <v>0</v>
      </c>
      <c r="M29" s="494">
        <f>'Intermediate Calcs'!M97</f>
        <v>0</v>
      </c>
      <c r="N29" s="494">
        <f>'Intermediate Calcs'!N97</f>
        <v>0</v>
      </c>
      <c r="O29" s="494">
        <f>'Intermediate Calcs'!O97</f>
        <v>0</v>
      </c>
      <c r="P29" s="494">
        <f>'Intermediate Calcs'!P97</f>
        <v>0</v>
      </c>
      <c r="Q29" s="494">
        <f>'Intermediate Calcs'!Q97</f>
        <v>0</v>
      </c>
      <c r="R29" s="494">
        <f>'Intermediate Calcs'!R97</f>
        <v>0</v>
      </c>
      <c r="S29" s="494">
        <f>'Intermediate Calcs'!S97</f>
        <v>0</v>
      </c>
      <c r="T29" s="494">
        <f>'Intermediate Calcs'!T97</f>
        <v>0</v>
      </c>
      <c r="U29" s="494">
        <f>'Intermediate Calcs'!U97</f>
        <v>0</v>
      </c>
      <c r="V29" s="494">
        <f>'Intermediate Calcs'!V97</f>
        <v>0</v>
      </c>
      <c r="W29" s="494">
        <f>'Intermediate Calcs'!W97</f>
        <v>0</v>
      </c>
      <c r="X29" s="494">
        <f>'Intermediate Calcs'!X97</f>
        <v>0</v>
      </c>
      <c r="Y29" s="494">
        <f>'Intermediate Calcs'!Y97</f>
        <v>0</v>
      </c>
      <c r="Z29" s="494">
        <f>'Intermediate Calcs'!Z97</f>
        <v>0</v>
      </c>
      <c r="AA29" s="494">
        <f>'Intermediate Calcs'!AA97</f>
        <v>0</v>
      </c>
      <c r="AB29" s="494">
        <f>'Intermediate Calcs'!AB97</f>
        <v>0</v>
      </c>
      <c r="AC29" s="494">
        <f>'Intermediate Calcs'!AC97</f>
        <v>0</v>
      </c>
      <c r="AD29" s="494">
        <f>'Intermediate Calcs'!AD97</f>
        <v>0</v>
      </c>
      <c r="AE29" s="494">
        <f>'Intermediate Calcs'!AE97</f>
        <v>0</v>
      </c>
      <c r="AF29" s="494">
        <f>'Intermediate Calcs'!AF97</f>
        <v>0</v>
      </c>
      <c r="AG29" s="494">
        <f>'Intermediate Calcs'!AG97</f>
        <v>0</v>
      </c>
      <c r="AH29" s="494">
        <f>'Intermediate Calcs'!AH97</f>
        <v>0</v>
      </c>
      <c r="AI29" s="494">
        <f>'Intermediate Calcs'!AI97</f>
        <v>0</v>
      </c>
      <c r="AJ29" s="494">
        <f>'Intermediate Calcs'!AJ97</f>
        <v>0</v>
      </c>
      <c r="AK29" s="494">
        <f>'Intermediate Calcs'!AK97</f>
        <v>0</v>
      </c>
      <c r="AL29" s="494">
        <f>'Intermediate Calcs'!AL97</f>
        <v>0</v>
      </c>
      <c r="AM29" s="494">
        <f>'Intermediate Calcs'!AM97</f>
        <v>0</v>
      </c>
      <c r="AN29" s="494">
        <f>'Intermediate Calcs'!AN97</f>
        <v>0</v>
      </c>
      <c r="AO29" s="494">
        <f>'Intermediate Calcs'!AO97</f>
        <v>0</v>
      </c>
      <c r="AP29" s="494">
        <f>'Intermediate Calcs'!AP97</f>
        <v>0</v>
      </c>
      <c r="AQ29" s="494">
        <f>'Intermediate Calcs'!AQ97</f>
        <v>0</v>
      </c>
      <c r="AR29" s="494">
        <f>'Intermediate Calcs'!AR97</f>
        <v>0</v>
      </c>
      <c r="AS29" s="494">
        <f>'Intermediate Calcs'!AS97</f>
        <v>0</v>
      </c>
      <c r="AT29" s="495">
        <f>'Intermediate Calcs'!AT97</f>
        <v>0</v>
      </c>
      <c r="AU29" s="494">
        <f>'Intermediate Calcs'!AU97</f>
        <v>0</v>
      </c>
      <c r="AV29" s="494">
        <f>'Intermediate Calcs'!AV97</f>
        <v>0</v>
      </c>
      <c r="AW29" s="494">
        <f>'Intermediate Calcs'!AW97</f>
        <v>0</v>
      </c>
      <c r="AX29" s="494">
        <f>'Intermediate Calcs'!AX97</f>
        <v>0</v>
      </c>
      <c r="AY29" s="494">
        <f>'Intermediate Calcs'!AY97</f>
        <v>0</v>
      </c>
      <c r="AZ29" s="494">
        <f>'Intermediate Calcs'!AZ97</f>
        <v>0</v>
      </c>
    </row>
    <row r="30" spans="1:52" x14ac:dyDescent="0.25">
      <c r="E30" s="180" t="s">
        <v>872</v>
      </c>
      <c r="F30" s="180" t="s">
        <v>866</v>
      </c>
      <c r="G30" s="328" t="s">
        <v>184</v>
      </c>
      <c r="H30" s="346">
        <f t="shared" si="0"/>
        <v>0</v>
      </c>
      <c r="I30" s="494">
        <f>'Intermediate Calcs'!I20</f>
        <v>0</v>
      </c>
      <c r="J30" s="494">
        <f>'Intermediate Calcs'!J20</f>
        <v>0</v>
      </c>
      <c r="K30" s="494">
        <f>'Intermediate Calcs'!K20</f>
        <v>0</v>
      </c>
      <c r="L30" s="494">
        <f>'Intermediate Calcs'!L20</f>
        <v>0</v>
      </c>
      <c r="M30" s="494">
        <f>'Intermediate Calcs'!M20</f>
        <v>0</v>
      </c>
      <c r="N30" s="494">
        <f>'Intermediate Calcs'!N20</f>
        <v>0</v>
      </c>
      <c r="O30" s="494">
        <f>'Intermediate Calcs'!O20</f>
        <v>0</v>
      </c>
      <c r="P30" s="494">
        <f>'Intermediate Calcs'!P20</f>
        <v>0</v>
      </c>
      <c r="Q30" s="494">
        <f>'Intermediate Calcs'!Q20</f>
        <v>0</v>
      </c>
      <c r="R30" s="494">
        <f>'Intermediate Calcs'!R20</f>
        <v>0</v>
      </c>
      <c r="S30" s="494">
        <f>'Intermediate Calcs'!S20</f>
        <v>0</v>
      </c>
      <c r="T30" s="494">
        <f>'Intermediate Calcs'!T20</f>
        <v>0</v>
      </c>
      <c r="U30" s="494">
        <f>'Intermediate Calcs'!U20</f>
        <v>0</v>
      </c>
      <c r="V30" s="494">
        <f>'Intermediate Calcs'!V20</f>
        <v>0</v>
      </c>
      <c r="W30" s="494">
        <f>'Intermediate Calcs'!W20</f>
        <v>0</v>
      </c>
      <c r="X30" s="494">
        <f>'Intermediate Calcs'!X20</f>
        <v>0</v>
      </c>
      <c r="Y30" s="494">
        <f>'Intermediate Calcs'!Y20</f>
        <v>0</v>
      </c>
      <c r="Z30" s="494">
        <f>'Intermediate Calcs'!Z20</f>
        <v>0</v>
      </c>
      <c r="AA30" s="494">
        <f>'Intermediate Calcs'!AA20</f>
        <v>0</v>
      </c>
      <c r="AB30" s="494">
        <f>'Intermediate Calcs'!AB20</f>
        <v>0</v>
      </c>
      <c r="AC30" s="494">
        <f>'Intermediate Calcs'!AC20</f>
        <v>0</v>
      </c>
      <c r="AD30" s="494">
        <f>'Intermediate Calcs'!AD20</f>
        <v>0</v>
      </c>
      <c r="AE30" s="494">
        <f>'Intermediate Calcs'!AE20</f>
        <v>0</v>
      </c>
      <c r="AF30" s="494">
        <f>'Intermediate Calcs'!AF20</f>
        <v>0</v>
      </c>
      <c r="AG30" s="494">
        <f>'Intermediate Calcs'!AG20</f>
        <v>0</v>
      </c>
      <c r="AH30" s="494">
        <f>'Intermediate Calcs'!AH20</f>
        <v>0</v>
      </c>
      <c r="AI30" s="494">
        <f>'Intermediate Calcs'!AI20</f>
        <v>0</v>
      </c>
      <c r="AJ30" s="494">
        <f>'Intermediate Calcs'!AJ20</f>
        <v>0</v>
      </c>
      <c r="AK30" s="495">
        <f>'Intermediate Calcs'!AK20</f>
        <v>0</v>
      </c>
      <c r="AL30" s="495">
        <f>'Intermediate Calcs'!AL20</f>
        <v>0</v>
      </c>
      <c r="AM30" s="495">
        <f>'Intermediate Calcs'!AM20</f>
        <v>0</v>
      </c>
      <c r="AN30" s="495">
        <f>'Intermediate Calcs'!AN20</f>
        <v>0</v>
      </c>
      <c r="AO30" s="495">
        <f>'Intermediate Calcs'!AO20</f>
        <v>0</v>
      </c>
      <c r="AP30" s="495">
        <f>'Intermediate Calcs'!AP20</f>
        <v>0</v>
      </c>
      <c r="AQ30" s="495">
        <f>'Intermediate Calcs'!AQ20</f>
        <v>0</v>
      </c>
      <c r="AR30" s="495">
        <f>'Intermediate Calcs'!AR20</f>
        <v>0</v>
      </c>
      <c r="AS30" s="495">
        <f>'Intermediate Calcs'!AS20</f>
        <v>0</v>
      </c>
      <c r="AT30" s="495">
        <f>'Intermediate Calcs'!AT20</f>
        <v>0</v>
      </c>
      <c r="AU30" s="494">
        <f>'Intermediate Calcs'!AU20</f>
        <v>0</v>
      </c>
      <c r="AV30" s="494">
        <f>'Intermediate Calcs'!AV20</f>
        <v>0</v>
      </c>
      <c r="AW30" s="494">
        <f>'Intermediate Calcs'!AW20</f>
        <v>0</v>
      </c>
      <c r="AX30" s="494">
        <f>'Intermediate Calcs'!AX20</f>
        <v>0</v>
      </c>
      <c r="AY30" s="494">
        <f>'Intermediate Calcs'!AY20</f>
        <v>0</v>
      </c>
      <c r="AZ30" s="494">
        <f>'Intermediate Calcs'!AZ20</f>
        <v>0</v>
      </c>
    </row>
    <row r="31" spans="1:52" x14ac:dyDescent="0.25">
      <c r="E31" s="180" t="s">
        <v>873</v>
      </c>
      <c r="F31" s="180" t="s">
        <v>866</v>
      </c>
      <c r="G31" s="328" t="s">
        <v>184</v>
      </c>
      <c r="H31" s="346">
        <f t="shared" si="0"/>
        <v>0</v>
      </c>
      <c r="I31" s="494">
        <f>'Intermediate Calcs'!I29</f>
        <v>0</v>
      </c>
      <c r="J31" s="494">
        <f>'Intermediate Calcs'!J29</f>
        <v>0</v>
      </c>
      <c r="K31" s="494">
        <f>'Intermediate Calcs'!K29</f>
        <v>0</v>
      </c>
      <c r="L31" s="494">
        <f>'Intermediate Calcs'!L29</f>
        <v>0</v>
      </c>
      <c r="M31" s="494">
        <f>'Intermediate Calcs'!M29</f>
        <v>0</v>
      </c>
      <c r="N31" s="494">
        <f>'Intermediate Calcs'!N29</f>
        <v>0</v>
      </c>
      <c r="O31" s="494">
        <f>'Intermediate Calcs'!O29</f>
        <v>0</v>
      </c>
      <c r="P31" s="494">
        <f>'Intermediate Calcs'!P29</f>
        <v>0</v>
      </c>
      <c r="Q31" s="494">
        <f>'Intermediate Calcs'!Q29</f>
        <v>0</v>
      </c>
      <c r="R31" s="494">
        <f>'Intermediate Calcs'!R29</f>
        <v>0</v>
      </c>
      <c r="S31" s="494">
        <f>'Intermediate Calcs'!S29</f>
        <v>0</v>
      </c>
      <c r="T31" s="494">
        <f>'Intermediate Calcs'!T29</f>
        <v>0</v>
      </c>
      <c r="U31" s="494">
        <f>'Intermediate Calcs'!U29</f>
        <v>0</v>
      </c>
      <c r="V31" s="494">
        <f>'Intermediate Calcs'!V29</f>
        <v>0</v>
      </c>
      <c r="W31" s="494">
        <f>'Intermediate Calcs'!W29</f>
        <v>0</v>
      </c>
      <c r="X31" s="494">
        <f>'Intermediate Calcs'!X29</f>
        <v>0</v>
      </c>
      <c r="Y31" s="494">
        <f>'Intermediate Calcs'!Y29</f>
        <v>0</v>
      </c>
      <c r="Z31" s="494">
        <f>'Intermediate Calcs'!Z29</f>
        <v>0</v>
      </c>
      <c r="AA31" s="494">
        <f>'Intermediate Calcs'!AA29</f>
        <v>0</v>
      </c>
      <c r="AB31" s="494">
        <f>'Intermediate Calcs'!AB29</f>
        <v>0</v>
      </c>
      <c r="AC31" s="494">
        <f>'Intermediate Calcs'!AC29</f>
        <v>0</v>
      </c>
      <c r="AD31" s="494">
        <f>'Intermediate Calcs'!AD29</f>
        <v>0</v>
      </c>
      <c r="AE31" s="494">
        <f>'Intermediate Calcs'!AE29</f>
        <v>0</v>
      </c>
      <c r="AF31" s="494">
        <f>'Intermediate Calcs'!AF29</f>
        <v>0</v>
      </c>
      <c r="AG31" s="494">
        <f>'Intermediate Calcs'!AG29</f>
        <v>0</v>
      </c>
      <c r="AH31" s="494">
        <f>'Intermediate Calcs'!AH29</f>
        <v>0</v>
      </c>
      <c r="AI31" s="494">
        <f>'Intermediate Calcs'!AI29</f>
        <v>0</v>
      </c>
      <c r="AJ31" s="494">
        <f>'Intermediate Calcs'!AJ29</f>
        <v>0</v>
      </c>
      <c r="AK31" s="495">
        <f>'Intermediate Calcs'!AK29</f>
        <v>0</v>
      </c>
      <c r="AL31" s="495">
        <f>'Intermediate Calcs'!AL29</f>
        <v>0</v>
      </c>
      <c r="AM31" s="495">
        <f>'Intermediate Calcs'!AM29</f>
        <v>0</v>
      </c>
      <c r="AN31" s="495">
        <f>'Intermediate Calcs'!AN29</f>
        <v>0</v>
      </c>
      <c r="AO31" s="495">
        <f>'Intermediate Calcs'!AO29</f>
        <v>0</v>
      </c>
      <c r="AP31" s="495">
        <f>'Intermediate Calcs'!AP29</f>
        <v>0</v>
      </c>
      <c r="AQ31" s="495">
        <f>'Intermediate Calcs'!AQ29</f>
        <v>0</v>
      </c>
      <c r="AR31" s="495">
        <f>'Intermediate Calcs'!AR29</f>
        <v>0</v>
      </c>
      <c r="AS31" s="495">
        <f>'Intermediate Calcs'!AS29</f>
        <v>0</v>
      </c>
      <c r="AT31" s="495">
        <f>'Intermediate Calcs'!AT29</f>
        <v>0</v>
      </c>
      <c r="AU31" s="494">
        <f>'Intermediate Calcs'!AU29</f>
        <v>0</v>
      </c>
      <c r="AV31" s="494">
        <f>'Intermediate Calcs'!AV29</f>
        <v>0</v>
      </c>
      <c r="AW31" s="494">
        <f>'Intermediate Calcs'!AW29</f>
        <v>0</v>
      </c>
      <c r="AX31" s="494">
        <f>'Intermediate Calcs'!AX29</f>
        <v>0</v>
      </c>
      <c r="AY31" s="494">
        <f>'Intermediate Calcs'!AY29</f>
        <v>0</v>
      </c>
      <c r="AZ31" s="494">
        <f>'Intermediate Calcs'!AZ29</f>
        <v>0</v>
      </c>
    </row>
    <row r="32" spans="1:52" x14ac:dyDescent="0.25">
      <c r="E32" s="180" t="s">
        <v>874</v>
      </c>
      <c r="F32" s="180" t="s">
        <v>866</v>
      </c>
      <c r="G32" s="328" t="s">
        <v>184</v>
      </c>
      <c r="H32" s="346">
        <f>SUM(I32:AZ32)</f>
        <v>0</v>
      </c>
      <c r="I32" s="494">
        <f>'Intermediate Calcs'!I20</f>
        <v>0</v>
      </c>
      <c r="J32" s="494">
        <f>'Intermediate Calcs'!J20</f>
        <v>0</v>
      </c>
      <c r="K32" s="494">
        <f>'Intermediate Calcs'!K20</f>
        <v>0</v>
      </c>
      <c r="L32" s="494">
        <f>'Intermediate Calcs'!L20</f>
        <v>0</v>
      </c>
      <c r="M32" s="494">
        <f>'Intermediate Calcs'!M20</f>
        <v>0</v>
      </c>
      <c r="N32" s="494">
        <f>'Intermediate Calcs'!N20</f>
        <v>0</v>
      </c>
      <c r="O32" s="494">
        <f>'Intermediate Calcs'!O20</f>
        <v>0</v>
      </c>
      <c r="P32" s="494">
        <f>'Intermediate Calcs'!P20</f>
        <v>0</v>
      </c>
      <c r="Q32" s="494">
        <f>'Intermediate Calcs'!Q20</f>
        <v>0</v>
      </c>
      <c r="R32" s="494">
        <f>'Intermediate Calcs'!R20</f>
        <v>0</v>
      </c>
      <c r="S32" s="494">
        <f>'Intermediate Calcs'!S20</f>
        <v>0</v>
      </c>
      <c r="T32" s="494">
        <f>'Intermediate Calcs'!T20</f>
        <v>0</v>
      </c>
      <c r="U32" s="494">
        <f>'Intermediate Calcs'!U20</f>
        <v>0</v>
      </c>
      <c r="V32" s="494">
        <f>'Intermediate Calcs'!V20</f>
        <v>0</v>
      </c>
      <c r="W32" s="494">
        <f>'Intermediate Calcs'!W20</f>
        <v>0</v>
      </c>
      <c r="X32" s="494">
        <f>'Intermediate Calcs'!X20</f>
        <v>0</v>
      </c>
      <c r="Y32" s="494">
        <f>'Intermediate Calcs'!Y20</f>
        <v>0</v>
      </c>
      <c r="Z32" s="494">
        <f>'Intermediate Calcs'!Z20</f>
        <v>0</v>
      </c>
      <c r="AA32" s="494">
        <f>'Intermediate Calcs'!AA20</f>
        <v>0</v>
      </c>
      <c r="AB32" s="494">
        <f>'Intermediate Calcs'!AB20</f>
        <v>0</v>
      </c>
      <c r="AC32" s="494">
        <f>'Intermediate Calcs'!AC20</f>
        <v>0</v>
      </c>
      <c r="AD32" s="494">
        <f>'Intermediate Calcs'!AD20</f>
        <v>0</v>
      </c>
      <c r="AE32" s="494">
        <f>'Intermediate Calcs'!AE20</f>
        <v>0</v>
      </c>
      <c r="AF32" s="494">
        <f>'Intermediate Calcs'!AF20</f>
        <v>0</v>
      </c>
      <c r="AG32" s="494">
        <f>'Intermediate Calcs'!AG20</f>
        <v>0</v>
      </c>
      <c r="AH32" s="494">
        <f>'Intermediate Calcs'!AH20</f>
        <v>0</v>
      </c>
      <c r="AI32" s="494">
        <f>'Intermediate Calcs'!AI20</f>
        <v>0</v>
      </c>
      <c r="AJ32" s="494">
        <f>'Intermediate Calcs'!AJ20</f>
        <v>0</v>
      </c>
      <c r="AK32" s="494">
        <f>'Intermediate Calcs'!AK20</f>
        <v>0</v>
      </c>
      <c r="AL32" s="494">
        <f>'Intermediate Calcs'!AL20</f>
        <v>0</v>
      </c>
      <c r="AM32" s="494">
        <f>'Intermediate Calcs'!AM20</f>
        <v>0</v>
      </c>
      <c r="AN32" s="494">
        <f>'Intermediate Calcs'!AN20</f>
        <v>0</v>
      </c>
      <c r="AO32" s="494">
        <f>'Intermediate Calcs'!AO20</f>
        <v>0</v>
      </c>
      <c r="AP32" s="494">
        <f>'Intermediate Calcs'!AP20</f>
        <v>0</v>
      </c>
      <c r="AQ32" s="494">
        <f>'Intermediate Calcs'!AQ20</f>
        <v>0</v>
      </c>
      <c r="AR32" s="494">
        <f>'Intermediate Calcs'!AR20</f>
        <v>0</v>
      </c>
      <c r="AS32" s="494">
        <f>'Intermediate Calcs'!AS20</f>
        <v>0</v>
      </c>
      <c r="AT32" s="494">
        <f>'Intermediate Calcs'!AT20</f>
        <v>0</v>
      </c>
      <c r="AU32" s="494">
        <f>'Intermediate Calcs'!AU20</f>
        <v>0</v>
      </c>
      <c r="AV32" s="494">
        <f>'Intermediate Calcs'!AV20</f>
        <v>0</v>
      </c>
      <c r="AW32" s="494">
        <f>'Intermediate Calcs'!AW20</f>
        <v>0</v>
      </c>
      <c r="AX32" s="494">
        <f>'Intermediate Calcs'!AX20</f>
        <v>0</v>
      </c>
      <c r="AY32" s="494">
        <f>'Intermediate Calcs'!AY20</f>
        <v>0</v>
      </c>
      <c r="AZ32" s="494">
        <f>'Intermediate Calcs'!AZ20</f>
        <v>0</v>
      </c>
    </row>
    <row r="33" spans="1:52" x14ac:dyDescent="0.25">
      <c r="E33" s="180" t="s">
        <v>875</v>
      </c>
      <c r="F33" s="180" t="s">
        <v>866</v>
      </c>
      <c r="G33" s="328" t="s">
        <v>184</v>
      </c>
      <c r="H33" s="346">
        <f>SUM(I33:AZ33)</f>
        <v>0</v>
      </c>
      <c r="I33" s="494">
        <f>'Intermediate Calcs'!I29</f>
        <v>0</v>
      </c>
      <c r="J33" s="494">
        <f>'Intermediate Calcs'!J29</f>
        <v>0</v>
      </c>
      <c r="K33" s="494">
        <f>'Intermediate Calcs'!K29</f>
        <v>0</v>
      </c>
      <c r="L33" s="494">
        <f>'Intermediate Calcs'!L29</f>
        <v>0</v>
      </c>
      <c r="M33" s="494">
        <f>'Intermediate Calcs'!M29</f>
        <v>0</v>
      </c>
      <c r="N33" s="494">
        <f>'Intermediate Calcs'!N29</f>
        <v>0</v>
      </c>
      <c r="O33" s="494">
        <f>'Intermediate Calcs'!O29</f>
        <v>0</v>
      </c>
      <c r="P33" s="494">
        <f>'Intermediate Calcs'!P29</f>
        <v>0</v>
      </c>
      <c r="Q33" s="494">
        <f>'Intermediate Calcs'!Q29</f>
        <v>0</v>
      </c>
      <c r="R33" s="494">
        <f>'Intermediate Calcs'!R29</f>
        <v>0</v>
      </c>
      <c r="S33" s="494">
        <f>'Intermediate Calcs'!S29</f>
        <v>0</v>
      </c>
      <c r="T33" s="494">
        <f>'Intermediate Calcs'!T29</f>
        <v>0</v>
      </c>
      <c r="U33" s="494">
        <f>'Intermediate Calcs'!U29</f>
        <v>0</v>
      </c>
      <c r="V33" s="494">
        <f>'Intermediate Calcs'!V29</f>
        <v>0</v>
      </c>
      <c r="W33" s="494">
        <f>'Intermediate Calcs'!W29</f>
        <v>0</v>
      </c>
      <c r="X33" s="494">
        <f>'Intermediate Calcs'!X29</f>
        <v>0</v>
      </c>
      <c r="Y33" s="494">
        <f>'Intermediate Calcs'!Y29</f>
        <v>0</v>
      </c>
      <c r="Z33" s="494">
        <f>'Intermediate Calcs'!Z29</f>
        <v>0</v>
      </c>
      <c r="AA33" s="494">
        <f>'Intermediate Calcs'!AA29</f>
        <v>0</v>
      </c>
      <c r="AB33" s="494">
        <f>'Intermediate Calcs'!AB29</f>
        <v>0</v>
      </c>
      <c r="AC33" s="494">
        <f>'Intermediate Calcs'!AC29</f>
        <v>0</v>
      </c>
      <c r="AD33" s="494">
        <f>'Intermediate Calcs'!AD29</f>
        <v>0</v>
      </c>
      <c r="AE33" s="494">
        <f>'Intermediate Calcs'!AE29</f>
        <v>0</v>
      </c>
      <c r="AF33" s="494">
        <f>'Intermediate Calcs'!AF29</f>
        <v>0</v>
      </c>
      <c r="AG33" s="494">
        <f>'Intermediate Calcs'!AG29</f>
        <v>0</v>
      </c>
      <c r="AH33" s="494">
        <f>'Intermediate Calcs'!AH29</f>
        <v>0</v>
      </c>
      <c r="AI33" s="494">
        <f>'Intermediate Calcs'!AI29</f>
        <v>0</v>
      </c>
      <c r="AJ33" s="494">
        <f>'Intermediate Calcs'!AJ29</f>
        <v>0</v>
      </c>
      <c r="AK33" s="494">
        <f>'Intermediate Calcs'!AK29</f>
        <v>0</v>
      </c>
      <c r="AL33" s="494">
        <f>'Intermediate Calcs'!AL29</f>
        <v>0</v>
      </c>
      <c r="AM33" s="494">
        <f>'Intermediate Calcs'!AM29</f>
        <v>0</v>
      </c>
      <c r="AN33" s="494">
        <f>'Intermediate Calcs'!AN29</f>
        <v>0</v>
      </c>
      <c r="AO33" s="494">
        <f>'Intermediate Calcs'!AO29</f>
        <v>0</v>
      </c>
      <c r="AP33" s="494">
        <f>'Intermediate Calcs'!AP29</f>
        <v>0</v>
      </c>
      <c r="AQ33" s="494">
        <f>'Intermediate Calcs'!AQ29</f>
        <v>0</v>
      </c>
      <c r="AR33" s="494">
        <f>'Intermediate Calcs'!AR29</f>
        <v>0</v>
      </c>
      <c r="AS33" s="494">
        <f>'Intermediate Calcs'!AS29</f>
        <v>0</v>
      </c>
      <c r="AT33" s="494">
        <f>'Intermediate Calcs'!AT29</f>
        <v>0</v>
      </c>
      <c r="AU33" s="494">
        <f>'Intermediate Calcs'!AU29</f>
        <v>0</v>
      </c>
      <c r="AV33" s="494">
        <f>'Intermediate Calcs'!AV29</f>
        <v>0</v>
      </c>
      <c r="AW33" s="494">
        <f>'Intermediate Calcs'!AW29</f>
        <v>0</v>
      </c>
      <c r="AX33" s="494">
        <f>'Intermediate Calcs'!AX29</f>
        <v>0</v>
      </c>
      <c r="AY33" s="494">
        <f>'Intermediate Calcs'!AY29</f>
        <v>0</v>
      </c>
      <c r="AZ33" s="494">
        <f>'Intermediate Calcs'!AZ29</f>
        <v>0</v>
      </c>
    </row>
    <row r="34" spans="1:52" x14ac:dyDescent="0.25">
      <c r="E34" s="180" t="s">
        <v>876</v>
      </c>
      <c r="F34" s="180" t="s">
        <v>866</v>
      </c>
      <c r="G34" s="328" t="s">
        <v>184</v>
      </c>
      <c r="H34" s="346">
        <f t="shared" si="0"/>
        <v>0</v>
      </c>
      <c r="I34" s="494">
        <f>'Intermediate Calcs'!I20</f>
        <v>0</v>
      </c>
      <c r="J34" s="494">
        <f>'Intermediate Calcs'!J20</f>
        <v>0</v>
      </c>
      <c r="K34" s="494">
        <f>'Intermediate Calcs'!K20</f>
        <v>0</v>
      </c>
      <c r="L34" s="494">
        <f>'Intermediate Calcs'!L20</f>
        <v>0</v>
      </c>
      <c r="M34" s="494">
        <f>'Intermediate Calcs'!M20</f>
        <v>0</v>
      </c>
      <c r="N34" s="494">
        <f>'Intermediate Calcs'!N20</f>
        <v>0</v>
      </c>
      <c r="O34" s="494">
        <f>'Intermediate Calcs'!O20</f>
        <v>0</v>
      </c>
      <c r="P34" s="494">
        <f>'Intermediate Calcs'!P20</f>
        <v>0</v>
      </c>
      <c r="Q34" s="494">
        <f>'Intermediate Calcs'!Q20</f>
        <v>0</v>
      </c>
      <c r="R34" s="494">
        <f>'Intermediate Calcs'!R20</f>
        <v>0</v>
      </c>
      <c r="S34" s="494">
        <f>'Intermediate Calcs'!S20</f>
        <v>0</v>
      </c>
      <c r="T34" s="494">
        <f>'Intermediate Calcs'!T20</f>
        <v>0</v>
      </c>
      <c r="U34" s="494">
        <f>'Intermediate Calcs'!U20</f>
        <v>0</v>
      </c>
      <c r="V34" s="494">
        <f>'Intermediate Calcs'!V20</f>
        <v>0</v>
      </c>
      <c r="W34" s="494">
        <f>'Intermediate Calcs'!W20</f>
        <v>0</v>
      </c>
      <c r="X34" s="494">
        <f>'Intermediate Calcs'!X20</f>
        <v>0</v>
      </c>
      <c r="Y34" s="494">
        <f>'Intermediate Calcs'!Y20</f>
        <v>0</v>
      </c>
      <c r="Z34" s="494">
        <f>'Intermediate Calcs'!Z20</f>
        <v>0</v>
      </c>
      <c r="AA34" s="494">
        <f>'Intermediate Calcs'!AA20</f>
        <v>0</v>
      </c>
      <c r="AB34" s="494">
        <f>'Intermediate Calcs'!AB20</f>
        <v>0</v>
      </c>
      <c r="AC34" s="494">
        <f>'Intermediate Calcs'!AC20</f>
        <v>0</v>
      </c>
      <c r="AD34" s="494">
        <f>'Intermediate Calcs'!AD20</f>
        <v>0</v>
      </c>
      <c r="AE34" s="494">
        <f>'Intermediate Calcs'!AE20</f>
        <v>0</v>
      </c>
      <c r="AF34" s="494">
        <f>'Intermediate Calcs'!AF20</f>
        <v>0</v>
      </c>
      <c r="AG34" s="494">
        <f>'Intermediate Calcs'!AG20</f>
        <v>0</v>
      </c>
      <c r="AH34" s="494">
        <f>'Intermediate Calcs'!AH20</f>
        <v>0</v>
      </c>
      <c r="AI34" s="494">
        <f>'Intermediate Calcs'!AI20</f>
        <v>0</v>
      </c>
      <c r="AJ34" s="494">
        <f>'Intermediate Calcs'!AJ20</f>
        <v>0</v>
      </c>
      <c r="AK34" s="494">
        <f>'Intermediate Calcs'!AK20</f>
        <v>0</v>
      </c>
      <c r="AL34" s="494">
        <f>'Intermediate Calcs'!AL20</f>
        <v>0</v>
      </c>
      <c r="AM34" s="494">
        <f>'Intermediate Calcs'!AM20</f>
        <v>0</v>
      </c>
      <c r="AN34" s="494">
        <f>'Intermediate Calcs'!AN20</f>
        <v>0</v>
      </c>
      <c r="AO34" s="494">
        <f>'Intermediate Calcs'!AO20</f>
        <v>0</v>
      </c>
      <c r="AP34" s="494">
        <f>'Intermediate Calcs'!AP20</f>
        <v>0</v>
      </c>
      <c r="AQ34" s="494">
        <f>'Intermediate Calcs'!AQ20</f>
        <v>0</v>
      </c>
      <c r="AR34" s="494">
        <f>'Intermediate Calcs'!AR20</f>
        <v>0</v>
      </c>
      <c r="AS34" s="494">
        <f>'Intermediate Calcs'!AS20</f>
        <v>0</v>
      </c>
      <c r="AT34" s="494">
        <f>'Intermediate Calcs'!AT20</f>
        <v>0</v>
      </c>
      <c r="AU34" s="494">
        <f>'Intermediate Calcs'!AU20</f>
        <v>0</v>
      </c>
      <c r="AV34" s="494">
        <f>'Intermediate Calcs'!AV20</f>
        <v>0</v>
      </c>
      <c r="AW34" s="494">
        <f>'Intermediate Calcs'!AW20</f>
        <v>0</v>
      </c>
      <c r="AX34" s="494">
        <f>'Intermediate Calcs'!AX20</f>
        <v>0</v>
      </c>
      <c r="AY34" s="494">
        <f>'Intermediate Calcs'!AY20</f>
        <v>0</v>
      </c>
      <c r="AZ34" s="494">
        <f>'Intermediate Calcs'!AZ20</f>
        <v>0</v>
      </c>
    </row>
    <row r="35" spans="1:52" x14ac:dyDescent="0.25">
      <c r="E35" s="180" t="s">
        <v>877</v>
      </c>
      <c r="F35" s="180" t="s">
        <v>866</v>
      </c>
      <c r="G35" s="328" t="s">
        <v>184</v>
      </c>
      <c r="H35" s="346">
        <f t="shared" si="0"/>
        <v>0</v>
      </c>
      <c r="I35" s="494">
        <f>'Intermediate Calcs'!I29</f>
        <v>0</v>
      </c>
      <c r="J35" s="494">
        <f>'Intermediate Calcs'!J29</f>
        <v>0</v>
      </c>
      <c r="K35" s="494">
        <f>'Intermediate Calcs'!K29</f>
        <v>0</v>
      </c>
      <c r="L35" s="494">
        <f>'Intermediate Calcs'!L29</f>
        <v>0</v>
      </c>
      <c r="M35" s="494">
        <f>'Intermediate Calcs'!M29</f>
        <v>0</v>
      </c>
      <c r="N35" s="494">
        <f>'Intermediate Calcs'!N29</f>
        <v>0</v>
      </c>
      <c r="O35" s="494">
        <f>'Intermediate Calcs'!O29</f>
        <v>0</v>
      </c>
      <c r="P35" s="494">
        <f>'Intermediate Calcs'!P29</f>
        <v>0</v>
      </c>
      <c r="Q35" s="494">
        <f>'Intermediate Calcs'!Q29</f>
        <v>0</v>
      </c>
      <c r="R35" s="494">
        <f>'Intermediate Calcs'!R29</f>
        <v>0</v>
      </c>
      <c r="S35" s="494">
        <f>'Intermediate Calcs'!S29</f>
        <v>0</v>
      </c>
      <c r="T35" s="494">
        <f>'Intermediate Calcs'!T29</f>
        <v>0</v>
      </c>
      <c r="U35" s="494">
        <f>'Intermediate Calcs'!U29</f>
        <v>0</v>
      </c>
      <c r="V35" s="494">
        <f>'Intermediate Calcs'!V29</f>
        <v>0</v>
      </c>
      <c r="W35" s="494">
        <f>'Intermediate Calcs'!W29</f>
        <v>0</v>
      </c>
      <c r="X35" s="494">
        <f>'Intermediate Calcs'!X29</f>
        <v>0</v>
      </c>
      <c r="Y35" s="494">
        <f>'Intermediate Calcs'!Y29</f>
        <v>0</v>
      </c>
      <c r="Z35" s="494">
        <f>'Intermediate Calcs'!Z29</f>
        <v>0</v>
      </c>
      <c r="AA35" s="494">
        <f>'Intermediate Calcs'!AA29</f>
        <v>0</v>
      </c>
      <c r="AB35" s="494">
        <f>'Intermediate Calcs'!AB29</f>
        <v>0</v>
      </c>
      <c r="AC35" s="494">
        <f>'Intermediate Calcs'!AC29</f>
        <v>0</v>
      </c>
      <c r="AD35" s="494">
        <f>'Intermediate Calcs'!AD29</f>
        <v>0</v>
      </c>
      <c r="AE35" s="494">
        <f>'Intermediate Calcs'!AE29</f>
        <v>0</v>
      </c>
      <c r="AF35" s="494">
        <f>'Intermediate Calcs'!AF29</f>
        <v>0</v>
      </c>
      <c r="AG35" s="494">
        <f>'Intermediate Calcs'!AG29</f>
        <v>0</v>
      </c>
      <c r="AH35" s="494">
        <f>'Intermediate Calcs'!AH29</f>
        <v>0</v>
      </c>
      <c r="AI35" s="494">
        <f>'Intermediate Calcs'!AI29</f>
        <v>0</v>
      </c>
      <c r="AJ35" s="494">
        <f>'Intermediate Calcs'!AJ29</f>
        <v>0</v>
      </c>
      <c r="AK35" s="494">
        <f>'Intermediate Calcs'!AK29</f>
        <v>0</v>
      </c>
      <c r="AL35" s="494">
        <f>'Intermediate Calcs'!AL29</f>
        <v>0</v>
      </c>
      <c r="AM35" s="494">
        <f>'Intermediate Calcs'!AM29</f>
        <v>0</v>
      </c>
      <c r="AN35" s="494">
        <f>'Intermediate Calcs'!AN29</f>
        <v>0</v>
      </c>
      <c r="AO35" s="494">
        <f>'Intermediate Calcs'!AO29</f>
        <v>0</v>
      </c>
      <c r="AP35" s="494">
        <f>'Intermediate Calcs'!AP29</f>
        <v>0</v>
      </c>
      <c r="AQ35" s="494">
        <f>'Intermediate Calcs'!AQ29</f>
        <v>0</v>
      </c>
      <c r="AR35" s="494">
        <f>'Intermediate Calcs'!AR29</f>
        <v>0</v>
      </c>
      <c r="AS35" s="494">
        <f>'Intermediate Calcs'!AS29</f>
        <v>0</v>
      </c>
      <c r="AT35" s="494">
        <f>'Intermediate Calcs'!AT29</f>
        <v>0</v>
      </c>
      <c r="AU35" s="494">
        <f>'Intermediate Calcs'!AU29</f>
        <v>0</v>
      </c>
      <c r="AV35" s="494">
        <f>'Intermediate Calcs'!AV29</f>
        <v>0</v>
      </c>
      <c r="AW35" s="494">
        <f>'Intermediate Calcs'!AW29</f>
        <v>0</v>
      </c>
      <c r="AX35" s="494">
        <f>'Intermediate Calcs'!AX29</f>
        <v>0</v>
      </c>
      <c r="AY35" s="494">
        <f>'Intermediate Calcs'!AY29</f>
        <v>0</v>
      </c>
      <c r="AZ35" s="494">
        <f>'Intermediate Calcs'!AZ29</f>
        <v>0</v>
      </c>
    </row>
    <row r="36" spans="1:52" x14ac:dyDescent="0.25">
      <c r="A36" s="180"/>
      <c r="B36" s="180"/>
      <c r="C36" s="180"/>
      <c r="D36" s="180"/>
      <c r="E36" s="180" t="s">
        <v>878</v>
      </c>
      <c r="F36" s="180" t="s">
        <v>879</v>
      </c>
      <c r="G36" s="328" t="s">
        <v>880</v>
      </c>
      <c r="H36" s="346">
        <f>SUM(I36:AZ36)</f>
        <v>0</v>
      </c>
      <c r="I36" s="494">
        <f>'Intermediate Calcs'!I$64</f>
        <v>0</v>
      </c>
      <c r="J36" s="494">
        <f>'Intermediate Calcs'!J$64</f>
        <v>0</v>
      </c>
      <c r="K36" s="494">
        <f>'Intermediate Calcs'!K$64</f>
        <v>0</v>
      </c>
      <c r="L36" s="494">
        <f>'Intermediate Calcs'!L$64</f>
        <v>0</v>
      </c>
      <c r="M36" s="494">
        <f>'Intermediate Calcs'!M$64</f>
        <v>0</v>
      </c>
      <c r="N36" s="494">
        <f>'Intermediate Calcs'!N$64</f>
        <v>0</v>
      </c>
      <c r="O36" s="494">
        <f>'Intermediate Calcs'!O$64</f>
        <v>0</v>
      </c>
      <c r="P36" s="494">
        <f>'Intermediate Calcs'!P$64</f>
        <v>0</v>
      </c>
      <c r="Q36" s="494">
        <f>'Intermediate Calcs'!Q$64</f>
        <v>0</v>
      </c>
      <c r="R36" s="494">
        <f>'Intermediate Calcs'!R$64</f>
        <v>0</v>
      </c>
      <c r="S36" s="494">
        <f>'Intermediate Calcs'!S$64</f>
        <v>0</v>
      </c>
      <c r="T36" s="494">
        <f>'Intermediate Calcs'!T$64</f>
        <v>0</v>
      </c>
      <c r="U36" s="494">
        <f>'Intermediate Calcs'!U$64</f>
        <v>0</v>
      </c>
      <c r="V36" s="494">
        <f>'Intermediate Calcs'!V$64</f>
        <v>0</v>
      </c>
      <c r="W36" s="494">
        <f>'Intermediate Calcs'!W$64</f>
        <v>0</v>
      </c>
      <c r="X36" s="494">
        <f>'Intermediate Calcs'!X$64</f>
        <v>0</v>
      </c>
      <c r="Y36" s="494">
        <f>'Intermediate Calcs'!Y$64</f>
        <v>0</v>
      </c>
      <c r="Z36" s="494">
        <f>'Intermediate Calcs'!Z$64</f>
        <v>0</v>
      </c>
      <c r="AA36" s="494">
        <f>'Intermediate Calcs'!AA$64</f>
        <v>0</v>
      </c>
      <c r="AB36" s="494">
        <f>'Intermediate Calcs'!AB$64</f>
        <v>0</v>
      </c>
      <c r="AC36" s="494">
        <f>'Intermediate Calcs'!AC$64</f>
        <v>0</v>
      </c>
      <c r="AD36" s="494">
        <f>'Intermediate Calcs'!AD$64</f>
        <v>0</v>
      </c>
      <c r="AE36" s="494">
        <f>'Intermediate Calcs'!AE$64</f>
        <v>0</v>
      </c>
      <c r="AF36" s="494">
        <f>'Intermediate Calcs'!AF$64</f>
        <v>0</v>
      </c>
      <c r="AG36" s="494">
        <f>'Intermediate Calcs'!AG$64</f>
        <v>0</v>
      </c>
      <c r="AH36" s="494">
        <f>'Intermediate Calcs'!AH$64</f>
        <v>0</v>
      </c>
      <c r="AI36" s="494">
        <f>'Intermediate Calcs'!AI$64</f>
        <v>0</v>
      </c>
      <c r="AJ36" s="494">
        <f>'Intermediate Calcs'!AJ$64</f>
        <v>0</v>
      </c>
      <c r="AK36" s="494">
        <f>'Intermediate Calcs'!AK$64</f>
        <v>0</v>
      </c>
      <c r="AL36" s="494">
        <f>'Intermediate Calcs'!AL$64</f>
        <v>0</v>
      </c>
      <c r="AM36" s="494">
        <f>'Intermediate Calcs'!AM$64</f>
        <v>0</v>
      </c>
      <c r="AN36" s="494">
        <f>'Intermediate Calcs'!AN$64</f>
        <v>0</v>
      </c>
      <c r="AO36" s="494">
        <f>'Intermediate Calcs'!AO$64</f>
        <v>0</v>
      </c>
      <c r="AP36" s="494">
        <f>'Intermediate Calcs'!AP$64</f>
        <v>0</v>
      </c>
      <c r="AQ36" s="494">
        <f>'Intermediate Calcs'!AQ$64</f>
        <v>0</v>
      </c>
      <c r="AR36" s="494">
        <f>'Intermediate Calcs'!AR$64</f>
        <v>0</v>
      </c>
      <c r="AS36" s="494">
        <f>'Intermediate Calcs'!AS$64</f>
        <v>0</v>
      </c>
      <c r="AT36" s="494">
        <f>'Intermediate Calcs'!AT$64</f>
        <v>0</v>
      </c>
      <c r="AU36" s="494">
        <f>'Intermediate Calcs'!AU$64</f>
        <v>0</v>
      </c>
      <c r="AV36" s="494">
        <f>'Intermediate Calcs'!AV$64</f>
        <v>0</v>
      </c>
      <c r="AW36" s="494">
        <f>'Intermediate Calcs'!AW$64</f>
        <v>0</v>
      </c>
      <c r="AX36" s="494">
        <f>'Intermediate Calcs'!AX$64</f>
        <v>0</v>
      </c>
      <c r="AY36" s="494">
        <f>'Intermediate Calcs'!AY$64</f>
        <v>0</v>
      </c>
      <c r="AZ36" s="494">
        <f>'Intermediate Calcs'!AZ$64</f>
        <v>0</v>
      </c>
    </row>
    <row r="37" spans="1:52" x14ac:dyDescent="0.25">
      <c r="A37" s="180"/>
      <c r="B37" s="180"/>
      <c r="C37" s="180"/>
      <c r="D37" s="180"/>
      <c r="E37" s="180" t="s">
        <v>881</v>
      </c>
      <c r="F37" s="180" t="s">
        <v>879</v>
      </c>
      <c r="G37" s="328" t="s">
        <v>880</v>
      </c>
      <c r="H37" s="346">
        <f>SUM(I37:AZ37)</f>
        <v>0</v>
      </c>
      <c r="I37" s="494">
        <f>'Intermediate Calcs'!I$64</f>
        <v>0</v>
      </c>
      <c r="J37" s="494">
        <f>'Intermediate Calcs'!J$64</f>
        <v>0</v>
      </c>
      <c r="K37" s="494">
        <f>'Intermediate Calcs'!K$64</f>
        <v>0</v>
      </c>
      <c r="L37" s="494">
        <f>'Intermediate Calcs'!L$64</f>
        <v>0</v>
      </c>
      <c r="M37" s="494">
        <f>'Intermediate Calcs'!M$64</f>
        <v>0</v>
      </c>
      <c r="N37" s="494">
        <f>'Intermediate Calcs'!N$64</f>
        <v>0</v>
      </c>
      <c r="O37" s="494">
        <f>'Intermediate Calcs'!O$64</f>
        <v>0</v>
      </c>
      <c r="P37" s="494">
        <f>'Intermediate Calcs'!P$64</f>
        <v>0</v>
      </c>
      <c r="Q37" s="494">
        <f>'Intermediate Calcs'!Q$64</f>
        <v>0</v>
      </c>
      <c r="R37" s="494">
        <f>'Intermediate Calcs'!R$64</f>
        <v>0</v>
      </c>
      <c r="S37" s="494">
        <f>'Intermediate Calcs'!S$64</f>
        <v>0</v>
      </c>
      <c r="T37" s="494">
        <f>'Intermediate Calcs'!T$64</f>
        <v>0</v>
      </c>
      <c r="U37" s="494">
        <f>'Intermediate Calcs'!U$64</f>
        <v>0</v>
      </c>
      <c r="V37" s="494">
        <f>'Intermediate Calcs'!V$64</f>
        <v>0</v>
      </c>
      <c r="W37" s="494">
        <f>'Intermediate Calcs'!W$64</f>
        <v>0</v>
      </c>
      <c r="X37" s="494">
        <f>'Intermediate Calcs'!X$64</f>
        <v>0</v>
      </c>
      <c r="Y37" s="494">
        <f>'Intermediate Calcs'!Y$64</f>
        <v>0</v>
      </c>
      <c r="Z37" s="494">
        <f>'Intermediate Calcs'!Z$64</f>
        <v>0</v>
      </c>
      <c r="AA37" s="494">
        <f>'Intermediate Calcs'!AA$64</f>
        <v>0</v>
      </c>
      <c r="AB37" s="494">
        <f>'Intermediate Calcs'!AB$64</f>
        <v>0</v>
      </c>
      <c r="AC37" s="494">
        <f>'Intermediate Calcs'!AC$64</f>
        <v>0</v>
      </c>
      <c r="AD37" s="494">
        <f>'Intermediate Calcs'!AD$64</f>
        <v>0</v>
      </c>
      <c r="AE37" s="494">
        <f>'Intermediate Calcs'!AE$64</f>
        <v>0</v>
      </c>
      <c r="AF37" s="494">
        <f>'Intermediate Calcs'!AF$64</f>
        <v>0</v>
      </c>
      <c r="AG37" s="494">
        <f>'Intermediate Calcs'!AG$64</f>
        <v>0</v>
      </c>
      <c r="AH37" s="494">
        <f>'Intermediate Calcs'!AH$64</f>
        <v>0</v>
      </c>
      <c r="AI37" s="494">
        <f>'Intermediate Calcs'!AI$64</f>
        <v>0</v>
      </c>
      <c r="AJ37" s="494">
        <f>'Intermediate Calcs'!AJ$64</f>
        <v>0</v>
      </c>
      <c r="AK37" s="494">
        <f>'Intermediate Calcs'!AK$64</f>
        <v>0</v>
      </c>
      <c r="AL37" s="494">
        <f>'Intermediate Calcs'!AL$64</f>
        <v>0</v>
      </c>
      <c r="AM37" s="494">
        <f>'Intermediate Calcs'!AM$64</f>
        <v>0</v>
      </c>
      <c r="AN37" s="494">
        <f>'Intermediate Calcs'!AN$64</f>
        <v>0</v>
      </c>
      <c r="AO37" s="494">
        <f>'Intermediate Calcs'!AO$64</f>
        <v>0</v>
      </c>
      <c r="AP37" s="494">
        <f>'Intermediate Calcs'!AP$64</f>
        <v>0</v>
      </c>
      <c r="AQ37" s="494">
        <f>'Intermediate Calcs'!AQ$64</f>
        <v>0</v>
      </c>
      <c r="AR37" s="494">
        <f>'Intermediate Calcs'!AR$64</f>
        <v>0</v>
      </c>
      <c r="AS37" s="494">
        <f>'Intermediate Calcs'!AS$64</f>
        <v>0</v>
      </c>
      <c r="AT37" s="494">
        <f>'Intermediate Calcs'!AT$64</f>
        <v>0</v>
      </c>
      <c r="AU37" s="494">
        <f>'Intermediate Calcs'!AU$64</f>
        <v>0</v>
      </c>
      <c r="AV37" s="494">
        <f>'Intermediate Calcs'!AV$64</f>
        <v>0</v>
      </c>
      <c r="AW37" s="494">
        <f>'Intermediate Calcs'!AW$64</f>
        <v>0</v>
      </c>
      <c r="AX37" s="494">
        <f>'Intermediate Calcs'!AX$64</f>
        <v>0</v>
      </c>
      <c r="AY37" s="494">
        <f>'Intermediate Calcs'!AY$64</f>
        <v>0</v>
      </c>
      <c r="AZ37" s="494">
        <f>'Intermediate Calcs'!AZ$64</f>
        <v>0</v>
      </c>
    </row>
    <row r="38" spans="1:52" x14ac:dyDescent="0.25">
      <c r="A38" s="180"/>
      <c r="B38" s="180"/>
      <c r="C38" s="180"/>
      <c r="D38" s="180"/>
      <c r="E38" s="180" t="s">
        <v>882</v>
      </c>
      <c r="F38" s="180" t="s">
        <v>879</v>
      </c>
      <c r="G38" s="328" t="s">
        <v>880</v>
      </c>
      <c r="H38" s="346">
        <f>SUM(I38:AZ38)</f>
        <v>0</v>
      </c>
      <c r="I38" s="494">
        <f>'Intermediate Calcs'!I$64</f>
        <v>0</v>
      </c>
      <c r="J38" s="494">
        <f>'Intermediate Calcs'!J$64</f>
        <v>0</v>
      </c>
      <c r="K38" s="494">
        <f>'Intermediate Calcs'!K$64</f>
        <v>0</v>
      </c>
      <c r="L38" s="494">
        <f>'Intermediate Calcs'!L$64</f>
        <v>0</v>
      </c>
      <c r="M38" s="494">
        <f>'Intermediate Calcs'!M$64</f>
        <v>0</v>
      </c>
      <c r="N38" s="494">
        <f>'Intermediate Calcs'!N$64</f>
        <v>0</v>
      </c>
      <c r="O38" s="494">
        <f>'Intermediate Calcs'!O$64</f>
        <v>0</v>
      </c>
      <c r="P38" s="494">
        <f>'Intermediate Calcs'!P$64</f>
        <v>0</v>
      </c>
      <c r="Q38" s="494">
        <f>'Intermediate Calcs'!Q$64</f>
        <v>0</v>
      </c>
      <c r="R38" s="494">
        <f>'Intermediate Calcs'!R$64</f>
        <v>0</v>
      </c>
      <c r="S38" s="494">
        <f>'Intermediate Calcs'!S$64</f>
        <v>0</v>
      </c>
      <c r="T38" s="494">
        <f>'Intermediate Calcs'!T$64</f>
        <v>0</v>
      </c>
      <c r="U38" s="494">
        <f>'Intermediate Calcs'!U$64</f>
        <v>0</v>
      </c>
      <c r="V38" s="494">
        <f>'Intermediate Calcs'!V$64</f>
        <v>0</v>
      </c>
      <c r="W38" s="494">
        <f>'Intermediate Calcs'!W$64</f>
        <v>0</v>
      </c>
      <c r="X38" s="494">
        <f>'Intermediate Calcs'!X$64</f>
        <v>0</v>
      </c>
      <c r="Y38" s="494">
        <f>'Intermediate Calcs'!Y$64</f>
        <v>0</v>
      </c>
      <c r="Z38" s="494">
        <f>'Intermediate Calcs'!Z$64</f>
        <v>0</v>
      </c>
      <c r="AA38" s="494">
        <f>'Intermediate Calcs'!AA$64</f>
        <v>0</v>
      </c>
      <c r="AB38" s="494">
        <f>'Intermediate Calcs'!AB$64</f>
        <v>0</v>
      </c>
      <c r="AC38" s="494">
        <f>'Intermediate Calcs'!AC$64</f>
        <v>0</v>
      </c>
      <c r="AD38" s="494">
        <f>'Intermediate Calcs'!AD$64</f>
        <v>0</v>
      </c>
      <c r="AE38" s="494">
        <f>'Intermediate Calcs'!AE$64</f>
        <v>0</v>
      </c>
      <c r="AF38" s="494">
        <f>'Intermediate Calcs'!AF$64</f>
        <v>0</v>
      </c>
      <c r="AG38" s="494">
        <f>'Intermediate Calcs'!AG$64</f>
        <v>0</v>
      </c>
      <c r="AH38" s="494">
        <f>'Intermediate Calcs'!AH$64</f>
        <v>0</v>
      </c>
      <c r="AI38" s="494">
        <f>'Intermediate Calcs'!AI$64</f>
        <v>0</v>
      </c>
      <c r="AJ38" s="494">
        <f>'Intermediate Calcs'!AJ$64</f>
        <v>0</v>
      </c>
      <c r="AK38" s="494">
        <f>'Intermediate Calcs'!AK$64</f>
        <v>0</v>
      </c>
      <c r="AL38" s="494">
        <f>'Intermediate Calcs'!AL$64</f>
        <v>0</v>
      </c>
      <c r="AM38" s="494">
        <f>'Intermediate Calcs'!AM$64</f>
        <v>0</v>
      </c>
      <c r="AN38" s="494">
        <f>'Intermediate Calcs'!AN$64</f>
        <v>0</v>
      </c>
      <c r="AO38" s="494">
        <f>'Intermediate Calcs'!AO$64</f>
        <v>0</v>
      </c>
      <c r="AP38" s="494">
        <f>'Intermediate Calcs'!AP$64</f>
        <v>0</v>
      </c>
      <c r="AQ38" s="494">
        <f>'Intermediate Calcs'!AQ$64</f>
        <v>0</v>
      </c>
      <c r="AR38" s="494">
        <f>'Intermediate Calcs'!AR$64</f>
        <v>0</v>
      </c>
      <c r="AS38" s="494">
        <f>'Intermediate Calcs'!AS$64</f>
        <v>0</v>
      </c>
      <c r="AT38" s="494">
        <f>'Intermediate Calcs'!AT$64</f>
        <v>0</v>
      </c>
      <c r="AU38" s="494">
        <f>'Intermediate Calcs'!AU$64</f>
        <v>0</v>
      </c>
      <c r="AV38" s="494">
        <f>'Intermediate Calcs'!AV$64</f>
        <v>0</v>
      </c>
      <c r="AW38" s="494">
        <f>'Intermediate Calcs'!AW$64</f>
        <v>0</v>
      </c>
      <c r="AX38" s="494">
        <f>'Intermediate Calcs'!AX$64</f>
        <v>0</v>
      </c>
      <c r="AY38" s="494">
        <f>'Intermediate Calcs'!AY$64</f>
        <v>0</v>
      </c>
      <c r="AZ38" s="494">
        <f>'Intermediate Calcs'!AZ$64</f>
        <v>0</v>
      </c>
    </row>
    <row r="39" spans="1:52" x14ac:dyDescent="0.25">
      <c r="A39" s="180"/>
      <c r="B39" s="180"/>
      <c r="C39" s="180"/>
      <c r="D39" s="180"/>
      <c r="E39" s="180" t="s">
        <v>883</v>
      </c>
      <c r="F39" s="180" t="s">
        <v>884</v>
      </c>
      <c r="G39" s="328" t="s">
        <v>880</v>
      </c>
      <c r="H39" s="346">
        <f>SUM(I39:AZ39)</f>
        <v>0</v>
      </c>
      <c r="I39" s="494">
        <f>'Intermediate Calcs'!I$70</f>
        <v>0</v>
      </c>
      <c r="J39" s="494">
        <f>'Intermediate Calcs'!J$70</f>
        <v>0</v>
      </c>
      <c r="K39" s="494">
        <f>'Intermediate Calcs'!K$70</f>
        <v>0</v>
      </c>
      <c r="L39" s="494">
        <f>'Intermediate Calcs'!L$70</f>
        <v>0</v>
      </c>
      <c r="M39" s="494">
        <f>'Intermediate Calcs'!M$70</f>
        <v>0</v>
      </c>
      <c r="N39" s="494">
        <f>'Intermediate Calcs'!N$70</f>
        <v>0</v>
      </c>
      <c r="O39" s="494">
        <f>'Intermediate Calcs'!O$70</f>
        <v>0</v>
      </c>
      <c r="P39" s="494">
        <f>'Intermediate Calcs'!P$70</f>
        <v>0</v>
      </c>
      <c r="Q39" s="494">
        <f>'Intermediate Calcs'!Q$70</f>
        <v>0</v>
      </c>
      <c r="R39" s="494">
        <f>'Intermediate Calcs'!R$70</f>
        <v>0</v>
      </c>
      <c r="S39" s="494">
        <f>'Intermediate Calcs'!S$70</f>
        <v>0</v>
      </c>
      <c r="T39" s="494">
        <f>'Intermediate Calcs'!T$70</f>
        <v>0</v>
      </c>
      <c r="U39" s="494">
        <f>'Intermediate Calcs'!U$70</f>
        <v>0</v>
      </c>
      <c r="V39" s="494">
        <f>'Intermediate Calcs'!V$70</f>
        <v>0</v>
      </c>
      <c r="W39" s="494">
        <f>'Intermediate Calcs'!W$70</f>
        <v>0</v>
      </c>
      <c r="X39" s="494">
        <f>'Intermediate Calcs'!X$70</f>
        <v>0</v>
      </c>
      <c r="Y39" s="494">
        <f>'Intermediate Calcs'!Y$70</f>
        <v>0</v>
      </c>
      <c r="Z39" s="494">
        <f>'Intermediate Calcs'!Z$70</f>
        <v>0</v>
      </c>
      <c r="AA39" s="494">
        <f>'Intermediate Calcs'!AA$70</f>
        <v>0</v>
      </c>
      <c r="AB39" s="494">
        <f>'Intermediate Calcs'!AB$70</f>
        <v>0</v>
      </c>
      <c r="AC39" s="494">
        <f>'Intermediate Calcs'!AC$70</f>
        <v>0</v>
      </c>
      <c r="AD39" s="494">
        <f>'Intermediate Calcs'!AD$70</f>
        <v>0</v>
      </c>
      <c r="AE39" s="494">
        <f>'Intermediate Calcs'!AE$70</f>
        <v>0</v>
      </c>
      <c r="AF39" s="494">
        <f>'Intermediate Calcs'!AF$70</f>
        <v>0</v>
      </c>
      <c r="AG39" s="494">
        <f>'Intermediate Calcs'!AG$70</f>
        <v>0</v>
      </c>
      <c r="AH39" s="494">
        <f>'Intermediate Calcs'!AH$70</f>
        <v>0</v>
      </c>
      <c r="AI39" s="494">
        <f>'Intermediate Calcs'!AI$70</f>
        <v>0</v>
      </c>
      <c r="AJ39" s="494">
        <f>'Intermediate Calcs'!AJ$70</f>
        <v>0</v>
      </c>
      <c r="AK39" s="494">
        <f>'Intermediate Calcs'!AK$70</f>
        <v>0</v>
      </c>
      <c r="AL39" s="494">
        <f>'Intermediate Calcs'!AL$70</f>
        <v>0</v>
      </c>
      <c r="AM39" s="494">
        <f>'Intermediate Calcs'!AM$70</f>
        <v>0</v>
      </c>
      <c r="AN39" s="494">
        <f>'Intermediate Calcs'!AN$70</f>
        <v>0</v>
      </c>
      <c r="AO39" s="494">
        <f>'Intermediate Calcs'!AO$70</f>
        <v>0</v>
      </c>
      <c r="AP39" s="494">
        <f>'Intermediate Calcs'!AP$70</f>
        <v>0</v>
      </c>
      <c r="AQ39" s="494">
        <f>'Intermediate Calcs'!AQ$70</f>
        <v>0</v>
      </c>
      <c r="AR39" s="494">
        <f>'Intermediate Calcs'!AR$70</f>
        <v>0</v>
      </c>
      <c r="AS39" s="494">
        <f>'Intermediate Calcs'!AS$70</f>
        <v>0</v>
      </c>
      <c r="AT39" s="494">
        <f>'Intermediate Calcs'!AT$70</f>
        <v>0</v>
      </c>
      <c r="AU39" s="494">
        <f>'Intermediate Calcs'!AU$70</f>
        <v>0</v>
      </c>
      <c r="AV39" s="494">
        <f>'Intermediate Calcs'!AV$70</f>
        <v>0</v>
      </c>
      <c r="AW39" s="494">
        <f>'Intermediate Calcs'!AW$70</f>
        <v>0</v>
      </c>
      <c r="AX39" s="494">
        <f>'Intermediate Calcs'!AX$70</f>
        <v>0</v>
      </c>
      <c r="AY39" s="494">
        <f>'Intermediate Calcs'!AY$70</f>
        <v>0</v>
      </c>
      <c r="AZ39" s="494">
        <f>'Intermediate Calcs'!AZ$70</f>
        <v>0</v>
      </c>
    </row>
    <row r="40" spans="1:52" x14ac:dyDescent="0.25">
      <c r="A40" s="180"/>
      <c r="B40" s="180"/>
      <c r="C40" s="180"/>
      <c r="D40" s="180"/>
      <c r="E40" s="180" t="s">
        <v>885</v>
      </c>
      <c r="F40" s="180" t="s">
        <v>886</v>
      </c>
      <c r="G40" s="328" t="s">
        <v>804</v>
      </c>
      <c r="H40" s="346">
        <f t="shared" si="0"/>
        <v>0</v>
      </c>
      <c r="I40" s="494">
        <f>'Intermediate Calcs'!I$66</f>
        <v>0</v>
      </c>
      <c r="J40" s="494">
        <f>'Intermediate Calcs'!J$66</f>
        <v>0</v>
      </c>
      <c r="K40" s="494">
        <f>'Intermediate Calcs'!K$66</f>
        <v>0</v>
      </c>
      <c r="L40" s="494">
        <f>'Intermediate Calcs'!L$66</f>
        <v>0</v>
      </c>
      <c r="M40" s="494">
        <f>'Intermediate Calcs'!M$66</f>
        <v>0</v>
      </c>
      <c r="N40" s="494">
        <f>'Intermediate Calcs'!N$66</f>
        <v>0</v>
      </c>
      <c r="O40" s="494">
        <f>'Intermediate Calcs'!O$66</f>
        <v>0</v>
      </c>
      <c r="P40" s="494">
        <f>'Intermediate Calcs'!P$66</f>
        <v>0</v>
      </c>
      <c r="Q40" s="494">
        <f>'Intermediate Calcs'!Q$66</f>
        <v>0</v>
      </c>
      <c r="R40" s="494">
        <f>'Intermediate Calcs'!R$66</f>
        <v>0</v>
      </c>
      <c r="S40" s="494">
        <f>'Intermediate Calcs'!S$66</f>
        <v>0</v>
      </c>
      <c r="T40" s="494">
        <f>'Intermediate Calcs'!T$66</f>
        <v>0</v>
      </c>
      <c r="U40" s="494">
        <f>'Intermediate Calcs'!U$66</f>
        <v>0</v>
      </c>
      <c r="V40" s="494">
        <f>'Intermediate Calcs'!V$66</f>
        <v>0</v>
      </c>
      <c r="W40" s="494">
        <f>'Intermediate Calcs'!W$66</f>
        <v>0</v>
      </c>
      <c r="X40" s="494">
        <f>'Intermediate Calcs'!X$66</f>
        <v>0</v>
      </c>
      <c r="Y40" s="494">
        <f>'Intermediate Calcs'!Y$66</f>
        <v>0</v>
      </c>
      <c r="Z40" s="494">
        <f>'Intermediate Calcs'!Z$66</f>
        <v>0</v>
      </c>
      <c r="AA40" s="494">
        <f>'Intermediate Calcs'!AA$66</f>
        <v>0</v>
      </c>
      <c r="AB40" s="494">
        <f>'Intermediate Calcs'!AB$66</f>
        <v>0</v>
      </c>
      <c r="AC40" s="494">
        <f>'Intermediate Calcs'!AC$66</f>
        <v>0</v>
      </c>
      <c r="AD40" s="494">
        <f>'Intermediate Calcs'!AD$66</f>
        <v>0</v>
      </c>
      <c r="AE40" s="494">
        <f>'Intermediate Calcs'!AE$66</f>
        <v>0</v>
      </c>
      <c r="AF40" s="494">
        <f>'Intermediate Calcs'!AF$66</f>
        <v>0</v>
      </c>
      <c r="AG40" s="494">
        <f>'Intermediate Calcs'!AG$66</f>
        <v>0</v>
      </c>
      <c r="AH40" s="494">
        <f>'Intermediate Calcs'!AH$66</f>
        <v>0</v>
      </c>
      <c r="AI40" s="494">
        <f>'Intermediate Calcs'!AI$66</f>
        <v>0</v>
      </c>
      <c r="AJ40" s="494">
        <f>'Intermediate Calcs'!AJ$66</f>
        <v>0</v>
      </c>
      <c r="AK40" s="494">
        <f>'Intermediate Calcs'!AK$66</f>
        <v>0</v>
      </c>
      <c r="AL40" s="494">
        <f>'Intermediate Calcs'!AL$66</f>
        <v>0</v>
      </c>
      <c r="AM40" s="494">
        <f>'Intermediate Calcs'!AM$66</f>
        <v>0</v>
      </c>
      <c r="AN40" s="494">
        <f>'Intermediate Calcs'!AN$66</f>
        <v>0</v>
      </c>
      <c r="AO40" s="494">
        <f>'Intermediate Calcs'!AO$66</f>
        <v>0</v>
      </c>
      <c r="AP40" s="494">
        <f>'Intermediate Calcs'!AP$66</f>
        <v>0</v>
      </c>
      <c r="AQ40" s="494">
        <f>'Intermediate Calcs'!AQ$66</f>
        <v>0</v>
      </c>
      <c r="AR40" s="494">
        <f>'Intermediate Calcs'!AR$66</f>
        <v>0</v>
      </c>
      <c r="AS40" s="494">
        <f>'Intermediate Calcs'!AS$66</f>
        <v>0</v>
      </c>
      <c r="AT40" s="494">
        <f>'Intermediate Calcs'!AT$66</f>
        <v>0</v>
      </c>
      <c r="AU40" s="494">
        <f>'Intermediate Calcs'!AU$66</f>
        <v>0</v>
      </c>
      <c r="AV40" s="494">
        <f>'Intermediate Calcs'!AV$66</f>
        <v>0</v>
      </c>
      <c r="AW40" s="494">
        <f>'Intermediate Calcs'!AW$66</f>
        <v>0</v>
      </c>
      <c r="AX40" s="494">
        <f>'Intermediate Calcs'!AX$66</f>
        <v>0</v>
      </c>
      <c r="AY40" s="494">
        <f>'Intermediate Calcs'!AY$66</f>
        <v>0</v>
      </c>
      <c r="AZ40" s="494">
        <f>'Intermediate Calcs'!AZ$66</f>
        <v>0</v>
      </c>
    </row>
    <row r="41" spans="1:52" x14ac:dyDescent="0.25">
      <c r="A41" s="180"/>
      <c r="B41" s="180"/>
      <c r="C41" s="180"/>
      <c r="D41" s="180"/>
      <c r="E41" s="180" t="s">
        <v>887</v>
      </c>
      <c r="F41" s="180" t="s">
        <v>888</v>
      </c>
      <c r="G41" s="328" t="s">
        <v>804</v>
      </c>
      <c r="H41" s="346">
        <f t="shared" si="0"/>
        <v>0</v>
      </c>
      <c r="I41" s="494">
        <f>'Intermediate Calcs'!I$72</f>
        <v>0</v>
      </c>
      <c r="J41" s="494">
        <f>'Intermediate Calcs'!J$72</f>
        <v>0</v>
      </c>
      <c r="K41" s="494">
        <f>'Intermediate Calcs'!K$72</f>
        <v>0</v>
      </c>
      <c r="L41" s="494">
        <f>'Intermediate Calcs'!L$72</f>
        <v>0</v>
      </c>
      <c r="M41" s="494">
        <f>'Intermediate Calcs'!M$72</f>
        <v>0</v>
      </c>
      <c r="N41" s="494">
        <f>'Intermediate Calcs'!N$72</f>
        <v>0</v>
      </c>
      <c r="O41" s="494">
        <f>'Intermediate Calcs'!O$72</f>
        <v>0</v>
      </c>
      <c r="P41" s="494">
        <f>'Intermediate Calcs'!P$72</f>
        <v>0</v>
      </c>
      <c r="Q41" s="494">
        <f>'Intermediate Calcs'!Q$72</f>
        <v>0</v>
      </c>
      <c r="R41" s="494">
        <f>'Intermediate Calcs'!R$72</f>
        <v>0</v>
      </c>
      <c r="S41" s="494">
        <f>'Intermediate Calcs'!S$72</f>
        <v>0</v>
      </c>
      <c r="T41" s="494">
        <f>'Intermediate Calcs'!T$72</f>
        <v>0</v>
      </c>
      <c r="U41" s="494">
        <f>'Intermediate Calcs'!U$72</f>
        <v>0</v>
      </c>
      <c r="V41" s="494">
        <f>'Intermediate Calcs'!V$72</f>
        <v>0</v>
      </c>
      <c r="W41" s="494">
        <f>'Intermediate Calcs'!W$72</f>
        <v>0</v>
      </c>
      <c r="X41" s="494">
        <f>'Intermediate Calcs'!X$72</f>
        <v>0</v>
      </c>
      <c r="Y41" s="494">
        <f>'Intermediate Calcs'!Y$72</f>
        <v>0</v>
      </c>
      <c r="Z41" s="494">
        <f>'Intermediate Calcs'!Z$72</f>
        <v>0</v>
      </c>
      <c r="AA41" s="494">
        <f>'Intermediate Calcs'!AA$72</f>
        <v>0</v>
      </c>
      <c r="AB41" s="494">
        <f>'Intermediate Calcs'!AB$72</f>
        <v>0</v>
      </c>
      <c r="AC41" s="494">
        <f>'Intermediate Calcs'!AC$72</f>
        <v>0</v>
      </c>
      <c r="AD41" s="494">
        <f>'Intermediate Calcs'!AD$72</f>
        <v>0</v>
      </c>
      <c r="AE41" s="494">
        <f>'Intermediate Calcs'!AE$72</f>
        <v>0</v>
      </c>
      <c r="AF41" s="494">
        <f>'Intermediate Calcs'!AF$72</f>
        <v>0</v>
      </c>
      <c r="AG41" s="494">
        <f>'Intermediate Calcs'!AG$72</f>
        <v>0</v>
      </c>
      <c r="AH41" s="494">
        <f>'Intermediate Calcs'!AH$72</f>
        <v>0</v>
      </c>
      <c r="AI41" s="494">
        <f>'Intermediate Calcs'!AI$72</f>
        <v>0</v>
      </c>
      <c r="AJ41" s="494">
        <f>'Intermediate Calcs'!AJ$72</f>
        <v>0</v>
      </c>
      <c r="AK41" s="494">
        <f>'Intermediate Calcs'!AK$72</f>
        <v>0</v>
      </c>
      <c r="AL41" s="494">
        <f>'Intermediate Calcs'!AL$72</f>
        <v>0</v>
      </c>
      <c r="AM41" s="494">
        <f>'Intermediate Calcs'!AM$72</f>
        <v>0</v>
      </c>
      <c r="AN41" s="494">
        <f>'Intermediate Calcs'!AN$72</f>
        <v>0</v>
      </c>
      <c r="AO41" s="494">
        <f>'Intermediate Calcs'!AO$72</f>
        <v>0</v>
      </c>
      <c r="AP41" s="494">
        <f>'Intermediate Calcs'!AP$72</f>
        <v>0</v>
      </c>
      <c r="AQ41" s="494">
        <f>'Intermediate Calcs'!AQ$72</f>
        <v>0</v>
      </c>
      <c r="AR41" s="494">
        <f>'Intermediate Calcs'!AR$72</f>
        <v>0</v>
      </c>
      <c r="AS41" s="494">
        <f>'Intermediate Calcs'!AS$72</f>
        <v>0</v>
      </c>
      <c r="AT41" s="494">
        <f>'Intermediate Calcs'!AT$72</f>
        <v>0</v>
      </c>
      <c r="AU41" s="494">
        <f>'Intermediate Calcs'!AU$72</f>
        <v>0</v>
      </c>
      <c r="AV41" s="494">
        <f>'Intermediate Calcs'!AV$72</f>
        <v>0</v>
      </c>
      <c r="AW41" s="494">
        <f>'Intermediate Calcs'!AW$72</f>
        <v>0</v>
      </c>
      <c r="AX41" s="494">
        <f>'Intermediate Calcs'!AX$72</f>
        <v>0</v>
      </c>
      <c r="AY41" s="494">
        <f>'Intermediate Calcs'!AY$72</f>
        <v>0</v>
      </c>
      <c r="AZ41" s="494">
        <f>'Intermediate Calcs'!AZ$72</f>
        <v>0</v>
      </c>
    </row>
    <row r="42" spans="1:52" x14ac:dyDescent="0.25">
      <c r="A42" s="180"/>
      <c r="B42" s="180"/>
      <c r="C42" s="180"/>
      <c r="D42" s="180"/>
      <c r="E42" s="180" t="s">
        <v>849</v>
      </c>
      <c r="F42" s="180" t="s">
        <v>889</v>
      </c>
      <c r="G42" s="328" t="s">
        <v>169</v>
      </c>
      <c r="H42" s="346">
        <f>SUM(I42:AZ42)</f>
        <v>0</v>
      </c>
      <c r="I42" s="494">
        <f>'Intermediate Calcs'!I100</f>
        <v>0</v>
      </c>
      <c r="J42" s="494">
        <f>'Intermediate Calcs'!J100</f>
        <v>0</v>
      </c>
      <c r="K42" s="494">
        <f>'Intermediate Calcs'!K100</f>
        <v>0</v>
      </c>
      <c r="L42" s="494">
        <f>'Intermediate Calcs'!L100</f>
        <v>0</v>
      </c>
      <c r="M42" s="494">
        <f>'Intermediate Calcs'!M100</f>
        <v>0</v>
      </c>
      <c r="N42" s="494">
        <f>'Intermediate Calcs'!N100</f>
        <v>0</v>
      </c>
      <c r="O42" s="494">
        <f>'Intermediate Calcs'!O100</f>
        <v>0</v>
      </c>
      <c r="P42" s="494">
        <f>'Intermediate Calcs'!P100</f>
        <v>0</v>
      </c>
      <c r="Q42" s="494">
        <f>'Intermediate Calcs'!Q100</f>
        <v>0</v>
      </c>
      <c r="R42" s="494">
        <f>'Intermediate Calcs'!R100</f>
        <v>0</v>
      </c>
      <c r="S42" s="494">
        <f>'Intermediate Calcs'!S100</f>
        <v>0</v>
      </c>
      <c r="T42" s="494">
        <f>'Intermediate Calcs'!T100</f>
        <v>0</v>
      </c>
      <c r="U42" s="494">
        <f>'Intermediate Calcs'!U100</f>
        <v>0</v>
      </c>
      <c r="V42" s="494">
        <f>'Intermediate Calcs'!V100</f>
        <v>0</v>
      </c>
      <c r="W42" s="494">
        <f>'Intermediate Calcs'!W100</f>
        <v>0</v>
      </c>
      <c r="X42" s="494">
        <f>'Intermediate Calcs'!X100</f>
        <v>0</v>
      </c>
      <c r="Y42" s="494">
        <f>'Intermediate Calcs'!Y100</f>
        <v>0</v>
      </c>
      <c r="Z42" s="494">
        <f>'Intermediate Calcs'!Z100</f>
        <v>0</v>
      </c>
      <c r="AA42" s="494">
        <f>'Intermediate Calcs'!AA100</f>
        <v>0</v>
      </c>
      <c r="AB42" s="494">
        <f>'Intermediate Calcs'!AB100</f>
        <v>0</v>
      </c>
      <c r="AC42" s="494">
        <f>'Intermediate Calcs'!AC100</f>
        <v>0</v>
      </c>
      <c r="AD42" s="494">
        <f>'Intermediate Calcs'!AD100</f>
        <v>0</v>
      </c>
      <c r="AE42" s="494">
        <f>'Intermediate Calcs'!AE100</f>
        <v>0</v>
      </c>
      <c r="AF42" s="494">
        <f>'Intermediate Calcs'!AF100</f>
        <v>0</v>
      </c>
      <c r="AG42" s="494">
        <f>'Intermediate Calcs'!AG100</f>
        <v>0</v>
      </c>
      <c r="AH42" s="494">
        <f>'Intermediate Calcs'!AH100</f>
        <v>0</v>
      </c>
      <c r="AI42" s="494">
        <f>'Intermediate Calcs'!AI100</f>
        <v>0</v>
      </c>
      <c r="AJ42" s="494">
        <f>'Intermediate Calcs'!AJ100</f>
        <v>0</v>
      </c>
      <c r="AK42" s="494">
        <f>'Intermediate Calcs'!AK100</f>
        <v>0</v>
      </c>
      <c r="AL42" s="494">
        <f>'Intermediate Calcs'!AL100</f>
        <v>0</v>
      </c>
      <c r="AM42" s="494">
        <f>'Intermediate Calcs'!AM100</f>
        <v>0</v>
      </c>
      <c r="AN42" s="494">
        <f>'Intermediate Calcs'!AN100</f>
        <v>0</v>
      </c>
      <c r="AO42" s="494">
        <f>'Intermediate Calcs'!AO100</f>
        <v>0</v>
      </c>
      <c r="AP42" s="494">
        <f>'Intermediate Calcs'!AP100</f>
        <v>0</v>
      </c>
      <c r="AQ42" s="494">
        <f>'Intermediate Calcs'!AQ100</f>
        <v>0</v>
      </c>
      <c r="AR42" s="494">
        <f>'Intermediate Calcs'!AR100</f>
        <v>0</v>
      </c>
      <c r="AS42" s="494">
        <f>'Intermediate Calcs'!AS100</f>
        <v>0</v>
      </c>
      <c r="AT42" s="494">
        <f>'Intermediate Calcs'!AT100</f>
        <v>0</v>
      </c>
      <c r="AU42" s="494">
        <f>'Intermediate Calcs'!AU100</f>
        <v>0</v>
      </c>
      <c r="AV42" s="494">
        <f>'Intermediate Calcs'!AV100</f>
        <v>0</v>
      </c>
      <c r="AW42" s="494">
        <f>'Intermediate Calcs'!AW100</f>
        <v>0</v>
      </c>
      <c r="AX42" s="494">
        <f>'Intermediate Calcs'!AX100</f>
        <v>0</v>
      </c>
      <c r="AY42" s="494">
        <f>'Intermediate Calcs'!AY100</f>
        <v>0</v>
      </c>
      <c r="AZ42" s="494">
        <f>'Intermediate Calcs'!AZ100</f>
        <v>0</v>
      </c>
    </row>
    <row r="43" spans="1:52" s="180" customFormat="1" x14ac:dyDescent="0.25">
      <c r="E43" s="180" t="s">
        <v>890</v>
      </c>
      <c r="F43" s="180" t="s">
        <v>891</v>
      </c>
      <c r="G43" s="464" t="str">
        <f>StockValueC!$H$12&amp;"$"</f>
        <v>2020$</v>
      </c>
      <c r="H43" s="346">
        <f t="shared" si="0"/>
        <v>0</v>
      </c>
      <c r="I43" s="193">
        <f>'Intermediate Calcs'!I$37</f>
        <v>0</v>
      </c>
      <c r="J43" s="193">
        <f>'Intermediate Calcs'!J$37</f>
        <v>0</v>
      </c>
      <c r="K43" s="193">
        <f>'Intermediate Calcs'!K$37</f>
        <v>0</v>
      </c>
      <c r="L43" s="193">
        <f>'Intermediate Calcs'!L$37</f>
        <v>0</v>
      </c>
      <c r="M43" s="193">
        <f>'Intermediate Calcs'!M$37</f>
        <v>0</v>
      </c>
      <c r="N43" s="193">
        <f>'Intermediate Calcs'!N$37</f>
        <v>0</v>
      </c>
      <c r="O43" s="193">
        <f>'Intermediate Calcs'!O$37</f>
        <v>0</v>
      </c>
      <c r="P43" s="193">
        <f>'Intermediate Calcs'!P$37</f>
        <v>0</v>
      </c>
      <c r="Q43" s="193">
        <f>'Intermediate Calcs'!Q$37</f>
        <v>0</v>
      </c>
      <c r="R43" s="193">
        <f>'Intermediate Calcs'!R$37</f>
        <v>0</v>
      </c>
      <c r="S43" s="193">
        <f>'Intermediate Calcs'!S$37</f>
        <v>0</v>
      </c>
      <c r="T43" s="193">
        <f>'Intermediate Calcs'!T$37</f>
        <v>0</v>
      </c>
      <c r="U43" s="193">
        <f>'Intermediate Calcs'!U$37</f>
        <v>0</v>
      </c>
      <c r="V43" s="193">
        <f>'Intermediate Calcs'!V$37</f>
        <v>0</v>
      </c>
      <c r="W43" s="193">
        <f>'Intermediate Calcs'!W$37</f>
        <v>0</v>
      </c>
      <c r="X43" s="193">
        <f>'Intermediate Calcs'!X$37</f>
        <v>0</v>
      </c>
      <c r="Y43" s="193">
        <f>'Intermediate Calcs'!Y$37</f>
        <v>0</v>
      </c>
      <c r="Z43" s="193">
        <f>'Intermediate Calcs'!Z$37</f>
        <v>0</v>
      </c>
      <c r="AA43" s="193">
        <f>'Intermediate Calcs'!AA$37</f>
        <v>0</v>
      </c>
      <c r="AB43" s="193">
        <f>'Intermediate Calcs'!AB$37</f>
        <v>0</v>
      </c>
      <c r="AC43" s="193">
        <f>'Intermediate Calcs'!AC$37</f>
        <v>0</v>
      </c>
      <c r="AD43" s="193">
        <f>'Intermediate Calcs'!AD$37</f>
        <v>0</v>
      </c>
      <c r="AE43" s="193">
        <f>'Intermediate Calcs'!AE$37</f>
        <v>0</v>
      </c>
      <c r="AF43" s="193">
        <f>'Intermediate Calcs'!AF$37</f>
        <v>0</v>
      </c>
      <c r="AG43" s="193">
        <f>'Intermediate Calcs'!AG$37</f>
        <v>0</v>
      </c>
      <c r="AH43" s="193">
        <f>'Intermediate Calcs'!AH$37</f>
        <v>0</v>
      </c>
      <c r="AI43" s="193">
        <f>'Intermediate Calcs'!AI$37</f>
        <v>0</v>
      </c>
      <c r="AJ43" s="193">
        <f>'Intermediate Calcs'!AJ$37</f>
        <v>0</v>
      </c>
      <c r="AK43" s="193">
        <f>'Intermediate Calcs'!AK$37</f>
        <v>0</v>
      </c>
      <c r="AL43" s="193">
        <f>'Intermediate Calcs'!AL$37</f>
        <v>0</v>
      </c>
      <c r="AM43" s="193">
        <f>'Intermediate Calcs'!AM$37</f>
        <v>0</v>
      </c>
      <c r="AN43" s="193">
        <f>'Intermediate Calcs'!AN$37</f>
        <v>0</v>
      </c>
      <c r="AO43" s="193">
        <f>'Intermediate Calcs'!AO$37</f>
        <v>0</v>
      </c>
      <c r="AP43" s="193">
        <f>'Intermediate Calcs'!AP$37</f>
        <v>0</v>
      </c>
      <c r="AQ43" s="193">
        <f>'Intermediate Calcs'!AQ$37</f>
        <v>0</v>
      </c>
      <c r="AR43" s="193">
        <f>'Intermediate Calcs'!AR$37</f>
        <v>0</v>
      </c>
      <c r="AS43" s="193">
        <f>'Intermediate Calcs'!AS$37</f>
        <v>0</v>
      </c>
      <c r="AT43" s="193">
        <f>'Intermediate Calcs'!AT$37</f>
        <v>0</v>
      </c>
      <c r="AU43" s="193">
        <f>'Intermediate Calcs'!AU$37</f>
        <v>0</v>
      </c>
      <c r="AV43" s="193">
        <f>'Intermediate Calcs'!AV$37</f>
        <v>0</v>
      </c>
      <c r="AW43" s="193">
        <f>'Intermediate Calcs'!AW$37</f>
        <v>0</v>
      </c>
      <c r="AX43" s="193">
        <f>'Intermediate Calcs'!AX$37</f>
        <v>0</v>
      </c>
      <c r="AY43" s="193">
        <f>'Intermediate Calcs'!AY$37</f>
        <v>0</v>
      </c>
      <c r="AZ43" s="193">
        <f>'Intermediate Calcs'!AZ$37</f>
        <v>0</v>
      </c>
    </row>
    <row r="44" spans="1:52" s="180" customFormat="1" x14ac:dyDescent="0.25">
      <c r="E44" s="180" t="s">
        <v>892</v>
      </c>
      <c r="F44" s="180" t="s">
        <v>891</v>
      </c>
      <c r="G44" s="464" t="str">
        <f>StockValueC!$H$12&amp;"$"</f>
        <v>2020$</v>
      </c>
      <c r="H44" s="346">
        <f t="shared" si="0"/>
        <v>0</v>
      </c>
      <c r="I44" s="193">
        <f>'Intermediate Calcs'!I$60</f>
        <v>0</v>
      </c>
      <c r="J44" s="193">
        <f>'Intermediate Calcs'!J$60</f>
        <v>0</v>
      </c>
      <c r="K44" s="193">
        <f>'Intermediate Calcs'!K$60</f>
        <v>0</v>
      </c>
      <c r="L44" s="193">
        <f>'Intermediate Calcs'!L$60</f>
        <v>0</v>
      </c>
      <c r="M44" s="193">
        <f>'Intermediate Calcs'!M$60</f>
        <v>0</v>
      </c>
      <c r="N44" s="193">
        <f>'Intermediate Calcs'!N$60</f>
        <v>0</v>
      </c>
      <c r="O44" s="193">
        <f>'Intermediate Calcs'!O$60</f>
        <v>0</v>
      </c>
      <c r="P44" s="193">
        <f>'Intermediate Calcs'!P$60</f>
        <v>0</v>
      </c>
      <c r="Q44" s="193">
        <f>'Intermediate Calcs'!Q$60</f>
        <v>0</v>
      </c>
      <c r="R44" s="193">
        <f>'Intermediate Calcs'!R$60</f>
        <v>0</v>
      </c>
      <c r="S44" s="193">
        <f>'Intermediate Calcs'!S$60</f>
        <v>0</v>
      </c>
      <c r="T44" s="193">
        <f>'Intermediate Calcs'!T$60</f>
        <v>0</v>
      </c>
      <c r="U44" s="193">
        <f>'Intermediate Calcs'!U$60</f>
        <v>0</v>
      </c>
      <c r="V44" s="193">
        <f>'Intermediate Calcs'!V$60</f>
        <v>0</v>
      </c>
      <c r="W44" s="193">
        <f>'Intermediate Calcs'!W$60</f>
        <v>0</v>
      </c>
      <c r="X44" s="193">
        <f>'Intermediate Calcs'!X$60</f>
        <v>0</v>
      </c>
      <c r="Y44" s="193">
        <f>'Intermediate Calcs'!Y$60</f>
        <v>0</v>
      </c>
      <c r="Z44" s="193">
        <f>'Intermediate Calcs'!Z$60</f>
        <v>0</v>
      </c>
      <c r="AA44" s="193">
        <f>'Intermediate Calcs'!AA$60</f>
        <v>0</v>
      </c>
      <c r="AB44" s="193">
        <f>'Intermediate Calcs'!AB$60</f>
        <v>0</v>
      </c>
      <c r="AC44" s="193">
        <f>'Intermediate Calcs'!AC$60</f>
        <v>0</v>
      </c>
      <c r="AD44" s="193">
        <f>'Intermediate Calcs'!AD$60</f>
        <v>0</v>
      </c>
      <c r="AE44" s="193">
        <f>'Intermediate Calcs'!AE$60</f>
        <v>0</v>
      </c>
      <c r="AF44" s="193">
        <f>'Intermediate Calcs'!AF$60</f>
        <v>0</v>
      </c>
      <c r="AG44" s="193">
        <f>'Intermediate Calcs'!AG$60</f>
        <v>0</v>
      </c>
      <c r="AH44" s="193">
        <f>'Intermediate Calcs'!AH$60</f>
        <v>0</v>
      </c>
      <c r="AI44" s="193">
        <f>'Intermediate Calcs'!AI$60</f>
        <v>0</v>
      </c>
      <c r="AJ44" s="193">
        <f>'Intermediate Calcs'!AJ$60</f>
        <v>0</v>
      </c>
      <c r="AK44" s="193">
        <f>'Intermediate Calcs'!AK$60</f>
        <v>0</v>
      </c>
      <c r="AL44" s="193">
        <f>'Intermediate Calcs'!AL$60</f>
        <v>0</v>
      </c>
      <c r="AM44" s="193">
        <f>'Intermediate Calcs'!AM$60</f>
        <v>0</v>
      </c>
      <c r="AN44" s="193">
        <f>'Intermediate Calcs'!AN$60</f>
        <v>0</v>
      </c>
      <c r="AO44" s="193">
        <f>'Intermediate Calcs'!AO$60</f>
        <v>0</v>
      </c>
      <c r="AP44" s="193">
        <f>'Intermediate Calcs'!AP$60</f>
        <v>0</v>
      </c>
      <c r="AQ44" s="193">
        <f>'Intermediate Calcs'!AQ$60</f>
        <v>0</v>
      </c>
      <c r="AR44" s="193">
        <f>'Intermediate Calcs'!AR$60</f>
        <v>0</v>
      </c>
      <c r="AS44" s="193">
        <f>'Intermediate Calcs'!AS$60</f>
        <v>0</v>
      </c>
      <c r="AT44" s="193">
        <f>'Intermediate Calcs'!AT$60</f>
        <v>0</v>
      </c>
      <c r="AU44" s="193">
        <f>'Intermediate Calcs'!AU$60</f>
        <v>0</v>
      </c>
      <c r="AV44" s="193">
        <f>'Intermediate Calcs'!AV$60</f>
        <v>0</v>
      </c>
      <c r="AW44" s="193">
        <f>'Intermediate Calcs'!AW$60</f>
        <v>0</v>
      </c>
      <c r="AX44" s="193">
        <f>'Intermediate Calcs'!AX$60</f>
        <v>0</v>
      </c>
      <c r="AY44" s="193">
        <f>'Intermediate Calcs'!AY$60</f>
        <v>0</v>
      </c>
      <c r="AZ44" s="193">
        <f>'Intermediate Calcs'!AZ$60</f>
        <v>0</v>
      </c>
    </row>
    <row r="45" spans="1:52" s="180" customFormat="1" x14ac:dyDescent="0.25">
      <c r="E45" s="180" t="s">
        <v>893</v>
      </c>
      <c r="F45" s="180" t="s">
        <v>891</v>
      </c>
      <c r="G45" s="464" t="str">
        <f>StockValueC!$H$12&amp;"$"</f>
        <v>2020$</v>
      </c>
      <c r="H45" s="346">
        <f t="shared" si="0"/>
        <v>0</v>
      </c>
      <c r="I45" s="193">
        <f>'Intermediate Calcs'!I$53</f>
        <v>0</v>
      </c>
      <c r="J45" s="193">
        <f>'Intermediate Calcs'!J$53</f>
        <v>0</v>
      </c>
      <c r="K45" s="193">
        <f>'Intermediate Calcs'!K$53</f>
        <v>0</v>
      </c>
      <c r="L45" s="193">
        <f>'Intermediate Calcs'!L$53</f>
        <v>0</v>
      </c>
      <c r="M45" s="193">
        <f>'Intermediate Calcs'!M$53</f>
        <v>0</v>
      </c>
      <c r="N45" s="193">
        <f>'Intermediate Calcs'!N$53</f>
        <v>0</v>
      </c>
      <c r="O45" s="193">
        <f>'Intermediate Calcs'!O$53</f>
        <v>0</v>
      </c>
      <c r="P45" s="193">
        <f>'Intermediate Calcs'!P$53</f>
        <v>0</v>
      </c>
      <c r="Q45" s="193">
        <f>'Intermediate Calcs'!Q$53</f>
        <v>0</v>
      </c>
      <c r="R45" s="193">
        <f>'Intermediate Calcs'!R$53</f>
        <v>0</v>
      </c>
      <c r="S45" s="193">
        <f>'Intermediate Calcs'!S$53</f>
        <v>0</v>
      </c>
      <c r="T45" s="193">
        <f>'Intermediate Calcs'!T$53</f>
        <v>0</v>
      </c>
      <c r="U45" s="193">
        <f>'Intermediate Calcs'!U$53</f>
        <v>0</v>
      </c>
      <c r="V45" s="193">
        <f>'Intermediate Calcs'!V$53</f>
        <v>0</v>
      </c>
      <c r="W45" s="193">
        <f>'Intermediate Calcs'!W$53</f>
        <v>0</v>
      </c>
      <c r="X45" s="193">
        <f>'Intermediate Calcs'!X$53</f>
        <v>0</v>
      </c>
      <c r="Y45" s="193">
        <f>'Intermediate Calcs'!Y$53</f>
        <v>0</v>
      </c>
      <c r="Z45" s="193">
        <f>'Intermediate Calcs'!Z$53</f>
        <v>0</v>
      </c>
      <c r="AA45" s="193">
        <f>'Intermediate Calcs'!AA$53</f>
        <v>0</v>
      </c>
      <c r="AB45" s="193">
        <f>'Intermediate Calcs'!AB$53</f>
        <v>0</v>
      </c>
      <c r="AC45" s="193">
        <f>'Intermediate Calcs'!AC$53</f>
        <v>0</v>
      </c>
      <c r="AD45" s="193">
        <f>'Intermediate Calcs'!AD$53</f>
        <v>0</v>
      </c>
      <c r="AE45" s="193">
        <f>'Intermediate Calcs'!AE$53</f>
        <v>0</v>
      </c>
      <c r="AF45" s="193">
        <f>'Intermediate Calcs'!AF$53</f>
        <v>0</v>
      </c>
      <c r="AG45" s="193">
        <f>'Intermediate Calcs'!AG$53</f>
        <v>0</v>
      </c>
      <c r="AH45" s="193">
        <f>'Intermediate Calcs'!AH$53</f>
        <v>0</v>
      </c>
      <c r="AI45" s="193">
        <f>'Intermediate Calcs'!AI$53</f>
        <v>0</v>
      </c>
      <c r="AJ45" s="193">
        <f>'Intermediate Calcs'!AJ$53</f>
        <v>0</v>
      </c>
      <c r="AK45" s="193">
        <f>'Intermediate Calcs'!AK$53</f>
        <v>0</v>
      </c>
      <c r="AL45" s="193">
        <f>'Intermediate Calcs'!AL$53</f>
        <v>0</v>
      </c>
      <c r="AM45" s="193">
        <f>'Intermediate Calcs'!AM$53</f>
        <v>0</v>
      </c>
      <c r="AN45" s="193">
        <f>'Intermediate Calcs'!AN$53</f>
        <v>0</v>
      </c>
      <c r="AO45" s="193">
        <f>'Intermediate Calcs'!AO$53</f>
        <v>0</v>
      </c>
      <c r="AP45" s="193">
        <f>'Intermediate Calcs'!AP$53</f>
        <v>0</v>
      </c>
      <c r="AQ45" s="193">
        <f>'Intermediate Calcs'!AQ$53</f>
        <v>0</v>
      </c>
      <c r="AR45" s="193">
        <f>'Intermediate Calcs'!AR$53</f>
        <v>0</v>
      </c>
      <c r="AS45" s="193">
        <f>'Intermediate Calcs'!AS$53</f>
        <v>0</v>
      </c>
      <c r="AT45" s="193">
        <f>'Intermediate Calcs'!AT$53</f>
        <v>0</v>
      </c>
      <c r="AU45" s="193">
        <f>'Intermediate Calcs'!AU$53</f>
        <v>0</v>
      </c>
      <c r="AV45" s="193">
        <f>'Intermediate Calcs'!AV$53</f>
        <v>0</v>
      </c>
      <c r="AW45" s="193">
        <f>'Intermediate Calcs'!AW$53</f>
        <v>0</v>
      </c>
      <c r="AX45" s="193">
        <f>'Intermediate Calcs'!AX$53</f>
        <v>0</v>
      </c>
      <c r="AY45" s="193">
        <f>'Intermediate Calcs'!AY$53</f>
        <v>0</v>
      </c>
      <c r="AZ45" s="193">
        <f>'Intermediate Calcs'!AZ$53</f>
        <v>0</v>
      </c>
    </row>
    <row r="46" spans="1:52" s="180" customFormat="1" x14ac:dyDescent="0.25">
      <c r="E46" s="180" t="s">
        <v>894</v>
      </c>
      <c r="F46" s="180" t="s">
        <v>891</v>
      </c>
      <c r="G46" s="464" t="str">
        <f>StockValueC!$H$12&amp;"$"</f>
        <v>2020$</v>
      </c>
      <c r="H46" s="346">
        <f t="shared" si="0"/>
        <v>0</v>
      </c>
      <c r="I46" s="193">
        <f>'Intermediate Calcs'!I$37</f>
        <v>0</v>
      </c>
      <c r="J46" s="193">
        <f>'Intermediate Calcs'!J$37</f>
        <v>0</v>
      </c>
      <c r="K46" s="193">
        <f>'Intermediate Calcs'!K$37</f>
        <v>0</v>
      </c>
      <c r="L46" s="193">
        <f>'Intermediate Calcs'!L$37</f>
        <v>0</v>
      </c>
      <c r="M46" s="193">
        <f>'Intermediate Calcs'!M$37</f>
        <v>0</v>
      </c>
      <c r="N46" s="193">
        <f>'Intermediate Calcs'!N$37</f>
        <v>0</v>
      </c>
      <c r="O46" s="193">
        <f>'Intermediate Calcs'!O$37</f>
        <v>0</v>
      </c>
      <c r="P46" s="193">
        <f>'Intermediate Calcs'!P$37</f>
        <v>0</v>
      </c>
      <c r="Q46" s="193">
        <f>'Intermediate Calcs'!Q$37</f>
        <v>0</v>
      </c>
      <c r="R46" s="193">
        <f>'Intermediate Calcs'!R$37</f>
        <v>0</v>
      </c>
      <c r="S46" s="193">
        <f>'Intermediate Calcs'!S$37</f>
        <v>0</v>
      </c>
      <c r="T46" s="193">
        <f>'Intermediate Calcs'!T$37</f>
        <v>0</v>
      </c>
      <c r="U46" s="193">
        <f>'Intermediate Calcs'!U$37</f>
        <v>0</v>
      </c>
      <c r="V46" s="193">
        <f>'Intermediate Calcs'!V$37</f>
        <v>0</v>
      </c>
      <c r="W46" s="193">
        <f>'Intermediate Calcs'!W$37</f>
        <v>0</v>
      </c>
      <c r="X46" s="193">
        <f>'Intermediate Calcs'!X$37</f>
        <v>0</v>
      </c>
      <c r="Y46" s="193">
        <f>'Intermediate Calcs'!Y$37</f>
        <v>0</v>
      </c>
      <c r="Z46" s="193">
        <f>'Intermediate Calcs'!Z$37</f>
        <v>0</v>
      </c>
      <c r="AA46" s="193">
        <f>'Intermediate Calcs'!AA$37</f>
        <v>0</v>
      </c>
      <c r="AB46" s="193">
        <f>'Intermediate Calcs'!AB$37</f>
        <v>0</v>
      </c>
      <c r="AC46" s="193">
        <f>'Intermediate Calcs'!AC$37</f>
        <v>0</v>
      </c>
      <c r="AD46" s="193">
        <f>'Intermediate Calcs'!AD$37</f>
        <v>0</v>
      </c>
      <c r="AE46" s="193">
        <f>'Intermediate Calcs'!AE$37</f>
        <v>0</v>
      </c>
      <c r="AF46" s="193">
        <f>'Intermediate Calcs'!AF$37</f>
        <v>0</v>
      </c>
      <c r="AG46" s="193">
        <f>'Intermediate Calcs'!AG$37</f>
        <v>0</v>
      </c>
      <c r="AH46" s="193">
        <f>'Intermediate Calcs'!AH$37</f>
        <v>0</v>
      </c>
      <c r="AI46" s="193">
        <f>'Intermediate Calcs'!AI$37</f>
        <v>0</v>
      </c>
      <c r="AJ46" s="193">
        <f>'Intermediate Calcs'!AJ$37</f>
        <v>0</v>
      </c>
      <c r="AK46" s="193">
        <f>'Intermediate Calcs'!AK$37</f>
        <v>0</v>
      </c>
      <c r="AL46" s="193">
        <f>'Intermediate Calcs'!AL$37</f>
        <v>0</v>
      </c>
      <c r="AM46" s="193">
        <f>'Intermediate Calcs'!AM$37</f>
        <v>0</v>
      </c>
      <c r="AN46" s="193">
        <f>'Intermediate Calcs'!AN$37</f>
        <v>0</v>
      </c>
      <c r="AO46" s="193">
        <f>'Intermediate Calcs'!AO$37</f>
        <v>0</v>
      </c>
      <c r="AP46" s="193">
        <f>'Intermediate Calcs'!AP$37</f>
        <v>0</v>
      </c>
      <c r="AQ46" s="193">
        <f>'Intermediate Calcs'!AQ$37</f>
        <v>0</v>
      </c>
      <c r="AR46" s="193">
        <f>'Intermediate Calcs'!AR$37</f>
        <v>0</v>
      </c>
      <c r="AS46" s="193">
        <f>'Intermediate Calcs'!AS$37</f>
        <v>0</v>
      </c>
      <c r="AT46" s="193">
        <f>'Intermediate Calcs'!AT$37</f>
        <v>0</v>
      </c>
      <c r="AU46" s="193">
        <f>'Intermediate Calcs'!AU$37</f>
        <v>0</v>
      </c>
      <c r="AV46" s="193">
        <f>'Intermediate Calcs'!AV$37</f>
        <v>0</v>
      </c>
      <c r="AW46" s="193">
        <f>'Intermediate Calcs'!AW$37</f>
        <v>0</v>
      </c>
      <c r="AX46" s="193">
        <f>'Intermediate Calcs'!AX$37</f>
        <v>0</v>
      </c>
      <c r="AY46" s="193">
        <f>'Intermediate Calcs'!AY$37</f>
        <v>0</v>
      </c>
      <c r="AZ46" s="193">
        <f>'Intermediate Calcs'!AZ$37</f>
        <v>0</v>
      </c>
    </row>
    <row r="47" spans="1:52" s="180" customFormat="1" x14ac:dyDescent="0.25">
      <c r="E47" s="180" t="s">
        <v>895</v>
      </c>
      <c r="F47" s="180" t="s">
        <v>891</v>
      </c>
      <c r="G47" s="464" t="str">
        <f>StockValueC!$H$12&amp;"$"</f>
        <v>2020$</v>
      </c>
      <c r="H47" s="346">
        <f t="shared" si="0"/>
        <v>0</v>
      </c>
      <c r="I47" s="193">
        <f>'Intermediate Calcs'!I$60</f>
        <v>0</v>
      </c>
      <c r="J47" s="193">
        <f>'Intermediate Calcs'!J$60</f>
        <v>0</v>
      </c>
      <c r="K47" s="193">
        <f>'Intermediate Calcs'!K$60</f>
        <v>0</v>
      </c>
      <c r="L47" s="193">
        <f>'Intermediate Calcs'!L$60</f>
        <v>0</v>
      </c>
      <c r="M47" s="193">
        <f>'Intermediate Calcs'!M$60</f>
        <v>0</v>
      </c>
      <c r="N47" s="193">
        <f>'Intermediate Calcs'!N$60</f>
        <v>0</v>
      </c>
      <c r="O47" s="193">
        <f>'Intermediate Calcs'!O$60</f>
        <v>0</v>
      </c>
      <c r="P47" s="193">
        <f>'Intermediate Calcs'!P$60</f>
        <v>0</v>
      </c>
      <c r="Q47" s="193">
        <f>'Intermediate Calcs'!Q$60</f>
        <v>0</v>
      </c>
      <c r="R47" s="193">
        <f>'Intermediate Calcs'!R$60</f>
        <v>0</v>
      </c>
      <c r="S47" s="193">
        <f>'Intermediate Calcs'!S$60</f>
        <v>0</v>
      </c>
      <c r="T47" s="193">
        <f>'Intermediate Calcs'!T$60</f>
        <v>0</v>
      </c>
      <c r="U47" s="193">
        <f>'Intermediate Calcs'!U$60</f>
        <v>0</v>
      </c>
      <c r="V47" s="193">
        <f>'Intermediate Calcs'!V$60</f>
        <v>0</v>
      </c>
      <c r="W47" s="193">
        <f>'Intermediate Calcs'!W$60</f>
        <v>0</v>
      </c>
      <c r="X47" s="193">
        <f>'Intermediate Calcs'!X$60</f>
        <v>0</v>
      </c>
      <c r="Y47" s="193">
        <f>'Intermediate Calcs'!Y$60</f>
        <v>0</v>
      </c>
      <c r="Z47" s="193">
        <f>'Intermediate Calcs'!Z$60</f>
        <v>0</v>
      </c>
      <c r="AA47" s="193">
        <f>'Intermediate Calcs'!AA$60</f>
        <v>0</v>
      </c>
      <c r="AB47" s="193">
        <f>'Intermediate Calcs'!AB$60</f>
        <v>0</v>
      </c>
      <c r="AC47" s="193">
        <f>'Intermediate Calcs'!AC$60</f>
        <v>0</v>
      </c>
      <c r="AD47" s="193">
        <f>'Intermediate Calcs'!AD$60</f>
        <v>0</v>
      </c>
      <c r="AE47" s="193">
        <f>'Intermediate Calcs'!AE$60</f>
        <v>0</v>
      </c>
      <c r="AF47" s="193">
        <f>'Intermediate Calcs'!AF$60</f>
        <v>0</v>
      </c>
      <c r="AG47" s="193">
        <f>'Intermediate Calcs'!AG$60</f>
        <v>0</v>
      </c>
      <c r="AH47" s="193">
        <f>'Intermediate Calcs'!AH$60</f>
        <v>0</v>
      </c>
      <c r="AI47" s="193">
        <f>'Intermediate Calcs'!AI$60</f>
        <v>0</v>
      </c>
      <c r="AJ47" s="193">
        <f>'Intermediate Calcs'!AJ$60</f>
        <v>0</v>
      </c>
      <c r="AK47" s="193">
        <f>'Intermediate Calcs'!AK$60</f>
        <v>0</v>
      </c>
      <c r="AL47" s="193">
        <f>'Intermediate Calcs'!AL$60</f>
        <v>0</v>
      </c>
      <c r="AM47" s="193">
        <f>'Intermediate Calcs'!AM$60</f>
        <v>0</v>
      </c>
      <c r="AN47" s="193">
        <f>'Intermediate Calcs'!AN$60</f>
        <v>0</v>
      </c>
      <c r="AO47" s="193">
        <f>'Intermediate Calcs'!AO$60</f>
        <v>0</v>
      </c>
      <c r="AP47" s="193">
        <f>'Intermediate Calcs'!AP$60</f>
        <v>0</v>
      </c>
      <c r="AQ47" s="193">
        <f>'Intermediate Calcs'!AQ$60</f>
        <v>0</v>
      </c>
      <c r="AR47" s="193">
        <f>'Intermediate Calcs'!AR$60</f>
        <v>0</v>
      </c>
      <c r="AS47" s="193">
        <f>'Intermediate Calcs'!AS$60</f>
        <v>0</v>
      </c>
      <c r="AT47" s="193">
        <f>'Intermediate Calcs'!AT$60</f>
        <v>0</v>
      </c>
      <c r="AU47" s="193">
        <f>'Intermediate Calcs'!AU$60</f>
        <v>0</v>
      </c>
      <c r="AV47" s="193">
        <f>'Intermediate Calcs'!AV$60</f>
        <v>0</v>
      </c>
      <c r="AW47" s="193">
        <f>'Intermediate Calcs'!AW$60</f>
        <v>0</v>
      </c>
      <c r="AX47" s="193">
        <f>'Intermediate Calcs'!AX$60</f>
        <v>0</v>
      </c>
      <c r="AY47" s="193">
        <f>'Intermediate Calcs'!AY$60</f>
        <v>0</v>
      </c>
      <c r="AZ47" s="193">
        <f>'Intermediate Calcs'!AZ$60</f>
        <v>0</v>
      </c>
    </row>
    <row r="48" spans="1:52" s="180" customFormat="1" x14ac:dyDescent="0.25">
      <c r="E48" s="180" t="s">
        <v>896</v>
      </c>
      <c r="F48" s="180" t="s">
        <v>891</v>
      </c>
      <c r="G48" s="464" t="str">
        <f>StockValueC!$H$12&amp;"$"</f>
        <v>2020$</v>
      </c>
      <c r="H48" s="346">
        <f t="shared" si="0"/>
        <v>0</v>
      </c>
      <c r="I48" s="193">
        <f>'Intermediate Calcs'!I$53</f>
        <v>0</v>
      </c>
      <c r="J48" s="193">
        <f>'Intermediate Calcs'!J$53</f>
        <v>0</v>
      </c>
      <c r="K48" s="193">
        <f>'Intermediate Calcs'!K$53</f>
        <v>0</v>
      </c>
      <c r="L48" s="193">
        <f>'Intermediate Calcs'!L$53</f>
        <v>0</v>
      </c>
      <c r="M48" s="193">
        <f>'Intermediate Calcs'!M$53</f>
        <v>0</v>
      </c>
      <c r="N48" s="193">
        <f>'Intermediate Calcs'!N$53</f>
        <v>0</v>
      </c>
      <c r="O48" s="193">
        <f>'Intermediate Calcs'!O$53</f>
        <v>0</v>
      </c>
      <c r="P48" s="193">
        <f>'Intermediate Calcs'!P$53</f>
        <v>0</v>
      </c>
      <c r="Q48" s="193">
        <f>'Intermediate Calcs'!Q$53</f>
        <v>0</v>
      </c>
      <c r="R48" s="193">
        <f>'Intermediate Calcs'!R$53</f>
        <v>0</v>
      </c>
      <c r="S48" s="193">
        <f>'Intermediate Calcs'!S$53</f>
        <v>0</v>
      </c>
      <c r="T48" s="193">
        <f>'Intermediate Calcs'!T$53</f>
        <v>0</v>
      </c>
      <c r="U48" s="193">
        <f>'Intermediate Calcs'!U$53</f>
        <v>0</v>
      </c>
      <c r="V48" s="193">
        <f>'Intermediate Calcs'!V$53</f>
        <v>0</v>
      </c>
      <c r="W48" s="193">
        <f>'Intermediate Calcs'!W$53</f>
        <v>0</v>
      </c>
      <c r="X48" s="193">
        <f>'Intermediate Calcs'!X$53</f>
        <v>0</v>
      </c>
      <c r="Y48" s="193">
        <f>'Intermediate Calcs'!Y$53</f>
        <v>0</v>
      </c>
      <c r="Z48" s="193">
        <f>'Intermediate Calcs'!Z$53</f>
        <v>0</v>
      </c>
      <c r="AA48" s="193">
        <f>'Intermediate Calcs'!AA$53</f>
        <v>0</v>
      </c>
      <c r="AB48" s="193">
        <f>'Intermediate Calcs'!AB$53</f>
        <v>0</v>
      </c>
      <c r="AC48" s="193">
        <f>'Intermediate Calcs'!AC$53</f>
        <v>0</v>
      </c>
      <c r="AD48" s="193">
        <f>'Intermediate Calcs'!AD$53</f>
        <v>0</v>
      </c>
      <c r="AE48" s="193">
        <f>'Intermediate Calcs'!AE$53</f>
        <v>0</v>
      </c>
      <c r="AF48" s="193">
        <f>'Intermediate Calcs'!AF$53</f>
        <v>0</v>
      </c>
      <c r="AG48" s="193">
        <f>'Intermediate Calcs'!AG$53</f>
        <v>0</v>
      </c>
      <c r="AH48" s="193">
        <f>'Intermediate Calcs'!AH$53</f>
        <v>0</v>
      </c>
      <c r="AI48" s="193">
        <f>'Intermediate Calcs'!AI$53</f>
        <v>0</v>
      </c>
      <c r="AJ48" s="193">
        <f>'Intermediate Calcs'!AJ$53</f>
        <v>0</v>
      </c>
      <c r="AK48" s="193">
        <f>'Intermediate Calcs'!AK$53</f>
        <v>0</v>
      </c>
      <c r="AL48" s="193">
        <f>'Intermediate Calcs'!AL$53</f>
        <v>0</v>
      </c>
      <c r="AM48" s="193">
        <f>'Intermediate Calcs'!AM$53</f>
        <v>0</v>
      </c>
      <c r="AN48" s="193">
        <f>'Intermediate Calcs'!AN$53</f>
        <v>0</v>
      </c>
      <c r="AO48" s="193">
        <f>'Intermediate Calcs'!AO$53</f>
        <v>0</v>
      </c>
      <c r="AP48" s="193">
        <f>'Intermediate Calcs'!AP$53</f>
        <v>0</v>
      </c>
      <c r="AQ48" s="193">
        <f>'Intermediate Calcs'!AQ$53</f>
        <v>0</v>
      </c>
      <c r="AR48" s="193">
        <f>'Intermediate Calcs'!AR$53</f>
        <v>0</v>
      </c>
      <c r="AS48" s="193">
        <f>'Intermediate Calcs'!AS$53</f>
        <v>0</v>
      </c>
      <c r="AT48" s="193">
        <f>'Intermediate Calcs'!AT$53</f>
        <v>0</v>
      </c>
      <c r="AU48" s="193">
        <f>'Intermediate Calcs'!AU$53</f>
        <v>0</v>
      </c>
      <c r="AV48" s="193">
        <f>'Intermediate Calcs'!AV$53</f>
        <v>0</v>
      </c>
      <c r="AW48" s="193">
        <f>'Intermediate Calcs'!AW$53</f>
        <v>0</v>
      </c>
      <c r="AX48" s="193">
        <f>'Intermediate Calcs'!AX$53</f>
        <v>0</v>
      </c>
      <c r="AY48" s="193">
        <f>'Intermediate Calcs'!AY$53</f>
        <v>0</v>
      </c>
      <c r="AZ48" s="193">
        <f>'Intermediate Calcs'!AZ$53</f>
        <v>0</v>
      </c>
    </row>
    <row r="49" spans="1:52" x14ac:dyDescent="0.25">
      <c r="A49" s="180"/>
      <c r="B49" s="180"/>
      <c r="C49" s="180"/>
      <c r="D49" s="180"/>
      <c r="E49" s="180" t="s">
        <v>137</v>
      </c>
      <c r="F49" s="180" t="s">
        <v>897</v>
      </c>
      <c r="G49" s="328" t="s">
        <v>382</v>
      </c>
      <c r="H49" s="346">
        <f t="shared" si="0"/>
        <v>0</v>
      </c>
      <c r="I49" s="494">
        <f>'Resid Value Calc'!I125</f>
        <v>0</v>
      </c>
      <c r="J49" s="494">
        <f>'Resid Value Calc'!J125</f>
        <v>0</v>
      </c>
      <c r="K49" s="494">
        <f>'Resid Value Calc'!K125</f>
        <v>0</v>
      </c>
      <c r="L49" s="494">
        <f>'Resid Value Calc'!L125</f>
        <v>0</v>
      </c>
      <c r="M49" s="494">
        <f>'Resid Value Calc'!M125</f>
        <v>0</v>
      </c>
      <c r="N49" s="494">
        <f>'Resid Value Calc'!N125</f>
        <v>0</v>
      </c>
      <c r="O49" s="494">
        <f>'Resid Value Calc'!O125</f>
        <v>0</v>
      </c>
      <c r="P49" s="494">
        <f>'Resid Value Calc'!P125</f>
        <v>0</v>
      </c>
      <c r="Q49" s="494">
        <f>'Resid Value Calc'!Q125</f>
        <v>0</v>
      </c>
      <c r="R49" s="494">
        <f>'Resid Value Calc'!R125</f>
        <v>0</v>
      </c>
      <c r="S49" s="494">
        <f>'Resid Value Calc'!S125</f>
        <v>0</v>
      </c>
      <c r="T49" s="494">
        <f>'Resid Value Calc'!T125</f>
        <v>0</v>
      </c>
      <c r="U49" s="494">
        <f>'Resid Value Calc'!U125</f>
        <v>0</v>
      </c>
      <c r="V49" s="494">
        <f>'Resid Value Calc'!V125</f>
        <v>0</v>
      </c>
      <c r="W49" s="494">
        <f>'Resid Value Calc'!W125</f>
        <v>0</v>
      </c>
      <c r="X49" s="494">
        <f>'Resid Value Calc'!X125</f>
        <v>0</v>
      </c>
      <c r="Y49" s="494">
        <f>'Resid Value Calc'!Y125</f>
        <v>0</v>
      </c>
      <c r="Z49" s="494">
        <f>'Resid Value Calc'!Z125</f>
        <v>0</v>
      </c>
      <c r="AA49" s="494">
        <f>'Resid Value Calc'!AA125</f>
        <v>0</v>
      </c>
      <c r="AB49" s="494">
        <f>'Resid Value Calc'!AB125</f>
        <v>0</v>
      </c>
      <c r="AC49" s="494">
        <f>'Resid Value Calc'!AC125</f>
        <v>0</v>
      </c>
      <c r="AD49" s="494">
        <f>'Resid Value Calc'!AD125</f>
        <v>0</v>
      </c>
      <c r="AE49" s="494">
        <f>'Resid Value Calc'!AE125</f>
        <v>0</v>
      </c>
      <c r="AF49" s="494">
        <f>'Resid Value Calc'!AF125</f>
        <v>0</v>
      </c>
      <c r="AG49" s="494">
        <f>'Resid Value Calc'!AG125</f>
        <v>0</v>
      </c>
      <c r="AH49" s="494">
        <f>'Resid Value Calc'!AH125</f>
        <v>0</v>
      </c>
      <c r="AI49" s="494">
        <f>'Resid Value Calc'!AI125</f>
        <v>0</v>
      </c>
      <c r="AJ49" s="494">
        <f>'Resid Value Calc'!AJ125</f>
        <v>0</v>
      </c>
      <c r="AK49" s="494">
        <f>'Resid Value Calc'!AK125</f>
        <v>0</v>
      </c>
      <c r="AL49" s="494">
        <f>'Resid Value Calc'!AL125</f>
        <v>0</v>
      </c>
      <c r="AM49" s="494">
        <f>'Resid Value Calc'!AM125</f>
        <v>0</v>
      </c>
      <c r="AN49" s="494">
        <f>'Resid Value Calc'!AN125</f>
        <v>0</v>
      </c>
      <c r="AO49" s="494">
        <f>'Resid Value Calc'!AO125</f>
        <v>0</v>
      </c>
      <c r="AP49" s="494">
        <f>'Resid Value Calc'!AP125</f>
        <v>0</v>
      </c>
      <c r="AQ49" s="494">
        <f>'Resid Value Calc'!AQ125</f>
        <v>0</v>
      </c>
      <c r="AR49" s="494">
        <f>'Resid Value Calc'!AR125</f>
        <v>0</v>
      </c>
      <c r="AS49" s="494">
        <f>'Resid Value Calc'!AS125</f>
        <v>0</v>
      </c>
      <c r="AT49" s="494">
        <f>'Resid Value Calc'!AT125</f>
        <v>0</v>
      </c>
      <c r="AU49" s="494">
        <f>'Resid Value Calc'!AU125</f>
        <v>0</v>
      </c>
      <c r="AV49" s="494">
        <f>'Resid Value Calc'!AV125</f>
        <v>0</v>
      </c>
      <c r="AW49" s="494">
        <f>'Resid Value Calc'!AW125</f>
        <v>0</v>
      </c>
      <c r="AX49" s="494">
        <f>'Resid Value Calc'!AX125</f>
        <v>0</v>
      </c>
      <c r="AY49" s="494">
        <f>'Resid Value Calc'!AY125</f>
        <v>0</v>
      </c>
      <c r="AZ49" s="494">
        <f>'Resid Value Calc'!AZ125</f>
        <v>0</v>
      </c>
    </row>
    <row r="50" spans="1:52" x14ac:dyDescent="0.25">
      <c r="E50" s="180" t="s">
        <v>855</v>
      </c>
      <c r="F50" s="180" t="s">
        <v>898</v>
      </c>
      <c r="G50" s="328" t="s">
        <v>382</v>
      </c>
      <c r="H50" s="346">
        <f t="shared" si="0"/>
        <v>-1240320.6058124206</v>
      </c>
      <c r="I50" s="494">
        <f>'Intermediate Calcs'!I107</f>
        <v>0</v>
      </c>
      <c r="J50" s="494">
        <f>'Intermediate Calcs'!J107</f>
        <v>0</v>
      </c>
      <c r="K50" s="494">
        <f>'Intermediate Calcs'!K107</f>
        <v>0</v>
      </c>
      <c r="L50" s="494">
        <f>'Intermediate Calcs'!L107</f>
        <v>0</v>
      </c>
      <c r="M50" s="494">
        <f>'Intermediate Calcs'!M107</f>
        <v>0</v>
      </c>
      <c r="N50" s="494">
        <f>'Intermediate Calcs'!N107</f>
        <v>0</v>
      </c>
      <c r="O50" s="494">
        <f>'Intermediate Calcs'!O107</f>
        <v>0</v>
      </c>
      <c r="P50" s="494">
        <f>'Intermediate Calcs'!P107</f>
        <v>0</v>
      </c>
      <c r="Q50" s="494">
        <f>'Intermediate Calcs'!Q107</f>
        <v>-62016.030290621027</v>
      </c>
      <c r="R50" s="494">
        <f>'Intermediate Calcs'!R107</f>
        <v>-62016.030290621027</v>
      </c>
      <c r="S50" s="494">
        <f>'Intermediate Calcs'!S107</f>
        <v>-62016.030290621027</v>
      </c>
      <c r="T50" s="494">
        <f>'Intermediate Calcs'!T107</f>
        <v>-62016.030290621027</v>
      </c>
      <c r="U50" s="494">
        <f>'Intermediate Calcs'!U107</f>
        <v>-62016.030290621027</v>
      </c>
      <c r="V50" s="494">
        <f>'Intermediate Calcs'!V107</f>
        <v>-62016.030290621027</v>
      </c>
      <c r="W50" s="494">
        <f>'Intermediate Calcs'!W107</f>
        <v>-62016.030290621027</v>
      </c>
      <c r="X50" s="494">
        <f>'Intermediate Calcs'!X107</f>
        <v>-62016.030290621027</v>
      </c>
      <c r="Y50" s="494">
        <f>'Intermediate Calcs'!Y107</f>
        <v>-62016.030290621027</v>
      </c>
      <c r="Z50" s="494">
        <f>'Intermediate Calcs'!Z107</f>
        <v>-62016.030290621027</v>
      </c>
      <c r="AA50" s="494">
        <f>'Intermediate Calcs'!AA107</f>
        <v>-62016.030290621027</v>
      </c>
      <c r="AB50" s="494">
        <f>'Intermediate Calcs'!AB107</f>
        <v>-62016.030290621027</v>
      </c>
      <c r="AC50" s="494">
        <f>'Intermediate Calcs'!AC107</f>
        <v>-62016.030290621027</v>
      </c>
      <c r="AD50" s="494">
        <f>'Intermediate Calcs'!AD107</f>
        <v>-62016.030290621027</v>
      </c>
      <c r="AE50" s="494">
        <f>'Intermediate Calcs'!AE107</f>
        <v>-62016.030290621027</v>
      </c>
      <c r="AF50" s="494">
        <f>'Intermediate Calcs'!AF107</f>
        <v>-62016.030290621027</v>
      </c>
      <c r="AG50" s="494">
        <f>'Intermediate Calcs'!AG107</f>
        <v>-62016.030290621027</v>
      </c>
      <c r="AH50" s="494">
        <f>'Intermediate Calcs'!AH107</f>
        <v>-62016.030290621027</v>
      </c>
      <c r="AI50" s="494">
        <f>'Intermediate Calcs'!AI107</f>
        <v>-62016.030290621027</v>
      </c>
      <c r="AJ50" s="494">
        <f>'Intermediate Calcs'!AJ107</f>
        <v>-62016.030290621027</v>
      </c>
      <c r="AK50" s="494">
        <f>'Intermediate Calcs'!AK107</f>
        <v>0</v>
      </c>
      <c r="AL50" s="494">
        <f>'Intermediate Calcs'!AL107</f>
        <v>0</v>
      </c>
      <c r="AM50" s="494">
        <f>'Intermediate Calcs'!AM107</f>
        <v>0</v>
      </c>
      <c r="AN50" s="494">
        <f>'Intermediate Calcs'!AN107</f>
        <v>0</v>
      </c>
      <c r="AO50" s="494">
        <f>'Intermediate Calcs'!AO107</f>
        <v>0</v>
      </c>
      <c r="AP50" s="494">
        <f>'Intermediate Calcs'!AP107</f>
        <v>0</v>
      </c>
      <c r="AQ50" s="494">
        <f>'Intermediate Calcs'!AQ107</f>
        <v>0</v>
      </c>
      <c r="AR50" s="494">
        <f>'Intermediate Calcs'!AR107</f>
        <v>0</v>
      </c>
      <c r="AS50" s="494">
        <f>'Intermediate Calcs'!AS107</f>
        <v>0</v>
      </c>
      <c r="AT50" s="494">
        <f>'Intermediate Calcs'!AT107</f>
        <v>0</v>
      </c>
      <c r="AU50" s="494">
        <f>'Intermediate Calcs'!AU107</f>
        <v>0</v>
      </c>
      <c r="AV50" s="494">
        <f>'Intermediate Calcs'!AV107</f>
        <v>0</v>
      </c>
      <c r="AW50" s="494">
        <f>'Intermediate Calcs'!AW107</f>
        <v>0</v>
      </c>
      <c r="AX50" s="494">
        <f>'Intermediate Calcs'!AX107</f>
        <v>0</v>
      </c>
      <c r="AY50" s="494">
        <f>'Intermediate Calcs'!AY107</f>
        <v>0</v>
      </c>
      <c r="AZ50" s="494">
        <f>'Intermediate Calcs'!AZ107</f>
        <v>0</v>
      </c>
    </row>
    <row r="51" spans="1:52" x14ac:dyDescent="0.25">
      <c r="E51" s="180" t="s">
        <v>860</v>
      </c>
      <c r="F51" s="180" t="s">
        <v>899</v>
      </c>
      <c r="G51" s="328" t="s">
        <v>382</v>
      </c>
      <c r="H51" s="346">
        <f t="shared" si="0"/>
        <v>1378134.006458245</v>
      </c>
      <c r="I51" s="494">
        <f>'Intermediate Calcs'!I112</f>
        <v>0</v>
      </c>
      <c r="J51" s="494">
        <f>'Intermediate Calcs'!J112</f>
        <v>0</v>
      </c>
      <c r="K51" s="494">
        <f>'Intermediate Calcs'!K112</f>
        <v>0</v>
      </c>
      <c r="L51" s="494">
        <f>'Intermediate Calcs'!L112</f>
        <v>0</v>
      </c>
      <c r="M51" s="494">
        <f>'Intermediate Calcs'!M112</f>
        <v>0</v>
      </c>
      <c r="N51" s="494">
        <f>'Intermediate Calcs'!N112</f>
        <v>1378134.006458245</v>
      </c>
      <c r="O51" s="494">
        <f>'Intermediate Calcs'!O112</f>
        <v>0</v>
      </c>
      <c r="P51" s="494">
        <f>'Intermediate Calcs'!P112</f>
        <v>0</v>
      </c>
      <c r="Q51" s="494">
        <f>'Intermediate Calcs'!Q112</f>
        <v>0</v>
      </c>
      <c r="R51" s="494">
        <f>'Intermediate Calcs'!R112</f>
        <v>0</v>
      </c>
      <c r="S51" s="494">
        <f>'Intermediate Calcs'!S112</f>
        <v>0</v>
      </c>
      <c r="T51" s="494">
        <f>'Intermediate Calcs'!T112</f>
        <v>0</v>
      </c>
      <c r="U51" s="494">
        <f>'Intermediate Calcs'!U112</f>
        <v>0</v>
      </c>
      <c r="V51" s="494">
        <f>'Intermediate Calcs'!V112</f>
        <v>0</v>
      </c>
      <c r="W51" s="494">
        <f>'Intermediate Calcs'!W112</f>
        <v>0</v>
      </c>
      <c r="X51" s="494">
        <f>'Intermediate Calcs'!X112</f>
        <v>0</v>
      </c>
      <c r="Y51" s="494">
        <f>'Intermediate Calcs'!Y112</f>
        <v>0</v>
      </c>
      <c r="Z51" s="494">
        <f>'Intermediate Calcs'!Z112</f>
        <v>0</v>
      </c>
      <c r="AA51" s="494">
        <f>'Intermediate Calcs'!AA112</f>
        <v>0</v>
      </c>
      <c r="AB51" s="494">
        <f>'Intermediate Calcs'!AB112</f>
        <v>0</v>
      </c>
      <c r="AC51" s="494">
        <f>'Intermediate Calcs'!AC112</f>
        <v>1378134.006458245</v>
      </c>
      <c r="AD51" s="494">
        <f>'Intermediate Calcs'!AD112</f>
        <v>0</v>
      </c>
      <c r="AE51" s="494">
        <f>'Intermediate Calcs'!AE112</f>
        <v>-1378134.006458245</v>
      </c>
      <c r="AF51" s="494">
        <f>'Intermediate Calcs'!AF112</f>
        <v>0</v>
      </c>
      <c r="AG51" s="494">
        <f>'Intermediate Calcs'!AG112</f>
        <v>0</v>
      </c>
      <c r="AH51" s="494">
        <f>'Intermediate Calcs'!AH112</f>
        <v>0</v>
      </c>
      <c r="AI51" s="494">
        <f>'Intermediate Calcs'!AI112</f>
        <v>0</v>
      </c>
      <c r="AJ51" s="494">
        <f>'Intermediate Calcs'!AJ112</f>
        <v>0</v>
      </c>
      <c r="AK51" s="494">
        <f>'Intermediate Calcs'!AK112</f>
        <v>0</v>
      </c>
      <c r="AL51" s="494">
        <f>'Intermediate Calcs'!AL112</f>
        <v>0</v>
      </c>
      <c r="AM51" s="494">
        <f>'Intermediate Calcs'!AM112</f>
        <v>0</v>
      </c>
      <c r="AN51" s="494">
        <f>'Intermediate Calcs'!AN112</f>
        <v>0</v>
      </c>
      <c r="AO51" s="494">
        <f>'Intermediate Calcs'!AO112</f>
        <v>0</v>
      </c>
      <c r="AP51" s="494">
        <f>'Intermediate Calcs'!AP112</f>
        <v>0</v>
      </c>
      <c r="AQ51" s="494">
        <f>'Intermediate Calcs'!AQ112</f>
        <v>0</v>
      </c>
      <c r="AR51" s="494">
        <f>'Intermediate Calcs'!AR112</f>
        <v>0</v>
      </c>
      <c r="AS51" s="494">
        <f>'Intermediate Calcs'!AS112</f>
        <v>0</v>
      </c>
      <c r="AT51" s="494">
        <f>'Intermediate Calcs'!AT112</f>
        <v>0</v>
      </c>
      <c r="AU51" s="494">
        <f>'Intermediate Calcs'!AU112</f>
        <v>0</v>
      </c>
      <c r="AV51" s="494">
        <f>'Intermediate Calcs'!AV112</f>
        <v>0</v>
      </c>
      <c r="AW51" s="494">
        <f>'Intermediate Calcs'!AW112</f>
        <v>0</v>
      </c>
      <c r="AX51" s="494">
        <f>'Intermediate Calcs'!AX112</f>
        <v>0</v>
      </c>
      <c r="AY51" s="494">
        <f>'Intermediate Calcs'!AY112</f>
        <v>0</v>
      </c>
      <c r="AZ51" s="494">
        <f>'Intermediate Calcs'!AZ112</f>
        <v>0</v>
      </c>
    </row>
    <row r="52" spans="1:52" x14ac:dyDescent="0.25">
      <c r="E52" s="180" t="s">
        <v>861</v>
      </c>
      <c r="F52" s="180" t="s">
        <v>897</v>
      </c>
      <c r="G52" s="328" t="s">
        <v>382</v>
      </c>
      <c r="H52" s="346">
        <f t="shared" si="0"/>
        <v>16556560.26590761</v>
      </c>
      <c r="I52" s="494">
        <f>'Intermediate Calcs'!I119</f>
        <v>0</v>
      </c>
      <c r="J52" s="494">
        <f>'Intermediate Calcs'!J119</f>
        <v>0</v>
      </c>
      <c r="K52" s="494">
        <f>'Intermediate Calcs'!K119</f>
        <v>0</v>
      </c>
      <c r="L52" s="494">
        <f>'Intermediate Calcs'!L119</f>
        <v>0</v>
      </c>
      <c r="M52" s="494">
        <f>'Intermediate Calcs'!M119</f>
        <v>1115428.1586817603</v>
      </c>
      <c r="N52" s="494">
        <f>'Intermediate Calcs'!N119</f>
        <v>3898583.8555867355</v>
      </c>
      <c r="O52" s="494">
        <f>'Intermediate Calcs'!O119</f>
        <v>6374493.9499971978</v>
      </c>
      <c r="P52" s="494">
        <f>'Intermediate Calcs'!P119</f>
        <v>5168054.3016419169</v>
      </c>
      <c r="Q52" s="494">
        <f>'Intermediate Calcs'!Q119</f>
        <v>0</v>
      </c>
      <c r="R52" s="494">
        <f>'Intermediate Calcs'!R119</f>
        <v>0</v>
      </c>
      <c r="S52" s="494">
        <f>'Intermediate Calcs'!S119</f>
        <v>0</v>
      </c>
      <c r="T52" s="494">
        <f>'Intermediate Calcs'!T119</f>
        <v>0</v>
      </c>
      <c r="U52" s="494">
        <f>'Intermediate Calcs'!U119</f>
        <v>0</v>
      </c>
      <c r="V52" s="494">
        <f>'Intermediate Calcs'!V119</f>
        <v>0</v>
      </c>
      <c r="W52" s="494">
        <f>'Intermediate Calcs'!W119</f>
        <v>0</v>
      </c>
      <c r="X52" s="494">
        <f>'Intermediate Calcs'!X119</f>
        <v>0</v>
      </c>
      <c r="Y52" s="494">
        <f>'Intermediate Calcs'!Y119</f>
        <v>0</v>
      </c>
      <c r="Z52" s="494">
        <f>'Intermediate Calcs'!Z119</f>
        <v>0</v>
      </c>
      <c r="AA52" s="494">
        <f>'Intermediate Calcs'!AA119</f>
        <v>0</v>
      </c>
      <c r="AB52" s="494">
        <f>'Intermediate Calcs'!AB119</f>
        <v>0</v>
      </c>
      <c r="AC52" s="494">
        <f>'Intermediate Calcs'!AC119</f>
        <v>0</v>
      </c>
      <c r="AD52" s="494">
        <f>'Intermediate Calcs'!AD119</f>
        <v>0</v>
      </c>
      <c r="AE52" s="494">
        <f>'Intermediate Calcs'!AE119</f>
        <v>0</v>
      </c>
      <c r="AF52" s="494">
        <f>'Intermediate Calcs'!AF119</f>
        <v>0</v>
      </c>
      <c r="AG52" s="494">
        <f>'Intermediate Calcs'!AG119</f>
        <v>0</v>
      </c>
      <c r="AH52" s="494">
        <f>'Intermediate Calcs'!AH119</f>
        <v>0</v>
      </c>
      <c r="AI52" s="494">
        <f>'Intermediate Calcs'!AI119</f>
        <v>0</v>
      </c>
      <c r="AJ52" s="494">
        <f>'Intermediate Calcs'!AJ119</f>
        <v>0</v>
      </c>
      <c r="AK52" s="494">
        <f>'Intermediate Calcs'!AK119</f>
        <v>0</v>
      </c>
      <c r="AL52" s="494">
        <f>'Intermediate Calcs'!AL119</f>
        <v>0</v>
      </c>
      <c r="AM52" s="494">
        <f>'Intermediate Calcs'!AM119</f>
        <v>0</v>
      </c>
      <c r="AN52" s="494">
        <f>'Intermediate Calcs'!AN119</f>
        <v>0</v>
      </c>
      <c r="AO52" s="494">
        <f>'Intermediate Calcs'!AO119</f>
        <v>0</v>
      </c>
      <c r="AP52" s="494">
        <f>'Intermediate Calcs'!AP119</f>
        <v>0</v>
      </c>
      <c r="AQ52" s="494">
        <f>'Intermediate Calcs'!AQ119</f>
        <v>0</v>
      </c>
      <c r="AR52" s="494">
        <f>'Intermediate Calcs'!AR119</f>
        <v>0</v>
      </c>
      <c r="AS52" s="494">
        <f>'Intermediate Calcs'!AS119</f>
        <v>0</v>
      </c>
      <c r="AT52" s="494">
        <f>'Intermediate Calcs'!AT119</f>
        <v>0</v>
      </c>
      <c r="AU52" s="494">
        <f>'Intermediate Calcs'!AU119</f>
        <v>0</v>
      </c>
      <c r="AV52" s="494">
        <f>'Intermediate Calcs'!AV119</f>
        <v>0</v>
      </c>
      <c r="AW52" s="494">
        <f>'Intermediate Calcs'!AW119</f>
        <v>0</v>
      </c>
      <c r="AX52" s="494">
        <f>'Intermediate Calcs'!AX119</f>
        <v>0</v>
      </c>
      <c r="AY52" s="494">
        <f>'Intermediate Calcs'!AY119</f>
        <v>0</v>
      </c>
      <c r="AZ52" s="494">
        <f>'Intermediate Calcs'!AZ119</f>
        <v>0</v>
      </c>
    </row>
  </sheetData>
  <dataValidations count="1">
    <dataValidation allowBlank="1" showInputMessage="1" showErrorMessage="1" promptTitle="Calc!" prompt="Now reflects emergency response benefits" sqref="E36:E42" xr:uid="{3282E63B-CE15-4E5A-B6F0-65F4830A2E88}"/>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BB628-9940-4EEE-B157-27B05B68D062}">
  <sheetPr>
    <tabColor theme="7"/>
  </sheetPr>
  <dimension ref="A2:AZ52"/>
  <sheetViews>
    <sheetView showGridLines="0" workbookViewId="0">
      <pane xSplit="8" ySplit="5" topLeftCell="I20" activePane="bottomRight" state="frozen"/>
      <selection pane="topRight" activeCell="I52" sqref="I52:AZ52"/>
      <selection pane="bottomLeft" activeCell="I52" sqref="I52:AZ52"/>
      <selection pane="bottomRight" activeCell="I39" sqref="I39"/>
    </sheetView>
  </sheetViews>
  <sheetFormatPr defaultColWidth="0" defaultRowHeight="15" x14ac:dyDescent="0.25"/>
  <cols>
    <col min="1" max="4" width="2.140625" customWidth="1"/>
    <col min="5" max="5" width="37.140625" customWidth="1"/>
    <col min="6" max="6" width="23.85546875" customWidth="1"/>
    <col min="7" max="8" width="9.140625" customWidth="1"/>
    <col min="9" max="52" width="14.5703125" customWidth="1"/>
    <col min="53" max="16384" width="9.140625" hidden="1"/>
  </cols>
  <sheetData>
    <row r="2" spans="1:52" x14ac:dyDescent="0.25">
      <c r="E2" s="180" t="str">
        <f>StockValueC!E12</f>
        <v>Base Year (for valuation 2020 = 2020$s)</v>
      </c>
      <c r="F2" s="180">
        <f>StockValueC!H12</f>
        <v>2020</v>
      </c>
      <c r="G2" s="347" t="s">
        <v>339</v>
      </c>
      <c r="H2" s="347"/>
      <c r="I2" s="228">
        <v>2020</v>
      </c>
      <c r="J2" s="228">
        <v>2021</v>
      </c>
      <c r="K2" s="228">
        <v>2022</v>
      </c>
      <c r="L2" s="228">
        <v>2023</v>
      </c>
      <c r="M2" s="228">
        <v>2024</v>
      </c>
      <c r="N2" s="228">
        <v>2025</v>
      </c>
      <c r="O2" s="228">
        <v>2026</v>
      </c>
      <c r="P2" s="228">
        <v>2027</v>
      </c>
      <c r="Q2" s="228">
        <v>2028</v>
      </c>
      <c r="R2" s="228">
        <v>2029</v>
      </c>
      <c r="S2" s="228">
        <v>2030</v>
      </c>
      <c r="T2" s="228">
        <v>2031</v>
      </c>
      <c r="U2" s="228">
        <v>2032</v>
      </c>
      <c r="V2" s="228">
        <v>2033</v>
      </c>
      <c r="W2" s="228">
        <v>2034</v>
      </c>
      <c r="X2" s="228">
        <v>2035</v>
      </c>
      <c r="Y2" s="228">
        <v>2036</v>
      </c>
      <c r="Z2" s="228">
        <v>2037</v>
      </c>
      <c r="AA2" s="228">
        <v>2038</v>
      </c>
      <c r="AB2" s="228">
        <v>2039</v>
      </c>
      <c r="AC2" s="228">
        <v>2040</v>
      </c>
      <c r="AD2" s="228">
        <v>2041</v>
      </c>
      <c r="AE2" s="228">
        <v>2042</v>
      </c>
      <c r="AF2" s="228">
        <v>2043</v>
      </c>
      <c r="AG2" s="228">
        <v>2044</v>
      </c>
      <c r="AH2" s="228">
        <v>2045</v>
      </c>
      <c r="AI2" s="228">
        <v>2046</v>
      </c>
      <c r="AJ2" s="228">
        <v>2047</v>
      </c>
      <c r="AK2" s="228">
        <v>2048</v>
      </c>
      <c r="AL2" s="228">
        <v>2049</v>
      </c>
      <c r="AM2" s="228">
        <v>2050</v>
      </c>
      <c r="AN2" s="228">
        <v>2051</v>
      </c>
      <c r="AO2" s="228">
        <v>2052</v>
      </c>
      <c r="AP2" s="228">
        <v>2053</v>
      </c>
      <c r="AQ2" s="228">
        <v>2054</v>
      </c>
      <c r="AR2" s="228">
        <v>2055</v>
      </c>
      <c r="AS2" s="228">
        <v>2056</v>
      </c>
      <c r="AT2" s="228">
        <v>2057</v>
      </c>
      <c r="AU2" s="228">
        <v>2058</v>
      </c>
      <c r="AV2" s="228">
        <v>2059</v>
      </c>
      <c r="AW2" s="228">
        <v>2060</v>
      </c>
      <c r="AX2" s="228">
        <v>2061</v>
      </c>
      <c r="AY2" s="228">
        <v>2062</v>
      </c>
      <c r="AZ2" s="228">
        <v>2063</v>
      </c>
    </row>
    <row r="3" spans="1:52" s="473" customFormat="1" x14ac:dyDescent="0.25">
      <c r="A3" s="474"/>
      <c r="B3" s="475"/>
      <c r="C3" s="475"/>
      <c r="E3" s="193" t="str">
        <f>'Discount Calc'!E$33</f>
        <v>Forecast period flag</v>
      </c>
      <c r="F3" s="193">
        <f>'Discount Calc'!F$33</f>
        <v>0</v>
      </c>
      <c r="G3" s="193" t="str">
        <f>'Discount Calc'!G$33</f>
        <v>Factor</v>
      </c>
      <c r="H3" s="193">
        <f>'Discount Calc'!H$33</f>
        <v>24</v>
      </c>
      <c r="I3" s="193">
        <f>'Discount Calc'!I$33</f>
        <v>0</v>
      </c>
      <c r="J3" s="193">
        <f>'Discount Calc'!J$33</f>
        <v>0</v>
      </c>
      <c r="K3" s="193">
        <f>'Discount Calc'!K$33</f>
        <v>0</v>
      </c>
      <c r="L3" s="193">
        <f>'Discount Calc'!L$33</f>
        <v>0</v>
      </c>
      <c r="M3" s="193">
        <f>'Discount Calc'!M$33</f>
        <v>1</v>
      </c>
      <c r="N3" s="193">
        <f>'Discount Calc'!N$33</f>
        <v>1</v>
      </c>
      <c r="O3" s="193">
        <f>'Discount Calc'!O$33</f>
        <v>1</v>
      </c>
      <c r="P3" s="193">
        <f>'Discount Calc'!P$33</f>
        <v>1</v>
      </c>
      <c r="Q3" s="193">
        <f>'Discount Calc'!Q$33</f>
        <v>1</v>
      </c>
      <c r="R3" s="193">
        <f>'Discount Calc'!R$33</f>
        <v>1</v>
      </c>
      <c r="S3" s="193">
        <f>'Discount Calc'!S$33</f>
        <v>1</v>
      </c>
      <c r="T3" s="193">
        <f>'Discount Calc'!T$33</f>
        <v>1</v>
      </c>
      <c r="U3" s="193">
        <f>'Discount Calc'!U$33</f>
        <v>1</v>
      </c>
      <c r="V3" s="193">
        <f>'Discount Calc'!V$33</f>
        <v>1</v>
      </c>
      <c r="W3" s="193">
        <f>'Discount Calc'!W$33</f>
        <v>1</v>
      </c>
      <c r="X3" s="193">
        <f>'Discount Calc'!X$33</f>
        <v>1</v>
      </c>
      <c r="Y3" s="193">
        <f>'Discount Calc'!Y$33</f>
        <v>1</v>
      </c>
      <c r="Z3" s="193">
        <f>'Discount Calc'!Z$33</f>
        <v>1</v>
      </c>
      <c r="AA3" s="193">
        <f>'Discount Calc'!AA$33</f>
        <v>1</v>
      </c>
      <c r="AB3" s="193">
        <f>'Discount Calc'!AB$33</f>
        <v>1</v>
      </c>
      <c r="AC3" s="193">
        <f>'Discount Calc'!AC$33</f>
        <v>1</v>
      </c>
      <c r="AD3" s="193">
        <f>'Discount Calc'!AD$33</f>
        <v>1</v>
      </c>
      <c r="AE3" s="193">
        <f>'Discount Calc'!AE$33</f>
        <v>1</v>
      </c>
      <c r="AF3" s="193">
        <f>'Discount Calc'!AF$33</f>
        <v>1</v>
      </c>
      <c r="AG3" s="193">
        <f>'Discount Calc'!AG$33</f>
        <v>1</v>
      </c>
      <c r="AH3" s="193">
        <f>'Discount Calc'!AH$33</f>
        <v>1</v>
      </c>
      <c r="AI3" s="193">
        <f>'Discount Calc'!AI$33</f>
        <v>1</v>
      </c>
      <c r="AJ3" s="193">
        <f>'Discount Calc'!AJ$33</f>
        <v>1</v>
      </c>
      <c r="AK3" s="193">
        <f>'Discount Calc'!AK$33</f>
        <v>0</v>
      </c>
      <c r="AL3" s="193">
        <f>'Discount Calc'!AL$33</f>
        <v>0</v>
      </c>
      <c r="AM3" s="193">
        <f>'Discount Calc'!AM$33</f>
        <v>0</v>
      </c>
      <c r="AN3" s="193">
        <f>'Discount Calc'!AN$33</f>
        <v>0</v>
      </c>
      <c r="AO3" s="193">
        <f>'Discount Calc'!AO$33</f>
        <v>0</v>
      </c>
      <c r="AP3" s="193">
        <f>'Discount Calc'!AP$33</f>
        <v>0</v>
      </c>
      <c r="AQ3" s="193">
        <f>'Discount Calc'!AQ$33</f>
        <v>0</v>
      </c>
      <c r="AR3" s="193">
        <f>'Discount Calc'!AR$33</f>
        <v>0</v>
      </c>
      <c r="AS3" s="193">
        <f>'Discount Calc'!AS$33</f>
        <v>0</v>
      </c>
      <c r="AT3" s="193">
        <f>'Discount Calc'!AT$33</f>
        <v>0</v>
      </c>
      <c r="AU3" s="193">
        <f>'Discount Calc'!AU$33</f>
        <v>0</v>
      </c>
      <c r="AV3" s="193">
        <f>'Discount Calc'!AV$33</f>
        <v>0</v>
      </c>
      <c r="AW3" s="193">
        <f>'Discount Calc'!AW$33</f>
        <v>0</v>
      </c>
      <c r="AX3" s="193">
        <f>'Discount Calc'!AX$33</f>
        <v>0</v>
      </c>
      <c r="AY3" s="193">
        <f>'Discount Calc'!AY$33</f>
        <v>0</v>
      </c>
      <c r="AZ3" s="193">
        <f>'Discount Calc'!AZ$33</f>
        <v>0</v>
      </c>
    </row>
    <row r="4" spans="1:52" s="473" customFormat="1" x14ac:dyDescent="0.25">
      <c r="E4" s="473" t="str">
        <f>'Discount Calc'!E$35</f>
        <v>Operations period flag</v>
      </c>
      <c r="F4" s="473">
        <f>'Discount Calc'!F$35</f>
        <v>0</v>
      </c>
      <c r="G4" s="473" t="str">
        <f>'Discount Calc'!G$35</f>
        <v>Factor</v>
      </c>
      <c r="H4" s="473">
        <f>'Discount Calc'!H$35</f>
        <v>20</v>
      </c>
      <c r="I4" s="473">
        <f>'Discount Calc'!I$35</f>
        <v>0</v>
      </c>
      <c r="J4" s="473">
        <f>'Discount Calc'!J$35</f>
        <v>0</v>
      </c>
      <c r="K4" s="473">
        <f>'Discount Calc'!K$35</f>
        <v>0</v>
      </c>
      <c r="L4" s="473">
        <f>'Discount Calc'!L$35</f>
        <v>0</v>
      </c>
      <c r="M4" s="473">
        <f>'Discount Calc'!M$35</f>
        <v>0</v>
      </c>
      <c r="N4" s="473">
        <f>'Discount Calc'!N$35</f>
        <v>0</v>
      </c>
      <c r="O4" s="473">
        <f>'Discount Calc'!O$35</f>
        <v>0</v>
      </c>
      <c r="P4" s="473">
        <f>'Discount Calc'!P$35</f>
        <v>0</v>
      </c>
      <c r="Q4" s="473">
        <f>'Discount Calc'!Q$35</f>
        <v>1</v>
      </c>
      <c r="R4" s="473">
        <f>'Discount Calc'!R$35</f>
        <v>1</v>
      </c>
      <c r="S4" s="473">
        <f>'Discount Calc'!S$35</f>
        <v>1</v>
      </c>
      <c r="T4" s="473">
        <f>'Discount Calc'!T$35</f>
        <v>1</v>
      </c>
      <c r="U4" s="473">
        <f>'Discount Calc'!U$35</f>
        <v>1</v>
      </c>
      <c r="V4" s="473">
        <f>'Discount Calc'!V$35</f>
        <v>1</v>
      </c>
      <c r="W4" s="473">
        <f>'Discount Calc'!W$35</f>
        <v>1</v>
      </c>
      <c r="X4" s="473">
        <f>'Discount Calc'!X$35</f>
        <v>1</v>
      </c>
      <c r="Y4" s="473">
        <f>'Discount Calc'!Y$35</f>
        <v>1</v>
      </c>
      <c r="Z4" s="473">
        <f>'Discount Calc'!Z$35</f>
        <v>1</v>
      </c>
      <c r="AA4" s="473">
        <f>'Discount Calc'!AA$35</f>
        <v>1</v>
      </c>
      <c r="AB4" s="473">
        <f>'Discount Calc'!AB$35</f>
        <v>1</v>
      </c>
      <c r="AC4" s="473">
        <f>'Discount Calc'!AC$35</f>
        <v>1</v>
      </c>
      <c r="AD4" s="473">
        <f>'Discount Calc'!AD$35</f>
        <v>1</v>
      </c>
      <c r="AE4" s="473">
        <f>'Discount Calc'!AE$35</f>
        <v>1</v>
      </c>
      <c r="AF4" s="473">
        <f>'Discount Calc'!AF$35</f>
        <v>1</v>
      </c>
      <c r="AG4" s="473">
        <f>'Discount Calc'!AG$35</f>
        <v>1</v>
      </c>
      <c r="AH4" s="473">
        <f>'Discount Calc'!AH$35</f>
        <v>1</v>
      </c>
      <c r="AI4" s="473">
        <f>'Discount Calc'!AI$35</f>
        <v>1</v>
      </c>
      <c r="AJ4" s="473">
        <f>'Discount Calc'!AJ$35</f>
        <v>1</v>
      </c>
      <c r="AK4" s="473">
        <f>'Discount Calc'!AK$35</f>
        <v>0</v>
      </c>
      <c r="AL4" s="473">
        <f>'Discount Calc'!AL$35</f>
        <v>0</v>
      </c>
      <c r="AM4" s="473">
        <f>'Discount Calc'!AM$35</f>
        <v>0</v>
      </c>
      <c r="AN4" s="473">
        <f>'Discount Calc'!AN$35</f>
        <v>0</v>
      </c>
      <c r="AO4" s="473">
        <f>'Discount Calc'!AO$35</f>
        <v>0</v>
      </c>
      <c r="AP4" s="473">
        <f>'Discount Calc'!AP$35</f>
        <v>0</v>
      </c>
      <c r="AQ4" s="473">
        <f>'Discount Calc'!AQ$35</f>
        <v>0</v>
      </c>
      <c r="AR4" s="473">
        <f>'Discount Calc'!AR$35</f>
        <v>0</v>
      </c>
      <c r="AS4" s="473">
        <f>'Discount Calc'!AS$35</f>
        <v>0</v>
      </c>
      <c r="AT4" s="473">
        <f>'Discount Calc'!AT$35</f>
        <v>0</v>
      </c>
      <c r="AU4" s="473">
        <f>'Discount Calc'!AU$35</f>
        <v>0</v>
      </c>
      <c r="AV4" s="473">
        <f>'Discount Calc'!AV$35</f>
        <v>0</v>
      </c>
      <c r="AW4" s="473">
        <f>'Discount Calc'!AW$35</f>
        <v>0</v>
      </c>
      <c r="AX4" s="473">
        <f>'Discount Calc'!AX$35</f>
        <v>0</v>
      </c>
      <c r="AY4" s="473">
        <f>'Discount Calc'!AY$35</f>
        <v>0</v>
      </c>
      <c r="AZ4" s="473">
        <f>'Discount Calc'!AZ$35</f>
        <v>0</v>
      </c>
    </row>
    <row r="5" spans="1:52" x14ac:dyDescent="0.25">
      <c r="E5" s="19" t="s">
        <v>367</v>
      </c>
      <c r="F5" s="19" t="s">
        <v>791</v>
      </c>
      <c r="G5" s="348" t="s">
        <v>792</v>
      </c>
      <c r="H5" s="34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row>
    <row r="6" spans="1:52" x14ac:dyDescent="0.25">
      <c r="A6" s="281"/>
      <c r="B6" s="281"/>
      <c r="C6" s="281"/>
      <c r="D6" s="281"/>
      <c r="E6" t="str">
        <f>'Summarized Quantified Calcs'!E6</f>
        <v>Travel Time Savings - Auto</v>
      </c>
      <c r="G6" s="420" t="s">
        <v>900</v>
      </c>
      <c r="H6" s="244"/>
      <c r="I6" s="349">
        <f>StockValueC!$H$48</f>
        <v>17.8</v>
      </c>
      <c r="J6" s="349">
        <f>StockValueC!$H$48</f>
        <v>17.8</v>
      </c>
      <c r="K6" s="349">
        <f>StockValueC!$H$48</f>
        <v>17.8</v>
      </c>
      <c r="L6" s="349">
        <f>StockValueC!$H$48</f>
        <v>17.8</v>
      </c>
      <c r="M6" s="349">
        <f>StockValueC!$H$48</f>
        <v>17.8</v>
      </c>
      <c r="N6" s="349">
        <f>StockValueC!$H$48</f>
        <v>17.8</v>
      </c>
      <c r="O6" s="349">
        <f>StockValueC!$H$48</f>
        <v>17.8</v>
      </c>
      <c r="P6" s="349">
        <f>StockValueC!$H$48</f>
        <v>17.8</v>
      </c>
      <c r="Q6" s="349">
        <f>StockValueC!$H$48</f>
        <v>17.8</v>
      </c>
      <c r="R6" s="349">
        <f>StockValueC!$H$48</f>
        <v>17.8</v>
      </c>
      <c r="S6" s="349">
        <f>StockValueC!$H$48</f>
        <v>17.8</v>
      </c>
      <c r="T6" s="349">
        <f>StockValueC!$H$48</f>
        <v>17.8</v>
      </c>
      <c r="U6" s="349">
        <f>StockValueC!$H$48</f>
        <v>17.8</v>
      </c>
      <c r="V6" s="349">
        <f>StockValueC!$H$48</f>
        <v>17.8</v>
      </c>
      <c r="W6" s="349">
        <f>StockValueC!$H$48</f>
        <v>17.8</v>
      </c>
      <c r="X6" s="349">
        <f>StockValueC!$H$48</f>
        <v>17.8</v>
      </c>
      <c r="Y6" s="349">
        <f>StockValueC!$H$48</f>
        <v>17.8</v>
      </c>
      <c r="Z6" s="349">
        <f>StockValueC!$H$48</f>
        <v>17.8</v>
      </c>
      <c r="AA6" s="349">
        <f>StockValueC!$H$48</f>
        <v>17.8</v>
      </c>
      <c r="AB6" s="349">
        <f>StockValueC!$H$48</f>
        <v>17.8</v>
      </c>
      <c r="AC6" s="349">
        <f>StockValueC!$H$48</f>
        <v>17.8</v>
      </c>
      <c r="AD6" s="349">
        <f>StockValueC!$H$48</f>
        <v>17.8</v>
      </c>
      <c r="AE6" s="349">
        <f>StockValueC!$H$48</f>
        <v>17.8</v>
      </c>
      <c r="AF6" s="349">
        <f>StockValueC!$H$48</f>
        <v>17.8</v>
      </c>
      <c r="AG6" s="349">
        <f>StockValueC!$H$48</f>
        <v>17.8</v>
      </c>
      <c r="AH6" s="349">
        <f>StockValueC!$H$48</f>
        <v>17.8</v>
      </c>
      <c r="AI6" s="349">
        <f>StockValueC!$H$48</f>
        <v>17.8</v>
      </c>
      <c r="AJ6" s="349">
        <f>StockValueC!$H$48</f>
        <v>17.8</v>
      </c>
      <c r="AK6" s="349">
        <f>StockValueC!$H$48</f>
        <v>17.8</v>
      </c>
      <c r="AL6" s="349">
        <f>StockValueC!$H$48</f>
        <v>17.8</v>
      </c>
      <c r="AM6" s="349">
        <f>StockValueC!$H$48</f>
        <v>17.8</v>
      </c>
      <c r="AN6" s="349">
        <f>StockValueC!$H$48</f>
        <v>17.8</v>
      </c>
      <c r="AO6" s="349">
        <f>StockValueC!$H$48</f>
        <v>17.8</v>
      </c>
      <c r="AP6" s="349">
        <f>StockValueC!$H$48</f>
        <v>17.8</v>
      </c>
      <c r="AQ6" s="349">
        <f>StockValueC!$H$48</f>
        <v>17.8</v>
      </c>
      <c r="AR6" s="349">
        <f>StockValueC!$H$48</f>
        <v>17.8</v>
      </c>
      <c r="AS6" s="349">
        <f>StockValueC!$H$48</f>
        <v>17.8</v>
      </c>
      <c r="AT6" s="349">
        <f>StockValueC!$H$48</f>
        <v>17.8</v>
      </c>
      <c r="AU6" s="349">
        <f>StockValueC!$H$48</f>
        <v>17.8</v>
      </c>
      <c r="AV6" s="349">
        <f>StockValueC!$H$48</f>
        <v>17.8</v>
      </c>
      <c r="AW6" s="349">
        <f>StockValueC!$H$48</f>
        <v>17.8</v>
      </c>
      <c r="AX6" s="349">
        <f>StockValueC!$H$48</f>
        <v>17.8</v>
      </c>
      <c r="AY6" s="349">
        <f>StockValueC!$H$48</f>
        <v>17.8</v>
      </c>
      <c r="AZ6" s="349">
        <f>StockValueC!$H$48</f>
        <v>17.8</v>
      </c>
    </row>
    <row r="7" spans="1:52" x14ac:dyDescent="0.25">
      <c r="E7" t="str">
        <f>'Summarized Quantified Calcs'!E7</f>
        <v>Travel Time Savings - Truck</v>
      </c>
      <c r="G7" s="420" t="s">
        <v>900</v>
      </c>
      <c r="H7" s="244"/>
      <c r="I7" s="349">
        <f>StockValueC!$H$74</f>
        <v>32</v>
      </c>
      <c r="J7" s="349">
        <f>StockValueC!$H$74</f>
        <v>32</v>
      </c>
      <c r="K7" s="349">
        <f>StockValueC!$H$74</f>
        <v>32</v>
      </c>
      <c r="L7" s="349">
        <f>StockValueC!$H$74</f>
        <v>32</v>
      </c>
      <c r="M7" s="349">
        <f>StockValueC!$H$74</f>
        <v>32</v>
      </c>
      <c r="N7" s="349">
        <f>StockValueC!$H$74</f>
        <v>32</v>
      </c>
      <c r="O7" s="349">
        <f>StockValueC!$H$74</f>
        <v>32</v>
      </c>
      <c r="P7" s="349">
        <f>StockValueC!$H$74</f>
        <v>32</v>
      </c>
      <c r="Q7" s="349">
        <f>StockValueC!$H$74</f>
        <v>32</v>
      </c>
      <c r="R7" s="349">
        <f>StockValueC!$H$74</f>
        <v>32</v>
      </c>
      <c r="S7" s="349">
        <f>StockValueC!$H$74</f>
        <v>32</v>
      </c>
      <c r="T7" s="349">
        <f>StockValueC!$H$74</f>
        <v>32</v>
      </c>
      <c r="U7" s="349">
        <f>StockValueC!$H$74</f>
        <v>32</v>
      </c>
      <c r="V7" s="349">
        <f>StockValueC!$H$74</f>
        <v>32</v>
      </c>
      <c r="W7" s="349">
        <f>StockValueC!$H$74</f>
        <v>32</v>
      </c>
      <c r="X7" s="349">
        <f>StockValueC!$H$74</f>
        <v>32</v>
      </c>
      <c r="Y7" s="349">
        <f>StockValueC!$H$74</f>
        <v>32</v>
      </c>
      <c r="Z7" s="349">
        <f>StockValueC!$H$74</f>
        <v>32</v>
      </c>
      <c r="AA7" s="349">
        <f>StockValueC!$H$74</f>
        <v>32</v>
      </c>
      <c r="AB7" s="349">
        <f>StockValueC!$H$74</f>
        <v>32</v>
      </c>
      <c r="AC7" s="349">
        <f>StockValueC!$H$74</f>
        <v>32</v>
      </c>
      <c r="AD7" s="349">
        <f>StockValueC!$H$74</f>
        <v>32</v>
      </c>
      <c r="AE7" s="349">
        <f>StockValueC!$H$74</f>
        <v>32</v>
      </c>
      <c r="AF7" s="349">
        <f>StockValueC!$H$74</f>
        <v>32</v>
      </c>
      <c r="AG7" s="349">
        <f>StockValueC!$H$74</f>
        <v>32</v>
      </c>
      <c r="AH7" s="349">
        <f>StockValueC!$H$74</f>
        <v>32</v>
      </c>
      <c r="AI7" s="349">
        <f>StockValueC!$H$74</f>
        <v>32</v>
      </c>
      <c r="AJ7" s="349">
        <f>StockValueC!$H$74</f>
        <v>32</v>
      </c>
      <c r="AK7" s="349">
        <f>StockValueC!$H$74</f>
        <v>32</v>
      </c>
      <c r="AL7" s="349">
        <f>StockValueC!$H$74</f>
        <v>32</v>
      </c>
      <c r="AM7" s="349">
        <f>StockValueC!$H$74</f>
        <v>32</v>
      </c>
      <c r="AN7" s="349">
        <f>StockValueC!$H$74</f>
        <v>32</v>
      </c>
      <c r="AO7" s="349">
        <f>StockValueC!$H$74</f>
        <v>32</v>
      </c>
      <c r="AP7" s="349">
        <f>StockValueC!$H$74</f>
        <v>32</v>
      </c>
      <c r="AQ7" s="349">
        <f>StockValueC!$H$74</f>
        <v>32</v>
      </c>
      <c r="AR7" s="349">
        <f>StockValueC!$H$74</f>
        <v>32</v>
      </c>
      <c r="AS7" s="349">
        <f>StockValueC!$H$74</f>
        <v>32</v>
      </c>
      <c r="AT7" s="349">
        <f>StockValueC!$H$74</f>
        <v>32</v>
      </c>
      <c r="AU7" s="349">
        <f>StockValueC!$H$74</f>
        <v>32</v>
      </c>
      <c r="AV7" s="349">
        <f>StockValueC!$H$74</f>
        <v>32</v>
      </c>
      <c r="AW7" s="349">
        <f>StockValueC!$H$74</f>
        <v>32</v>
      </c>
      <c r="AX7" s="349">
        <f>StockValueC!$H$74</f>
        <v>32</v>
      </c>
      <c r="AY7" s="349">
        <f>StockValueC!$H$74</f>
        <v>32</v>
      </c>
      <c r="AZ7" s="349">
        <f>StockValueC!$H$74</f>
        <v>32</v>
      </c>
    </row>
    <row r="8" spans="1:52" x14ac:dyDescent="0.25">
      <c r="E8" t="str">
        <f>'Summarized Quantified Calcs'!E8</f>
        <v>Travel Time Savings - Transit (in-vehicle)</v>
      </c>
      <c r="G8" s="420" t="s">
        <v>900</v>
      </c>
      <c r="H8" s="244"/>
      <c r="I8" s="349">
        <f>StockValueC!$H$48</f>
        <v>17.8</v>
      </c>
      <c r="J8" s="349">
        <f>StockValueC!$H$48</f>
        <v>17.8</v>
      </c>
      <c r="K8" s="349">
        <f>StockValueC!$H$48</f>
        <v>17.8</v>
      </c>
      <c r="L8" s="349">
        <f>StockValueC!$H$48</f>
        <v>17.8</v>
      </c>
      <c r="M8" s="349">
        <f>StockValueC!$H$48</f>
        <v>17.8</v>
      </c>
      <c r="N8" s="349">
        <f>StockValueC!$H$48</f>
        <v>17.8</v>
      </c>
      <c r="O8" s="349">
        <f>StockValueC!$H$48</f>
        <v>17.8</v>
      </c>
      <c r="P8" s="349">
        <f>StockValueC!$H$48</f>
        <v>17.8</v>
      </c>
      <c r="Q8" s="349">
        <f>StockValueC!$H$48</f>
        <v>17.8</v>
      </c>
      <c r="R8" s="349">
        <f>StockValueC!$H$48</f>
        <v>17.8</v>
      </c>
      <c r="S8" s="349">
        <f>StockValueC!$H$48</f>
        <v>17.8</v>
      </c>
      <c r="T8" s="349">
        <f>StockValueC!$H$48</f>
        <v>17.8</v>
      </c>
      <c r="U8" s="349">
        <f>StockValueC!$H$48</f>
        <v>17.8</v>
      </c>
      <c r="V8" s="349">
        <f>StockValueC!$H$48</f>
        <v>17.8</v>
      </c>
      <c r="W8" s="349">
        <f>StockValueC!$H$48</f>
        <v>17.8</v>
      </c>
      <c r="X8" s="349">
        <f>StockValueC!$H$48</f>
        <v>17.8</v>
      </c>
      <c r="Y8" s="349">
        <f>StockValueC!$H$48</f>
        <v>17.8</v>
      </c>
      <c r="Z8" s="349">
        <f>StockValueC!$H$48</f>
        <v>17.8</v>
      </c>
      <c r="AA8" s="349">
        <f>StockValueC!$H$48</f>
        <v>17.8</v>
      </c>
      <c r="AB8" s="349">
        <f>StockValueC!$H$48</f>
        <v>17.8</v>
      </c>
      <c r="AC8" s="349">
        <f>StockValueC!$H$48</f>
        <v>17.8</v>
      </c>
      <c r="AD8" s="349">
        <f>StockValueC!$H$48</f>
        <v>17.8</v>
      </c>
      <c r="AE8" s="349">
        <f>StockValueC!$H$48</f>
        <v>17.8</v>
      </c>
      <c r="AF8" s="349">
        <f>StockValueC!$H$48</f>
        <v>17.8</v>
      </c>
      <c r="AG8" s="349">
        <f>StockValueC!$H$48</f>
        <v>17.8</v>
      </c>
      <c r="AH8" s="349">
        <f>StockValueC!$H$48</f>
        <v>17.8</v>
      </c>
      <c r="AI8" s="349">
        <f>StockValueC!$H$48</f>
        <v>17.8</v>
      </c>
      <c r="AJ8" s="349">
        <f>StockValueC!$H$48</f>
        <v>17.8</v>
      </c>
      <c r="AK8" s="349">
        <f>StockValueC!$H$48</f>
        <v>17.8</v>
      </c>
      <c r="AL8" s="349">
        <f>StockValueC!$H$48</f>
        <v>17.8</v>
      </c>
      <c r="AM8" s="349">
        <f>StockValueC!$H$48</f>
        <v>17.8</v>
      </c>
      <c r="AN8" s="349">
        <f>StockValueC!$H$48</f>
        <v>17.8</v>
      </c>
      <c r="AO8" s="349">
        <f>StockValueC!$H$48</f>
        <v>17.8</v>
      </c>
      <c r="AP8" s="349">
        <f>StockValueC!$H$48</f>
        <v>17.8</v>
      </c>
      <c r="AQ8" s="349">
        <f>StockValueC!$H$48</f>
        <v>17.8</v>
      </c>
      <c r="AR8" s="349">
        <f>StockValueC!$H$48</f>
        <v>17.8</v>
      </c>
      <c r="AS8" s="349">
        <f>StockValueC!$H$48</f>
        <v>17.8</v>
      </c>
      <c r="AT8" s="349">
        <f>StockValueC!$H$48</f>
        <v>17.8</v>
      </c>
      <c r="AU8" s="349">
        <f>StockValueC!$H$48</f>
        <v>17.8</v>
      </c>
      <c r="AV8" s="349">
        <f>StockValueC!$H$48</f>
        <v>17.8</v>
      </c>
      <c r="AW8" s="349">
        <f>StockValueC!$H$48</f>
        <v>17.8</v>
      </c>
      <c r="AX8" s="349">
        <f>StockValueC!$H$48</f>
        <v>17.8</v>
      </c>
      <c r="AY8" s="349">
        <f>StockValueC!$H$48</f>
        <v>17.8</v>
      </c>
      <c r="AZ8" s="349">
        <f>StockValueC!$H$48</f>
        <v>17.8</v>
      </c>
    </row>
    <row r="9" spans="1:52" x14ac:dyDescent="0.25">
      <c r="E9" t="str">
        <f>'Summarized Quantified Calcs'!E9</f>
        <v>Travel Time Savings - Transit (out-of-vehicle)</v>
      </c>
      <c r="G9" s="420" t="s">
        <v>900</v>
      </c>
      <c r="H9" s="244"/>
      <c r="I9" s="349">
        <f>StockValueC!$H$59</f>
        <v>32.4</v>
      </c>
      <c r="J9" s="349">
        <f>StockValueC!$H$59</f>
        <v>32.4</v>
      </c>
      <c r="K9" s="349">
        <f>StockValueC!$H$59</f>
        <v>32.4</v>
      </c>
      <c r="L9" s="349">
        <f>StockValueC!$H$59</f>
        <v>32.4</v>
      </c>
      <c r="M9" s="349">
        <f>StockValueC!$H$59</f>
        <v>32.4</v>
      </c>
      <c r="N9" s="349">
        <f>StockValueC!$H$59</f>
        <v>32.4</v>
      </c>
      <c r="O9" s="349">
        <f>StockValueC!$H$59</f>
        <v>32.4</v>
      </c>
      <c r="P9" s="349">
        <f>StockValueC!$H$59</f>
        <v>32.4</v>
      </c>
      <c r="Q9" s="349">
        <f>StockValueC!$H$59</f>
        <v>32.4</v>
      </c>
      <c r="R9" s="349">
        <f>StockValueC!$H$59</f>
        <v>32.4</v>
      </c>
      <c r="S9" s="349">
        <f>StockValueC!$H$59</f>
        <v>32.4</v>
      </c>
      <c r="T9" s="349">
        <f>StockValueC!$H$59</f>
        <v>32.4</v>
      </c>
      <c r="U9" s="349">
        <f>StockValueC!$H$59</f>
        <v>32.4</v>
      </c>
      <c r="V9" s="349">
        <f>StockValueC!$H$59</f>
        <v>32.4</v>
      </c>
      <c r="W9" s="349">
        <f>StockValueC!$H$59</f>
        <v>32.4</v>
      </c>
      <c r="X9" s="349">
        <f>StockValueC!$H$59</f>
        <v>32.4</v>
      </c>
      <c r="Y9" s="349">
        <f>StockValueC!$H$59</f>
        <v>32.4</v>
      </c>
      <c r="Z9" s="349">
        <f>StockValueC!$H$59</f>
        <v>32.4</v>
      </c>
      <c r="AA9" s="349">
        <f>StockValueC!$H$59</f>
        <v>32.4</v>
      </c>
      <c r="AB9" s="349">
        <f>StockValueC!$H$59</f>
        <v>32.4</v>
      </c>
      <c r="AC9" s="349">
        <f>StockValueC!$H$59</f>
        <v>32.4</v>
      </c>
      <c r="AD9" s="349">
        <f>StockValueC!$H$59</f>
        <v>32.4</v>
      </c>
      <c r="AE9" s="349">
        <f>StockValueC!$H$59</f>
        <v>32.4</v>
      </c>
      <c r="AF9" s="349">
        <f>StockValueC!$H$59</f>
        <v>32.4</v>
      </c>
      <c r="AG9" s="349">
        <f>StockValueC!$H$59</f>
        <v>32.4</v>
      </c>
      <c r="AH9" s="349">
        <f>StockValueC!$H$59</f>
        <v>32.4</v>
      </c>
      <c r="AI9" s="349">
        <f>StockValueC!$H$59</f>
        <v>32.4</v>
      </c>
      <c r="AJ9" s="349">
        <f>StockValueC!$H$59</f>
        <v>32.4</v>
      </c>
      <c r="AK9" s="349">
        <f>StockValueC!$H$59</f>
        <v>32.4</v>
      </c>
      <c r="AL9" s="349">
        <f>StockValueC!$H$59</f>
        <v>32.4</v>
      </c>
      <c r="AM9" s="349">
        <f>StockValueC!$H$59</f>
        <v>32.4</v>
      </c>
      <c r="AN9" s="349">
        <f>StockValueC!$H$59</f>
        <v>32.4</v>
      </c>
      <c r="AO9" s="349">
        <f>StockValueC!$H$59</f>
        <v>32.4</v>
      </c>
      <c r="AP9" s="349">
        <f>StockValueC!$H$59</f>
        <v>32.4</v>
      </c>
      <c r="AQ9" s="349">
        <f>StockValueC!$H$59</f>
        <v>32.4</v>
      </c>
      <c r="AR9" s="349">
        <f>StockValueC!$H$59</f>
        <v>32.4</v>
      </c>
      <c r="AS9" s="349">
        <f>StockValueC!$H$59</f>
        <v>32.4</v>
      </c>
      <c r="AT9" s="349">
        <f>StockValueC!$H$59</f>
        <v>32.4</v>
      </c>
      <c r="AU9" s="349">
        <f>StockValueC!$H$59</f>
        <v>32.4</v>
      </c>
      <c r="AV9" s="349">
        <f>StockValueC!$H$59</f>
        <v>32.4</v>
      </c>
      <c r="AW9" s="349">
        <f>StockValueC!$H$59</f>
        <v>32.4</v>
      </c>
      <c r="AX9" s="349">
        <f>StockValueC!$H$59</f>
        <v>32.4</v>
      </c>
      <c r="AY9" s="349">
        <f>StockValueC!$H$59</f>
        <v>32.4</v>
      </c>
      <c r="AZ9" s="349">
        <f>StockValueC!$H$59</f>
        <v>32.4</v>
      </c>
    </row>
    <row r="10" spans="1:52" x14ac:dyDescent="0.25">
      <c r="E10" t="str">
        <f>'Summarized Quantified Calcs'!E10</f>
        <v>Travel Time Savings - Intercity Rail Passengers</v>
      </c>
      <c r="G10" s="420" t="s">
        <v>900</v>
      </c>
      <c r="H10" s="244"/>
      <c r="I10" s="349">
        <f>StockValueC!$H$56</f>
        <v>24.133800000000001</v>
      </c>
      <c r="J10" s="349">
        <f>StockValueC!$H$56</f>
        <v>24.133800000000001</v>
      </c>
      <c r="K10" s="349">
        <f>StockValueC!$H$56</f>
        <v>24.133800000000001</v>
      </c>
      <c r="L10" s="349">
        <f>StockValueC!$H$56</f>
        <v>24.133800000000001</v>
      </c>
      <c r="M10" s="349">
        <f>StockValueC!$H$56</f>
        <v>24.133800000000001</v>
      </c>
      <c r="N10" s="349">
        <f>StockValueC!$H$56</f>
        <v>24.133800000000001</v>
      </c>
      <c r="O10" s="349">
        <f>StockValueC!$H$56</f>
        <v>24.133800000000001</v>
      </c>
      <c r="P10" s="349">
        <f>StockValueC!$H$56</f>
        <v>24.133800000000001</v>
      </c>
      <c r="Q10" s="349">
        <f>StockValueC!$H$56</f>
        <v>24.133800000000001</v>
      </c>
      <c r="R10" s="349">
        <f>StockValueC!$H$56</f>
        <v>24.133800000000001</v>
      </c>
      <c r="S10" s="349">
        <f>StockValueC!$H$56</f>
        <v>24.133800000000001</v>
      </c>
      <c r="T10" s="349">
        <f>StockValueC!$H$56</f>
        <v>24.133800000000001</v>
      </c>
      <c r="U10" s="349">
        <f>StockValueC!$H$56</f>
        <v>24.133800000000001</v>
      </c>
      <c r="V10" s="349">
        <f>StockValueC!$H$56</f>
        <v>24.133800000000001</v>
      </c>
      <c r="W10" s="349">
        <f>StockValueC!$H$56</f>
        <v>24.133800000000001</v>
      </c>
      <c r="X10" s="349">
        <f>StockValueC!$H$56</f>
        <v>24.133800000000001</v>
      </c>
      <c r="Y10" s="349">
        <f>StockValueC!$H$56</f>
        <v>24.133800000000001</v>
      </c>
      <c r="Z10" s="349">
        <f>StockValueC!$H$56</f>
        <v>24.133800000000001</v>
      </c>
      <c r="AA10" s="349">
        <f>StockValueC!$H$56</f>
        <v>24.133800000000001</v>
      </c>
      <c r="AB10" s="349">
        <f>StockValueC!$H$56</f>
        <v>24.133800000000001</v>
      </c>
      <c r="AC10" s="349">
        <f>StockValueC!$H$56</f>
        <v>24.133800000000001</v>
      </c>
      <c r="AD10" s="349">
        <f>StockValueC!$H$56</f>
        <v>24.133800000000001</v>
      </c>
      <c r="AE10" s="349">
        <f>StockValueC!$H$56</f>
        <v>24.133800000000001</v>
      </c>
      <c r="AF10" s="349">
        <f>StockValueC!$H$56</f>
        <v>24.133800000000001</v>
      </c>
      <c r="AG10" s="349">
        <f>StockValueC!$H$56</f>
        <v>24.133800000000001</v>
      </c>
      <c r="AH10" s="349">
        <f>StockValueC!$H$56</f>
        <v>24.133800000000001</v>
      </c>
      <c r="AI10" s="349">
        <f>StockValueC!$H$56</f>
        <v>24.133800000000001</v>
      </c>
      <c r="AJ10" s="349">
        <f>StockValueC!$H$56</f>
        <v>24.133800000000001</v>
      </c>
      <c r="AK10" s="349">
        <f>StockValueC!$H$56</f>
        <v>24.133800000000001</v>
      </c>
      <c r="AL10" s="349">
        <f>StockValueC!$H$56</f>
        <v>24.133800000000001</v>
      </c>
      <c r="AM10" s="349">
        <f>StockValueC!$H$56</f>
        <v>24.133800000000001</v>
      </c>
      <c r="AN10" s="349">
        <f>StockValueC!$H$56</f>
        <v>24.133800000000001</v>
      </c>
      <c r="AO10" s="349">
        <f>StockValueC!$H$56</f>
        <v>24.133800000000001</v>
      </c>
      <c r="AP10" s="349">
        <f>StockValueC!$H$56</f>
        <v>24.133800000000001</v>
      </c>
      <c r="AQ10" s="349">
        <f>StockValueC!$H$56</f>
        <v>24.133800000000001</v>
      </c>
      <c r="AR10" s="349">
        <f>StockValueC!$H$56</f>
        <v>24.133800000000001</v>
      </c>
      <c r="AS10" s="349">
        <f>StockValueC!$H$56</f>
        <v>24.133800000000001</v>
      </c>
      <c r="AT10" s="349">
        <f>StockValueC!$H$56</f>
        <v>24.133800000000001</v>
      </c>
      <c r="AU10" s="349">
        <f>StockValueC!$H$56</f>
        <v>24.133800000000001</v>
      </c>
      <c r="AV10" s="349">
        <f>StockValueC!$H$56</f>
        <v>24.133800000000001</v>
      </c>
      <c r="AW10" s="349">
        <f>StockValueC!$H$56</f>
        <v>24.133800000000001</v>
      </c>
      <c r="AX10" s="349">
        <f>StockValueC!$H$56</f>
        <v>24.133800000000001</v>
      </c>
      <c r="AY10" s="349">
        <f>StockValueC!$H$56</f>
        <v>24.133800000000001</v>
      </c>
      <c r="AZ10" s="349">
        <f>StockValueC!$H$56</f>
        <v>24.133800000000001</v>
      </c>
    </row>
    <row r="11" spans="1:52" x14ac:dyDescent="0.25">
      <c r="E11" t="str">
        <f>'Summarized Quantified Calcs'!E11</f>
        <v>Travel Time Savings - Pedestrians/Bicyclists</v>
      </c>
      <c r="G11" s="420" t="s">
        <v>900</v>
      </c>
      <c r="H11" s="244"/>
      <c r="I11" s="349">
        <f>StockValueC!$H$59</f>
        <v>32.4</v>
      </c>
      <c r="J11" s="349">
        <f>StockValueC!$H$59</f>
        <v>32.4</v>
      </c>
      <c r="K11" s="349">
        <f>StockValueC!$H$59</f>
        <v>32.4</v>
      </c>
      <c r="L11" s="349">
        <f>StockValueC!$H$59</f>
        <v>32.4</v>
      </c>
      <c r="M11" s="349">
        <f>StockValueC!$H$59</f>
        <v>32.4</v>
      </c>
      <c r="N11" s="349">
        <f>StockValueC!$H$59</f>
        <v>32.4</v>
      </c>
      <c r="O11" s="349">
        <f>StockValueC!$H$59</f>
        <v>32.4</v>
      </c>
      <c r="P11" s="349">
        <f>StockValueC!$H$59</f>
        <v>32.4</v>
      </c>
      <c r="Q11" s="349">
        <f>StockValueC!$H$59</f>
        <v>32.4</v>
      </c>
      <c r="R11" s="349">
        <f>StockValueC!$H$59</f>
        <v>32.4</v>
      </c>
      <c r="S11" s="349">
        <f>StockValueC!$H$59</f>
        <v>32.4</v>
      </c>
      <c r="T11" s="349">
        <f>StockValueC!$H$59</f>
        <v>32.4</v>
      </c>
      <c r="U11" s="349">
        <f>StockValueC!$H$59</f>
        <v>32.4</v>
      </c>
      <c r="V11" s="349">
        <f>StockValueC!$H$59</f>
        <v>32.4</v>
      </c>
      <c r="W11" s="349">
        <f>StockValueC!$H$59</f>
        <v>32.4</v>
      </c>
      <c r="X11" s="349">
        <f>StockValueC!$H$59</f>
        <v>32.4</v>
      </c>
      <c r="Y11" s="349">
        <f>StockValueC!$H$59</f>
        <v>32.4</v>
      </c>
      <c r="Z11" s="349">
        <f>StockValueC!$H$59</f>
        <v>32.4</v>
      </c>
      <c r="AA11" s="349">
        <f>StockValueC!$H$59</f>
        <v>32.4</v>
      </c>
      <c r="AB11" s="349">
        <f>StockValueC!$H$59</f>
        <v>32.4</v>
      </c>
      <c r="AC11" s="349">
        <f>StockValueC!$H$59</f>
        <v>32.4</v>
      </c>
      <c r="AD11" s="349">
        <f>StockValueC!$H$59</f>
        <v>32.4</v>
      </c>
      <c r="AE11" s="349">
        <f>StockValueC!$H$59</f>
        <v>32.4</v>
      </c>
      <c r="AF11" s="349">
        <f>StockValueC!$H$59</f>
        <v>32.4</v>
      </c>
      <c r="AG11" s="349">
        <f>StockValueC!$H$59</f>
        <v>32.4</v>
      </c>
      <c r="AH11" s="349">
        <f>StockValueC!$H$59</f>
        <v>32.4</v>
      </c>
      <c r="AI11" s="349">
        <f>StockValueC!$H$59</f>
        <v>32.4</v>
      </c>
      <c r="AJ11" s="349">
        <f>StockValueC!$H$59</f>
        <v>32.4</v>
      </c>
      <c r="AK11" s="349">
        <f>StockValueC!$H$59</f>
        <v>32.4</v>
      </c>
      <c r="AL11" s="349">
        <f>StockValueC!$H$59</f>
        <v>32.4</v>
      </c>
      <c r="AM11" s="349">
        <f>StockValueC!$H$59</f>
        <v>32.4</v>
      </c>
      <c r="AN11" s="349">
        <f>StockValueC!$H$59</f>
        <v>32.4</v>
      </c>
      <c r="AO11" s="349">
        <f>StockValueC!$H$59</f>
        <v>32.4</v>
      </c>
      <c r="AP11" s="349">
        <f>StockValueC!$H$59</f>
        <v>32.4</v>
      </c>
      <c r="AQ11" s="349">
        <f>StockValueC!$H$59</f>
        <v>32.4</v>
      </c>
      <c r="AR11" s="349">
        <f>StockValueC!$H$59</f>
        <v>32.4</v>
      </c>
      <c r="AS11" s="349">
        <f>StockValueC!$H$59</f>
        <v>32.4</v>
      </c>
      <c r="AT11" s="349">
        <f>StockValueC!$H$59</f>
        <v>32.4</v>
      </c>
      <c r="AU11" s="349">
        <f>StockValueC!$H$59</f>
        <v>32.4</v>
      </c>
      <c r="AV11" s="349">
        <f>StockValueC!$H$59</f>
        <v>32.4</v>
      </c>
      <c r="AW11" s="349">
        <f>StockValueC!$H$59</f>
        <v>32.4</v>
      </c>
      <c r="AX11" s="349">
        <f>StockValueC!$H$59</f>
        <v>32.4</v>
      </c>
      <c r="AY11" s="349">
        <f>StockValueC!$H$59</f>
        <v>32.4</v>
      </c>
      <c r="AZ11" s="349">
        <f>StockValueC!$H$59</f>
        <v>32.4</v>
      </c>
    </row>
    <row r="12" spans="1:52" x14ac:dyDescent="0.25">
      <c r="E12" t="s">
        <v>901</v>
      </c>
      <c r="G12" s="420" t="s">
        <v>902</v>
      </c>
      <c r="I12" s="351">
        <f>StockValueR!I$44-StockValueC!$H$17-StockValueC!$H$20</f>
        <v>2.4803087846854384</v>
      </c>
      <c r="J12" s="351">
        <f>StockValueR!J$44-StockValueC!$H$17-StockValueC!$H$20</f>
        <v>2.4803087846854384</v>
      </c>
      <c r="K12" s="351">
        <f>StockValueR!K$44-StockValueC!$H$17-StockValueC!$H$20</f>
        <v>2.3594840370023062</v>
      </c>
      <c r="L12" s="351">
        <f>StockValueR!L$44-StockValueC!$H$17-StockValueC!$H$20</f>
        <v>2.2531183956881335</v>
      </c>
      <c r="M12" s="351">
        <f>StockValueR!M$44-StockValueC!$H$17-StockValueC!$H$20</f>
        <v>2.3565144476265303</v>
      </c>
      <c r="N12" s="351">
        <f>StockValueR!N$44-StockValueC!$H$17-StockValueC!$H$20</f>
        <v>2.3540181875628319</v>
      </c>
      <c r="O12" s="351">
        <f>StockValueR!O$44-StockValueC!$H$17-StockValueC!$H$20</f>
        <v>2.3503870892701757</v>
      </c>
      <c r="P12" s="351">
        <f>StockValueR!P$44-StockValueC!$H$17-StockValueC!$H$20</f>
        <v>2.358862852286455</v>
      </c>
      <c r="Q12" s="351">
        <f>StockValueR!Q$44-StockValueC!$H$17-StockValueC!$H$20</f>
        <v>2.3824678714887941</v>
      </c>
      <c r="R12" s="351">
        <f>StockValueR!R$44-StockValueC!$H$17-StockValueC!$H$20</f>
        <v>2.4001097094389676</v>
      </c>
      <c r="S12" s="351">
        <f>StockValueR!S$44-StockValueC!$H$17-StockValueC!$H$20</f>
        <v>2.3955425136224244</v>
      </c>
      <c r="T12" s="351">
        <f>StockValueR!T$44-StockValueC!$H$17-StockValueC!$H$20</f>
        <v>2.4763301301839133</v>
      </c>
      <c r="U12" s="351">
        <f>StockValueR!U$44-StockValueC!$H$17-StockValueC!$H$20</f>
        <v>2.4890514555085286</v>
      </c>
      <c r="V12" s="351">
        <f>StockValueR!V$44-StockValueC!$H$17-StockValueC!$H$20</f>
        <v>2.506334216049539</v>
      </c>
      <c r="W12" s="351">
        <f>StockValueR!W$44-StockValueC!$H$17-StockValueC!$H$20</f>
        <v>2.5115350778822512</v>
      </c>
      <c r="X12" s="351">
        <f>StockValueR!X$44-StockValueC!$H$17-StockValueC!$H$20</f>
        <v>2.5245252312137261</v>
      </c>
      <c r="Y12" s="351">
        <f>StockValueR!Y$44-StockValueC!$H$17-StockValueC!$H$20</f>
        <v>2.5485565348269423</v>
      </c>
      <c r="Z12" s="351">
        <f>StockValueR!Z$44-StockValueC!$H$17-StockValueC!$H$20</f>
        <v>2.574954485000549</v>
      </c>
      <c r="AA12" s="351">
        <f>StockValueR!AA$44-StockValueC!$H$17-StockValueC!$H$20</f>
        <v>2.5923447767443042</v>
      </c>
      <c r="AB12" s="351">
        <f>StockValueR!AB$44-StockValueC!$H$17-StockValueC!$H$20</f>
        <v>2.604015752642117</v>
      </c>
      <c r="AC12" s="351">
        <f>StockValueR!AC$44-StockValueC!$H$17-StockValueC!$H$20</f>
        <v>2.6309331169289774</v>
      </c>
      <c r="AD12" s="351">
        <f>StockValueR!AD$44-StockValueC!$H$17-StockValueC!$H$20</f>
        <v>2.6457791436078093</v>
      </c>
      <c r="AE12" s="351">
        <f>StockValueR!AE$44-StockValueC!$H$17-StockValueC!$H$20</f>
        <v>2.6473479470478409</v>
      </c>
      <c r="AF12" s="351">
        <f>StockValueR!AF$44-StockValueC!$H$17-StockValueC!$H$20</f>
        <v>2.6816753633237873</v>
      </c>
      <c r="AG12" s="351">
        <f>StockValueR!AG$44-StockValueC!$H$17-StockValueC!$H$20</f>
        <v>2.719580112291017</v>
      </c>
      <c r="AH12" s="351">
        <f>StockValueR!AH$44-StockValueC!$H$17-StockValueC!$H$20</f>
        <v>2.7331117620363097</v>
      </c>
      <c r="AI12" s="351">
        <f>StockValueR!AI$44-StockValueC!$H$17-StockValueC!$H$20</f>
        <v>2.7570086516460961</v>
      </c>
      <c r="AJ12" s="351">
        <f>StockValueR!AJ$44-StockValueC!$H$17-StockValueC!$H$20</f>
        <v>2.7648209855454464</v>
      </c>
      <c r="AK12" s="351">
        <f>StockValueR!AK$44-StockValueC!$H$17-StockValueC!$H$20</f>
        <v>2.758049400072653</v>
      </c>
      <c r="AL12" s="351">
        <f>StockValueR!AL$44-StockValueC!$H$17-StockValueC!$H$20</f>
        <v>2.7549818804943778</v>
      </c>
      <c r="AM12" s="351">
        <f>StockValueR!AM$44-StockValueC!$H$17-StockValueC!$H$20</f>
        <v>2.7467624641846395</v>
      </c>
      <c r="AN12" s="351">
        <f>StockValueR!AN$44-StockValueC!$H$17-StockValueC!$H$20</f>
        <v>2.6211486910885675</v>
      </c>
      <c r="AO12" s="351">
        <f>StockValueR!AO$44-StockValueC!$H$17-StockValueC!$H$20</f>
        <v>2.5001850991017056</v>
      </c>
      <c r="AP12" s="351">
        <f>StockValueR!AP$44-StockValueC!$H$17-StockValueC!$H$20</f>
        <v>2.3836995400287124</v>
      </c>
      <c r="AQ12" s="351">
        <f>StockValueR!AQ$44-StockValueC!$H$17-StockValueC!$H$20</f>
        <v>2.2715262385445643</v>
      </c>
      <c r="AR12" s="351">
        <f>StockValueR!AR$44-StockValueC!$H$17-StockValueC!$H$20</f>
        <v>2.1635055562729635</v>
      </c>
      <c r="AS12" s="351">
        <f>StockValueR!AS$44-StockValueC!$H$17-StockValueC!$H$20</f>
        <v>2.0594837645984887</v>
      </c>
      <c r="AT12" s="351">
        <f>StockValueR!AT$44-StockValueC!$H$17-StockValueC!$H$20</f>
        <v>1.9593128258891639</v>
      </c>
      <c r="AU12" s="351">
        <f>StockValueR!AU$44-StockValueC!$H$17-StockValueC!$H$20</f>
        <v>1.8628501828181028</v>
      </c>
      <c r="AV12" s="351">
        <f>StockValueR!AV$44-StockValueC!$H$17-StockValueC!$H$20</f>
        <v>1.7699585554843882</v>
      </c>
      <c r="AW12" s="351">
        <f>StockValueR!AW$44-StockValueC!$H$17-StockValueC!$H$20</f>
        <v>1.680505746044477</v>
      </c>
      <c r="AX12" s="351">
        <f>StockValueR!AX$44-StockValueC!$H$17-StockValueC!$H$20</f>
        <v>1.5943644505760881</v>
      </c>
      <c r="AY12" s="351">
        <f>StockValueR!AY$44-StockValueC!$H$17-StockValueC!$H$20</f>
        <v>1.5114120779068223</v>
      </c>
      <c r="AZ12" s="351">
        <f>StockValueR!AZ$44-StockValueC!$H$17-StockValueC!$H$20</f>
        <v>1.4315305751496936</v>
      </c>
    </row>
    <row r="13" spans="1:52" x14ac:dyDescent="0.25">
      <c r="E13" t="s">
        <v>903</v>
      </c>
      <c r="G13" s="420" t="s">
        <v>902</v>
      </c>
      <c r="I13" s="351">
        <f>IF(I$2&lt;$F$2,0,StockValueR!I$44-StockValueC!$H$17-StockValueC!$H$20)</f>
        <v>2.4803087846854384</v>
      </c>
      <c r="J13" s="351">
        <f>IF(J$2&lt;$F$2,0,StockValueR!J$44-StockValueC!$H$17-StockValueC!$H$20)</f>
        <v>2.4803087846854384</v>
      </c>
      <c r="K13" s="351">
        <f>IF(K$2&lt;$F$2,0,StockValueR!K$44-StockValueC!$H$17-StockValueC!$H$20)</f>
        <v>2.3594840370023062</v>
      </c>
      <c r="L13" s="351">
        <f>IF(L$2&lt;$F$2,0,StockValueR!L$44-StockValueC!$H$17-StockValueC!$H$20)</f>
        <v>2.2531183956881335</v>
      </c>
      <c r="M13" s="351">
        <f>IF(M$2&lt;$F$2,0,StockValueR!M$44-StockValueC!$H$17-StockValueC!$H$20)</f>
        <v>2.3565144476265303</v>
      </c>
      <c r="N13" s="351">
        <f>IF(N$2&lt;$F$2,0,StockValueR!N$44-StockValueC!$H$17-StockValueC!$H$20)</f>
        <v>2.3540181875628319</v>
      </c>
      <c r="O13" s="351">
        <f>IF(O$2&lt;$F$2,0,StockValueR!O$44-StockValueC!$H$17-StockValueC!$H$20)</f>
        <v>2.3503870892701757</v>
      </c>
      <c r="P13" s="351">
        <f>IF(P$2&lt;$F$2,0,StockValueR!P$44-StockValueC!$H$17-StockValueC!$H$20)</f>
        <v>2.358862852286455</v>
      </c>
      <c r="Q13" s="351">
        <f>IF(Q$2&lt;$F$2,0,StockValueR!Q$44-StockValueC!$H$17-StockValueC!$H$20)</f>
        <v>2.3824678714887941</v>
      </c>
      <c r="R13" s="351">
        <f>IF(R$2&lt;$F$2,0,StockValueR!R$44-StockValueC!$H$17-StockValueC!$H$20)</f>
        <v>2.4001097094389676</v>
      </c>
      <c r="S13" s="351">
        <f>IF(S$2&lt;$F$2,0,StockValueR!S$44-StockValueC!$H$17-StockValueC!$H$20)</f>
        <v>2.3955425136224244</v>
      </c>
      <c r="T13" s="351">
        <f>IF(T$2&lt;$F$2,0,StockValueR!T$44-StockValueC!$H$17-StockValueC!$H$20)</f>
        <v>2.4763301301839133</v>
      </c>
      <c r="U13" s="351">
        <f>IF(U$2&lt;$F$2,0,StockValueR!U$44-StockValueC!$H$17-StockValueC!$H$20)</f>
        <v>2.4890514555085286</v>
      </c>
      <c r="V13" s="351">
        <f>IF(V$2&lt;$F$2,0,StockValueR!V$44-StockValueC!$H$17-StockValueC!$H$20)</f>
        <v>2.506334216049539</v>
      </c>
      <c r="W13" s="351">
        <f>IF(W$2&lt;$F$2,0,StockValueR!W$44-StockValueC!$H$17-StockValueC!$H$20)</f>
        <v>2.5115350778822512</v>
      </c>
      <c r="X13" s="351">
        <f>IF(X$2&lt;$F$2,0,StockValueR!X$44-StockValueC!$H$17-StockValueC!$H$20)</f>
        <v>2.5245252312137261</v>
      </c>
      <c r="Y13" s="351">
        <f>IF(Y$2&lt;$F$2,0,StockValueR!Y$44-StockValueC!$H$17-StockValueC!$H$20)</f>
        <v>2.5485565348269423</v>
      </c>
      <c r="Z13" s="351">
        <f>IF(Z$2&lt;$F$2,0,StockValueR!Z$44-StockValueC!$H$17-StockValueC!$H$20)</f>
        <v>2.574954485000549</v>
      </c>
      <c r="AA13" s="351">
        <f>IF(AA$2&lt;$F$2,0,StockValueR!AA$44-StockValueC!$H$17-StockValueC!$H$20)</f>
        <v>2.5923447767443042</v>
      </c>
      <c r="AB13" s="351">
        <f>IF(AB$2&lt;$F$2,0,StockValueR!AB$44-StockValueC!$H$17-StockValueC!$H$20)</f>
        <v>2.604015752642117</v>
      </c>
      <c r="AC13" s="351">
        <f>IF(AC$2&lt;$F$2,0,StockValueR!AC$44-StockValueC!$H$17-StockValueC!$H$20)</f>
        <v>2.6309331169289774</v>
      </c>
      <c r="AD13" s="351">
        <f>IF(AD$2&lt;$F$2,0,StockValueR!AD$44-StockValueC!$H$17-StockValueC!$H$20)</f>
        <v>2.6457791436078093</v>
      </c>
      <c r="AE13" s="351">
        <f>IF(AE$2&lt;$F$2,0,StockValueR!AE$44-StockValueC!$H$17-StockValueC!$H$20)</f>
        <v>2.6473479470478409</v>
      </c>
      <c r="AF13" s="351">
        <f>IF(AF$2&lt;$F$2,0,StockValueR!AF$44-StockValueC!$H$17-StockValueC!$H$20)</f>
        <v>2.6816753633237873</v>
      </c>
      <c r="AG13" s="351">
        <f>IF(AG$2&lt;$F$2,0,StockValueR!AG$44-StockValueC!$H$17-StockValueC!$H$20)</f>
        <v>2.719580112291017</v>
      </c>
      <c r="AH13" s="351">
        <f>IF(AH$2&lt;$F$2,0,StockValueR!AH$44-StockValueC!$H$17-StockValueC!$H$20)</f>
        <v>2.7331117620363097</v>
      </c>
      <c r="AI13" s="351">
        <f>IF(AI$2&lt;$F$2,0,StockValueR!AI$44-StockValueC!$H$17-StockValueC!$H$20)</f>
        <v>2.7570086516460961</v>
      </c>
      <c r="AJ13" s="351">
        <f>IF(AJ$2&lt;$F$2,0,StockValueR!AJ$44-StockValueC!$H$17-StockValueC!$H$20)</f>
        <v>2.7648209855454464</v>
      </c>
      <c r="AK13" s="351">
        <f>IF(AK$2&lt;$F$2,0,StockValueR!AK$44-StockValueC!$H$17-StockValueC!$H$20)</f>
        <v>2.758049400072653</v>
      </c>
      <c r="AL13" s="351">
        <f>IF(AL$2&lt;$F$2,0,StockValueR!AL$44-StockValueC!$H$17-StockValueC!$H$20)</f>
        <v>2.7549818804943778</v>
      </c>
      <c r="AM13" s="351">
        <f>IF(AM$2&lt;$F$2,0,StockValueR!AM$44-StockValueC!$H$17-StockValueC!$H$20)</f>
        <v>2.7467624641846395</v>
      </c>
      <c r="AN13" s="351">
        <f>IF(AN$2&lt;$F$2,0,StockValueR!AN$44-StockValueC!$H$17-StockValueC!$H$20)</f>
        <v>2.6211486910885675</v>
      </c>
      <c r="AO13" s="351">
        <f>IF(AO$2&lt;$F$2,0,StockValueR!AO$44-StockValueC!$H$17-StockValueC!$H$20)</f>
        <v>2.5001850991017056</v>
      </c>
      <c r="AP13" s="351">
        <f>IF(AP$2&lt;$F$2,0,StockValueR!AP$44-StockValueC!$H$17-StockValueC!$H$20)</f>
        <v>2.3836995400287124</v>
      </c>
      <c r="AQ13" s="351">
        <f>IF(AQ$2&lt;$F$2,0,StockValueR!AQ$44-StockValueC!$H$17-StockValueC!$H$20)</f>
        <v>2.2715262385445643</v>
      </c>
      <c r="AR13" s="351">
        <f>IF(AR$2&lt;$F$2,0,StockValueR!AR$44-StockValueC!$H$17-StockValueC!$H$20)</f>
        <v>2.1635055562729635</v>
      </c>
      <c r="AS13" s="351">
        <f>IF(AS$2&lt;$F$2,0,StockValueR!AS$44-StockValueC!$H$17-StockValueC!$H$20)</f>
        <v>2.0594837645984887</v>
      </c>
      <c r="AT13" s="351">
        <f>IF(AT$2&lt;$F$2,0,StockValueR!AT$44-StockValueC!$H$17-StockValueC!$H$20)</f>
        <v>1.9593128258891639</v>
      </c>
      <c r="AU13" s="351">
        <f>IF(AU$2&lt;$F$2,0,StockValueR!AU$44-StockValueC!$H$17-StockValueC!$H$20)</f>
        <v>1.8628501828181028</v>
      </c>
      <c r="AV13" s="351">
        <f>IF(AV$2&lt;$F$2,0,StockValueR!AV$44-StockValueC!$H$17-StockValueC!$H$20)</f>
        <v>1.7699585554843882</v>
      </c>
      <c r="AW13" s="351">
        <f>IF(AW$2&lt;$F$2,0,StockValueR!AW$44-StockValueC!$H$17-StockValueC!$H$20)</f>
        <v>1.680505746044477</v>
      </c>
      <c r="AX13" s="351">
        <f>IF(AX$2&lt;$F$2,0,StockValueR!AX$44-StockValueC!$H$17-StockValueC!$H$20)</f>
        <v>1.5943644505760881</v>
      </c>
      <c r="AY13" s="351">
        <f>IF(AY$2&lt;$F$2,0,StockValueR!AY$44-StockValueC!$H$17-StockValueC!$H$20)</f>
        <v>1.5114120779068223</v>
      </c>
      <c r="AZ13" s="351">
        <f>IF(AZ$2&lt;$F$2,0,StockValueR!AZ$44-StockValueC!$H$17-StockValueC!$H$20)</f>
        <v>1.4315305751496936</v>
      </c>
    </row>
    <row r="14" spans="1:52" x14ac:dyDescent="0.25">
      <c r="E14" t="s">
        <v>865</v>
      </c>
      <c r="G14" s="420" t="s">
        <v>904</v>
      </c>
      <c r="I14" s="352">
        <f>StockValueC!$H$267</f>
        <v>0.45</v>
      </c>
      <c r="J14" s="352">
        <f>StockValueC!$H$267</f>
        <v>0.45</v>
      </c>
      <c r="K14" s="352">
        <f>StockValueC!$H$267</f>
        <v>0.45</v>
      </c>
      <c r="L14" s="352">
        <f>StockValueC!$H$267</f>
        <v>0.45</v>
      </c>
      <c r="M14" s="352">
        <f>StockValueC!$H$267</f>
        <v>0.45</v>
      </c>
      <c r="N14" s="352">
        <f>StockValueC!$H$267</f>
        <v>0.45</v>
      </c>
      <c r="O14" s="352">
        <f>StockValueC!$H$267</f>
        <v>0.45</v>
      </c>
      <c r="P14" s="352">
        <f>StockValueC!$H$267</f>
        <v>0.45</v>
      </c>
      <c r="Q14" s="352">
        <f>StockValueC!$H$267</f>
        <v>0.45</v>
      </c>
      <c r="R14" s="352">
        <f>StockValueC!$H$267</f>
        <v>0.45</v>
      </c>
      <c r="S14" s="352">
        <f>StockValueC!$H$267</f>
        <v>0.45</v>
      </c>
      <c r="T14" s="352">
        <f>StockValueC!$H$267</f>
        <v>0.45</v>
      </c>
      <c r="U14" s="352">
        <f>StockValueC!$H$267</f>
        <v>0.45</v>
      </c>
      <c r="V14" s="352">
        <f>StockValueC!$H$267</f>
        <v>0.45</v>
      </c>
      <c r="W14" s="352">
        <f>StockValueC!$H$267</f>
        <v>0.45</v>
      </c>
      <c r="X14" s="352">
        <f>StockValueC!$H$267</f>
        <v>0.45</v>
      </c>
      <c r="Y14" s="352">
        <f>StockValueC!$H$267</f>
        <v>0.45</v>
      </c>
      <c r="Z14" s="352">
        <f>StockValueC!$H$267</f>
        <v>0.45</v>
      </c>
      <c r="AA14" s="352">
        <f>StockValueC!$H$267</f>
        <v>0.45</v>
      </c>
      <c r="AB14" s="352">
        <f>StockValueC!$H$267</f>
        <v>0.45</v>
      </c>
      <c r="AC14" s="352">
        <f>StockValueC!$H$267</f>
        <v>0.45</v>
      </c>
      <c r="AD14" s="352">
        <f>StockValueC!$H$267</f>
        <v>0.45</v>
      </c>
      <c r="AE14" s="352">
        <f>StockValueC!$H$267</f>
        <v>0.45</v>
      </c>
      <c r="AF14" s="352">
        <f>StockValueC!$H$267</f>
        <v>0.45</v>
      </c>
      <c r="AG14" s="352">
        <f>StockValueC!$H$267</f>
        <v>0.45</v>
      </c>
      <c r="AH14" s="352">
        <f>StockValueC!$H$267</f>
        <v>0.45</v>
      </c>
      <c r="AI14" s="352">
        <f>StockValueC!$H$267</f>
        <v>0.45</v>
      </c>
      <c r="AJ14" s="352">
        <f>StockValueC!$H$267</f>
        <v>0.45</v>
      </c>
      <c r="AK14" s="352">
        <f>StockValueC!$H$267</f>
        <v>0.45</v>
      </c>
      <c r="AL14" s="352">
        <f>StockValueC!$H$267</f>
        <v>0.45</v>
      </c>
      <c r="AM14" s="352">
        <f>StockValueC!$H$267</f>
        <v>0.45</v>
      </c>
      <c r="AN14" s="352">
        <f>StockValueC!$H$267</f>
        <v>0.45</v>
      </c>
      <c r="AO14" s="352">
        <f>StockValueC!$H$267</f>
        <v>0.45</v>
      </c>
      <c r="AP14" s="352">
        <f>StockValueC!$H$267</f>
        <v>0.45</v>
      </c>
      <c r="AQ14" s="352">
        <f>StockValueC!$H$267</f>
        <v>0.45</v>
      </c>
      <c r="AR14" s="352">
        <f>StockValueC!$H$267</f>
        <v>0.45</v>
      </c>
      <c r="AS14" s="352">
        <f>StockValueC!$H$267</f>
        <v>0.45</v>
      </c>
      <c r="AT14" s="352">
        <f>StockValueC!$H$267</f>
        <v>0.45</v>
      </c>
      <c r="AU14" s="352">
        <f>StockValueC!$H$267</f>
        <v>0.45</v>
      </c>
      <c r="AV14" s="352">
        <f>StockValueC!$H$267</f>
        <v>0.45</v>
      </c>
      <c r="AW14" s="352">
        <f>StockValueC!$H$267</f>
        <v>0.45</v>
      </c>
      <c r="AX14" s="352">
        <f>StockValueC!$H$267</f>
        <v>0.45</v>
      </c>
      <c r="AY14" s="352">
        <f>StockValueC!$H$267</f>
        <v>0.45</v>
      </c>
      <c r="AZ14" s="352">
        <f>StockValueC!$H$267</f>
        <v>0.45</v>
      </c>
    </row>
    <row r="15" spans="1:52" x14ac:dyDescent="0.25">
      <c r="E15" t="s">
        <v>867</v>
      </c>
      <c r="G15" s="420" t="s">
        <v>904</v>
      </c>
      <c r="I15" s="352">
        <f>StockValueC!$H$268</f>
        <v>0.94</v>
      </c>
      <c r="J15" s="352">
        <f>StockValueC!$H$268</f>
        <v>0.94</v>
      </c>
      <c r="K15" s="352">
        <f>StockValueC!$H$268</f>
        <v>0.94</v>
      </c>
      <c r="L15" s="352">
        <f>StockValueC!$H$268</f>
        <v>0.94</v>
      </c>
      <c r="M15" s="352">
        <f>StockValueC!$H$268</f>
        <v>0.94</v>
      </c>
      <c r="N15" s="352">
        <f>StockValueC!$H$268</f>
        <v>0.94</v>
      </c>
      <c r="O15" s="352">
        <f>StockValueC!$H$268</f>
        <v>0.94</v>
      </c>
      <c r="P15" s="352">
        <f>StockValueC!$H$268</f>
        <v>0.94</v>
      </c>
      <c r="Q15" s="352">
        <f>StockValueC!$H$268</f>
        <v>0.94</v>
      </c>
      <c r="R15" s="352">
        <f>StockValueC!$H$268</f>
        <v>0.94</v>
      </c>
      <c r="S15" s="352">
        <f>StockValueC!$H$268</f>
        <v>0.94</v>
      </c>
      <c r="T15" s="352">
        <f>StockValueC!$H$268</f>
        <v>0.94</v>
      </c>
      <c r="U15" s="352">
        <f>StockValueC!$H$268</f>
        <v>0.94</v>
      </c>
      <c r="V15" s="352">
        <f>StockValueC!$H$268</f>
        <v>0.94</v>
      </c>
      <c r="W15" s="352">
        <f>StockValueC!$H$268</f>
        <v>0.94</v>
      </c>
      <c r="X15" s="352">
        <f>StockValueC!$H$268</f>
        <v>0.94</v>
      </c>
      <c r="Y15" s="352">
        <f>StockValueC!$H$268</f>
        <v>0.94</v>
      </c>
      <c r="Z15" s="352">
        <f>StockValueC!$H$268</f>
        <v>0.94</v>
      </c>
      <c r="AA15" s="352">
        <f>StockValueC!$H$268</f>
        <v>0.94</v>
      </c>
      <c r="AB15" s="352">
        <f>StockValueC!$H$268</f>
        <v>0.94</v>
      </c>
      <c r="AC15" s="352">
        <f>StockValueC!$H$268</f>
        <v>0.94</v>
      </c>
      <c r="AD15" s="352">
        <f>StockValueC!$H$268</f>
        <v>0.94</v>
      </c>
      <c r="AE15" s="352">
        <f>StockValueC!$H$268</f>
        <v>0.94</v>
      </c>
      <c r="AF15" s="352">
        <f>StockValueC!$H$268</f>
        <v>0.94</v>
      </c>
      <c r="AG15" s="352">
        <f>StockValueC!$H$268</f>
        <v>0.94</v>
      </c>
      <c r="AH15" s="352">
        <f>StockValueC!$H$268</f>
        <v>0.94</v>
      </c>
      <c r="AI15" s="352">
        <f>StockValueC!$H$268</f>
        <v>0.94</v>
      </c>
      <c r="AJ15" s="352">
        <f>StockValueC!$H$268</f>
        <v>0.94</v>
      </c>
      <c r="AK15" s="352">
        <f>StockValueC!$H$268</f>
        <v>0.94</v>
      </c>
      <c r="AL15" s="352">
        <f>StockValueC!$H$268</f>
        <v>0.94</v>
      </c>
      <c r="AM15" s="352">
        <f>StockValueC!$H$268</f>
        <v>0.94</v>
      </c>
      <c r="AN15" s="352">
        <f>StockValueC!$H$268</f>
        <v>0.94</v>
      </c>
      <c r="AO15" s="352">
        <f>StockValueC!$H$268</f>
        <v>0.94</v>
      </c>
      <c r="AP15" s="352">
        <f>StockValueC!$H$268</f>
        <v>0.94</v>
      </c>
      <c r="AQ15" s="352">
        <f>StockValueC!$H$268</f>
        <v>0.94</v>
      </c>
      <c r="AR15" s="352">
        <f>StockValueC!$H$268</f>
        <v>0.94</v>
      </c>
      <c r="AS15" s="352">
        <f>StockValueC!$H$268</f>
        <v>0.94</v>
      </c>
      <c r="AT15" s="352">
        <f>StockValueC!$H$268</f>
        <v>0.94</v>
      </c>
      <c r="AU15" s="352">
        <f>StockValueC!$H$268</f>
        <v>0.94</v>
      </c>
      <c r="AV15" s="352">
        <f>StockValueC!$H$268</f>
        <v>0.94</v>
      </c>
      <c r="AW15" s="352">
        <f>StockValueC!$H$268</f>
        <v>0.94</v>
      </c>
      <c r="AX15" s="352">
        <f>StockValueC!$H$268</f>
        <v>0.94</v>
      </c>
      <c r="AY15" s="352">
        <f>StockValueC!$H$268</f>
        <v>0.94</v>
      </c>
      <c r="AZ15" s="352">
        <f>StockValueC!$H$268</f>
        <v>0.94</v>
      </c>
    </row>
    <row r="16" spans="1:52" x14ac:dyDescent="0.25">
      <c r="E16" t="s">
        <v>905</v>
      </c>
      <c r="G16" s="420" t="s">
        <v>906</v>
      </c>
      <c r="I16" s="533">
        <f>StockValueR!I$61</f>
        <v>15600</v>
      </c>
      <c r="J16" s="533">
        <f>StockValueR!J$61</f>
        <v>15600</v>
      </c>
      <c r="K16" s="533">
        <f>StockValueR!K$61</f>
        <v>15800</v>
      </c>
      <c r="L16" s="533">
        <f>StockValueR!L$61</f>
        <v>16000</v>
      </c>
      <c r="M16" s="533">
        <f>StockValueR!M$61</f>
        <v>16200</v>
      </c>
      <c r="N16" s="533">
        <f>StockValueR!N$61</f>
        <v>16500</v>
      </c>
      <c r="O16" s="533">
        <f>StockValueR!O$61</f>
        <v>16800</v>
      </c>
      <c r="P16" s="533">
        <f>StockValueR!P$61</f>
        <v>17100</v>
      </c>
      <c r="Q16" s="533">
        <f>StockValueR!Q$61</f>
        <v>17400</v>
      </c>
      <c r="R16" s="533">
        <f>StockValueR!R$61</f>
        <v>17700</v>
      </c>
      <c r="S16" s="533">
        <f>StockValueR!S$61</f>
        <v>18100</v>
      </c>
      <c r="T16" s="533">
        <f>StockValueR!T$61</f>
        <v>18100</v>
      </c>
      <c r="U16" s="533">
        <f>StockValueR!U$61</f>
        <v>18100</v>
      </c>
      <c r="V16" s="533">
        <f>StockValueR!V$61</f>
        <v>18100</v>
      </c>
      <c r="W16" s="533">
        <f>StockValueR!W$61</f>
        <v>18100</v>
      </c>
      <c r="X16" s="533">
        <f>StockValueR!X$61</f>
        <v>18100</v>
      </c>
      <c r="Y16" s="533">
        <f>StockValueR!Y$61</f>
        <v>18100</v>
      </c>
      <c r="Z16" s="533">
        <f>StockValueR!Z$61</f>
        <v>18100</v>
      </c>
      <c r="AA16" s="533">
        <f>StockValueR!AA$61</f>
        <v>18100</v>
      </c>
      <c r="AB16" s="533">
        <f>StockValueR!AB$61</f>
        <v>18100</v>
      </c>
      <c r="AC16" s="533">
        <f>StockValueR!AC$61</f>
        <v>18100</v>
      </c>
      <c r="AD16" s="533">
        <f>StockValueR!AD$61</f>
        <v>18100</v>
      </c>
      <c r="AE16" s="533">
        <f>StockValueR!AE$61</f>
        <v>18100</v>
      </c>
      <c r="AF16" s="533">
        <f>StockValueR!AF$61</f>
        <v>18100</v>
      </c>
      <c r="AG16" s="533">
        <f>StockValueR!AG$61</f>
        <v>18100</v>
      </c>
      <c r="AH16" s="533">
        <f>StockValueR!AH$61</f>
        <v>18100</v>
      </c>
      <c r="AI16" s="533">
        <f>StockValueR!AI$61</f>
        <v>18100</v>
      </c>
      <c r="AJ16" s="533">
        <f>StockValueR!AJ$61</f>
        <v>18100</v>
      </c>
      <c r="AK16" s="533">
        <f>StockValueR!AK$61</f>
        <v>18100</v>
      </c>
      <c r="AL16" s="533">
        <f>StockValueR!AL$61</f>
        <v>18100</v>
      </c>
      <c r="AM16" s="533">
        <f>StockValueR!AM$61</f>
        <v>18100</v>
      </c>
      <c r="AN16" s="533">
        <f>StockValueR!AN$61</f>
        <v>18100</v>
      </c>
      <c r="AO16" s="533">
        <f>StockValueR!AO$61</f>
        <v>18100</v>
      </c>
      <c r="AP16" s="533">
        <f>StockValueR!AP$61</f>
        <v>18100</v>
      </c>
      <c r="AQ16" s="533">
        <f>StockValueR!AQ$61</f>
        <v>18100</v>
      </c>
      <c r="AR16" s="533">
        <f>StockValueR!AR$61</f>
        <v>18100</v>
      </c>
      <c r="AS16" s="533">
        <f>StockValueR!AS$61</f>
        <v>18100</v>
      </c>
      <c r="AT16" s="533">
        <f>StockValueR!AT$61</f>
        <v>18100</v>
      </c>
      <c r="AU16" s="533">
        <f>StockValueR!AU$61</f>
        <v>18100</v>
      </c>
      <c r="AV16" s="533">
        <f>StockValueR!AV$61</f>
        <v>18100</v>
      </c>
      <c r="AW16" s="533">
        <f>StockValueR!AW$61</f>
        <v>18100</v>
      </c>
      <c r="AX16" s="533">
        <f>StockValueR!AX$61</f>
        <v>18100</v>
      </c>
      <c r="AY16" s="533">
        <f>StockValueR!AY$61</f>
        <v>18100</v>
      </c>
      <c r="AZ16" s="533">
        <f>StockValueR!AZ$61</f>
        <v>18100</v>
      </c>
    </row>
    <row r="17" spans="5:52" x14ac:dyDescent="0.25">
      <c r="E17" t="s">
        <v>907</v>
      </c>
      <c r="G17" s="420" t="s">
        <v>906</v>
      </c>
      <c r="I17" s="533">
        <f>StockValueR!I$62</f>
        <v>748600</v>
      </c>
      <c r="J17" s="533">
        <f>StockValueR!J$62</f>
        <v>748600</v>
      </c>
      <c r="K17" s="533">
        <f>StockValueR!K$62</f>
        <v>761600</v>
      </c>
      <c r="L17" s="533">
        <f>StockValueR!L$62</f>
        <v>774700</v>
      </c>
      <c r="M17" s="533">
        <f>StockValueR!M$62</f>
        <v>788100</v>
      </c>
      <c r="N17" s="533">
        <f>StockValueR!N$62</f>
        <v>801700</v>
      </c>
      <c r="O17" s="533">
        <f>StockValueR!O$62</f>
        <v>814500</v>
      </c>
      <c r="P17" s="533">
        <f>StockValueR!P$62</f>
        <v>827400</v>
      </c>
      <c r="Q17" s="533">
        <f>StockValueR!Q$62</f>
        <v>840600</v>
      </c>
      <c r="R17" s="533">
        <f>StockValueR!R$62</f>
        <v>854000</v>
      </c>
      <c r="S17" s="533">
        <f>StockValueR!S$62</f>
        <v>867600</v>
      </c>
      <c r="T17" s="533">
        <f>StockValueR!T$62</f>
        <v>867600</v>
      </c>
      <c r="U17" s="533">
        <f>StockValueR!U$62</f>
        <v>867600</v>
      </c>
      <c r="V17" s="533">
        <f>StockValueR!V$62</f>
        <v>867600</v>
      </c>
      <c r="W17" s="533">
        <f>StockValueR!W$62</f>
        <v>867600</v>
      </c>
      <c r="X17" s="533">
        <f>StockValueR!X$62</f>
        <v>867600</v>
      </c>
      <c r="Y17" s="533">
        <f>StockValueR!Y$62</f>
        <v>867600</v>
      </c>
      <c r="Z17" s="533">
        <f>StockValueR!Z$62</f>
        <v>867600</v>
      </c>
      <c r="AA17" s="533">
        <f>StockValueR!AA$62</f>
        <v>867600</v>
      </c>
      <c r="AB17" s="533">
        <f>StockValueR!AB$62</f>
        <v>867600</v>
      </c>
      <c r="AC17" s="533">
        <f>StockValueR!AC$62</f>
        <v>867600</v>
      </c>
      <c r="AD17" s="533">
        <f>StockValueR!AD$62</f>
        <v>867600</v>
      </c>
      <c r="AE17" s="533">
        <f>StockValueR!AE$62</f>
        <v>867600</v>
      </c>
      <c r="AF17" s="533">
        <f>StockValueR!AF$62</f>
        <v>867600</v>
      </c>
      <c r="AG17" s="533">
        <f>StockValueR!AG$62</f>
        <v>867600</v>
      </c>
      <c r="AH17" s="533">
        <f>StockValueR!AH$62</f>
        <v>867600</v>
      </c>
      <c r="AI17" s="533">
        <f>StockValueR!AI$62</f>
        <v>867600</v>
      </c>
      <c r="AJ17" s="533">
        <f>StockValueR!AJ$62</f>
        <v>867600</v>
      </c>
      <c r="AK17" s="533">
        <f>StockValueR!AK$62</f>
        <v>867600</v>
      </c>
      <c r="AL17" s="533">
        <f>StockValueR!AL$62</f>
        <v>867600</v>
      </c>
      <c r="AM17" s="533">
        <f>StockValueR!AM$62</f>
        <v>867600</v>
      </c>
      <c r="AN17" s="533">
        <f>StockValueR!AN$62</f>
        <v>867600</v>
      </c>
      <c r="AO17" s="533">
        <f>StockValueR!AO$62</f>
        <v>867600</v>
      </c>
      <c r="AP17" s="533">
        <f>StockValueR!AP$62</f>
        <v>867600</v>
      </c>
      <c r="AQ17" s="533">
        <f>StockValueR!AQ$62</f>
        <v>867600</v>
      </c>
      <c r="AR17" s="533">
        <f>StockValueR!AR$62</f>
        <v>867600</v>
      </c>
      <c r="AS17" s="533">
        <f>StockValueR!AS$62</f>
        <v>867600</v>
      </c>
      <c r="AT17" s="533">
        <f>StockValueR!AT$62</f>
        <v>867600</v>
      </c>
      <c r="AU17" s="533">
        <f>StockValueR!AU$62</f>
        <v>867600</v>
      </c>
      <c r="AV17" s="533">
        <f>StockValueR!AV$62</f>
        <v>867600</v>
      </c>
      <c r="AW17" s="533">
        <f>StockValueR!AW$62</f>
        <v>867600</v>
      </c>
      <c r="AX17" s="533">
        <f>StockValueR!AX$62</f>
        <v>867600</v>
      </c>
      <c r="AY17" s="533">
        <f>StockValueR!AY$62</f>
        <v>867600</v>
      </c>
      <c r="AZ17" s="533">
        <f>StockValueR!AZ$62</f>
        <v>867600</v>
      </c>
    </row>
    <row r="18" spans="5:52" x14ac:dyDescent="0.25">
      <c r="E18" t="s">
        <v>908</v>
      </c>
      <c r="G18" s="420" t="s">
        <v>906</v>
      </c>
      <c r="I18" s="533">
        <f>StockValueR!I$63</f>
        <v>41500</v>
      </c>
      <c r="J18" s="533">
        <f>StockValueR!J$63</f>
        <v>41500</v>
      </c>
      <c r="K18" s="533">
        <f>StockValueR!K$63</f>
        <v>42300</v>
      </c>
      <c r="L18" s="533">
        <f>StockValueR!L$63</f>
        <v>43100</v>
      </c>
      <c r="M18" s="533">
        <f>StockValueR!M$63</f>
        <v>44000</v>
      </c>
      <c r="N18" s="533">
        <f>StockValueR!N$63</f>
        <v>44900</v>
      </c>
      <c r="O18" s="533">
        <f>StockValueR!O$63</f>
        <v>45700</v>
      </c>
      <c r="P18" s="533">
        <f>StockValueR!P$63</f>
        <v>46500</v>
      </c>
      <c r="Q18" s="533">
        <f>StockValueR!Q$63</f>
        <v>47300</v>
      </c>
      <c r="R18" s="533">
        <f>StockValueR!R$63</f>
        <v>48200</v>
      </c>
      <c r="S18" s="533">
        <f>StockValueR!S$63</f>
        <v>49100</v>
      </c>
      <c r="T18" s="533">
        <f>StockValueR!T$63</f>
        <v>49100</v>
      </c>
      <c r="U18" s="533">
        <f>StockValueR!U$63</f>
        <v>49100</v>
      </c>
      <c r="V18" s="533">
        <f>StockValueR!V$63</f>
        <v>49100</v>
      </c>
      <c r="W18" s="533">
        <f>StockValueR!W$63</f>
        <v>49100</v>
      </c>
      <c r="X18" s="533">
        <f>StockValueR!X$63</f>
        <v>49100</v>
      </c>
      <c r="Y18" s="533">
        <f>StockValueR!Y$63</f>
        <v>49100</v>
      </c>
      <c r="Z18" s="533">
        <f>StockValueR!Z$63</f>
        <v>49100</v>
      </c>
      <c r="AA18" s="533">
        <f>StockValueR!AA$63</f>
        <v>49100</v>
      </c>
      <c r="AB18" s="533">
        <f>StockValueR!AB$63</f>
        <v>49100</v>
      </c>
      <c r="AC18" s="533">
        <f>StockValueR!AC$63</f>
        <v>49100</v>
      </c>
      <c r="AD18" s="533">
        <f>StockValueR!AD$63</f>
        <v>49100</v>
      </c>
      <c r="AE18" s="533">
        <f>StockValueR!AE$63</f>
        <v>49100</v>
      </c>
      <c r="AF18" s="533">
        <f>StockValueR!AF$63</f>
        <v>49100</v>
      </c>
      <c r="AG18" s="533">
        <f>StockValueR!AG$63</f>
        <v>49100</v>
      </c>
      <c r="AH18" s="533">
        <f>StockValueR!AH$63</f>
        <v>49100</v>
      </c>
      <c r="AI18" s="533">
        <f>StockValueR!AI$63</f>
        <v>49100</v>
      </c>
      <c r="AJ18" s="533">
        <f>StockValueR!AJ$63</f>
        <v>49100</v>
      </c>
      <c r="AK18" s="533">
        <f>StockValueR!AK$63</f>
        <v>49100</v>
      </c>
      <c r="AL18" s="533">
        <f>StockValueR!AL$63</f>
        <v>49100</v>
      </c>
      <c r="AM18" s="533">
        <f>StockValueR!AM$63</f>
        <v>49100</v>
      </c>
      <c r="AN18" s="533">
        <f>StockValueR!AN$63</f>
        <v>49100</v>
      </c>
      <c r="AO18" s="533">
        <f>StockValueR!AO$63</f>
        <v>49100</v>
      </c>
      <c r="AP18" s="533">
        <f>StockValueR!AP$63</f>
        <v>49100</v>
      </c>
      <c r="AQ18" s="533">
        <f>StockValueR!AQ$63</f>
        <v>49100</v>
      </c>
      <c r="AR18" s="533">
        <f>StockValueR!AR$63</f>
        <v>49100</v>
      </c>
      <c r="AS18" s="533">
        <f>StockValueR!AS$63</f>
        <v>49100</v>
      </c>
      <c r="AT18" s="533">
        <f>StockValueR!AT$63</f>
        <v>49100</v>
      </c>
      <c r="AU18" s="533">
        <f>StockValueR!AU$63</f>
        <v>49100</v>
      </c>
      <c r="AV18" s="533">
        <f>StockValueR!AV$63</f>
        <v>49100</v>
      </c>
      <c r="AW18" s="533">
        <f>StockValueR!AW$63</f>
        <v>49100</v>
      </c>
      <c r="AX18" s="533">
        <f>StockValueR!AX$63</f>
        <v>49100</v>
      </c>
      <c r="AY18" s="533">
        <f>StockValueR!AY$63</f>
        <v>49100</v>
      </c>
      <c r="AZ18" s="533">
        <f>StockValueR!AZ$63</f>
        <v>49100</v>
      </c>
    </row>
    <row r="19" spans="5:52" x14ac:dyDescent="0.25">
      <c r="E19" t="s">
        <v>909</v>
      </c>
      <c r="G19" s="420" t="s">
        <v>906</v>
      </c>
      <c r="I19" s="351">
        <f>StockValueR!I$60</f>
        <v>52</v>
      </c>
      <c r="J19" s="351">
        <f>StockValueR!J$60</f>
        <v>52</v>
      </c>
      <c r="K19" s="351">
        <f>StockValueR!K$60</f>
        <v>53</v>
      </c>
      <c r="L19" s="351">
        <f>StockValueR!L$60</f>
        <v>54</v>
      </c>
      <c r="M19" s="351">
        <f>StockValueR!M$60</f>
        <v>55</v>
      </c>
      <c r="N19" s="351">
        <f>StockValueR!N$60</f>
        <v>56</v>
      </c>
      <c r="O19" s="351">
        <f>StockValueR!O$60</f>
        <v>57</v>
      </c>
      <c r="P19" s="351">
        <f>StockValueR!P$60</f>
        <v>58</v>
      </c>
      <c r="Q19" s="351">
        <f>StockValueR!Q$60</f>
        <v>60</v>
      </c>
      <c r="R19" s="351">
        <f>StockValueR!R$60</f>
        <v>61</v>
      </c>
      <c r="S19" s="351">
        <f>StockValueR!S$60</f>
        <v>62</v>
      </c>
      <c r="T19" s="351">
        <f>StockValueR!T$60</f>
        <v>63</v>
      </c>
      <c r="U19" s="351">
        <f>StockValueR!U$60</f>
        <v>64</v>
      </c>
      <c r="V19" s="351">
        <f>StockValueR!V$60</f>
        <v>65</v>
      </c>
      <c r="W19" s="351">
        <f>StockValueR!W$60</f>
        <v>66</v>
      </c>
      <c r="X19" s="351">
        <f>StockValueR!X$60</f>
        <v>67</v>
      </c>
      <c r="Y19" s="351">
        <f>StockValueR!Y$60</f>
        <v>69</v>
      </c>
      <c r="Z19" s="351">
        <f>StockValueR!Z$60</f>
        <v>70</v>
      </c>
      <c r="AA19" s="351">
        <f>StockValueR!AA$60</f>
        <v>71</v>
      </c>
      <c r="AB19" s="351">
        <f>StockValueR!AB$60</f>
        <v>72</v>
      </c>
      <c r="AC19" s="351">
        <f>StockValueR!AC$60</f>
        <v>73</v>
      </c>
      <c r="AD19" s="351">
        <f>StockValueR!AD$60</f>
        <v>74</v>
      </c>
      <c r="AE19" s="351">
        <f>StockValueR!AE$60</f>
        <v>75</v>
      </c>
      <c r="AF19" s="351">
        <f>StockValueR!AF$60</f>
        <v>77</v>
      </c>
      <c r="AG19" s="351">
        <f>StockValueR!AG$60</f>
        <v>78</v>
      </c>
      <c r="AH19" s="351">
        <f>StockValueR!AH$60</f>
        <v>79</v>
      </c>
      <c r="AI19" s="351">
        <f>StockValueR!AI$60</f>
        <v>80</v>
      </c>
      <c r="AJ19" s="351">
        <f>StockValueR!AJ$60</f>
        <v>81</v>
      </c>
      <c r="AK19" s="351">
        <f>StockValueR!AK$60</f>
        <v>82</v>
      </c>
      <c r="AL19" s="351">
        <f>StockValueR!AL$60</f>
        <v>83</v>
      </c>
      <c r="AM19" s="351">
        <f>StockValueR!AM$60</f>
        <v>85</v>
      </c>
      <c r="AN19" s="351">
        <f>StockValueR!AN$60</f>
        <v>85</v>
      </c>
      <c r="AO19" s="351">
        <f>StockValueR!AO$60</f>
        <v>85</v>
      </c>
      <c r="AP19" s="351">
        <f>StockValueR!AP$60</f>
        <v>85</v>
      </c>
      <c r="AQ19" s="351">
        <f>StockValueR!AQ$60</f>
        <v>85</v>
      </c>
      <c r="AR19" s="351">
        <f>StockValueR!AR$60</f>
        <v>85</v>
      </c>
      <c r="AS19" s="351">
        <f>StockValueR!AS$60</f>
        <v>85</v>
      </c>
      <c r="AT19" s="351">
        <f>StockValueR!AT$60</f>
        <v>85</v>
      </c>
      <c r="AU19" s="351">
        <f>StockValueR!AU$60</f>
        <v>85</v>
      </c>
      <c r="AV19" s="351">
        <f>StockValueR!AV$60</f>
        <v>85</v>
      </c>
      <c r="AW19" s="351">
        <f>StockValueR!AW$60</f>
        <v>85</v>
      </c>
      <c r="AX19" s="351">
        <f>StockValueR!AX$60</f>
        <v>85</v>
      </c>
      <c r="AY19" s="351">
        <f>StockValueR!AY$60</f>
        <v>85</v>
      </c>
      <c r="AZ19" s="351">
        <f>StockValueR!AZ$60</f>
        <v>85</v>
      </c>
    </row>
    <row r="20" spans="5:52" x14ac:dyDescent="0.25">
      <c r="E20" t="str">
        <f>'Summarized Quantified Calcs'!E20</f>
        <v>Safety - Fatal Crashes Reduction</v>
      </c>
      <c r="G20" s="433" t="s">
        <v>910</v>
      </c>
      <c r="I20" s="532">
        <f>StockValueC!$H465</f>
        <v>12837400</v>
      </c>
      <c r="J20" s="532">
        <f>StockValueC!$H465</f>
        <v>12837400</v>
      </c>
      <c r="K20" s="532">
        <f>StockValueC!$H465</f>
        <v>12837400</v>
      </c>
      <c r="L20" s="532">
        <f>StockValueC!$H465</f>
        <v>12837400</v>
      </c>
      <c r="M20" s="532">
        <f>StockValueC!$H465</f>
        <v>12837400</v>
      </c>
      <c r="N20" s="532">
        <f>StockValueC!$H465</f>
        <v>12837400</v>
      </c>
      <c r="O20" s="532">
        <f>StockValueC!$H465</f>
        <v>12837400</v>
      </c>
      <c r="P20" s="532">
        <f>StockValueC!$H465</f>
        <v>12837400</v>
      </c>
      <c r="Q20" s="532">
        <f>StockValueC!$H465</f>
        <v>12837400</v>
      </c>
      <c r="R20" s="532">
        <f>StockValueC!$H465</f>
        <v>12837400</v>
      </c>
      <c r="S20" s="532">
        <f>StockValueC!$H465</f>
        <v>12837400</v>
      </c>
      <c r="T20" s="532">
        <f>StockValueC!$H465</f>
        <v>12837400</v>
      </c>
      <c r="U20" s="532">
        <f>StockValueC!$H465</f>
        <v>12837400</v>
      </c>
      <c r="V20" s="532">
        <f>StockValueC!$H465</f>
        <v>12837400</v>
      </c>
      <c r="W20" s="532">
        <f>StockValueC!$H465</f>
        <v>12837400</v>
      </c>
      <c r="X20" s="532">
        <f>StockValueC!$H465</f>
        <v>12837400</v>
      </c>
      <c r="Y20" s="532">
        <f>StockValueC!$H465</f>
        <v>12837400</v>
      </c>
      <c r="Z20" s="532">
        <f>StockValueC!$H465</f>
        <v>12837400</v>
      </c>
      <c r="AA20" s="532">
        <f>StockValueC!$H465</f>
        <v>12837400</v>
      </c>
      <c r="AB20" s="532">
        <f>StockValueC!$H465</f>
        <v>12837400</v>
      </c>
      <c r="AC20" s="532">
        <f>StockValueC!$H465</f>
        <v>12837400</v>
      </c>
      <c r="AD20" s="532">
        <f>StockValueC!$H465</f>
        <v>12837400</v>
      </c>
      <c r="AE20" s="532">
        <f>StockValueC!$H465</f>
        <v>12837400</v>
      </c>
      <c r="AF20" s="532">
        <f>StockValueC!$H465</f>
        <v>12837400</v>
      </c>
      <c r="AG20" s="532">
        <f>StockValueC!$H465</f>
        <v>12837400</v>
      </c>
      <c r="AH20" s="532">
        <f>StockValueC!$H465</f>
        <v>12837400</v>
      </c>
      <c r="AI20" s="532">
        <f>StockValueC!$H465</f>
        <v>12837400</v>
      </c>
      <c r="AJ20" s="532">
        <f>StockValueC!$H465</f>
        <v>12837400</v>
      </c>
      <c r="AK20" s="532">
        <f>StockValueC!$H465</f>
        <v>12837400</v>
      </c>
      <c r="AL20" s="532">
        <f>StockValueC!$H465</f>
        <v>12837400</v>
      </c>
      <c r="AM20" s="532">
        <f>StockValueC!$H465</f>
        <v>12837400</v>
      </c>
      <c r="AN20" s="532">
        <f>StockValueC!$H465</f>
        <v>12837400</v>
      </c>
      <c r="AO20" s="532">
        <f>StockValueC!$H465</f>
        <v>12837400</v>
      </c>
      <c r="AP20" s="532">
        <f>StockValueC!$H465</f>
        <v>12837400</v>
      </c>
      <c r="AQ20" s="532">
        <f>StockValueC!$H465</f>
        <v>12837400</v>
      </c>
      <c r="AR20" s="532">
        <f>StockValueC!$H465</f>
        <v>12837400</v>
      </c>
      <c r="AS20" s="532">
        <f>StockValueC!$H465</f>
        <v>12837400</v>
      </c>
      <c r="AT20" s="532">
        <f>StockValueC!$H465</f>
        <v>12837400</v>
      </c>
      <c r="AU20" s="532">
        <f>StockValueC!$H465</f>
        <v>12837400</v>
      </c>
      <c r="AV20" s="532">
        <f>StockValueC!$H465</f>
        <v>12837400</v>
      </c>
      <c r="AW20" s="532">
        <f>StockValueC!$H465</f>
        <v>12837400</v>
      </c>
      <c r="AX20" s="532">
        <f>StockValueC!$H465</f>
        <v>12837400</v>
      </c>
      <c r="AY20" s="532">
        <f>StockValueC!$H465</f>
        <v>12837400</v>
      </c>
      <c r="AZ20" s="532">
        <f>StockValueC!$H465</f>
        <v>12837400</v>
      </c>
    </row>
    <row r="21" spans="5:52" x14ac:dyDescent="0.25">
      <c r="E21" t="str">
        <f>'Summarized Quantified Calcs'!E21</f>
        <v>Safety - Injury Crashes</v>
      </c>
      <c r="G21" s="433" t="s">
        <v>910</v>
      </c>
      <c r="I21" s="532">
        <f>StockValueC!$H466</f>
        <v>302600</v>
      </c>
      <c r="J21" s="532">
        <f>StockValueC!$H466</f>
        <v>302600</v>
      </c>
      <c r="K21" s="532">
        <f>StockValueC!$H466</f>
        <v>302600</v>
      </c>
      <c r="L21" s="532">
        <f>StockValueC!$H466</f>
        <v>302600</v>
      </c>
      <c r="M21" s="532">
        <f>StockValueC!$H466</f>
        <v>302600</v>
      </c>
      <c r="N21" s="532">
        <f>StockValueC!$H466</f>
        <v>302600</v>
      </c>
      <c r="O21" s="532">
        <f>StockValueC!$H466</f>
        <v>302600</v>
      </c>
      <c r="P21" s="532">
        <f>StockValueC!$H466</f>
        <v>302600</v>
      </c>
      <c r="Q21" s="532">
        <f>StockValueC!$H466</f>
        <v>302600</v>
      </c>
      <c r="R21" s="532">
        <f>StockValueC!$H466</f>
        <v>302600</v>
      </c>
      <c r="S21" s="532">
        <f>StockValueC!$H466</f>
        <v>302600</v>
      </c>
      <c r="T21" s="532">
        <f>StockValueC!$H466</f>
        <v>302600</v>
      </c>
      <c r="U21" s="532">
        <f>StockValueC!$H466</f>
        <v>302600</v>
      </c>
      <c r="V21" s="532">
        <f>StockValueC!$H466</f>
        <v>302600</v>
      </c>
      <c r="W21" s="532">
        <f>StockValueC!$H466</f>
        <v>302600</v>
      </c>
      <c r="X21" s="532">
        <f>StockValueC!$H466</f>
        <v>302600</v>
      </c>
      <c r="Y21" s="532">
        <f>StockValueC!$H466</f>
        <v>302600</v>
      </c>
      <c r="Z21" s="532">
        <f>StockValueC!$H466</f>
        <v>302600</v>
      </c>
      <c r="AA21" s="532">
        <f>StockValueC!$H466</f>
        <v>302600</v>
      </c>
      <c r="AB21" s="532">
        <f>StockValueC!$H466</f>
        <v>302600</v>
      </c>
      <c r="AC21" s="532">
        <f>StockValueC!$H466</f>
        <v>302600</v>
      </c>
      <c r="AD21" s="532">
        <f>StockValueC!$H466</f>
        <v>302600</v>
      </c>
      <c r="AE21" s="532">
        <f>StockValueC!$H466</f>
        <v>302600</v>
      </c>
      <c r="AF21" s="532">
        <f>StockValueC!$H466</f>
        <v>302600</v>
      </c>
      <c r="AG21" s="532">
        <f>StockValueC!$H466</f>
        <v>302600</v>
      </c>
      <c r="AH21" s="532">
        <f>StockValueC!$H466</f>
        <v>302600</v>
      </c>
      <c r="AI21" s="532">
        <f>StockValueC!$H466</f>
        <v>302600</v>
      </c>
      <c r="AJ21" s="532">
        <f>StockValueC!$H466</f>
        <v>302600</v>
      </c>
      <c r="AK21" s="532">
        <f>StockValueC!$H466</f>
        <v>302600</v>
      </c>
      <c r="AL21" s="532">
        <f>StockValueC!$H466</f>
        <v>302600</v>
      </c>
      <c r="AM21" s="532">
        <f>StockValueC!$H466</f>
        <v>302600</v>
      </c>
      <c r="AN21" s="532">
        <f>StockValueC!$H466</f>
        <v>302600</v>
      </c>
      <c r="AO21" s="532">
        <f>StockValueC!$H466</f>
        <v>302600</v>
      </c>
      <c r="AP21" s="532">
        <f>StockValueC!$H466</f>
        <v>302600</v>
      </c>
      <c r="AQ21" s="532">
        <f>StockValueC!$H466</f>
        <v>302600</v>
      </c>
      <c r="AR21" s="532">
        <f>StockValueC!$H466</f>
        <v>302600</v>
      </c>
      <c r="AS21" s="532">
        <f>StockValueC!$H466</f>
        <v>302600</v>
      </c>
      <c r="AT21" s="532">
        <f>StockValueC!$H466</f>
        <v>302600</v>
      </c>
      <c r="AU21" s="532">
        <f>StockValueC!$H466</f>
        <v>302600</v>
      </c>
      <c r="AV21" s="532">
        <f>StockValueC!$H466</f>
        <v>302600</v>
      </c>
      <c r="AW21" s="532">
        <f>StockValueC!$H466</f>
        <v>302600</v>
      </c>
      <c r="AX21" s="532">
        <f>StockValueC!$H466</f>
        <v>302600</v>
      </c>
      <c r="AY21" s="532">
        <f>StockValueC!$H466</f>
        <v>302600</v>
      </c>
      <c r="AZ21" s="532">
        <f>StockValueC!$H466</f>
        <v>302600</v>
      </c>
    </row>
    <row r="22" spans="5:52" x14ac:dyDescent="0.25">
      <c r="E22" t="str">
        <f>'Summarized Quantified Calcs'!E22</f>
        <v>Safety - Property Damage Only (PDO) Crashes</v>
      </c>
      <c r="G22" s="433" t="s">
        <v>910</v>
      </c>
      <c r="I22" s="532">
        <f>StockValueC!$H467</f>
        <v>4600</v>
      </c>
      <c r="J22" s="532">
        <f>StockValueC!$H467</f>
        <v>4600</v>
      </c>
      <c r="K22" s="532">
        <f>StockValueC!$H467</f>
        <v>4600</v>
      </c>
      <c r="L22" s="532">
        <f>StockValueC!$H467</f>
        <v>4600</v>
      </c>
      <c r="M22" s="532">
        <f>StockValueC!$H467</f>
        <v>4600</v>
      </c>
      <c r="N22" s="532">
        <f>StockValueC!$H467</f>
        <v>4600</v>
      </c>
      <c r="O22" s="532">
        <f>StockValueC!$H467</f>
        <v>4600</v>
      </c>
      <c r="P22" s="532">
        <f>StockValueC!$H467</f>
        <v>4600</v>
      </c>
      <c r="Q22" s="532">
        <f>StockValueC!$H467</f>
        <v>4600</v>
      </c>
      <c r="R22" s="532">
        <f>StockValueC!$H467</f>
        <v>4600</v>
      </c>
      <c r="S22" s="532">
        <f>StockValueC!$H467</f>
        <v>4600</v>
      </c>
      <c r="T22" s="532">
        <f>StockValueC!$H467</f>
        <v>4600</v>
      </c>
      <c r="U22" s="532">
        <f>StockValueC!$H467</f>
        <v>4600</v>
      </c>
      <c r="V22" s="532">
        <f>StockValueC!$H467</f>
        <v>4600</v>
      </c>
      <c r="W22" s="532">
        <f>StockValueC!$H467</f>
        <v>4600</v>
      </c>
      <c r="X22" s="532">
        <f>StockValueC!$H467</f>
        <v>4600</v>
      </c>
      <c r="Y22" s="532">
        <f>StockValueC!$H467</f>
        <v>4600</v>
      </c>
      <c r="Z22" s="532">
        <f>StockValueC!$H467</f>
        <v>4600</v>
      </c>
      <c r="AA22" s="532">
        <f>StockValueC!$H467</f>
        <v>4600</v>
      </c>
      <c r="AB22" s="532">
        <f>StockValueC!$H467</f>
        <v>4600</v>
      </c>
      <c r="AC22" s="532">
        <f>StockValueC!$H467</f>
        <v>4600</v>
      </c>
      <c r="AD22" s="532">
        <f>StockValueC!$H467</f>
        <v>4600</v>
      </c>
      <c r="AE22" s="532">
        <f>StockValueC!$H467</f>
        <v>4600</v>
      </c>
      <c r="AF22" s="532">
        <f>StockValueC!$H467</f>
        <v>4600</v>
      </c>
      <c r="AG22" s="532">
        <f>StockValueC!$H467</f>
        <v>4600</v>
      </c>
      <c r="AH22" s="532">
        <f>StockValueC!$H467</f>
        <v>4600</v>
      </c>
      <c r="AI22" s="532">
        <f>StockValueC!$H467</f>
        <v>4600</v>
      </c>
      <c r="AJ22" s="532">
        <f>StockValueC!$H467</f>
        <v>4600</v>
      </c>
      <c r="AK22" s="532">
        <f>StockValueC!$H467</f>
        <v>4600</v>
      </c>
      <c r="AL22" s="532">
        <f>StockValueC!$H467</f>
        <v>4600</v>
      </c>
      <c r="AM22" s="532">
        <f>StockValueC!$H467</f>
        <v>4600</v>
      </c>
      <c r="AN22" s="532">
        <f>StockValueC!$H467</f>
        <v>4600</v>
      </c>
      <c r="AO22" s="532">
        <f>StockValueC!$H467</f>
        <v>4600</v>
      </c>
      <c r="AP22" s="532">
        <f>StockValueC!$H467</f>
        <v>4600</v>
      </c>
      <c r="AQ22" s="532">
        <f>StockValueC!$H467</f>
        <v>4600</v>
      </c>
      <c r="AR22" s="532">
        <f>StockValueC!$H467</f>
        <v>4600</v>
      </c>
      <c r="AS22" s="532">
        <f>StockValueC!$H467</f>
        <v>4600</v>
      </c>
      <c r="AT22" s="532">
        <f>StockValueC!$H467</f>
        <v>4600</v>
      </c>
      <c r="AU22" s="532">
        <f>StockValueC!$H467</f>
        <v>4600</v>
      </c>
      <c r="AV22" s="532">
        <f>StockValueC!$H467</f>
        <v>4600</v>
      </c>
      <c r="AW22" s="532">
        <f>StockValueC!$H467</f>
        <v>4600</v>
      </c>
      <c r="AX22" s="532">
        <f>StockValueC!$H467</f>
        <v>4600</v>
      </c>
      <c r="AY22" s="532">
        <f>StockValueC!$H467</f>
        <v>4600</v>
      </c>
      <c r="AZ22" s="532">
        <f>StockValueC!$H467</f>
        <v>4600</v>
      </c>
    </row>
    <row r="23" spans="5:52" x14ac:dyDescent="0.25">
      <c r="E23" t="str">
        <f>'Summarized Quantified Calcs'!E23</f>
        <v>Safety - No Injury - O</v>
      </c>
      <c r="G23" s="433" t="s">
        <v>911</v>
      </c>
      <c r="I23" s="532">
        <f>StockValueC!$H455</f>
        <v>3900</v>
      </c>
      <c r="J23" s="532">
        <f>StockValueC!$H455</f>
        <v>3900</v>
      </c>
      <c r="K23" s="532">
        <f>StockValueC!$H455</f>
        <v>3900</v>
      </c>
      <c r="L23" s="532">
        <f>StockValueC!$H455</f>
        <v>3900</v>
      </c>
      <c r="M23" s="532">
        <f>StockValueC!$H455</f>
        <v>3900</v>
      </c>
      <c r="N23" s="532">
        <f>StockValueC!$H455</f>
        <v>3900</v>
      </c>
      <c r="O23" s="532">
        <f>StockValueC!$H455</f>
        <v>3900</v>
      </c>
      <c r="P23" s="532">
        <f>StockValueC!$H455</f>
        <v>3900</v>
      </c>
      <c r="Q23" s="532">
        <f>StockValueC!$H455</f>
        <v>3900</v>
      </c>
      <c r="R23" s="532">
        <f>StockValueC!$H455</f>
        <v>3900</v>
      </c>
      <c r="S23" s="532">
        <f>StockValueC!$H455</f>
        <v>3900</v>
      </c>
      <c r="T23" s="532">
        <f>StockValueC!$H455</f>
        <v>3900</v>
      </c>
      <c r="U23" s="532">
        <f>StockValueC!$H455</f>
        <v>3900</v>
      </c>
      <c r="V23" s="532">
        <f>StockValueC!$H455</f>
        <v>3900</v>
      </c>
      <c r="W23" s="532">
        <f>StockValueC!$H455</f>
        <v>3900</v>
      </c>
      <c r="X23" s="532">
        <f>StockValueC!$H455</f>
        <v>3900</v>
      </c>
      <c r="Y23" s="532">
        <f>StockValueC!$H455</f>
        <v>3900</v>
      </c>
      <c r="Z23" s="532">
        <f>StockValueC!$H455</f>
        <v>3900</v>
      </c>
      <c r="AA23" s="532">
        <f>StockValueC!$H455</f>
        <v>3900</v>
      </c>
      <c r="AB23" s="532">
        <f>StockValueC!$H455</f>
        <v>3900</v>
      </c>
      <c r="AC23" s="532">
        <f>StockValueC!$H455</f>
        <v>3900</v>
      </c>
      <c r="AD23" s="532">
        <f>StockValueC!$H455</f>
        <v>3900</v>
      </c>
      <c r="AE23" s="532">
        <f>StockValueC!$H455</f>
        <v>3900</v>
      </c>
      <c r="AF23" s="532">
        <f>StockValueC!$H455</f>
        <v>3900</v>
      </c>
      <c r="AG23" s="532">
        <f>StockValueC!$H455</f>
        <v>3900</v>
      </c>
      <c r="AH23" s="532">
        <f>StockValueC!$H455</f>
        <v>3900</v>
      </c>
      <c r="AI23" s="532">
        <f>StockValueC!$H455</f>
        <v>3900</v>
      </c>
      <c r="AJ23" s="532">
        <f>StockValueC!$H455</f>
        <v>3900</v>
      </c>
      <c r="AK23" s="532">
        <f>StockValueC!$H455</f>
        <v>3900</v>
      </c>
      <c r="AL23" s="532">
        <f>StockValueC!$H455</f>
        <v>3900</v>
      </c>
      <c r="AM23" s="532">
        <f>StockValueC!$H455</f>
        <v>3900</v>
      </c>
      <c r="AN23" s="532">
        <f>StockValueC!$H455</f>
        <v>3900</v>
      </c>
      <c r="AO23" s="532">
        <f>StockValueC!$H455</f>
        <v>3900</v>
      </c>
      <c r="AP23" s="532">
        <f>StockValueC!$H455</f>
        <v>3900</v>
      </c>
      <c r="AQ23" s="532">
        <f>StockValueC!$H455</f>
        <v>3900</v>
      </c>
      <c r="AR23" s="532">
        <f>StockValueC!$H455</f>
        <v>3900</v>
      </c>
      <c r="AS23" s="532">
        <f>StockValueC!$H455</f>
        <v>3900</v>
      </c>
      <c r="AT23" s="532">
        <f>StockValueC!$H455</f>
        <v>3900</v>
      </c>
      <c r="AU23" s="532">
        <f>StockValueC!$H455</f>
        <v>3900</v>
      </c>
      <c r="AV23" s="532">
        <f>StockValueC!$H455</f>
        <v>3900</v>
      </c>
      <c r="AW23" s="532">
        <f>StockValueC!$H455</f>
        <v>3900</v>
      </c>
      <c r="AX23" s="532">
        <f>StockValueC!$H455</f>
        <v>3900</v>
      </c>
      <c r="AY23" s="532">
        <f>StockValueC!$H455</f>
        <v>3900</v>
      </c>
      <c r="AZ23" s="532">
        <f>StockValueC!$H455</f>
        <v>3900</v>
      </c>
    </row>
    <row r="24" spans="5:52" x14ac:dyDescent="0.25">
      <c r="E24" t="str">
        <f>'Summarized Quantified Calcs'!E24</f>
        <v>Safety - Possible Injury - C</v>
      </c>
      <c r="G24" s="433" t="s">
        <v>911</v>
      </c>
      <c r="I24" s="532">
        <f>StockValueC!$H456</f>
        <v>77200</v>
      </c>
      <c r="J24" s="532">
        <f>StockValueC!$H456</f>
        <v>77200</v>
      </c>
      <c r="K24" s="532">
        <f>StockValueC!$H456</f>
        <v>77200</v>
      </c>
      <c r="L24" s="532">
        <f>StockValueC!$H456</f>
        <v>77200</v>
      </c>
      <c r="M24" s="532">
        <f>StockValueC!$H456</f>
        <v>77200</v>
      </c>
      <c r="N24" s="532">
        <f>StockValueC!$H456</f>
        <v>77200</v>
      </c>
      <c r="O24" s="532">
        <f>StockValueC!$H456</f>
        <v>77200</v>
      </c>
      <c r="P24" s="532">
        <f>StockValueC!$H456</f>
        <v>77200</v>
      </c>
      <c r="Q24" s="532">
        <f>StockValueC!$H456</f>
        <v>77200</v>
      </c>
      <c r="R24" s="532">
        <f>StockValueC!$H456</f>
        <v>77200</v>
      </c>
      <c r="S24" s="532">
        <f>StockValueC!$H456</f>
        <v>77200</v>
      </c>
      <c r="T24" s="532">
        <f>StockValueC!$H456</f>
        <v>77200</v>
      </c>
      <c r="U24" s="532">
        <f>StockValueC!$H456</f>
        <v>77200</v>
      </c>
      <c r="V24" s="532">
        <f>StockValueC!$H456</f>
        <v>77200</v>
      </c>
      <c r="W24" s="532">
        <f>StockValueC!$H456</f>
        <v>77200</v>
      </c>
      <c r="X24" s="532">
        <f>StockValueC!$H456</f>
        <v>77200</v>
      </c>
      <c r="Y24" s="532">
        <f>StockValueC!$H456</f>
        <v>77200</v>
      </c>
      <c r="Z24" s="532">
        <f>StockValueC!$H456</f>
        <v>77200</v>
      </c>
      <c r="AA24" s="532">
        <f>StockValueC!$H456</f>
        <v>77200</v>
      </c>
      <c r="AB24" s="532">
        <f>StockValueC!$H456</f>
        <v>77200</v>
      </c>
      <c r="AC24" s="532">
        <f>StockValueC!$H456</f>
        <v>77200</v>
      </c>
      <c r="AD24" s="532">
        <f>StockValueC!$H456</f>
        <v>77200</v>
      </c>
      <c r="AE24" s="532">
        <f>StockValueC!$H456</f>
        <v>77200</v>
      </c>
      <c r="AF24" s="532">
        <f>StockValueC!$H456</f>
        <v>77200</v>
      </c>
      <c r="AG24" s="532">
        <f>StockValueC!$H456</f>
        <v>77200</v>
      </c>
      <c r="AH24" s="532">
        <f>StockValueC!$H456</f>
        <v>77200</v>
      </c>
      <c r="AI24" s="532">
        <f>StockValueC!$H456</f>
        <v>77200</v>
      </c>
      <c r="AJ24" s="532">
        <f>StockValueC!$H456</f>
        <v>77200</v>
      </c>
      <c r="AK24" s="532">
        <f>StockValueC!$H456</f>
        <v>77200</v>
      </c>
      <c r="AL24" s="532">
        <f>StockValueC!$H456</f>
        <v>77200</v>
      </c>
      <c r="AM24" s="532">
        <f>StockValueC!$H456</f>
        <v>77200</v>
      </c>
      <c r="AN24" s="532">
        <f>StockValueC!$H456</f>
        <v>77200</v>
      </c>
      <c r="AO24" s="532">
        <f>StockValueC!$H456</f>
        <v>77200</v>
      </c>
      <c r="AP24" s="532">
        <f>StockValueC!$H456</f>
        <v>77200</v>
      </c>
      <c r="AQ24" s="532">
        <f>StockValueC!$H456</f>
        <v>77200</v>
      </c>
      <c r="AR24" s="532">
        <f>StockValueC!$H456</f>
        <v>77200</v>
      </c>
      <c r="AS24" s="532">
        <f>StockValueC!$H456</f>
        <v>77200</v>
      </c>
      <c r="AT24" s="532">
        <f>StockValueC!$H456</f>
        <v>77200</v>
      </c>
      <c r="AU24" s="532">
        <f>StockValueC!$H456</f>
        <v>77200</v>
      </c>
      <c r="AV24" s="532">
        <f>StockValueC!$H456</f>
        <v>77200</v>
      </c>
      <c r="AW24" s="532">
        <f>StockValueC!$H456</f>
        <v>77200</v>
      </c>
      <c r="AX24" s="532">
        <f>StockValueC!$H456</f>
        <v>77200</v>
      </c>
      <c r="AY24" s="532">
        <f>StockValueC!$H456</f>
        <v>77200</v>
      </c>
      <c r="AZ24" s="532">
        <f>StockValueC!$H456</f>
        <v>77200</v>
      </c>
    </row>
    <row r="25" spans="5:52" x14ac:dyDescent="0.25">
      <c r="E25" t="str">
        <f>'Summarized Quantified Calcs'!E25</f>
        <v>Safety - Non Incapacitating - B</v>
      </c>
      <c r="G25" s="433" t="s">
        <v>911</v>
      </c>
      <c r="I25" s="532">
        <f>StockValueC!$H457</f>
        <v>151000</v>
      </c>
      <c r="J25" s="532">
        <f>StockValueC!$H457</f>
        <v>151000</v>
      </c>
      <c r="K25" s="532">
        <f>StockValueC!$H457</f>
        <v>151000</v>
      </c>
      <c r="L25" s="532">
        <f>StockValueC!$H457</f>
        <v>151000</v>
      </c>
      <c r="M25" s="532">
        <f>StockValueC!$H457</f>
        <v>151000</v>
      </c>
      <c r="N25" s="532">
        <f>StockValueC!$H457</f>
        <v>151000</v>
      </c>
      <c r="O25" s="532">
        <f>StockValueC!$H457</f>
        <v>151000</v>
      </c>
      <c r="P25" s="532">
        <f>StockValueC!$H457</f>
        <v>151000</v>
      </c>
      <c r="Q25" s="532">
        <f>StockValueC!$H457</f>
        <v>151000</v>
      </c>
      <c r="R25" s="532">
        <f>StockValueC!$H457</f>
        <v>151000</v>
      </c>
      <c r="S25" s="532">
        <f>StockValueC!$H457</f>
        <v>151000</v>
      </c>
      <c r="T25" s="532">
        <f>StockValueC!$H457</f>
        <v>151000</v>
      </c>
      <c r="U25" s="532">
        <f>StockValueC!$H457</f>
        <v>151000</v>
      </c>
      <c r="V25" s="532">
        <f>StockValueC!$H457</f>
        <v>151000</v>
      </c>
      <c r="W25" s="532">
        <f>StockValueC!$H457</f>
        <v>151000</v>
      </c>
      <c r="X25" s="532">
        <f>StockValueC!$H457</f>
        <v>151000</v>
      </c>
      <c r="Y25" s="532">
        <f>StockValueC!$H457</f>
        <v>151000</v>
      </c>
      <c r="Z25" s="532">
        <f>StockValueC!$H457</f>
        <v>151000</v>
      </c>
      <c r="AA25" s="532">
        <f>StockValueC!$H457</f>
        <v>151000</v>
      </c>
      <c r="AB25" s="532">
        <f>StockValueC!$H457</f>
        <v>151000</v>
      </c>
      <c r="AC25" s="532">
        <f>StockValueC!$H457</f>
        <v>151000</v>
      </c>
      <c r="AD25" s="532">
        <f>StockValueC!$H457</f>
        <v>151000</v>
      </c>
      <c r="AE25" s="532">
        <f>StockValueC!$H457</f>
        <v>151000</v>
      </c>
      <c r="AF25" s="532">
        <f>StockValueC!$H457</f>
        <v>151000</v>
      </c>
      <c r="AG25" s="532">
        <f>StockValueC!$H457</f>
        <v>151000</v>
      </c>
      <c r="AH25" s="532">
        <f>StockValueC!$H457</f>
        <v>151000</v>
      </c>
      <c r="AI25" s="532">
        <f>StockValueC!$H457</f>
        <v>151000</v>
      </c>
      <c r="AJ25" s="532">
        <f>StockValueC!$H457</f>
        <v>151000</v>
      </c>
      <c r="AK25" s="532">
        <f>StockValueC!$H457</f>
        <v>151000</v>
      </c>
      <c r="AL25" s="532">
        <f>StockValueC!$H457</f>
        <v>151000</v>
      </c>
      <c r="AM25" s="532">
        <f>StockValueC!$H457</f>
        <v>151000</v>
      </c>
      <c r="AN25" s="532">
        <f>StockValueC!$H457</f>
        <v>151000</v>
      </c>
      <c r="AO25" s="532">
        <f>StockValueC!$H457</f>
        <v>151000</v>
      </c>
      <c r="AP25" s="532">
        <f>StockValueC!$H457</f>
        <v>151000</v>
      </c>
      <c r="AQ25" s="532">
        <f>StockValueC!$H457</f>
        <v>151000</v>
      </c>
      <c r="AR25" s="532">
        <f>StockValueC!$H457</f>
        <v>151000</v>
      </c>
      <c r="AS25" s="532">
        <f>StockValueC!$H457</f>
        <v>151000</v>
      </c>
      <c r="AT25" s="532">
        <f>StockValueC!$H457</f>
        <v>151000</v>
      </c>
      <c r="AU25" s="532">
        <f>StockValueC!$H457</f>
        <v>151000</v>
      </c>
      <c r="AV25" s="532">
        <f>StockValueC!$H457</f>
        <v>151000</v>
      </c>
      <c r="AW25" s="532">
        <f>StockValueC!$H457</f>
        <v>151000</v>
      </c>
      <c r="AX25" s="532">
        <f>StockValueC!$H457</f>
        <v>151000</v>
      </c>
      <c r="AY25" s="532">
        <f>StockValueC!$H457</f>
        <v>151000</v>
      </c>
      <c r="AZ25" s="532">
        <f>StockValueC!$H457</f>
        <v>151000</v>
      </c>
    </row>
    <row r="26" spans="5:52" x14ac:dyDescent="0.25">
      <c r="E26" t="str">
        <f>'Summarized Quantified Calcs'!E26</f>
        <v>Safety - Incapacitating - A</v>
      </c>
      <c r="G26" s="433" t="s">
        <v>911</v>
      </c>
      <c r="I26" s="532">
        <f>StockValueC!$H458</f>
        <v>554800</v>
      </c>
      <c r="J26" s="532">
        <f>StockValueC!$H458</f>
        <v>554800</v>
      </c>
      <c r="K26" s="532">
        <f>StockValueC!$H458</f>
        <v>554800</v>
      </c>
      <c r="L26" s="532">
        <f>StockValueC!$H458</f>
        <v>554800</v>
      </c>
      <c r="M26" s="532">
        <f>StockValueC!$H458</f>
        <v>554800</v>
      </c>
      <c r="N26" s="532">
        <f>StockValueC!$H458</f>
        <v>554800</v>
      </c>
      <c r="O26" s="532">
        <f>StockValueC!$H458</f>
        <v>554800</v>
      </c>
      <c r="P26" s="532">
        <f>StockValueC!$H458</f>
        <v>554800</v>
      </c>
      <c r="Q26" s="532">
        <f>StockValueC!$H458</f>
        <v>554800</v>
      </c>
      <c r="R26" s="532">
        <f>StockValueC!$H458</f>
        <v>554800</v>
      </c>
      <c r="S26" s="532">
        <f>StockValueC!$H458</f>
        <v>554800</v>
      </c>
      <c r="T26" s="532">
        <f>StockValueC!$H458</f>
        <v>554800</v>
      </c>
      <c r="U26" s="532">
        <f>StockValueC!$H458</f>
        <v>554800</v>
      </c>
      <c r="V26" s="532">
        <f>StockValueC!$H458</f>
        <v>554800</v>
      </c>
      <c r="W26" s="532">
        <f>StockValueC!$H458</f>
        <v>554800</v>
      </c>
      <c r="X26" s="532">
        <f>StockValueC!$H458</f>
        <v>554800</v>
      </c>
      <c r="Y26" s="532">
        <f>StockValueC!$H458</f>
        <v>554800</v>
      </c>
      <c r="Z26" s="532">
        <f>StockValueC!$H458</f>
        <v>554800</v>
      </c>
      <c r="AA26" s="532">
        <f>StockValueC!$H458</f>
        <v>554800</v>
      </c>
      <c r="AB26" s="532">
        <f>StockValueC!$H458</f>
        <v>554800</v>
      </c>
      <c r="AC26" s="532">
        <f>StockValueC!$H458</f>
        <v>554800</v>
      </c>
      <c r="AD26" s="532">
        <f>StockValueC!$H458</f>
        <v>554800</v>
      </c>
      <c r="AE26" s="532">
        <f>StockValueC!$H458</f>
        <v>554800</v>
      </c>
      <c r="AF26" s="532">
        <f>StockValueC!$H458</f>
        <v>554800</v>
      </c>
      <c r="AG26" s="532">
        <f>StockValueC!$H458</f>
        <v>554800</v>
      </c>
      <c r="AH26" s="532">
        <f>StockValueC!$H458</f>
        <v>554800</v>
      </c>
      <c r="AI26" s="532">
        <f>StockValueC!$H458</f>
        <v>554800</v>
      </c>
      <c r="AJ26" s="532">
        <f>StockValueC!$H458</f>
        <v>554800</v>
      </c>
      <c r="AK26" s="532">
        <f>StockValueC!$H458</f>
        <v>554800</v>
      </c>
      <c r="AL26" s="532">
        <f>StockValueC!$H458</f>
        <v>554800</v>
      </c>
      <c r="AM26" s="532">
        <f>StockValueC!$H458</f>
        <v>554800</v>
      </c>
      <c r="AN26" s="532">
        <f>StockValueC!$H458</f>
        <v>554800</v>
      </c>
      <c r="AO26" s="532">
        <f>StockValueC!$H458</f>
        <v>554800</v>
      </c>
      <c r="AP26" s="532">
        <f>StockValueC!$H458</f>
        <v>554800</v>
      </c>
      <c r="AQ26" s="532">
        <f>StockValueC!$H458</f>
        <v>554800</v>
      </c>
      <c r="AR26" s="532">
        <f>StockValueC!$H458</f>
        <v>554800</v>
      </c>
      <c r="AS26" s="532">
        <f>StockValueC!$H458</f>
        <v>554800</v>
      </c>
      <c r="AT26" s="532">
        <f>StockValueC!$H458</f>
        <v>554800</v>
      </c>
      <c r="AU26" s="532">
        <f>StockValueC!$H458</f>
        <v>554800</v>
      </c>
      <c r="AV26" s="532">
        <f>StockValueC!$H458</f>
        <v>554800</v>
      </c>
      <c r="AW26" s="532">
        <f>StockValueC!$H458</f>
        <v>554800</v>
      </c>
      <c r="AX26" s="532">
        <f>StockValueC!$H458</f>
        <v>554800</v>
      </c>
      <c r="AY26" s="532">
        <f>StockValueC!$H458</f>
        <v>554800</v>
      </c>
      <c r="AZ26" s="532">
        <f>StockValueC!$H458</f>
        <v>554800</v>
      </c>
    </row>
    <row r="27" spans="5:52" x14ac:dyDescent="0.25">
      <c r="E27" t="str">
        <f>'Summarized Quantified Calcs'!E27</f>
        <v>Safety - Killed - K</v>
      </c>
      <c r="G27" s="433" t="s">
        <v>911</v>
      </c>
      <c r="I27" s="532">
        <f>StockValueC!$H459</f>
        <v>11600000</v>
      </c>
      <c r="J27" s="532">
        <f>StockValueC!$H459</f>
        <v>11600000</v>
      </c>
      <c r="K27" s="532">
        <f>StockValueC!$H459</f>
        <v>11600000</v>
      </c>
      <c r="L27" s="532">
        <f>StockValueC!$H459</f>
        <v>11600000</v>
      </c>
      <c r="M27" s="532">
        <f>StockValueC!$H459</f>
        <v>11600000</v>
      </c>
      <c r="N27" s="532">
        <f>StockValueC!$H459</f>
        <v>11600000</v>
      </c>
      <c r="O27" s="532">
        <f>StockValueC!$H459</f>
        <v>11600000</v>
      </c>
      <c r="P27" s="532">
        <f>StockValueC!$H459</f>
        <v>11600000</v>
      </c>
      <c r="Q27" s="532">
        <f>StockValueC!$H459</f>
        <v>11600000</v>
      </c>
      <c r="R27" s="532">
        <f>StockValueC!$H459</f>
        <v>11600000</v>
      </c>
      <c r="S27" s="532">
        <f>StockValueC!$H459</f>
        <v>11600000</v>
      </c>
      <c r="T27" s="532">
        <f>StockValueC!$H459</f>
        <v>11600000</v>
      </c>
      <c r="U27" s="532">
        <f>StockValueC!$H459</f>
        <v>11600000</v>
      </c>
      <c r="V27" s="532">
        <f>StockValueC!$H459</f>
        <v>11600000</v>
      </c>
      <c r="W27" s="532">
        <f>StockValueC!$H459</f>
        <v>11600000</v>
      </c>
      <c r="X27" s="532">
        <f>StockValueC!$H459</f>
        <v>11600000</v>
      </c>
      <c r="Y27" s="532">
        <f>StockValueC!$H459</f>
        <v>11600000</v>
      </c>
      <c r="Z27" s="532">
        <f>StockValueC!$H459</f>
        <v>11600000</v>
      </c>
      <c r="AA27" s="532">
        <f>StockValueC!$H459</f>
        <v>11600000</v>
      </c>
      <c r="AB27" s="532">
        <f>StockValueC!$H459</f>
        <v>11600000</v>
      </c>
      <c r="AC27" s="532">
        <f>StockValueC!$H459</f>
        <v>11600000</v>
      </c>
      <c r="AD27" s="532">
        <f>StockValueC!$H459</f>
        <v>11600000</v>
      </c>
      <c r="AE27" s="532">
        <f>StockValueC!$H459</f>
        <v>11600000</v>
      </c>
      <c r="AF27" s="532">
        <f>StockValueC!$H459</f>
        <v>11600000</v>
      </c>
      <c r="AG27" s="532">
        <f>StockValueC!$H459</f>
        <v>11600000</v>
      </c>
      <c r="AH27" s="532">
        <f>StockValueC!$H459</f>
        <v>11600000</v>
      </c>
      <c r="AI27" s="532">
        <f>StockValueC!$H459</f>
        <v>11600000</v>
      </c>
      <c r="AJ27" s="532">
        <f>StockValueC!$H459</f>
        <v>11600000</v>
      </c>
      <c r="AK27" s="532">
        <f>StockValueC!$H459</f>
        <v>11600000</v>
      </c>
      <c r="AL27" s="532">
        <f>StockValueC!$H459</f>
        <v>11600000</v>
      </c>
      <c r="AM27" s="532">
        <f>StockValueC!$H459</f>
        <v>11600000</v>
      </c>
      <c r="AN27" s="532">
        <f>StockValueC!$H459</f>
        <v>11600000</v>
      </c>
      <c r="AO27" s="532">
        <f>StockValueC!$H459</f>
        <v>11600000</v>
      </c>
      <c r="AP27" s="532">
        <f>StockValueC!$H459</f>
        <v>11600000</v>
      </c>
      <c r="AQ27" s="532">
        <f>StockValueC!$H459</f>
        <v>11600000</v>
      </c>
      <c r="AR27" s="532">
        <f>StockValueC!$H459</f>
        <v>11600000</v>
      </c>
      <c r="AS27" s="532">
        <f>StockValueC!$H459</f>
        <v>11600000</v>
      </c>
      <c r="AT27" s="532">
        <f>StockValueC!$H459</f>
        <v>11600000</v>
      </c>
      <c r="AU27" s="532">
        <f>StockValueC!$H459</f>
        <v>11600000</v>
      </c>
      <c r="AV27" s="532">
        <f>StockValueC!$H459</f>
        <v>11600000</v>
      </c>
      <c r="AW27" s="532">
        <f>StockValueC!$H459</f>
        <v>11600000</v>
      </c>
      <c r="AX27" s="532">
        <f>StockValueC!$H459</f>
        <v>11600000</v>
      </c>
      <c r="AY27" s="532">
        <f>StockValueC!$H459</f>
        <v>11600000</v>
      </c>
      <c r="AZ27" s="532">
        <f>StockValueC!$H459</f>
        <v>11600000</v>
      </c>
    </row>
    <row r="28" spans="5:52" x14ac:dyDescent="0.25">
      <c r="E28" t="str">
        <f>'Summarized Quantified Calcs'!E28</f>
        <v>Safety - Injured Severity Unknown</v>
      </c>
      <c r="G28" s="433" t="s">
        <v>911</v>
      </c>
      <c r="I28" s="532">
        <f>StockValueC!$H460</f>
        <v>210300</v>
      </c>
      <c r="J28" s="532">
        <f>StockValueC!$H460</f>
        <v>210300</v>
      </c>
      <c r="K28" s="532">
        <f>StockValueC!$H460</f>
        <v>210300</v>
      </c>
      <c r="L28" s="532">
        <f>StockValueC!$H460</f>
        <v>210300</v>
      </c>
      <c r="M28" s="532">
        <f>StockValueC!$H460</f>
        <v>210300</v>
      </c>
      <c r="N28" s="532">
        <f>StockValueC!$H460</f>
        <v>210300</v>
      </c>
      <c r="O28" s="532">
        <f>StockValueC!$H460</f>
        <v>210300</v>
      </c>
      <c r="P28" s="532">
        <f>StockValueC!$H460</f>
        <v>210300</v>
      </c>
      <c r="Q28" s="532">
        <f>StockValueC!$H460</f>
        <v>210300</v>
      </c>
      <c r="R28" s="532">
        <f>StockValueC!$H460</f>
        <v>210300</v>
      </c>
      <c r="S28" s="532">
        <f>StockValueC!$H460</f>
        <v>210300</v>
      </c>
      <c r="T28" s="532">
        <f>StockValueC!$H460</f>
        <v>210300</v>
      </c>
      <c r="U28" s="532">
        <f>StockValueC!$H460</f>
        <v>210300</v>
      </c>
      <c r="V28" s="532">
        <f>StockValueC!$H460</f>
        <v>210300</v>
      </c>
      <c r="W28" s="532">
        <f>StockValueC!$H460</f>
        <v>210300</v>
      </c>
      <c r="X28" s="532">
        <f>StockValueC!$H460</f>
        <v>210300</v>
      </c>
      <c r="Y28" s="532">
        <f>StockValueC!$H460</f>
        <v>210300</v>
      </c>
      <c r="Z28" s="532">
        <f>StockValueC!$H460</f>
        <v>210300</v>
      </c>
      <c r="AA28" s="532">
        <f>StockValueC!$H460</f>
        <v>210300</v>
      </c>
      <c r="AB28" s="532">
        <f>StockValueC!$H460</f>
        <v>210300</v>
      </c>
      <c r="AC28" s="532">
        <f>StockValueC!$H460</f>
        <v>210300</v>
      </c>
      <c r="AD28" s="532">
        <f>StockValueC!$H460</f>
        <v>210300</v>
      </c>
      <c r="AE28" s="532">
        <f>StockValueC!$H460</f>
        <v>210300</v>
      </c>
      <c r="AF28" s="532">
        <f>StockValueC!$H460</f>
        <v>210300</v>
      </c>
      <c r="AG28" s="532">
        <f>StockValueC!$H460</f>
        <v>210300</v>
      </c>
      <c r="AH28" s="532">
        <f>StockValueC!$H460</f>
        <v>210300</v>
      </c>
      <c r="AI28" s="532">
        <f>StockValueC!$H460</f>
        <v>210300</v>
      </c>
      <c r="AJ28" s="532">
        <f>StockValueC!$H460</f>
        <v>210300</v>
      </c>
      <c r="AK28" s="532">
        <f>StockValueC!$H460</f>
        <v>210300</v>
      </c>
      <c r="AL28" s="532">
        <f>StockValueC!$H460</f>
        <v>210300</v>
      </c>
      <c r="AM28" s="532">
        <f>StockValueC!$H460</f>
        <v>210300</v>
      </c>
      <c r="AN28" s="532">
        <f>StockValueC!$H460</f>
        <v>210300</v>
      </c>
      <c r="AO28" s="532">
        <f>StockValueC!$H460</f>
        <v>210300</v>
      </c>
      <c r="AP28" s="532">
        <f>StockValueC!$H460</f>
        <v>210300</v>
      </c>
      <c r="AQ28" s="532">
        <f>StockValueC!$H460</f>
        <v>210300</v>
      </c>
      <c r="AR28" s="532">
        <f>StockValueC!$H460</f>
        <v>210300</v>
      </c>
      <c r="AS28" s="532">
        <f>StockValueC!$H460</f>
        <v>210300</v>
      </c>
      <c r="AT28" s="532">
        <f>StockValueC!$H460</f>
        <v>210300</v>
      </c>
      <c r="AU28" s="532">
        <f>StockValueC!$H460</f>
        <v>210300</v>
      </c>
      <c r="AV28" s="532">
        <f>StockValueC!$H460</f>
        <v>210300</v>
      </c>
      <c r="AW28" s="532">
        <f>StockValueC!$H460</f>
        <v>210300</v>
      </c>
      <c r="AX28" s="532">
        <f>StockValueC!$H460</f>
        <v>210300</v>
      </c>
      <c r="AY28" s="532">
        <f>StockValueC!$H460</f>
        <v>210300</v>
      </c>
      <c r="AZ28" s="532">
        <f>StockValueC!$H460</f>
        <v>210300</v>
      </c>
    </row>
    <row r="29" spans="5:52" x14ac:dyDescent="0.25">
      <c r="E29" t="str">
        <f>'Summarized Quantified Calcs'!E29</f>
        <v>Safety - Unknown If Injured</v>
      </c>
      <c r="G29" s="433" t="s">
        <v>911</v>
      </c>
      <c r="I29" s="532">
        <f>StockValueC!$H461</f>
        <v>159800</v>
      </c>
      <c r="J29" s="532">
        <f>StockValueC!$H461</f>
        <v>159800</v>
      </c>
      <c r="K29" s="532">
        <f>StockValueC!$H461</f>
        <v>159800</v>
      </c>
      <c r="L29" s="532">
        <f>StockValueC!$H461</f>
        <v>159800</v>
      </c>
      <c r="M29" s="532">
        <f>StockValueC!$H461</f>
        <v>159800</v>
      </c>
      <c r="N29" s="532">
        <f>StockValueC!$H461</f>
        <v>159800</v>
      </c>
      <c r="O29" s="532">
        <f>StockValueC!$H461</f>
        <v>159800</v>
      </c>
      <c r="P29" s="532">
        <f>StockValueC!$H461</f>
        <v>159800</v>
      </c>
      <c r="Q29" s="532">
        <f>StockValueC!$H461</f>
        <v>159800</v>
      </c>
      <c r="R29" s="532">
        <f>StockValueC!$H461</f>
        <v>159800</v>
      </c>
      <c r="S29" s="532">
        <f>StockValueC!$H461</f>
        <v>159800</v>
      </c>
      <c r="T29" s="532">
        <f>StockValueC!$H461</f>
        <v>159800</v>
      </c>
      <c r="U29" s="532">
        <f>StockValueC!$H461</f>
        <v>159800</v>
      </c>
      <c r="V29" s="532">
        <f>StockValueC!$H461</f>
        <v>159800</v>
      </c>
      <c r="W29" s="532">
        <f>StockValueC!$H461</f>
        <v>159800</v>
      </c>
      <c r="X29" s="532">
        <f>StockValueC!$H461</f>
        <v>159800</v>
      </c>
      <c r="Y29" s="532">
        <f>StockValueC!$H461</f>
        <v>159800</v>
      </c>
      <c r="Z29" s="532">
        <f>StockValueC!$H461</f>
        <v>159800</v>
      </c>
      <c r="AA29" s="532">
        <f>StockValueC!$H461</f>
        <v>159800</v>
      </c>
      <c r="AB29" s="532">
        <f>StockValueC!$H461</f>
        <v>159800</v>
      </c>
      <c r="AC29" s="532">
        <f>StockValueC!$H461</f>
        <v>159800</v>
      </c>
      <c r="AD29" s="532">
        <f>StockValueC!$H461</f>
        <v>159800</v>
      </c>
      <c r="AE29" s="532">
        <f>StockValueC!$H461</f>
        <v>159800</v>
      </c>
      <c r="AF29" s="532">
        <f>StockValueC!$H461</f>
        <v>159800</v>
      </c>
      <c r="AG29" s="532">
        <f>StockValueC!$H461</f>
        <v>159800</v>
      </c>
      <c r="AH29" s="532">
        <f>StockValueC!$H461</f>
        <v>159800</v>
      </c>
      <c r="AI29" s="532">
        <f>StockValueC!$H461</f>
        <v>159800</v>
      </c>
      <c r="AJ29" s="532">
        <f>StockValueC!$H461</f>
        <v>159800</v>
      </c>
      <c r="AK29" s="532">
        <f>StockValueC!$H461</f>
        <v>159800</v>
      </c>
      <c r="AL29" s="532">
        <f>StockValueC!$H461</f>
        <v>159800</v>
      </c>
      <c r="AM29" s="532">
        <f>StockValueC!$H461</f>
        <v>159800</v>
      </c>
      <c r="AN29" s="532">
        <f>StockValueC!$H461</f>
        <v>159800</v>
      </c>
      <c r="AO29" s="532">
        <f>StockValueC!$H461</f>
        <v>159800</v>
      </c>
      <c r="AP29" s="532">
        <f>StockValueC!$H461</f>
        <v>159800</v>
      </c>
      <c r="AQ29" s="532">
        <f>StockValueC!$H461</f>
        <v>159800</v>
      </c>
      <c r="AR29" s="532">
        <f>StockValueC!$H461</f>
        <v>159800</v>
      </c>
      <c r="AS29" s="532">
        <f>StockValueC!$H461</f>
        <v>159800</v>
      </c>
      <c r="AT29" s="532">
        <f>StockValueC!$H461</f>
        <v>159800</v>
      </c>
      <c r="AU29" s="532">
        <f>StockValueC!$H461</f>
        <v>159800</v>
      </c>
      <c r="AV29" s="532">
        <f>StockValueC!$H461</f>
        <v>159800</v>
      </c>
      <c r="AW29" s="532">
        <f>StockValueC!$H461</f>
        <v>159800</v>
      </c>
      <c r="AX29" s="532">
        <f>StockValueC!$H461</f>
        <v>159800</v>
      </c>
      <c r="AY29" s="532">
        <f>StockValueC!$H461</f>
        <v>159800</v>
      </c>
      <c r="AZ29" s="532">
        <f>StockValueC!$H461</f>
        <v>159800</v>
      </c>
    </row>
    <row r="30" spans="5:52" x14ac:dyDescent="0.25">
      <c r="E30" t="str">
        <f>'Summarized Quantified Calcs'!E30</f>
        <v>Pavement Damage - Auto</v>
      </c>
      <c r="G30" s="420" t="s">
        <v>904</v>
      </c>
      <c r="I30" s="349">
        <f>StockValueC!$H$315</f>
        <v>1.9955662766746448E-4</v>
      </c>
      <c r="J30" s="349">
        <f>StockValueC!$H$315</f>
        <v>1.9955662766746448E-4</v>
      </c>
      <c r="K30" s="349">
        <f>StockValueC!$H$315</f>
        <v>1.9955662766746448E-4</v>
      </c>
      <c r="L30" s="349">
        <f>StockValueC!$H$315</f>
        <v>1.9955662766746448E-4</v>
      </c>
      <c r="M30" s="349">
        <f>StockValueC!$H$315</f>
        <v>1.9955662766746448E-4</v>
      </c>
      <c r="N30" s="349">
        <f>StockValueC!$H$315</f>
        <v>1.9955662766746448E-4</v>
      </c>
      <c r="O30" s="349">
        <f>StockValueC!$H$315</f>
        <v>1.9955662766746448E-4</v>
      </c>
      <c r="P30" s="349">
        <f>StockValueC!$H$315</f>
        <v>1.9955662766746448E-4</v>
      </c>
      <c r="Q30" s="349">
        <f>StockValueC!$H$315</f>
        <v>1.9955662766746448E-4</v>
      </c>
      <c r="R30" s="349">
        <f>StockValueC!$H$315</f>
        <v>1.9955662766746448E-4</v>
      </c>
      <c r="S30" s="349">
        <f>StockValueC!$H$315</f>
        <v>1.9955662766746448E-4</v>
      </c>
      <c r="T30" s="349">
        <f>StockValueC!$H$315</f>
        <v>1.9955662766746448E-4</v>
      </c>
      <c r="U30" s="349">
        <f>StockValueC!$H$315</f>
        <v>1.9955662766746448E-4</v>
      </c>
      <c r="V30" s="349">
        <f>StockValueC!$H$315</f>
        <v>1.9955662766746448E-4</v>
      </c>
      <c r="W30" s="349">
        <f>StockValueC!$H$315</f>
        <v>1.9955662766746448E-4</v>
      </c>
      <c r="X30" s="349">
        <f>StockValueC!$H$315</f>
        <v>1.9955662766746448E-4</v>
      </c>
      <c r="Y30" s="349">
        <f>StockValueC!$H$315</f>
        <v>1.9955662766746448E-4</v>
      </c>
      <c r="Z30" s="349">
        <f>StockValueC!$H$315</f>
        <v>1.9955662766746448E-4</v>
      </c>
      <c r="AA30" s="349">
        <f>StockValueC!$H$315</f>
        <v>1.9955662766746448E-4</v>
      </c>
      <c r="AB30" s="349">
        <f>StockValueC!$H$315</f>
        <v>1.9955662766746448E-4</v>
      </c>
      <c r="AC30" s="349">
        <f>StockValueC!$H$315</f>
        <v>1.9955662766746448E-4</v>
      </c>
      <c r="AD30" s="349">
        <f>StockValueC!$H$315</f>
        <v>1.9955662766746448E-4</v>
      </c>
      <c r="AE30" s="349">
        <f>StockValueC!$H$315</f>
        <v>1.9955662766746448E-4</v>
      </c>
      <c r="AF30" s="349">
        <f>StockValueC!$H$315</f>
        <v>1.9955662766746448E-4</v>
      </c>
      <c r="AG30" s="349">
        <f>StockValueC!$H$315</f>
        <v>1.9955662766746448E-4</v>
      </c>
      <c r="AH30" s="349">
        <f>StockValueC!$H$315</f>
        <v>1.9955662766746448E-4</v>
      </c>
      <c r="AI30" s="349">
        <f>StockValueC!$H$315</f>
        <v>1.9955662766746448E-4</v>
      </c>
      <c r="AJ30" s="349">
        <f>StockValueC!$H$315</f>
        <v>1.9955662766746448E-4</v>
      </c>
      <c r="AK30" s="349">
        <f>StockValueC!$H$315</f>
        <v>1.9955662766746448E-4</v>
      </c>
      <c r="AL30" s="349">
        <f>StockValueC!$H$315</f>
        <v>1.9955662766746448E-4</v>
      </c>
      <c r="AM30" s="349">
        <f>StockValueC!$H$315</f>
        <v>1.9955662766746448E-4</v>
      </c>
      <c r="AN30" s="349">
        <f>StockValueC!$H$315</f>
        <v>1.9955662766746448E-4</v>
      </c>
      <c r="AO30" s="349">
        <f>StockValueC!$H$315</f>
        <v>1.9955662766746448E-4</v>
      </c>
      <c r="AP30" s="349">
        <f>StockValueC!$H$315</f>
        <v>1.9955662766746448E-4</v>
      </c>
      <c r="AQ30" s="349">
        <f>StockValueC!$H$315</f>
        <v>1.9955662766746448E-4</v>
      </c>
      <c r="AR30" s="349">
        <f>StockValueC!$H$315</f>
        <v>1.9955662766746448E-4</v>
      </c>
      <c r="AS30" s="349">
        <f>StockValueC!$H$315</f>
        <v>1.9955662766746448E-4</v>
      </c>
      <c r="AT30" s="349">
        <f>StockValueC!$H$315</f>
        <v>1.9955662766746448E-4</v>
      </c>
      <c r="AU30" s="349">
        <f>StockValueC!$H$315</f>
        <v>1.9955662766746448E-4</v>
      </c>
      <c r="AV30" s="349">
        <f>StockValueC!$H$315</f>
        <v>1.9955662766746448E-4</v>
      </c>
      <c r="AW30" s="349">
        <f>StockValueC!$H$315</f>
        <v>1.9955662766746448E-4</v>
      </c>
      <c r="AX30" s="349">
        <f>StockValueC!$H$315</f>
        <v>1.9955662766746448E-4</v>
      </c>
      <c r="AY30" s="349">
        <f>StockValueC!$H$315</f>
        <v>1.9955662766746448E-4</v>
      </c>
      <c r="AZ30" s="349">
        <f>StockValueC!$H$315</f>
        <v>1.9955662766746448E-4</v>
      </c>
    </row>
    <row r="31" spans="5:52" x14ac:dyDescent="0.25">
      <c r="E31" t="str">
        <f>'Summarized Quantified Calcs'!E31</f>
        <v>Pavement Damage - Trucks</v>
      </c>
      <c r="G31" s="420" t="s">
        <v>904</v>
      </c>
      <c r="I31" s="349">
        <f>StockValueC!$H$316</f>
        <v>4.7221368085153072E-2</v>
      </c>
      <c r="J31" s="349">
        <f>StockValueC!$H$316</f>
        <v>4.7221368085153072E-2</v>
      </c>
      <c r="K31" s="349">
        <f>StockValueC!$H$316</f>
        <v>4.7221368085153072E-2</v>
      </c>
      <c r="L31" s="349">
        <f>StockValueC!$H$316</f>
        <v>4.7221368085153072E-2</v>
      </c>
      <c r="M31" s="349">
        <f>StockValueC!$H$316</f>
        <v>4.7221368085153072E-2</v>
      </c>
      <c r="N31" s="349">
        <f>StockValueC!$H$316</f>
        <v>4.7221368085153072E-2</v>
      </c>
      <c r="O31" s="349">
        <f>StockValueC!$H$316</f>
        <v>4.7221368085153072E-2</v>
      </c>
      <c r="P31" s="349">
        <f>StockValueC!$H$316</f>
        <v>4.7221368085153072E-2</v>
      </c>
      <c r="Q31" s="349">
        <f>StockValueC!$H$316</f>
        <v>4.7221368085153072E-2</v>
      </c>
      <c r="R31" s="349">
        <f>StockValueC!$H$316</f>
        <v>4.7221368085153072E-2</v>
      </c>
      <c r="S31" s="349">
        <f>StockValueC!$H$316</f>
        <v>4.7221368085153072E-2</v>
      </c>
      <c r="T31" s="349">
        <f>StockValueC!$H$316</f>
        <v>4.7221368085153072E-2</v>
      </c>
      <c r="U31" s="349">
        <f>StockValueC!$H$316</f>
        <v>4.7221368085153072E-2</v>
      </c>
      <c r="V31" s="349">
        <f>StockValueC!$H$316</f>
        <v>4.7221368085153072E-2</v>
      </c>
      <c r="W31" s="349">
        <f>StockValueC!$H$316</f>
        <v>4.7221368085153072E-2</v>
      </c>
      <c r="X31" s="349">
        <f>StockValueC!$H$316</f>
        <v>4.7221368085153072E-2</v>
      </c>
      <c r="Y31" s="349">
        <f>StockValueC!$H$316</f>
        <v>4.7221368085153072E-2</v>
      </c>
      <c r="Z31" s="349">
        <f>StockValueC!$H$316</f>
        <v>4.7221368085153072E-2</v>
      </c>
      <c r="AA31" s="349">
        <f>StockValueC!$H$316</f>
        <v>4.7221368085153072E-2</v>
      </c>
      <c r="AB31" s="349">
        <f>StockValueC!$H$316</f>
        <v>4.7221368085153072E-2</v>
      </c>
      <c r="AC31" s="349">
        <f>StockValueC!$H$316</f>
        <v>4.7221368085153072E-2</v>
      </c>
      <c r="AD31" s="349">
        <f>StockValueC!$H$316</f>
        <v>4.7221368085153072E-2</v>
      </c>
      <c r="AE31" s="349">
        <f>StockValueC!$H$316</f>
        <v>4.7221368085153072E-2</v>
      </c>
      <c r="AF31" s="349">
        <f>StockValueC!$H$316</f>
        <v>4.7221368085153072E-2</v>
      </c>
      <c r="AG31" s="349">
        <f>StockValueC!$H$316</f>
        <v>4.7221368085153072E-2</v>
      </c>
      <c r="AH31" s="349">
        <f>StockValueC!$H$316</f>
        <v>4.7221368085153072E-2</v>
      </c>
      <c r="AI31" s="349">
        <f>StockValueC!$H$316</f>
        <v>4.7221368085153072E-2</v>
      </c>
      <c r="AJ31" s="349">
        <f>StockValueC!$H$316</f>
        <v>4.7221368085153072E-2</v>
      </c>
      <c r="AK31" s="349">
        <f>StockValueC!$H$316</f>
        <v>4.7221368085153072E-2</v>
      </c>
      <c r="AL31" s="349">
        <f>StockValueC!$H$316</f>
        <v>4.7221368085153072E-2</v>
      </c>
      <c r="AM31" s="349">
        <f>StockValueC!$H$316</f>
        <v>4.7221368085153072E-2</v>
      </c>
      <c r="AN31" s="349">
        <f>StockValueC!$H$316</f>
        <v>4.7221368085153072E-2</v>
      </c>
      <c r="AO31" s="349">
        <f>StockValueC!$H$316</f>
        <v>4.7221368085153072E-2</v>
      </c>
      <c r="AP31" s="349">
        <f>StockValueC!$H$316</f>
        <v>4.7221368085153072E-2</v>
      </c>
      <c r="AQ31" s="349">
        <f>StockValueC!$H$316</f>
        <v>4.7221368085153072E-2</v>
      </c>
      <c r="AR31" s="349">
        <f>StockValueC!$H$316</f>
        <v>4.7221368085153072E-2</v>
      </c>
      <c r="AS31" s="349">
        <f>StockValueC!$H$316</f>
        <v>4.7221368085153072E-2</v>
      </c>
      <c r="AT31" s="349">
        <f>StockValueC!$H$316</f>
        <v>4.7221368085153072E-2</v>
      </c>
      <c r="AU31" s="349">
        <f>StockValueC!$H$316</f>
        <v>4.7221368085153072E-2</v>
      </c>
      <c r="AV31" s="349">
        <f>StockValueC!$H$316</f>
        <v>4.7221368085153072E-2</v>
      </c>
      <c r="AW31" s="349">
        <f>StockValueC!$H$316</f>
        <v>4.7221368085153072E-2</v>
      </c>
      <c r="AX31" s="349">
        <f>StockValueC!$H$316</f>
        <v>4.7221368085153072E-2</v>
      </c>
      <c r="AY31" s="349">
        <f>StockValueC!$H$316</f>
        <v>4.7221368085153072E-2</v>
      </c>
      <c r="AZ31" s="349">
        <f>StockValueC!$H$316</f>
        <v>4.7221368085153072E-2</v>
      </c>
    </row>
    <row r="32" spans="5:52" x14ac:dyDescent="0.25">
      <c r="E32" t="str">
        <f>'Summarized Quantified Calcs'!E32</f>
        <v>Congestion - Auto</v>
      </c>
      <c r="G32" s="420" t="s">
        <v>904</v>
      </c>
      <c r="I32" s="350">
        <f>StockValueC!$H$285</f>
        <v>2.5999999999999999E-2</v>
      </c>
      <c r="J32" s="350">
        <f>StockValueC!$H$285</f>
        <v>2.5999999999999999E-2</v>
      </c>
      <c r="K32" s="350">
        <f>StockValueC!$H$285</f>
        <v>2.5999999999999999E-2</v>
      </c>
      <c r="L32" s="350">
        <f>StockValueC!$H$285</f>
        <v>2.5999999999999999E-2</v>
      </c>
      <c r="M32" s="350">
        <f>StockValueC!$H$285</f>
        <v>2.5999999999999999E-2</v>
      </c>
      <c r="N32" s="350">
        <f>StockValueC!$H$285</f>
        <v>2.5999999999999999E-2</v>
      </c>
      <c r="O32" s="350">
        <f>StockValueC!$H$285</f>
        <v>2.5999999999999999E-2</v>
      </c>
      <c r="P32" s="350">
        <f>StockValueC!$H$285</f>
        <v>2.5999999999999999E-2</v>
      </c>
      <c r="Q32" s="350">
        <f>StockValueC!$H$285</f>
        <v>2.5999999999999999E-2</v>
      </c>
      <c r="R32" s="350">
        <f>StockValueC!$H$285</f>
        <v>2.5999999999999999E-2</v>
      </c>
      <c r="S32" s="350">
        <f>StockValueC!$H$285</f>
        <v>2.5999999999999999E-2</v>
      </c>
      <c r="T32" s="350">
        <f>StockValueC!$H$285</f>
        <v>2.5999999999999999E-2</v>
      </c>
      <c r="U32" s="350">
        <f>StockValueC!$H$285</f>
        <v>2.5999999999999999E-2</v>
      </c>
      <c r="V32" s="350">
        <f>StockValueC!$H$285</f>
        <v>2.5999999999999999E-2</v>
      </c>
      <c r="W32" s="350">
        <f>StockValueC!$H$285</f>
        <v>2.5999999999999999E-2</v>
      </c>
      <c r="X32" s="350">
        <f>StockValueC!$H$285</f>
        <v>2.5999999999999999E-2</v>
      </c>
      <c r="Y32" s="350">
        <f>StockValueC!$H$285</f>
        <v>2.5999999999999999E-2</v>
      </c>
      <c r="Z32" s="350">
        <f>StockValueC!$H$285</f>
        <v>2.5999999999999999E-2</v>
      </c>
      <c r="AA32" s="350">
        <f>StockValueC!$H$285</f>
        <v>2.5999999999999999E-2</v>
      </c>
      <c r="AB32" s="350">
        <f>StockValueC!$H$285</f>
        <v>2.5999999999999999E-2</v>
      </c>
      <c r="AC32" s="350">
        <f>StockValueC!$H$285</f>
        <v>2.5999999999999999E-2</v>
      </c>
      <c r="AD32" s="350">
        <f>StockValueC!$H$285</f>
        <v>2.5999999999999999E-2</v>
      </c>
      <c r="AE32" s="350">
        <f>StockValueC!$H$285</f>
        <v>2.5999999999999999E-2</v>
      </c>
      <c r="AF32" s="350">
        <f>StockValueC!$H$285</f>
        <v>2.5999999999999999E-2</v>
      </c>
      <c r="AG32" s="350">
        <f>StockValueC!$H$285</f>
        <v>2.5999999999999999E-2</v>
      </c>
      <c r="AH32" s="350">
        <f>StockValueC!$H$285</f>
        <v>2.5999999999999999E-2</v>
      </c>
      <c r="AI32" s="350">
        <f>StockValueC!$H$285</f>
        <v>2.5999999999999999E-2</v>
      </c>
      <c r="AJ32" s="350">
        <f>StockValueC!$H$285</f>
        <v>2.5999999999999999E-2</v>
      </c>
      <c r="AK32" s="350">
        <f>StockValueC!$H$285</f>
        <v>2.5999999999999999E-2</v>
      </c>
      <c r="AL32" s="350">
        <f>StockValueC!$H$285</f>
        <v>2.5999999999999999E-2</v>
      </c>
      <c r="AM32" s="350">
        <f>StockValueC!$H$285</f>
        <v>2.5999999999999999E-2</v>
      </c>
      <c r="AN32" s="350">
        <f>StockValueC!$H$285</f>
        <v>2.5999999999999999E-2</v>
      </c>
      <c r="AO32" s="350">
        <f>StockValueC!$H$285</f>
        <v>2.5999999999999999E-2</v>
      </c>
      <c r="AP32" s="350">
        <f>StockValueC!$H$285</f>
        <v>2.5999999999999999E-2</v>
      </c>
      <c r="AQ32" s="350">
        <f>StockValueC!$H$285</f>
        <v>2.5999999999999999E-2</v>
      </c>
      <c r="AR32" s="350">
        <f>StockValueC!$H$285</f>
        <v>2.5999999999999999E-2</v>
      </c>
      <c r="AS32" s="350">
        <f>StockValueC!$H$285</f>
        <v>2.5999999999999999E-2</v>
      </c>
      <c r="AT32" s="350">
        <f>StockValueC!$H$285</f>
        <v>2.5999999999999999E-2</v>
      </c>
      <c r="AU32" s="350">
        <f>StockValueC!$H$285</f>
        <v>2.5999999999999999E-2</v>
      </c>
      <c r="AV32" s="350">
        <f>StockValueC!$H$285</f>
        <v>2.5999999999999999E-2</v>
      </c>
      <c r="AW32" s="350">
        <f>StockValueC!$H$285</f>
        <v>2.5999999999999999E-2</v>
      </c>
      <c r="AX32" s="350">
        <f>StockValueC!$H$285</f>
        <v>2.5999999999999999E-2</v>
      </c>
      <c r="AY32" s="350">
        <f>StockValueC!$H$285</f>
        <v>2.5999999999999999E-2</v>
      </c>
      <c r="AZ32" s="350">
        <f>StockValueC!$H$285</f>
        <v>2.5999999999999999E-2</v>
      </c>
    </row>
    <row r="33" spans="1:52" x14ac:dyDescent="0.25">
      <c r="E33" t="str">
        <f>'Summarized Quantified Calcs'!E33</f>
        <v>Congestion - Truck</v>
      </c>
      <c r="G33" s="420" t="s">
        <v>904</v>
      </c>
      <c r="I33" s="350">
        <f>StockValueC!$H$286</f>
        <v>6.7000000000000004E-2</v>
      </c>
      <c r="J33" s="350">
        <f>StockValueC!$H$286</f>
        <v>6.7000000000000004E-2</v>
      </c>
      <c r="K33" s="350">
        <f>StockValueC!$H$286</f>
        <v>6.7000000000000004E-2</v>
      </c>
      <c r="L33" s="350">
        <f>StockValueC!$H$286</f>
        <v>6.7000000000000004E-2</v>
      </c>
      <c r="M33" s="350">
        <f>StockValueC!$H$286</f>
        <v>6.7000000000000004E-2</v>
      </c>
      <c r="N33" s="350">
        <f>StockValueC!$H$286</f>
        <v>6.7000000000000004E-2</v>
      </c>
      <c r="O33" s="350">
        <f>StockValueC!$H$286</f>
        <v>6.7000000000000004E-2</v>
      </c>
      <c r="P33" s="350">
        <f>StockValueC!$H$286</f>
        <v>6.7000000000000004E-2</v>
      </c>
      <c r="Q33" s="350">
        <f>StockValueC!$H$286</f>
        <v>6.7000000000000004E-2</v>
      </c>
      <c r="R33" s="350">
        <f>StockValueC!$H$286</f>
        <v>6.7000000000000004E-2</v>
      </c>
      <c r="S33" s="350">
        <f>StockValueC!$H$286</f>
        <v>6.7000000000000004E-2</v>
      </c>
      <c r="T33" s="350">
        <f>StockValueC!$H$286</f>
        <v>6.7000000000000004E-2</v>
      </c>
      <c r="U33" s="350">
        <f>StockValueC!$H$286</f>
        <v>6.7000000000000004E-2</v>
      </c>
      <c r="V33" s="350">
        <f>StockValueC!$H$286</f>
        <v>6.7000000000000004E-2</v>
      </c>
      <c r="W33" s="350">
        <f>StockValueC!$H$286</f>
        <v>6.7000000000000004E-2</v>
      </c>
      <c r="X33" s="350">
        <f>StockValueC!$H$286</f>
        <v>6.7000000000000004E-2</v>
      </c>
      <c r="Y33" s="350">
        <f>StockValueC!$H$286</f>
        <v>6.7000000000000004E-2</v>
      </c>
      <c r="Z33" s="350">
        <f>StockValueC!$H$286</f>
        <v>6.7000000000000004E-2</v>
      </c>
      <c r="AA33" s="350">
        <f>StockValueC!$H$286</f>
        <v>6.7000000000000004E-2</v>
      </c>
      <c r="AB33" s="350">
        <f>StockValueC!$H$286</f>
        <v>6.7000000000000004E-2</v>
      </c>
      <c r="AC33" s="350">
        <f>StockValueC!$H$286</f>
        <v>6.7000000000000004E-2</v>
      </c>
      <c r="AD33" s="350">
        <f>StockValueC!$H$286</f>
        <v>6.7000000000000004E-2</v>
      </c>
      <c r="AE33" s="350">
        <f>StockValueC!$H$286</f>
        <v>6.7000000000000004E-2</v>
      </c>
      <c r="AF33" s="350">
        <f>StockValueC!$H$286</f>
        <v>6.7000000000000004E-2</v>
      </c>
      <c r="AG33" s="350">
        <f>StockValueC!$H$286</f>
        <v>6.7000000000000004E-2</v>
      </c>
      <c r="AH33" s="350">
        <f>StockValueC!$H$286</f>
        <v>6.7000000000000004E-2</v>
      </c>
      <c r="AI33" s="350">
        <f>StockValueC!$H$286</f>
        <v>6.7000000000000004E-2</v>
      </c>
      <c r="AJ33" s="350">
        <f>StockValueC!$H$286</f>
        <v>6.7000000000000004E-2</v>
      </c>
      <c r="AK33" s="350">
        <f>StockValueC!$H$286</f>
        <v>6.7000000000000004E-2</v>
      </c>
      <c r="AL33" s="350">
        <f>StockValueC!$H$286</f>
        <v>6.7000000000000004E-2</v>
      </c>
      <c r="AM33" s="350">
        <f>StockValueC!$H$286</f>
        <v>6.7000000000000004E-2</v>
      </c>
      <c r="AN33" s="350">
        <f>StockValueC!$H$286</f>
        <v>6.7000000000000004E-2</v>
      </c>
      <c r="AO33" s="350">
        <f>StockValueC!$H$286</f>
        <v>6.7000000000000004E-2</v>
      </c>
      <c r="AP33" s="350">
        <f>StockValueC!$H$286</f>
        <v>6.7000000000000004E-2</v>
      </c>
      <c r="AQ33" s="350">
        <f>StockValueC!$H$286</f>
        <v>6.7000000000000004E-2</v>
      </c>
      <c r="AR33" s="350">
        <f>StockValueC!$H$286</f>
        <v>6.7000000000000004E-2</v>
      </c>
      <c r="AS33" s="350">
        <f>StockValueC!$H$286</f>
        <v>6.7000000000000004E-2</v>
      </c>
      <c r="AT33" s="350">
        <f>StockValueC!$H$286</f>
        <v>6.7000000000000004E-2</v>
      </c>
      <c r="AU33" s="350">
        <f>StockValueC!$H$286</f>
        <v>6.7000000000000004E-2</v>
      </c>
      <c r="AV33" s="350">
        <f>StockValueC!$H$286</f>
        <v>6.7000000000000004E-2</v>
      </c>
      <c r="AW33" s="350">
        <f>StockValueC!$H$286</f>
        <v>6.7000000000000004E-2</v>
      </c>
      <c r="AX33" s="350">
        <f>StockValueC!$H$286</f>
        <v>6.7000000000000004E-2</v>
      </c>
      <c r="AY33" s="350">
        <f>StockValueC!$H$286</f>
        <v>6.7000000000000004E-2</v>
      </c>
      <c r="AZ33" s="350">
        <f>StockValueC!$H$286</f>
        <v>6.7000000000000004E-2</v>
      </c>
    </row>
    <row r="34" spans="1:52" x14ac:dyDescent="0.25">
      <c r="E34" t="str">
        <f>'Summarized Quantified Calcs'!E34</f>
        <v>Noise - Auto</v>
      </c>
      <c r="G34" s="420" t="s">
        <v>904</v>
      </c>
      <c r="I34" s="350">
        <f>StockValueC!$H$301</f>
        <v>2.0000000000000001E-4</v>
      </c>
      <c r="J34" s="350">
        <f>StockValueC!$H$301</f>
        <v>2.0000000000000001E-4</v>
      </c>
      <c r="K34" s="350">
        <f>StockValueC!$H$301</f>
        <v>2.0000000000000001E-4</v>
      </c>
      <c r="L34" s="350">
        <f>StockValueC!$H$301</f>
        <v>2.0000000000000001E-4</v>
      </c>
      <c r="M34" s="350">
        <f>StockValueC!$H$301</f>
        <v>2.0000000000000001E-4</v>
      </c>
      <c r="N34" s="350">
        <f>StockValueC!$H$301</f>
        <v>2.0000000000000001E-4</v>
      </c>
      <c r="O34" s="350">
        <f>StockValueC!$H$301</f>
        <v>2.0000000000000001E-4</v>
      </c>
      <c r="P34" s="350">
        <f>StockValueC!$H$301</f>
        <v>2.0000000000000001E-4</v>
      </c>
      <c r="Q34" s="350">
        <f>StockValueC!$H$301</f>
        <v>2.0000000000000001E-4</v>
      </c>
      <c r="R34" s="350">
        <f>StockValueC!$H$301</f>
        <v>2.0000000000000001E-4</v>
      </c>
      <c r="S34" s="350">
        <f>StockValueC!$H$301</f>
        <v>2.0000000000000001E-4</v>
      </c>
      <c r="T34" s="350">
        <f>StockValueC!$H$301</f>
        <v>2.0000000000000001E-4</v>
      </c>
      <c r="U34" s="350">
        <f>StockValueC!$H$301</f>
        <v>2.0000000000000001E-4</v>
      </c>
      <c r="V34" s="350">
        <f>StockValueC!$H$301</f>
        <v>2.0000000000000001E-4</v>
      </c>
      <c r="W34" s="350">
        <f>StockValueC!$H$301</f>
        <v>2.0000000000000001E-4</v>
      </c>
      <c r="X34" s="350">
        <f>StockValueC!$H$301</f>
        <v>2.0000000000000001E-4</v>
      </c>
      <c r="Y34" s="350">
        <f>StockValueC!$H$301</f>
        <v>2.0000000000000001E-4</v>
      </c>
      <c r="Z34" s="350">
        <f>StockValueC!$H$301</f>
        <v>2.0000000000000001E-4</v>
      </c>
      <c r="AA34" s="350">
        <f>StockValueC!$H$301</f>
        <v>2.0000000000000001E-4</v>
      </c>
      <c r="AB34" s="350">
        <f>StockValueC!$H$301</f>
        <v>2.0000000000000001E-4</v>
      </c>
      <c r="AC34" s="350">
        <f>StockValueC!$H$301</f>
        <v>2.0000000000000001E-4</v>
      </c>
      <c r="AD34" s="350">
        <f>StockValueC!$H$301</f>
        <v>2.0000000000000001E-4</v>
      </c>
      <c r="AE34" s="350">
        <f>StockValueC!$H$301</f>
        <v>2.0000000000000001E-4</v>
      </c>
      <c r="AF34" s="350">
        <f>StockValueC!$H$301</f>
        <v>2.0000000000000001E-4</v>
      </c>
      <c r="AG34" s="350">
        <f>StockValueC!$H$301</f>
        <v>2.0000000000000001E-4</v>
      </c>
      <c r="AH34" s="350">
        <f>StockValueC!$H$301</f>
        <v>2.0000000000000001E-4</v>
      </c>
      <c r="AI34" s="350">
        <f>StockValueC!$H$301</f>
        <v>2.0000000000000001E-4</v>
      </c>
      <c r="AJ34" s="350">
        <f>StockValueC!$H$301</f>
        <v>2.0000000000000001E-4</v>
      </c>
      <c r="AK34" s="350">
        <f>StockValueC!$H$301</f>
        <v>2.0000000000000001E-4</v>
      </c>
      <c r="AL34" s="350">
        <f>StockValueC!$H$301</f>
        <v>2.0000000000000001E-4</v>
      </c>
      <c r="AM34" s="350">
        <f>StockValueC!$H$301</f>
        <v>2.0000000000000001E-4</v>
      </c>
      <c r="AN34" s="350">
        <f>StockValueC!$H$301</f>
        <v>2.0000000000000001E-4</v>
      </c>
      <c r="AO34" s="350">
        <f>StockValueC!$H$301</f>
        <v>2.0000000000000001E-4</v>
      </c>
      <c r="AP34" s="350">
        <f>StockValueC!$H$301</f>
        <v>2.0000000000000001E-4</v>
      </c>
      <c r="AQ34" s="350">
        <f>StockValueC!$H$301</f>
        <v>2.0000000000000001E-4</v>
      </c>
      <c r="AR34" s="350">
        <f>StockValueC!$H$301</f>
        <v>2.0000000000000001E-4</v>
      </c>
      <c r="AS34" s="350">
        <f>StockValueC!$H$301</f>
        <v>2.0000000000000001E-4</v>
      </c>
      <c r="AT34" s="350">
        <f>StockValueC!$H$301</f>
        <v>2.0000000000000001E-4</v>
      </c>
      <c r="AU34" s="350">
        <f>StockValueC!$H$301</f>
        <v>2.0000000000000001E-4</v>
      </c>
      <c r="AV34" s="350">
        <f>StockValueC!$H$301</f>
        <v>2.0000000000000001E-4</v>
      </c>
      <c r="AW34" s="350">
        <f>StockValueC!$H$301</f>
        <v>2.0000000000000001E-4</v>
      </c>
      <c r="AX34" s="350">
        <f>StockValueC!$H$301</f>
        <v>2.0000000000000001E-4</v>
      </c>
      <c r="AY34" s="350">
        <f>StockValueC!$H$301</f>
        <v>2.0000000000000001E-4</v>
      </c>
      <c r="AZ34" s="350">
        <f>StockValueC!$H$301</f>
        <v>2.0000000000000001E-4</v>
      </c>
    </row>
    <row r="35" spans="1:52" x14ac:dyDescent="0.25">
      <c r="E35" t="str">
        <f>'Summarized Quantified Calcs'!E35</f>
        <v>Noise - Truck</v>
      </c>
      <c r="G35" s="420" t="s">
        <v>904</v>
      </c>
      <c r="I35" s="350">
        <f>StockValueC!$H$302</f>
        <v>3.3E-3</v>
      </c>
      <c r="J35" s="350">
        <f>StockValueC!$H$302</f>
        <v>3.3E-3</v>
      </c>
      <c r="K35" s="350">
        <f>StockValueC!$H$302</f>
        <v>3.3E-3</v>
      </c>
      <c r="L35" s="350">
        <f>StockValueC!$H$302</f>
        <v>3.3E-3</v>
      </c>
      <c r="M35" s="350">
        <f>StockValueC!$H$302</f>
        <v>3.3E-3</v>
      </c>
      <c r="N35" s="350">
        <f>StockValueC!$H$302</f>
        <v>3.3E-3</v>
      </c>
      <c r="O35" s="350">
        <f>StockValueC!$H$302</f>
        <v>3.3E-3</v>
      </c>
      <c r="P35" s="350">
        <f>StockValueC!$H$302</f>
        <v>3.3E-3</v>
      </c>
      <c r="Q35" s="350">
        <f>StockValueC!$H$302</f>
        <v>3.3E-3</v>
      </c>
      <c r="R35" s="350">
        <f>StockValueC!$H$302</f>
        <v>3.3E-3</v>
      </c>
      <c r="S35" s="350">
        <f>StockValueC!$H$302</f>
        <v>3.3E-3</v>
      </c>
      <c r="T35" s="350">
        <f>StockValueC!$H$302</f>
        <v>3.3E-3</v>
      </c>
      <c r="U35" s="350">
        <f>StockValueC!$H$302</f>
        <v>3.3E-3</v>
      </c>
      <c r="V35" s="350">
        <f>StockValueC!$H$302</f>
        <v>3.3E-3</v>
      </c>
      <c r="W35" s="350">
        <f>StockValueC!$H$302</f>
        <v>3.3E-3</v>
      </c>
      <c r="X35" s="350">
        <f>StockValueC!$H$302</f>
        <v>3.3E-3</v>
      </c>
      <c r="Y35" s="350">
        <f>StockValueC!$H$302</f>
        <v>3.3E-3</v>
      </c>
      <c r="Z35" s="350">
        <f>StockValueC!$H$302</f>
        <v>3.3E-3</v>
      </c>
      <c r="AA35" s="350">
        <f>StockValueC!$H$302</f>
        <v>3.3E-3</v>
      </c>
      <c r="AB35" s="350">
        <f>StockValueC!$H$302</f>
        <v>3.3E-3</v>
      </c>
      <c r="AC35" s="350">
        <f>StockValueC!$H$302</f>
        <v>3.3E-3</v>
      </c>
      <c r="AD35" s="350">
        <f>StockValueC!$H$302</f>
        <v>3.3E-3</v>
      </c>
      <c r="AE35" s="350">
        <f>StockValueC!$H$302</f>
        <v>3.3E-3</v>
      </c>
      <c r="AF35" s="350">
        <f>StockValueC!$H$302</f>
        <v>3.3E-3</v>
      </c>
      <c r="AG35" s="350">
        <f>StockValueC!$H$302</f>
        <v>3.3E-3</v>
      </c>
      <c r="AH35" s="350">
        <f>StockValueC!$H$302</f>
        <v>3.3E-3</v>
      </c>
      <c r="AI35" s="350">
        <f>StockValueC!$H$302</f>
        <v>3.3E-3</v>
      </c>
      <c r="AJ35" s="350">
        <f>StockValueC!$H$302</f>
        <v>3.3E-3</v>
      </c>
      <c r="AK35" s="350">
        <f>StockValueC!$H$302</f>
        <v>3.3E-3</v>
      </c>
      <c r="AL35" s="350">
        <f>StockValueC!$H$302</f>
        <v>3.3E-3</v>
      </c>
      <c r="AM35" s="350">
        <f>StockValueC!$H$302</f>
        <v>3.3E-3</v>
      </c>
      <c r="AN35" s="350">
        <f>StockValueC!$H$302</f>
        <v>3.3E-3</v>
      </c>
      <c r="AO35" s="350">
        <f>StockValueC!$H$302</f>
        <v>3.3E-3</v>
      </c>
      <c r="AP35" s="350">
        <f>StockValueC!$H$302</f>
        <v>3.3E-3</v>
      </c>
      <c r="AQ35" s="350">
        <f>StockValueC!$H$302</f>
        <v>3.3E-3</v>
      </c>
      <c r="AR35" s="350">
        <f>StockValueC!$H$302</f>
        <v>3.3E-3</v>
      </c>
      <c r="AS35" s="350">
        <f>StockValueC!$H$302</f>
        <v>3.3E-3</v>
      </c>
      <c r="AT35" s="350">
        <f>StockValueC!$H$302</f>
        <v>3.3E-3</v>
      </c>
      <c r="AU35" s="350">
        <f>StockValueC!$H$302</f>
        <v>3.3E-3</v>
      </c>
      <c r="AV35" s="350">
        <f>StockValueC!$H$302</f>
        <v>3.3E-3</v>
      </c>
      <c r="AW35" s="350">
        <f>StockValueC!$H$302</f>
        <v>3.3E-3</v>
      </c>
      <c r="AX35" s="350">
        <f>StockValueC!$H$302</f>
        <v>3.3E-3</v>
      </c>
      <c r="AY35" s="350">
        <f>StockValueC!$H$302</f>
        <v>3.3E-3</v>
      </c>
      <c r="AZ35" s="350">
        <f>StockValueC!$H$302</f>
        <v>3.3E-3</v>
      </c>
    </row>
    <row r="36" spans="1:52" ht="14.25" customHeight="1" x14ac:dyDescent="0.25">
      <c r="E36" t="str">
        <f>'Summarized Quantified Calcs'!E36</f>
        <v>Pedestrians - Sidewalk</v>
      </c>
      <c r="G36" s="420" t="s">
        <v>912</v>
      </c>
      <c r="I36" s="352">
        <f>IF(ISBLANK('Project Inputs'!$H$166),0,StockValueC!$H$447*MIN('Project Inputs'!$H$166,StockValueC!$H$445)*MIN('Project Inputs'!$H$167,StockValueC!$H$444))</f>
        <v>0</v>
      </c>
      <c r="J36" s="352">
        <f>IF(ISBLANK('Project Inputs'!$H$166),0,StockValueC!$H$447*MIN('Project Inputs'!$H$166,StockValueC!$H$445)*MIN('Project Inputs'!$H$167,StockValueC!$H$444))</f>
        <v>0</v>
      </c>
      <c r="K36" s="352">
        <f>IF(ISBLANK('Project Inputs'!$H$166),0,StockValueC!$H$447*MIN('Project Inputs'!$H$166,StockValueC!$H$445)*MIN('Project Inputs'!$H$167,StockValueC!$H$444))</f>
        <v>0</v>
      </c>
      <c r="L36" s="352">
        <f>IF(ISBLANK('Project Inputs'!$H$166),0,StockValueC!$H$447*MIN('Project Inputs'!$H$166,StockValueC!$H$445)*MIN('Project Inputs'!$H$167,StockValueC!$H$444))</f>
        <v>0</v>
      </c>
      <c r="M36" s="352">
        <f>IF(ISBLANK('Project Inputs'!$H$166),0,StockValueC!$H$447*MIN('Project Inputs'!$H$166,StockValueC!$H$445)*MIN('Project Inputs'!$H$167,StockValueC!$H$444))</f>
        <v>0</v>
      </c>
      <c r="N36" s="352">
        <f>IF(ISBLANK('Project Inputs'!$H$166),0,StockValueC!$H$447*MIN('Project Inputs'!$H$166,StockValueC!$H$445)*MIN('Project Inputs'!$H$167,StockValueC!$H$444))</f>
        <v>0</v>
      </c>
      <c r="O36" s="352">
        <f>IF(ISBLANK('Project Inputs'!$H$166),0,StockValueC!$H$447*MIN('Project Inputs'!$H$166,StockValueC!$H$445)*MIN('Project Inputs'!$H$167,StockValueC!$H$444))</f>
        <v>0</v>
      </c>
      <c r="P36" s="352">
        <f>IF(ISBLANK('Project Inputs'!$H$166),0,StockValueC!$H$447*MIN('Project Inputs'!$H$166,StockValueC!$H$445)*MIN('Project Inputs'!$H$167,StockValueC!$H$444))</f>
        <v>0</v>
      </c>
      <c r="Q36" s="352">
        <f>IF(ISBLANK('Project Inputs'!$H$166),0,StockValueC!$H$447*MIN('Project Inputs'!$H$166,StockValueC!$H$445)*MIN('Project Inputs'!$H$167,StockValueC!$H$444))</f>
        <v>0</v>
      </c>
      <c r="R36" s="352">
        <f>IF(ISBLANK('Project Inputs'!$H$166),0,StockValueC!$H$447*MIN('Project Inputs'!$H$166,StockValueC!$H$445)*MIN('Project Inputs'!$H$167,StockValueC!$H$444))</f>
        <v>0</v>
      </c>
      <c r="S36" s="352">
        <f>IF(ISBLANK('Project Inputs'!$H$166),0,StockValueC!$H$447*MIN('Project Inputs'!$H$166,StockValueC!$H$445)*MIN('Project Inputs'!$H$167,StockValueC!$H$444))</f>
        <v>0</v>
      </c>
      <c r="T36" s="352">
        <f>IF(ISBLANK('Project Inputs'!$H$166),0,StockValueC!$H$447*MIN('Project Inputs'!$H$166,StockValueC!$H$445)*MIN('Project Inputs'!$H$167,StockValueC!$H$444))</f>
        <v>0</v>
      </c>
      <c r="U36" s="352">
        <f>IF(ISBLANK('Project Inputs'!$H$166),0,StockValueC!$H$447*MIN('Project Inputs'!$H$166,StockValueC!$H$445)*MIN('Project Inputs'!$H$167,StockValueC!$H$444))</f>
        <v>0</v>
      </c>
      <c r="V36" s="352">
        <f>IF(ISBLANK('Project Inputs'!$H$166),0,StockValueC!$H$447*MIN('Project Inputs'!$H$166,StockValueC!$H$445)*MIN('Project Inputs'!$H$167,StockValueC!$H$444))</f>
        <v>0</v>
      </c>
      <c r="W36" s="352">
        <f>IF(ISBLANK('Project Inputs'!$H$166),0,StockValueC!$H$447*MIN('Project Inputs'!$H$166,StockValueC!$H$445)*MIN('Project Inputs'!$H$167,StockValueC!$H$444))</f>
        <v>0</v>
      </c>
      <c r="X36" s="352">
        <f>IF(ISBLANK('Project Inputs'!$H$166),0,StockValueC!$H$447*MIN('Project Inputs'!$H$166,StockValueC!$H$445)*MIN('Project Inputs'!$H$167,StockValueC!$H$444))</f>
        <v>0</v>
      </c>
      <c r="Y36" s="352">
        <f>IF(ISBLANK('Project Inputs'!$H$166),0,StockValueC!$H$447*MIN('Project Inputs'!$H$166,StockValueC!$H$445)*MIN('Project Inputs'!$H$167,StockValueC!$H$444))</f>
        <v>0</v>
      </c>
      <c r="Z36" s="352">
        <f>IF(ISBLANK('Project Inputs'!$H$166),0,StockValueC!$H$447*MIN('Project Inputs'!$H$166,StockValueC!$H$445)*MIN('Project Inputs'!$H$167,StockValueC!$H$444))</f>
        <v>0</v>
      </c>
      <c r="AA36" s="352">
        <f>IF(ISBLANK('Project Inputs'!$H$166),0,StockValueC!$H$447*MIN('Project Inputs'!$H$166,StockValueC!$H$445)*MIN('Project Inputs'!$H$167,StockValueC!$H$444))</f>
        <v>0</v>
      </c>
      <c r="AB36" s="352">
        <f>IF(ISBLANK('Project Inputs'!$H$166),0,StockValueC!$H$447*MIN('Project Inputs'!$H$166,StockValueC!$H$445)*MIN('Project Inputs'!$H$167,StockValueC!$H$444))</f>
        <v>0</v>
      </c>
      <c r="AC36" s="352">
        <f>IF(ISBLANK('Project Inputs'!$H$166),0,StockValueC!$H$447*MIN('Project Inputs'!$H$166,StockValueC!$H$445)*MIN('Project Inputs'!$H$167,StockValueC!$H$444))</f>
        <v>0</v>
      </c>
      <c r="AD36" s="352">
        <f>IF(ISBLANK('Project Inputs'!$H$166),0,StockValueC!$H$447*MIN('Project Inputs'!$H$166,StockValueC!$H$445)*MIN('Project Inputs'!$H$167,StockValueC!$H$444))</f>
        <v>0</v>
      </c>
      <c r="AE36" s="352">
        <f>IF(ISBLANK('Project Inputs'!$H$166),0,StockValueC!$H$447*MIN('Project Inputs'!$H$166,StockValueC!$H$445)*MIN('Project Inputs'!$H$167,StockValueC!$H$444))</f>
        <v>0</v>
      </c>
      <c r="AF36" s="352">
        <f>IF(ISBLANK('Project Inputs'!$H$166),0,StockValueC!$H$447*MIN('Project Inputs'!$H$166,StockValueC!$H$445)*MIN('Project Inputs'!$H$167,StockValueC!$H$444))</f>
        <v>0</v>
      </c>
      <c r="AG36" s="352">
        <f>IF(ISBLANK('Project Inputs'!$H$166),0,StockValueC!$H$447*MIN('Project Inputs'!$H$166,StockValueC!$H$445)*MIN('Project Inputs'!$H$167,StockValueC!$H$444))</f>
        <v>0</v>
      </c>
      <c r="AH36" s="352">
        <f>IF(ISBLANK('Project Inputs'!$H$166),0,StockValueC!$H$447*MIN('Project Inputs'!$H$166,StockValueC!$H$445)*MIN('Project Inputs'!$H$167,StockValueC!$H$444))</f>
        <v>0</v>
      </c>
      <c r="AI36" s="352">
        <f>IF(ISBLANK('Project Inputs'!$H$166),0,StockValueC!$H$447*MIN('Project Inputs'!$H$166,StockValueC!$H$445)*MIN('Project Inputs'!$H$167,StockValueC!$H$444))</f>
        <v>0</v>
      </c>
      <c r="AJ36" s="352">
        <f>IF(ISBLANK('Project Inputs'!$H$166),0,StockValueC!$H$447*MIN('Project Inputs'!$H$166,StockValueC!$H$445)*MIN('Project Inputs'!$H$167,StockValueC!$H$444))</f>
        <v>0</v>
      </c>
      <c r="AK36" s="352">
        <f>IF(ISBLANK('Project Inputs'!$H$166),0,StockValueC!$H$447*MIN('Project Inputs'!$H$166,StockValueC!$H$445)*MIN('Project Inputs'!$H$167,StockValueC!$H$444))</f>
        <v>0</v>
      </c>
      <c r="AL36" s="352">
        <f>IF(ISBLANK('Project Inputs'!$H$166),0,StockValueC!$H$447*MIN('Project Inputs'!$H$166,StockValueC!$H$445)*MIN('Project Inputs'!$H$167,StockValueC!$H$444))</f>
        <v>0</v>
      </c>
      <c r="AM36" s="352">
        <f>IF(ISBLANK('Project Inputs'!$H$166),0,StockValueC!$H$447*MIN('Project Inputs'!$H$166,StockValueC!$H$445)*MIN('Project Inputs'!$H$167,StockValueC!$H$444))</f>
        <v>0</v>
      </c>
      <c r="AN36" s="352">
        <f>IF(ISBLANK('Project Inputs'!$H$166),0,StockValueC!$H$447*MIN('Project Inputs'!$H$166,StockValueC!$H$445)*MIN('Project Inputs'!$H$167,StockValueC!$H$444))</f>
        <v>0</v>
      </c>
      <c r="AO36" s="352">
        <f>IF(ISBLANK('Project Inputs'!$H$166),0,StockValueC!$H$447*MIN('Project Inputs'!$H$166,StockValueC!$H$445)*MIN('Project Inputs'!$H$167,StockValueC!$H$444))</f>
        <v>0</v>
      </c>
      <c r="AP36" s="352">
        <f>IF(ISBLANK('Project Inputs'!$H$166),0,StockValueC!$H$447*MIN('Project Inputs'!$H$166,StockValueC!$H$445)*MIN('Project Inputs'!$H$167,StockValueC!$H$444))</f>
        <v>0</v>
      </c>
      <c r="AQ36" s="352">
        <f>IF(ISBLANK('Project Inputs'!$H$166),0,StockValueC!$H$447*MIN('Project Inputs'!$H$166,StockValueC!$H$445)*MIN('Project Inputs'!$H$167,StockValueC!$H$444))</f>
        <v>0</v>
      </c>
      <c r="AR36" s="352">
        <f>IF(ISBLANK('Project Inputs'!$H$166),0,StockValueC!$H$447*MIN('Project Inputs'!$H$166,StockValueC!$H$445)*MIN('Project Inputs'!$H$167,StockValueC!$H$444))</f>
        <v>0</v>
      </c>
      <c r="AS36" s="352">
        <f>IF(ISBLANK('Project Inputs'!$H$166),0,StockValueC!$H$447*MIN('Project Inputs'!$H$166,StockValueC!$H$445)*MIN('Project Inputs'!$H$167,StockValueC!$H$444))</f>
        <v>0</v>
      </c>
      <c r="AT36" s="352">
        <f>IF(ISBLANK('Project Inputs'!$H$166),0,StockValueC!$H$447*MIN('Project Inputs'!$H$166,StockValueC!$H$445)*MIN('Project Inputs'!$H$167,StockValueC!$H$444))</f>
        <v>0</v>
      </c>
      <c r="AU36" s="352">
        <f>IF(ISBLANK('Project Inputs'!$H$166),0,StockValueC!$H$447*MIN('Project Inputs'!$H$166,StockValueC!$H$445)*MIN('Project Inputs'!$H$167,StockValueC!$H$444))</f>
        <v>0</v>
      </c>
      <c r="AV36" s="352">
        <f>IF(ISBLANK('Project Inputs'!$H$166),0,StockValueC!$H$447*MIN('Project Inputs'!$H$166,StockValueC!$H$445)*MIN('Project Inputs'!$H$167,StockValueC!$H$444))</f>
        <v>0</v>
      </c>
      <c r="AW36" s="352">
        <f>IF(ISBLANK('Project Inputs'!$H$166),0,StockValueC!$H$447*MIN('Project Inputs'!$H$166,StockValueC!$H$445)*MIN('Project Inputs'!$H$167,StockValueC!$H$444))</f>
        <v>0</v>
      </c>
      <c r="AX36" s="352">
        <f>IF(ISBLANK('Project Inputs'!$H$166),0,StockValueC!$H$447*MIN('Project Inputs'!$H$166,StockValueC!$H$445)*MIN('Project Inputs'!$H$167,StockValueC!$H$444))</f>
        <v>0</v>
      </c>
      <c r="AY36" s="352">
        <f>IF(ISBLANK('Project Inputs'!$H$166),0,StockValueC!$H$447*MIN('Project Inputs'!$H$166,StockValueC!$H$445)*MIN('Project Inputs'!$H$167,StockValueC!$H$444))</f>
        <v>0</v>
      </c>
      <c r="AZ36" s="352">
        <f>IF(ISBLANK('Project Inputs'!$H$166),0,StockValueC!$H$447*MIN('Project Inputs'!$H$166,StockValueC!$H$445)*MIN('Project Inputs'!$H$167,StockValueC!$H$444))</f>
        <v>0</v>
      </c>
    </row>
    <row r="37" spans="1:52" x14ac:dyDescent="0.25">
      <c r="E37" t="str">
        <f>'Summarized Quantified Calcs'!E37</f>
        <v>Pedestrians - Marked Crosswalk</v>
      </c>
      <c r="G37" s="420" t="s">
        <v>913</v>
      </c>
      <c r="I37" s="352">
        <f>StockValueC!$H$448*'Project Inputs'!$H$169</f>
        <v>0</v>
      </c>
      <c r="J37" s="352">
        <f>StockValueC!$H$448*'Project Inputs'!$H$169</f>
        <v>0</v>
      </c>
      <c r="K37" s="352">
        <f>StockValueC!$H$448*'Project Inputs'!$H$169</f>
        <v>0</v>
      </c>
      <c r="L37" s="352">
        <f>StockValueC!$H$448*'Project Inputs'!$H$169</f>
        <v>0</v>
      </c>
      <c r="M37" s="352">
        <f>StockValueC!$H$448*'Project Inputs'!$H$169</f>
        <v>0</v>
      </c>
      <c r="N37" s="352">
        <f>StockValueC!$H$448*'Project Inputs'!$H$169</f>
        <v>0</v>
      </c>
      <c r="O37" s="352">
        <f>StockValueC!$H$448*'Project Inputs'!$H$169</f>
        <v>0</v>
      </c>
      <c r="P37" s="352">
        <f>StockValueC!$H$448*'Project Inputs'!$H$169</f>
        <v>0</v>
      </c>
      <c r="Q37" s="352">
        <f>StockValueC!$H$448*'Project Inputs'!$H$169</f>
        <v>0</v>
      </c>
      <c r="R37" s="352">
        <f>StockValueC!$H$448*'Project Inputs'!$H$169</f>
        <v>0</v>
      </c>
      <c r="S37" s="352">
        <f>StockValueC!$H$448*'Project Inputs'!$H$169</f>
        <v>0</v>
      </c>
      <c r="T37" s="352">
        <f>StockValueC!$H$448*'Project Inputs'!$H$169</f>
        <v>0</v>
      </c>
      <c r="U37" s="352">
        <f>StockValueC!$H$448*'Project Inputs'!$H$169</f>
        <v>0</v>
      </c>
      <c r="V37" s="352">
        <f>StockValueC!$H$448*'Project Inputs'!$H$169</f>
        <v>0</v>
      </c>
      <c r="W37" s="352">
        <f>StockValueC!$H$448*'Project Inputs'!$H$169</f>
        <v>0</v>
      </c>
      <c r="X37" s="352">
        <f>StockValueC!$H$448*'Project Inputs'!$H$169</f>
        <v>0</v>
      </c>
      <c r="Y37" s="352">
        <f>StockValueC!$H$448*'Project Inputs'!$H$169</f>
        <v>0</v>
      </c>
      <c r="Z37" s="352">
        <f>StockValueC!$H$448*'Project Inputs'!$H$169</f>
        <v>0</v>
      </c>
      <c r="AA37" s="352">
        <f>StockValueC!$H$448*'Project Inputs'!$H$169</f>
        <v>0</v>
      </c>
      <c r="AB37" s="352">
        <f>StockValueC!$H$448*'Project Inputs'!$H$169</f>
        <v>0</v>
      </c>
      <c r="AC37" s="352">
        <f>StockValueC!$H$448*'Project Inputs'!$H$169</f>
        <v>0</v>
      </c>
      <c r="AD37" s="352">
        <f>StockValueC!$H$448*'Project Inputs'!$H$169</f>
        <v>0</v>
      </c>
      <c r="AE37" s="352">
        <f>StockValueC!$H$448*'Project Inputs'!$H$169</f>
        <v>0</v>
      </c>
      <c r="AF37" s="352">
        <f>StockValueC!$H$448*'Project Inputs'!$H$169</f>
        <v>0</v>
      </c>
      <c r="AG37" s="352">
        <f>StockValueC!$H$448*'Project Inputs'!$H$169</f>
        <v>0</v>
      </c>
      <c r="AH37" s="352">
        <f>StockValueC!$H$448*'Project Inputs'!$H$169</f>
        <v>0</v>
      </c>
      <c r="AI37" s="352">
        <f>StockValueC!$H$448*'Project Inputs'!$H$169</f>
        <v>0</v>
      </c>
      <c r="AJ37" s="352">
        <f>StockValueC!$H$448*'Project Inputs'!$H$169</f>
        <v>0</v>
      </c>
      <c r="AK37" s="352">
        <f>StockValueC!$H$448*'Project Inputs'!$H$169</f>
        <v>0</v>
      </c>
      <c r="AL37" s="352">
        <f>StockValueC!$H$448*'Project Inputs'!$H$169</f>
        <v>0</v>
      </c>
      <c r="AM37" s="352">
        <f>StockValueC!$H$448*'Project Inputs'!$H$169</f>
        <v>0</v>
      </c>
      <c r="AN37" s="352">
        <f>StockValueC!$H$448*'Project Inputs'!$H$169</f>
        <v>0</v>
      </c>
      <c r="AO37" s="352">
        <f>StockValueC!$H$448*'Project Inputs'!$H$169</f>
        <v>0</v>
      </c>
      <c r="AP37" s="352">
        <f>StockValueC!$H$448*'Project Inputs'!$H$169</f>
        <v>0</v>
      </c>
      <c r="AQ37" s="352">
        <f>StockValueC!$H$448*'Project Inputs'!$H$169</f>
        <v>0</v>
      </c>
      <c r="AR37" s="352">
        <f>StockValueC!$H$448*'Project Inputs'!$H$169</f>
        <v>0</v>
      </c>
      <c r="AS37" s="352">
        <f>StockValueC!$H$448*'Project Inputs'!$H$169</f>
        <v>0</v>
      </c>
      <c r="AT37" s="352">
        <f>StockValueC!$H$448*'Project Inputs'!$H$169</f>
        <v>0</v>
      </c>
      <c r="AU37" s="352">
        <f>StockValueC!$H$448*'Project Inputs'!$H$169</f>
        <v>0</v>
      </c>
      <c r="AV37" s="352">
        <f>StockValueC!$H$448*'Project Inputs'!$H$169</f>
        <v>0</v>
      </c>
      <c r="AW37" s="352">
        <f>StockValueC!$H$448*'Project Inputs'!$H$169</f>
        <v>0</v>
      </c>
      <c r="AX37" s="352">
        <f>StockValueC!$H$448*'Project Inputs'!$H$169</f>
        <v>0</v>
      </c>
      <c r="AY37" s="352">
        <f>StockValueC!$H$448*'Project Inputs'!$H$169</f>
        <v>0</v>
      </c>
      <c r="AZ37" s="352">
        <f>StockValueC!$H$448*'Project Inputs'!$H$169</f>
        <v>0</v>
      </c>
    </row>
    <row r="38" spans="1:52" x14ac:dyDescent="0.25">
      <c r="E38" t="str">
        <f>'Summarized Quantified Calcs'!E38</f>
        <v>Pedestrians - Signal</v>
      </c>
      <c r="G38" s="420" t="str">
        <f>G37</f>
        <v>2020$ per person</v>
      </c>
      <c r="I38" s="352">
        <f>StockValueC!$H$449*'Project Inputs'!$H$170</f>
        <v>0</v>
      </c>
      <c r="J38" s="352">
        <f>StockValueC!$H$449*'Project Inputs'!$H$170</f>
        <v>0</v>
      </c>
      <c r="K38" s="352">
        <f>StockValueC!$H$449*'Project Inputs'!$H$170</f>
        <v>0</v>
      </c>
      <c r="L38" s="352">
        <f>StockValueC!$H$449*'Project Inputs'!$H$170</f>
        <v>0</v>
      </c>
      <c r="M38" s="352">
        <f>StockValueC!$H$449*'Project Inputs'!$H$170</f>
        <v>0</v>
      </c>
      <c r="N38" s="352">
        <f>StockValueC!$H$449*'Project Inputs'!$H$170</f>
        <v>0</v>
      </c>
      <c r="O38" s="352">
        <f>StockValueC!$H$449*'Project Inputs'!$H$170</f>
        <v>0</v>
      </c>
      <c r="P38" s="352">
        <f>StockValueC!$H$449*'Project Inputs'!$H$170</f>
        <v>0</v>
      </c>
      <c r="Q38" s="352">
        <f>StockValueC!$H$449*'Project Inputs'!$H$170</f>
        <v>0</v>
      </c>
      <c r="R38" s="352">
        <f>StockValueC!$H$449*'Project Inputs'!$H$170</f>
        <v>0</v>
      </c>
      <c r="S38" s="352">
        <f>StockValueC!$H$449*'Project Inputs'!$H$170</f>
        <v>0</v>
      </c>
      <c r="T38" s="352">
        <f>StockValueC!$H$449*'Project Inputs'!$H$170</f>
        <v>0</v>
      </c>
      <c r="U38" s="352">
        <f>StockValueC!$H$449*'Project Inputs'!$H$170</f>
        <v>0</v>
      </c>
      <c r="V38" s="352">
        <f>StockValueC!$H$449*'Project Inputs'!$H$170</f>
        <v>0</v>
      </c>
      <c r="W38" s="352">
        <f>StockValueC!$H$449*'Project Inputs'!$H$170</f>
        <v>0</v>
      </c>
      <c r="X38" s="352">
        <f>StockValueC!$H$449*'Project Inputs'!$H$170</f>
        <v>0</v>
      </c>
      <c r="Y38" s="352">
        <f>StockValueC!$H$449*'Project Inputs'!$H$170</f>
        <v>0</v>
      </c>
      <c r="Z38" s="352">
        <f>StockValueC!$H$449*'Project Inputs'!$H$170</f>
        <v>0</v>
      </c>
      <c r="AA38" s="352">
        <f>StockValueC!$H$449*'Project Inputs'!$H$170</f>
        <v>0</v>
      </c>
      <c r="AB38" s="352">
        <f>StockValueC!$H$449*'Project Inputs'!$H$170</f>
        <v>0</v>
      </c>
      <c r="AC38" s="352">
        <f>StockValueC!$H$449*'Project Inputs'!$H$170</f>
        <v>0</v>
      </c>
      <c r="AD38" s="352">
        <f>StockValueC!$H$449*'Project Inputs'!$H$170</f>
        <v>0</v>
      </c>
      <c r="AE38" s="352">
        <f>StockValueC!$H$449*'Project Inputs'!$H$170</f>
        <v>0</v>
      </c>
      <c r="AF38" s="352">
        <f>StockValueC!$H$449*'Project Inputs'!$H$170</f>
        <v>0</v>
      </c>
      <c r="AG38" s="352">
        <f>StockValueC!$H$449*'Project Inputs'!$H$170</f>
        <v>0</v>
      </c>
      <c r="AH38" s="352">
        <f>StockValueC!$H$449*'Project Inputs'!$H$170</f>
        <v>0</v>
      </c>
      <c r="AI38" s="352">
        <f>StockValueC!$H$449*'Project Inputs'!$H$170</f>
        <v>0</v>
      </c>
      <c r="AJ38" s="352">
        <f>StockValueC!$H$449*'Project Inputs'!$H$170</f>
        <v>0</v>
      </c>
      <c r="AK38" s="352">
        <f>StockValueC!$H$449*'Project Inputs'!$H$170</f>
        <v>0</v>
      </c>
      <c r="AL38" s="352">
        <f>StockValueC!$H$449*'Project Inputs'!$H$170</f>
        <v>0</v>
      </c>
      <c r="AM38" s="352">
        <f>StockValueC!$H$449*'Project Inputs'!$H$170</f>
        <v>0</v>
      </c>
      <c r="AN38" s="352">
        <f>StockValueC!$H$449*'Project Inputs'!$H$170</f>
        <v>0</v>
      </c>
      <c r="AO38" s="352">
        <f>StockValueC!$H$449*'Project Inputs'!$H$170</f>
        <v>0</v>
      </c>
      <c r="AP38" s="352">
        <f>StockValueC!$H$449*'Project Inputs'!$H$170</f>
        <v>0</v>
      </c>
      <c r="AQ38" s="352">
        <f>StockValueC!$H$449*'Project Inputs'!$H$170</f>
        <v>0</v>
      </c>
      <c r="AR38" s="352">
        <f>StockValueC!$H$449*'Project Inputs'!$H$170</f>
        <v>0</v>
      </c>
      <c r="AS38" s="352">
        <f>StockValueC!$H$449*'Project Inputs'!$H$170</f>
        <v>0</v>
      </c>
      <c r="AT38" s="352">
        <f>StockValueC!$H$449*'Project Inputs'!$H$170</f>
        <v>0</v>
      </c>
      <c r="AU38" s="352">
        <f>StockValueC!$H$449*'Project Inputs'!$H$170</f>
        <v>0</v>
      </c>
      <c r="AV38" s="352">
        <f>StockValueC!$H$449*'Project Inputs'!$H$170</f>
        <v>0</v>
      </c>
      <c r="AW38" s="352">
        <f>StockValueC!$H$449*'Project Inputs'!$H$170</f>
        <v>0</v>
      </c>
      <c r="AX38" s="352">
        <f>StockValueC!$H$449*'Project Inputs'!$H$170</f>
        <v>0</v>
      </c>
      <c r="AY38" s="352">
        <f>StockValueC!$H$449*'Project Inputs'!$H$170</f>
        <v>0</v>
      </c>
      <c r="AZ38" s="352">
        <f>StockValueC!$H$449*'Project Inputs'!$H$170</f>
        <v>0</v>
      </c>
    </row>
    <row r="39" spans="1:52" x14ac:dyDescent="0.25">
      <c r="E39" t="str">
        <f>'Summarized Quantified Calcs'!E39</f>
        <v>Cycling Facility Improvement</v>
      </c>
      <c r="G39" s="420" t="s">
        <v>914</v>
      </c>
      <c r="I39" s="352">
        <f>_xlfn.XLOOKUP('Project Inputs'!$H$174,StockValueC!$E$437:$E$441,StockValueC!$H$437:$H$441,0)*MIN('Project Inputs'!$H$175,StockValueC!$H$435)</f>
        <v>3.3795999999999995</v>
      </c>
      <c r="J39" s="352">
        <f>_xlfn.XLOOKUP('Project Inputs'!$H$174,StockValueC!$E$437:$E$441,StockValueC!$H$437:$H$441,0)*MIN('Project Inputs'!$H$175,StockValueC!$H$435)</f>
        <v>3.3795999999999995</v>
      </c>
      <c r="K39" s="352">
        <f>_xlfn.XLOOKUP('Project Inputs'!$H$174,StockValueC!$E$437:$E$441,StockValueC!$H$437:$H$441,0)*MIN('Project Inputs'!$H$175,StockValueC!$H$435)</f>
        <v>3.3795999999999995</v>
      </c>
      <c r="L39" s="352">
        <f>_xlfn.XLOOKUP('Project Inputs'!$H$174,StockValueC!$E$437:$E$441,StockValueC!$H$437:$H$441,0)*MIN('Project Inputs'!$H$175,StockValueC!$H$435)</f>
        <v>3.3795999999999995</v>
      </c>
      <c r="M39" s="352">
        <f>_xlfn.XLOOKUP('Project Inputs'!$H$174,StockValueC!$E$437:$E$441,StockValueC!$H$437:$H$441,0)*MIN('Project Inputs'!$H$175,StockValueC!$H$435)</f>
        <v>3.3795999999999995</v>
      </c>
      <c r="N39" s="352">
        <f>_xlfn.XLOOKUP('Project Inputs'!$H$174,StockValueC!$E$437:$E$441,StockValueC!$H$437:$H$441,0)*MIN('Project Inputs'!$H$175,StockValueC!$H$435)</f>
        <v>3.3795999999999995</v>
      </c>
      <c r="O39" s="352">
        <f>_xlfn.XLOOKUP('Project Inputs'!$H$174,StockValueC!$E$437:$E$441,StockValueC!$H$437:$H$441,0)*MIN('Project Inputs'!$H$175,StockValueC!$H$435)</f>
        <v>3.3795999999999995</v>
      </c>
      <c r="P39" s="352">
        <f>_xlfn.XLOOKUP('Project Inputs'!$H$174,StockValueC!$E$437:$E$441,StockValueC!$H$437:$H$441,0)*MIN('Project Inputs'!$H$175,StockValueC!$H$435)</f>
        <v>3.3795999999999995</v>
      </c>
      <c r="Q39" s="352">
        <f>_xlfn.XLOOKUP('Project Inputs'!$H$174,StockValueC!$E$437:$E$441,StockValueC!$H$437:$H$441,0)*MIN('Project Inputs'!$H$175,StockValueC!$H$435)</f>
        <v>3.3795999999999995</v>
      </c>
      <c r="R39" s="352">
        <f>_xlfn.XLOOKUP('Project Inputs'!$H$174,StockValueC!$E$437:$E$441,StockValueC!$H$437:$H$441,0)*MIN('Project Inputs'!$H$175,StockValueC!$H$435)</f>
        <v>3.3795999999999995</v>
      </c>
      <c r="S39" s="352">
        <f>_xlfn.XLOOKUP('Project Inputs'!$H$174,StockValueC!$E$437:$E$441,StockValueC!$H$437:$H$441,0)*MIN('Project Inputs'!$H$175,StockValueC!$H$435)</f>
        <v>3.3795999999999995</v>
      </c>
      <c r="T39" s="352">
        <f>_xlfn.XLOOKUP('Project Inputs'!$H$174,StockValueC!$E$437:$E$441,StockValueC!$H$437:$H$441,0)*MIN('Project Inputs'!$H$175,StockValueC!$H$435)</f>
        <v>3.3795999999999995</v>
      </c>
      <c r="U39" s="352">
        <f>_xlfn.XLOOKUP('Project Inputs'!$H$174,StockValueC!$E$437:$E$441,StockValueC!$H$437:$H$441,0)*MIN('Project Inputs'!$H$175,StockValueC!$H$435)</f>
        <v>3.3795999999999995</v>
      </c>
      <c r="V39" s="352">
        <f>_xlfn.XLOOKUP('Project Inputs'!$H$174,StockValueC!$E$437:$E$441,StockValueC!$H$437:$H$441,0)*MIN('Project Inputs'!$H$175,StockValueC!$H$435)</f>
        <v>3.3795999999999995</v>
      </c>
      <c r="W39" s="352">
        <f>_xlfn.XLOOKUP('Project Inputs'!$H$174,StockValueC!$E$437:$E$441,StockValueC!$H$437:$H$441,0)*MIN('Project Inputs'!$H$175,StockValueC!$H$435)</f>
        <v>3.3795999999999995</v>
      </c>
      <c r="X39" s="352">
        <f>_xlfn.XLOOKUP('Project Inputs'!$H$174,StockValueC!$E$437:$E$441,StockValueC!$H$437:$H$441,0)*MIN('Project Inputs'!$H$175,StockValueC!$H$435)</f>
        <v>3.3795999999999995</v>
      </c>
      <c r="Y39" s="352">
        <f>_xlfn.XLOOKUP('Project Inputs'!$H$174,StockValueC!$E$437:$E$441,StockValueC!$H$437:$H$441,0)*MIN('Project Inputs'!$H$175,StockValueC!$H$435)</f>
        <v>3.3795999999999995</v>
      </c>
      <c r="Z39" s="352">
        <f>_xlfn.XLOOKUP('Project Inputs'!$H$174,StockValueC!$E$437:$E$441,StockValueC!$H$437:$H$441,0)*MIN('Project Inputs'!$H$175,StockValueC!$H$435)</f>
        <v>3.3795999999999995</v>
      </c>
      <c r="AA39" s="352">
        <f>_xlfn.XLOOKUP('Project Inputs'!$H$174,StockValueC!$E$437:$E$441,StockValueC!$H$437:$H$441,0)*MIN('Project Inputs'!$H$175,StockValueC!$H$435)</f>
        <v>3.3795999999999995</v>
      </c>
      <c r="AB39" s="352">
        <f>_xlfn.XLOOKUP('Project Inputs'!$H$174,StockValueC!$E$437:$E$441,StockValueC!$H$437:$H$441,0)*MIN('Project Inputs'!$H$175,StockValueC!$H$435)</f>
        <v>3.3795999999999995</v>
      </c>
      <c r="AC39" s="352">
        <f>_xlfn.XLOOKUP('Project Inputs'!$H$174,StockValueC!$E$437:$E$441,StockValueC!$H$437:$H$441,0)*MIN('Project Inputs'!$H$175,StockValueC!$H$435)</f>
        <v>3.3795999999999995</v>
      </c>
      <c r="AD39" s="352">
        <f>_xlfn.XLOOKUP('Project Inputs'!$H$174,StockValueC!$E$437:$E$441,StockValueC!$H$437:$H$441,0)*MIN('Project Inputs'!$H$175,StockValueC!$H$435)</f>
        <v>3.3795999999999995</v>
      </c>
      <c r="AE39" s="352">
        <f>_xlfn.XLOOKUP('Project Inputs'!$H$174,StockValueC!$E$437:$E$441,StockValueC!$H$437:$H$441,0)*MIN('Project Inputs'!$H$175,StockValueC!$H$435)</f>
        <v>3.3795999999999995</v>
      </c>
      <c r="AF39" s="352">
        <f>_xlfn.XLOOKUP('Project Inputs'!$H$174,StockValueC!$E$437:$E$441,StockValueC!$H$437:$H$441,0)*MIN('Project Inputs'!$H$175,StockValueC!$H$435)</f>
        <v>3.3795999999999995</v>
      </c>
      <c r="AG39" s="352">
        <f>_xlfn.XLOOKUP('Project Inputs'!$H$174,StockValueC!$E$437:$E$441,StockValueC!$H$437:$H$441,0)*MIN('Project Inputs'!$H$175,StockValueC!$H$435)</f>
        <v>3.3795999999999995</v>
      </c>
      <c r="AH39" s="352">
        <f>_xlfn.XLOOKUP('Project Inputs'!$H$174,StockValueC!$E$437:$E$441,StockValueC!$H$437:$H$441,0)*MIN('Project Inputs'!$H$175,StockValueC!$H$435)</f>
        <v>3.3795999999999995</v>
      </c>
      <c r="AI39" s="352">
        <f>_xlfn.XLOOKUP('Project Inputs'!$H$174,StockValueC!$E$437:$E$441,StockValueC!$H$437:$H$441,0)*MIN('Project Inputs'!$H$175,StockValueC!$H$435)</f>
        <v>3.3795999999999995</v>
      </c>
      <c r="AJ39" s="352">
        <f>_xlfn.XLOOKUP('Project Inputs'!$H$174,StockValueC!$E$437:$E$441,StockValueC!$H$437:$H$441,0)*MIN('Project Inputs'!$H$175,StockValueC!$H$435)</f>
        <v>3.3795999999999995</v>
      </c>
      <c r="AK39" s="352">
        <f>_xlfn.XLOOKUP('Project Inputs'!$H$174,StockValueC!$E$437:$E$441,StockValueC!$H$437:$H$441,0)*MIN('Project Inputs'!$H$175,StockValueC!$H$435)</f>
        <v>3.3795999999999995</v>
      </c>
      <c r="AL39" s="352">
        <f>_xlfn.XLOOKUP('Project Inputs'!$H$174,StockValueC!$E$437:$E$441,StockValueC!$H$437:$H$441,0)*MIN('Project Inputs'!$H$175,StockValueC!$H$435)</f>
        <v>3.3795999999999995</v>
      </c>
      <c r="AM39" s="352">
        <f>_xlfn.XLOOKUP('Project Inputs'!$H$174,StockValueC!$E$437:$E$441,StockValueC!$H$437:$H$441,0)*MIN('Project Inputs'!$H$175,StockValueC!$H$435)</f>
        <v>3.3795999999999995</v>
      </c>
      <c r="AN39" s="352">
        <f>_xlfn.XLOOKUP('Project Inputs'!$H$174,StockValueC!$E$437:$E$441,StockValueC!$H$437:$H$441,0)*MIN('Project Inputs'!$H$175,StockValueC!$H$435)</f>
        <v>3.3795999999999995</v>
      </c>
      <c r="AO39" s="352">
        <f>_xlfn.XLOOKUP('Project Inputs'!$H$174,StockValueC!$E$437:$E$441,StockValueC!$H$437:$H$441,0)*MIN('Project Inputs'!$H$175,StockValueC!$H$435)</f>
        <v>3.3795999999999995</v>
      </c>
      <c r="AP39" s="352">
        <f>_xlfn.XLOOKUP('Project Inputs'!$H$174,StockValueC!$E$437:$E$441,StockValueC!$H$437:$H$441,0)*MIN('Project Inputs'!$H$175,StockValueC!$H$435)</f>
        <v>3.3795999999999995</v>
      </c>
      <c r="AQ39" s="352">
        <f>_xlfn.XLOOKUP('Project Inputs'!$H$174,StockValueC!$E$437:$E$441,StockValueC!$H$437:$H$441,0)*MIN('Project Inputs'!$H$175,StockValueC!$H$435)</f>
        <v>3.3795999999999995</v>
      </c>
      <c r="AR39" s="352">
        <f>_xlfn.XLOOKUP('Project Inputs'!$H$174,StockValueC!$E$437:$E$441,StockValueC!$H$437:$H$441,0)*MIN('Project Inputs'!$H$175,StockValueC!$H$435)</f>
        <v>3.3795999999999995</v>
      </c>
      <c r="AS39" s="352">
        <f>_xlfn.XLOOKUP('Project Inputs'!$H$174,StockValueC!$E$437:$E$441,StockValueC!$H$437:$H$441,0)*MIN('Project Inputs'!$H$175,StockValueC!$H$435)</f>
        <v>3.3795999999999995</v>
      </c>
      <c r="AT39" s="352">
        <f>_xlfn.XLOOKUP('Project Inputs'!$H$174,StockValueC!$E$437:$E$441,StockValueC!$H$437:$H$441,0)*MIN('Project Inputs'!$H$175,StockValueC!$H$435)</f>
        <v>3.3795999999999995</v>
      </c>
      <c r="AU39" s="352">
        <f>_xlfn.XLOOKUP('Project Inputs'!$H$174,StockValueC!$E$437:$E$441,StockValueC!$H$437:$H$441,0)*MIN('Project Inputs'!$H$175,StockValueC!$H$435)</f>
        <v>3.3795999999999995</v>
      </c>
      <c r="AV39" s="352">
        <f>_xlfn.XLOOKUP('Project Inputs'!$H$174,StockValueC!$E$437:$E$441,StockValueC!$H$437:$H$441,0)*MIN('Project Inputs'!$H$175,StockValueC!$H$435)</f>
        <v>3.3795999999999995</v>
      </c>
      <c r="AW39" s="352">
        <f>_xlfn.XLOOKUP('Project Inputs'!$H$174,StockValueC!$E$437:$E$441,StockValueC!$H$437:$H$441,0)*MIN('Project Inputs'!$H$175,StockValueC!$H$435)</f>
        <v>3.3795999999999995</v>
      </c>
      <c r="AX39" s="352">
        <f>_xlfn.XLOOKUP('Project Inputs'!$H$174,StockValueC!$E$437:$E$441,StockValueC!$H$437:$H$441,0)*MIN('Project Inputs'!$H$175,StockValueC!$H$435)</f>
        <v>3.3795999999999995</v>
      </c>
      <c r="AY39" s="352">
        <f>_xlfn.XLOOKUP('Project Inputs'!$H$174,StockValueC!$E$437:$E$441,StockValueC!$H$437:$H$441,0)*MIN('Project Inputs'!$H$175,StockValueC!$H$435)</f>
        <v>3.3795999999999995</v>
      </c>
      <c r="AZ39" s="352">
        <f>_xlfn.XLOOKUP('Project Inputs'!$H$174,StockValueC!$E$437:$E$441,StockValueC!$H$437:$H$441,0)*MIN('Project Inputs'!$H$175,StockValueC!$H$435)</f>
        <v>3.3795999999999995</v>
      </c>
    </row>
    <row r="40" spans="1:52" x14ac:dyDescent="0.25">
      <c r="E40" t="str">
        <f>'Summarized Quantified Calcs'!E40</f>
        <v>Mortality Reduction Benefit - Walking</v>
      </c>
      <c r="G40" s="420" t="s">
        <v>516</v>
      </c>
      <c r="I40" s="350">
        <f>StockValueC!$H$320</f>
        <v>7.08</v>
      </c>
      <c r="J40" s="350">
        <f>StockValueC!$H$320</f>
        <v>7.08</v>
      </c>
      <c r="K40" s="350">
        <f>StockValueC!$H$320</f>
        <v>7.08</v>
      </c>
      <c r="L40" s="350">
        <f>StockValueC!$H$320</f>
        <v>7.08</v>
      </c>
      <c r="M40" s="350">
        <f>StockValueC!$H$320</f>
        <v>7.08</v>
      </c>
      <c r="N40" s="350">
        <f>StockValueC!$H$320</f>
        <v>7.08</v>
      </c>
      <c r="O40" s="350">
        <f>StockValueC!$H$320</f>
        <v>7.08</v>
      </c>
      <c r="P40" s="350">
        <f>StockValueC!$H$320</f>
        <v>7.08</v>
      </c>
      <c r="Q40" s="350">
        <f>StockValueC!$H$320</f>
        <v>7.08</v>
      </c>
      <c r="R40" s="350">
        <f>StockValueC!$H$320</f>
        <v>7.08</v>
      </c>
      <c r="S40" s="350">
        <f>StockValueC!$H$320</f>
        <v>7.08</v>
      </c>
      <c r="T40" s="350">
        <f>StockValueC!$H$320</f>
        <v>7.08</v>
      </c>
      <c r="U40" s="350">
        <f>StockValueC!$H$320</f>
        <v>7.08</v>
      </c>
      <c r="V40" s="350">
        <f>StockValueC!$H$320</f>
        <v>7.08</v>
      </c>
      <c r="W40" s="350">
        <f>StockValueC!$H$320</f>
        <v>7.08</v>
      </c>
      <c r="X40" s="350">
        <f>StockValueC!$H$320</f>
        <v>7.08</v>
      </c>
      <c r="Y40" s="350">
        <f>StockValueC!$H$320</f>
        <v>7.08</v>
      </c>
      <c r="Z40" s="350">
        <f>StockValueC!$H$320</f>
        <v>7.08</v>
      </c>
      <c r="AA40" s="350">
        <f>StockValueC!$H$320</f>
        <v>7.08</v>
      </c>
      <c r="AB40" s="350">
        <f>StockValueC!$H$320</f>
        <v>7.08</v>
      </c>
      <c r="AC40" s="350">
        <f>StockValueC!$H$320</f>
        <v>7.08</v>
      </c>
      <c r="AD40" s="350">
        <f>StockValueC!$H$320</f>
        <v>7.08</v>
      </c>
      <c r="AE40" s="350">
        <f>StockValueC!$H$320</f>
        <v>7.08</v>
      </c>
      <c r="AF40" s="350">
        <f>StockValueC!$H$320</f>
        <v>7.08</v>
      </c>
      <c r="AG40" s="350">
        <f>StockValueC!$H$320</f>
        <v>7.08</v>
      </c>
      <c r="AH40" s="350">
        <f>StockValueC!$H$320</f>
        <v>7.08</v>
      </c>
      <c r="AI40" s="350">
        <f>StockValueC!$H$320</f>
        <v>7.08</v>
      </c>
      <c r="AJ40" s="350">
        <f>StockValueC!$H$320</f>
        <v>7.08</v>
      </c>
      <c r="AK40" s="350">
        <f>StockValueC!$H$320</f>
        <v>7.08</v>
      </c>
      <c r="AL40" s="350">
        <f>StockValueC!$H$320</f>
        <v>7.08</v>
      </c>
      <c r="AM40" s="350">
        <f>StockValueC!$H$320</f>
        <v>7.08</v>
      </c>
      <c r="AN40" s="350">
        <f>StockValueC!$H$320</f>
        <v>7.08</v>
      </c>
      <c r="AO40" s="350">
        <f>StockValueC!$H$320</f>
        <v>7.08</v>
      </c>
      <c r="AP40" s="350">
        <f>StockValueC!$H$320</f>
        <v>7.08</v>
      </c>
      <c r="AQ40" s="350">
        <f>StockValueC!$H$320</f>
        <v>7.08</v>
      </c>
      <c r="AR40" s="350">
        <f>StockValueC!$H$320</f>
        <v>7.08</v>
      </c>
      <c r="AS40" s="350">
        <f>StockValueC!$H$320</f>
        <v>7.08</v>
      </c>
      <c r="AT40" s="350">
        <f>StockValueC!$H$320</f>
        <v>7.08</v>
      </c>
      <c r="AU40" s="350">
        <f>StockValueC!$H$320</f>
        <v>7.08</v>
      </c>
      <c r="AV40" s="350">
        <f>StockValueC!$H$320</f>
        <v>7.08</v>
      </c>
      <c r="AW40" s="350">
        <f>StockValueC!$H$320</f>
        <v>7.08</v>
      </c>
      <c r="AX40" s="350">
        <f>StockValueC!$H$320</f>
        <v>7.08</v>
      </c>
      <c r="AY40" s="350">
        <f>StockValueC!$H$320</f>
        <v>7.08</v>
      </c>
      <c r="AZ40" s="350">
        <f>StockValueC!$H$320</f>
        <v>7.08</v>
      </c>
    </row>
    <row r="41" spans="1:52" x14ac:dyDescent="0.25">
      <c r="E41" t="str">
        <f>'Summarized Quantified Calcs'!E41</f>
        <v>Mortality Reduction Benefit - Cycling</v>
      </c>
      <c r="G41" s="420" t="s">
        <v>516</v>
      </c>
      <c r="I41" s="350">
        <f>StockValueC!$H$321</f>
        <v>6.31</v>
      </c>
      <c r="J41" s="350">
        <f>StockValueC!$H$321</f>
        <v>6.31</v>
      </c>
      <c r="K41" s="350">
        <f>StockValueC!$H$321</f>
        <v>6.31</v>
      </c>
      <c r="L41" s="350">
        <f>StockValueC!$H$321</f>
        <v>6.31</v>
      </c>
      <c r="M41" s="350">
        <f>StockValueC!$H$321</f>
        <v>6.31</v>
      </c>
      <c r="N41" s="350">
        <f>StockValueC!$H$321</f>
        <v>6.31</v>
      </c>
      <c r="O41" s="350">
        <f>StockValueC!$H$321</f>
        <v>6.31</v>
      </c>
      <c r="P41" s="350">
        <f>StockValueC!$H$321</f>
        <v>6.31</v>
      </c>
      <c r="Q41" s="350">
        <f>StockValueC!$H$321</f>
        <v>6.31</v>
      </c>
      <c r="R41" s="350">
        <f>StockValueC!$H$321</f>
        <v>6.31</v>
      </c>
      <c r="S41" s="350">
        <f>StockValueC!$H$321</f>
        <v>6.31</v>
      </c>
      <c r="T41" s="350">
        <f>StockValueC!$H$321</f>
        <v>6.31</v>
      </c>
      <c r="U41" s="350">
        <f>StockValueC!$H$321</f>
        <v>6.31</v>
      </c>
      <c r="V41" s="350">
        <f>StockValueC!$H$321</f>
        <v>6.31</v>
      </c>
      <c r="W41" s="350">
        <f>StockValueC!$H$321</f>
        <v>6.31</v>
      </c>
      <c r="X41" s="350">
        <f>StockValueC!$H$321</f>
        <v>6.31</v>
      </c>
      <c r="Y41" s="350">
        <f>StockValueC!$H$321</f>
        <v>6.31</v>
      </c>
      <c r="Z41" s="350">
        <f>StockValueC!$H$321</f>
        <v>6.31</v>
      </c>
      <c r="AA41" s="350">
        <f>StockValueC!$H$321</f>
        <v>6.31</v>
      </c>
      <c r="AB41" s="350">
        <f>StockValueC!$H$321</f>
        <v>6.31</v>
      </c>
      <c r="AC41" s="350">
        <f>StockValueC!$H$321</f>
        <v>6.31</v>
      </c>
      <c r="AD41" s="350">
        <f>StockValueC!$H$321</f>
        <v>6.31</v>
      </c>
      <c r="AE41" s="350">
        <f>StockValueC!$H$321</f>
        <v>6.31</v>
      </c>
      <c r="AF41" s="350">
        <f>StockValueC!$H$321</f>
        <v>6.31</v>
      </c>
      <c r="AG41" s="350">
        <f>StockValueC!$H$321</f>
        <v>6.31</v>
      </c>
      <c r="AH41" s="350">
        <f>StockValueC!$H$321</f>
        <v>6.31</v>
      </c>
      <c r="AI41" s="350">
        <f>StockValueC!$H$321</f>
        <v>6.31</v>
      </c>
      <c r="AJ41" s="350">
        <f>StockValueC!$H$321</f>
        <v>6.31</v>
      </c>
      <c r="AK41" s="350">
        <f>StockValueC!$H$321</f>
        <v>6.31</v>
      </c>
      <c r="AL41" s="350">
        <f>StockValueC!$H$321</f>
        <v>6.31</v>
      </c>
      <c r="AM41" s="350">
        <f>StockValueC!$H$321</f>
        <v>6.31</v>
      </c>
      <c r="AN41" s="350">
        <f>StockValueC!$H$321</f>
        <v>6.31</v>
      </c>
      <c r="AO41" s="350">
        <f>StockValueC!$H$321</f>
        <v>6.31</v>
      </c>
      <c r="AP41" s="350">
        <f>StockValueC!$H$321</f>
        <v>6.31</v>
      </c>
      <c r="AQ41" s="350">
        <f>StockValueC!$H$321</f>
        <v>6.31</v>
      </c>
      <c r="AR41" s="350">
        <f>StockValueC!$H$321</f>
        <v>6.31</v>
      </c>
      <c r="AS41" s="350">
        <f>StockValueC!$H$321</f>
        <v>6.31</v>
      </c>
      <c r="AT41" s="350">
        <f>StockValueC!$H$321</f>
        <v>6.31</v>
      </c>
      <c r="AU41" s="350">
        <f>StockValueC!$H$321</f>
        <v>6.31</v>
      </c>
      <c r="AV41" s="350">
        <f>StockValueC!$H$321</f>
        <v>6.31</v>
      </c>
      <c r="AW41" s="350">
        <f>StockValueC!$H$321</f>
        <v>6.31</v>
      </c>
      <c r="AX41" s="350">
        <f>StockValueC!$H$321</f>
        <v>6.31</v>
      </c>
      <c r="AY41" s="350">
        <f>StockValueC!$H$321</f>
        <v>6.31</v>
      </c>
      <c r="AZ41" s="350">
        <f>StockValueC!$H$321</f>
        <v>6.31</v>
      </c>
    </row>
    <row r="42" spans="1:52" x14ac:dyDescent="0.25">
      <c r="E42" t="str">
        <f>'Summarized Quantified Calcs'!E42</f>
        <v>Emergency Response</v>
      </c>
      <c r="G42" s="420" t="s">
        <v>915</v>
      </c>
      <c r="I42" s="531">
        <f>StockValueC!$H$459</f>
        <v>11600000</v>
      </c>
      <c r="J42" s="531">
        <f>StockValueC!$H$459</f>
        <v>11600000</v>
      </c>
      <c r="K42" s="531">
        <f>StockValueC!$H$459</f>
        <v>11600000</v>
      </c>
      <c r="L42" s="531">
        <f>StockValueC!$H$459</f>
        <v>11600000</v>
      </c>
      <c r="M42" s="531">
        <f>StockValueC!$H$459</f>
        <v>11600000</v>
      </c>
      <c r="N42" s="531">
        <f>StockValueC!$H$459</f>
        <v>11600000</v>
      </c>
      <c r="O42" s="531">
        <f>StockValueC!$H$459</f>
        <v>11600000</v>
      </c>
      <c r="P42" s="531">
        <f>StockValueC!$H$459</f>
        <v>11600000</v>
      </c>
      <c r="Q42" s="531">
        <f>StockValueC!$H$459</f>
        <v>11600000</v>
      </c>
      <c r="R42" s="531">
        <f>StockValueC!$H$459</f>
        <v>11600000</v>
      </c>
      <c r="S42" s="531">
        <f>StockValueC!$H$459</f>
        <v>11600000</v>
      </c>
      <c r="T42" s="531">
        <f>StockValueC!$H$459</f>
        <v>11600000</v>
      </c>
      <c r="U42" s="531">
        <f>StockValueC!$H$459</f>
        <v>11600000</v>
      </c>
      <c r="V42" s="531">
        <f>StockValueC!$H$459</f>
        <v>11600000</v>
      </c>
      <c r="W42" s="531">
        <f>StockValueC!$H$459</f>
        <v>11600000</v>
      </c>
      <c r="X42" s="531">
        <f>StockValueC!$H$459</f>
        <v>11600000</v>
      </c>
      <c r="Y42" s="531">
        <f>StockValueC!$H$459</f>
        <v>11600000</v>
      </c>
      <c r="Z42" s="531">
        <f>StockValueC!$H$459</f>
        <v>11600000</v>
      </c>
      <c r="AA42" s="531">
        <f>StockValueC!$H$459</f>
        <v>11600000</v>
      </c>
      <c r="AB42" s="531">
        <f>StockValueC!$H$459</f>
        <v>11600000</v>
      </c>
      <c r="AC42" s="531">
        <f>StockValueC!$H$459</f>
        <v>11600000</v>
      </c>
      <c r="AD42" s="531">
        <f>StockValueC!$H$459</f>
        <v>11600000</v>
      </c>
      <c r="AE42" s="531">
        <f>StockValueC!$H$459</f>
        <v>11600000</v>
      </c>
      <c r="AF42" s="531">
        <f>StockValueC!$H$459</f>
        <v>11600000</v>
      </c>
      <c r="AG42" s="531">
        <f>StockValueC!$H$459</f>
        <v>11600000</v>
      </c>
      <c r="AH42" s="531">
        <f>StockValueC!$H$459</f>
        <v>11600000</v>
      </c>
      <c r="AI42" s="531">
        <f>StockValueC!$H$459</f>
        <v>11600000</v>
      </c>
      <c r="AJ42" s="531">
        <f>StockValueC!$H$459</f>
        <v>11600000</v>
      </c>
      <c r="AK42" s="531">
        <f>StockValueC!$H$459</f>
        <v>11600000</v>
      </c>
      <c r="AL42" s="531">
        <f>StockValueC!$H$459</f>
        <v>11600000</v>
      </c>
      <c r="AM42" s="531">
        <f>StockValueC!$H$459</f>
        <v>11600000</v>
      </c>
      <c r="AN42" s="531">
        <f>StockValueC!$H$459</f>
        <v>11600000</v>
      </c>
      <c r="AO42" s="531">
        <f>StockValueC!$H$459</f>
        <v>11600000</v>
      </c>
      <c r="AP42" s="531">
        <f>StockValueC!$H$459</f>
        <v>11600000</v>
      </c>
      <c r="AQ42" s="531">
        <f>StockValueC!$H$459</f>
        <v>11600000</v>
      </c>
      <c r="AR42" s="531">
        <f>StockValueC!$H$459</f>
        <v>11600000</v>
      </c>
      <c r="AS42" s="531">
        <f>StockValueC!$H$459</f>
        <v>11600000</v>
      </c>
      <c r="AT42" s="531">
        <f>StockValueC!$H$459</f>
        <v>11600000</v>
      </c>
      <c r="AU42" s="531">
        <f>StockValueC!$H$459</f>
        <v>11600000</v>
      </c>
      <c r="AV42" s="531">
        <f>StockValueC!$H$459</f>
        <v>11600000</v>
      </c>
      <c r="AW42" s="531">
        <f>StockValueC!$H$459</f>
        <v>11600000</v>
      </c>
      <c r="AX42" s="531">
        <f>StockValueC!$H$459</f>
        <v>11600000</v>
      </c>
      <c r="AY42" s="531">
        <f>StockValueC!$H$459</f>
        <v>11600000</v>
      </c>
      <c r="AZ42" s="531">
        <f>StockValueC!$H$459</f>
        <v>11600000</v>
      </c>
    </row>
    <row r="43" spans="1:52" x14ac:dyDescent="0.25">
      <c r="A43" s="172"/>
      <c r="B43" s="172"/>
      <c r="C43" s="172"/>
      <c r="D43" s="172"/>
      <c r="E43" t="str">
        <f>'Summarized Quantified Calcs'!E43</f>
        <v>Facility Improvements - Bus Stop</v>
      </c>
      <c r="F43" s="172"/>
      <c r="G43" t="s">
        <v>516</v>
      </c>
      <c r="H43" s="343"/>
      <c r="I43" s="353">
        <f>SUMPRODUCT('Project Inputs'!$H$61:$H$82,StockValueC!$H$328:$H$349)</f>
        <v>0</v>
      </c>
      <c r="J43" s="353">
        <f>SUMPRODUCT('Project Inputs'!$H$61:$H$82,StockValueC!$H$328:$H$349)</f>
        <v>0</v>
      </c>
      <c r="K43" s="353">
        <f>SUMPRODUCT('Project Inputs'!$H$61:$H$82,StockValueC!$H$328:$H$349)</f>
        <v>0</v>
      </c>
      <c r="L43" s="353">
        <f>SUMPRODUCT('Project Inputs'!$H$61:$H$82,StockValueC!$H$328:$H$349)</f>
        <v>0</v>
      </c>
      <c r="M43" s="353">
        <f>SUMPRODUCT('Project Inputs'!$H$61:$H$82,StockValueC!$H$328:$H$349)</f>
        <v>0</v>
      </c>
      <c r="N43" s="353">
        <f>SUMPRODUCT('Project Inputs'!$H$61:$H$82,StockValueC!$H$328:$H$349)</f>
        <v>0</v>
      </c>
      <c r="O43" s="353">
        <f>SUMPRODUCT('Project Inputs'!$H$61:$H$82,StockValueC!$H$328:$H$349)</f>
        <v>0</v>
      </c>
      <c r="P43" s="353">
        <f>SUMPRODUCT('Project Inputs'!$H$61:$H$82,StockValueC!$H$328:$H$349)</f>
        <v>0</v>
      </c>
      <c r="Q43" s="353">
        <f>SUMPRODUCT('Project Inputs'!$H$61:$H$82,StockValueC!$H$328:$H$349)</f>
        <v>0</v>
      </c>
      <c r="R43" s="353">
        <f>SUMPRODUCT('Project Inputs'!$H$61:$H$82,StockValueC!$H$328:$H$349)</f>
        <v>0</v>
      </c>
      <c r="S43" s="353">
        <f>SUMPRODUCT('Project Inputs'!$H$61:$H$82,StockValueC!$H$328:$H$349)</f>
        <v>0</v>
      </c>
      <c r="T43" s="353">
        <f>SUMPRODUCT('Project Inputs'!$H$61:$H$82,StockValueC!$H$328:$H$349)</f>
        <v>0</v>
      </c>
      <c r="U43" s="353">
        <f>SUMPRODUCT('Project Inputs'!$H$61:$H$82,StockValueC!$H$328:$H$349)</f>
        <v>0</v>
      </c>
      <c r="V43" s="353">
        <f>SUMPRODUCT('Project Inputs'!$H$61:$H$82,StockValueC!$H$328:$H$349)</f>
        <v>0</v>
      </c>
      <c r="W43" s="353">
        <f>SUMPRODUCT('Project Inputs'!$H$61:$H$82,StockValueC!$H$328:$H$349)</f>
        <v>0</v>
      </c>
      <c r="X43" s="353">
        <f>SUMPRODUCT('Project Inputs'!$H$61:$H$82,StockValueC!$H$328:$H$349)</f>
        <v>0</v>
      </c>
      <c r="Y43" s="353">
        <f>SUMPRODUCT('Project Inputs'!$H$61:$H$82,StockValueC!$H$328:$H$349)</f>
        <v>0</v>
      </c>
      <c r="Z43" s="353">
        <f>SUMPRODUCT('Project Inputs'!$H$61:$H$82,StockValueC!$H$328:$H$349)</f>
        <v>0</v>
      </c>
      <c r="AA43" s="353">
        <f>SUMPRODUCT('Project Inputs'!$H$61:$H$82,StockValueC!$H$328:$H$349)</f>
        <v>0</v>
      </c>
      <c r="AB43" s="353">
        <f>SUMPRODUCT('Project Inputs'!$H$61:$H$82,StockValueC!$H$328:$H$349)</f>
        <v>0</v>
      </c>
      <c r="AC43" s="353">
        <f>SUMPRODUCT('Project Inputs'!$H$61:$H$82,StockValueC!$H$328:$H$349)</f>
        <v>0</v>
      </c>
      <c r="AD43" s="353">
        <f>SUMPRODUCT('Project Inputs'!$H$61:$H$82,StockValueC!$H$328:$H$349)</f>
        <v>0</v>
      </c>
      <c r="AE43" s="353">
        <f>SUMPRODUCT('Project Inputs'!$H$61:$H$82,StockValueC!$H$328:$H$349)</f>
        <v>0</v>
      </c>
      <c r="AF43" s="353">
        <f>SUMPRODUCT('Project Inputs'!$H$61:$H$82,StockValueC!$H$328:$H$349)</f>
        <v>0</v>
      </c>
      <c r="AG43" s="353">
        <f>SUMPRODUCT('Project Inputs'!$H$61:$H$82,StockValueC!$H$328:$H$349)</f>
        <v>0</v>
      </c>
      <c r="AH43" s="353">
        <f>SUMPRODUCT('Project Inputs'!$H$61:$H$82,StockValueC!$H$328:$H$349)</f>
        <v>0</v>
      </c>
      <c r="AI43" s="353">
        <f>SUMPRODUCT('Project Inputs'!$H$61:$H$82,StockValueC!$H$328:$H$349)</f>
        <v>0</v>
      </c>
      <c r="AJ43" s="353">
        <f>SUMPRODUCT('Project Inputs'!$H$61:$H$82,StockValueC!$H$328:$H$349)</f>
        <v>0</v>
      </c>
      <c r="AK43" s="353">
        <f>SUMPRODUCT('Project Inputs'!$H$61:$H$82,StockValueC!$H$328:$H$349)</f>
        <v>0</v>
      </c>
      <c r="AL43" s="353">
        <f>SUMPRODUCT('Project Inputs'!$H$61:$H$82,StockValueC!$H$328:$H$349)</f>
        <v>0</v>
      </c>
      <c r="AM43" s="353">
        <f>SUMPRODUCT('Project Inputs'!$H$61:$H$82,StockValueC!$H$328:$H$349)</f>
        <v>0</v>
      </c>
      <c r="AN43" s="353">
        <f>SUMPRODUCT('Project Inputs'!$H$61:$H$82,StockValueC!$H$328:$H$349)</f>
        <v>0</v>
      </c>
      <c r="AO43" s="353">
        <f>SUMPRODUCT('Project Inputs'!$H$61:$H$82,StockValueC!$H$328:$H$349)</f>
        <v>0</v>
      </c>
      <c r="AP43" s="353">
        <f>SUMPRODUCT('Project Inputs'!$H$61:$H$82,StockValueC!$H$328:$H$349)</f>
        <v>0</v>
      </c>
      <c r="AQ43" s="353">
        <f>SUMPRODUCT('Project Inputs'!$H$61:$H$82,StockValueC!$H$328:$H$349)</f>
        <v>0</v>
      </c>
      <c r="AR43" s="353">
        <f>SUMPRODUCT('Project Inputs'!$H$61:$H$82,StockValueC!$H$328:$H$349)</f>
        <v>0</v>
      </c>
      <c r="AS43" s="353">
        <f>SUMPRODUCT('Project Inputs'!$H$61:$H$82,StockValueC!$H$328:$H$349)</f>
        <v>0</v>
      </c>
      <c r="AT43" s="353">
        <f>SUMPRODUCT('Project Inputs'!$H$61:$H$82,StockValueC!$H$328:$H$349)</f>
        <v>0</v>
      </c>
      <c r="AU43" s="353">
        <f>SUMPRODUCT('Project Inputs'!$H$61:$H$82,StockValueC!$H$328:$H$349)</f>
        <v>0</v>
      </c>
      <c r="AV43" s="353">
        <f>SUMPRODUCT('Project Inputs'!$H$61:$H$82,StockValueC!$H$328:$H$349)</f>
        <v>0</v>
      </c>
      <c r="AW43" s="353">
        <f>SUMPRODUCT('Project Inputs'!$H$61:$H$82,StockValueC!$H$328:$H$349)</f>
        <v>0</v>
      </c>
      <c r="AX43" s="353">
        <f>SUMPRODUCT('Project Inputs'!$H$61:$H$82,StockValueC!$H$328:$H$349)</f>
        <v>0</v>
      </c>
      <c r="AY43" s="353">
        <f>SUMPRODUCT('Project Inputs'!$H$61:$H$82,StockValueC!$H$328:$H$349)</f>
        <v>0</v>
      </c>
      <c r="AZ43" s="353">
        <f>SUMPRODUCT('Project Inputs'!$H$61:$H$82,StockValueC!$H$328:$H$349)</f>
        <v>0</v>
      </c>
    </row>
    <row r="44" spans="1:52" x14ac:dyDescent="0.25">
      <c r="A44" s="172"/>
      <c r="B44" s="172"/>
      <c r="C44" s="172"/>
      <c r="D44" s="172"/>
      <c r="E44" t="str">
        <f>'Summarized Quantified Calcs'!E44</f>
        <v>Facility Improvements - Light Rail/Streetcar Stop</v>
      </c>
      <c r="F44" s="172"/>
      <c r="G44" t="s">
        <v>516</v>
      </c>
      <c r="H44" s="343"/>
      <c r="I44" s="353">
        <f>SUMPRODUCT('Project Inputs'!$H$85:$H$106,StockValueC!$H$352:$H$373)</f>
        <v>0</v>
      </c>
      <c r="J44" s="353">
        <f>SUMPRODUCT('Project Inputs'!$H$85:$H$106,StockValueC!$H$352:$H$373)</f>
        <v>0</v>
      </c>
      <c r="K44" s="353">
        <f>SUMPRODUCT('Project Inputs'!$H$85:$H$106,StockValueC!$H$352:$H$373)</f>
        <v>0</v>
      </c>
      <c r="L44" s="353">
        <f>SUMPRODUCT('Project Inputs'!$H$85:$H$106,StockValueC!$H$352:$H$373)</f>
        <v>0</v>
      </c>
      <c r="M44" s="353">
        <f>SUMPRODUCT('Project Inputs'!$H$85:$H$106,StockValueC!$H$352:$H$373)</f>
        <v>0</v>
      </c>
      <c r="N44" s="353">
        <f>SUMPRODUCT('Project Inputs'!$H$85:$H$106,StockValueC!$H$352:$H$373)</f>
        <v>0</v>
      </c>
      <c r="O44" s="353">
        <f>SUMPRODUCT('Project Inputs'!$H$85:$H$106,StockValueC!$H$352:$H$373)</f>
        <v>0</v>
      </c>
      <c r="P44" s="353">
        <f>SUMPRODUCT('Project Inputs'!$H$85:$H$106,StockValueC!$H$352:$H$373)</f>
        <v>0</v>
      </c>
      <c r="Q44" s="353">
        <f>SUMPRODUCT('Project Inputs'!$H$85:$H$106,StockValueC!$H$352:$H$373)</f>
        <v>0</v>
      </c>
      <c r="R44" s="353">
        <f>SUMPRODUCT('Project Inputs'!$H$85:$H$106,StockValueC!$H$352:$H$373)</f>
        <v>0</v>
      </c>
      <c r="S44" s="353">
        <f>SUMPRODUCT('Project Inputs'!$H$85:$H$106,StockValueC!$H$352:$H$373)</f>
        <v>0</v>
      </c>
      <c r="T44" s="353">
        <f>SUMPRODUCT('Project Inputs'!$H$85:$H$106,StockValueC!$H$352:$H$373)</f>
        <v>0</v>
      </c>
      <c r="U44" s="353">
        <f>SUMPRODUCT('Project Inputs'!$H$85:$H$106,StockValueC!$H$352:$H$373)</f>
        <v>0</v>
      </c>
      <c r="V44" s="353">
        <f>SUMPRODUCT('Project Inputs'!$H$85:$H$106,StockValueC!$H$352:$H$373)</f>
        <v>0</v>
      </c>
      <c r="W44" s="353">
        <f>SUMPRODUCT('Project Inputs'!$H$85:$H$106,StockValueC!$H$352:$H$373)</f>
        <v>0</v>
      </c>
      <c r="X44" s="353">
        <f>SUMPRODUCT('Project Inputs'!$H$85:$H$106,StockValueC!$H$352:$H$373)</f>
        <v>0</v>
      </c>
      <c r="Y44" s="353">
        <f>SUMPRODUCT('Project Inputs'!$H$85:$H$106,StockValueC!$H$352:$H$373)</f>
        <v>0</v>
      </c>
      <c r="Z44" s="353">
        <f>SUMPRODUCT('Project Inputs'!$H$85:$H$106,StockValueC!$H$352:$H$373)</f>
        <v>0</v>
      </c>
      <c r="AA44" s="353">
        <f>SUMPRODUCT('Project Inputs'!$H$85:$H$106,StockValueC!$H$352:$H$373)</f>
        <v>0</v>
      </c>
      <c r="AB44" s="353">
        <f>SUMPRODUCT('Project Inputs'!$H$85:$H$106,StockValueC!$H$352:$H$373)</f>
        <v>0</v>
      </c>
      <c r="AC44" s="353">
        <f>SUMPRODUCT('Project Inputs'!$H$85:$H$106,StockValueC!$H$352:$H$373)</f>
        <v>0</v>
      </c>
      <c r="AD44" s="353">
        <f>SUMPRODUCT('Project Inputs'!$H$85:$H$106,StockValueC!$H$352:$H$373)</f>
        <v>0</v>
      </c>
      <c r="AE44" s="353">
        <f>SUMPRODUCT('Project Inputs'!$H$85:$H$106,StockValueC!$H$352:$H$373)</f>
        <v>0</v>
      </c>
      <c r="AF44" s="353">
        <f>SUMPRODUCT('Project Inputs'!$H$85:$H$106,StockValueC!$H$352:$H$373)</f>
        <v>0</v>
      </c>
      <c r="AG44" s="353">
        <f>SUMPRODUCT('Project Inputs'!$H$85:$H$106,StockValueC!$H$352:$H$373)</f>
        <v>0</v>
      </c>
      <c r="AH44" s="353">
        <f>SUMPRODUCT('Project Inputs'!$H$85:$H$106,StockValueC!$H$352:$H$373)</f>
        <v>0</v>
      </c>
      <c r="AI44" s="353">
        <f>SUMPRODUCT('Project Inputs'!$H$85:$H$106,StockValueC!$H$352:$H$373)</f>
        <v>0</v>
      </c>
      <c r="AJ44" s="353">
        <f>SUMPRODUCT('Project Inputs'!$H$85:$H$106,StockValueC!$H$352:$H$373)</f>
        <v>0</v>
      </c>
      <c r="AK44" s="353">
        <f>SUMPRODUCT('Project Inputs'!$H$85:$H$106,StockValueC!$H$352:$H$373)</f>
        <v>0</v>
      </c>
      <c r="AL44" s="353">
        <f>SUMPRODUCT('Project Inputs'!$H$85:$H$106,StockValueC!$H$352:$H$373)</f>
        <v>0</v>
      </c>
      <c r="AM44" s="353">
        <f>SUMPRODUCT('Project Inputs'!$H$85:$H$106,StockValueC!$H$352:$H$373)</f>
        <v>0</v>
      </c>
      <c r="AN44" s="353">
        <f>SUMPRODUCT('Project Inputs'!$H$85:$H$106,StockValueC!$H$352:$H$373)</f>
        <v>0</v>
      </c>
      <c r="AO44" s="353">
        <f>SUMPRODUCT('Project Inputs'!$H$85:$H$106,StockValueC!$H$352:$H$373)</f>
        <v>0</v>
      </c>
      <c r="AP44" s="353">
        <f>SUMPRODUCT('Project Inputs'!$H$85:$H$106,StockValueC!$H$352:$H$373)</f>
        <v>0</v>
      </c>
      <c r="AQ44" s="353">
        <f>SUMPRODUCT('Project Inputs'!$H$85:$H$106,StockValueC!$H$352:$H$373)</f>
        <v>0</v>
      </c>
      <c r="AR44" s="353">
        <f>SUMPRODUCT('Project Inputs'!$H$85:$H$106,StockValueC!$H$352:$H$373)</f>
        <v>0</v>
      </c>
      <c r="AS44" s="353">
        <f>SUMPRODUCT('Project Inputs'!$H$85:$H$106,StockValueC!$H$352:$H$373)</f>
        <v>0</v>
      </c>
      <c r="AT44" s="353">
        <f>SUMPRODUCT('Project Inputs'!$H$85:$H$106,StockValueC!$H$352:$H$373)</f>
        <v>0</v>
      </c>
      <c r="AU44" s="353">
        <f>SUMPRODUCT('Project Inputs'!$H$85:$H$106,StockValueC!$H$352:$H$373)</f>
        <v>0</v>
      </c>
      <c r="AV44" s="353">
        <f>SUMPRODUCT('Project Inputs'!$H$85:$H$106,StockValueC!$H$352:$H$373)</f>
        <v>0</v>
      </c>
      <c r="AW44" s="353">
        <f>SUMPRODUCT('Project Inputs'!$H$85:$H$106,StockValueC!$H$352:$H$373)</f>
        <v>0</v>
      </c>
      <c r="AX44" s="353">
        <f>SUMPRODUCT('Project Inputs'!$H$85:$H$106,StockValueC!$H$352:$H$373)</f>
        <v>0</v>
      </c>
      <c r="AY44" s="353">
        <f>SUMPRODUCT('Project Inputs'!$H$85:$H$106,StockValueC!$H$352:$H$373)</f>
        <v>0</v>
      </c>
      <c r="AZ44" s="353">
        <f>SUMPRODUCT('Project Inputs'!$H$85:$H$106,StockValueC!$H$352:$H$373)</f>
        <v>0</v>
      </c>
    </row>
    <row r="45" spans="1:52" x14ac:dyDescent="0.25">
      <c r="A45" s="172"/>
      <c r="B45" s="172"/>
      <c r="C45" s="172"/>
      <c r="D45" s="172"/>
      <c r="E45" t="str">
        <f>'Summarized Quantified Calcs'!E45</f>
        <v>Facility Improvements - Rail Station</v>
      </c>
      <c r="F45" s="172"/>
      <c r="G45" t="s">
        <v>516</v>
      </c>
      <c r="H45" s="343"/>
      <c r="I45" s="353">
        <f>SUMPRODUCT('Project Inputs'!$H$109:$H$130,StockValueC!$H$376:$H$397)</f>
        <v>0</v>
      </c>
      <c r="J45" s="353">
        <f>SUMPRODUCT('Project Inputs'!$H$109:$H$130,StockValueC!$H$376:$H$397)</f>
        <v>0</v>
      </c>
      <c r="K45" s="353">
        <f>SUMPRODUCT('Project Inputs'!$H$109:$H$130,StockValueC!$H$376:$H$397)</f>
        <v>0</v>
      </c>
      <c r="L45" s="353">
        <f>SUMPRODUCT('Project Inputs'!$H$109:$H$130,StockValueC!$H$376:$H$397)</f>
        <v>0</v>
      </c>
      <c r="M45" s="353">
        <f>SUMPRODUCT('Project Inputs'!$H$109:$H$130,StockValueC!$H$376:$H$397)</f>
        <v>0</v>
      </c>
      <c r="N45" s="353">
        <f>SUMPRODUCT('Project Inputs'!$H$109:$H$130,StockValueC!$H$376:$H$397)</f>
        <v>0</v>
      </c>
      <c r="O45" s="353">
        <f>SUMPRODUCT('Project Inputs'!$H$109:$H$130,StockValueC!$H$376:$H$397)</f>
        <v>0</v>
      </c>
      <c r="P45" s="353">
        <f>SUMPRODUCT('Project Inputs'!$H$109:$H$130,StockValueC!$H$376:$H$397)</f>
        <v>0</v>
      </c>
      <c r="Q45" s="353">
        <f>SUMPRODUCT('Project Inputs'!$H$109:$H$130,StockValueC!$H$376:$H$397)</f>
        <v>0</v>
      </c>
      <c r="R45" s="353">
        <f>SUMPRODUCT('Project Inputs'!$H$109:$H$130,StockValueC!$H$376:$H$397)</f>
        <v>0</v>
      </c>
      <c r="S45" s="353">
        <f>SUMPRODUCT('Project Inputs'!$H$109:$H$130,StockValueC!$H$376:$H$397)</f>
        <v>0</v>
      </c>
      <c r="T45" s="353">
        <f>SUMPRODUCT('Project Inputs'!$H$109:$H$130,StockValueC!$H$376:$H$397)</f>
        <v>0</v>
      </c>
      <c r="U45" s="353">
        <f>SUMPRODUCT('Project Inputs'!$H$109:$H$130,StockValueC!$H$376:$H$397)</f>
        <v>0</v>
      </c>
      <c r="V45" s="353">
        <f>SUMPRODUCT('Project Inputs'!$H$109:$H$130,StockValueC!$H$376:$H$397)</f>
        <v>0</v>
      </c>
      <c r="W45" s="353">
        <f>SUMPRODUCT('Project Inputs'!$H$109:$H$130,StockValueC!$H$376:$H$397)</f>
        <v>0</v>
      </c>
      <c r="X45" s="353">
        <f>SUMPRODUCT('Project Inputs'!$H$109:$H$130,StockValueC!$H$376:$H$397)</f>
        <v>0</v>
      </c>
      <c r="Y45" s="353">
        <f>SUMPRODUCT('Project Inputs'!$H$109:$H$130,StockValueC!$H$376:$H$397)</f>
        <v>0</v>
      </c>
      <c r="Z45" s="353">
        <f>SUMPRODUCT('Project Inputs'!$H$109:$H$130,StockValueC!$H$376:$H$397)</f>
        <v>0</v>
      </c>
      <c r="AA45" s="353">
        <f>SUMPRODUCT('Project Inputs'!$H$109:$H$130,StockValueC!$H$376:$H$397)</f>
        <v>0</v>
      </c>
      <c r="AB45" s="353">
        <f>SUMPRODUCT('Project Inputs'!$H$109:$H$130,StockValueC!$H$376:$H$397)</f>
        <v>0</v>
      </c>
      <c r="AC45" s="353">
        <f>SUMPRODUCT('Project Inputs'!$H$109:$H$130,StockValueC!$H$376:$H$397)</f>
        <v>0</v>
      </c>
      <c r="AD45" s="353">
        <f>SUMPRODUCT('Project Inputs'!$H$109:$H$130,StockValueC!$H$376:$H$397)</f>
        <v>0</v>
      </c>
      <c r="AE45" s="353">
        <f>SUMPRODUCT('Project Inputs'!$H$109:$H$130,StockValueC!$H$376:$H$397)</f>
        <v>0</v>
      </c>
      <c r="AF45" s="353">
        <f>SUMPRODUCT('Project Inputs'!$H$109:$H$130,StockValueC!$H$376:$H$397)</f>
        <v>0</v>
      </c>
      <c r="AG45" s="353">
        <f>SUMPRODUCT('Project Inputs'!$H$109:$H$130,StockValueC!$H$376:$H$397)</f>
        <v>0</v>
      </c>
      <c r="AH45" s="353">
        <f>SUMPRODUCT('Project Inputs'!$H$109:$H$130,StockValueC!$H$376:$H$397)</f>
        <v>0</v>
      </c>
      <c r="AI45" s="353">
        <f>SUMPRODUCT('Project Inputs'!$H$109:$H$130,StockValueC!$H$376:$H$397)</f>
        <v>0</v>
      </c>
      <c r="AJ45" s="353">
        <f>SUMPRODUCT('Project Inputs'!$H$109:$H$130,StockValueC!$H$376:$H$397)</f>
        <v>0</v>
      </c>
      <c r="AK45" s="353">
        <f>SUMPRODUCT('Project Inputs'!$H$109:$H$130,StockValueC!$H$376:$H$397)</f>
        <v>0</v>
      </c>
      <c r="AL45" s="353">
        <f>SUMPRODUCT('Project Inputs'!$H$109:$H$130,StockValueC!$H$376:$H$397)</f>
        <v>0</v>
      </c>
      <c r="AM45" s="353">
        <f>SUMPRODUCT('Project Inputs'!$H$109:$H$130,StockValueC!$H$376:$H$397)</f>
        <v>0</v>
      </c>
      <c r="AN45" s="353">
        <f>SUMPRODUCT('Project Inputs'!$H$109:$H$130,StockValueC!$H$376:$H$397)</f>
        <v>0</v>
      </c>
      <c r="AO45" s="353">
        <f>SUMPRODUCT('Project Inputs'!$H$109:$H$130,StockValueC!$H$376:$H$397)</f>
        <v>0</v>
      </c>
      <c r="AP45" s="353">
        <f>SUMPRODUCT('Project Inputs'!$H$109:$H$130,StockValueC!$H$376:$H$397)</f>
        <v>0</v>
      </c>
      <c r="AQ45" s="353">
        <f>SUMPRODUCT('Project Inputs'!$H$109:$H$130,StockValueC!$H$376:$H$397)</f>
        <v>0</v>
      </c>
      <c r="AR45" s="353">
        <f>SUMPRODUCT('Project Inputs'!$H$109:$H$130,StockValueC!$H$376:$H$397)</f>
        <v>0</v>
      </c>
      <c r="AS45" s="353">
        <f>SUMPRODUCT('Project Inputs'!$H$109:$H$130,StockValueC!$H$376:$H$397)</f>
        <v>0</v>
      </c>
      <c r="AT45" s="353">
        <f>SUMPRODUCT('Project Inputs'!$H$109:$H$130,StockValueC!$H$376:$H$397)</f>
        <v>0</v>
      </c>
      <c r="AU45" s="353">
        <f>SUMPRODUCT('Project Inputs'!$H$109:$H$130,StockValueC!$H$376:$H$397)</f>
        <v>0</v>
      </c>
      <c r="AV45" s="353">
        <f>SUMPRODUCT('Project Inputs'!$H$109:$H$130,StockValueC!$H$376:$H$397)</f>
        <v>0</v>
      </c>
      <c r="AW45" s="353">
        <f>SUMPRODUCT('Project Inputs'!$H$109:$H$130,StockValueC!$H$376:$H$397)</f>
        <v>0</v>
      </c>
      <c r="AX45" s="353">
        <f>SUMPRODUCT('Project Inputs'!$H$109:$H$130,StockValueC!$H$376:$H$397)</f>
        <v>0</v>
      </c>
      <c r="AY45" s="353">
        <f>SUMPRODUCT('Project Inputs'!$H$109:$H$130,StockValueC!$H$376:$H$397)</f>
        <v>0</v>
      </c>
      <c r="AZ45" s="353">
        <f>SUMPRODUCT('Project Inputs'!$H$109:$H$130,StockValueC!$H$376:$H$397)</f>
        <v>0</v>
      </c>
    </row>
    <row r="46" spans="1:52" x14ac:dyDescent="0.25">
      <c r="A46" s="172"/>
      <c r="B46" s="172"/>
      <c r="C46" s="172"/>
      <c r="D46" s="172"/>
      <c r="E46" t="str">
        <f>'Summarized Quantified Calcs'!E46</f>
        <v xml:space="preserve">Transit Vehicle Amenities - Bus </v>
      </c>
      <c r="F46" s="172"/>
      <c r="G46" t="s">
        <v>516</v>
      </c>
      <c r="H46" s="343"/>
      <c r="I46" s="354">
        <f>SUMPRODUCT('Project Inputs'!$H$135:$H$141,StockValueC!$H$403:$H$409)</f>
        <v>0</v>
      </c>
      <c r="J46" s="354">
        <f>SUMPRODUCT('Project Inputs'!$H$135:$H$141,StockValueC!$H$403:$H$409)</f>
        <v>0</v>
      </c>
      <c r="K46" s="354">
        <f>SUMPRODUCT('Project Inputs'!$H$135:$H$141,StockValueC!$H$403:$H$409)</f>
        <v>0</v>
      </c>
      <c r="L46" s="354">
        <f>SUMPRODUCT('Project Inputs'!$H$135:$H$141,StockValueC!$H$403:$H$409)</f>
        <v>0</v>
      </c>
      <c r="M46" s="354">
        <f>SUMPRODUCT('Project Inputs'!$H$135:$H$141,StockValueC!$H$403:$H$409)</f>
        <v>0</v>
      </c>
      <c r="N46" s="354">
        <f>SUMPRODUCT('Project Inputs'!$H$135:$H$141,StockValueC!$H$403:$H$409)</f>
        <v>0</v>
      </c>
      <c r="O46" s="354">
        <f>SUMPRODUCT('Project Inputs'!$H$135:$H$141,StockValueC!$H$403:$H$409)</f>
        <v>0</v>
      </c>
      <c r="P46" s="354">
        <f>SUMPRODUCT('Project Inputs'!$H$135:$H$141,StockValueC!$H$403:$H$409)</f>
        <v>0</v>
      </c>
      <c r="Q46" s="354">
        <f>SUMPRODUCT('Project Inputs'!$H$135:$H$141,StockValueC!$H$403:$H$409)</f>
        <v>0</v>
      </c>
      <c r="R46" s="354">
        <f>SUMPRODUCT('Project Inputs'!$H$135:$H$141,StockValueC!$H$403:$H$409)</f>
        <v>0</v>
      </c>
      <c r="S46" s="354">
        <f>SUMPRODUCT('Project Inputs'!$H$135:$H$141,StockValueC!$H$403:$H$409)</f>
        <v>0</v>
      </c>
      <c r="T46" s="354">
        <f>SUMPRODUCT('Project Inputs'!$H$135:$H$141,StockValueC!$H$403:$H$409)</f>
        <v>0</v>
      </c>
      <c r="U46" s="354">
        <f>SUMPRODUCT('Project Inputs'!$H$135:$H$141,StockValueC!$H$403:$H$409)</f>
        <v>0</v>
      </c>
      <c r="V46" s="354">
        <f>SUMPRODUCT('Project Inputs'!$H$135:$H$141,StockValueC!$H$403:$H$409)</f>
        <v>0</v>
      </c>
      <c r="W46" s="354">
        <f>SUMPRODUCT('Project Inputs'!$H$135:$H$141,StockValueC!$H$403:$H$409)</f>
        <v>0</v>
      </c>
      <c r="X46" s="354">
        <f>SUMPRODUCT('Project Inputs'!$H$135:$H$141,StockValueC!$H$403:$H$409)</f>
        <v>0</v>
      </c>
      <c r="Y46" s="354">
        <f>SUMPRODUCT('Project Inputs'!$H$135:$H$141,StockValueC!$H$403:$H$409)</f>
        <v>0</v>
      </c>
      <c r="Z46" s="354">
        <f>SUMPRODUCT('Project Inputs'!$H$135:$H$141,StockValueC!$H$403:$H$409)</f>
        <v>0</v>
      </c>
      <c r="AA46" s="354">
        <f>SUMPRODUCT('Project Inputs'!$H$135:$H$141,StockValueC!$H$403:$H$409)</f>
        <v>0</v>
      </c>
      <c r="AB46" s="354">
        <f>SUMPRODUCT('Project Inputs'!$H$135:$H$141,StockValueC!$H$403:$H$409)</f>
        <v>0</v>
      </c>
      <c r="AC46" s="354">
        <f>SUMPRODUCT('Project Inputs'!$H$135:$H$141,StockValueC!$H$403:$H$409)</f>
        <v>0</v>
      </c>
      <c r="AD46" s="354">
        <f>SUMPRODUCT('Project Inputs'!$H$135:$H$141,StockValueC!$H$403:$H$409)</f>
        <v>0</v>
      </c>
      <c r="AE46" s="354">
        <f>SUMPRODUCT('Project Inputs'!$H$135:$H$141,StockValueC!$H$403:$H$409)</f>
        <v>0</v>
      </c>
      <c r="AF46" s="354">
        <f>SUMPRODUCT('Project Inputs'!$H$135:$H$141,StockValueC!$H$403:$H$409)</f>
        <v>0</v>
      </c>
      <c r="AG46" s="354">
        <f>SUMPRODUCT('Project Inputs'!$H$135:$H$141,StockValueC!$H$403:$H$409)</f>
        <v>0</v>
      </c>
      <c r="AH46" s="354">
        <f>SUMPRODUCT('Project Inputs'!$H$135:$H$141,StockValueC!$H$403:$H$409)</f>
        <v>0</v>
      </c>
      <c r="AI46" s="354">
        <f>SUMPRODUCT('Project Inputs'!$H$135:$H$141,StockValueC!$H$403:$H$409)</f>
        <v>0</v>
      </c>
      <c r="AJ46" s="354">
        <f>SUMPRODUCT('Project Inputs'!$H$135:$H$141,StockValueC!$H$403:$H$409)</f>
        <v>0</v>
      </c>
      <c r="AK46" s="354">
        <f>SUMPRODUCT('Project Inputs'!$H$135:$H$141,StockValueC!$H$403:$H$409)</f>
        <v>0</v>
      </c>
      <c r="AL46" s="354">
        <f>SUMPRODUCT('Project Inputs'!$H$135:$H$141,StockValueC!$H$403:$H$409)</f>
        <v>0</v>
      </c>
      <c r="AM46" s="354">
        <f>SUMPRODUCT('Project Inputs'!$H$135:$H$141,StockValueC!$H$403:$H$409)</f>
        <v>0</v>
      </c>
      <c r="AN46" s="354">
        <f>SUMPRODUCT('Project Inputs'!$H$135:$H$141,StockValueC!$H$403:$H$409)</f>
        <v>0</v>
      </c>
      <c r="AO46" s="354">
        <f>SUMPRODUCT('Project Inputs'!$H$135:$H$141,StockValueC!$H$403:$H$409)</f>
        <v>0</v>
      </c>
      <c r="AP46" s="354">
        <f>SUMPRODUCT('Project Inputs'!$H$135:$H$141,StockValueC!$H$403:$H$409)</f>
        <v>0</v>
      </c>
      <c r="AQ46" s="354">
        <f>SUMPRODUCT('Project Inputs'!$H$135:$H$141,StockValueC!$H$403:$H$409)</f>
        <v>0</v>
      </c>
      <c r="AR46" s="354">
        <f>SUMPRODUCT('Project Inputs'!$H$135:$H$141,StockValueC!$H$403:$H$409)</f>
        <v>0</v>
      </c>
      <c r="AS46" s="354">
        <f>SUMPRODUCT('Project Inputs'!$H$135:$H$141,StockValueC!$H$403:$H$409)</f>
        <v>0</v>
      </c>
      <c r="AT46" s="354">
        <f>SUMPRODUCT('Project Inputs'!$H$135:$H$141,StockValueC!$H$403:$H$409)</f>
        <v>0</v>
      </c>
      <c r="AU46" s="354">
        <f>SUMPRODUCT('Project Inputs'!$H$135:$H$141,StockValueC!$H$403:$H$409)</f>
        <v>0</v>
      </c>
      <c r="AV46" s="354">
        <f>SUMPRODUCT('Project Inputs'!$H$135:$H$141,StockValueC!$H$403:$H$409)</f>
        <v>0</v>
      </c>
      <c r="AW46" s="354">
        <f>SUMPRODUCT('Project Inputs'!$H$135:$H$141,StockValueC!$H$403:$H$409)</f>
        <v>0</v>
      </c>
      <c r="AX46" s="354">
        <f>SUMPRODUCT('Project Inputs'!$H$135:$H$141,StockValueC!$H$403:$H$409)</f>
        <v>0</v>
      </c>
      <c r="AY46" s="354">
        <f>SUMPRODUCT('Project Inputs'!$H$135:$H$141,StockValueC!$H$403:$H$409)</f>
        <v>0</v>
      </c>
      <c r="AZ46" s="354">
        <f>SUMPRODUCT('Project Inputs'!$H$135:$H$141,StockValueC!$H$403:$H$409)</f>
        <v>0</v>
      </c>
    </row>
    <row r="47" spans="1:52" x14ac:dyDescent="0.25">
      <c r="A47" s="172"/>
      <c r="B47" s="172"/>
      <c r="C47" s="172"/>
      <c r="D47" s="172"/>
      <c r="E47" t="str">
        <f>'Summarized Quantified Calcs'!E47</f>
        <v xml:space="preserve">Transit Vehicle Amenities - Light Rail/Streetcar </v>
      </c>
      <c r="F47" s="172"/>
      <c r="G47" t="s">
        <v>516</v>
      </c>
      <c r="H47" s="343"/>
      <c r="I47" s="354">
        <f>SUMPRODUCT('Project Inputs'!$H$144:$H$150,StockValueC!$H$412:$H$418)</f>
        <v>0</v>
      </c>
      <c r="J47" s="354">
        <f>SUMPRODUCT('Project Inputs'!$H$144:$H$150,StockValueC!$H$412:$H$418)</f>
        <v>0</v>
      </c>
      <c r="K47" s="354">
        <f>SUMPRODUCT('Project Inputs'!$H$144:$H$150,StockValueC!$H$412:$H$418)</f>
        <v>0</v>
      </c>
      <c r="L47" s="354">
        <f>SUMPRODUCT('Project Inputs'!$H$144:$H$150,StockValueC!$H$412:$H$418)</f>
        <v>0</v>
      </c>
      <c r="M47" s="354">
        <f>SUMPRODUCT('Project Inputs'!$H$144:$H$150,StockValueC!$H$412:$H$418)</f>
        <v>0</v>
      </c>
      <c r="N47" s="354">
        <f>SUMPRODUCT('Project Inputs'!$H$144:$H$150,StockValueC!$H$412:$H$418)</f>
        <v>0</v>
      </c>
      <c r="O47" s="354">
        <f>SUMPRODUCT('Project Inputs'!$H$144:$H$150,StockValueC!$H$412:$H$418)</f>
        <v>0</v>
      </c>
      <c r="P47" s="354">
        <f>SUMPRODUCT('Project Inputs'!$H$144:$H$150,StockValueC!$H$412:$H$418)</f>
        <v>0</v>
      </c>
      <c r="Q47" s="354">
        <f>SUMPRODUCT('Project Inputs'!$H$144:$H$150,StockValueC!$H$412:$H$418)</f>
        <v>0</v>
      </c>
      <c r="R47" s="354">
        <f>SUMPRODUCT('Project Inputs'!$H$144:$H$150,StockValueC!$H$412:$H$418)</f>
        <v>0</v>
      </c>
      <c r="S47" s="354">
        <f>SUMPRODUCT('Project Inputs'!$H$144:$H$150,StockValueC!$H$412:$H$418)</f>
        <v>0</v>
      </c>
      <c r="T47" s="354">
        <f>SUMPRODUCT('Project Inputs'!$H$144:$H$150,StockValueC!$H$412:$H$418)</f>
        <v>0</v>
      </c>
      <c r="U47" s="354">
        <f>SUMPRODUCT('Project Inputs'!$H$144:$H$150,StockValueC!$H$412:$H$418)</f>
        <v>0</v>
      </c>
      <c r="V47" s="354">
        <f>SUMPRODUCT('Project Inputs'!$H$144:$H$150,StockValueC!$H$412:$H$418)</f>
        <v>0</v>
      </c>
      <c r="W47" s="354">
        <f>SUMPRODUCT('Project Inputs'!$H$144:$H$150,StockValueC!$H$412:$H$418)</f>
        <v>0</v>
      </c>
      <c r="X47" s="354">
        <f>SUMPRODUCT('Project Inputs'!$H$144:$H$150,StockValueC!$H$412:$H$418)</f>
        <v>0</v>
      </c>
      <c r="Y47" s="354">
        <f>SUMPRODUCT('Project Inputs'!$H$144:$H$150,StockValueC!$H$412:$H$418)</f>
        <v>0</v>
      </c>
      <c r="Z47" s="354">
        <f>SUMPRODUCT('Project Inputs'!$H$144:$H$150,StockValueC!$H$412:$H$418)</f>
        <v>0</v>
      </c>
      <c r="AA47" s="354">
        <f>SUMPRODUCT('Project Inputs'!$H$144:$H$150,StockValueC!$H$412:$H$418)</f>
        <v>0</v>
      </c>
      <c r="AB47" s="354">
        <f>SUMPRODUCT('Project Inputs'!$H$144:$H$150,StockValueC!$H$412:$H$418)</f>
        <v>0</v>
      </c>
      <c r="AC47" s="354">
        <f>SUMPRODUCT('Project Inputs'!$H$144:$H$150,StockValueC!$H$412:$H$418)</f>
        <v>0</v>
      </c>
      <c r="AD47" s="354">
        <f>SUMPRODUCT('Project Inputs'!$H$144:$H$150,StockValueC!$H$412:$H$418)</f>
        <v>0</v>
      </c>
      <c r="AE47" s="354">
        <f>SUMPRODUCT('Project Inputs'!$H$144:$H$150,StockValueC!$H$412:$H$418)</f>
        <v>0</v>
      </c>
      <c r="AF47" s="354">
        <f>SUMPRODUCT('Project Inputs'!$H$144:$H$150,StockValueC!$H$412:$H$418)</f>
        <v>0</v>
      </c>
      <c r="AG47" s="354">
        <f>SUMPRODUCT('Project Inputs'!$H$144:$H$150,StockValueC!$H$412:$H$418)</f>
        <v>0</v>
      </c>
      <c r="AH47" s="354">
        <f>SUMPRODUCT('Project Inputs'!$H$144:$H$150,StockValueC!$H$412:$H$418)</f>
        <v>0</v>
      </c>
      <c r="AI47" s="354">
        <f>SUMPRODUCT('Project Inputs'!$H$144:$H$150,StockValueC!$H$412:$H$418)</f>
        <v>0</v>
      </c>
      <c r="AJ47" s="354">
        <f>SUMPRODUCT('Project Inputs'!$H$144:$H$150,StockValueC!$H$412:$H$418)</f>
        <v>0</v>
      </c>
      <c r="AK47" s="354">
        <f>SUMPRODUCT('Project Inputs'!$H$144:$H$150,StockValueC!$H$412:$H$418)</f>
        <v>0</v>
      </c>
      <c r="AL47" s="354">
        <f>SUMPRODUCT('Project Inputs'!$H$144:$H$150,StockValueC!$H$412:$H$418)</f>
        <v>0</v>
      </c>
      <c r="AM47" s="354">
        <f>SUMPRODUCT('Project Inputs'!$H$144:$H$150,StockValueC!$H$412:$H$418)</f>
        <v>0</v>
      </c>
      <c r="AN47" s="354">
        <f>SUMPRODUCT('Project Inputs'!$H$144:$H$150,StockValueC!$H$412:$H$418)</f>
        <v>0</v>
      </c>
      <c r="AO47" s="354">
        <f>SUMPRODUCT('Project Inputs'!$H$144:$H$150,StockValueC!$H$412:$H$418)</f>
        <v>0</v>
      </c>
      <c r="AP47" s="354">
        <f>SUMPRODUCT('Project Inputs'!$H$144:$H$150,StockValueC!$H$412:$H$418)</f>
        <v>0</v>
      </c>
      <c r="AQ47" s="354">
        <f>SUMPRODUCT('Project Inputs'!$H$144:$H$150,StockValueC!$H$412:$H$418)</f>
        <v>0</v>
      </c>
      <c r="AR47" s="354">
        <f>SUMPRODUCT('Project Inputs'!$H$144:$H$150,StockValueC!$H$412:$H$418)</f>
        <v>0</v>
      </c>
      <c r="AS47" s="354">
        <f>SUMPRODUCT('Project Inputs'!$H$144:$H$150,StockValueC!$H$412:$H$418)</f>
        <v>0</v>
      </c>
      <c r="AT47" s="354">
        <f>SUMPRODUCT('Project Inputs'!$H$144:$H$150,StockValueC!$H$412:$H$418)</f>
        <v>0</v>
      </c>
      <c r="AU47" s="354">
        <f>SUMPRODUCT('Project Inputs'!$H$144:$H$150,StockValueC!$H$412:$H$418)</f>
        <v>0</v>
      </c>
      <c r="AV47" s="354">
        <f>SUMPRODUCT('Project Inputs'!$H$144:$H$150,StockValueC!$H$412:$H$418)</f>
        <v>0</v>
      </c>
      <c r="AW47" s="354">
        <f>SUMPRODUCT('Project Inputs'!$H$144:$H$150,StockValueC!$H$412:$H$418)</f>
        <v>0</v>
      </c>
      <c r="AX47" s="354">
        <f>SUMPRODUCT('Project Inputs'!$H$144:$H$150,StockValueC!$H$412:$H$418)</f>
        <v>0</v>
      </c>
      <c r="AY47" s="354">
        <f>SUMPRODUCT('Project Inputs'!$H$144:$H$150,StockValueC!$H$412:$H$418)</f>
        <v>0</v>
      </c>
      <c r="AZ47" s="354">
        <f>SUMPRODUCT('Project Inputs'!$H$144:$H$150,StockValueC!$H$412:$H$418)</f>
        <v>0</v>
      </c>
    </row>
    <row r="48" spans="1:52" x14ac:dyDescent="0.25">
      <c r="A48" s="172"/>
      <c r="B48" s="172"/>
      <c r="C48" s="172"/>
      <c r="D48" s="172"/>
      <c r="E48" t="str">
        <f>'Summarized Quantified Calcs'!E48</f>
        <v xml:space="preserve">Transit Vehicle Amenities - Rail </v>
      </c>
      <c r="F48" s="172"/>
      <c r="G48" t="s">
        <v>516</v>
      </c>
      <c r="H48" s="343"/>
      <c r="I48" s="354">
        <f>SUMPRODUCT('Project Inputs'!$H$153:$H$161,StockValueC!$H$421:$H$429)</f>
        <v>0</v>
      </c>
      <c r="J48" s="354">
        <f>SUMPRODUCT('Project Inputs'!$H$153:$H$161,StockValueC!$H$421:$H$429)</f>
        <v>0</v>
      </c>
      <c r="K48" s="354">
        <f>SUMPRODUCT('Project Inputs'!$H$153:$H$161,StockValueC!$H$421:$H$429)</f>
        <v>0</v>
      </c>
      <c r="L48" s="354">
        <f>SUMPRODUCT('Project Inputs'!$H$153:$H$161,StockValueC!$H$421:$H$429)</f>
        <v>0</v>
      </c>
      <c r="M48" s="354">
        <f>SUMPRODUCT('Project Inputs'!$H$153:$H$161,StockValueC!$H$421:$H$429)</f>
        <v>0</v>
      </c>
      <c r="N48" s="354">
        <f>SUMPRODUCT('Project Inputs'!$H$153:$H$161,StockValueC!$H$421:$H$429)</f>
        <v>0</v>
      </c>
      <c r="O48" s="354">
        <f>SUMPRODUCT('Project Inputs'!$H$153:$H$161,StockValueC!$H$421:$H$429)</f>
        <v>0</v>
      </c>
      <c r="P48" s="354">
        <f>SUMPRODUCT('Project Inputs'!$H$153:$H$161,StockValueC!$H$421:$H$429)</f>
        <v>0</v>
      </c>
      <c r="Q48" s="354">
        <f>SUMPRODUCT('Project Inputs'!$H$153:$H$161,StockValueC!$H$421:$H$429)</f>
        <v>0</v>
      </c>
      <c r="R48" s="354">
        <f>SUMPRODUCT('Project Inputs'!$H$153:$H$161,StockValueC!$H$421:$H$429)</f>
        <v>0</v>
      </c>
      <c r="S48" s="354">
        <f>SUMPRODUCT('Project Inputs'!$H$153:$H$161,StockValueC!$H$421:$H$429)</f>
        <v>0</v>
      </c>
      <c r="T48" s="354">
        <f>SUMPRODUCT('Project Inputs'!$H$153:$H$161,StockValueC!$H$421:$H$429)</f>
        <v>0</v>
      </c>
      <c r="U48" s="354">
        <f>SUMPRODUCT('Project Inputs'!$H$153:$H$161,StockValueC!$H$421:$H$429)</f>
        <v>0</v>
      </c>
      <c r="V48" s="354">
        <f>SUMPRODUCT('Project Inputs'!$H$153:$H$161,StockValueC!$H$421:$H$429)</f>
        <v>0</v>
      </c>
      <c r="W48" s="354">
        <f>SUMPRODUCT('Project Inputs'!$H$153:$H$161,StockValueC!$H$421:$H$429)</f>
        <v>0</v>
      </c>
      <c r="X48" s="354">
        <f>SUMPRODUCT('Project Inputs'!$H$153:$H$161,StockValueC!$H$421:$H$429)</f>
        <v>0</v>
      </c>
      <c r="Y48" s="354">
        <f>SUMPRODUCT('Project Inputs'!$H$153:$H$161,StockValueC!$H$421:$H$429)</f>
        <v>0</v>
      </c>
      <c r="Z48" s="354">
        <f>SUMPRODUCT('Project Inputs'!$H$153:$H$161,StockValueC!$H$421:$H$429)</f>
        <v>0</v>
      </c>
      <c r="AA48" s="354">
        <f>SUMPRODUCT('Project Inputs'!$H$153:$H$161,StockValueC!$H$421:$H$429)</f>
        <v>0</v>
      </c>
      <c r="AB48" s="354">
        <f>SUMPRODUCT('Project Inputs'!$H$153:$H$161,StockValueC!$H$421:$H$429)</f>
        <v>0</v>
      </c>
      <c r="AC48" s="354">
        <f>SUMPRODUCT('Project Inputs'!$H$153:$H$161,StockValueC!$H$421:$H$429)</f>
        <v>0</v>
      </c>
      <c r="AD48" s="354">
        <f>SUMPRODUCT('Project Inputs'!$H$153:$H$161,StockValueC!$H$421:$H$429)</f>
        <v>0</v>
      </c>
      <c r="AE48" s="354">
        <f>SUMPRODUCT('Project Inputs'!$H$153:$H$161,StockValueC!$H$421:$H$429)</f>
        <v>0</v>
      </c>
      <c r="AF48" s="354">
        <f>SUMPRODUCT('Project Inputs'!$H$153:$H$161,StockValueC!$H$421:$H$429)</f>
        <v>0</v>
      </c>
      <c r="AG48" s="354">
        <f>SUMPRODUCT('Project Inputs'!$H$153:$H$161,StockValueC!$H$421:$H$429)</f>
        <v>0</v>
      </c>
      <c r="AH48" s="354">
        <f>SUMPRODUCT('Project Inputs'!$H$153:$H$161,StockValueC!$H$421:$H$429)</f>
        <v>0</v>
      </c>
      <c r="AI48" s="354">
        <f>SUMPRODUCT('Project Inputs'!$H$153:$H$161,StockValueC!$H$421:$H$429)</f>
        <v>0</v>
      </c>
      <c r="AJ48" s="354">
        <f>SUMPRODUCT('Project Inputs'!$H$153:$H$161,StockValueC!$H$421:$H$429)</f>
        <v>0</v>
      </c>
      <c r="AK48" s="354">
        <f>SUMPRODUCT('Project Inputs'!$H$153:$H$161,StockValueC!$H$421:$H$429)</f>
        <v>0</v>
      </c>
      <c r="AL48" s="354">
        <f>SUMPRODUCT('Project Inputs'!$H$153:$H$161,StockValueC!$H$421:$H$429)</f>
        <v>0</v>
      </c>
      <c r="AM48" s="354">
        <f>SUMPRODUCT('Project Inputs'!$H$153:$H$161,StockValueC!$H$421:$H$429)</f>
        <v>0</v>
      </c>
      <c r="AN48" s="354">
        <f>SUMPRODUCT('Project Inputs'!$H$153:$H$161,StockValueC!$H$421:$H$429)</f>
        <v>0</v>
      </c>
      <c r="AO48" s="354">
        <f>SUMPRODUCT('Project Inputs'!$H$153:$H$161,StockValueC!$H$421:$H$429)</f>
        <v>0</v>
      </c>
      <c r="AP48" s="354">
        <f>SUMPRODUCT('Project Inputs'!$H$153:$H$161,StockValueC!$H$421:$H$429)</f>
        <v>0</v>
      </c>
      <c r="AQ48" s="354">
        <f>SUMPRODUCT('Project Inputs'!$H$153:$H$161,StockValueC!$H$421:$H$429)</f>
        <v>0</v>
      </c>
      <c r="AR48" s="354">
        <f>SUMPRODUCT('Project Inputs'!$H$153:$H$161,StockValueC!$H$421:$H$429)</f>
        <v>0</v>
      </c>
      <c r="AS48" s="354">
        <f>SUMPRODUCT('Project Inputs'!$H$153:$H$161,StockValueC!$H$421:$H$429)</f>
        <v>0</v>
      </c>
      <c r="AT48" s="354">
        <f>SUMPRODUCT('Project Inputs'!$H$153:$H$161,StockValueC!$H$421:$H$429)</f>
        <v>0</v>
      </c>
      <c r="AU48" s="354">
        <f>SUMPRODUCT('Project Inputs'!$H$153:$H$161,StockValueC!$H$421:$H$429)</f>
        <v>0</v>
      </c>
      <c r="AV48" s="354">
        <f>SUMPRODUCT('Project Inputs'!$H$153:$H$161,StockValueC!$H$421:$H$429)</f>
        <v>0</v>
      </c>
      <c r="AW48" s="354">
        <f>SUMPRODUCT('Project Inputs'!$H$153:$H$161,StockValueC!$H$421:$H$429)</f>
        <v>0</v>
      </c>
      <c r="AX48" s="354">
        <f>SUMPRODUCT('Project Inputs'!$H$153:$H$161,StockValueC!$H$421:$H$429)</f>
        <v>0</v>
      </c>
      <c r="AY48" s="354">
        <f>SUMPRODUCT('Project Inputs'!$H$153:$H$161,StockValueC!$H$421:$H$429)</f>
        <v>0</v>
      </c>
      <c r="AZ48" s="354">
        <f>SUMPRODUCT('Project Inputs'!$H$153:$H$161,StockValueC!$H$421:$H$429)</f>
        <v>0</v>
      </c>
    </row>
    <row r="49" spans="5:52" x14ac:dyDescent="0.25">
      <c r="E49" t="str">
        <f>'Summarized Quantified Calcs'!E49</f>
        <v>Residual Value</v>
      </c>
      <c r="G49" t="s">
        <v>399</v>
      </c>
      <c r="I49" s="355">
        <f>1</f>
        <v>1</v>
      </c>
      <c r="J49" s="355">
        <f>1</f>
        <v>1</v>
      </c>
      <c r="K49" s="355">
        <f>1</f>
        <v>1</v>
      </c>
      <c r="L49" s="355">
        <f>1</f>
        <v>1</v>
      </c>
      <c r="M49" s="355">
        <f>1</f>
        <v>1</v>
      </c>
      <c r="N49" s="355">
        <f>1</f>
        <v>1</v>
      </c>
      <c r="O49" s="355">
        <f>1</f>
        <v>1</v>
      </c>
      <c r="P49" s="355">
        <f>1</f>
        <v>1</v>
      </c>
      <c r="Q49" s="355">
        <f>1</f>
        <v>1</v>
      </c>
      <c r="R49" s="355">
        <f>1</f>
        <v>1</v>
      </c>
      <c r="S49" s="355">
        <f>1</f>
        <v>1</v>
      </c>
      <c r="T49" s="355">
        <f>1</f>
        <v>1</v>
      </c>
      <c r="U49" s="355">
        <f>1</f>
        <v>1</v>
      </c>
      <c r="V49" s="355">
        <f>1</f>
        <v>1</v>
      </c>
      <c r="W49" s="355">
        <f>1</f>
        <v>1</v>
      </c>
      <c r="X49" s="355">
        <f>1</f>
        <v>1</v>
      </c>
      <c r="Y49" s="355">
        <f>1</f>
        <v>1</v>
      </c>
      <c r="Z49" s="355">
        <f>1</f>
        <v>1</v>
      </c>
      <c r="AA49" s="355">
        <f>1</f>
        <v>1</v>
      </c>
      <c r="AB49" s="355">
        <f>1</f>
        <v>1</v>
      </c>
      <c r="AC49" s="355">
        <f>1</f>
        <v>1</v>
      </c>
      <c r="AD49" s="355">
        <f>1</f>
        <v>1</v>
      </c>
      <c r="AE49" s="355">
        <f>1</f>
        <v>1</v>
      </c>
      <c r="AF49" s="355">
        <f>1</f>
        <v>1</v>
      </c>
      <c r="AG49" s="355">
        <f>1</f>
        <v>1</v>
      </c>
      <c r="AH49" s="355">
        <f>1</f>
        <v>1</v>
      </c>
      <c r="AI49" s="355">
        <f>1</f>
        <v>1</v>
      </c>
      <c r="AJ49" s="355">
        <f>1</f>
        <v>1</v>
      </c>
      <c r="AK49" s="355">
        <f>1</f>
        <v>1</v>
      </c>
      <c r="AL49" s="355">
        <f>1</f>
        <v>1</v>
      </c>
      <c r="AM49" s="355">
        <f>1</f>
        <v>1</v>
      </c>
      <c r="AN49" s="355">
        <f>1</f>
        <v>1</v>
      </c>
      <c r="AO49" s="355">
        <f>1</f>
        <v>1</v>
      </c>
      <c r="AP49" s="355">
        <f>1</f>
        <v>1</v>
      </c>
      <c r="AQ49" s="355">
        <f>1</f>
        <v>1</v>
      </c>
      <c r="AR49" s="355">
        <f>1</f>
        <v>1</v>
      </c>
      <c r="AS49" s="355">
        <f>1</f>
        <v>1</v>
      </c>
      <c r="AT49" s="355">
        <f>1</f>
        <v>1</v>
      </c>
      <c r="AU49" s="355">
        <f>1</f>
        <v>1</v>
      </c>
      <c r="AV49" s="355">
        <f>1</f>
        <v>1</v>
      </c>
      <c r="AW49" s="355">
        <f>1</f>
        <v>1</v>
      </c>
      <c r="AX49" s="355">
        <f>1</f>
        <v>1</v>
      </c>
      <c r="AY49" s="355">
        <f>1</f>
        <v>1</v>
      </c>
      <c r="AZ49" s="355">
        <f>1</f>
        <v>1</v>
      </c>
    </row>
    <row r="50" spans="5:52" x14ac:dyDescent="0.25">
      <c r="E50" t="str">
        <f>'Summarized Quantified Calcs'!E50</f>
        <v>Net O&amp;M Costs</v>
      </c>
      <c r="G50" t="s">
        <v>399</v>
      </c>
      <c r="I50" s="355">
        <f>1</f>
        <v>1</v>
      </c>
      <c r="J50" s="355">
        <f>1</f>
        <v>1</v>
      </c>
      <c r="K50" s="355">
        <f>1</f>
        <v>1</v>
      </c>
      <c r="L50" s="355">
        <f>1</f>
        <v>1</v>
      </c>
      <c r="M50" s="355">
        <f>1</f>
        <v>1</v>
      </c>
      <c r="N50" s="355">
        <f>1</f>
        <v>1</v>
      </c>
      <c r="O50" s="355">
        <f>1</f>
        <v>1</v>
      </c>
      <c r="P50" s="355">
        <f>1</f>
        <v>1</v>
      </c>
      <c r="Q50" s="355">
        <f>1</f>
        <v>1</v>
      </c>
      <c r="R50" s="355">
        <f>1</f>
        <v>1</v>
      </c>
      <c r="S50" s="355">
        <f>1</f>
        <v>1</v>
      </c>
      <c r="T50" s="355">
        <f>1</f>
        <v>1</v>
      </c>
      <c r="U50" s="355">
        <f>1</f>
        <v>1</v>
      </c>
      <c r="V50" s="355">
        <f>1</f>
        <v>1</v>
      </c>
      <c r="W50" s="355">
        <f>1</f>
        <v>1</v>
      </c>
      <c r="X50" s="355">
        <f>1</f>
        <v>1</v>
      </c>
      <c r="Y50" s="355">
        <f>1</f>
        <v>1</v>
      </c>
      <c r="Z50" s="355">
        <f>1</f>
        <v>1</v>
      </c>
      <c r="AA50" s="355">
        <f>1</f>
        <v>1</v>
      </c>
      <c r="AB50" s="355">
        <f>1</f>
        <v>1</v>
      </c>
      <c r="AC50" s="355">
        <f>1</f>
        <v>1</v>
      </c>
      <c r="AD50" s="355">
        <f>1</f>
        <v>1</v>
      </c>
      <c r="AE50" s="355">
        <f>1</f>
        <v>1</v>
      </c>
      <c r="AF50" s="355">
        <f>1</f>
        <v>1</v>
      </c>
      <c r="AG50" s="355">
        <f>1</f>
        <v>1</v>
      </c>
      <c r="AH50" s="355">
        <f>1</f>
        <v>1</v>
      </c>
      <c r="AI50" s="355">
        <f>1</f>
        <v>1</v>
      </c>
      <c r="AJ50" s="355">
        <f>1</f>
        <v>1</v>
      </c>
      <c r="AK50" s="355">
        <f>1</f>
        <v>1</v>
      </c>
      <c r="AL50" s="355">
        <f>1</f>
        <v>1</v>
      </c>
      <c r="AM50" s="355">
        <f>1</f>
        <v>1</v>
      </c>
      <c r="AN50" s="355">
        <f>1</f>
        <v>1</v>
      </c>
      <c r="AO50" s="355">
        <f>1</f>
        <v>1</v>
      </c>
      <c r="AP50" s="355">
        <f>1</f>
        <v>1</v>
      </c>
      <c r="AQ50" s="355">
        <f>1</f>
        <v>1</v>
      </c>
      <c r="AR50" s="355">
        <f>1</f>
        <v>1</v>
      </c>
      <c r="AS50" s="355">
        <f>1</f>
        <v>1</v>
      </c>
      <c r="AT50" s="355">
        <f>1</f>
        <v>1</v>
      </c>
      <c r="AU50" s="355">
        <f>1</f>
        <v>1</v>
      </c>
      <c r="AV50" s="355">
        <f>1</f>
        <v>1</v>
      </c>
      <c r="AW50" s="355">
        <f>1</f>
        <v>1</v>
      </c>
      <c r="AX50" s="355">
        <f>1</f>
        <v>1</v>
      </c>
      <c r="AY50" s="355">
        <f>1</f>
        <v>1</v>
      </c>
      <c r="AZ50" s="355">
        <f>1</f>
        <v>1</v>
      </c>
    </row>
    <row r="51" spans="5:52" x14ac:dyDescent="0.25">
      <c r="E51" t="str">
        <f>'Summarized Quantified Calcs'!E51</f>
        <v>Net R&amp;R Costs</v>
      </c>
      <c r="G51" t="s">
        <v>399</v>
      </c>
      <c r="I51" s="355">
        <f>1</f>
        <v>1</v>
      </c>
      <c r="J51" s="355">
        <f>1</f>
        <v>1</v>
      </c>
      <c r="K51" s="355">
        <f>1</f>
        <v>1</v>
      </c>
      <c r="L51" s="355">
        <f>1</f>
        <v>1</v>
      </c>
      <c r="M51" s="355">
        <f>1</f>
        <v>1</v>
      </c>
      <c r="N51" s="355">
        <f>1</f>
        <v>1</v>
      </c>
      <c r="O51" s="355">
        <f>1</f>
        <v>1</v>
      </c>
      <c r="P51" s="355">
        <f>1</f>
        <v>1</v>
      </c>
      <c r="Q51" s="355">
        <f>1</f>
        <v>1</v>
      </c>
      <c r="R51" s="355">
        <f>1</f>
        <v>1</v>
      </c>
      <c r="S51" s="355">
        <f>1</f>
        <v>1</v>
      </c>
      <c r="T51" s="355">
        <f>1</f>
        <v>1</v>
      </c>
      <c r="U51" s="355">
        <f>1</f>
        <v>1</v>
      </c>
      <c r="V51" s="355">
        <f>1</f>
        <v>1</v>
      </c>
      <c r="W51" s="355">
        <f>1</f>
        <v>1</v>
      </c>
      <c r="X51" s="355">
        <f>1</f>
        <v>1</v>
      </c>
      <c r="Y51" s="355">
        <f>1</f>
        <v>1</v>
      </c>
      <c r="Z51" s="355">
        <f>1</f>
        <v>1</v>
      </c>
      <c r="AA51" s="355">
        <f>1</f>
        <v>1</v>
      </c>
      <c r="AB51" s="355">
        <f>1</f>
        <v>1</v>
      </c>
      <c r="AC51" s="355">
        <f>1</f>
        <v>1</v>
      </c>
      <c r="AD51" s="355">
        <f>1</f>
        <v>1</v>
      </c>
      <c r="AE51" s="355">
        <f>1</f>
        <v>1</v>
      </c>
      <c r="AF51" s="355">
        <f>1</f>
        <v>1</v>
      </c>
      <c r="AG51" s="355">
        <f>1</f>
        <v>1</v>
      </c>
      <c r="AH51" s="355">
        <f>1</f>
        <v>1</v>
      </c>
      <c r="AI51" s="355">
        <f>1</f>
        <v>1</v>
      </c>
      <c r="AJ51" s="355">
        <f>1</f>
        <v>1</v>
      </c>
      <c r="AK51" s="355">
        <f>1</f>
        <v>1</v>
      </c>
      <c r="AL51" s="355">
        <f>1</f>
        <v>1</v>
      </c>
      <c r="AM51" s="355">
        <f>1</f>
        <v>1</v>
      </c>
      <c r="AN51" s="355">
        <f>1</f>
        <v>1</v>
      </c>
      <c r="AO51" s="355">
        <f>1</f>
        <v>1</v>
      </c>
      <c r="AP51" s="355">
        <f>1</f>
        <v>1</v>
      </c>
      <c r="AQ51" s="355">
        <f>1</f>
        <v>1</v>
      </c>
      <c r="AR51" s="355">
        <f>1</f>
        <v>1</v>
      </c>
      <c r="AS51" s="355">
        <f>1</f>
        <v>1</v>
      </c>
      <c r="AT51" s="355">
        <f>1</f>
        <v>1</v>
      </c>
      <c r="AU51" s="355">
        <f>1</f>
        <v>1</v>
      </c>
      <c r="AV51" s="355">
        <f>1</f>
        <v>1</v>
      </c>
      <c r="AW51" s="355">
        <f>1</f>
        <v>1</v>
      </c>
      <c r="AX51" s="355">
        <f>1</f>
        <v>1</v>
      </c>
      <c r="AY51" s="355">
        <f>1</f>
        <v>1</v>
      </c>
      <c r="AZ51" s="355">
        <f>1</f>
        <v>1</v>
      </c>
    </row>
    <row r="52" spans="5:52" x14ac:dyDescent="0.25">
      <c r="E52" t="str">
        <f>'Summarized Quantified Calcs'!E52</f>
        <v>Capital Costs</v>
      </c>
      <c r="G52" t="s">
        <v>399</v>
      </c>
      <c r="I52" s="355">
        <f>1</f>
        <v>1</v>
      </c>
      <c r="J52" s="355">
        <f>1</f>
        <v>1</v>
      </c>
      <c r="K52" s="355">
        <f>1</f>
        <v>1</v>
      </c>
      <c r="L52" s="355">
        <f>1</f>
        <v>1</v>
      </c>
      <c r="M52" s="355">
        <f>1</f>
        <v>1</v>
      </c>
      <c r="N52" s="355">
        <f>1</f>
        <v>1</v>
      </c>
      <c r="O52" s="355">
        <f>1</f>
        <v>1</v>
      </c>
      <c r="P52" s="355">
        <f>1</f>
        <v>1</v>
      </c>
      <c r="Q52" s="355">
        <f>1</f>
        <v>1</v>
      </c>
      <c r="R52" s="355">
        <f>1</f>
        <v>1</v>
      </c>
      <c r="S52" s="355">
        <f>1</f>
        <v>1</v>
      </c>
      <c r="T52" s="355">
        <f>1</f>
        <v>1</v>
      </c>
      <c r="U52" s="355">
        <f>1</f>
        <v>1</v>
      </c>
      <c r="V52" s="355">
        <f>1</f>
        <v>1</v>
      </c>
      <c r="W52" s="355">
        <f>1</f>
        <v>1</v>
      </c>
      <c r="X52" s="355">
        <f>1</f>
        <v>1</v>
      </c>
      <c r="Y52" s="355">
        <f>1</f>
        <v>1</v>
      </c>
      <c r="Z52" s="355">
        <f>1</f>
        <v>1</v>
      </c>
      <c r="AA52" s="355">
        <f>1</f>
        <v>1</v>
      </c>
      <c r="AB52" s="355">
        <f>1</f>
        <v>1</v>
      </c>
      <c r="AC52" s="355">
        <f>1</f>
        <v>1</v>
      </c>
      <c r="AD52" s="355">
        <f>1</f>
        <v>1</v>
      </c>
      <c r="AE52" s="355">
        <f>1</f>
        <v>1</v>
      </c>
      <c r="AF52" s="355">
        <f>1</f>
        <v>1</v>
      </c>
      <c r="AG52" s="355">
        <f>1</f>
        <v>1</v>
      </c>
      <c r="AH52" s="355">
        <f>1</f>
        <v>1</v>
      </c>
      <c r="AI52" s="355">
        <f>1</f>
        <v>1</v>
      </c>
      <c r="AJ52" s="355">
        <f>1</f>
        <v>1</v>
      </c>
      <c r="AK52" s="355">
        <f>1</f>
        <v>1</v>
      </c>
      <c r="AL52" s="355">
        <f>1</f>
        <v>1</v>
      </c>
      <c r="AM52" s="355">
        <f>1</f>
        <v>1</v>
      </c>
      <c r="AN52" s="355">
        <f>1</f>
        <v>1</v>
      </c>
      <c r="AO52" s="355">
        <f>1</f>
        <v>1</v>
      </c>
      <c r="AP52" s="355">
        <f>1</f>
        <v>1</v>
      </c>
      <c r="AQ52" s="355">
        <f>1</f>
        <v>1</v>
      </c>
      <c r="AR52" s="355">
        <f>1</f>
        <v>1</v>
      </c>
      <c r="AS52" s="355">
        <f>1</f>
        <v>1</v>
      </c>
      <c r="AT52" s="355">
        <f>1</f>
        <v>1</v>
      </c>
      <c r="AU52" s="355">
        <f>1</f>
        <v>1</v>
      </c>
      <c r="AV52" s="355">
        <f>1</f>
        <v>1</v>
      </c>
      <c r="AW52" s="355">
        <f>1</f>
        <v>1</v>
      </c>
      <c r="AX52" s="355">
        <f>1</f>
        <v>1</v>
      </c>
      <c r="AY52" s="355">
        <f>1</f>
        <v>1</v>
      </c>
      <c r="AZ52" s="355">
        <f>1</f>
        <v>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BA531-1C5B-4448-ACCF-88B5AD3DDF76}">
  <sheetPr>
    <tabColor theme="7"/>
  </sheetPr>
  <dimension ref="A1:AZ59"/>
  <sheetViews>
    <sheetView showGridLines="0" zoomScale="85" zoomScaleNormal="85" workbookViewId="0">
      <pane xSplit="8" ySplit="5" topLeftCell="AI32" activePane="bottomRight" state="frozen"/>
      <selection pane="topRight" activeCell="I52" sqref="I52:AZ52"/>
      <selection pane="bottomLeft" activeCell="I52" sqref="I52:AZ52"/>
      <selection pane="bottomRight" activeCell="AJ49" sqref="AJ49"/>
    </sheetView>
  </sheetViews>
  <sheetFormatPr defaultColWidth="0" defaultRowHeight="15" x14ac:dyDescent="0.25"/>
  <cols>
    <col min="1" max="4" width="2.140625" customWidth="1"/>
    <col min="5" max="5" width="37.140625" customWidth="1"/>
    <col min="6" max="6" width="23.85546875" customWidth="1"/>
    <col min="7" max="7" width="9.140625" customWidth="1"/>
    <col min="8" max="8" width="15.5703125" bestFit="1" customWidth="1"/>
    <col min="9" max="12" width="9.140625" customWidth="1"/>
    <col min="13" max="21" width="10.5703125" bestFit="1" customWidth="1"/>
    <col min="22" max="24" width="9.85546875" bestFit="1" customWidth="1"/>
    <col min="25" max="52" width="9.140625" customWidth="1"/>
    <col min="53" max="16384" width="9.140625" hidden="1"/>
  </cols>
  <sheetData>
    <row r="1" spans="1:52" ht="6" customHeight="1" x14ac:dyDescent="0.25"/>
    <row r="2" spans="1:52" x14ac:dyDescent="0.25">
      <c r="E2" s="180"/>
      <c r="F2" s="180"/>
      <c r="G2" s="347" t="s">
        <v>339</v>
      </c>
      <c r="H2" s="347" t="s">
        <v>790</v>
      </c>
      <c r="I2" s="228">
        <v>2020</v>
      </c>
      <c r="J2" s="228">
        <v>2021</v>
      </c>
      <c r="K2" s="228">
        <v>2022</v>
      </c>
      <c r="L2" s="228">
        <v>2023</v>
      </c>
      <c r="M2" s="228">
        <v>2024</v>
      </c>
      <c r="N2" s="228">
        <v>2025</v>
      </c>
      <c r="O2" s="228">
        <v>2026</v>
      </c>
      <c r="P2" s="228">
        <v>2027</v>
      </c>
      <c r="Q2" s="228">
        <v>2028</v>
      </c>
      <c r="R2" s="228">
        <v>2029</v>
      </c>
      <c r="S2" s="228">
        <v>2030</v>
      </c>
      <c r="T2" s="228">
        <v>2031</v>
      </c>
      <c r="U2" s="228">
        <v>2032</v>
      </c>
      <c r="V2" s="228">
        <v>2033</v>
      </c>
      <c r="W2" s="228">
        <v>2034</v>
      </c>
      <c r="X2" s="228">
        <v>2035</v>
      </c>
      <c r="Y2" s="228">
        <v>2036</v>
      </c>
      <c r="Z2" s="228">
        <v>2037</v>
      </c>
      <c r="AA2" s="228">
        <v>2038</v>
      </c>
      <c r="AB2" s="228">
        <v>2039</v>
      </c>
      <c r="AC2" s="228">
        <v>2040</v>
      </c>
      <c r="AD2" s="228">
        <v>2041</v>
      </c>
      <c r="AE2" s="228">
        <v>2042</v>
      </c>
      <c r="AF2" s="228">
        <v>2043</v>
      </c>
      <c r="AG2" s="228">
        <v>2044</v>
      </c>
      <c r="AH2" s="228">
        <v>2045</v>
      </c>
      <c r="AI2" s="228">
        <v>2046</v>
      </c>
      <c r="AJ2" s="228">
        <v>2047</v>
      </c>
      <c r="AK2" s="228">
        <v>2048</v>
      </c>
      <c r="AL2" s="228">
        <v>2049</v>
      </c>
      <c r="AM2" s="228">
        <v>2050</v>
      </c>
      <c r="AN2" s="228">
        <v>2051</v>
      </c>
      <c r="AO2" s="228">
        <v>2052</v>
      </c>
      <c r="AP2" s="228">
        <v>2053</v>
      </c>
      <c r="AQ2" s="228">
        <v>2054</v>
      </c>
      <c r="AR2" s="228">
        <v>2055</v>
      </c>
      <c r="AS2" s="228">
        <v>2056</v>
      </c>
      <c r="AT2" s="228">
        <v>2057</v>
      </c>
      <c r="AU2" s="228">
        <v>2058</v>
      </c>
      <c r="AV2" s="228">
        <v>2059</v>
      </c>
      <c r="AW2" s="228">
        <v>2060</v>
      </c>
      <c r="AX2" s="228">
        <v>2061</v>
      </c>
      <c r="AY2" s="228">
        <v>2062</v>
      </c>
      <c r="AZ2" s="228">
        <v>2063</v>
      </c>
    </row>
    <row r="3" spans="1:52" s="473" customFormat="1" x14ac:dyDescent="0.25">
      <c r="A3" s="474"/>
      <c r="B3" s="475"/>
      <c r="C3" s="475"/>
      <c r="E3" s="193" t="str">
        <f>'Discount Calc'!E$33</f>
        <v>Forecast period flag</v>
      </c>
      <c r="F3" s="193">
        <f>'Discount Calc'!F$33</f>
        <v>0</v>
      </c>
      <c r="G3" s="193" t="str">
        <f>'Discount Calc'!G$33</f>
        <v>Factor</v>
      </c>
      <c r="H3" s="193">
        <f>'Discount Calc'!H$33</f>
        <v>24</v>
      </c>
      <c r="I3" s="193">
        <f>'Discount Calc'!I$33</f>
        <v>0</v>
      </c>
      <c r="J3" s="193">
        <f>'Discount Calc'!J$33</f>
        <v>0</v>
      </c>
      <c r="K3" s="193">
        <f>'Discount Calc'!K$33</f>
        <v>0</v>
      </c>
      <c r="L3" s="193">
        <f>'Discount Calc'!L$33</f>
        <v>0</v>
      </c>
      <c r="M3" s="193">
        <f>'Discount Calc'!M$33</f>
        <v>1</v>
      </c>
      <c r="N3" s="193">
        <f>'Discount Calc'!N$33</f>
        <v>1</v>
      </c>
      <c r="O3" s="193">
        <f>'Discount Calc'!O$33</f>
        <v>1</v>
      </c>
      <c r="P3" s="193">
        <f>'Discount Calc'!P$33</f>
        <v>1</v>
      </c>
      <c r="Q3" s="193">
        <f>'Discount Calc'!Q$33</f>
        <v>1</v>
      </c>
      <c r="R3" s="193">
        <f>'Discount Calc'!R$33</f>
        <v>1</v>
      </c>
      <c r="S3" s="193">
        <f>'Discount Calc'!S$33</f>
        <v>1</v>
      </c>
      <c r="T3" s="193">
        <f>'Discount Calc'!T$33</f>
        <v>1</v>
      </c>
      <c r="U3" s="193">
        <f>'Discount Calc'!U$33</f>
        <v>1</v>
      </c>
      <c r="V3" s="193">
        <f>'Discount Calc'!V$33</f>
        <v>1</v>
      </c>
      <c r="W3" s="193">
        <f>'Discount Calc'!W$33</f>
        <v>1</v>
      </c>
      <c r="X3" s="193">
        <f>'Discount Calc'!X$33</f>
        <v>1</v>
      </c>
      <c r="Y3" s="193">
        <f>'Discount Calc'!Y$33</f>
        <v>1</v>
      </c>
      <c r="Z3" s="193">
        <f>'Discount Calc'!Z$33</f>
        <v>1</v>
      </c>
      <c r="AA3" s="193">
        <f>'Discount Calc'!AA$33</f>
        <v>1</v>
      </c>
      <c r="AB3" s="193">
        <f>'Discount Calc'!AB$33</f>
        <v>1</v>
      </c>
      <c r="AC3" s="193">
        <f>'Discount Calc'!AC$33</f>
        <v>1</v>
      </c>
      <c r="AD3" s="193">
        <f>'Discount Calc'!AD$33</f>
        <v>1</v>
      </c>
      <c r="AE3" s="193">
        <f>'Discount Calc'!AE$33</f>
        <v>1</v>
      </c>
      <c r="AF3" s="193">
        <f>'Discount Calc'!AF$33</f>
        <v>1</v>
      </c>
      <c r="AG3" s="193">
        <f>'Discount Calc'!AG$33</f>
        <v>1</v>
      </c>
      <c r="AH3" s="193">
        <f>'Discount Calc'!AH$33</f>
        <v>1</v>
      </c>
      <c r="AI3" s="193">
        <f>'Discount Calc'!AI$33</f>
        <v>1</v>
      </c>
      <c r="AJ3" s="193">
        <f>'Discount Calc'!AJ$33</f>
        <v>1</v>
      </c>
      <c r="AK3" s="193">
        <f>'Discount Calc'!AK$33</f>
        <v>0</v>
      </c>
      <c r="AL3" s="193">
        <f>'Discount Calc'!AL$33</f>
        <v>0</v>
      </c>
      <c r="AM3" s="193">
        <f>'Discount Calc'!AM$33</f>
        <v>0</v>
      </c>
      <c r="AN3" s="193">
        <f>'Discount Calc'!AN$33</f>
        <v>0</v>
      </c>
      <c r="AO3" s="193">
        <f>'Discount Calc'!AO$33</f>
        <v>0</v>
      </c>
      <c r="AP3" s="193">
        <f>'Discount Calc'!AP$33</f>
        <v>0</v>
      </c>
      <c r="AQ3" s="193">
        <f>'Discount Calc'!AQ$33</f>
        <v>0</v>
      </c>
      <c r="AR3" s="193">
        <f>'Discount Calc'!AR$33</f>
        <v>0</v>
      </c>
      <c r="AS3" s="193">
        <f>'Discount Calc'!AS$33</f>
        <v>0</v>
      </c>
      <c r="AT3" s="193">
        <f>'Discount Calc'!AT$33</f>
        <v>0</v>
      </c>
      <c r="AU3" s="193">
        <f>'Discount Calc'!AU$33</f>
        <v>0</v>
      </c>
      <c r="AV3" s="193">
        <f>'Discount Calc'!AV$33</f>
        <v>0</v>
      </c>
      <c r="AW3" s="193">
        <f>'Discount Calc'!AW$33</f>
        <v>0</v>
      </c>
      <c r="AX3" s="193">
        <f>'Discount Calc'!AX$33</f>
        <v>0</v>
      </c>
      <c r="AY3" s="193">
        <f>'Discount Calc'!AY$33</f>
        <v>0</v>
      </c>
      <c r="AZ3" s="193">
        <f>'Discount Calc'!AZ$33</f>
        <v>0</v>
      </c>
    </row>
    <row r="4" spans="1:52" s="473" customFormat="1" x14ac:dyDescent="0.25">
      <c r="E4" s="473" t="str">
        <f>'Discount Calc'!E$35</f>
        <v>Operations period flag</v>
      </c>
      <c r="F4" s="473">
        <f>'Discount Calc'!F$35</f>
        <v>0</v>
      </c>
      <c r="G4" s="473" t="str">
        <f>'Discount Calc'!G$35</f>
        <v>Factor</v>
      </c>
      <c r="H4" s="473">
        <f>'Discount Calc'!H$35</f>
        <v>20</v>
      </c>
      <c r="I4" s="473">
        <f>'Discount Calc'!I$35</f>
        <v>0</v>
      </c>
      <c r="J4" s="473">
        <f>'Discount Calc'!J$35</f>
        <v>0</v>
      </c>
      <c r="K4" s="473">
        <f>'Discount Calc'!K$35</f>
        <v>0</v>
      </c>
      <c r="L4" s="473">
        <f>'Discount Calc'!L$35</f>
        <v>0</v>
      </c>
      <c r="M4" s="473">
        <f>'Discount Calc'!M$35</f>
        <v>0</v>
      </c>
      <c r="N4" s="473">
        <f>'Discount Calc'!N$35</f>
        <v>0</v>
      </c>
      <c r="O4" s="473">
        <f>'Discount Calc'!O$35</f>
        <v>0</v>
      </c>
      <c r="P4" s="473">
        <f>'Discount Calc'!P$35</f>
        <v>0</v>
      </c>
      <c r="Q4" s="473">
        <f>'Discount Calc'!Q$35</f>
        <v>1</v>
      </c>
      <c r="R4" s="473">
        <f>'Discount Calc'!R$35</f>
        <v>1</v>
      </c>
      <c r="S4" s="473">
        <f>'Discount Calc'!S$35</f>
        <v>1</v>
      </c>
      <c r="T4" s="473">
        <f>'Discount Calc'!T$35</f>
        <v>1</v>
      </c>
      <c r="U4" s="473">
        <f>'Discount Calc'!U$35</f>
        <v>1</v>
      </c>
      <c r="V4" s="473">
        <f>'Discount Calc'!V$35</f>
        <v>1</v>
      </c>
      <c r="W4" s="473">
        <f>'Discount Calc'!W$35</f>
        <v>1</v>
      </c>
      <c r="X4" s="473">
        <f>'Discount Calc'!X$35</f>
        <v>1</v>
      </c>
      <c r="Y4" s="473">
        <f>'Discount Calc'!Y$35</f>
        <v>1</v>
      </c>
      <c r="Z4" s="473">
        <f>'Discount Calc'!Z$35</f>
        <v>1</v>
      </c>
      <c r="AA4" s="473">
        <f>'Discount Calc'!AA$35</f>
        <v>1</v>
      </c>
      <c r="AB4" s="473">
        <f>'Discount Calc'!AB$35</f>
        <v>1</v>
      </c>
      <c r="AC4" s="473">
        <f>'Discount Calc'!AC$35</f>
        <v>1</v>
      </c>
      <c r="AD4" s="473">
        <f>'Discount Calc'!AD$35</f>
        <v>1</v>
      </c>
      <c r="AE4" s="473">
        <f>'Discount Calc'!AE$35</f>
        <v>1</v>
      </c>
      <c r="AF4" s="473">
        <f>'Discount Calc'!AF$35</f>
        <v>1</v>
      </c>
      <c r="AG4" s="473">
        <f>'Discount Calc'!AG$35</f>
        <v>1</v>
      </c>
      <c r="AH4" s="473">
        <f>'Discount Calc'!AH$35</f>
        <v>1</v>
      </c>
      <c r="AI4" s="473">
        <f>'Discount Calc'!AI$35</f>
        <v>1</v>
      </c>
      <c r="AJ4" s="473">
        <f>'Discount Calc'!AJ$35</f>
        <v>1</v>
      </c>
      <c r="AK4" s="473">
        <f>'Discount Calc'!AK$35</f>
        <v>0</v>
      </c>
      <c r="AL4" s="473">
        <f>'Discount Calc'!AL$35</f>
        <v>0</v>
      </c>
      <c r="AM4" s="473">
        <f>'Discount Calc'!AM$35</f>
        <v>0</v>
      </c>
      <c r="AN4" s="473">
        <f>'Discount Calc'!AN$35</f>
        <v>0</v>
      </c>
      <c r="AO4" s="473">
        <f>'Discount Calc'!AO$35</f>
        <v>0</v>
      </c>
      <c r="AP4" s="473">
        <f>'Discount Calc'!AP$35</f>
        <v>0</v>
      </c>
      <c r="AQ4" s="473">
        <f>'Discount Calc'!AQ$35</f>
        <v>0</v>
      </c>
      <c r="AR4" s="473">
        <f>'Discount Calc'!AR$35</f>
        <v>0</v>
      </c>
      <c r="AS4" s="473">
        <f>'Discount Calc'!AS$35</f>
        <v>0</v>
      </c>
      <c r="AT4" s="473">
        <f>'Discount Calc'!AT$35</f>
        <v>0</v>
      </c>
      <c r="AU4" s="473">
        <f>'Discount Calc'!AU$35</f>
        <v>0</v>
      </c>
      <c r="AV4" s="473">
        <f>'Discount Calc'!AV$35</f>
        <v>0</v>
      </c>
      <c r="AW4" s="473">
        <f>'Discount Calc'!AW$35</f>
        <v>0</v>
      </c>
      <c r="AX4" s="473">
        <f>'Discount Calc'!AX$35</f>
        <v>0</v>
      </c>
      <c r="AY4" s="473">
        <f>'Discount Calc'!AY$35</f>
        <v>0</v>
      </c>
      <c r="AZ4" s="473">
        <f>'Discount Calc'!AZ$35</f>
        <v>0</v>
      </c>
    </row>
    <row r="5" spans="1:52" x14ac:dyDescent="0.25">
      <c r="E5" s="19" t="s">
        <v>367</v>
      </c>
      <c r="F5" s="19" t="s">
        <v>791</v>
      </c>
      <c r="G5" s="348" t="s">
        <v>792</v>
      </c>
      <c r="H5" s="34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row>
    <row r="6" spans="1:52" x14ac:dyDescent="0.25">
      <c r="A6" s="281"/>
      <c r="B6" s="281"/>
      <c r="C6" s="281"/>
      <c r="D6" s="281"/>
      <c r="E6" t="str">
        <f>Values!E6</f>
        <v>Travel Time Savings - Auto</v>
      </c>
      <c r="G6" s="356" t="str">
        <f>StockValueC!$H$12&amp;"$"</f>
        <v>2020$</v>
      </c>
      <c r="H6" s="357">
        <f t="shared" ref="H6:H11" si="0">SUM(I6:AZ6)</f>
        <v>42201617.666457601</v>
      </c>
      <c r="I6" s="345">
        <f>'Summarized Quantified Calcs'!I6*Values!I6</f>
        <v>0</v>
      </c>
      <c r="J6" s="345">
        <f>'Summarized Quantified Calcs'!J6*Values!J6</f>
        <v>0</v>
      </c>
      <c r="K6" s="345">
        <f>'Summarized Quantified Calcs'!K6*Values!K6</f>
        <v>0</v>
      </c>
      <c r="L6" s="345">
        <f>'Summarized Quantified Calcs'!L6*Values!L6</f>
        <v>0</v>
      </c>
      <c r="M6" s="345">
        <f>'Summarized Quantified Calcs'!M6*Values!M6</f>
        <v>0</v>
      </c>
      <c r="N6" s="345">
        <f>'Summarized Quantified Calcs'!N6*Values!N6</f>
        <v>0</v>
      </c>
      <c r="O6" s="345">
        <f>'Summarized Quantified Calcs'!O6*Values!O6</f>
        <v>0</v>
      </c>
      <c r="P6" s="345">
        <f>'Summarized Quantified Calcs'!P6*Values!P6</f>
        <v>0</v>
      </c>
      <c r="Q6" s="345">
        <f>'Summarized Quantified Calcs'!Q6*Values!Q6</f>
        <v>2110080.8833228806</v>
      </c>
      <c r="R6" s="345">
        <f>'Summarized Quantified Calcs'!R6*Values!R6</f>
        <v>2110080.8833228806</v>
      </c>
      <c r="S6" s="345">
        <f>'Summarized Quantified Calcs'!S6*Values!S6</f>
        <v>2110080.8833228806</v>
      </c>
      <c r="T6" s="345">
        <f>'Summarized Quantified Calcs'!T6*Values!T6</f>
        <v>2110080.8833228806</v>
      </c>
      <c r="U6" s="345">
        <f>'Summarized Quantified Calcs'!U6*Values!U6</f>
        <v>2110080.8833228806</v>
      </c>
      <c r="V6" s="345">
        <f>'Summarized Quantified Calcs'!V6*Values!V6</f>
        <v>2110080.8833228806</v>
      </c>
      <c r="W6" s="345">
        <f>'Summarized Quantified Calcs'!W6*Values!W6</f>
        <v>2110080.8833228806</v>
      </c>
      <c r="X6" s="345">
        <f>'Summarized Quantified Calcs'!X6*Values!X6</f>
        <v>2110080.8833228806</v>
      </c>
      <c r="Y6" s="345">
        <f>'Summarized Quantified Calcs'!Y6*Values!Y6</f>
        <v>2110080.8833228806</v>
      </c>
      <c r="Z6" s="345">
        <f>'Summarized Quantified Calcs'!Z6*Values!Z6</f>
        <v>2110080.8833228806</v>
      </c>
      <c r="AA6" s="345">
        <f>'Summarized Quantified Calcs'!AA6*Values!AA6</f>
        <v>2110080.8833228806</v>
      </c>
      <c r="AB6" s="345">
        <f>'Summarized Quantified Calcs'!AB6*Values!AB6</f>
        <v>2110080.8833228806</v>
      </c>
      <c r="AC6" s="345">
        <f>'Summarized Quantified Calcs'!AC6*Values!AC6</f>
        <v>2110080.8833228806</v>
      </c>
      <c r="AD6" s="345">
        <f>'Summarized Quantified Calcs'!AD6*Values!AD6</f>
        <v>2110080.8833228806</v>
      </c>
      <c r="AE6" s="345">
        <f>'Summarized Quantified Calcs'!AE6*Values!AE6</f>
        <v>2110080.8833228806</v>
      </c>
      <c r="AF6" s="345">
        <f>'Summarized Quantified Calcs'!AF6*Values!AF6</f>
        <v>2110080.8833228806</v>
      </c>
      <c r="AG6" s="345">
        <f>'Summarized Quantified Calcs'!AG6*Values!AG6</f>
        <v>2110080.8833228806</v>
      </c>
      <c r="AH6" s="345">
        <f>'Summarized Quantified Calcs'!AH6*Values!AH6</f>
        <v>2110080.8833228806</v>
      </c>
      <c r="AI6" s="345">
        <f>'Summarized Quantified Calcs'!AI6*Values!AI6</f>
        <v>2110080.8833228806</v>
      </c>
      <c r="AJ6" s="345">
        <f>'Summarized Quantified Calcs'!AJ6*Values!AJ6</f>
        <v>2110080.8833228806</v>
      </c>
      <c r="AK6" s="345">
        <f>'Summarized Quantified Calcs'!AK6*Values!AK6</f>
        <v>0</v>
      </c>
      <c r="AL6" s="345">
        <f>'Summarized Quantified Calcs'!AL6*Values!AL6</f>
        <v>0</v>
      </c>
      <c r="AM6" s="345">
        <f>'Summarized Quantified Calcs'!AM6*Values!AM6</f>
        <v>0</v>
      </c>
      <c r="AN6" s="345">
        <f>'Summarized Quantified Calcs'!AN6*Values!AN6</f>
        <v>0</v>
      </c>
      <c r="AO6" s="345">
        <f>'Summarized Quantified Calcs'!AO6*Values!AO6</f>
        <v>0</v>
      </c>
      <c r="AP6" s="345">
        <f>'Summarized Quantified Calcs'!AP6*Values!AP6</f>
        <v>0</v>
      </c>
      <c r="AQ6" s="345">
        <f>'Summarized Quantified Calcs'!AQ6*Values!AQ6</f>
        <v>0</v>
      </c>
      <c r="AR6" s="345">
        <f>'Summarized Quantified Calcs'!AR6*Values!AR6</f>
        <v>0</v>
      </c>
      <c r="AS6" s="345">
        <f>'Summarized Quantified Calcs'!AS6*Values!AS6</f>
        <v>0</v>
      </c>
      <c r="AT6" s="345">
        <f>'Summarized Quantified Calcs'!AT6*Values!AT6</f>
        <v>0</v>
      </c>
      <c r="AU6" s="345">
        <f>'Summarized Quantified Calcs'!AU6*Values!AU6</f>
        <v>0</v>
      </c>
      <c r="AV6" s="345">
        <f>'Summarized Quantified Calcs'!AV6*Values!AV6</f>
        <v>0</v>
      </c>
      <c r="AW6" s="345">
        <f>'Summarized Quantified Calcs'!AW6*Values!AW6</f>
        <v>0</v>
      </c>
      <c r="AX6" s="345">
        <f>'Summarized Quantified Calcs'!AX6*Values!AX6</f>
        <v>0</v>
      </c>
      <c r="AY6" s="345">
        <f>'Summarized Quantified Calcs'!AY6*Values!AY6</f>
        <v>0</v>
      </c>
      <c r="AZ6" s="345">
        <f>'Summarized Quantified Calcs'!AZ6*Values!AZ6</f>
        <v>0</v>
      </c>
    </row>
    <row r="7" spans="1:52" x14ac:dyDescent="0.25">
      <c r="E7" t="str">
        <f>Values!E7</f>
        <v>Travel Time Savings - Truck</v>
      </c>
      <c r="G7" s="356" t="str">
        <f>StockValueC!$H$12&amp;"$"</f>
        <v>2020$</v>
      </c>
      <c r="H7" s="357">
        <f t="shared" si="0"/>
        <v>2634308.218880001</v>
      </c>
      <c r="I7" s="345">
        <f>'Summarized Quantified Calcs'!I7*Values!I7</f>
        <v>0</v>
      </c>
      <c r="J7" s="345">
        <f>'Summarized Quantified Calcs'!J7*Values!J7</f>
        <v>0</v>
      </c>
      <c r="K7" s="345">
        <f>'Summarized Quantified Calcs'!K7*Values!K7</f>
        <v>0</v>
      </c>
      <c r="L7" s="345">
        <f>'Summarized Quantified Calcs'!L7*Values!L7</f>
        <v>0</v>
      </c>
      <c r="M7" s="345">
        <f>'Summarized Quantified Calcs'!M7*Values!M7</f>
        <v>0</v>
      </c>
      <c r="N7" s="345">
        <f>'Summarized Quantified Calcs'!N7*Values!N7</f>
        <v>0</v>
      </c>
      <c r="O7" s="345">
        <f>'Summarized Quantified Calcs'!O7*Values!O7</f>
        <v>0</v>
      </c>
      <c r="P7" s="345">
        <f>'Summarized Quantified Calcs'!P7*Values!P7</f>
        <v>0</v>
      </c>
      <c r="Q7" s="345">
        <f>'Summarized Quantified Calcs'!Q7*Values!Q7</f>
        <v>131715.41094400006</v>
      </c>
      <c r="R7" s="345">
        <f>'Summarized Quantified Calcs'!R7*Values!R7</f>
        <v>131715.41094400006</v>
      </c>
      <c r="S7" s="345">
        <f>'Summarized Quantified Calcs'!S7*Values!S7</f>
        <v>131715.41094400006</v>
      </c>
      <c r="T7" s="345">
        <f>'Summarized Quantified Calcs'!T7*Values!T7</f>
        <v>131715.41094400006</v>
      </c>
      <c r="U7" s="345">
        <f>'Summarized Quantified Calcs'!U7*Values!U7</f>
        <v>131715.41094400006</v>
      </c>
      <c r="V7" s="345">
        <f>'Summarized Quantified Calcs'!V7*Values!V7</f>
        <v>131715.41094400006</v>
      </c>
      <c r="W7" s="345">
        <f>'Summarized Quantified Calcs'!W7*Values!W7</f>
        <v>131715.41094400006</v>
      </c>
      <c r="X7" s="345">
        <f>'Summarized Quantified Calcs'!X7*Values!X7</f>
        <v>131715.41094400006</v>
      </c>
      <c r="Y7" s="345">
        <f>'Summarized Quantified Calcs'!Y7*Values!Y7</f>
        <v>131715.41094400006</v>
      </c>
      <c r="Z7" s="345">
        <f>'Summarized Quantified Calcs'!Z7*Values!Z7</f>
        <v>131715.41094400006</v>
      </c>
      <c r="AA7" s="345">
        <f>'Summarized Quantified Calcs'!AA7*Values!AA7</f>
        <v>131715.41094400006</v>
      </c>
      <c r="AB7" s="345">
        <f>'Summarized Quantified Calcs'!AB7*Values!AB7</f>
        <v>131715.41094400006</v>
      </c>
      <c r="AC7" s="345">
        <f>'Summarized Quantified Calcs'!AC7*Values!AC7</f>
        <v>131715.41094400006</v>
      </c>
      <c r="AD7" s="345">
        <f>'Summarized Quantified Calcs'!AD7*Values!AD7</f>
        <v>131715.41094400006</v>
      </c>
      <c r="AE7" s="345">
        <f>'Summarized Quantified Calcs'!AE7*Values!AE7</f>
        <v>131715.41094400006</v>
      </c>
      <c r="AF7" s="345">
        <f>'Summarized Quantified Calcs'!AF7*Values!AF7</f>
        <v>131715.41094400006</v>
      </c>
      <c r="AG7" s="345">
        <f>'Summarized Quantified Calcs'!AG7*Values!AG7</f>
        <v>131715.41094400006</v>
      </c>
      <c r="AH7" s="345">
        <f>'Summarized Quantified Calcs'!AH7*Values!AH7</f>
        <v>131715.41094400006</v>
      </c>
      <c r="AI7" s="345">
        <f>'Summarized Quantified Calcs'!AI7*Values!AI7</f>
        <v>131715.41094400006</v>
      </c>
      <c r="AJ7" s="345">
        <f>'Summarized Quantified Calcs'!AJ7*Values!AJ7</f>
        <v>131715.41094400006</v>
      </c>
      <c r="AK7" s="345">
        <f>'Summarized Quantified Calcs'!AK7*Values!AK7</f>
        <v>0</v>
      </c>
      <c r="AL7" s="345">
        <f>'Summarized Quantified Calcs'!AL7*Values!AL7</f>
        <v>0</v>
      </c>
      <c r="AM7" s="345">
        <f>'Summarized Quantified Calcs'!AM7*Values!AM7</f>
        <v>0</v>
      </c>
      <c r="AN7" s="345">
        <f>'Summarized Quantified Calcs'!AN7*Values!AN7</f>
        <v>0</v>
      </c>
      <c r="AO7" s="345">
        <f>'Summarized Quantified Calcs'!AO7*Values!AO7</f>
        <v>0</v>
      </c>
      <c r="AP7" s="345">
        <f>'Summarized Quantified Calcs'!AP7*Values!AP7</f>
        <v>0</v>
      </c>
      <c r="AQ7" s="345">
        <f>'Summarized Quantified Calcs'!AQ7*Values!AQ7</f>
        <v>0</v>
      </c>
      <c r="AR7" s="345">
        <f>'Summarized Quantified Calcs'!AR7*Values!AR7</f>
        <v>0</v>
      </c>
      <c r="AS7" s="345">
        <f>'Summarized Quantified Calcs'!AS7*Values!AS7</f>
        <v>0</v>
      </c>
      <c r="AT7" s="345">
        <f>'Summarized Quantified Calcs'!AT7*Values!AT7</f>
        <v>0</v>
      </c>
      <c r="AU7" s="345">
        <f>'Summarized Quantified Calcs'!AU7*Values!AU7</f>
        <v>0</v>
      </c>
      <c r="AV7" s="345">
        <f>'Summarized Quantified Calcs'!AV7*Values!AV7</f>
        <v>0</v>
      </c>
      <c r="AW7" s="345">
        <f>'Summarized Quantified Calcs'!AW7*Values!AW7</f>
        <v>0</v>
      </c>
      <c r="AX7" s="345">
        <f>'Summarized Quantified Calcs'!AX7*Values!AX7</f>
        <v>0</v>
      </c>
      <c r="AY7" s="345">
        <f>'Summarized Quantified Calcs'!AY7*Values!AY7</f>
        <v>0</v>
      </c>
      <c r="AZ7" s="345">
        <f>'Summarized Quantified Calcs'!AZ7*Values!AZ7</f>
        <v>0</v>
      </c>
    </row>
    <row r="8" spans="1:52" x14ac:dyDescent="0.25">
      <c r="E8" t="str">
        <f>Values!E8</f>
        <v>Travel Time Savings - Transit (in-vehicle)</v>
      </c>
      <c r="G8" s="356" t="str">
        <f>StockValueC!$H$12&amp;"$"</f>
        <v>2020$</v>
      </c>
      <c r="H8" s="357">
        <f t="shared" si="0"/>
        <v>0</v>
      </c>
      <c r="I8" s="345">
        <f>'Summarized Quantified Calcs'!I8*Values!I8</f>
        <v>0</v>
      </c>
      <c r="J8" s="345">
        <f>'Summarized Quantified Calcs'!J8*Values!J8</f>
        <v>0</v>
      </c>
      <c r="K8" s="345">
        <f>'Summarized Quantified Calcs'!K8*Values!K8</f>
        <v>0</v>
      </c>
      <c r="L8" s="345">
        <f>'Summarized Quantified Calcs'!L8*Values!L8</f>
        <v>0</v>
      </c>
      <c r="M8" s="345">
        <f>'Summarized Quantified Calcs'!M8*Values!M8</f>
        <v>0</v>
      </c>
      <c r="N8" s="345">
        <f>'Summarized Quantified Calcs'!N8*Values!N8</f>
        <v>0</v>
      </c>
      <c r="O8" s="345">
        <f>'Summarized Quantified Calcs'!O8*Values!O8</f>
        <v>0</v>
      </c>
      <c r="P8" s="345">
        <f>'Summarized Quantified Calcs'!P8*Values!P8</f>
        <v>0</v>
      </c>
      <c r="Q8" s="345">
        <f>'Summarized Quantified Calcs'!Q8*Values!Q8</f>
        <v>0</v>
      </c>
      <c r="R8" s="345">
        <f>'Summarized Quantified Calcs'!R8*Values!R8</f>
        <v>0</v>
      </c>
      <c r="S8" s="345">
        <f>'Summarized Quantified Calcs'!S8*Values!S8</f>
        <v>0</v>
      </c>
      <c r="T8" s="345">
        <f>'Summarized Quantified Calcs'!T8*Values!T8</f>
        <v>0</v>
      </c>
      <c r="U8" s="345">
        <f>'Summarized Quantified Calcs'!U8*Values!U8</f>
        <v>0</v>
      </c>
      <c r="V8" s="345">
        <f>'Summarized Quantified Calcs'!V8*Values!V8</f>
        <v>0</v>
      </c>
      <c r="W8" s="345">
        <f>'Summarized Quantified Calcs'!W8*Values!W8</f>
        <v>0</v>
      </c>
      <c r="X8" s="345">
        <f>'Summarized Quantified Calcs'!X8*Values!X8</f>
        <v>0</v>
      </c>
      <c r="Y8" s="345">
        <f>'Summarized Quantified Calcs'!Y8*Values!Y8</f>
        <v>0</v>
      </c>
      <c r="Z8" s="345">
        <f>'Summarized Quantified Calcs'!Z8*Values!Z8</f>
        <v>0</v>
      </c>
      <c r="AA8" s="345">
        <f>'Summarized Quantified Calcs'!AA8*Values!AA8</f>
        <v>0</v>
      </c>
      <c r="AB8" s="345">
        <f>'Summarized Quantified Calcs'!AB8*Values!AB8</f>
        <v>0</v>
      </c>
      <c r="AC8" s="345">
        <f>'Summarized Quantified Calcs'!AC8*Values!AC8</f>
        <v>0</v>
      </c>
      <c r="AD8" s="345">
        <f>'Summarized Quantified Calcs'!AD8*Values!AD8</f>
        <v>0</v>
      </c>
      <c r="AE8" s="345">
        <f>'Summarized Quantified Calcs'!AE8*Values!AE8</f>
        <v>0</v>
      </c>
      <c r="AF8" s="345">
        <f>'Summarized Quantified Calcs'!AF8*Values!AF8</f>
        <v>0</v>
      </c>
      <c r="AG8" s="345">
        <f>'Summarized Quantified Calcs'!AG8*Values!AG8</f>
        <v>0</v>
      </c>
      <c r="AH8" s="345">
        <f>'Summarized Quantified Calcs'!AH8*Values!AH8</f>
        <v>0</v>
      </c>
      <c r="AI8" s="345">
        <f>'Summarized Quantified Calcs'!AI8*Values!AI8</f>
        <v>0</v>
      </c>
      <c r="AJ8" s="345">
        <f>'Summarized Quantified Calcs'!AJ8*Values!AJ8</f>
        <v>0</v>
      </c>
      <c r="AK8" s="345">
        <f>'Summarized Quantified Calcs'!AK8*Values!AK8</f>
        <v>0</v>
      </c>
      <c r="AL8" s="345">
        <f>'Summarized Quantified Calcs'!AL8*Values!AL8</f>
        <v>0</v>
      </c>
      <c r="AM8" s="345">
        <f>'Summarized Quantified Calcs'!AM8*Values!AM8</f>
        <v>0</v>
      </c>
      <c r="AN8" s="345">
        <f>'Summarized Quantified Calcs'!AN8*Values!AN8</f>
        <v>0</v>
      </c>
      <c r="AO8" s="345">
        <f>'Summarized Quantified Calcs'!AO8*Values!AO8</f>
        <v>0</v>
      </c>
      <c r="AP8" s="345">
        <f>'Summarized Quantified Calcs'!AP8*Values!AP8</f>
        <v>0</v>
      </c>
      <c r="AQ8" s="345">
        <f>'Summarized Quantified Calcs'!AQ8*Values!AQ8</f>
        <v>0</v>
      </c>
      <c r="AR8" s="345">
        <f>'Summarized Quantified Calcs'!AR8*Values!AR8</f>
        <v>0</v>
      </c>
      <c r="AS8" s="345">
        <f>'Summarized Quantified Calcs'!AS8*Values!AS8</f>
        <v>0</v>
      </c>
      <c r="AT8" s="345">
        <f>'Summarized Quantified Calcs'!AT8*Values!AT8</f>
        <v>0</v>
      </c>
      <c r="AU8" s="345">
        <f>'Summarized Quantified Calcs'!AU8*Values!AU8</f>
        <v>0</v>
      </c>
      <c r="AV8" s="345">
        <f>'Summarized Quantified Calcs'!AV8*Values!AV8</f>
        <v>0</v>
      </c>
      <c r="AW8" s="345">
        <f>'Summarized Quantified Calcs'!AW8*Values!AW8</f>
        <v>0</v>
      </c>
      <c r="AX8" s="345">
        <f>'Summarized Quantified Calcs'!AX8*Values!AX8</f>
        <v>0</v>
      </c>
      <c r="AY8" s="345">
        <f>'Summarized Quantified Calcs'!AY8*Values!AY8</f>
        <v>0</v>
      </c>
      <c r="AZ8" s="345">
        <f>'Summarized Quantified Calcs'!AZ8*Values!AZ8</f>
        <v>0</v>
      </c>
    </row>
    <row r="9" spans="1:52" x14ac:dyDescent="0.25">
      <c r="E9" t="str">
        <f>Values!E9</f>
        <v>Travel Time Savings - Transit (out-of-vehicle)</v>
      </c>
      <c r="G9" s="356" t="str">
        <f>StockValueC!$H$12&amp;"$"</f>
        <v>2020$</v>
      </c>
      <c r="H9" s="357">
        <f t="shared" si="0"/>
        <v>0</v>
      </c>
      <c r="I9" s="345">
        <f>'Summarized Quantified Calcs'!I9*Values!I9</f>
        <v>0</v>
      </c>
      <c r="J9" s="345">
        <f>'Summarized Quantified Calcs'!J9*Values!J9</f>
        <v>0</v>
      </c>
      <c r="K9" s="345">
        <f>'Summarized Quantified Calcs'!K9*Values!K9</f>
        <v>0</v>
      </c>
      <c r="L9" s="345">
        <f>'Summarized Quantified Calcs'!L9*Values!L9</f>
        <v>0</v>
      </c>
      <c r="M9" s="345">
        <f>'Summarized Quantified Calcs'!M9*Values!M9</f>
        <v>0</v>
      </c>
      <c r="N9" s="345">
        <f>'Summarized Quantified Calcs'!N9*Values!N9</f>
        <v>0</v>
      </c>
      <c r="O9" s="345">
        <f>'Summarized Quantified Calcs'!O9*Values!O9</f>
        <v>0</v>
      </c>
      <c r="P9" s="345">
        <f>'Summarized Quantified Calcs'!P9*Values!P9</f>
        <v>0</v>
      </c>
      <c r="Q9" s="345">
        <f>'Summarized Quantified Calcs'!Q9*Values!Q9</f>
        <v>0</v>
      </c>
      <c r="R9" s="345">
        <f>'Summarized Quantified Calcs'!R9*Values!R9</f>
        <v>0</v>
      </c>
      <c r="S9" s="345">
        <f>'Summarized Quantified Calcs'!S9*Values!S9</f>
        <v>0</v>
      </c>
      <c r="T9" s="345">
        <f>'Summarized Quantified Calcs'!T9*Values!T9</f>
        <v>0</v>
      </c>
      <c r="U9" s="345">
        <f>'Summarized Quantified Calcs'!U9*Values!U9</f>
        <v>0</v>
      </c>
      <c r="V9" s="345">
        <f>'Summarized Quantified Calcs'!V9*Values!V9</f>
        <v>0</v>
      </c>
      <c r="W9" s="345">
        <f>'Summarized Quantified Calcs'!W9*Values!W9</f>
        <v>0</v>
      </c>
      <c r="X9" s="345">
        <f>'Summarized Quantified Calcs'!X9*Values!X9</f>
        <v>0</v>
      </c>
      <c r="Y9" s="345">
        <f>'Summarized Quantified Calcs'!Y9*Values!Y9</f>
        <v>0</v>
      </c>
      <c r="Z9" s="345">
        <f>'Summarized Quantified Calcs'!Z9*Values!Z9</f>
        <v>0</v>
      </c>
      <c r="AA9" s="345">
        <f>'Summarized Quantified Calcs'!AA9*Values!AA9</f>
        <v>0</v>
      </c>
      <c r="AB9" s="345">
        <f>'Summarized Quantified Calcs'!AB9*Values!AB9</f>
        <v>0</v>
      </c>
      <c r="AC9" s="345">
        <f>'Summarized Quantified Calcs'!AC9*Values!AC9</f>
        <v>0</v>
      </c>
      <c r="AD9" s="345">
        <f>'Summarized Quantified Calcs'!AD9*Values!AD9</f>
        <v>0</v>
      </c>
      <c r="AE9" s="345">
        <f>'Summarized Quantified Calcs'!AE9*Values!AE9</f>
        <v>0</v>
      </c>
      <c r="AF9" s="345">
        <f>'Summarized Quantified Calcs'!AF9*Values!AF9</f>
        <v>0</v>
      </c>
      <c r="AG9" s="345">
        <f>'Summarized Quantified Calcs'!AG9*Values!AG9</f>
        <v>0</v>
      </c>
      <c r="AH9" s="345">
        <f>'Summarized Quantified Calcs'!AH9*Values!AH9</f>
        <v>0</v>
      </c>
      <c r="AI9" s="345">
        <f>'Summarized Quantified Calcs'!AI9*Values!AI9</f>
        <v>0</v>
      </c>
      <c r="AJ9" s="345">
        <f>'Summarized Quantified Calcs'!AJ9*Values!AJ9</f>
        <v>0</v>
      </c>
      <c r="AK9" s="345">
        <f>'Summarized Quantified Calcs'!AK9*Values!AK9</f>
        <v>0</v>
      </c>
      <c r="AL9" s="345">
        <f>'Summarized Quantified Calcs'!AL9*Values!AL9</f>
        <v>0</v>
      </c>
      <c r="AM9" s="345">
        <f>'Summarized Quantified Calcs'!AM9*Values!AM9</f>
        <v>0</v>
      </c>
      <c r="AN9" s="345">
        <f>'Summarized Quantified Calcs'!AN9*Values!AN9</f>
        <v>0</v>
      </c>
      <c r="AO9" s="345">
        <f>'Summarized Quantified Calcs'!AO9*Values!AO9</f>
        <v>0</v>
      </c>
      <c r="AP9" s="345">
        <f>'Summarized Quantified Calcs'!AP9*Values!AP9</f>
        <v>0</v>
      </c>
      <c r="AQ9" s="345">
        <f>'Summarized Quantified Calcs'!AQ9*Values!AQ9</f>
        <v>0</v>
      </c>
      <c r="AR9" s="345">
        <f>'Summarized Quantified Calcs'!AR9*Values!AR9</f>
        <v>0</v>
      </c>
      <c r="AS9" s="345">
        <f>'Summarized Quantified Calcs'!AS9*Values!AS9</f>
        <v>0</v>
      </c>
      <c r="AT9" s="345">
        <f>'Summarized Quantified Calcs'!AT9*Values!AT9</f>
        <v>0</v>
      </c>
      <c r="AU9" s="345">
        <f>'Summarized Quantified Calcs'!AU9*Values!AU9</f>
        <v>0</v>
      </c>
      <c r="AV9" s="345">
        <f>'Summarized Quantified Calcs'!AV9*Values!AV9</f>
        <v>0</v>
      </c>
      <c r="AW9" s="345">
        <f>'Summarized Quantified Calcs'!AW9*Values!AW9</f>
        <v>0</v>
      </c>
      <c r="AX9" s="345">
        <f>'Summarized Quantified Calcs'!AX9*Values!AX9</f>
        <v>0</v>
      </c>
      <c r="AY9" s="345">
        <f>'Summarized Quantified Calcs'!AY9*Values!AY9</f>
        <v>0</v>
      </c>
      <c r="AZ9" s="345">
        <f>'Summarized Quantified Calcs'!AZ9*Values!AZ9</f>
        <v>0</v>
      </c>
    </row>
    <row r="10" spans="1:52" x14ac:dyDescent="0.25">
      <c r="E10" t="str">
        <f>Values!E10</f>
        <v>Travel Time Savings - Intercity Rail Passengers</v>
      </c>
      <c r="G10" s="356" t="str">
        <f>StockValueC!$H$12&amp;"$"</f>
        <v>2020$</v>
      </c>
      <c r="H10" s="357">
        <f t="shared" si="0"/>
        <v>0</v>
      </c>
      <c r="I10" s="345">
        <f>'Summarized Quantified Calcs'!I10*Values!I10</f>
        <v>0</v>
      </c>
      <c r="J10" s="345">
        <f>'Summarized Quantified Calcs'!J10*Values!J10</f>
        <v>0</v>
      </c>
      <c r="K10" s="345">
        <f>'Summarized Quantified Calcs'!K10*Values!K10</f>
        <v>0</v>
      </c>
      <c r="L10" s="345">
        <f>'Summarized Quantified Calcs'!L10*Values!L10</f>
        <v>0</v>
      </c>
      <c r="M10" s="345">
        <f>'Summarized Quantified Calcs'!M10*Values!M10</f>
        <v>0</v>
      </c>
      <c r="N10" s="345">
        <f>'Summarized Quantified Calcs'!N10*Values!N10</f>
        <v>0</v>
      </c>
      <c r="O10" s="345">
        <f>'Summarized Quantified Calcs'!O10*Values!O10</f>
        <v>0</v>
      </c>
      <c r="P10" s="345">
        <f>'Summarized Quantified Calcs'!P10*Values!P10</f>
        <v>0</v>
      </c>
      <c r="Q10" s="345">
        <f>'Summarized Quantified Calcs'!Q10*Values!Q10</f>
        <v>0</v>
      </c>
      <c r="R10" s="345">
        <f>'Summarized Quantified Calcs'!R10*Values!R10</f>
        <v>0</v>
      </c>
      <c r="S10" s="345">
        <f>'Summarized Quantified Calcs'!S10*Values!S10</f>
        <v>0</v>
      </c>
      <c r="T10" s="345">
        <f>'Summarized Quantified Calcs'!T10*Values!T10</f>
        <v>0</v>
      </c>
      <c r="U10" s="345">
        <f>'Summarized Quantified Calcs'!U10*Values!U10</f>
        <v>0</v>
      </c>
      <c r="V10" s="345">
        <f>'Summarized Quantified Calcs'!V10*Values!V10</f>
        <v>0</v>
      </c>
      <c r="W10" s="345">
        <f>'Summarized Quantified Calcs'!W10*Values!W10</f>
        <v>0</v>
      </c>
      <c r="X10" s="345">
        <f>'Summarized Quantified Calcs'!X10*Values!X10</f>
        <v>0</v>
      </c>
      <c r="Y10" s="345">
        <f>'Summarized Quantified Calcs'!Y10*Values!Y10</f>
        <v>0</v>
      </c>
      <c r="Z10" s="345">
        <f>'Summarized Quantified Calcs'!Z10*Values!Z10</f>
        <v>0</v>
      </c>
      <c r="AA10" s="345">
        <f>'Summarized Quantified Calcs'!AA10*Values!AA10</f>
        <v>0</v>
      </c>
      <c r="AB10" s="345">
        <f>'Summarized Quantified Calcs'!AB10*Values!AB10</f>
        <v>0</v>
      </c>
      <c r="AC10" s="345">
        <f>'Summarized Quantified Calcs'!AC10*Values!AC10</f>
        <v>0</v>
      </c>
      <c r="AD10" s="345">
        <f>'Summarized Quantified Calcs'!AD10*Values!AD10</f>
        <v>0</v>
      </c>
      <c r="AE10" s="345">
        <f>'Summarized Quantified Calcs'!AE10*Values!AE10</f>
        <v>0</v>
      </c>
      <c r="AF10" s="345">
        <f>'Summarized Quantified Calcs'!AF10*Values!AF10</f>
        <v>0</v>
      </c>
      <c r="AG10" s="345">
        <f>'Summarized Quantified Calcs'!AG10*Values!AG10</f>
        <v>0</v>
      </c>
      <c r="AH10" s="345">
        <f>'Summarized Quantified Calcs'!AH10*Values!AH10</f>
        <v>0</v>
      </c>
      <c r="AI10" s="345">
        <f>'Summarized Quantified Calcs'!AI10*Values!AI10</f>
        <v>0</v>
      </c>
      <c r="AJ10" s="345">
        <f>'Summarized Quantified Calcs'!AJ10*Values!AJ10</f>
        <v>0</v>
      </c>
      <c r="AK10" s="345">
        <f>'Summarized Quantified Calcs'!AK10*Values!AK10</f>
        <v>0</v>
      </c>
      <c r="AL10" s="345">
        <f>'Summarized Quantified Calcs'!AL10*Values!AL10</f>
        <v>0</v>
      </c>
      <c r="AM10" s="345">
        <f>'Summarized Quantified Calcs'!AM10*Values!AM10</f>
        <v>0</v>
      </c>
      <c r="AN10" s="345">
        <f>'Summarized Quantified Calcs'!AN10*Values!AN10</f>
        <v>0</v>
      </c>
      <c r="AO10" s="345">
        <f>'Summarized Quantified Calcs'!AO10*Values!AO10</f>
        <v>0</v>
      </c>
      <c r="AP10" s="345">
        <f>'Summarized Quantified Calcs'!AP10*Values!AP10</f>
        <v>0</v>
      </c>
      <c r="AQ10" s="345">
        <f>'Summarized Quantified Calcs'!AQ10*Values!AQ10</f>
        <v>0</v>
      </c>
      <c r="AR10" s="345">
        <f>'Summarized Quantified Calcs'!AR10*Values!AR10</f>
        <v>0</v>
      </c>
      <c r="AS10" s="345">
        <f>'Summarized Quantified Calcs'!AS10*Values!AS10</f>
        <v>0</v>
      </c>
      <c r="AT10" s="345">
        <f>'Summarized Quantified Calcs'!AT10*Values!AT10</f>
        <v>0</v>
      </c>
      <c r="AU10" s="345">
        <f>'Summarized Quantified Calcs'!AU10*Values!AU10</f>
        <v>0</v>
      </c>
      <c r="AV10" s="345">
        <f>'Summarized Quantified Calcs'!AV10*Values!AV10</f>
        <v>0</v>
      </c>
      <c r="AW10" s="345">
        <f>'Summarized Quantified Calcs'!AW10*Values!AW10</f>
        <v>0</v>
      </c>
      <c r="AX10" s="345">
        <f>'Summarized Quantified Calcs'!AX10*Values!AX10</f>
        <v>0</v>
      </c>
      <c r="AY10" s="345">
        <f>'Summarized Quantified Calcs'!AY10*Values!AY10</f>
        <v>0</v>
      </c>
      <c r="AZ10" s="345">
        <f>'Summarized Quantified Calcs'!AZ10*Values!AZ10</f>
        <v>0</v>
      </c>
    </row>
    <row r="11" spans="1:52" x14ac:dyDescent="0.25">
      <c r="E11" t="str">
        <f>Values!E11</f>
        <v>Travel Time Savings - Pedestrians/Bicyclists</v>
      </c>
      <c r="G11" s="356" t="str">
        <f>StockValueC!$H$12&amp;"$"</f>
        <v>2020$</v>
      </c>
      <c r="H11" s="357">
        <f t="shared" si="0"/>
        <v>0</v>
      </c>
      <c r="I11" s="345">
        <f>'Summarized Quantified Calcs'!I11*Values!I11</f>
        <v>0</v>
      </c>
      <c r="J11" s="345">
        <f>'Summarized Quantified Calcs'!J11*Values!J11</f>
        <v>0</v>
      </c>
      <c r="K11" s="345">
        <f>'Summarized Quantified Calcs'!K11*Values!K11</f>
        <v>0</v>
      </c>
      <c r="L11" s="345">
        <f>'Summarized Quantified Calcs'!L11*Values!L11</f>
        <v>0</v>
      </c>
      <c r="M11" s="345">
        <f>'Summarized Quantified Calcs'!M11*Values!M11</f>
        <v>0</v>
      </c>
      <c r="N11" s="345">
        <f>'Summarized Quantified Calcs'!N11*Values!N11</f>
        <v>0</v>
      </c>
      <c r="O11" s="345">
        <f>'Summarized Quantified Calcs'!O11*Values!O11</f>
        <v>0</v>
      </c>
      <c r="P11" s="345">
        <f>'Summarized Quantified Calcs'!P11*Values!P11</f>
        <v>0</v>
      </c>
      <c r="Q11" s="345">
        <f>'Summarized Quantified Calcs'!Q11*Values!Q11</f>
        <v>0</v>
      </c>
      <c r="R11" s="345">
        <f>'Summarized Quantified Calcs'!R11*Values!R11</f>
        <v>0</v>
      </c>
      <c r="S11" s="345">
        <f>'Summarized Quantified Calcs'!S11*Values!S11</f>
        <v>0</v>
      </c>
      <c r="T11" s="345">
        <f>'Summarized Quantified Calcs'!T11*Values!T11</f>
        <v>0</v>
      </c>
      <c r="U11" s="345">
        <f>'Summarized Quantified Calcs'!U11*Values!U11</f>
        <v>0</v>
      </c>
      <c r="V11" s="345">
        <f>'Summarized Quantified Calcs'!V11*Values!V11</f>
        <v>0</v>
      </c>
      <c r="W11" s="345">
        <f>'Summarized Quantified Calcs'!W11*Values!W11</f>
        <v>0</v>
      </c>
      <c r="X11" s="345">
        <f>'Summarized Quantified Calcs'!X11*Values!X11</f>
        <v>0</v>
      </c>
      <c r="Y11" s="345">
        <f>'Summarized Quantified Calcs'!Y11*Values!Y11</f>
        <v>0</v>
      </c>
      <c r="Z11" s="345">
        <f>'Summarized Quantified Calcs'!Z11*Values!Z11</f>
        <v>0</v>
      </c>
      <c r="AA11" s="345">
        <f>'Summarized Quantified Calcs'!AA11*Values!AA11</f>
        <v>0</v>
      </c>
      <c r="AB11" s="345">
        <f>'Summarized Quantified Calcs'!AB11*Values!AB11</f>
        <v>0</v>
      </c>
      <c r="AC11" s="345">
        <f>'Summarized Quantified Calcs'!AC11*Values!AC11</f>
        <v>0</v>
      </c>
      <c r="AD11" s="345">
        <f>'Summarized Quantified Calcs'!AD11*Values!AD11</f>
        <v>0</v>
      </c>
      <c r="AE11" s="345">
        <f>'Summarized Quantified Calcs'!AE11*Values!AE11</f>
        <v>0</v>
      </c>
      <c r="AF11" s="345">
        <f>'Summarized Quantified Calcs'!AF11*Values!AF11</f>
        <v>0</v>
      </c>
      <c r="AG11" s="345">
        <f>'Summarized Quantified Calcs'!AG11*Values!AG11</f>
        <v>0</v>
      </c>
      <c r="AH11" s="345">
        <f>'Summarized Quantified Calcs'!AH11*Values!AH11</f>
        <v>0</v>
      </c>
      <c r="AI11" s="345">
        <f>'Summarized Quantified Calcs'!AI11*Values!AI11</f>
        <v>0</v>
      </c>
      <c r="AJ11" s="345">
        <f>'Summarized Quantified Calcs'!AJ11*Values!AJ11</f>
        <v>0</v>
      </c>
      <c r="AK11" s="345">
        <f>'Summarized Quantified Calcs'!AK11*Values!AK11</f>
        <v>0</v>
      </c>
      <c r="AL11" s="345">
        <f>'Summarized Quantified Calcs'!AL11*Values!AL11</f>
        <v>0</v>
      </c>
      <c r="AM11" s="345">
        <f>'Summarized Quantified Calcs'!AM11*Values!AM11</f>
        <v>0</v>
      </c>
      <c r="AN11" s="345">
        <f>'Summarized Quantified Calcs'!AN11*Values!AN11</f>
        <v>0</v>
      </c>
      <c r="AO11" s="345">
        <f>'Summarized Quantified Calcs'!AO11*Values!AO11</f>
        <v>0</v>
      </c>
      <c r="AP11" s="345">
        <f>'Summarized Quantified Calcs'!AP11*Values!AP11</f>
        <v>0</v>
      </c>
      <c r="AQ11" s="345">
        <f>'Summarized Quantified Calcs'!AQ11*Values!AQ11</f>
        <v>0</v>
      </c>
      <c r="AR11" s="345">
        <f>'Summarized Quantified Calcs'!AR11*Values!AR11</f>
        <v>0</v>
      </c>
      <c r="AS11" s="345">
        <f>'Summarized Quantified Calcs'!AS11*Values!AS11</f>
        <v>0</v>
      </c>
      <c r="AT11" s="345">
        <f>'Summarized Quantified Calcs'!AT11*Values!AT11</f>
        <v>0</v>
      </c>
      <c r="AU11" s="345">
        <f>'Summarized Quantified Calcs'!AU11*Values!AU11</f>
        <v>0</v>
      </c>
      <c r="AV11" s="345">
        <f>'Summarized Quantified Calcs'!AV11*Values!AV11</f>
        <v>0</v>
      </c>
      <c r="AW11" s="345">
        <f>'Summarized Quantified Calcs'!AW11*Values!AW11</f>
        <v>0</v>
      </c>
      <c r="AX11" s="345">
        <f>'Summarized Quantified Calcs'!AX11*Values!AX11</f>
        <v>0</v>
      </c>
      <c r="AY11" s="345">
        <f>'Summarized Quantified Calcs'!AY11*Values!AY11</f>
        <v>0</v>
      </c>
      <c r="AZ11" s="345">
        <f>'Summarized Quantified Calcs'!AZ11*Values!AZ11</f>
        <v>0</v>
      </c>
    </row>
    <row r="12" spans="1:52" x14ac:dyDescent="0.25">
      <c r="E12" t="str">
        <f>Values!E12</f>
        <v>Fuel Savings - Bus</v>
      </c>
      <c r="G12" s="357" t="str">
        <f>StockValueC!$H$12&amp;"$"</f>
        <v>2020$</v>
      </c>
      <c r="H12" s="357">
        <f t="shared" ref="H12:H58" si="1">SUM(I12:AZ12)</f>
        <v>0</v>
      </c>
      <c r="I12" s="345">
        <f>'Summarized Quantified Calcs'!I12*Values!I12</f>
        <v>0</v>
      </c>
      <c r="J12" s="345">
        <f>'Summarized Quantified Calcs'!J12*Values!J12</f>
        <v>0</v>
      </c>
      <c r="K12" s="345">
        <f>'Summarized Quantified Calcs'!K12*Values!K12</f>
        <v>0</v>
      </c>
      <c r="L12" s="345">
        <f>'Summarized Quantified Calcs'!L12*Values!L12</f>
        <v>0</v>
      </c>
      <c r="M12" s="345">
        <f>'Summarized Quantified Calcs'!M12*Values!M12</f>
        <v>0</v>
      </c>
      <c r="N12" s="345">
        <f>'Summarized Quantified Calcs'!N12*Values!N12</f>
        <v>0</v>
      </c>
      <c r="O12" s="345">
        <f>'Summarized Quantified Calcs'!O12*Values!O12</f>
        <v>0</v>
      </c>
      <c r="P12" s="345">
        <f>'Summarized Quantified Calcs'!P12*Values!P12</f>
        <v>0</v>
      </c>
      <c r="Q12" s="345">
        <f>'Summarized Quantified Calcs'!Q12*Values!Q12</f>
        <v>0</v>
      </c>
      <c r="R12" s="345">
        <f>'Summarized Quantified Calcs'!R12*Values!R12</f>
        <v>0</v>
      </c>
      <c r="S12" s="345">
        <f>'Summarized Quantified Calcs'!S12*Values!S12</f>
        <v>0</v>
      </c>
      <c r="T12" s="345">
        <f>'Summarized Quantified Calcs'!T12*Values!T12</f>
        <v>0</v>
      </c>
      <c r="U12" s="345">
        <f>'Summarized Quantified Calcs'!U12*Values!U12</f>
        <v>0</v>
      </c>
      <c r="V12" s="345">
        <f>'Summarized Quantified Calcs'!V12*Values!V12</f>
        <v>0</v>
      </c>
      <c r="W12" s="345">
        <f>'Summarized Quantified Calcs'!W12*Values!W12</f>
        <v>0</v>
      </c>
      <c r="X12" s="345">
        <f>'Summarized Quantified Calcs'!X12*Values!X12</f>
        <v>0</v>
      </c>
      <c r="Y12" s="345">
        <f>'Summarized Quantified Calcs'!Y12*Values!Y12</f>
        <v>0</v>
      </c>
      <c r="Z12" s="345">
        <f>'Summarized Quantified Calcs'!Z12*Values!Z12</f>
        <v>0</v>
      </c>
      <c r="AA12" s="345">
        <f>'Summarized Quantified Calcs'!AA12*Values!AA12</f>
        <v>0</v>
      </c>
      <c r="AB12" s="345">
        <f>'Summarized Quantified Calcs'!AB12*Values!AB12</f>
        <v>0</v>
      </c>
      <c r="AC12" s="345">
        <f>'Summarized Quantified Calcs'!AC12*Values!AC12</f>
        <v>0</v>
      </c>
      <c r="AD12" s="345">
        <f>'Summarized Quantified Calcs'!AD12*Values!AD12</f>
        <v>0</v>
      </c>
      <c r="AE12" s="345">
        <f>'Summarized Quantified Calcs'!AE12*Values!AE12</f>
        <v>0</v>
      </c>
      <c r="AF12" s="345">
        <f>'Summarized Quantified Calcs'!AF12*Values!AF12</f>
        <v>0</v>
      </c>
      <c r="AG12" s="345">
        <f>'Summarized Quantified Calcs'!AG12*Values!AG12</f>
        <v>0</v>
      </c>
      <c r="AH12" s="345">
        <f>'Summarized Quantified Calcs'!AH12*Values!AH12</f>
        <v>0</v>
      </c>
      <c r="AI12" s="345">
        <f>'Summarized Quantified Calcs'!AI12*Values!AI12</f>
        <v>0</v>
      </c>
      <c r="AJ12" s="345">
        <f>'Summarized Quantified Calcs'!AJ12*Values!AJ12</f>
        <v>0</v>
      </c>
      <c r="AK12" s="345">
        <f>'Summarized Quantified Calcs'!AK12*Values!AK12</f>
        <v>0</v>
      </c>
      <c r="AL12" s="345">
        <f>'Summarized Quantified Calcs'!AL12*Values!AL12</f>
        <v>0</v>
      </c>
      <c r="AM12" s="345">
        <f>'Summarized Quantified Calcs'!AM12*Values!AM12</f>
        <v>0</v>
      </c>
      <c r="AN12" s="345">
        <f>'Summarized Quantified Calcs'!AN12*Values!AN12</f>
        <v>0</v>
      </c>
      <c r="AO12" s="345">
        <f>'Summarized Quantified Calcs'!AO12*Values!AO12</f>
        <v>0</v>
      </c>
      <c r="AP12" s="345">
        <f>'Summarized Quantified Calcs'!AP12*Values!AP12</f>
        <v>0</v>
      </c>
      <c r="AQ12" s="345">
        <f>'Summarized Quantified Calcs'!AQ12*Values!AQ12</f>
        <v>0</v>
      </c>
      <c r="AR12" s="345">
        <f>'Summarized Quantified Calcs'!AR12*Values!AR12</f>
        <v>0</v>
      </c>
      <c r="AS12" s="345">
        <f>'Summarized Quantified Calcs'!AS12*Values!AS12</f>
        <v>0</v>
      </c>
      <c r="AT12" s="345">
        <f>'Summarized Quantified Calcs'!AT12*Values!AT12</f>
        <v>0</v>
      </c>
      <c r="AU12" s="345">
        <f>'Summarized Quantified Calcs'!AU12*Values!AU12</f>
        <v>0</v>
      </c>
      <c r="AV12" s="345">
        <f>'Summarized Quantified Calcs'!AV12*Values!AV12</f>
        <v>0</v>
      </c>
      <c r="AW12" s="345">
        <f>'Summarized Quantified Calcs'!AW12*Values!AW12</f>
        <v>0</v>
      </c>
      <c r="AX12" s="345">
        <f>'Summarized Quantified Calcs'!AX12*Values!AX12</f>
        <v>0</v>
      </c>
      <c r="AY12" s="345">
        <f>'Summarized Quantified Calcs'!AY12*Values!AY12</f>
        <v>0</v>
      </c>
      <c r="AZ12" s="345">
        <f>'Summarized Quantified Calcs'!AZ12*Values!AZ12</f>
        <v>0</v>
      </c>
    </row>
    <row r="13" spans="1:52" x14ac:dyDescent="0.25">
      <c r="E13" t="str">
        <f>Values!E13</f>
        <v>Fuel Savings - Rail</v>
      </c>
      <c r="G13" s="357" t="str">
        <f>StockValueC!$H$12&amp;"$"</f>
        <v>2020$</v>
      </c>
      <c r="H13" s="357">
        <f t="shared" si="1"/>
        <v>0</v>
      </c>
      <c r="I13" s="345">
        <f>'Summarized Quantified Calcs'!I13*Values!I13</f>
        <v>0</v>
      </c>
      <c r="J13" s="345">
        <f>'Summarized Quantified Calcs'!J13*Values!J13</f>
        <v>0</v>
      </c>
      <c r="K13" s="345">
        <f>'Summarized Quantified Calcs'!K13*Values!K13</f>
        <v>0</v>
      </c>
      <c r="L13" s="345">
        <f>'Summarized Quantified Calcs'!L13*Values!L13</f>
        <v>0</v>
      </c>
      <c r="M13" s="345">
        <f>'Summarized Quantified Calcs'!M13*Values!M13</f>
        <v>0</v>
      </c>
      <c r="N13" s="345">
        <f>'Summarized Quantified Calcs'!N13*Values!N13</f>
        <v>0</v>
      </c>
      <c r="O13" s="345">
        <f>'Summarized Quantified Calcs'!O13*Values!O13</f>
        <v>0</v>
      </c>
      <c r="P13" s="345">
        <f>'Summarized Quantified Calcs'!P13*Values!P13</f>
        <v>0</v>
      </c>
      <c r="Q13" s="345">
        <f>'Summarized Quantified Calcs'!Q13*Values!Q13</f>
        <v>0</v>
      </c>
      <c r="R13" s="345">
        <f>'Summarized Quantified Calcs'!R13*Values!R13</f>
        <v>0</v>
      </c>
      <c r="S13" s="345">
        <f>'Summarized Quantified Calcs'!S13*Values!S13</f>
        <v>0</v>
      </c>
      <c r="T13" s="345">
        <f>'Summarized Quantified Calcs'!T13*Values!T13</f>
        <v>0</v>
      </c>
      <c r="U13" s="345">
        <f>'Summarized Quantified Calcs'!U13*Values!U13</f>
        <v>0</v>
      </c>
      <c r="V13" s="345">
        <f>'Summarized Quantified Calcs'!V13*Values!V13</f>
        <v>0</v>
      </c>
      <c r="W13" s="345">
        <f>'Summarized Quantified Calcs'!W13*Values!W13</f>
        <v>0</v>
      </c>
      <c r="X13" s="345">
        <f>'Summarized Quantified Calcs'!X13*Values!X13</f>
        <v>0</v>
      </c>
      <c r="Y13" s="345">
        <f>'Summarized Quantified Calcs'!Y13*Values!Y13</f>
        <v>0</v>
      </c>
      <c r="Z13" s="345">
        <f>'Summarized Quantified Calcs'!Z13*Values!Z13</f>
        <v>0</v>
      </c>
      <c r="AA13" s="345">
        <f>'Summarized Quantified Calcs'!AA13*Values!AA13</f>
        <v>0</v>
      </c>
      <c r="AB13" s="345">
        <f>'Summarized Quantified Calcs'!AB13*Values!AB13</f>
        <v>0</v>
      </c>
      <c r="AC13" s="345">
        <f>'Summarized Quantified Calcs'!AC13*Values!AC13</f>
        <v>0</v>
      </c>
      <c r="AD13" s="345">
        <f>'Summarized Quantified Calcs'!AD13*Values!AD13</f>
        <v>0</v>
      </c>
      <c r="AE13" s="345">
        <f>'Summarized Quantified Calcs'!AE13*Values!AE13</f>
        <v>0</v>
      </c>
      <c r="AF13" s="345">
        <f>'Summarized Quantified Calcs'!AF13*Values!AF13</f>
        <v>0</v>
      </c>
      <c r="AG13" s="345">
        <f>'Summarized Quantified Calcs'!AG13*Values!AG13</f>
        <v>0</v>
      </c>
      <c r="AH13" s="345">
        <f>'Summarized Quantified Calcs'!AH13*Values!AH13</f>
        <v>0</v>
      </c>
      <c r="AI13" s="345">
        <f>'Summarized Quantified Calcs'!AI13*Values!AI13</f>
        <v>0</v>
      </c>
      <c r="AJ13" s="345">
        <f>'Summarized Quantified Calcs'!AJ13*Values!AJ13</f>
        <v>0</v>
      </c>
      <c r="AK13" s="345">
        <f>'Summarized Quantified Calcs'!AK13*Values!AK13</f>
        <v>0</v>
      </c>
      <c r="AL13" s="345">
        <f>'Summarized Quantified Calcs'!AL13*Values!AL13</f>
        <v>0</v>
      </c>
      <c r="AM13" s="345">
        <f>'Summarized Quantified Calcs'!AM13*Values!AM13</f>
        <v>0</v>
      </c>
      <c r="AN13" s="345">
        <f>'Summarized Quantified Calcs'!AN13*Values!AN13</f>
        <v>0</v>
      </c>
      <c r="AO13" s="345">
        <f>'Summarized Quantified Calcs'!AO13*Values!AO13</f>
        <v>0</v>
      </c>
      <c r="AP13" s="345">
        <f>'Summarized Quantified Calcs'!AP13*Values!AP13</f>
        <v>0</v>
      </c>
      <c r="AQ13" s="345">
        <f>'Summarized Quantified Calcs'!AQ13*Values!AQ13</f>
        <v>0</v>
      </c>
      <c r="AR13" s="345">
        <f>'Summarized Quantified Calcs'!AR13*Values!AR13</f>
        <v>0</v>
      </c>
      <c r="AS13" s="345">
        <f>'Summarized Quantified Calcs'!AS13*Values!AS13</f>
        <v>0</v>
      </c>
      <c r="AT13" s="345">
        <f>'Summarized Quantified Calcs'!AT13*Values!AT13</f>
        <v>0</v>
      </c>
      <c r="AU13" s="345">
        <f>'Summarized Quantified Calcs'!AU13*Values!AU13</f>
        <v>0</v>
      </c>
      <c r="AV13" s="345">
        <f>'Summarized Quantified Calcs'!AV13*Values!AV13</f>
        <v>0</v>
      </c>
      <c r="AW13" s="345">
        <f>'Summarized Quantified Calcs'!AW13*Values!AW13</f>
        <v>0</v>
      </c>
      <c r="AX13" s="345">
        <f>'Summarized Quantified Calcs'!AX13*Values!AX13</f>
        <v>0</v>
      </c>
      <c r="AY13" s="345">
        <f>'Summarized Quantified Calcs'!AY13*Values!AY13</f>
        <v>0</v>
      </c>
      <c r="AZ13" s="345">
        <f>'Summarized Quantified Calcs'!AZ13*Values!AZ13</f>
        <v>0</v>
      </c>
    </row>
    <row r="14" spans="1:52" x14ac:dyDescent="0.25">
      <c r="A14" s="172"/>
      <c r="B14" s="172"/>
      <c r="C14" s="172"/>
      <c r="D14" s="172"/>
      <c r="E14" s="172" t="str">
        <f>Values!E14</f>
        <v>Vehicle O&amp;M Costs - Auto</v>
      </c>
      <c r="F14" s="172"/>
      <c r="G14" s="343" t="str">
        <f>StockValueC!$H$12&amp;"$"</f>
        <v>2020$</v>
      </c>
      <c r="H14" s="343">
        <f t="shared" si="1"/>
        <v>0</v>
      </c>
      <c r="I14" s="345">
        <f>'Summarized Quantified Calcs'!I14*Values!I14</f>
        <v>0</v>
      </c>
      <c r="J14" s="345">
        <f>'Summarized Quantified Calcs'!J14*Values!J14</f>
        <v>0</v>
      </c>
      <c r="K14" s="345">
        <f>'Summarized Quantified Calcs'!K14*Values!K14</f>
        <v>0</v>
      </c>
      <c r="L14" s="345">
        <f>'Summarized Quantified Calcs'!L14*Values!L14</f>
        <v>0</v>
      </c>
      <c r="M14" s="345">
        <f>'Summarized Quantified Calcs'!M14*Values!M14</f>
        <v>0</v>
      </c>
      <c r="N14" s="345">
        <f>'Summarized Quantified Calcs'!N14*Values!N14</f>
        <v>0</v>
      </c>
      <c r="O14" s="345">
        <f>'Summarized Quantified Calcs'!O14*Values!O14</f>
        <v>0</v>
      </c>
      <c r="P14" s="345">
        <f>'Summarized Quantified Calcs'!P14*Values!P14</f>
        <v>0</v>
      </c>
      <c r="Q14" s="345">
        <f>'Summarized Quantified Calcs'!Q14*Values!Q14</f>
        <v>0</v>
      </c>
      <c r="R14" s="345">
        <f>'Summarized Quantified Calcs'!R14*Values!R14</f>
        <v>0</v>
      </c>
      <c r="S14" s="345">
        <f>'Summarized Quantified Calcs'!S14*Values!S14</f>
        <v>0</v>
      </c>
      <c r="T14" s="345">
        <f>'Summarized Quantified Calcs'!T14*Values!T14</f>
        <v>0</v>
      </c>
      <c r="U14" s="345">
        <f>'Summarized Quantified Calcs'!U14*Values!U14</f>
        <v>0</v>
      </c>
      <c r="V14" s="345">
        <f>'Summarized Quantified Calcs'!V14*Values!V14</f>
        <v>0</v>
      </c>
      <c r="W14" s="345">
        <f>'Summarized Quantified Calcs'!W14*Values!W14</f>
        <v>0</v>
      </c>
      <c r="X14" s="345">
        <f>'Summarized Quantified Calcs'!X14*Values!X14</f>
        <v>0</v>
      </c>
      <c r="Y14" s="345">
        <f>'Summarized Quantified Calcs'!Y14*Values!Y14</f>
        <v>0</v>
      </c>
      <c r="Z14" s="345">
        <f>'Summarized Quantified Calcs'!Z14*Values!Z14</f>
        <v>0</v>
      </c>
      <c r="AA14" s="345">
        <f>'Summarized Quantified Calcs'!AA14*Values!AA14</f>
        <v>0</v>
      </c>
      <c r="AB14" s="345">
        <f>'Summarized Quantified Calcs'!AB14*Values!AB14</f>
        <v>0</v>
      </c>
      <c r="AC14" s="345">
        <f>'Summarized Quantified Calcs'!AC14*Values!AC14</f>
        <v>0</v>
      </c>
      <c r="AD14" s="345">
        <f>'Summarized Quantified Calcs'!AD14*Values!AD14</f>
        <v>0</v>
      </c>
      <c r="AE14" s="345">
        <f>'Summarized Quantified Calcs'!AE14*Values!AE14</f>
        <v>0</v>
      </c>
      <c r="AF14" s="345">
        <f>'Summarized Quantified Calcs'!AF14*Values!AF14</f>
        <v>0</v>
      </c>
      <c r="AG14" s="345">
        <f>'Summarized Quantified Calcs'!AG14*Values!AG14</f>
        <v>0</v>
      </c>
      <c r="AH14" s="345">
        <f>'Summarized Quantified Calcs'!AH14*Values!AH14</f>
        <v>0</v>
      </c>
      <c r="AI14" s="345">
        <f>'Summarized Quantified Calcs'!AI14*Values!AI14</f>
        <v>0</v>
      </c>
      <c r="AJ14" s="345">
        <f>'Summarized Quantified Calcs'!AJ14*Values!AJ14</f>
        <v>0</v>
      </c>
      <c r="AK14" s="345">
        <f>'Summarized Quantified Calcs'!AK14*Values!AK14</f>
        <v>0</v>
      </c>
      <c r="AL14" s="345">
        <f>'Summarized Quantified Calcs'!AL14*Values!AL14</f>
        <v>0</v>
      </c>
      <c r="AM14" s="345">
        <f>'Summarized Quantified Calcs'!AM14*Values!AM14</f>
        <v>0</v>
      </c>
      <c r="AN14" s="345">
        <f>'Summarized Quantified Calcs'!AN14*Values!AN14</f>
        <v>0</v>
      </c>
      <c r="AO14" s="345">
        <f>'Summarized Quantified Calcs'!AO14*Values!AO14</f>
        <v>0</v>
      </c>
      <c r="AP14" s="345">
        <f>'Summarized Quantified Calcs'!AP14*Values!AP14</f>
        <v>0</v>
      </c>
      <c r="AQ14" s="345">
        <f>'Summarized Quantified Calcs'!AQ14*Values!AQ14</f>
        <v>0</v>
      </c>
      <c r="AR14" s="345">
        <f>'Summarized Quantified Calcs'!AR14*Values!AR14</f>
        <v>0</v>
      </c>
      <c r="AS14" s="345">
        <f>'Summarized Quantified Calcs'!AS14*Values!AS14</f>
        <v>0</v>
      </c>
      <c r="AT14" s="345">
        <f>'Summarized Quantified Calcs'!AT14*Values!AT14</f>
        <v>0</v>
      </c>
      <c r="AU14" s="345">
        <f>'Summarized Quantified Calcs'!AU14*Values!AU14</f>
        <v>0</v>
      </c>
      <c r="AV14" s="345">
        <f>'Summarized Quantified Calcs'!AV14*Values!AV14</f>
        <v>0</v>
      </c>
      <c r="AW14" s="345">
        <f>'Summarized Quantified Calcs'!AW14*Values!AW14</f>
        <v>0</v>
      </c>
      <c r="AX14" s="345">
        <f>'Summarized Quantified Calcs'!AX14*Values!AX14</f>
        <v>0</v>
      </c>
      <c r="AY14" s="345">
        <f>'Summarized Quantified Calcs'!AY14*Values!AY14</f>
        <v>0</v>
      </c>
      <c r="AZ14" s="345">
        <f>'Summarized Quantified Calcs'!AZ14*Values!AZ14</f>
        <v>0</v>
      </c>
    </row>
    <row r="15" spans="1:52" x14ac:dyDescent="0.25">
      <c r="A15" s="172"/>
      <c r="B15" s="172"/>
      <c r="C15" s="172"/>
      <c r="D15" s="172"/>
      <c r="E15" s="172" t="str">
        <f>Values!E15</f>
        <v>Vehicle O&amp;M Costs - Truck</v>
      </c>
      <c r="F15" s="172"/>
      <c r="G15" s="343" t="str">
        <f>StockValueC!$H$12&amp;"$"</f>
        <v>2020$</v>
      </c>
      <c r="H15" s="343">
        <f t="shared" si="1"/>
        <v>0</v>
      </c>
      <c r="I15" s="345">
        <f>'Summarized Quantified Calcs'!I15*Values!I15</f>
        <v>0</v>
      </c>
      <c r="J15" s="345">
        <f>'Summarized Quantified Calcs'!J15*Values!J15</f>
        <v>0</v>
      </c>
      <c r="K15" s="345">
        <f>'Summarized Quantified Calcs'!K15*Values!K15</f>
        <v>0</v>
      </c>
      <c r="L15" s="345">
        <f>'Summarized Quantified Calcs'!L15*Values!L15</f>
        <v>0</v>
      </c>
      <c r="M15" s="345">
        <f>'Summarized Quantified Calcs'!M15*Values!M15</f>
        <v>0</v>
      </c>
      <c r="N15" s="345">
        <f>'Summarized Quantified Calcs'!N15*Values!N15</f>
        <v>0</v>
      </c>
      <c r="O15" s="345">
        <f>'Summarized Quantified Calcs'!O15*Values!O15</f>
        <v>0</v>
      </c>
      <c r="P15" s="345">
        <f>'Summarized Quantified Calcs'!P15*Values!P15</f>
        <v>0</v>
      </c>
      <c r="Q15" s="345">
        <f>'Summarized Quantified Calcs'!Q15*Values!Q15</f>
        <v>0</v>
      </c>
      <c r="R15" s="345">
        <f>'Summarized Quantified Calcs'!R15*Values!R15</f>
        <v>0</v>
      </c>
      <c r="S15" s="345">
        <f>'Summarized Quantified Calcs'!S15*Values!S15</f>
        <v>0</v>
      </c>
      <c r="T15" s="345">
        <f>'Summarized Quantified Calcs'!T15*Values!T15</f>
        <v>0</v>
      </c>
      <c r="U15" s="345">
        <f>'Summarized Quantified Calcs'!U15*Values!U15</f>
        <v>0</v>
      </c>
      <c r="V15" s="345">
        <f>'Summarized Quantified Calcs'!V15*Values!V15</f>
        <v>0</v>
      </c>
      <c r="W15" s="345">
        <f>'Summarized Quantified Calcs'!W15*Values!W15</f>
        <v>0</v>
      </c>
      <c r="X15" s="345">
        <f>'Summarized Quantified Calcs'!X15*Values!X15</f>
        <v>0</v>
      </c>
      <c r="Y15" s="345">
        <f>'Summarized Quantified Calcs'!Y15*Values!Y15</f>
        <v>0</v>
      </c>
      <c r="Z15" s="345">
        <f>'Summarized Quantified Calcs'!Z15*Values!Z15</f>
        <v>0</v>
      </c>
      <c r="AA15" s="345">
        <f>'Summarized Quantified Calcs'!AA15*Values!AA15</f>
        <v>0</v>
      </c>
      <c r="AB15" s="345">
        <f>'Summarized Quantified Calcs'!AB15*Values!AB15</f>
        <v>0</v>
      </c>
      <c r="AC15" s="345">
        <f>'Summarized Quantified Calcs'!AC15*Values!AC15</f>
        <v>0</v>
      </c>
      <c r="AD15" s="345">
        <f>'Summarized Quantified Calcs'!AD15*Values!AD15</f>
        <v>0</v>
      </c>
      <c r="AE15" s="345">
        <f>'Summarized Quantified Calcs'!AE15*Values!AE15</f>
        <v>0</v>
      </c>
      <c r="AF15" s="345">
        <f>'Summarized Quantified Calcs'!AF15*Values!AF15</f>
        <v>0</v>
      </c>
      <c r="AG15" s="345">
        <f>'Summarized Quantified Calcs'!AG15*Values!AG15</f>
        <v>0</v>
      </c>
      <c r="AH15" s="345">
        <f>'Summarized Quantified Calcs'!AH15*Values!AH15</f>
        <v>0</v>
      </c>
      <c r="AI15" s="345">
        <f>'Summarized Quantified Calcs'!AI15*Values!AI15</f>
        <v>0</v>
      </c>
      <c r="AJ15" s="345">
        <f>'Summarized Quantified Calcs'!AJ15*Values!AJ15</f>
        <v>0</v>
      </c>
      <c r="AK15" s="345">
        <f>'Summarized Quantified Calcs'!AK15*Values!AK15</f>
        <v>0</v>
      </c>
      <c r="AL15" s="345">
        <f>'Summarized Quantified Calcs'!AL15*Values!AL15</f>
        <v>0</v>
      </c>
      <c r="AM15" s="345">
        <f>'Summarized Quantified Calcs'!AM15*Values!AM15</f>
        <v>0</v>
      </c>
      <c r="AN15" s="345">
        <f>'Summarized Quantified Calcs'!AN15*Values!AN15</f>
        <v>0</v>
      </c>
      <c r="AO15" s="345">
        <f>'Summarized Quantified Calcs'!AO15*Values!AO15</f>
        <v>0</v>
      </c>
      <c r="AP15" s="345">
        <f>'Summarized Quantified Calcs'!AP15*Values!AP15</f>
        <v>0</v>
      </c>
      <c r="AQ15" s="345">
        <f>'Summarized Quantified Calcs'!AQ15*Values!AQ15</f>
        <v>0</v>
      </c>
      <c r="AR15" s="345">
        <f>'Summarized Quantified Calcs'!AR15*Values!AR15</f>
        <v>0</v>
      </c>
      <c r="AS15" s="345">
        <f>'Summarized Quantified Calcs'!AS15*Values!AS15</f>
        <v>0</v>
      </c>
      <c r="AT15" s="345">
        <f>'Summarized Quantified Calcs'!AT15*Values!AT15</f>
        <v>0</v>
      </c>
      <c r="AU15" s="345">
        <f>'Summarized Quantified Calcs'!AU15*Values!AU15</f>
        <v>0</v>
      </c>
      <c r="AV15" s="345">
        <f>'Summarized Quantified Calcs'!AV15*Values!AV15</f>
        <v>0</v>
      </c>
      <c r="AW15" s="345">
        <f>'Summarized Quantified Calcs'!AW15*Values!AW15</f>
        <v>0</v>
      </c>
      <c r="AX15" s="345">
        <f>'Summarized Quantified Calcs'!AX15*Values!AX15</f>
        <v>0</v>
      </c>
      <c r="AY15" s="345">
        <f>'Summarized Quantified Calcs'!AY15*Values!AY15</f>
        <v>0</v>
      </c>
      <c r="AZ15" s="345">
        <f>'Summarized Quantified Calcs'!AZ15*Values!AZ15</f>
        <v>0</v>
      </c>
    </row>
    <row r="16" spans="1:52" x14ac:dyDescent="0.25">
      <c r="E16" t="str">
        <f>Values!E16</f>
        <v>Emissions - NOX</v>
      </c>
      <c r="G16" s="356" t="str">
        <f>StockValueC!$H$12&amp;"$"</f>
        <v>2020$</v>
      </c>
      <c r="H16" s="356">
        <f t="shared" si="1"/>
        <v>0</v>
      </c>
      <c r="I16" s="345">
        <f>'Summarized Quantified Calcs'!I16*Values!I16</f>
        <v>0</v>
      </c>
      <c r="J16" s="345">
        <f>'Summarized Quantified Calcs'!J16*Values!J16</f>
        <v>0</v>
      </c>
      <c r="K16" s="345">
        <f>'Summarized Quantified Calcs'!K16*Values!K16</f>
        <v>0</v>
      </c>
      <c r="L16" s="345">
        <f>'Summarized Quantified Calcs'!L16*Values!L16</f>
        <v>0</v>
      </c>
      <c r="M16" s="345">
        <f>'Summarized Quantified Calcs'!M16*Values!M16</f>
        <v>0</v>
      </c>
      <c r="N16" s="345">
        <f>'Summarized Quantified Calcs'!N16*Values!N16</f>
        <v>0</v>
      </c>
      <c r="O16" s="345">
        <f>'Summarized Quantified Calcs'!O16*Values!O16</f>
        <v>0</v>
      </c>
      <c r="P16" s="345">
        <f>'Summarized Quantified Calcs'!P16*Values!P16</f>
        <v>0</v>
      </c>
      <c r="Q16" s="345">
        <f>'Summarized Quantified Calcs'!Q16*Values!Q16</f>
        <v>0</v>
      </c>
      <c r="R16" s="345">
        <f>'Summarized Quantified Calcs'!R16*Values!R16</f>
        <v>0</v>
      </c>
      <c r="S16" s="345">
        <f>'Summarized Quantified Calcs'!S16*Values!S16</f>
        <v>0</v>
      </c>
      <c r="T16" s="345">
        <f>'Summarized Quantified Calcs'!T16*Values!T16</f>
        <v>0</v>
      </c>
      <c r="U16" s="345">
        <f>'Summarized Quantified Calcs'!U16*Values!U16</f>
        <v>0</v>
      </c>
      <c r="V16" s="345">
        <f>'Summarized Quantified Calcs'!V16*Values!V16</f>
        <v>0</v>
      </c>
      <c r="W16" s="345">
        <f>'Summarized Quantified Calcs'!W16*Values!W16</f>
        <v>0</v>
      </c>
      <c r="X16" s="345">
        <f>'Summarized Quantified Calcs'!X16*Values!X16</f>
        <v>0</v>
      </c>
      <c r="Y16" s="345">
        <f>'Summarized Quantified Calcs'!Y16*Values!Y16</f>
        <v>0</v>
      </c>
      <c r="Z16" s="345">
        <f>'Summarized Quantified Calcs'!Z16*Values!Z16</f>
        <v>0</v>
      </c>
      <c r="AA16" s="345">
        <f>'Summarized Quantified Calcs'!AA16*Values!AA16</f>
        <v>0</v>
      </c>
      <c r="AB16" s="345">
        <f>'Summarized Quantified Calcs'!AB16*Values!AB16</f>
        <v>0</v>
      </c>
      <c r="AC16" s="345">
        <f>'Summarized Quantified Calcs'!AC16*Values!AC16</f>
        <v>0</v>
      </c>
      <c r="AD16" s="345">
        <f>'Summarized Quantified Calcs'!AD16*Values!AD16</f>
        <v>0</v>
      </c>
      <c r="AE16" s="345">
        <f>'Summarized Quantified Calcs'!AE16*Values!AE16</f>
        <v>0</v>
      </c>
      <c r="AF16" s="345">
        <f>'Summarized Quantified Calcs'!AF16*Values!AF16</f>
        <v>0</v>
      </c>
      <c r="AG16" s="345">
        <f>'Summarized Quantified Calcs'!AG16*Values!AG16</f>
        <v>0</v>
      </c>
      <c r="AH16" s="345">
        <f>'Summarized Quantified Calcs'!AH16*Values!AH16</f>
        <v>0</v>
      </c>
      <c r="AI16" s="345">
        <f>'Summarized Quantified Calcs'!AI16*Values!AI16</f>
        <v>0</v>
      </c>
      <c r="AJ16" s="345">
        <f>'Summarized Quantified Calcs'!AJ16*Values!AJ16</f>
        <v>0</v>
      </c>
      <c r="AK16" s="345">
        <f>'Summarized Quantified Calcs'!AK16*Values!AK16</f>
        <v>0</v>
      </c>
      <c r="AL16" s="345">
        <f>'Summarized Quantified Calcs'!AL16*Values!AL16</f>
        <v>0</v>
      </c>
      <c r="AM16" s="345">
        <f>'Summarized Quantified Calcs'!AM16*Values!AM16</f>
        <v>0</v>
      </c>
      <c r="AN16" s="345">
        <f>'Summarized Quantified Calcs'!AN16*Values!AN16</f>
        <v>0</v>
      </c>
      <c r="AO16" s="345">
        <f>'Summarized Quantified Calcs'!AO16*Values!AO16</f>
        <v>0</v>
      </c>
      <c r="AP16" s="345">
        <f>'Summarized Quantified Calcs'!AP16*Values!AP16</f>
        <v>0</v>
      </c>
      <c r="AQ16" s="345">
        <f>'Summarized Quantified Calcs'!AQ16*Values!AQ16</f>
        <v>0</v>
      </c>
      <c r="AR16" s="345">
        <f>'Summarized Quantified Calcs'!AR16*Values!AR16</f>
        <v>0</v>
      </c>
      <c r="AS16" s="345">
        <f>'Summarized Quantified Calcs'!AS16*Values!AS16</f>
        <v>0</v>
      </c>
      <c r="AT16" s="345">
        <f>'Summarized Quantified Calcs'!AT16*Values!AT16</f>
        <v>0</v>
      </c>
      <c r="AU16" s="345">
        <f>'Summarized Quantified Calcs'!AU16*Values!AU16</f>
        <v>0</v>
      </c>
      <c r="AV16" s="345">
        <f>'Summarized Quantified Calcs'!AV16*Values!AV16</f>
        <v>0</v>
      </c>
      <c r="AW16" s="345">
        <f>'Summarized Quantified Calcs'!AW16*Values!AW16</f>
        <v>0</v>
      </c>
      <c r="AX16" s="345">
        <f>'Summarized Quantified Calcs'!AX16*Values!AX16</f>
        <v>0</v>
      </c>
      <c r="AY16" s="345">
        <f>'Summarized Quantified Calcs'!AY16*Values!AY16</f>
        <v>0</v>
      </c>
      <c r="AZ16" s="345">
        <f>'Summarized Quantified Calcs'!AZ16*Values!AZ16</f>
        <v>0</v>
      </c>
    </row>
    <row r="17" spans="1:52" x14ac:dyDescent="0.25">
      <c r="E17" t="str">
        <f>Values!E17</f>
        <v>Emissions - PM2.5</v>
      </c>
      <c r="G17" s="356" t="str">
        <f>StockValueC!$H$12&amp;"$"</f>
        <v>2020$</v>
      </c>
      <c r="H17" s="356">
        <f t="shared" si="1"/>
        <v>0</v>
      </c>
      <c r="I17" s="345">
        <f>'Summarized Quantified Calcs'!I17*Values!I17</f>
        <v>0</v>
      </c>
      <c r="J17" s="345">
        <f>'Summarized Quantified Calcs'!J17*Values!J17</f>
        <v>0</v>
      </c>
      <c r="K17" s="345">
        <f>'Summarized Quantified Calcs'!K17*Values!K17</f>
        <v>0</v>
      </c>
      <c r="L17" s="345">
        <f>'Summarized Quantified Calcs'!L17*Values!L17</f>
        <v>0</v>
      </c>
      <c r="M17" s="345">
        <f>'Summarized Quantified Calcs'!M17*Values!M17</f>
        <v>0</v>
      </c>
      <c r="N17" s="345">
        <f>'Summarized Quantified Calcs'!N17*Values!N17</f>
        <v>0</v>
      </c>
      <c r="O17" s="345">
        <f>'Summarized Quantified Calcs'!O17*Values!O17</f>
        <v>0</v>
      </c>
      <c r="P17" s="345">
        <f>'Summarized Quantified Calcs'!P17*Values!P17</f>
        <v>0</v>
      </c>
      <c r="Q17" s="345">
        <f>'Summarized Quantified Calcs'!Q17*Values!Q17</f>
        <v>0</v>
      </c>
      <c r="R17" s="345">
        <f>'Summarized Quantified Calcs'!R17*Values!R17</f>
        <v>0</v>
      </c>
      <c r="S17" s="345">
        <f>'Summarized Quantified Calcs'!S17*Values!S17</f>
        <v>0</v>
      </c>
      <c r="T17" s="345">
        <f>'Summarized Quantified Calcs'!T17*Values!T17</f>
        <v>0</v>
      </c>
      <c r="U17" s="345">
        <f>'Summarized Quantified Calcs'!U17*Values!U17</f>
        <v>0</v>
      </c>
      <c r="V17" s="345">
        <f>'Summarized Quantified Calcs'!V17*Values!V17</f>
        <v>0</v>
      </c>
      <c r="W17" s="345">
        <f>'Summarized Quantified Calcs'!W17*Values!W17</f>
        <v>0</v>
      </c>
      <c r="X17" s="345">
        <f>'Summarized Quantified Calcs'!X17*Values!X17</f>
        <v>0</v>
      </c>
      <c r="Y17" s="345">
        <f>'Summarized Quantified Calcs'!Y17*Values!Y17</f>
        <v>0</v>
      </c>
      <c r="Z17" s="345">
        <f>'Summarized Quantified Calcs'!Z17*Values!Z17</f>
        <v>0</v>
      </c>
      <c r="AA17" s="345">
        <f>'Summarized Quantified Calcs'!AA17*Values!AA17</f>
        <v>0</v>
      </c>
      <c r="AB17" s="345">
        <f>'Summarized Quantified Calcs'!AB17*Values!AB17</f>
        <v>0</v>
      </c>
      <c r="AC17" s="345">
        <f>'Summarized Quantified Calcs'!AC17*Values!AC17</f>
        <v>0</v>
      </c>
      <c r="AD17" s="345">
        <f>'Summarized Quantified Calcs'!AD17*Values!AD17</f>
        <v>0</v>
      </c>
      <c r="AE17" s="345">
        <f>'Summarized Quantified Calcs'!AE17*Values!AE17</f>
        <v>0</v>
      </c>
      <c r="AF17" s="345">
        <f>'Summarized Quantified Calcs'!AF17*Values!AF17</f>
        <v>0</v>
      </c>
      <c r="AG17" s="345">
        <f>'Summarized Quantified Calcs'!AG17*Values!AG17</f>
        <v>0</v>
      </c>
      <c r="AH17" s="345">
        <f>'Summarized Quantified Calcs'!AH17*Values!AH17</f>
        <v>0</v>
      </c>
      <c r="AI17" s="345">
        <f>'Summarized Quantified Calcs'!AI17*Values!AI17</f>
        <v>0</v>
      </c>
      <c r="AJ17" s="345">
        <f>'Summarized Quantified Calcs'!AJ17*Values!AJ17</f>
        <v>0</v>
      </c>
      <c r="AK17" s="345">
        <f>'Summarized Quantified Calcs'!AK17*Values!AK17</f>
        <v>0</v>
      </c>
      <c r="AL17" s="345">
        <f>'Summarized Quantified Calcs'!AL17*Values!AL17</f>
        <v>0</v>
      </c>
      <c r="AM17" s="345">
        <f>'Summarized Quantified Calcs'!AM17*Values!AM17</f>
        <v>0</v>
      </c>
      <c r="AN17" s="345">
        <f>'Summarized Quantified Calcs'!AN17*Values!AN17</f>
        <v>0</v>
      </c>
      <c r="AO17" s="345">
        <f>'Summarized Quantified Calcs'!AO17*Values!AO17</f>
        <v>0</v>
      </c>
      <c r="AP17" s="345">
        <f>'Summarized Quantified Calcs'!AP17*Values!AP17</f>
        <v>0</v>
      </c>
      <c r="AQ17" s="345">
        <f>'Summarized Quantified Calcs'!AQ17*Values!AQ17</f>
        <v>0</v>
      </c>
      <c r="AR17" s="345">
        <f>'Summarized Quantified Calcs'!AR17*Values!AR17</f>
        <v>0</v>
      </c>
      <c r="AS17" s="345">
        <f>'Summarized Quantified Calcs'!AS17*Values!AS17</f>
        <v>0</v>
      </c>
      <c r="AT17" s="345">
        <f>'Summarized Quantified Calcs'!AT17*Values!AT17</f>
        <v>0</v>
      </c>
      <c r="AU17" s="345">
        <f>'Summarized Quantified Calcs'!AU17*Values!AU17</f>
        <v>0</v>
      </c>
      <c r="AV17" s="345">
        <f>'Summarized Quantified Calcs'!AV17*Values!AV17</f>
        <v>0</v>
      </c>
      <c r="AW17" s="345">
        <f>'Summarized Quantified Calcs'!AW17*Values!AW17</f>
        <v>0</v>
      </c>
      <c r="AX17" s="345">
        <f>'Summarized Quantified Calcs'!AX17*Values!AX17</f>
        <v>0</v>
      </c>
      <c r="AY17" s="345">
        <f>'Summarized Quantified Calcs'!AY17*Values!AY17</f>
        <v>0</v>
      </c>
      <c r="AZ17" s="345">
        <f>'Summarized Quantified Calcs'!AZ17*Values!AZ17</f>
        <v>0</v>
      </c>
    </row>
    <row r="18" spans="1:52" x14ac:dyDescent="0.25">
      <c r="E18" t="str">
        <f>Values!E18</f>
        <v>Emissions - SOX</v>
      </c>
      <c r="G18" s="356" t="str">
        <f>StockValueC!$H$12&amp;"$"</f>
        <v>2020$</v>
      </c>
      <c r="H18" s="356">
        <f t="shared" si="1"/>
        <v>0</v>
      </c>
      <c r="I18" s="345">
        <f>'Summarized Quantified Calcs'!I18*Values!I18</f>
        <v>0</v>
      </c>
      <c r="J18" s="345">
        <f>'Summarized Quantified Calcs'!J18*Values!J18</f>
        <v>0</v>
      </c>
      <c r="K18" s="345">
        <f>'Summarized Quantified Calcs'!K18*Values!K18</f>
        <v>0</v>
      </c>
      <c r="L18" s="345">
        <f>'Summarized Quantified Calcs'!L18*Values!L18</f>
        <v>0</v>
      </c>
      <c r="M18" s="345">
        <f>'Summarized Quantified Calcs'!M18*Values!M18</f>
        <v>0</v>
      </c>
      <c r="N18" s="345">
        <f>'Summarized Quantified Calcs'!N18*Values!N18</f>
        <v>0</v>
      </c>
      <c r="O18" s="345">
        <f>'Summarized Quantified Calcs'!O18*Values!O18</f>
        <v>0</v>
      </c>
      <c r="P18" s="345">
        <f>'Summarized Quantified Calcs'!P18*Values!P18</f>
        <v>0</v>
      </c>
      <c r="Q18" s="345">
        <f>'Summarized Quantified Calcs'!Q18*Values!Q18</f>
        <v>0</v>
      </c>
      <c r="R18" s="345">
        <f>'Summarized Quantified Calcs'!R18*Values!R18</f>
        <v>0</v>
      </c>
      <c r="S18" s="345">
        <f>'Summarized Quantified Calcs'!S18*Values!S18</f>
        <v>0</v>
      </c>
      <c r="T18" s="345">
        <f>'Summarized Quantified Calcs'!T18*Values!T18</f>
        <v>0</v>
      </c>
      <c r="U18" s="345">
        <f>'Summarized Quantified Calcs'!U18*Values!U18</f>
        <v>0</v>
      </c>
      <c r="V18" s="345">
        <f>'Summarized Quantified Calcs'!V18*Values!V18</f>
        <v>0</v>
      </c>
      <c r="W18" s="345">
        <f>'Summarized Quantified Calcs'!W18*Values!W18</f>
        <v>0</v>
      </c>
      <c r="X18" s="345">
        <f>'Summarized Quantified Calcs'!X18*Values!X18</f>
        <v>0</v>
      </c>
      <c r="Y18" s="345">
        <f>'Summarized Quantified Calcs'!Y18*Values!Y18</f>
        <v>0</v>
      </c>
      <c r="Z18" s="345">
        <f>'Summarized Quantified Calcs'!Z18*Values!Z18</f>
        <v>0</v>
      </c>
      <c r="AA18" s="345">
        <f>'Summarized Quantified Calcs'!AA18*Values!AA18</f>
        <v>0</v>
      </c>
      <c r="AB18" s="345">
        <f>'Summarized Quantified Calcs'!AB18*Values!AB18</f>
        <v>0</v>
      </c>
      <c r="AC18" s="345">
        <f>'Summarized Quantified Calcs'!AC18*Values!AC18</f>
        <v>0</v>
      </c>
      <c r="AD18" s="345">
        <f>'Summarized Quantified Calcs'!AD18*Values!AD18</f>
        <v>0</v>
      </c>
      <c r="AE18" s="345">
        <f>'Summarized Quantified Calcs'!AE18*Values!AE18</f>
        <v>0</v>
      </c>
      <c r="AF18" s="345">
        <f>'Summarized Quantified Calcs'!AF18*Values!AF18</f>
        <v>0</v>
      </c>
      <c r="AG18" s="345">
        <f>'Summarized Quantified Calcs'!AG18*Values!AG18</f>
        <v>0</v>
      </c>
      <c r="AH18" s="345">
        <f>'Summarized Quantified Calcs'!AH18*Values!AH18</f>
        <v>0</v>
      </c>
      <c r="AI18" s="345">
        <f>'Summarized Quantified Calcs'!AI18*Values!AI18</f>
        <v>0</v>
      </c>
      <c r="AJ18" s="345">
        <f>'Summarized Quantified Calcs'!AJ18*Values!AJ18</f>
        <v>0</v>
      </c>
      <c r="AK18" s="345">
        <f>'Summarized Quantified Calcs'!AK18*Values!AK18</f>
        <v>0</v>
      </c>
      <c r="AL18" s="345">
        <f>'Summarized Quantified Calcs'!AL18*Values!AL18</f>
        <v>0</v>
      </c>
      <c r="AM18" s="345">
        <f>'Summarized Quantified Calcs'!AM18*Values!AM18</f>
        <v>0</v>
      </c>
      <c r="AN18" s="345">
        <f>'Summarized Quantified Calcs'!AN18*Values!AN18</f>
        <v>0</v>
      </c>
      <c r="AO18" s="345">
        <f>'Summarized Quantified Calcs'!AO18*Values!AO18</f>
        <v>0</v>
      </c>
      <c r="AP18" s="345">
        <f>'Summarized Quantified Calcs'!AP18*Values!AP18</f>
        <v>0</v>
      </c>
      <c r="AQ18" s="345">
        <f>'Summarized Quantified Calcs'!AQ18*Values!AQ18</f>
        <v>0</v>
      </c>
      <c r="AR18" s="345">
        <f>'Summarized Quantified Calcs'!AR18*Values!AR18</f>
        <v>0</v>
      </c>
      <c r="AS18" s="345">
        <f>'Summarized Quantified Calcs'!AS18*Values!AS18</f>
        <v>0</v>
      </c>
      <c r="AT18" s="345">
        <f>'Summarized Quantified Calcs'!AT18*Values!AT18</f>
        <v>0</v>
      </c>
      <c r="AU18" s="345">
        <f>'Summarized Quantified Calcs'!AU18*Values!AU18</f>
        <v>0</v>
      </c>
      <c r="AV18" s="345">
        <f>'Summarized Quantified Calcs'!AV18*Values!AV18</f>
        <v>0</v>
      </c>
      <c r="AW18" s="345">
        <f>'Summarized Quantified Calcs'!AW18*Values!AW18</f>
        <v>0</v>
      </c>
      <c r="AX18" s="345">
        <f>'Summarized Quantified Calcs'!AX18*Values!AX18</f>
        <v>0</v>
      </c>
      <c r="AY18" s="345">
        <f>'Summarized Quantified Calcs'!AY18*Values!AY18</f>
        <v>0</v>
      </c>
      <c r="AZ18" s="345">
        <f>'Summarized Quantified Calcs'!AZ18*Values!AZ18</f>
        <v>0</v>
      </c>
    </row>
    <row r="19" spans="1:52" x14ac:dyDescent="0.25">
      <c r="E19" t="str">
        <f>Values!E19</f>
        <v>Emissions - CO2</v>
      </c>
      <c r="G19" s="356" t="str">
        <f>StockValueC!$H$12&amp;"$"</f>
        <v>2020$</v>
      </c>
      <c r="H19" s="356">
        <f t="shared" si="1"/>
        <v>0</v>
      </c>
      <c r="I19" s="345">
        <f>'Summarized Quantified Calcs'!I19*Values!I19</f>
        <v>0</v>
      </c>
      <c r="J19" s="345">
        <f>'Summarized Quantified Calcs'!J19*Values!J19</f>
        <v>0</v>
      </c>
      <c r="K19" s="345">
        <f>'Summarized Quantified Calcs'!K19*Values!K19</f>
        <v>0</v>
      </c>
      <c r="L19" s="345">
        <f>'Summarized Quantified Calcs'!L19*Values!L19</f>
        <v>0</v>
      </c>
      <c r="M19" s="345">
        <f>'Summarized Quantified Calcs'!M19*Values!M19</f>
        <v>0</v>
      </c>
      <c r="N19" s="345">
        <f>'Summarized Quantified Calcs'!N19*Values!N19</f>
        <v>0</v>
      </c>
      <c r="O19" s="345">
        <f>'Summarized Quantified Calcs'!O19*Values!O19</f>
        <v>0</v>
      </c>
      <c r="P19" s="345">
        <f>'Summarized Quantified Calcs'!P19*Values!P19</f>
        <v>0</v>
      </c>
      <c r="Q19" s="345">
        <f>'Summarized Quantified Calcs'!Q19*Values!Q19</f>
        <v>0</v>
      </c>
      <c r="R19" s="345">
        <f>'Summarized Quantified Calcs'!R19*Values!R19</f>
        <v>0</v>
      </c>
      <c r="S19" s="345">
        <f>'Summarized Quantified Calcs'!S19*Values!S19</f>
        <v>0</v>
      </c>
      <c r="T19" s="345">
        <f>'Summarized Quantified Calcs'!T19*Values!T19</f>
        <v>0</v>
      </c>
      <c r="U19" s="345">
        <f>'Summarized Quantified Calcs'!U19*Values!U19</f>
        <v>0</v>
      </c>
      <c r="V19" s="345">
        <f>'Summarized Quantified Calcs'!V19*Values!V19</f>
        <v>0</v>
      </c>
      <c r="W19" s="345">
        <f>'Summarized Quantified Calcs'!W19*Values!W19</f>
        <v>0</v>
      </c>
      <c r="X19" s="345">
        <f>'Summarized Quantified Calcs'!X19*Values!X19</f>
        <v>0</v>
      </c>
      <c r="Y19" s="345">
        <f>'Summarized Quantified Calcs'!Y19*Values!Y19</f>
        <v>0</v>
      </c>
      <c r="Z19" s="345">
        <f>'Summarized Quantified Calcs'!Z19*Values!Z19</f>
        <v>0</v>
      </c>
      <c r="AA19" s="345">
        <f>'Summarized Quantified Calcs'!AA19*Values!AA19</f>
        <v>0</v>
      </c>
      <c r="AB19" s="345">
        <f>'Summarized Quantified Calcs'!AB19*Values!AB19</f>
        <v>0</v>
      </c>
      <c r="AC19" s="345">
        <f>'Summarized Quantified Calcs'!AC19*Values!AC19</f>
        <v>0</v>
      </c>
      <c r="AD19" s="345">
        <f>'Summarized Quantified Calcs'!AD19*Values!AD19</f>
        <v>0</v>
      </c>
      <c r="AE19" s="345">
        <f>'Summarized Quantified Calcs'!AE19*Values!AE19</f>
        <v>0</v>
      </c>
      <c r="AF19" s="345">
        <f>'Summarized Quantified Calcs'!AF19*Values!AF19</f>
        <v>0</v>
      </c>
      <c r="AG19" s="345">
        <f>'Summarized Quantified Calcs'!AG19*Values!AG19</f>
        <v>0</v>
      </c>
      <c r="AH19" s="345">
        <f>'Summarized Quantified Calcs'!AH19*Values!AH19</f>
        <v>0</v>
      </c>
      <c r="AI19" s="345">
        <f>'Summarized Quantified Calcs'!AI19*Values!AI19</f>
        <v>0</v>
      </c>
      <c r="AJ19" s="345">
        <f>'Summarized Quantified Calcs'!AJ19*Values!AJ19</f>
        <v>0</v>
      </c>
      <c r="AK19" s="345">
        <f>'Summarized Quantified Calcs'!AK19*Values!AK19</f>
        <v>0</v>
      </c>
      <c r="AL19" s="345">
        <f>'Summarized Quantified Calcs'!AL19*Values!AL19</f>
        <v>0</v>
      </c>
      <c r="AM19" s="345">
        <f>'Summarized Quantified Calcs'!AM19*Values!AM19</f>
        <v>0</v>
      </c>
      <c r="AN19" s="345">
        <f>'Summarized Quantified Calcs'!AN19*Values!AN19</f>
        <v>0</v>
      </c>
      <c r="AO19" s="345">
        <f>'Summarized Quantified Calcs'!AO19*Values!AO19</f>
        <v>0</v>
      </c>
      <c r="AP19" s="345">
        <f>'Summarized Quantified Calcs'!AP19*Values!AP19</f>
        <v>0</v>
      </c>
      <c r="AQ19" s="345">
        <f>'Summarized Quantified Calcs'!AQ19*Values!AQ19</f>
        <v>0</v>
      </c>
      <c r="AR19" s="345">
        <f>'Summarized Quantified Calcs'!AR19*Values!AR19</f>
        <v>0</v>
      </c>
      <c r="AS19" s="345">
        <f>'Summarized Quantified Calcs'!AS19*Values!AS19</f>
        <v>0</v>
      </c>
      <c r="AT19" s="345">
        <f>'Summarized Quantified Calcs'!AT19*Values!AT19</f>
        <v>0</v>
      </c>
      <c r="AU19" s="345">
        <f>'Summarized Quantified Calcs'!AU19*Values!AU19</f>
        <v>0</v>
      </c>
      <c r="AV19" s="345">
        <f>'Summarized Quantified Calcs'!AV19*Values!AV19</f>
        <v>0</v>
      </c>
      <c r="AW19" s="345">
        <f>'Summarized Quantified Calcs'!AW19*Values!AW19</f>
        <v>0</v>
      </c>
      <c r="AX19" s="345">
        <f>'Summarized Quantified Calcs'!AX19*Values!AX19</f>
        <v>0</v>
      </c>
      <c r="AY19" s="345">
        <f>'Summarized Quantified Calcs'!AY19*Values!AY19</f>
        <v>0</v>
      </c>
      <c r="AZ19" s="345">
        <f>'Summarized Quantified Calcs'!AZ19*Values!AZ19</f>
        <v>0</v>
      </c>
    </row>
    <row r="20" spans="1:52" x14ac:dyDescent="0.25">
      <c r="A20" s="172"/>
      <c r="B20" s="172"/>
      <c r="C20" s="172"/>
      <c r="D20" s="172"/>
      <c r="E20" s="172" t="str">
        <f>Values!E20</f>
        <v>Safety - Fatal Crashes Reduction</v>
      </c>
      <c r="F20" s="172"/>
      <c r="G20" s="343" t="str">
        <f>StockValueC!$H$12&amp;"$"</f>
        <v>2020$</v>
      </c>
      <c r="H20" s="343">
        <f t="shared" si="1"/>
        <v>0</v>
      </c>
      <c r="I20" s="345">
        <f>'Summarized Quantified Calcs'!I20*Values!I20</f>
        <v>0</v>
      </c>
      <c r="J20" s="345">
        <f>'Summarized Quantified Calcs'!J20*Values!J20</f>
        <v>0</v>
      </c>
      <c r="K20" s="345">
        <f>'Summarized Quantified Calcs'!K20*Values!K20</f>
        <v>0</v>
      </c>
      <c r="L20" s="345">
        <f>'Summarized Quantified Calcs'!L20*Values!L20</f>
        <v>0</v>
      </c>
      <c r="M20" s="345">
        <f>'Summarized Quantified Calcs'!M20*Values!M20</f>
        <v>0</v>
      </c>
      <c r="N20" s="345">
        <f>'Summarized Quantified Calcs'!N20*Values!N20</f>
        <v>0</v>
      </c>
      <c r="O20" s="345">
        <f>'Summarized Quantified Calcs'!O20*Values!O20</f>
        <v>0</v>
      </c>
      <c r="P20" s="345">
        <f>'Summarized Quantified Calcs'!P20*Values!P20</f>
        <v>0</v>
      </c>
      <c r="Q20" s="345">
        <f>'Summarized Quantified Calcs'!Q20*Values!Q20</f>
        <v>0</v>
      </c>
      <c r="R20" s="345">
        <f>'Summarized Quantified Calcs'!R20*Values!R20</f>
        <v>0</v>
      </c>
      <c r="S20" s="345">
        <f>'Summarized Quantified Calcs'!S20*Values!S20</f>
        <v>0</v>
      </c>
      <c r="T20" s="345">
        <f>'Summarized Quantified Calcs'!T20*Values!T20</f>
        <v>0</v>
      </c>
      <c r="U20" s="345">
        <f>'Summarized Quantified Calcs'!U20*Values!U20</f>
        <v>0</v>
      </c>
      <c r="V20" s="345">
        <f>'Summarized Quantified Calcs'!V20*Values!V20</f>
        <v>0</v>
      </c>
      <c r="W20" s="345">
        <f>'Summarized Quantified Calcs'!W20*Values!W20</f>
        <v>0</v>
      </c>
      <c r="X20" s="345">
        <f>'Summarized Quantified Calcs'!X20*Values!X20</f>
        <v>0</v>
      </c>
      <c r="Y20" s="345">
        <f>'Summarized Quantified Calcs'!Y20*Values!Y20</f>
        <v>0</v>
      </c>
      <c r="Z20" s="345">
        <f>'Summarized Quantified Calcs'!Z20*Values!Z20</f>
        <v>0</v>
      </c>
      <c r="AA20" s="345">
        <f>'Summarized Quantified Calcs'!AA20*Values!AA20</f>
        <v>0</v>
      </c>
      <c r="AB20" s="345">
        <f>'Summarized Quantified Calcs'!AB20*Values!AB20</f>
        <v>0</v>
      </c>
      <c r="AC20" s="345">
        <f>'Summarized Quantified Calcs'!AC20*Values!AC20</f>
        <v>0</v>
      </c>
      <c r="AD20" s="345">
        <f>'Summarized Quantified Calcs'!AD20*Values!AD20</f>
        <v>0</v>
      </c>
      <c r="AE20" s="345">
        <f>'Summarized Quantified Calcs'!AE20*Values!AE20</f>
        <v>0</v>
      </c>
      <c r="AF20" s="345">
        <f>'Summarized Quantified Calcs'!AF20*Values!AF20</f>
        <v>0</v>
      </c>
      <c r="AG20" s="345">
        <f>'Summarized Quantified Calcs'!AG20*Values!AG20</f>
        <v>0</v>
      </c>
      <c r="AH20" s="345">
        <f>'Summarized Quantified Calcs'!AH20*Values!AH20</f>
        <v>0</v>
      </c>
      <c r="AI20" s="345">
        <f>'Summarized Quantified Calcs'!AI20*Values!AI20</f>
        <v>0</v>
      </c>
      <c r="AJ20" s="345">
        <f>'Summarized Quantified Calcs'!AJ20*Values!AJ20</f>
        <v>0</v>
      </c>
      <c r="AK20" s="345">
        <f>'Summarized Quantified Calcs'!AK20*Values!AK20</f>
        <v>0</v>
      </c>
      <c r="AL20" s="345">
        <f>'Summarized Quantified Calcs'!AL20*Values!AL20</f>
        <v>0</v>
      </c>
      <c r="AM20" s="345">
        <f>'Summarized Quantified Calcs'!AM20*Values!AM20</f>
        <v>0</v>
      </c>
      <c r="AN20" s="345">
        <f>'Summarized Quantified Calcs'!AN20*Values!AN20</f>
        <v>0</v>
      </c>
      <c r="AO20" s="345">
        <f>'Summarized Quantified Calcs'!AO20*Values!AO20</f>
        <v>0</v>
      </c>
      <c r="AP20" s="345">
        <f>'Summarized Quantified Calcs'!AP20*Values!AP20</f>
        <v>0</v>
      </c>
      <c r="AQ20" s="345">
        <f>'Summarized Quantified Calcs'!AQ20*Values!AQ20</f>
        <v>0</v>
      </c>
      <c r="AR20" s="345">
        <f>'Summarized Quantified Calcs'!AR20*Values!AR20</f>
        <v>0</v>
      </c>
      <c r="AS20" s="345">
        <f>'Summarized Quantified Calcs'!AS20*Values!AS20</f>
        <v>0</v>
      </c>
      <c r="AT20" s="345">
        <f>'Summarized Quantified Calcs'!AT20*Values!AT20</f>
        <v>0</v>
      </c>
      <c r="AU20" s="345">
        <f>'Summarized Quantified Calcs'!AU20*Values!AU20</f>
        <v>0</v>
      </c>
      <c r="AV20" s="345">
        <f>'Summarized Quantified Calcs'!AV20*Values!AV20</f>
        <v>0</v>
      </c>
      <c r="AW20" s="345">
        <f>'Summarized Quantified Calcs'!AW20*Values!AW20</f>
        <v>0</v>
      </c>
      <c r="AX20" s="345">
        <f>'Summarized Quantified Calcs'!AX20*Values!AX20</f>
        <v>0</v>
      </c>
      <c r="AY20" s="345">
        <f>'Summarized Quantified Calcs'!AY20*Values!AY20</f>
        <v>0</v>
      </c>
      <c r="AZ20" s="345">
        <f>'Summarized Quantified Calcs'!AZ20*Values!AZ20</f>
        <v>0</v>
      </c>
    </row>
    <row r="21" spans="1:52" x14ac:dyDescent="0.25">
      <c r="E21" t="str">
        <f>Values!E21</f>
        <v>Safety - Injury Crashes</v>
      </c>
      <c r="G21" s="356" t="str">
        <f>StockValueC!$H$12&amp;"$"</f>
        <v>2020$</v>
      </c>
      <c r="H21" s="356">
        <f t="shared" si="1"/>
        <v>0</v>
      </c>
      <c r="I21" s="345">
        <f>'Summarized Quantified Calcs'!I21*Values!I21</f>
        <v>0</v>
      </c>
      <c r="J21" s="345">
        <f>'Summarized Quantified Calcs'!J21*Values!J21</f>
        <v>0</v>
      </c>
      <c r="K21" s="345">
        <f>'Summarized Quantified Calcs'!K21*Values!K21</f>
        <v>0</v>
      </c>
      <c r="L21" s="345">
        <f>'Summarized Quantified Calcs'!L21*Values!L21</f>
        <v>0</v>
      </c>
      <c r="M21" s="345">
        <f>'Summarized Quantified Calcs'!M21*Values!M21</f>
        <v>0</v>
      </c>
      <c r="N21" s="345">
        <f>'Summarized Quantified Calcs'!N21*Values!N21</f>
        <v>0</v>
      </c>
      <c r="O21" s="345">
        <f>'Summarized Quantified Calcs'!O21*Values!O21</f>
        <v>0</v>
      </c>
      <c r="P21" s="345">
        <f>'Summarized Quantified Calcs'!P21*Values!P21</f>
        <v>0</v>
      </c>
      <c r="Q21" s="345">
        <f>'Summarized Quantified Calcs'!Q21*Values!Q21</f>
        <v>0</v>
      </c>
      <c r="R21" s="345">
        <f>'Summarized Quantified Calcs'!R21*Values!R21</f>
        <v>0</v>
      </c>
      <c r="S21" s="345">
        <f>'Summarized Quantified Calcs'!S21*Values!S21</f>
        <v>0</v>
      </c>
      <c r="T21" s="345">
        <f>'Summarized Quantified Calcs'!T21*Values!T21</f>
        <v>0</v>
      </c>
      <c r="U21" s="345">
        <f>'Summarized Quantified Calcs'!U21*Values!U21</f>
        <v>0</v>
      </c>
      <c r="V21" s="345">
        <f>'Summarized Quantified Calcs'!V21*Values!V21</f>
        <v>0</v>
      </c>
      <c r="W21" s="345">
        <f>'Summarized Quantified Calcs'!W21*Values!W21</f>
        <v>0</v>
      </c>
      <c r="X21" s="345">
        <f>'Summarized Quantified Calcs'!X21*Values!X21</f>
        <v>0</v>
      </c>
      <c r="Y21" s="345">
        <f>'Summarized Quantified Calcs'!Y21*Values!Y21</f>
        <v>0</v>
      </c>
      <c r="Z21" s="345">
        <f>'Summarized Quantified Calcs'!Z21*Values!Z21</f>
        <v>0</v>
      </c>
      <c r="AA21" s="345">
        <f>'Summarized Quantified Calcs'!AA21*Values!AA21</f>
        <v>0</v>
      </c>
      <c r="AB21" s="345">
        <f>'Summarized Quantified Calcs'!AB21*Values!AB21</f>
        <v>0</v>
      </c>
      <c r="AC21" s="345">
        <f>'Summarized Quantified Calcs'!AC21*Values!AC21</f>
        <v>0</v>
      </c>
      <c r="AD21" s="345">
        <f>'Summarized Quantified Calcs'!AD21*Values!AD21</f>
        <v>0</v>
      </c>
      <c r="AE21" s="345">
        <f>'Summarized Quantified Calcs'!AE21*Values!AE21</f>
        <v>0</v>
      </c>
      <c r="AF21" s="345">
        <f>'Summarized Quantified Calcs'!AF21*Values!AF21</f>
        <v>0</v>
      </c>
      <c r="AG21" s="345">
        <f>'Summarized Quantified Calcs'!AG21*Values!AG21</f>
        <v>0</v>
      </c>
      <c r="AH21" s="345">
        <f>'Summarized Quantified Calcs'!AH21*Values!AH21</f>
        <v>0</v>
      </c>
      <c r="AI21" s="345">
        <f>'Summarized Quantified Calcs'!AI21*Values!AI21</f>
        <v>0</v>
      </c>
      <c r="AJ21" s="345">
        <f>'Summarized Quantified Calcs'!AJ21*Values!AJ21</f>
        <v>0</v>
      </c>
      <c r="AK21" s="345">
        <f>'Summarized Quantified Calcs'!AK21*Values!AK21</f>
        <v>0</v>
      </c>
      <c r="AL21" s="345">
        <f>'Summarized Quantified Calcs'!AL21*Values!AL21</f>
        <v>0</v>
      </c>
      <c r="AM21" s="345">
        <f>'Summarized Quantified Calcs'!AM21*Values!AM21</f>
        <v>0</v>
      </c>
      <c r="AN21" s="345">
        <f>'Summarized Quantified Calcs'!AN21*Values!AN21</f>
        <v>0</v>
      </c>
      <c r="AO21" s="345">
        <f>'Summarized Quantified Calcs'!AO21*Values!AO21</f>
        <v>0</v>
      </c>
      <c r="AP21" s="345">
        <f>'Summarized Quantified Calcs'!AP21*Values!AP21</f>
        <v>0</v>
      </c>
      <c r="AQ21" s="345">
        <f>'Summarized Quantified Calcs'!AQ21*Values!AQ21</f>
        <v>0</v>
      </c>
      <c r="AR21" s="345">
        <f>'Summarized Quantified Calcs'!AR21*Values!AR21</f>
        <v>0</v>
      </c>
      <c r="AS21" s="345">
        <f>'Summarized Quantified Calcs'!AS21*Values!AS21</f>
        <v>0</v>
      </c>
      <c r="AT21" s="345">
        <f>'Summarized Quantified Calcs'!AT21*Values!AT21</f>
        <v>0</v>
      </c>
      <c r="AU21" s="345">
        <f>'Summarized Quantified Calcs'!AU21*Values!AU21</f>
        <v>0</v>
      </c>
      <c r="AV21" s="345">
        <f>'Summarized Quantified Calcs'!AV21*Values!AV21</f>
        <v>0</v>
      </c>
      <c r="AW21" s="345">
        <f>'Summarized Quantified Calcs'!AW21*Values!AW21</f>
        <v>0</v>
      </c>
      <c r="AX21" s="345">
        <f>'Summarized Quantified Calcs'!AX21*Values!AX21</f>
        <v>0</v>
      </c>
      <c r="AY21" s="345">
        <f>'Summarized Quantified Calcs'!AY21*Values!AY21</f>
        <v>0</v>
      </c>
      <c r="AZ21" s="345">
        <f>'Summarized Quantified Calcs'!AZ21*Values!AZ21</f>
        <v>0</v>
      </c>
    </row>
    <row r="22" spans="1:52" x14ac:dyDescent="0.25">
      <c r="E22" t="str">
        <f>Values!E22</f>
        <v>Safety - Property Damage Only (PDO) Crashes</v>
      </c>
      <c r="G22" s="356" t="str">
        <f>StockValueC!$H$12&amp;"$"</f>
        <v>2020$</v>
      </c>
      <c r="H22" s="356">
        <f t="shared" si="1"/>
        <v>0</v>
      </c>
      <c r="I22" s="345">
        <f>'Summarized Quantified Calcs'!I22*Values!I22</f>
        <v>0</v>
      </c>
      <c r="J22" s="345">
        <f>'Summarized Quantified Calcs'!J22*Values!J22</f>
        <v>0</v>
      </c>
      <c r="K22" s="345">
        <f>'Summarized Quantified Calcs'!K22*Values!K22</f>
        <v>0</v>
      </c>
      <c r="L22" s="345">
        <f>'Summarized Quantified Calcs'!L22*Values!L22</f>
        <v>0</v>
      </c>
      <c r="M22" s="345">
        <f>'Summarized Quantified Calcs'!M22*Values!M22</f>
        <v>0</v>
      </c>
      <c r="N22" s="345">
        <f>'Summarized Quantified Calcs'!N22*Values!N22</f>
        <v>0</v>
      </c>
      <c r="O22" s="345">
        <f>'Summarized Quantified Calcs'!O22*Values!O22</f>
        <v>0</v>
      </c>
      <c r="P22" s="345">
        <f>'Summarized Quantified Calcs'!P22*Values!P22</f>
        <v>0</v>
      </c>
      <c r="Q22" s="345">
        <f>'Summarized Quantified Calcs'!Q22*Values!Q22</f>
        <v>0</v>
      </c>
      <c r="R22" s="345">
        <f>'Summarized Quantified Calcs'!R22*Values!R22</f>
        <v>0</v>
      </c>
      <c r="S22" s="345">
        <f>'Summarized Quantified Calcs'!S22*Values!S22</f>
        <v>0</v>
      </c>
      <c r="T22" s="345">
        <f>'Summarized Quantified Calcs'!T22*Values!T22</f>
        <v>0</v>
      </c>
      <c r="U22" s="345">
        <f>'Summarized Quantified Calcs'!U22*Values!U22</f>
        <v>0</v>
      </c>
      <c r="V22" s="345">
        <f>'Summarized Quantified Calcs'!V22*Values!V22</f>
        <v>0</v>
      </c>
      <c r="W22" s="345">
        <f>'Summarized Quantified Calcs'!W22*Values!W22</f>
        <v>0</v>
      </c>
      <c r="X22" s="345">
        <f>'Summarized Quantified Calcs'!X22*Values!X22</f>
        <v>0</v>
      </c>
      <c r="Y22" s="345">
        <f>'Summarized Quantified Calcs'!Y22*Values!Y22</f>
        <v>0</v>
      </c>
      <c r="Z22" s="345">
        <f>'Summarized Quantified Calcs'!Z22*Values!Z22</f>
        <v>0</v>
      </c>
      <c r="AA22" s="345">
        <f>'Summarized Quantified Calcs'!AA22*Values!AA22</f>
        <v>0</v>
      </c>
      <c r="AB22" s="345">
        <f>'Summarized Quantified Calcs'!AB22*Values!AB22</f>
        <v>0</v>
      </c>
      <c r="AC22" s="345">
        <f>'Summarized Quantified Calcs'!AC22*Values!AC22</f>
        <v>0</v>
      </c>
      <c r="AD22" s="345">
        <f>'Summarized Quantified Calcs'!AD22*Values!AD22</f>
        <v>0</v>
      </c>
      <c r="AE22" s="345">
        <f>'Summarized Quantified Calcs'!AE22*Values!AE22</f>
        <v>0</v>
      </c>
      <c r="AF22" s="345">
        <f>'Summarized Quantified Calcs'!AF22*Values!AF22</f>
        <v>0</v>
      </c>
      <c r="AG22" s="345">
        <f>'Summarized Quantified Calcs'!AG22*Values!AG22</f>
        <v>0</v>
      </c>
      <c r="AH22" s="345">
        <f>'Summarized Quantified Calcs'!AH22*Values!AH22</f>
        <v>0</v>
      </c>
      <c r="AI22" s="345">
        <f>'Summarized Quantified Calcs'!AI22*Values!AI22</f>
        <v>0</v>
      </c>
      <c r="AJ22" s="345">
        <f>'Summarized Quantified Calcs'!AJ22*Values!AJ22</f>
        <v>0</v>
      </c>
      <c r="AK22" s="345">
        <f>'Summarized Quantified Calcs'!AK22*Values!AK22</f>
        <v>0</v>
      </c>
      <c r="AL22" s="345">
        <f>'Summarized Quantified Calcs'!AL22*Values!AL22</f>
        <v>0</v>
      </c>
      <c r="AM22" s="345">
        <f>'Summarized Quantified Calcs'!AM22*Values!AM22</f>
        <v>0</v>
      </c>
      <c r="AN22" s="345">
        <f>'Summarized Quantified Calcs'!AN22*Values!AN22</f>
        <v>0</v>
      </c>
      <c r="AO22" s="345">
        <f>'Summarized Quantified Calcs'!AO22*Values!AO22</f>
        <v>0</v>
      </c>
      <c r="AP22" s="345">
        <f>'Summarized Quantified Calcs'!AP22*Values!AP22</f>
        <v>0</v>
      </c>
      <c r="AQ22" s="345">
        <f>'Summarized Quantified Calcs'!AQ22*Values!AQ22</f>
        <v>0</v>
      </c>
      <c r="AR22" s="345">
        <f>'Summarized Quantified Calcs'!AR22*Values!AR22</f>
        <v>0</v>
      </c>
      <c r="AS22" s="345">
        <f>'Summarized Quantified Calcs'!AS22*Values!AS22</f>
        <v>0</v>
      </c>
      <c r="AT22" s="345">
        <f>'Summarized Quantified Calcs'!AT22*Values!AT22</f>
        <v>0</v>
      </c>
      <c r="AU22" s="345">
        <f>'Summarized Quantified Calcs'!AU22*Values!AU22</f>
        <v>0</v>
      </c>
      <c r="AV22" s="345">
        <f>'Summarized Quantified Calcs'!AV22*Values!AV22</f>
        <v>0</v>
      </c>
      <c r="AW22" s="345">
        <f>'Summarized Quantified Calcs'!AW22*Values!AW22</f>
        <v>0</v>
      </c>
      <c r="AX22" s="345">
        <f>'Summarized Quantified Calcs'!AX22*Values!AX22</f>
        <v>0</v>
      </c>
      <c r="AY22" s="345">
        <f>'Summarized Quantified Calcs'!AY22*Values!AY22</f>
        <v>0</v>
      </c>
      <c r="AZ22" s="345">
        <f>'Summarized Quantified Calcs'!AZ22*Values!AZ22</f>
        <v>0</v>
      </c>
    </row>
    <row r="23" spans="1:52" x14ac:dyDescent="0.25">
      <c r="E23" t="str">
        <f>Values!E23</f>
        <v>Safety - No Injury - O</v>
      </c>
      <c r="G23" s="356" t="str">
        <f>StockValueC!$H$12&amp;"$"</f>
        <v>2020$</v>
      </c>
      <c r="H23" s="356">
        <f t="shared" si="1"/>
        <v>361389.6</v>
      </c>
      <c r="I23" s="345">
        <f>'Summarized Quantified Calcs'!I23*Values!I23</f>
        <v>0</v>
      </c>
      <c r="J23" s="345">
        <f>'Summarized Quantified Calcs'!J23*Values!J23</f>
        <v>0</v>
      </c>
      <c r="K23" s="345">
        <f>'Summarized Quantified Calcs'!K23*Values!K23</f>
        <v>0</v>
      </c>
      <c r="L23" s="345">
        <f>'Summarized Quantified Calcs'!L23*Values!L23</f>
        <v>0</v>
      </c>
      <c r="M23" s="345">
        <f>'Summarized Quantified Calcs'!M23*Values!M23</f>
        <v>0</v>
      </c>
      <c r="N23" s="345">
        <f>'Summarized Quantified Calcs'!N23*Values!N23</f>
        <v>0</v>
      </c>
      <c r="O23" s="345">
        <f>'Summarized Quantified Calcs'!O23*Values!O23</f>
        <v>0</v>
      </c>
      <c r="P23" s="345">
        <f>'Summarized Quantified Calcs'!P23*Values!P23</f>
        <v>0</v>
      </c>
      <c r="Q23" s="345">
        <f>'Summarized Quantified Calcs'!Q23*Values!Q23</f>
        <v>18069.48</v>
      </c>
      <c r="R23" s="345">
        <f>'Summarized Quantified Calcs'!R23*Values!R23</f>
        <v>18069.48</v>
      </c>
      <c r="S23" s="345">
        <f>'Summarized Quantified Calcs'!S23*Values!S23</f>
        <v>18069.48</v>
      </c>
      <c r="T23" s="345">
        <f>'Summarized Quantified Calcs'!T23*Values!T23</f>
        <v>18069.48</v>
      </c>
      <c r="U23" s="345">
        <f>'Summarized Quantified Calcs'!U23*Values!U23</f>
        <v>18069.48</v>
      </c>
      <c r="V23" s="345">
        <f>'Summarized Quantified Calcs'!V23*Values!V23</f>
        <v>18069.48</v>
      </c>
      <c r="W23" s="345">
        <f>'Summarized Quantified Calcs'!W23*Values!W23</f>
        <v>18069.48</v>
      </c>
      <c r="X23" s="345">
        <f>'Summarized Quantified Calcs'!X23*Values!X23</f>
        <v>18069.48</v>
      </c>
      <c r="Y23" s="345">
        <f>'Summarized Quantified Calcs'!Y23*Values!Y23</f>
        <v>18069.48</v>
      </c>
      <c r="Z23" s="345">
        <f>'Summarized Quantified Calcs'!Z23*Values!Z23</f>
        <v>18069.48</v>
      </c>
      <c r="AA23" s="345">
        <f>'Summarized Quantified Calcs'!AA23*Values!AA23</f>
        <v>18069.48</v>
      </c>
      <c r="AB23" s="345">
        <f>'Summarized Quantified Calcs'!AB23*Values!AB23</f>
        <v>18069.48</v>
      </c>
      <c r="AC23" s="345">
        <f>'Summarized Quantified Calcs'!AC23*Values!AC23</f>
        <v>18069.48</v>
      </c>
      <c r="AD23" s="345">
        <f>'Summarized Quantified Calcs'!AD23*Values!AD23</f>
        <v>18069.48</v>
      </c>
      <c r="AE23" s="345">
        <f>'Summarized Quantified Calcs'!AE23*Values!AE23</f>
        <v>18069.48</v>
      </c>
      <c r="AF23" s="345">
        <f>'Summarized Quantified Calcs'!AF23*Values!AF23</f>
        <v>18069.48</v>
      </c>
      <c r="AG23" s="345">
        <f>'Summarized Quantified Calcs'!AG23*Values!AG23</f>
        <v>18069.48</v>
      </c>
      <c r="AH23" s="345">
        <f>'Summarized Quantified Calcs'!AH23*Values!AH23</f>
        <v>18069.48</v>
      </c>
      <c r="AI23" s="345">
        <f>'Summarized Quantified Calcs'!AI23*Values!AI23</f>
        <v>18069.48</v>
      </c>
      <c r="AJ23" s="345">
        <f>'Summarized Quantified Calcs'!AJ23*Values!AJ23</f>
        <v>18069.48</v>
      </c>
      <c r="AK23" s="345">
        <f>'Summarized Quantified Calcs'!AK23*Values!AK23</f>
        <v>0</v>
      </c>
      <c r="AL23" s="345">
        <f>'Summarized Quantified Calcs'!AL23*Values!AL23</f>
        <v>0</v>
      </c>
      <c r="AM23" s="345">
        <f>'Summarized Quantified Calcs'!AM23*Values!AM23</f>
        <v>0</v>
      </c>
      <c r="AN23" s="345">
        <f>'Summarized Quantified Calcs'!AN23*Values!AN23</f>
        <v>0</v>
      </c>
      <c r="AO23" s="345">
        <f>'Summarized Quantified Calcs'!AO23*Values!AO23</f>
        <v>0</v>
      </c>
      <c r="AP23" s="345">
        <f>'Summarized Quantified Calcs'!AP23*Values!AP23</f>
        <v>0</v>
      </c>
      <c r="AQ23" s="345">
        <f>'Summarized Quantified Calcs'!AQ23*Values!AQ23</f>
        <v>0</v>
      </c>
      <c r="AR23" s="345">
        <f>'Summarized Quantified Calcs'!AR23*Values!AR23</f>
        <v>0</v>
      </c>
      <c r="AS23" s="345">
        <f>'Summarized Quantified Calcs'!AS23*Values!AS23</f>
        <v>0</v>
      </c>
      <c r="AT23" s="345">
        <f>'Summarized Quantified Calcs'!AT23*Values!AT23</f>
        <v>0</v>
      </c>
      <c r="AU23" s="345">
        <f>'Summarized Quantified Calcs'!AU23*Values!AU23</f>
        <v>0</v>
      </c>
      <c r="AV23" s="345">
        <f>'Summarized Quantified Calcs'!AV23*Values!AV23</f>
        <v>0</v>
      </c>
      <c r="AW23" s="345">
        <f>'Summarized Quantified Calcs'!AW23*Values!AW23</f>
        <v>0</v>
      </c>
      <c r="AX23" s="345">
        <f>'Summarized Quantified Calcs'!AX23*Values!AX23</f>
        <v>0</v>
      </c>
      <c r="AY23" s="345">
        <f>'Summarized Quantified Calcs'!AY23*Values!AY23</f>
        <v>0</v>
      </c>
      <c r="AZ23" s="345">
        <f>'Summarized Quantified Calcs'!AZ23*Values!AZ23</f>
        <v>0</v>
      </c>
    </row>
    <row r="24" spans="1:52" x14ac:dyDescent="0.25">
      <c r="E24" t="str">
        <f>Values!E24</f>
        <v>Safety - Possible Injury - C</v>
      </c>
      <c r="G24" s="356" t="str">
        <f>StockValueC!$H$12&amp;"$"</f>
        <v>2020$</v>
      </c>
      <c r="H24" s="356">
        <f t="shared" si="1"/>
        <v>4459998.3999999994</v>
      </c>
      <c r="I24" s="345">
        <f>'Summarized Quantified Calcs'!I24*Values!I24</f>
        <v>0</v>
      </c>
      <c r="J24" s="345">
        <f>'Summarized Quantified Calcs'!J24*Values!J24</f>
        <v>0</v>
      </c>
      <c r="K24" s="345">
        <f>'Summarized Quantified Calcs'!K24*Values!K24</f>
        <v>0</v>
      </c>
      <c r="L24" s="345">
        <f>'Summarized Quantified Calcs'!L24*Values!L24</f>
        <v>0</v>
      </c>
      <c r="M24" s="345">
        <f>'Summarized Quantified Calcs'!M24*Values!M24</f>
        <v>0</v>
      </c>
      <c r="N24" s="345">
        <f>'Summarized Quantified Calcs'!N24*Values!N24</f>
        <v>0</v>
      </c>
      <c r="O24" s="345">
        <f>'Summarized Quantified Calcs'!O24*Values!O24</f>
        <v>0</v>
      </c>
      <c r="P24" s="345">
        <f>'Summarized Quantified Calcs'!P24*Values!P24</f>
        <v>0</v>
      </c>
      <c r="Q24" s="345">
        <f>'Summarized Quantified Calcs'!Q24*Values!Q24</f>
        <v>222999.91999999998</v>
      </c>
      <c r="R24" s="345">
        <f>'Summarized Quantified Calcs'!R24*Values!R24</f>
        <v>222999.91999999998</v>
      </c>
      <c r="S24" s="345">
        <f>'Summarized Quantified Calcs'!S24*Values!S24</f>
        <v>222999.91999999998</v>
      </c>
      <c r="T24" s="345">
        <f>'Summarized Quantified Calcs'!T24*Values!T24</f>
        <v>222999.91999999998</v>
      </c>
      <c r="U24" s="345">
        <f>'Summarized Quantified Calcs'!U24*Values!U24</f>
        <v>222999.91999999998</v>
      </c>
      <c r="V24" s="345">
        <f>'Summarized Quantified Calcs'!V24*Values!V24</f>
        <v>222999.91999999998</v>
      </c>
      <c r="W24" s="345">
        <f>'Summarized Quantified Calcs'!W24*Values!W24</f>
        <v>222999.91999999998</v>
      </c>
      <c r="X24" s="345">
        <f>'Summarized Quantified Calcs'!X24*Values!X24</f>
        <v>222999.91999999998</v>
      </c>
      <c r="Y24" s="345">
        <f>'Summarized Quantified Calcs'!Y24*Values!Y24</f>
        <v>222999.91999999998</v>
      </c>
      <c r="Z24" s="345">
        <f>'Summarized Quantified Calcs'!Z24*Values!Z24</f>
        <v>222999.91999999998</v>
      </c>
      <c r="AA24" s="345">
        <f>'Summarized Quantified Calcs'!AA24*Values!AA24</f>
        <v>222999.91999999998</v>
      </c>
      <c r="AB24" s="345">
        <f>'Summarized Quantified Calcs'!AB24*Values!AB24</f>
        <v>222999.91999999998</v>
      </c>
      <c r="AC24" s="345">
        <f>'Summarized Quantified Calcs'!AC24*Values!AC24</f>
        <v>222999.91999999998</v>
      </c>
      <c r="AD24" s="345">
        <f>'Summarized Quantified Calcs'!AD24*Values!AD24</f>
        <v>222999.91999999998</v>
      </c>
      <c r="AE24" s="345">
        <f>'Summarized Quantified Calcs'!AE24*Values!AE24</f>
        <v>222999.91999999998</v>
      </c>
      <c r="AF24" s="345">
        <f>'Summarized Quantified Calcs'!AF24*Values!AF24</f>
        <v>222999.91999999998</v>
      </c>
      <c r="AG24" s="345">
        <f>'Summarized Quantified Calcs'!AG24*Values!AG24</f>
        <v>222999.91999999998</v>
      </c>
      <c r="AH24" s="345">
        <f>'Summarized Quantified Calcs'!AH24*Values!AH24</f>
        <v>222999.91999999998</v>
      </c>
      <c r="AI24" s="345">
        <f>'Summarized Quantified Calcs'!AI24*Values!AI24</f>
        <v>222999.91999999998</v>
      </c>
      <c r="AJ24" s="345">
        <f>'Summarized Quantified Calcs'!AJ24*Values!AJ24</f>
        <v>222999.91999999998</v>
      </c>
      <c r="AK24" s="345">
        <f>'Summarized Quantified Calcs'!AK24*Values!AK24</f>
        <v>0</v>
      </c>
      <c r="AL24" s="345">
        <f>'Summarized Quantified Calcs'!AL24*Values!AL24</f>
        <v>0</v>
      </c>
      <c r="AM24" s="345">
        <f>'Summarized Quantified Calcs'!AM24*Values!AM24</f>
        <v>0</v>
      </c>
      <c r="AN24" s="345">
        <f>'Summarized Quantified Calcs'!AN24*Values!AN24</f>
        <v>0</v>
      </c>
      <c r="AO24" s="345">
        <f>'Summarized Quantified Calcs'!AO24*Values!AO24</f>
        <v>0</v>
      </c>
      <c r="AP24" s="345">
        <f>'Summarized Quantified Calcs'!AP24*Values!AP24</f>
        <v>0</v>
      </c>
      <c r="AQ24" s="345">
        <f>'Summarized Quantified Calcs'!AQ24*Values!AQ24</f>
        <v>0</v>
      </c>
      <c r="AR24" s="345">
        <f>'Summarized Quantified Calcs'!AR24*Values!AR24</f>
        <v>0</v>
      </c>
      <c r="AS24" s="345">
        <f>'Summarized Quantified Calcs'!AS24*Values!AS24</f>
        <v>0</v>
      </c>
      <c r="AT24" s="345">
        <f>'Summarized Quantified Calcs'!AT24*Values!AT24</f>
        <v>0</v>
      </c>
      <c r="AU24" s="345">
        <f>'Summarized Quantified Calcs'!AU24*Values!AU24</f>
        <v>0</v>
      </c>
      <c r="AV24" s="345">
        <f>'Summarized Quantified Calcs'!AV24*Values!AV24</f>
        <v>0</v>
      </c>
      <c r="AW24" s="345">
        <f>'Summarized Quantified Calcs'!AW24*Values!AW24</f>
        <v>0</v>
      </c>
      <c r="AX24" s="345">
        <f>'Summarized Quantified Calcs'!AX24*Values!AX24</f>
        <v>0</v>
      </c>
      <c r="AY24" s="345">
        <f>'Summarized Quantified Calcs'!AY24*Values!AY24</f>
        <v>0</v>
      </c>
      <c r="AZ24" s="345">
        <f>'Summarized Quantified Calcs'!AZ24*Values!AZ24</f>
        <v>0</v>
      </c>
    </row>
    <row r="25" spans="1:52" x14ac:dyDescent="0.25">
      <c r="E25" t="str">
        <f>Values!E25</f>
        <v>Safety - Non Incapacitating - B</v>
      </c>
      <c r="G25" s="356" t="str">
        <f>StockValueC!$H$12&amp;"$"</f>
        <v>2020$</v>
      </c>
      <c r="H25" s="356">
        <f t="shared" si="1"/>
        <v>3713995.9999999986</v>
      </c>
      <c r="I25" s="345">
        <f>'Summarized Quantified Calcs'!I25*Values!I25</f>
        <v>0</v>
      </c>
      <c r="J25" s="345">
        <f>'Summarized Quantified Calcs'!J25*Values!J25</f>
        <v>0</v>
      </c>
      <c r="K25" s="345">
        <f>'Summarized Quantified Calcs'!K25*Values!K25</f>
        <v>0</v>
      </c>
      <c r="L25" s="345">
        <f>'Summarized Quantified Calcs'!L25*Values!L25</f>
        <v>0</v>
      </c>
      <c r="M25" s="345">
        <f>'Summarized Quantified Calcs'!M25*Values!M25</f>
        <v>0</v>
      </c>
      <c r="N25" s="345">
        <f>'Summarized Quantified Calcs'!N25*Values!N25</f>
        <v>0</v>
      </c>
      <c r="O25" s="345">
        <f>'Summarized Quantified Calcs'!O25*Values!O25</f>
        <v>0</v>
      </c>
      <c r="P25" s="345">
        <f>'Summarized Quantified Calcs'!P25*Values!P25</f>
        <v>0</v>
      </c>
      <c r="Q25" s="345">
        <f>'Summarized Quantified Calcs'!Q25*Values!Q25</f>
        <v>185699.79999999996</v>
      </c>
      <c r="R25" s="345">
        <f>'Summarized Quantified Calcs'!R25*Values!R25</f>
        <v>185699.79999999996</v>
      </c>
      <c r="S25" s="345">
        <f>'Summarized Quantified Calcs'!S25*Values!S25</f>
        <v>185699.79999999996</v>
      </c>
      <c r="T25" s="345">
        <f>'Summarized Quantified Calcs'!T25*Values!T25</f>
        <v>185699.79999999996</v>
      </c>
      <c r="U25" s="345">
        <f>'Summarized Quantified Calcs'!U25*Values!U25</f>
        <v>185699.79999999996</v>
      </c>
      <c r="V25" s="345">
        <f>'Summarized Quantified Calcs'!V25*Values!V25</f>
        <v>185699.79999999996</v>
      </c>
      <c r="W25" s="345">
        <f>'Summarized Quantified Calcs'!W25*Values!W25</f>
        <v>185699.79999999996</v>
      </c>
      <c r="X25" s="345">
        <f>'Summarized Quantified Calcs'!X25*Values!X25</f>
        <v>185699.79999999996</v>
      </c>
      <c r="Y25" s="345">
        <f>'Summarized Quantified Calcs'!Y25*Values!Y25</f>
        <v>185699.79999999996</v>
      </c>
      <c r="Z25" s="345">
        <f>'Summarized Quantified Calcs'!Z25*Values!Z25</f>
        <v>185699.79999999996</v>
      </c>
      <c r="AA25" s="345">
        <f>'Summarized Quantified Calcs'!AA25*Values!AA25</f>
        <v>185699.79999999996</v>
      </c>
      <c r="AB25" s="345">
        <f>'Summarized Quantified Calcs'!AB25*Values!AB25</f>
        <v>185699.79999999996</v>
      </c>
      <c r="AC25" s="345">
        <f>'Summarized Quantified Calcs'!AC25*Values!AC25</f>
        <v>185699.79999999996</v>
      </c>
      <c r="AD25" s="345">
        <f>'Summarized Quantified Calcs'!AD25*Values!AD25</f>
        <v>185699.79999999996</v>
      </c>
      <c r="AE25" s="345">
        <f>'Summarized Quantified Calcs'!AE25*Values!AE25</f>
        <v>185699.79999999996</v>
      </c>
      <c r="AF25" s="345">
        <f>'Summarized Quantified Calcs'!AF25*Values!AF25</f>
        <v>185699.79999999996</v>
      </c>
      <c r="AG25" s="345">
        <f>'Summarized Quantified Calcs'!AG25*Values!AG25</f>
        <v>185699.79999999996</v>
      </c>
      <c r="AH25" s="345">
        <f>'Summarized Quantified Calcs'!AH25*Values!AH25</f>
        <v>185699.79999999996</v>
      </c>
      <c r="AI25" s="345">
        <f>'Summarized Quantified Calcs'!AI25*Values!AI25</f>
        <v>185699.79999999996</v>
      </c>
      <c r="AJ25" s="345">
        <f>'Summarized Quantified Calcs'!AJ25*Values!AJ25</f>
        <v>185699.79999999996</v>
      </c>
      <c r="AK25" s="345">
        <f>'Summarized Quantified Calcs'!AK25*Values!AK25</f>
        <v>0</v>
      </c>
      <c r="AL25" s="345">
        <f>'Summarized Quantified Calcs'!AL25*Values!AL25</f>
        <v>0</v>
      </c>
      <c r="AM25" s="345">
        <f>'Summarized Quantified Calcs'!AM25*Values!AM25</f>
        <v>0</v>
      </c>
      <c r="AN25" s="345">
        <f>'Summarized Quantified Calcs'!AN25*Values!AN25</f>
        <v>0</v>
      </c>
      <c r="AO25" s="345">
        <f>'Summarized Quantified Calcs'!AO25*Values!AO25</f>
        <v>0</v>
      </c>
      <c r="AP25" s="345">
        <f>'Summarized Quantified Calcs'!AP25*Values!AP25</f>
        <v>0</v>
      </c>
      <c r="AQ25" s="345">
        <f>'Summarized Quantified Calcs'!AQ25*Values!AQ25</f>
        <v>0</v>
      </c>
      <c r="AR25" s="345">
        <f>'Summarized Quantified Calcs'!AR25*Values!AR25</f>
        <v>0</v>
      </c>
      <c r="AS25" s="345">
        <f>'Summarized Quantified Calcs'!AS25*Values!AS25</f>
        <v>0</v>
      </c>
      <c r="AT25" s="345">
        <f>'Summarized Quantified Calcs'!AT25*Values!AT25</f>
        <v>0</v>
      </c>
      <c r="AU25" s="345">
        <f>'Summarized Quantified Calcs'!AU25*Values!AU25</f>
        <v>0</v>
      </c>
      <c r="AV25" s="345">
        <f>'Summarized Quantified Calcs'!AV25*Values!AV25</f>
        <v>0</v>
      </c>
      <c r="AW25" s="345">
        <f>'Summarized Quantified Calcs'!AW25*Values!AW25</f>
        <v>0</v>
      </c>
      <c r="AX25" s="345">
        <f>'Summarized Quantified Calcs'!AX25*Values!AX25</f>
        <v>0</v>
      </c>
      <c r="AY25" s="345">
        <f>'Summarized Quantified Calcs'!AY25*Values!AY25</f>
        <v>0</v>
      </c>
      <c r="AZ25" s="345">
        <f>'Summarized Quantified Calcs'!AZ25*Values!AZ25</f>
        <v>0</v>
      </c>
    </row>
    <row r="26" spans="1:52" x14ac:dyDescent="0.25">
      <c r="E26" t="str">
        <f>Values!E26</f>
        <v>Safety - Incapacitating - A</v>
      </c>
      <c r="G26" s="356" t="str">
        <f>StockValueC!$H$12&amp;"$"</f>
        <v>2020$</v>
      </c>
      <c r="H26" s="356">
        <f t="shared" si="1"/>
        <v>17962204.800000001</v>
      </c>
      <c r="I26" s="345">
        <f>'Summarized Quantified Calcs'!I26*Values!I26</f>
        <v>0</v>
      </c>
      <c r="J26" s="345">
        <f>'Summarized Quantified Calcs'!J26*Values!J26</f>
        <v>0</v>
      </c>
      <c r="K26" s="345">
        <f>'Summarized Quantified Calcs'!K26*Values!K26</f>
        <v>0</v>
      </c>
      <c r="L26" s="345">
        <f>'Summarized Quantified Calcs'!L26*Values!L26</f>
        <v>0</v>
      </c>
      <c r="M26" s="345">
        <f>'Summarized Quantified Calcs'!M26*Values!M26</f>
        <v>0</v>
      </c>
      <c r="N26" s="345">
        <f>'Summarized Quantified Calcs'!N26*Values!N26</f>
        <v>0</v>
      </c>
      <c r="O26" s="345">
        <f>'Summarized Quantified Calcs'!O26*Values!O26</f>
        <v>0</v>
      </c>
      <c r="P26" s="345">
        <f>'Summarized Quantified Calcs'!P26*Values!P26</f>
        <v>0</v>
      </c>
      <c r="Q26" s="345">
        <f>'Summarized Quantified Calcs'!Q26*Values!Q26</f>
        <v>898110.24</v>
      </c>
      <c r="R26" s="345">
        <f>'Summarized Quantified Calcs'!R26*Values!R26</f>
        <v>898110.24</v>
      </c>
      <c r="S26" s="345">
        <f>'Summarized Quantified Calcs'!S26*Values!S26</f>
        <v>898110.24</v>
      </c>
      <c r="T26" s="345">
        <f>'Summarized Quantified Calcs'!T26*Values!T26</f>
        <v>898110.24</v>
      </c>
      <c r="U26" s="345">
        <f>'Summarized Quantified Calcs'!U26*Values!U26</f>
        <v>898110.24</v>
      </c>
      <c r="V26" s="345">
        <f>'Summarized Quantified Calcs'!V26*Values!V26</f>
        <v>898110.24</v>
      </c>
      <c r="W26" s="345">
        <f>'Summarized Quantified Calcs'!W26*Values!W26</f>
        <v>898110.24</v>
      </c>
      <c r="X26" s="345">
        <f>'Summarized Quantified Calcs'!X26*Values!X26</f>
        <v>898110.24</v>
      </c>
      <c r="Y26" s="345">
        <f>'Summarized Quantified Calcs'!Y26*Values!Y26</f>
        <v>898110.24</v>
      </c>
      <c r="Z26" s="345">
        <f>'Summarized Quantified Calcs'!Z26*Values!Z26</f>
        <v>898110.24</v>
      </c>
      <c r="AA26" s="345">
        <f>'Summarized Quantified Calcs'!AA26*Values!AA26</f>
        <v>898110.24</v>
      </c>
      <c r="AB26" s="345">
        <f>'Summarized Quantified Calcs'!AB26*Values!AB26</f>
        <v>898110.24</v>
      </c>
      <c r="AC26" s="345">
        <f>'Summarized Quantified Calcs'!AC26*Values!AC26</f>
        <v>898110.24</v>
      </c>
      <c r="AD26" s="345">
        <f>'Summarized Quantified Calcs'!AD26*Values!AD26</f>
        <v>898110.24</v>
      </c>
      <c r="AE26" s="345">
        <f>'Summarized Quantified Calcs'!AE26*Values!AE26</f>
        <v>898110.24</v>
      </c>
      <c r="AF26" s="345">
        <f>'Summarized Quantified Calcs'!AF26*Values!AF26</f>
        <v>898110.24</v>
      </c>
      <c r="AG26" s="345">
        <f>'Summarized Quantified Calcs'!AG26*Values!AG26</f>
        <v>898110.24</v>
      </c>
      <c r="AH26" s="345">
        <f>'Summarized Quantified Calcs'!AH26*Values!AH26</f>
        <v>898110.24</v>
      </c>
      <c r="AI26" s="345">
        <f>'Summarized Quantified Calcs'!AI26*Values!AI26</f>
        <v>898110.24</v>
      </c>
      <c r="AJ26" s="345">
        <f>'Summarized Quantified Calcs'!AJ26*Values!AJ26</f>
        <v>898110.24</v>
      </c>
      <c r="AK26" s="345">
        <f>'Summarized Quantified Calcs'!AK26*Values!AK26</f>
        <v>0</v>
      </c>
      <c r="AL26" s="345">
        <f>'Summarized Quantified Calcs'!AL26*Values!AL26</f>
        <v>0</v>
      </c>
      <c r="AM26" s="345">
        <f>'Summarized Quantified Calcs'!AM26*Values!AM26</f>
        <v>0</v>
      </c>
      <c r="AN26" s="345">
        <f>'Summarized Quantified Calcs'!AN26*Values!AN26</f>
        <v>0</v>
      </c>
      <c r="AO26" s="345">
        <f>'Summarized Quantified Calcs'!AO26*Values!AO26</f>
        <v>0</v>
      </c>
      <c r="AP26" s="345">
        <f>'Summarized Quantified Calcs'!AP26*Values!AP26</f>
        <v>0</v>
      </c>
      <c r="AQ26" s="345">
        <f>'Summarized Quantified Calcs'!AQ26*Values!AQ26</f>
        <v>0</v>
      </c>
      <c r="AR26" s="345">
        <f>'Summarized Quantified Calcs'!AR26*Values!AR26</f>
        <v>0</v>
      </c>
      <c r="AS26" s="345">
        <f>'Summarized Quantified Calcs'!AS26*Values!AS26</f>
        <v>0</v>
      </c>
      <c r="AT26" s="345">
        <f>'Summarized Quantified Calcs'!AT26*Values!AT26</f>
        <v>0</v>
      </c>
      <c r="AU26" s="345">
        <f>'Summarized Quantified Calcs'!AU26*Values!AU26</f>
        <v>0</v>
      </c>
      <c r="AV26" s="345">
        <f>'Summarized Quantified Calcs'!AV26*Values!AV26</f>
        <v>0</v>
      </c>
      <c r="AW26" s="345">
        <f>'Summarized Quantified Calcs'!AW26*Values!AW26</f>
        <v>0</v>
      </c>
      <c r="AX26" s="345">
        <f>'Summarized Quantified Calcs'!AX26*Values!AX26</f>
        <v>0</v>
      </c>
      <c r="AY26" s="345">
        <f>'Summarized Quantified Calcs'!AY26*Values!AY26</f>
        <v>0</v>
      </c>
      <c r="AZ26" s="345">
        <f>'Summarized Quantified Calcs'!AZ26*Values!AZ26</f>
        <v>0</v>
      </c>
    </row>
    <row r="27" spans="1:52" x14ac:dyDescent="0.25">
      <c r="E27" t="str">
        <f>Values!E27</f>
        <v>Safety - Killed - K</v>
      </c>
      <c r="G27" s="356" t="str">
        <f>StockValueC!$H$12&amp;"$"</f>
        <v>2020$</v>
      </c>
      <c r="H27" s="356">
        <f t="shared" si="1"/>
        <v>13270400</v>
      </c>
      <c r="I27" s="345">
        <f>'Summarized Quantified Calcs'!I27*Values!I27</f>
        <v>0</v>
      </c>
      <c r="J27" s="345">
        <f>'Summarized Quantified Calcs'!J27*Values!J27</f>
        <v>0</v>
      </c>
      <c r="K27" s="345">
        <f>'Summarized Quantified Calcs'!K27*Values!K27</f>
        <v>0</v>
      </c>
      <c r="L27" s="345">
        <f>'Summarized Quantified Calcs'!L27*Values!L27</f>
        <v>0</v>
      </c>
      <c r="M27" s="345">
        <f>'Summarized Quantified Calcs'!M27*Values!M27</f>
        <v>0</v>
      </c>
      <c r="N27" s="345">
        <f>'Summarized Quantified Calcs'!N27*Values!N27</f>
        <v>0</v>
      </c>
      <c r="O27" s="345">
        <f>'Summarized Quantified Calcs'!O27*Values!O27</f>
        <v>0</v>
      </c>
      <c r="P27" s="345">
        <f>'Summarized Quantified Calcs'!P27*Values!P27</f>
        <v>0</v>
      </c>
      <c r="Q27" s="345">
        <f>'Summarized Quantified Calcs'!Q27*Values!Q27</f>
        <v>663520</v>
      </c>
      <c r="R27" s="345">
        <f>'Summarized Quantified Calcs'!R27*Values!R27</f>
        <v>663520</v>
      </c>
      <c r="S27" s="345">
        <f>'Summarized Quantified Calcs'!S27*Values!S27</f>
        <v>663520</v>
      </c>
      <c r="T27" s="345">
        <f>'Summarized Quantified Calcs'!T27*Values!T27</f>
        <v>663520</v>
      </c>
      <c r="U27" s="345">
        <f>'Summarized Quantified Calcs'!U27*Values!U27</f>
        <v>663520</v>
      </c>
      <c r="V27" s="345">
        <f>'Summarized Quantified Calcs'!V27*Values!V27</f>
        <v>663520</v>
      </c>
      <c r="W27" s="345">
        <f>'Summarized Quantified Calcs'!W27*Values!W27</f>
        <v>663520</v>
      </c>
      <c r="X27" s="345">
        <f>'Summarized Quantified Calcs'!X27*Values!X27</f>
        <v>663520</v>
      </c>
      <c r="Y27" s="345">
        <f>'Summarized Quantified Calcs'!Y27*Values!Y27</f>
        <v>663520</v>
      </c>
      <c r="Z27" s="345">
        <f>'Summarized Quantified Calcs'!Z27*Values!Z27</f>
        <v>663520</v>
      </c>
      <c r="AA27" s="345">
        <f>'Summarized Quantified Calcs'!AA27*Values!AA27</f>
        <v>663520</v>
      </c>
      <c r="AB27" s="345">
        <f>'Summarized Quantified Calcs'!AB27*Values!AB27</f>
        <v>663520</v>
      </c>
      <c r="AC27" s="345">
        <f>'Summarized Quantified Calcs'!AC27*Values!AC27</f>
        <v>663520</v>
      </c>
      <c r="AD27" s="345">
        <f>'Summarized Quantified Calcs'!AD27*Values!AD27</f>
        <v>663520</v>
      </c>
      <c r="AE27" s="345">
        <f>'Summarized Quantified Calcs'!AE27*Values!AE27</f>
        <v>663520</v>
      </c>
      <c r="AF27" s="345">
        <f>'Summarized Quantified Calcs'!AF27*Values!AF27</f>
        <v>663520</v>
      </c>
      <c r="AG27" s="345">
        <f>'Summarized Quantified Calcs'!AG27*Values!AG27</f>
        <v>663520</v>
      </c>
      <c r="AH27" s="345">
        <f>'Summarized Quantified Calcs'!AH27*Values!AH27</f>
        <v>663520</v>
      </c>
      <c r="AI27" s="345">
        <f>'Summarized Quantified Calcs'!AI27*Values!AI27</f>
        <v>663520</v>
      </c>
      <c r="AJ27" s="345">
        <f>'Summarized Quantified Calcs'!AJ27*Values!AJ27</f>
        <v>663520</v>
      </c>
      <c r="AK27" s="345">
        <f>'Summarized Quantified Calcs'!AK27*Values!AK27</f>
        <v>0</v>
      </c>
      <c r="AL27" s="345">
        <f>'Summarized Quantified Calcs'!AL27*Values!AL27</f>
        <v>0</v>
      </c>
      <c r="AM27" s="345">
        <f>'Summarized Quantified Calcs'!AM27*Values!AM27</f>
        <v>0</v>
      </c>
      <c r="AN27" s="345">
        <f>'Summarized Quantified Calcs'!AN27*Values!AN27</f>
        <v>0</v>
      </c>
      <c r="AO27" s="345">
        <f>'Summarized Quantified Calcs'!AO27*Values!AO27</f>
        <v>0</v>
      </c>
      <c r="AP27" s="345">
        <f>'Summarized Quantified Calcs'!AP27*Values!AP27</f>
        <v>0</v>
      </c>
      <c r="AQ27" s="345">
        <f>'Summarized Quantified Calcs'!AQ27*Values!AQ27</f>
        <v>0</v>
      </c>
      <c r="AR27" s="345">
        <f>'Summarized Quantified Calcs'!AR27*Values!AR27</f>
        <v>0</v>
      </c>
      <c r="AS27" s="345">
        <f>'Summarized Quantified Calcs'!AS27*Values!AS27</f>
        <v>0</v>
      </c>
      <c r="AT27" s="345">
        <f>'Summarized Quantified Calcs'!AT27*Values!AT27</f>
        <v>0</v>
      </c>
      <c r="AU27" s="345">
        <f>'Summarized Quantified Calcs'!AU27*Values!AU27</f>
        <v>0</v>
      </c>
      <c r="AV27" s="345">
        <f>'Summarized Quantified Calcs'!AV27*Values!AV27</f>
        <v>0</v>
      </c>
      <c r="AW27" s="345">
        <f>'Summarized Quantified Calcs'!AW27*Values!AW27</f>
        <v>0</v>
      </c>
      <c r="AX27" s="345">
        <f>'Summarized Quantified Calcs'!AX27*Values!AX27</f>
        <v>0</v>
      </c>
      <c r="AY27" s="345">
        <f>'Summarized Quantified Calcs'!AY27*Values!AY27</f>
        <v>0</v>
      </c>
      <c r="AZ27" s="345">
        <f>'Summarized Quantified Calcs'!AZ27*Values!AZ27</f>
        <v>0</v>
      </c>
    </row>
    <row r="28" spans="1:52" x14ac:dyDescent="0.25">
      <c r="E28" t="str">
        <f>Values!E28</f>
        <v>Safety - Injured Severity Unknown</v>
      </c>
      <c r="G28" s="356" t="str">
        <f>StockValueC!$H$12&amp;"$"</f>
        <v>2020$</v>
      </c>
      <c r="H28" s="356">
        <f t="shared" si="1"/>
        <v>0</v>
      </c>
      <c r="I28" s="345">
        <f>'Summarized Quantified Calcs'!I28*Values!I28</f>
        <v>0</v>
      </c>
      <c r="J28" s="345">
        <f>'Summarized Quantified Calcs'!J28*Values!J28</f>
        <v>0</v>
      </c>
      <c r="K28" s="345">
        <f>'Summarized Quantified Calcs'!K28*Values!K28</f>
        <v>0</v>
      </c>
      <c r="L28" s="345">
        <f>'Summarized Quantified Calcs'!L28*Values!L28</f>
        <v>0</v>
      </c>
      <c r="M28" s="345">
        <f>'Summarized Quantified Calcs'!M28*Values!M28</f>
        <v>0</v>
      </c>
      <c r="N28" s="345">
        <f>'Summarized Quantified Calcs'!N28*Values!N28</f>
        <v>0</v>
      </c>
      <c r="O28" s="345">
        <f>'Summarized Quantified Calcs'!O28*Values!O28</f>
        <v>0</v>
      </c>
      <c r="P28" s="345">
        <f>'Summarized Quantified Calcs'!P28*Values!P28</f>
        <v>0</v>
      </c>
      <c r="Q28" s="345">
        <f>'Summarized Quantified Calcs'!Q28*Values!Q28</f>
        <v>0</v>
      </c>
      <c r="R28" s="345">
        <f>'Summarized Quantified Calcs'!R28*Values!R28</f>
        <v>0</v>
      </c>
      <c r="S28" s="345">
        <f>'Summarized Quantified Calcs'!S28*Values!S28</f>
        <v>0</v>
      </c>
      <c r="T28" s="345">
        <f>'Summarized Quantified Calcs'!T28*Values!T28</f>
        <v>0</v>
      </c>
      <c r="U28" s="345">
        <f>'Summarized Quantified Calcs'!U28*Values!U28</f>
        <v>0</v>
      </c>
      <c r="V28" s="345">
        <f>'Summarized Quantified Calcs'!V28*Values!V28</f>
        <v>0</v>
      </c>
      <c r="W28" s="345">
        <f>'Summarized Quantified Calcs'!W28*Values!W28</f>
        <v>0</v>
      </c>
      <c r="X28" s="345">
        <f>'Summarized Quantified Calcs'!X28*Values!X28</f>
        <v>0</v>
      </c>
      <c r="Y28" s="345">
        <f>'Summarized Quantified Calcs'!Y28*Values!Y28</f>
        <v>0</v>
      </c>
      <c r="Z28" s="345">
        <f>'Summarized Quantified Calcs'!Z28*Values!Z28</f>
        <v>0</v>
      </c>
      <c r="AA28" s="345">
        <f>'Summarized Quantified Calcs'!AA28*Values!AA28</f>
        <v>0</v>
      </c>
      <c r="AB28" s="345">
        <f>'Summarized Quantified Calcs'!AB28*Values!AB28</f>
        <v>0</v>
      </c>
      <c r="AC28" s="345">
        <f>'Summarized Quantified Calcs'!AC28*Values!AC28</f>
        <v>0</v>
      </c>
      <c r="AD28" s="345">
        <f>'Summarized Quantified Calcs'!AD28*Values!AD28</f>
        <v>0</v>
      </c>
      <c r="AE28" s="345">
        <f>'Summarized Quantified Calcs'!AE28*Values!AE28</f>
        <v>0</v>
      </c>
      <c r="AF28" s="345">
        <f>'Summarized Quantified Calcs'!AF28*Values!AF28</f>
        <v>0</v>
      </c>
      <c r="AG28" s="345">
        <f>'Summarized Quantified Calcs'!AG28*Values!AG28</f>
        <v>0</v>
      </c>
      <c r="AH28" s="345">
        <f>'Summarized Quantified Calcs'!AH28*Values!AH28</f>
        <v>0</v>
      </c>
      <c r="AI28" s="345">
        <f>'Summarized Quantified Calcs'!AI28*Values!AI28</f>
        <v>0</v>
      </c>
      <c r="AJ28" s="345">
        <f>'Summarized Quantified Calcs'!AJ28*Values!AJ28</f>
        <v>0</v>
      </c>
      <c r="AK28" s="345">
        <f>'Summarized Quantified Calcs'!AK28*Values!AK28</f>
        <v>0</v>
      </c>
      <c r="AL28" s="345">
        <f>'Summarized Quantified Calcs'!AL28*Values!AL28</f>
        <v>0</v>
      </c>
      <c r="AM28" s="345">
        <f>'Summarized Quantified Calcs'!AM28*Values!AM28</f>
        <v>0</v>
      </c>
      <c r="AN28" s="345">
        <f>'Summarized Quantified Calcs'!AN28*Values!AN28</f>
        <v>0</v>
      </c>
      <c r="AO28" s="345">
        <f>'Summarized Quantified Calcs'!AO28*Values!AO28</f>
        <v>0</v>
      </c>
      <c r="AP28" s="345">
        <f>'Summarized Quantified Calcs'!AP28*Values!AP28</f>
        <v>0</v>
      </c>
      <c r="AQ28" s="345">
        <f>'Summarized Quantified Calcs'!AQ28*Values!AQ28</f>
        <v>0</v>
      </c>
      <c r="AR28" s="345">
        <f>'Summarized Quantified Calcs'!AR28*Values!AR28</f>
        <v>0</v>
      </c>
      <c r="AS28" s="345">
        <f>'Summarized Quantified Calcs'!AS28*Values!AS28</f>
        <v>0</v>
      </c>
      <c r="AT28" s="345">
        <f>'Summarized Quantified Calcs'!AT28*Values!AT28</f>
        <v>0</v>
      </c>
      <c r="AU28" s="345">
        <f>'Summarized Quantified Calcs'!AU28*Values!AU28</f>
        <v>0</v>
      </c>
      <c r="AV28" s="345">
        <f>'Summarized Quantified Calcs'!AV28*Values!AV28</f>
        <v>0</v>
      </c>
      <c r="AW28" s="345">
        <f>'Summarized Quantified Calcs'!AW28*Values!AW28</f>
        <v>0</v>
      </c>
      <c r="AX28" s="345">
        <f>'Summarized Quantified Calcs'!AX28*Values!AX28</f>
        <v>0</v>
      </c>
      <c r="AY28" s="345">
        <f>'Summarized Quantified Calcs'!AY28*Values!AY28</f>
        <v>0</v>
      </c>
      <c r="AZ28" s="345">
        <f>'Summarized Quantified Calcs'!AZ28*Values!AZ28</f>
        <v>0</v>
      </c>
    </row>
    <row r="29" spans="1:52" x14ac:dyDescent="0.25">
      <c r="E29" t="str">
        <f>Values!E29</f>
        <v>Safety - Unknown If Injured</v>
      </c>
      <c r="G29" s="356" t="str">
        <f>StockValueC!$H$12&amp;"$"</f>
        <v>2020$</v>
      </c>
      <c r="H29" s="356">
        <f t="shared" si="1"/>
        <v>0</v>
      </c>
      <c r="I29" s="345">
        <f>'Summarized Quantified Calcs'!I29*Values!I29</f>
        <v>0</v>
      </c>
      <c r="J29" s="345">
        <f>'Summarized Quantified Calcs'!J29*Values!J29</f>
        <v>0</v>
      </c>
      <c r="K29" s="345">
        <f>'Summarized Quantified Calcs'!K29*Values!K29</f>
        <v>0</v>
      </c>
      <c r="L29" s="345">
        <f>'Summarized Quantified Calcs'!L29*Values!L29</f>
        <v>0</v>
      </c>
      <c r="M29" s="345">
        <f>'Summarized Quantified Calcs'!M29*Values!M29</f>
        <v>0</v>
      </c>
      <c r="N29" s="345">
        <f>'Summarized Quantified Calcs'!N29*Values!N29</f>
        <v>0</v>
      </c>
      <c r="O29" s="345">
        <f>'Summarized Quantified Calcs'!O29*Values!O29</f>
        <v>0</v>
      </c>
      <c r="P29" s="345">
        <f>'Summarized Quantified Calcs'!P29*Values!P29</f>
        <v>0</v>
      </c>
      <c r="Q29" s="345">
        <f>'Summarized Quantified Calcs'!Q29*Values!Q29</f>
        <v>0</v>
      </c>
      <c r="R29" s="345">
        <f>'Summarized Quantified Calcs'!R29*Values!R29</f>
        <v>0</v>
      </c>
      <c r="S29" s="345">
        <f>'Summarized Quantified Calcs'!S29*Values!S29</f>
        <v>0</v>
      </c>
      <c r="T29" s="345">
        <f>'Summarized Quantified Calcs'!T29*Values!T29</f>
        <v>0</v>
      </c>
      <c r="U29" s="345">
        <f>'Summarized Quantified Calcs'!U29*Values!U29</f>
        <v>0</v>
      </c>
      <c r="V29" s="345">
        <f>'Summarized Quantified Calcs'!V29*Values!V29</f>
        <v>0</v>
      </c>
      <c r="W29" s="345">
        <f>'Summarized Quantified Calcs'!W29*Values!W29</f>
        <v>0</v>
      </c>
      <c r="X29" s="345">
        <f>'Summarized Quantified Calcs'!X29*Values!X29</f>
        <v>0</v>
      </c>
      <c r="Y29" s="345">
        <f>'Summarized Quantified Calcs'!Y29*Values!Y29</f>
        <v>0</v>
      </c>
      <c r="Z29" s="345">
        <f>'Summarized Quantified Calcs'!Z29*Values!Z29</f>
        <v>0</v>
      </c>
      <c r="AA29" s="345">
        <f>'Summarized Quantified Calcs'!AA29*Values!AA29</f>
        <v>0</v>
      </c>
      <c r="AB29" s="345">
        <f>'Summarized Quantified Calcs'!AB29*Values!AB29</f>
        <v>0</v>
      </c>
      <c r="AC29" s="345">
        <f>'Summarized Quantified Calcs'!AC29*Values!AC29</f>
        <v>0</v>
      </c>
      <c r="AD29" s="345">
        <f>'Summarized Quantified Calcs'!AD29*Values!AD29</f>
        <v>0</v>
      </c>
      <c r="AE29" s="345">
        <f>'Summarized Quantified Calcs'!AE29*Values!AE29</f>
        <v>0</v>
      </c>
      <c r="AF29" s="345">
        <f>'Summarized Quantified Calcs'!AF29*Values!AF29</f>
        <v>0</v>
      </c>
      <c r="AG29" s="345">
        <f>'Summarized Quantified Calcs'!AG29*Values!AG29</f>
        <v>0</v>
      </c>
      <c r="AH29" s="345">
        <f>'Summarized Quantified Calcs'!AH29*Values!AH29</f>
        <v>0</v>
      </c>
      <c r="AI29" s="345">
        <f>'Summarized Quantified Calcs'!AI29*Values!AI29</f>
        <v>0</v>
      </c>
      <c r="AJ29" s="345">
        <f>'Summarized Quantified Calcs'!AJ29*Values!AJ29</f>
        <v>0</v>
      </c>
      <c r="AK29" s="345">
        <f>'Summarized Quantified Calcs'!AK29*Values!AK29</f>
        <v>0</v>
      </c>
      <c r="AL29" s="345">
        <f>'Summarized Quantified Calcs'!AL29*Values!AL29</f>
        <v>0</v>
      </c>
      <c r="AM29" s="345">
        <f>'Summarized Quantified Calcs'!AM29*Values!AM29</f>
        <v>0</v>
      </c>
      <c r="AN29" s="345">
        <f>'Summarized Quantified Calcs'!AN29*Values!AN29</f>
        <v>0</v>
      </c>
      <c r="AO29" s="345">
        <f>'Summarized Quantified Calcs'!AO29*Values!AO29</f>
        <v>0</v>
      </c>
      <c r="AP29" s="345">
        <f>'Summarized Quantified Calcs'!AP29*Values!AP29</f>
        <v>0</v>
      </c>
      <c r="AQ29" s="345">
        <f>'Summarized Quantified Calcs'!AQ29*Values!AQ29</f>
        <v>0</v>
      </c>
      <c r="AR29" s="345">
        <f>'Summarized Quantified Calcs'!AR29*Values!AR29</f>
        <v>0</v>
      </c>
      <c r="AS29" s="345">
        <f>'Summarized Quantified Calcs'!AS29*Values!AS29</f>
        <v>0</v>
      </c>
      <c r="AT29" s="345">
        <f>'Summarized Quantified Calcs'!AT29*Values!AT29</f>
        <v>0</v>
      </c>
      <c r="AU29" s="345">
        <f>'Summarized Quantified Calcs'!AU29*Values!AU29</f>
        <v>0</v>
      </c>
      <c r="AV29" s="345">
        <f>'Summarized Quantified Calcs'!AV29*Values!AV29</f>
        <v>0</v>
      </c>
      <c r="AW29" s="345">
        <f>'Summarized Quantified Calcs'!AW29*Values!AW29</f>
        <v>0</v>
      </c>
      <c r="AX29" s="345">
        <f>'Summarized Quantified Calcs'!AX29*Values!AX29</f>
        <v>0</v>
      </c>
      <c r="AY29" s="345">
        <f>'Summarized Quantified Calcs'!AY29*Values!AY29</f>
        <v>0</v>
      </c>
      <c r="AZ29" s="345">
        <f>'Summarized Quantified Calcs'!AZ29*Values!AZ29</f>
        <v>0</v>
      </c>
    </row>
    <row r="30" spans="1:52" x14ac:dyDescent="0.25">
      <c r="E30" t="str">
        <f>Values!E30</f>
        <v>Pavement Damage - Auto</v>
      </c>
      <c r="G30" s="356" t="str">
        <f>StockValueC!$H$12&amp;"$"</f>
        <v>2020$</v>
      </c>
      <c r="H30" s="356">
        <f t="shared" si="1"/>
        <v>0</v>
      </c>
      <c r="I30" s="345">
        <f>'Summarized Quantified Calcs'!I30*Values!I30</f>
        <v>0</v>
      </c>
      <c r="J30" s="345">
        <f>'Summarized Quantified Calcs'!J30*Values!J30</f>
        <v>0</v>
      </c>
      <c r="K30" s="345">
        <f>'Summarized Quantified Calcs'!K30*Values!K30</f>
        <v>0</v>
      </c>
      <c r="L30" s="345">
        <f>'Summarized Quantified Calcs'!L30*Values!L30</f>
        <v>0</v>
      </c>
      <c r="M30" s="345">
        <f>'Summarized Quantified Calcs'!M30*Values!M30</f>
        <v>0</v>
      </c>
      <c r="N30" s="345">
        <f>'Summarized Quantified Calcs'!N30*Values!N30</f>
        <v>0</v>
      </c>
      <c r="O30" s="345">
        <f>'Summarized Quantified Calcs'!O30*Values!O30</f>
        <v>0</v>
      </c>
      <c r="P30" s="345">
        <f>'Summarized Quantified Calcs'!P30*Values!P30</f>
        <v>0</v>
      </c>
      <c r="Q30" s="345">
        <f>'Summarized Quantified Calcs'!Q30*Values!Q30</f>
        <v>0</v>
      </c>
      <c r="R30" s="345">
        <f>'Summarized Quantified Calcs'!R30*Values!R30</f>
        <v>0</v>
      </c>
      <c r="S30" s="345">
        <f>'Summarized Quantified Calcs'!S30*Values!S30</f>
        <v>0</v>
      </c>
      <c r="T30" s="345">
        <f>'Summarized Quantified Calcs'!T30*Values!T30</f>
        <v>0</v>
      </c>
      <c r="U30" s="345">
        <f>'Summarized Quantified Calcs'!U30*Values!U30</f>
        <v>0</v>
      </c>
      <c r="V30" s="345">
        <f>'Summarized Quantified Calcs'!V30*Values!V30</f>
        <v>0</v>
      </c>
      <c r="W30" s="345">
        <f>'Summarized Quantified Calcs'!W30*Values!W30</f>
        <v>0</v>
      </c>
      <c r="X30" s="345">
        <f>'Summarized Quantified Calcs'!X30*Values!X30</f>
        <v>0</v>
      </c>
      <c r="Y30" s="345">
        <f>'Summarized Quantified Calcs'!Y30*Values!Y30</f>
        <v>0</v>
      </c>
      <c r="Z30" s="345">
        <f>'Summarized Quantified Calcs'!Z30*Values!Z30</f>
        <v>0</v>
      </c>
      <c r="AA30" s="345">
        <f>'Summarized Quantified Calcs'!AA30*Values!AA30</f>
        <v>0</v>
      </c>
      <c r="AB30" s="345">
        <f>'Summarized Quantified Calcs'!AB30*Values!AB30</f>
        <v>0</v>
      </c>
      <c r="AC30" s="345">
        <f>'Summarized Quantified Calcs'!AC30*Values!AC30</f>
        <v>0</v>
      </c>
      <c r="AD30" s="345">
        <f>'Summarized Quantified Calcs'!AD30*Values!AD30</f>
        <v>0</v>
      </c>
      <c r="AE30" s="345">
        <f>'Summarized Quantified Calcs'!AE30*Values!AE30</f>
        <v>0</v>
      </c>
      <c r="AF30" s="345">
        <f>'Summarized Quantified Calcs'!AF30*Values!AF30</f>
        <v>0</v>
      </c>
      <c r="AG30" s="345">
        <f>'Summarized Quantified Calcs'!AG30*Values!AG30</f>
        <v>0</v>
      </c>
      <c r="AH30" s="345">
        <f>'Summarized Quantified Calcs'!AH30*Values!AH30</f>
        <v>0</v>
      </c>
      <c r="AI30" s="345">
        <f>'Summarized Quantified Calcs'!AI30*Values!AI30</f>
        <v>0</v>
      </c>
      <c r="AJ30" s="345">
        <f>'Summarized Quantified Calcs'!AJ30*Values!AJ30</f>
        <v>0</v>
      </c>
      <c r="AK30" s="345">
        <f>'Summarized Quantified Calcs'!AK30*Values!AK30</f>
        <v>0</v>
      </c>
      <c r="AL30" s="345">
        <f>'Summarized Quantified Calcs'!AL30*Values!AL30</f>
        <v>0</v>
      </c>
      <c r="AM30" s="345">
        <f>'Summarized Quantified Calcs'!AM30*Values!AM30</f>
        <v>0</v>
      </c>
      <c r="AN30" s="345">
        <f>'Summarized Quantified Calcs'!AN30*Values!AN30</f>
        <v>0</v>
      </c>
      <c r="AO30" s="345">
        <f>'Summarized Quantified Calcs'!AO30*Values!AO30</f>
        <v>0</v>
      </c>
      <c r="AP30" s="345">
        <f>'Summarized Quantified Calcs'!AP30*Values!AP30</f>
        <v>0</v>
      </c>
      <c r="AQ30" s="345">
        <f>'Summarized Quantified Calcs'!AQ30*Values!AQ30</f>
        <v>0</v>
      </c>
      <c r="AR30" s="345">
        <f>'Summarized Quantified Calcs'!AR30*Values!AR30</f>
        <v>0</v>
      </c>
      <c r="AS30" s="345">
        <f>'Summarized Quantified Calcs'!AS30*Values!AS30</f>
        <v>0</v>
      </c>
      <c r="AT30" s="345">
        <f>'Summarized Quantified Calcs'!AT30*Values!AT30</f>
        <v>0</v>
      </c>
      <c r="AU30" s="345">
        <f>'Summarized Quantified Calcs'!AU30*Values!AU30</f>
        <v>0</v>
      </c>
      <c r="AV30" s="345">
        <f>'Summarized Quantified Calcs'!AV30*Values!AV30</f>
        <v>0</v>
      </c>
      <c r="AW30" s="345">
        <f>'Summarized Quantified Calcs'!AW30*Values!AW30</f>
        <v>0</v>
      </c>
      <c r="AX30" s="345">
        <f>'Summarized Quantified Calcs'!AX30*Values!AX30</f>
        <v>0</v>
      </c>
      <c r="AY30" s="345">
        <f>'Summarized Quantified Calcs'!AY30*Values!AY30</f>
        <v>0</v>
      </c>
      <c r="AZ30" s="345">
        <f>'Summarized Quantified Calcs'!AZ30*Values!AZ30</f>
        <v>0</v>
      </c>
    </row>
    <row r="31" spans="1:52" x14ac:dyDescent="0.25">
      <c r="E31" t="str">
        <f>Values!E31</f>
        <v>Pavement Damage - Trucks</v>
      </c>
      <c r="G31" s="356" t="str">
        <f>StockValueC!$H$12&amp;"$"</f>
        <v>2020$</v>
      </c>
      <c r="H31" s="356">
        <f t="shared" si="1"/>
        <v>0</v>
      </c>
      <c r="I31" s="345">
        <f>'Summarized Quantified Calcs'!I31*Values!I31</f>
        <v>0</v>
      </c>
      <c r="J31" s="345">
        <f>'Summarized Quantified Calcs'!J31*Values!J31</f>
        <v>0</v>
      </c>
      <c r="K31" s="345">
        <f>'Summarized Quantified Calcs'!K31*Values!K31</f>
        <v>0</v>
      </c>
      <c r="L31" s="345">
        <f>'Summarized Quantified Calcs'!L31*Values!L31</f>
        <v>0</v>
      </c>
      <c r="M31" s="345">
        <f>'Summarized Quantified Calcs'!M31*Values!M31</f>
        <v>0</v>
      </c>
      <c r="N31" s="345">
        <f>'Summarized Quantified Calcs'!N31*Values!N31</f>
        <v>0</v>
      </c>
      <c r="O31" s="345">
        <f>'Summarized Quantified Calcs'!O31*Values!O31</f>
        <v>0</v>
      </c>
      <c r="P31" s="345">
        <f>'Summarized Quantified Calcs'!P31*Values!P31</f>
        <v>0</v>
      </c>
      <c r="Q31" s="345">
        <f>'Summarized Quantified Calcs'!Q31*Values!Q31</f>
        <v>0</v>
      </c>
      <c r="R31" s="345">
        <f>'Summarized Quantified Calcs'!R31*Values!R31</f>
        <v>0</v>
      </c>
      <c r="S31" s="345">
        <f>'Summarized Quantified Calcs'!S31*Values!S31</f>
        <v>0</v>
      </c>
      <c r="T31" s="345">
        <f>'Summarized Quantified Calcs'!T31*Values!T31</f>
        <v>0</v>
      </c>
      <c r="U31" s="345">
        <f>'Summarized Quantified Calcs'!U31*Values!U31</f>
        <v>0</v>
      </c>
      <c r="V31" s="345">
        <f>'Summarized Quantified Calcs'!V31*Values!V31</f>
        <v>0</v>
      </c>
      <c r="W31" s="345">
        <f>'Summarized Quantified Calcs'!W31*Values!W31</f>
        <v>0</v>
      </c>
      <c r="X31" s="345">
        <f>'Summarized Quantified Calcs'!X31*Values!X31</f>
        <v>0</v>
      </c>
      <c r="Y31" s="345">
        <f>'Summarized Quantified Calcs'!Y31*Values!Y31</f>
        <v>0</v>
      </c>
      <c r="Z31" s="345">
        <f>'Summarized Quantified Calcs'!Z31*Values!Z31</f>
        <v>0</v>
      </c>
      <c r="AA31" s="345">
        <f>'Summarized Quantified Calcs'!AA31*Values!AA31</f>
        <v>0</v>
      </c>
      <c r="AB31" s="345">
        <f>'Summarized Quantified Calcs'!AB31*Values!AB31</f>
        <v>0</v>
      </c>
      <c r="AC31" s="345">
        <f>'Summarized Quantified Calcs'!AC31*Values!AC31</f>
        <v>0</v>
      </c>
      <c r="AD31" s="345">
        <f>'Summarized Quantified Calcs'!AD31*Values!AD31</f>
        <v>0</v>
      </c>
      <c r="AE31" s="345">
        <f>'Summarized Quantified Calcs'!AE31*Values!AE31</f>
        <v>0</v>
      </c>
      <c r="AF31" s="345">
        <f>'Summarized Quantified Calcs'!AF31*Values!AF31</f>
        <v>0</v>
      </c>
      <c r="AG31" s="345">
        <f>'Summarized Quantified Calcs'!AG31*Values!AG31</f>
        <v>0</v>
      </c>
      <c r="AH31" s="345">
        <f>'Summarized Quantified Calcs'!AH31*Values!AH31</f>
        <v>0</v>
      </c>
      <c r="AI31" s="345">
        <f>'Summarized Quantified Calcs'!AI31*Values!AI31</f>
        <v>0</v>
      </c>
      <c r="AJ31" s="345">
        <f>'Summarized Quantified Calcs'!AJ31*Values!AJ31</f>
        <v>0</v>
      </c>
      <c r="AK31" s="345">
        <f>'Summarized Quantified Calcs'!AK31*Values!AK31</f>
        <v>0</v>
      </c>
      <c r="AL31" s="345">
        <f>'Summarized Quantified Calcs'!AL31*Values!AL31</f>
        <v>0</v>
      </c>
      <c r="AM31" s="345">
        <f>'Summarized Quantified Calcs'!AM31*Values!AM31</f>
        <v>0</v>
      </c>
      <c r="AN31" s="345">
        <f>'Summarized Quantified Calcs'!AN31*Values!AN31</f>
        <v>0</v>
      </c>
      <c r="AO31" s="345">
        <f>'Summarized Quantified Calcs'!AO31*Values!AO31</f>
        <v>0</v>
      </c>
      <c r="AP31" s="345">
        <f>'Summarized Quantified Calcs'!AP31*Values!AP31</f>
        <v>0</v>
      </c>
      <c r="AQ31" s="345">
        <f>'Summarized Quantified Calcs'!AQ31*Values!AQ31</f>
        <v>0</v>
      </c>
      <c r="AR31" s="345">
        <f>'Summarized Quantified Calcs'!AR31*Values!AR31</f>
        <v>0</v>
      </c>
      <c r="AS31" s="345">
        <f>'Summarized Quantified Calcs'!AS31*Values!AS31</f>
        <v>0</v>
      </c>
      <c r="AT31" s="345">
        <f>'Summarized Quantified Calcs'!AT31*Values!AT31</f>
        <v>0</v>
      </c>
      <c r="AU31" s="345">
        <f>'Summarized Quantified Calcs'!AU31*Values!AU31</f>
        <v>0</v>
      </c>
      <c r="AV31" s="345">
        <f>'Summarized Quantified Calcs'!AV31*Values!AV31</f>
        <v>0</v>
      </c>
      <c r="AW31" s="345">
        <f>'Summarized Quantified Calcs'!AW31*Values!AW31</f>
        <v>0</v>
      </c>
      <c r="AX31" s="345">
        <f>'Summarized Quantified Calcs'!AX31*Values!AX31</f>
        <v>0</v>
      </c>
      <c r="AY31" s="345">
        <f>'Summarized Quantified Calcs'!AY31*Values!AY31</f>
        <v>0</v>
      </c>
      <c r="AZ31" s="345">
        <f>'Summarized Quantified Calcs'!AZ31*Values!AZ31</f>
        <v>0</v>
      </c>
    </row>
    <row r="32" spans="1:52" x14ac:dyDescent="0.25">
      <c r="E32" t="str">
        <f>Values!E32</f>
        <v>Congestion - Auto</v>
      </c>
      <c r="G32" s="356" t="str">
        <f>StockValueC!$H$12&amp;"$"</f>
        <v>2020$</v>
      </c>
      <c r="H32" s="356">
        <f>SUM(I32:AZ32)</f>
        <v>0</v>
      </c>
      <c r="I32" s="345">
        <f>'Summarized Quantified Calcs'!I32*Values!I32</f>
        <v>0</v>
      </c>
      <c r="J32" s="345">
        <f>'Summarized Quantified Calcs'!J32*Values!J32</f>
        <v>0</v>
      </c>
      <c r="K32" s="345">
        <f>'Summarized Quantified Calcs'!K32*Values!K32</f>
        <v>0</v>
      </c>
      <c r="L32" s="345">
        <f>'Summarized Quantified Calcs'!L32*Values!L32</f>
        <v>0</v>
      </c>
      <c r="M32" s="345">
        <f>'Summarized Quantified Calcs'!M32*Values!M32</f>
        <v>0</v>
      </c>
      <c r="N32" s="345">
        <f>'Summarized Quantified Calcs'!N32*Values!N32</f>
        <v>0</v>
      </c>
      <c r="O32" s="345">
        <f>'Summarized Quantified Calcs'!O32*Values!O32</f>
        <v>0</v>
      </c>
      <c r="P32" s="345">
        <f>'Summarized Quantified Calcs'!P32*Values!P32</f>
        <v>0</v>
      </c>
      <c r="Q32" s="345">
        <f>'Summarized Quantified Calcs'!Q32*Values!Q32</f>
        <v>0</v>
      </c>
      <c r="R32" s="345">
        <f>'Summarized Quantified Calcs'!R32*Values!R32</f>
        <v>0</v>
      </c>
      <c r="S32" s="345">
        <f>'Summarized Quantified Calcs'!S32*Values!S32</f>
        <v>0</v>
      </c>
      <c r="T32" s="345">
        <f>'Summarized Quantified Calcs'!T32*Values!T32</f>
        <v>0</v>
      </c>
      <c r="U32" s="345">
        <f>'Summarized Quantified Calcs'!U32*Values!U32</f>
        <v>0</v>
      </c>
      <c r="V32" s="345">
        <f>'Summarized Quantified Calcs'!V32*Values!V32</f>
        <v>0</v>
      </c>
      <c r="W32" s="345">
        <f>'Summarized Quantified Calcs'!W32*Values!W32</f>
        <v>0</v>
      </c>
      <c r="X32" s="345">
        <f>'Summarized Quantified Calcs'!X32*Values!X32</f>
        <v>0</v>
      </c>
      <c r="Y32" s="345">
        <f>'Summarized Quantified Calcs'!Y32*Values!Y32</f>
        <v>0</v>
      </c>
      <c r="Z32" s="345">
        <f>'Summarized Quantified Calcs'!Z32*Values!Z32</f>
        <v>0</v>
      </c>
      <c r="AA32" s="345">
        <f>'Summarized Quantified Calcs'!AA32*Values!AA32</f>
        <v>0</v>
      </c>
      <c r="AB32" s="345">
        <f>'Summarized Quantified Calcs'!AB32*Values!AB32</f>
        <v>0</v>
      </c>
      <c r="AC32" s="345">
        <f>'Summarized Quantified Calcs'!AC32*Values!AC32</f>
        <v>0</v>
      </c>
      <c r="AD32" s="345">
        <f>'Summarized Quantified Calcs'!AD32*Values!AD32</f>
        <v>0</v>
      </c>
      <c r="AE32" s="345">
        <f>'Summarized Quantified Calcs'!AE32*Values!AE32</f>
        <v>0</v>
      </c>
      <c r="AF32" s="345">
        <f>'Summarized Quantified Calcs'!AF32*Values!AF32</f>
        <v>0</v>
      </c>
      <c r="AG32" s="345">
        <f>'Summarized Quantified Calcs'!AG32*Values!AG32</f>
        <v>0</v>
      </c>
      <c r="AH32" s="345">
        <f>'Summarized Quantified Calcs'!AH32*Values!AH32</f>
        <v>0</v>
      </c>
      <c r="AI32" s="345">
        <f>'Summarized Quantified Calcs'!AI32*Values!AI32</f>
        <v>0</v>
      </c>
      <c r="AJ32" s="345">
        <f>'Summarized Quantified Calcs'!AJ32*Values!AJ32</f>
        <v>0</v>
      </c>
      <c r="AK32" s="345">
        <f>'Summarized Quantified Calcs'!AK32*Values!AK32</f>
        <v>0</v>
      </c>
      <c r="AL32" s="345">
        <f>'Summarized Quantified Calcs'!AL32*Values!AL32</f>
        <v>0</v>
      </c>
      <c r="AM32" s="345">
        <f>'Summarized Quantified Calcs'!AM32*Values!AM32</f>
        <v>0</v>
      </c>
      <c r="AN32" s="345">
        <f>'Summarized Quantified Calcs'!AN32*Values!AN32</f>
        <v>0</v>
      </c>
      <c r="AO32" s="345">
        <f>'Summarized Quantified Calcs'!AO32*Values!AO32</f>
        <v>0</v>
      </c>
      <c r="AP32" s="345">
        <f>'Summarized Quantified Calcs'!AP32*Values!AP32</f>
        <v>0</v>
      </c>
      <c r="AQ32" s="345">
        <f>'Summarized Quantified Calcs'!AQ32*Values!AQ32</f>
        <v>0</v>
      </c>
      <c r="AR32" s="345">
        <f>'Summarized Quantified Calcs'!AR32*Values!AR32</f>
        <v>0</v>
      </c>
      <c r="AS32" s="345">
        <f>'Summarized Quantified Calcs'!AS32*Values!AS32</f>
        <v>0</v>
      </c>
      <c r="AT32" s="345">
        <f>'Summarized Quantified Calcs'!AT32*Values!AT32</f>
        <v>0</v>
      </c>
      <c r="AU32" s="345">
        <f>'Summarized Quantified Calcs'!AU32*Values!AU32</f>
        <v>0</v>
      </c>
      <c r="AV32" s="345">
        <f>'Summarized Quantified Calcs'!AV32*Values!AV32</f>
        <v>0</v>
      </c>
      <c r="AW32" s="345">
        <f>'Summarized Quantified Calcs'!AW32*Values!AW32</f>
        <v>0</v>
      </c>
      <c r="AX32" s="345">
        <f>'Summarized Quantified Calcs'!AX32*Values!AX32</f>
        <v>0</v>
      </c>
      <c r="AY32" s="345">
        <f>'Summarized Quantified Calcs'!AY32*Values!AY32</f>
        <v>0</v>
      </c>
      <c r="AZ32" s="345">
        <f>'Summarized Quantified Calcs'!AZ32*Values!AZ32</f>
        <v>0</v>
      </c>
    </row>
    <row r="33" spans="1:52" x14ac:dyDescent="0.25">
      <c r="E33" t="str">
        <f>Values!E33</f>
        <v>Congestion - Truck</v>
      </c>
      <c r="G33" s="356" t="str">
        <f>StockValueC!$H$12&amp;"$"</f>
        <v>2020$</v>
      </c>
      <c r="H33" s="356">
        <f>SUM(I33:AZ33)</f>
        <v>0</v>
      </c>
      <c r="I33" s="345">
        <f>'Summarized Quantified Calcs'!I33*Values!I33</f>
        <v>0</v>
      </c>
      <c r="J33" s="345">
        <f>'Summarized Quantified Calcs'!J33*Values!J33</f>
        <v>0</v>
      </c>
      <c r="K33" s="345">
        <f>'Summarized Quantified Calcs'!K33*Values!K33</f>
        <v>0</v>
      </c>
      <c r="L33" s="345">
        <f>'Summarized Quantified Calcs'!L33*Values!L33</f>
        <v>0</v>
      </c>
      <c r="M33" s="345">
        <f>'Summarized Quantified Calcs'!M33*Values!M33</f>
        <v>0</v>
      </c>
      <c r="N33" s="345">
        <f>'Summarized Quantified Calcs'!N33*Values!N33</f>
        <v>0</v>
      </c>
      <c r="O33" s="345">
        <f>'Summarized Quantified Calcs'!O33*Values!O33</f>
        <v>0</v>
      </c>
      <c r="P33" s="345">
        <f>'Summarized Quantified Calcs'!P33*Values!P33</f>
        <v>0</v>
      </c>
      <c r="Q33" s="345">
        <f>'Summarized Quantified Calcs'!Q33*Values!Q33</f>
        <v>0</v>
      </c>
      <c r="R33" s="345">
        <f>'Summarized Quantified Calcs'!R33*Values!R33</f>
        <v>0</v>
      </c>
      <c r="S33" s="345">
        <f>'Summarized Quantified Calcs'!S33*Values!S33</f>
        <v>0</v>
      </c>
      <c r="T33" s="345">
        <f>'Summarized Quantified Calcs'!T33*Values!T33</f>
        <v>0</v>
      </c>
      <c r="U33" s="345">
        <f>'Summarized Quantified Calcs'!U33*Values!U33</f>
        <v>0</v>
      </c>
      <c r="V33" s="345">
        <f>'Summarized Quantified Calcs'!V33*Values!V33</f>
        <v>0</v>
      </c>
      <c r="W33" s="345">
        <f>'Summarized Quantified Calcs'!W33*Values!W33</f>
        <v>0</v>
      </c>
      <c r="X33" s="345">
        <f>'Summarized Quantified Calcs'!X33*Values!X33</f>
        <v>0</v>
      </c>
      <c r="Y33" s="345">
        <f>'Summarized Quantified Calcs'!Y33*Values!Y33</f>
        <v>0</v>
      </c>
      <c r="Z33" s="345">
        <f>'Summarized Quantified Calcs'!Z33*Values!Z33</f>
        <v>0</v>
      </c>
      <c r="AA33" s="345">
        <f>'Summarized Quantified Calcs'!AA33*Values!AA33</f>
        <v>0</v>
      </c>
      <c r="AB33" s="345">
        <f>'Summarized Quantified Calcs'!AB33*Values!AB33</f>
        <v>0</v>
      </c>
      <c r="AC33" s="345">
        <f>'Summarized Quantified Calcs'!AC33*Values!AC33</f>
        <v>0</v>
      </c>
      <c r="AD33" s="345">
        <f>'Summarized Quantified Calcs'!AD33*Values!AD33</f>
        <v>0</v>
      </c>
      <c r="AE33" s="345">
        <f>'Summarized Quantified Calcs'!AE33*Values!AE33</f>
        <v>0</v>
      </c>
      <c r="AF33" s="345">
        <f>'Summarized Quantified Calcs'!AF33*Values!AF33</f>
        <v>0</v>
      </c>
      <c r="AG33" s="345">
        <f>'Summarized Quantified Calcs'!AG33*Values!AG33</f>
        <v>0</v>
      </c>
      <c r="AH33" s="345">
        <f>'Summarized Quantified Calcs'!AH33*Values!AH33</f>
        <v>0</v>
      </c>
      <c r="AI33" s="345">
        <f>'Summarized Quantified Calcs'!AI33*Values!AI33</f>
        <v>0</v>
      </c>
      <c r="AJ33" s="345">
        <f>'Summarized Quantified Calcs'!AJ33*Values!AJ33</f>
        <v>0</v>
      </c>
      <c r="AK33" s="345">
        <f>'Summarized Quantified Calcs'!AK33*Values!AK33</f>
        <v>0</v>
      </c>
      <c r="AL33" s="345">
        <f>'Summarized Quantified Calcs'!AL33*Values!AL33</f>
        <v>0</v>
      </c>
      <c r="AM33" s="345">
        <f>'Summarized Quantified Calcs'!AM33*Values!AM33</f>
        <v>0</v>
      </c>
      <c r="AN33" s="345">
        <f>'Summarized Quantified Calcs'!AN33*Values!AN33</f>
        <v>0</v>
      </c>
      <c r="AO33" s="345">
        <f>'Summarized Quantified Calcs'!AO33*Values!AO33</f>
        <v>0</v>
      </c>
      <c r="AP33" s="345">
        <f>'Summarized Quantified Calcs'!AP33*Values!AP33</f>
        <v>0</v>
      </c>
      <c r="AQ33" s="345">
        <f>'Summarized Quantified Calcs'!AQ33*Values!AQ33</f>
        <v>0</v>
      </c>
      <c r="AR33" s="345">
        <f>'Summarized Quantified Calcs'!AR33*Values!AR33</f>
        <v>0</v>
      </c>
      <c r="AS33" s="345">
        <f>'Summarized Quantified Calcs'!AS33*Values!AS33</f>
        <v>0</v>
      </c>
      <c r="AT33" s="345">
        <f>'Summarized Quantified Calcs'!AT33*Values!AT33</f>
        <v>0</v>
      </c>
      <c r="AU33" s="345">
        <f>'Summarized Quantified Calcs'!AU33*Values!AU33</f>
        <v>0</v>
      </c>
      <c r="AV33" s="345">
        <f>'Summarized Quantified Calcs'!AV33*Values!AV33</f>
        <v>0</v>
      </c>
      <c r="AW33" s="345">
        <f>'Summarized Quantified Calcs'!AW33*Values!AW33</f>
        <v>0</v>
      </c>
      <c r="AX33" s="345">
        <f>'Summarized Quantified Calcs'!AX33*Values!AX33</f>
        <v>0</v>
      </c>
      <c r="AY33" s="345">
        <f>'Summarized Quantified Calcs'!AY33*Values!AY33</f>
        <v>0</v>
      </c>
      <c r="AZ33" s="345">
        <f>'Summarized Quantified Calcs'!AZ33*Values!AZ33</f>
        <v>0</v>
      </c>
    </row>
    <row r="34" spans="1:52" x14ac:dyDescent="0.25">
      <c r="E34" t="str">
        <f>Values!E34</f>
        <v>Noise - Auto</v>
      </c>
      <c r="G34" s="356" t="str">
        <f>StockValueC!$H$12&amp;"$"</f>
        <v>2020$</v>
      </c>
      <c r="H34" s="356">
        <f t="shared" si="1"/>
        <v>0</v>
      </c>
      <c r="I34" s="345">
        <f>'Summarized Quantified Calcs'!I34*Values!I34</f>
        <v>0</v>
      </c>
      <c r="J34" s="345">
        <f>'Summarized Quantified Calcs'!J34*Values!J34</f>
        <v>0</v>
      </c>
      <c r="K34" s="345">
        <f>'Summarized Quantified Calcs'!K34*Values!K34</f>
        <v>0</v>
      </c>
      <c r="L34" s="345">
        <f>'Summarized Quantified Calcs'!L34*Values!L34</f>
        <v>0</v>
      </c>
      <c r="M34" s="345">
        <f>'Summarized Quantified Calcs'!M34*Values!M34</f>
        <v>0</v>
      </c>
      <c r="N34" s="345">
        <f>'Summarized Quantified Calcs'!N34*Values!N34</f>
        <v>0</v>
      </c>
      <c r="O34" s="345">
        <f>'Summarized Quantified Calcs'!O34*Values!O34</f>
        <v>0</v>
      </c>
      <c r="P34" s="345">
        <f>'Summarized Quantified Calcs'!P34*Values!P34</f>
        <v>0</v>
      </c>
      <c r="Q34" s="345">
        <f>'Summarized Quantified Calcs'!Q34*Values!Q34</f>
        <v>0</v>
      </c>
      <c r="R34" s="345">
        <f>'Summarized Quantified Calcs'!R34*Values!R34</f>
        <v>0</v>
      </c>
      <c r="S34" s="345">
        <f>'Summarized Quantified Calcs'!S34*Values!S34</f>
        <v>0</v>
      </c>
      <c r="T34" s="345">
        <f>'Summarized Quantified Calcs'!T34*Values!T34</f>
        <v>0</v>
      </c>
      <c r="U34" s="345">
        <f>'Summarized Quantified Calcs'!U34*Values!U34</f>
        <v>0</v>
      </c>
      <c r="V34" s="345">
        <f>'Summarized Quantified Calcs'!V34*Values!V34</f>
        <v>0</v>
      </c>
      <c r="W34" s="345">
        <f>'Summarized Quantified Calcs'!W34*Values!W34</f>
        <v>0</v>
      </c>
      <c r="X34" s="345">
        <f>'Summarized Quantified Calcs'!X34*Values!X34</f>
        <v>0</v>
      </c>
      <c r="Y34" s="345">
        <f>'Summarized Quantified Calcs'!Y34*Values!Y34</f>
        <v>0</v>
      </c>
      <c r="Z34" s="345">
        <f>'Summarized Quantified Calcs'!Z34*Values!Z34</f>
        <v>0</v>
      </c>
      <c r="AA34" s="345">
        <f>'Summarized Quantified Calcs'!AA34*Values!AA34</f>
        <v>0</v>
      </c>
      <c r="AB34" s="345">
        <f>'Summarized Quantified Calcs'!AB34*Values!AB34</f>
        <v>0</v>
      </c>
      <c r="AC34" s="345">
        <f>'Summarized Quantified Calcs'!AC34*Values!AC34</f>
        <v>0</v>
      </c>
      <c r="AD34" s="345">
        <f>'Summarized Quantified Calcs'!AD34*Values!AD34</f>
        <v>0</v>
      </c>
      <c r="AE34" s="345">
        <f>'Summarized Quantified Calcs'!AE34*Values!AE34</f>
        <v>0</v>
      </c>
      <c r="AF34" s="345">
        <f>'Summarized Quantified Calcs'!AF34*Values!AF34</f>
        <v>0</v>
      </c>
      <c r="AG34" s="345">
        <f>'Summarized Quantified Calcs'!AG34*Values!AG34</f>
        <v>0</v>
      </c>
      <c r="AH34" s="345">
        <f>'Summarized Quantified Calcs'!AH34*Values!AH34</f>
        <v>0</v>
      </c>
      <c r="AI34" s="345">
        <f>'Summarized Quantified Calcs'!AI34*Values!AI34</f>
        <v>0</v>
      </c>
      <c r="AJ34" s="345">
        <f>'Summarized Quantified Calcs'!AJ34*Values!AJ34</f>
        <v>0</v>
      </c>
      <c r="AK34" s="345">
        <f>'Summarized Quantified Calcs'!AK34*Values!AK34</f>
        <v>0</v>
      </c>
      <c r="AL34" s="345">
        <f>'Summarized Quantified Calcs'!AL34*Values!AL34</f>
        <v>0</v>
      </c>
      <c r="AM34" s="345">
        <f>'Summarized Quantified Calcs'!AM34*Values!AM34</f>
        <v>0</v>
      </c>
      <c r="AN34" s="345">
        <f>'Summarized Quantified Calcs'!AN34*Values!AN34</f>
        <v>0</v>
      </c>
      <c r="AO34" s="345">
        <f>'Summarized Quantified Calcs'!AO34*Values!AO34</f>
        <v>0</v>
      </c>
      <c r="AP34" s="345">
        <f>'Summarized Quantified Calcs'!AP34*Values!AP34</f>
        <v>0</v>
      </c>
      <c r="AQ34" s="345">
        <f>'Summarized Quantified Calcs'!AQ34*Values!AQ34</f>
        <v>0</v>
      </c>
      <c r="AR34" s="345">
        <f>'Summarized Quantified Calcs'!AR34*Values!AR34</f>
        <v>0</v>
      </c>
      <c r="AS34" s="345">
        <f>'Summarized Quantified Calcs'!AS34*Values!AS34</f>
        <v>0</v>
      </c>
      <c r="AT34" s="345">
        <f>'Summarized Quantified Calcs'!AT34*Values!AT34</f>
        <v>0</v>
      </c>
      <c r="AU34" s="345">
        <f>'Summarized Quantified Calcs'!AU34*Values!AU34</f>
        <v>0</v>
      </c>
      <c r="AV34" s="345">
        <f>'Summarized Quantified Calcs'!AV34*Values!AV34</f>
        <v>0</v>
      </c>
      <c r="AW34" s="345">
        <f>'Summarized Quantified Calcs'!AW34*Values!AW34</f>
        <v>0</v>
      </c>
      <c r="AX34" s="345">
        <f>'Summarized Quantified Calcs'!AX34*Values!AX34</f>
        <v>0</v>
      </c>
      <c r="AY34" s="345">
        <f>'Summarized Quantified Calcs'!AY34*Values!AY34</f>
        <v>0</v>
      </c>
      <c r="AZ34" s="345">
        <f>'Summarized Quantified Calcs'!AZ34*Values!AZ34</f>
        <v>0</v>
      </c>
    </row>
    <row r="35" spans="1:52" x14ac:dyDescent="0.25">
      <c r="E35" t="str">
        <f>Values!E35</f>
        <v>Noise - Truck</v>
      </c>
      <c r="G35" s="356" t="str">
        <f>StockValueC!$H$12&amp;"$"</f>
        <v>2020$</v>
      </c>
      <c r="H35" s="356">
        <f t="shared" si="1"/>
        <v>0</v>
      </c>
      <c r="I35" s="345">
        <f>'Summarized Quantified Calcs'!I35*Values!I35</f>
        <v>0</v>
      </c>
      <c r="J35" s="345">
        <f>'Summarized Quantified Calcs'!J35*Values!J35</f>
        <v>0</v>
      </c>
      <c r="K35" s="345">
        <f>'Summarized Quantified Calcs'!K35*Values!K35</f>
        <v>0</v>
      </c>
      <c r="L35" s="345">
        <f>'Summarized Quantified Calcs'!L35*Values!L35</f>
        <v>0</v>
      </c>
      <c r="M35" s="345">
        <f>'Summarized Quantified Calcs'!M35*Values!M35</f>
        <v>0</v>
      </c>
      <c r="N35" s="345">
        <f>'Summarized Quantified Calcs'!N35*Values!N35</f>
        <v>0</v>
      </c>
      <c r="O35" s="345">
        <f>'Summarized Quantified Calcs'!O35*Values!O35</f>
        <v>0</v>
      </c>
      <c r="P35" s="345">
        <f>'Summarized Quantified Calcs'!P35*Values!P35</f>
        <v>0</v>
      </c>
      <c r="Q35" s="345">
        <f>'Summarized Quantified Calcs'!Q35*Values!Q35</f>
        <v>0</v>
      </c>
      <c r="R35" s="345">
        <f>'Summarized Quantified Calcs'!R35*Values!R35</f>
        <v>0</v>
      </c>
      <c r="S35" s="345">
        <f>'Summarized Quantified Calcs'!S35*Values!S35</f>
        <v>0</v>
      </c>
      <c r="T35" s="345">
        <f>'Summarized Quantified Calcs'!T35*Values!T35</f>
        <v>0</v>
      </c>
      <c r="U35" s="345">
        <f>'Summarized Quantified Calcs'!U35*Values!U35</f>
        <v>0</v>
      </c>
      <c r="V35" s="345">
        <f>'Summarized Quantified Calcs'!V35*Values!V35</f>
        <v>0</v>
      </c>
      <c r="W35" s="345">
        <f>'Summarized Quantified Calcs'!W35*Values!W35</f>
        <v>0</v>
      </c>
      <c r="X35" s="345">
        <f>'Summarized Quantified Calcs'!X35*Values!X35</f>
        <v>0</v>
      </c>
      <c r="Y35" s="345">
        <f>'Summarized Quantified Calcs'!Y35*Values!Y35</f>
        <v>0</v>
      </c>
      <c r="Z35" s="345">
        <f>'Summarized Quantified Calcs'!Z35*Values!Z35</f>
        <v>0</v>
      </c>
      <c r="AA35" s="345">
        <f>'Summarized Quantified Calcs'!AA35*Values!AA35</f>
        <v>0</v>
      </c>
      <c r="AB35" s="345">
        <f>'Summarized Quantified Calcs'!AB35*Values!AB35</f>
        <v>0</v>
      </c>
      <c r="AC35" s="345">
        <f>'Summarized Quantified Calcs'!AC35*Values!AC35</f>
        <v>0</v>
      </c>
      <c r="AD35" s="345">
        <f>'Summarized Quantified Calcs'!AD35*Values!AD35</f>
        <v>0</v>
      </c>
      <c r="AE35" s="345">
        <f>'Summarized Quantified Calcs'!AE35*Values!AE35</f>
        <v>0</v>
      </c>
      <c r="AF35" s="345">
        <f>'Summarized Quantified Calcs'!AF35*Values!AF35</f>
        <v>0</v>
      </c>
      <c r="AG35" s="345">
        <f>'Summarized Quantified Calcs'!AG35*Values!AG35</f>
        <v>0</v>
      </c>
      <c r="AH35" s="345">
        <f>'Summarized Quantified Calcs'!AH35*Values!AH35</f>
        <v>0</v>
      </c>
      <c r="AI35" s="345">
        <f>'Summarized Quantified Calcs'!AI35*Values!AI35</f>
        <v>0</v>
      </c>
      <c r="AJ35" s="345">
        <f>'Summarized Quantified Calcs'!AJ35*Values!AJ35</f>
        <v>0</v>
      </c>
      <c r="AK35" s="345">
        <f>'Summarized Quantified Calcs'!AK35*Values!AK35</f>
        <v>0</v>
      </c>
      <c r="AL35" s="345">
        <f>'Summarized Quantified Calcs'!AL35*Values!AL35</f>
        <v>0</v>
      </c>
      <c r="AM35" s="345">
        <f>'Summarized Quantified Calcs'!AM35*Values!AM35</f>
        <v>0</v>
      </c>
      <c r="AN35" s="345">
        <f>'Summarized Quantified Calcs'!AN35*Values!AN35</f>
        <v>0</v>
      </c>
      <c r="AO35" s="345">
        <f>'Summarized Quantified Calcs'!AO35*Values!AO35</f>
        <v>0</v>
      </c>
      <c r="AP35" s="345">
        <f>'Summarized Quantified Calcs'!AP35*Values!AP35</f>
        <v>0</v>
      </c>
      <c r="AQ35" s="345">
        <f>'Summarized Quantified Calcs'!AQ35*Values!AQ35</f>
        <v>0</v>
      </c>
      <c r="AR35" s="345">
        <f>'Summarized Quantified Calcs'!AR35*Values!AR35</f>
        <v>0</v>
      </c>
      <c r="AS35" s="345">
        <f>'Summarized Quantified Calcs'!AS35*Values!AS35</f>
        <v>0</v>
      </c>
      <c r="AT35" s="345">
        <f>'Summarized Quantified Calcs'!AT35*Values!AT35</f>
        <v>0</v>
      </c>
      <c r="AU35" s="345">
        <f>'Summarized Quantified Calcs'!AU35*Values!AU35</f>
        <v>0</v>
      </c>
      <c r="AV35" s="345">
        <f>'Summarized Quantified Calcs'!AV35*Values!AV35</f>
        <v>0</v>
      </c>
      <c r="AW35" s="345">
        <f>'Summarized Quantified Calcs'!AW35*Values!AW35</f>
        <v>0</v>
      </c>
      <c r="AX35" s="345">
        <f>'Summarized Quantified Calcs'!AX35*Values!AX35</f>
        <v>0</v>
      </c>
      <c r="AY35" s="345">
        <f>'Summarized Quantified Calcs'!AY35*Values!AY35</f>
        <v>0</v>
      </c>
      <c r="AZ35" s="345">
        <f>'Summarized Quantified Calcs'!AZ35*Values!AZ35</f>
        <v>0</v>
      </c>
    </row>
    <row r="36" spans="1:52" x14ac:dyDescent="0.25">
      <c r="E36" t="str">
        <f>Values!E36</f>
        <v>Pedestrians - Sidewalk</v>
      </c>
      <c r="G36" s="356" t="str">
        <f>StockValueC!$H$12&amp;"$"</f>
        <v>2020$</v>
      </c>
      <c r="H36" s="356">
        <f>SUM(I36:AZ36)</f>
        <v>0</v>
      </c>
      <c r="I36" s="345">
        <f>'Summarized Quantified Calcs'!I36*Values!I36</f>
        <v>0</v>
      </c>
      <c r="J36" s="345">
        <f>'Summarized Quantified Calcs'!J36*Values!J36</f>
        <v>0</v>
      </c>
      <c r="K36" s="345">
        <f>'Summarized Quantified Calcs'!K36*Values!K36</f>
        <v>0</v>
      </c>
      <c r="L36" s="345">
        <f>'Summarized Quantified Calcs'!L36*Values!L36</f>
        <v>0</v>
      </c>
      <c r="M36" s="345">
        <f>'Summarized Quantified Calcs'!M36*Values!M36</f>
        <v>0</v>
      </c>
      <c r="N36" s="345">
        <f>'Summarized Quantified Calcs'!N36*Values!N36</f>
        <v>0</v>
      </c>
      <c r="O36" s="345">
        <f>'Summarized Quantified Calcs'!O36*Values!O36</f>
        <v>0</v>
      </c>
      <c r="P36" s="345">
        <f>'Summarized Quantified Calcs'!P36*Values!P36</f>
        <v>0</v>
      </c>
      <c r="Q36" s="345">
        <f>'Summarized Quantified Calcs'!Q36*Values!Q36</f>
        <v>0</v>
      </c>
      <c r="R36" s="345">
        <f>'Summarized Quantified Calcs'!R36*Values!R36</f>
        <v>0</v>
      </c>
      <c r="S36" s="345">
        <f>'Summarized Quantified Calcs'!S36*Values!S36</f>
        <v>0</v>
      </c>
      <c r="T36" s="345">
        <f>'Summarized Quantified Calcs'!T36*Values!T36</f>
        <v>0</v>
      </c>
      <c r="U36" s="345">
        <f>'Summarized Quantified Calcs'!U36*Values!U36</f>
        <v>0</v>
      </c>
      <c r="V36" s="345">
        <f>'Summarized Quantified Calcs'!V36*Values!V36</f>
        <v>0</v>
      </c>
      <c r="W36" s="345">
        <f>'Summarized Quantified Calcs'!W36*Values!W36</f>
        <v>0</v>
      </c>
      <c r="X36" s="345">
        <f>'Summarized Quantified Calcs'!X36*Values!X36</f>
        <v>0</v>
      </c>
      <c r="Y36" s="345">
        <f>'Summarized Quantified Calcs'!Y36*Values!Y36</f>
        <v>0</v>
      </c>
      <c r="Z36" s="345">
        <f>'Summarized Quantified Calcs'!Z36*Values!Z36</f>
        <v>0</v>
      </c>
      <c r="AA36" s="345">
        <f>'Summarized Quantified Calcs'!AA36*Values!AA36</f>
        <v>0</v>
      </c>
      <c r="AB36" s="345">
        <f>'Summarized Quantified Calcs'!AB36*Values!AB36</f>
        <v>0</v>
      </c>
      <c r="AC36" s="345">
        <f>'Summarized Quantified Calcs'!AC36*Values!AC36</f>
        <v>0</v>
      </c>
      <c r="AD36" s="345">
        <f>'Summarized Quantified Calcs'!AD36*Values!AD36</f>
        <v>0</v>
      </c>
      <c r="AE36" s="345">
        <f>'Summarized Quantified Calcs'!AE36*Values!AE36</f>
        <v>0</v>
      </c>
      <c r="AF36" s="345">
        <f>'Summarized Quantified Calcs'!AF36*Values!AF36</f>
        <v>0</v>
      </c>
      <c r="AG36" s="345">
        <f>'Summarized Quantified Calcs'!AG36*Values!AG36</f>
        <v>0</v>
      </c>
      <c r="AH36" s="345">
        <f>'Summarized Quantified Calcs'!AH36*Values!AH36</f>
        <v>0</v>
      </c>
      <c r="AI36" s="345">
        <f>'Summarized Quantified Calcs'!AI36*Values!AI36</f>
        <v>0</v>
      </c>
      <c r="AJ36" s="345">
        <f>'Summarized Quantified Calcs'!AJ36*Values!AJ36</f>
        <v>0</v>
      </c>
      <c r="AK36" s="345">
        <f>'Summarized Quantified Calcs'!AK36*Values!AK36</f>
        <v>0</v>
      </c>
      <c r="AL36" s="345">
        <f>'Summarized Quantified Calcs'!AL36*Values!AL36</f>
        <v>0</v>
      </c>
      <c r="AM36" s="345">
        <f>'Summarized Quantified Calcs'!AM36*Values!AM36</f>
        <v>0</v>
      </c>
      <c r="AN36" s="345">
        <f>'Summarized Quantified Calcs'!AN36*Values!AN36</f>
        <v>0</v>
      </c>
      <c r="AO36" s="345">
        <f>'Summarized Quantified Calcs'!AO36*Values!AO36</f>
        <v>0</v>
      </c>
      <c r="AP36" s="345">
        <f>'Summarized Quantified Calcs'!AP36*Values!AP36</f>
        <v>0</v>
      </c>
      <c r="AQ36" s="345">
        <f>'Summarized Quantified Calcs'!AQ36*Values!AQ36</f>
        <v>0</v>
      </c>
      <c r="AR36" s="345">
        <f>'Summarized Quantified Calcs'!AR36*Values!AR36</f>
        <v>0</v>
      </c>
      <c r="AS36" s="345">
        <f>'Summarized Quantified Calcs'!AS36*Values!AS36</f>
        <v>0</v>
      </c>
      <c r="AT36" s="345">
        <f>'Summarized Quantified Calcs'!AT36*Values!AT36</f>
        <v>0</v>
      </c>
      <c r="AU36" s="345">
        <f>'Summarized Quantified Calcs'!AU36*Values!AU36</f>
        <v>0</v>
      </c>
      <c r="AV36" s="345">
        <f>'Summarized Quantified Calcs'!AV36*Values!AV36</f>
        <v>0</v>
      </c>
      <c r="AW36" s="345">
        <f>'Summarized Quantified Calcs'!AW36*Values!AW36</f>
        <v>0</v>
      </c>
      <c r="AX36" s="345">
        <f>'Summarized Quantified Calcs'!AX36*Values!AX36</f>
        <v>0</v>
      </c>
      <c r="AY36" s="345">
        <f>'Summarized Quantified Calcs'!AY36*Values!AY36</f>
        <v>0</v>
      </c>
      <c r="AZ36" s="345">
        <f>'Summarized Quantified Calcs'!AZ36*Values!AZ36</f>
        <v>0</v>
      </c>
    </row>
    <row r="37" spans="1:52" x14ac:dyDescent="0.25">
      <c r="E37" t="str">
        <f>Values!E37</f>
        <v>Pedestrians - Marked Crosswalk</v>
      </c>
      <c r="G37" s="356" t="str">
        <f>StockValueC!$H$12&amp;"$"</f>
        <v>2020$</v>
      </c>
      <c r="H37" s="356">
        <f>SUM(I37:AZ37)</f>
        <v>0</v>
      </c>
      <c r="I37" s="345">
        <f>'Summarized Quantified Calcs'!I37*Values!I37</f>
        <v>0</v>
      </c>
      <c r="J37" s="345">
        <f>'Summarized Quantified Calcs'!J37*Values!J37</f>
        <v>0</v>
      </c>
      <c r="K37" s="345">
        <f>'Summarized Quantified Calcs'!K37*Values!K37</f>
        <v>0</v>
      </c>
      <c r="L37" s="345">
        <f>'Summarized Quantified Calcs'!L37*Values!L37</f>
        <v>0</v>
      </c>
      <c r="M37" s="345">
        <f>'Summarized Quantified Calcs'!M37*Values!M37</f>
        <v>0</v>
      </c>
      <c r="N37" s="345">
        <f>'Summarized Quantified Calcs'!N37*Values!N37</f>
        <v>0</v>
      </c>
      <c r="O37" s="345">
        <f>'Summarized Quantified Calcs'!O37*Values!O37</f>
        <v>0</v>
      </c>
      <c r="P37" s="345">
        <f>'Summarized Quantified Calcs'!P37*Values!P37</f>
        <v>0</v>
      </c>
      <c r="Q37" s="345">
        <f>'Summarized Quantified Calcs'!Q37*Values!Q37</f>
        <v>0</v>
      </c>
      <c r="R37" s="345">
        <f>'Summarized Quantified Calcs'!R37*Values!R37</f>
        <v>0</v>
      </c>
      <c r="S37" s="345">
        <f>'Summarized Quantified Calcs'!S37*Values!S37</f>
        <v>0</v>
      </c>
      <c r="T37" s="345">
        <f>'Summarized Quantified Calcs'!T37*Values!T37</f>
        <v>0</v>
      </c>
      <c r="U37" s="345">
        <f>'Summarized Quantified Calcs'!U37*Values!U37</f>
        <v>0</v>
      </c>
      <c r="V37" s="345">
        <f>'Summarized Quantified Calcs'!V37*Values!V37</f>
        <v>0</v>
      </c>
      <c r="W37" s="345">
        <f>'Summarized Quantified Calcs'!W37*Values!W37</f>
        <v>0</v>
      </c>
      <c r="X37" s="345">
        <f>'Summarized Quantified Calcs'!X37*Values!X37</f>
        <v>0</v>
      </c>
      <c r="Y37" s="345">
        <f>'Summarized Quantified Calcs'!Y37*Values!Y37</f>
        <v>0</v>
      </c>
      <c r="Z37" s="345">
        <f>'Summarized Quantified Calcs'!Z37*Values!Z37</f>
        <v>0</v>
      </c>
      <c r="AA37" s="345">
        <f>'Summarized Quantified Calcs'!AA37*Values!AA37</f>
        <v>0</v>
      </c>
      <c r="AB37" s="345">
        <f>'Summarized Quantified Calcs'!AB37*Values!AB37</f>
        <v>0</v>
      </c>
      <c r="AC37" s="345">
        <f>'Summarized Quantified Calcs'!AC37*Values!AC37</f>
        <v>0</v>
      </c>
      <c r="AD37" s="345">
        <f>'Summarized Quantified Calcs'!AD37*Values!AD37</f>
        <v>0</v>
      </c>
      <c r="AE37" s="345">
        <f>'Summarized Quantified Calcs'!AE37*Values!AE37</f>
        <v>0</v>
      </c>
      <c r="AF37" s="345">
        <f>'Summarized Quantified Calcs'!AF37*Values!AF37</f>
        <v>0</v>
      </c>
      <c r="AG37" s="345">
        <f>'Summarized Quantified Calcs'!AG37*Values!AG37</f>
        <v>0</v>
      </c>
      <c r="AH37" s="345">
        <f>'Summarized Quantified Calcs'!AH37*Values!AH37</f>
        <v>0</v>
      </c>
      <c r="AI37" s="345">
        <f>'Summarized Quantified Calcs'!AI37*Values!AI37</f>
        <v>0</v>
      </c>
      <c r="AJ37" s="345">
        <f>'Summarized Quantified Calcs'!AJ37*Values!AJ37</f>
        <v>0</v>
      </c>
      <c r="AK37" s="345">
        <f>'Summarized Quantified Calcs'!AK37*Values!AK37</f>
        <v>0</v>
      </c>
      <c r="AL37" s="345">
        <f>'Summarized Quantified Calcs'!AL37*Values!AL37</f>
        <v>0</v>
      </c>
      <c r="AM37" s="345">
        <f>'Summarized Quantified Calcs'!AM37*Values!AM37</f>
        <v>0</v>
      </c>
      <c r="AN37" s="345">
        <f>'Summarized Quantified Calcs'!AN37*Values!AN37</f>
        <v>0</v>
      </c>
      <c r="AO37" s="345">
        <f>'Summarized Quantified Calcs'!AO37*Values!AO37</f>
        <v>0</v>
      </c>
      <c r="AP37" s="345">
        <f>'Summarized Quantified Calcs'!AP37*Values!AP37</f>
        <v>0</v>
      </c>
      <c r="AQ37" s="345">
        <f>'Summarized Quantified Calcs'!AQ37*Values!AQ37</f>
        <v>0</v>
      </c>
      <c r="AR37" s="345">
        <f>'Summarized Quantified Calcs'!AR37*Values!AR37</f>
        <v>0</v>
      </c>
      <c r="AS37" s="345">
        <f>'Summarized Quantified Calcs'!AS37*Values!AS37</f>
        <v>0</v>
      </c>
      <c r="AT37" s="345">
        <f>'Summarized Quantified Calcs'!AT37*Values!AT37</f>
        <v>0</v>
      </c>
      <c r="AU37" s="345">
        <f>'Summarized Quantified Calcs'!AU37*Values!AU37</f>
        <v>0</v>
      </c>
      <c r="AV37" s="345">
        <f>'Summarized Quantified Calcs'!AV37*Values!AV37</f>
        <v>0</v>
      </c>
      <c r="AW37" s="345">
        <f>'Summarized Quantified Calcs'!AW37*Values!AW37</f>
        <v>0</v>
      </c>
      <c r="AX37" s="345">
        <f>'Summarized Quantified Calcs'!AX37*Values!AX37</f>
        <v>0</v>
      </c>
      <c r="AY37" s="345">
        <f>'Summarized Quantified Calcs'!AY37*Values!AY37</f>
        <v>0</v>
      </c>
      <c r="AZ37" s="345">
        <f>'Summarized Quantified Calcs'!AZ37*Values!AZ37</f>
        <v>0</v>
      </c>
    </row>
    <row r="38" spans="1:52" x14ac:dyDescent="0.25">
      <c r="E38" t="str">
        <f>Values!E38</f>
        <v>Pedestrians - Signal</v>
      </c>
      <c r="G38" s="356" t="str">
        <f>StockValueC!$H$12&amp;"$"</f>
        <v>2020$</v>
      </c>
      <c r="H38" s="356">
        <f>SUM(I38:AZ38)</f>
        <v>0</v>
      </c>
      <c r="I38" s="345">
        <f>'Summarized Quantified Calcs'!I38*Values!I38</f>
        <v>0</v>
      </c>
      <c r="J38" s="345">
        <f>'Summarized Quantified Calcs'!J38*Values!J38</f>
        <v>0</v>
      </c>
      <c r="K38" s="345">
        <f>'Summarized Quantified Calcs'!K38*Values!K38</f>
        <v>0</v>
      </c>
      <c r="L38" s="345">
        <f>'Summarized Quantified Calcs'!L38*Values!L38</f>
        <v>0</v>
      </c>
      <c r="M38" s="345">
        <f>'Summarized Quantified Calcs'!M38*Values!M38</f>
        <v>0</v>
      </c>
      <c r="N38" s="345">
        <f>'Summarized Quantified Calcs'!N38*Values!N38</f>
        <v>0</v>
      </c>
      <c r="O38" s="345">
        <f>'Summarized Quantified Calcs'!O38*Values!O38</f>
        <v>0</v>
      </c>
      <c r="P38" s="345">
        <f>'Summarized Quantified Calcs'!P38*Values!P38</f>
        <v>0</v>
      </c>
      <c r="Q38" s="345">
        <f>'Summarized Quantified Calcs'!Q38*Values!Q38</f>
        <v>0</v>
      </c>
      <c r="R38" s="345">
        <f>'Summarized Quantified Calcs'!R38*Values!R38</f>
        <v>0</v>
      </c>
      <c r="S38" s="345">
        <f>'Summarized Quantified Calcs'!S38*Values!S38</f>
        <v>0</v>
      </c>
      <c r="T38" s="345">
        <f>'Summarized Quantified Calcs'!T38*Values!T38</f>
        <v>0</v>
      </c>
      <c r="U38" s="345">
        <f>'Summarized Quantified Calcs'!U38*Values!U38</f>
        <v>0</v>
      </c>
      <c r="V38" s="345">
        <f>'Summarized Quantified Calcs'!V38*Values!V38</f>
        <v>0</v>
      </c>
      <c r="W38" s="345">
        <f>'Summarized Quantified Calcs'!W38*Values!W38</f>
        <v>0</v>
      </c>
      <c r="X38" s="345">
        <f>'Summarized Quantified Calcs'!X38*Values!X38</f>
        <v>0</v>
      </c>
      <c r="Y38" s="345">
        <f>'Summarized Quantified Calcs'!Y38*Values!Y38</f>
        <v>0</v>
      </c>
      <c r="Z38" s="345">
        <f>'Summarized Quantified Calcs'!Z38*Values!Z38</f>
        <v>0</v>
      </c>
      <c r="AA38" s="345">
        <f>'Summarized Quantified Calcs'!AA38*Values!AA38</f>
        <v>0</v>
      </c>
      <c r="AB38" s="345">
        <f>'Summarized Quantified Calcs'!AB38*Values!AB38</f>
        <v>0</v>
      </c>
      <c r="AC38" s="345">
        <f>'Summarized Quantified Calcs'!AC38*Values!AC38</f>
        <v>0</v>
      </c>
      <c r="AD38" s="345">
        <f>'Summarized Quantified Calcs'!AD38*Values!AD38</f>
        <v>0</v>
      </c>
      <c r="AE38" s="345">
        <f>'Summarized Quantified Calcs'!AE38*Values!AE38</f>
        <v>0</v>
      </c>
      <c r="AF38" s="345">
        <f>'Summarized Quantified Calcs'!AF38*Values!AF38</f>
        <v>0</v>
      </c>
      <c r="AG38" s="345">
        <f>'Summarized Quantified Calcs'!AG38*Values!AG38</f>
        <v>0</v>
      </c>
      <c r="AH38" s="345">
        <f>'Summarized Quantified Calcs'!AH38*Values!AH38</f>
        <v>0</v>
      </c>
      <c r="AI38" s="345">
        <f>'Summarized Quantified Calcs'!AI38*Values!AI38</f>
        <v>0</v>
      </c>
      <c r="AJ38" s="345">
        <f>'Summarized Quantified Calcs'!AJ38*Values!AJ38</f>
        <v>0</v>
      </c>
      <c r="AK38" s="345">
        <f>'Summarized Quantified Calcs'!AK38*Values!AK38</f>
        <v>0</v>
      </c>
      <c r="AL38" s="345">
        <f>'Summarized Quantified Calcs'!AL38*Values!AL38</f>
        <v>0</v>
      </c>
      <c r="AM38" s="345">
        <f>'Summarized Quantified Calcs'!AM38*Values!AM38</f>
        <v>0</v>
      </c>
      <c r="AN38" s="345">
        <f>'Summarized Quantified Calcs'!AN38*Values!AN38</f>
        <v>0</v>
      </c>
      <c r="AO38" s="345">
        <f>'Summarized Quantified Calcs'!AO38*Values!AO38</f>
        <v>0</v>
      </c>
      <c r="AP38" s="345">
        <f>'Summarized Quantified Calcs'!AP38*Values!AP38</f>
        <v>0</v>
      </c>
      <c r="AQ38" s="345">
        <f>'Summarized Quantified Calcs'!AQ38*Values!AQ38</f>
        <v>0</v>
      </c>
      <c r="AR38" s="345">
        <f>'Summarized Quantified Calcs'!AR38*Values!AR38</f>
        <v>0</v>
      </c>
      <c r="AS38" s="345">
        <f>'Summarized Quantified Calcs'!AS38*Values!AS38</f>
        <v>0</v>
      </c>
      <c r="AT38" s="345">
        <f>'Summarized Quantified Calcs'!AT38*Values!AT38</f>
        <v>0</v>
      </c>
      <c r="AU38" s="345">
        <f>'Summarized Quantified Calcs'!AU38*Values!AU38</f>
        <v>0</v>
      </c>
      <c r="AV38" s="345">
        <f>'Summarized Quantified Calcs'!AV38*Values!AV38</f>
        <v>0</v>
      </c>
      <c r="AW38" s="345">
        <f>'Summarized Quantified Calcs'!AW38*Values!AW38</f>
        <v>0</v>
      </c>
      <c r="AX38" s="345">
        <f>'Summarized Quantified Calcs'!AX38*Values!AX38</f>
        <v>0</v>
      </c>
      <c r="AY38" s="345">
        <f>'Summarized Quantified Calcs'!AY38*Values!AY38</f>
        <v>0</v>
      </c>
      <c r="AZ38" s="345">
        <f>'Summarized Quantified Calcs'!AZ38*Values!AZ38</f>
        <v>0</v>
      </c>
    </row>
    <row r="39" spans="1:52" x14ac:dyDescent="0.25">
      <c r="E39" t="str">
        <f>Values!E39</f>
        <v>Cycling Facility Improvement</v>
      </c>
      <c r="G39" s="356" t="str">
        <f>StockValueC!$H$12&amp;"$"</f>
        <v>2020$</v>
      </c>
      <c r="H39" s="356">
        <f>SUM(I39:AZ39)</f>
        <v>0</v>
      </c>
      <c r="I39" s="345">
        <f>'Summarized Quantified Calcs'!I39*Values!I39</f>
        <v>0</v>
      </c>
      <c r="J39" s="345">
        <f>'Summarized Quantified Calcs'!J39*Values!J39</f>
        <v>0</v>
      </c>
      <c r="K39" s="345">
        <f>'Summarized Quantified Calcs'!K39*Values!K39</f>
        <v>0</v>
      </c>
      <c r="L39" s="345">
        <f>'Summarized Quantified Calcs'!L39*Values!L39</f>
        <v>0</v>
      </c>
      <c r="M39" s="345">
        <f>'Summarized Quantified Calcs'!M39*Values!M39</f>
        <v>0</v>
      </c>
      <c r="N39" s="345">
        <f>'Summarized Quantified Calcs'!N39*Values!N39</f>
        <v>0</v>
      </c>
      <c r="O39" s="345">
        <f>'Summarized Quantified Calcs'!O39*Values!O39</f>
        <v>0</v>
      </c>
      <c r="P39" s="345">
        <f>'Summarized Quantified Calcs'!P39*Values!P39</f>
        <v>0</v>
      </c>
      <c r="Q39" s="345">
        <f>'Summarized Quantified Calcs'!Q39*Values!Q39</f>
        <v>0</v>
      </c>
      <c r="R39" s="345">
        <f>'Summarized Quantified Calcs'!R39*Values!R39</f>
        <v>0</v>
      </c>
      <c r="S39" s="345">
        <f>'Summarized Quantified Calcs'!S39*Values!S39</f>
        <v>0</v>
      </c>
      <c r="T39" s="345">
        <f>'Summarized Quantified Calcs'!T39*Values!T39</f>
        <v>0</v>
      </c>
      <c r="U39" s="345">
        <f>'Summarized Quantified Calcs'!U39*Values!U39</f>
        <v>0</v>
      </c>
      <c r="V39" s="345">
        <f>'Summarized Quantified Calcs'!V39*Values!V39</f>
        <v>0</v>
      </c>
      <c r="W39" s="345">
        <f>'Summarized Quantified Calcs'!W39*Values!W39</f>
        <v>0</v>
      </c>
      <c r="X39" s="345">
        <f>'Summarized Quantified Calcs'!X39*Values!X39</f>
        <v>0</v>
      </c>
      <c r="Y39" s="345">
        <f>'Summarized Quantified Calcs'!Y39*Values!Y39</f>
        <v>0</v>
      </c>
      <c r="Z39" s="345">
        <f>'Summarized Quantified Calcs'!Z39*Values!Z39</f>
        <v>0</v>
      </c>
      <c r="AA39" s="345">
        <f>'Summarized Quantified Calcs'!AA39*Values!AA39</f>
        <v>0</v>
      </c>
      <c r="AB39" s="345">
        <f>'Summarized Quantified Calcs'!AB39*Values!AB39</f>
        <v>0</v>
      </c>
      <c r="AC39" s="345">
        <f>'Summarized Quantified Calcs'!AC39*Values!AC39</f>
        <v>0</v>
      </c>
      <c r="AD39" s="345">
        <f>'Summarized Quantified Calcs'!AD39*Values!AD39</f>
        <v>0</v>
      </c>
      <c r="AE39" s="345">
        <f>'Summarized Quantified Calcs'!AE39*Values!AE39</f>
        <v>0</v>
      </c>
      <c r="AF39" s="345">
        <f>'Summarized Quantified Calcs'!AF39*Values!AF39</f>
        <v>0</v>
      </c>
      <c r="AG39" s="345">
        <f>'Summarized Quantified Calcs'!AG39*Values!AG39</f>
        <v>0</v>
      </c>
      <c r="AH39" s="345">
        <f>'Summarized Quantified Calcs'!AH39*Values!AH39</f>
        <v>0</v>
      </c>
      <c r="AI39" s="345">
        <f>'Summarized Quantified Calcs'!AI39*Values!AI39</f>
        <v>0</v>
      </c>
      <c r="AJ39" s="345">
        <f>'Summarized Quantified Calcs'!AJ39*Values!AJ39</f>
        <v>0</v>
      </c>
      <c r="AK39" s="345">
        <f>'Summarized Quantified Calcs'!AK39*Values!AK39</f>
        <v>0</v>
      </c>
      <c r="AL39" s="345">
        <f>'Summarized Quantified Calcs'!AL39*Values!AL39</f>
        <v>0</v>
      </c>
      <c r="AM39" s="345">
        <f>'Summarized Quantified Calcs'!AM39*Values!AM39</f>
        <v>0</v>
      </c>
      <c r="AN39" s="345">
        <f>'Summarized Quantified Calcs'!AN39*Values!AN39</f>
        <v>0</v>
      </c>
      <c r="AO39" s="345">
        <f>'Summarized Quantified Calcs'!AO39*Values!AO39</f>
        <v>0</v>
      </c>
      <c r="AP39" s="345">
        <f>'Summarized Quantified Calcs'!AP39*Values!AP39</f>
        <v>0</v>
      </c>
      <c r="AQ39" s="345">
        <f>'Summarized Quantified Calcs'!AQ39*Values!AQ39</f>
        <v>0</v>
      </c>
      <c r="AR39" s="345">
        <f>'Summarized Quantified Calcs'!AR39*Values!AR39</f>
        <v>0</v>
      </c>
      <c r="AS39" s="345">
        <f>'Summarized Quantified Calcs'!AS39*Values!AS39</f>
        <v>0</v>
      </c>
      <c r="AT39" s="345">
        <f>'Summarized Quantified Calcs'!AT39*Values!AT39</f>
        <v>0</v>
      </c>
      <c r="AU39" s="345">
        <f>'Summarized Quantified Calcs'!AU39*Values!AU39</f>
        <v>0</v>
      </c>
      <c r="AV39" s="345">
        <f>'Summarized Quantified Calcs'!AV39*Values!AV39</f>
        <v>0</v>
      </c>
      <c r="AW39" s="345">
        <f>'Summarized Quantified Calcs'!AW39*Values!AW39</f>
        <v>0</v>
      </c>
      <c r="AX39" s="345">
        <f>'Summarized Quantified Calcs'!AX39*Values!AX39</f>
        <v>0</v>
      </c>
      <c r="AY39" s="345">
        <f>'Summarized Quantified Calcs'!AY39*Values!AY39</f>
        <v>0</v>
      </c>
      <c r="AZ39" s="345">
        <f>'Summarized Quantified Calcs'!AZ39*Values!AZ39</f>
        <v>0</v>
      </c>
    </row>
    <row r="40" spans="1:52" x14ac:dyDescent="0.25">
      <c r="E40" t="str">
        <f>Values!E40</f>
        <v>Mortality Reduction Benefit - Walking</v>
      </c>
      <c r="G40" s="496" t="str">
        <f>StockValueC!$H$12&amp;"$"</f>
        <v>2020$</v>
      </c>
      <c r="H40" s="496">
        <f t="shared" ref="H40:H48" si="2">SUM(I40:AZ40)</f>
        <v>0</v>
      </c>
      <c r="I40" s="338">
        <f>'Summarized Quantified Calcs'!I40*Values!I40</f>
        <v>0</v>
      </c>
      <c r="J40" s="338">
        <f>'Summarized Quantified Calcs'!J40*Values!J40</f>
        <v>0</v>
      </c>
      <c r="K40" s="338">
        <f>'Summarized Quantified Calcs'!K40*Values!K40</f>
        <v>0</v>
      </c>
      <c r="L40" s="338">
        <f>'Summarized Quantified Calcs'!L40*Values!L40</f>
        <v>0</v>
      </c>
      <c r="M40" s="338">
        <f>'Summarized Quantified Calcs'!M40*Values!M40</f>
        <v>0</v>
      </c>
      <c r="N40" s="338">
        <f>'Summarized Quantified Calcs'!N40*Values!N40</f>
        <v>0</v>
      </c>
      <c r="O40" s="338">
        <f>'Summarized Quantified Calcs'!O40*Values!O40</f>
        <v>0</v>
      </c>
      <c r="P40" s="338">
        <f>'Summarized Quantified Calcs'!P40*Values!P40</f>
        <v>0</v>
      </c>
      <c r="Q40" s="338">
        <f>'Summarized Quantified Calcs'!Q40*Values!Q40</f>
        <v>0</v>
      </c>
      <c r="R40" s="338">
        <f>'Summarized Quantified Calcs'!R40*Values!R40</f>
        <v>0</v>
      </c>
      <c r="S40" s="338">
        <f>'Summarized Quantified Calcs'!S40*Values!S40</f>
        <v>0</v>
      </c>
      <c r="T40" s="338">
        <f>'Summarized Quantified Calcs'!T40*Values!T40</f>
        <v>0</v>
      </c>
      <c r="U40" s="338">
        <f>'Summarized Quantified Calcs'!U40*Values!U40</f>
        <v>0</v>
      </c>
      <c r="V40" s="338">
        <f>'Summarized Quantified Calcs'!V40*Values!V40</f>
        <v>0</v>
      </c>
      <c r="W40" s="338">
        <f>'Summarized Quantified Calcs'!W40*Values!W40</f>
        <v>0</v>
      </c>
      <c r="X40" s="338">
        <f>'Summarized Quantified Calcs'!X40*Values!X40</f>
        <v>0</v>
      </c>
      <c r="Y40" s="338">
        <f>'Summarized Quantified Calcs'!Y40*Values!Y40</f>
        <v>0</v>
      </c>
      <c r="Z40" s="338">
        <f>'Summarized Quantified Calcs'!Z40*Values!Z40</f>
        <v>0</v>
      </c>
      <c r="AA40" s="338">
        <f>'Summarized Quantified Calcs'!AA40*Values!AA40</f>
        <v>0</v>
      </c>
      <c r="AB40" s="338">
        <f>'Summarized Quantified Calcs'!AB40*Values!AB40</f>
        <v>0</v>
      </c>
      <c r="AC40" s="338">
        <f>'Summarized Quantified Calcs'!AC40*Values!AC40</f>
        <v>0</v>
      </c>
      <c r="AD40" s="338">
        <f>'Summarized Quantified Calcs'!AD40*Values!AD40</f>
        <v>0</v>
      </c>
      <c r="AE40" s="338">
        <f>'Summarized Quantified Calcs'!AE40*Values!AE40</f>
        <v>0</v>
      </c>
      <c r="AF40" s="338">
        <f>'Summarized Quantified Calcs'!AF40*Values!AF40</f>
        <v>0</v>
      </c>
      <c r="AG40" s="338">
        <f>'Summarized Quantified Calcs'!AG40*Values!AG40</f>
        <v>0</v>
      </c>
      <c r="AH40" s="338">
        <f>'Summarized Quantified Calcs'!AH40*Values!AH40</f>
        <v>0</v>
      </c>
      <c r="AI40" s="338">
        <f>'Summarized Quantified Calcs'!AI40*Values!AI40</f>
        <v>0</v>
      </c>
      <c r="AJ40" s="338">
        <f>'Summarized Quantified Calcs'!AJ40*Values!AJ40</f>
        <v>0</v>
      </c>
      <c r="AK40" s="338">
        <f>'Summarized Quantified Calcs'!AK40*Values!AK40</f>
        <v>0</v>
      </c>
      <c r="AL40" s="338">
        <f>'Summarized Quantified Calcs'!AL40*Values!AL40</f>
        <v>0</v>
      </c>
      <c r="AM40" s="338">
        <f>'Summarized Quantified Calcs'!AM40*Values!AM40</f>
        <v>0</v>
      </c>
      <c r="AN40" s="338">
        <f>'Summarized Quantified Calcs'!AN40*Values!AN40</f>
        <v>0</v>
      </c>
      <c r="AO40" s="338">
        <f>'Summarized Quantified Calcs'!AO40*Values!AO40</f>
        <v>0</v>
      </c>
      <c r="AP40" s="338">
        <f>'Summarized Quantified Calcs'!AP40*Values!AP40</f>
        <v>0</v>
      </c>
      <c r="AQ40" s="338">
        <f>'Summarized Quantified Calcs'!AQ40*Values!AQ40</f>
        <v>0</v>
      </c>
      <c r="AR40" s="338">
        <f>'Summarized Quantified Calcs'!AR40*Values!AR40</f>
        <v>0</v>
      </c>
      <c r="AS40" s="338">
        <f>'Summarized Quantified Calcs'!AS40*Values!AS40</f>
        <v>0</v>
      </c>
      <c r="AT40" s="338">
        <f>'Summarized Quantified Calcs'!AT40*Values!AT40</f>
        <v>0</v>
      </c>
      <c r="AU40" s="338">
        <f>'Summarized Quantified Calcs'!AU40*Values!AU40</f>
        <v>0</v>
      </c>
      <c r="AV40" s="338">
        <f>'Summarized Quantified Calcs'!AV40*Values!AV40</f>
        <v>0</v>
      </c>
      <c r="AW40" s="338">
        <f>'Summarized Quantified Calcs'!AW40*Values!AW40</f>
        <v>0</v>
      </c>
      <c r="AX40" s="338">
        <f>'Summarized Quantified Calcs'!AX40*Values!AX40</f>
        <v>0</v>
      </c>
      <c r="AY40" s="338">
        <f>'Summarized Quantified Calcs'!AY40*Values!AY40</f>
        <v>0</v>
      </c>
      <c r="AZ40" s="338">
        <f>'Summarized Quantified Calcs'!AZ40*Values!AZ40</f>
        <v>0</v>
      </c>
    </row>
    <row r="41" spans="1:52" x14ac:dyDescent="0.25">
      <c r="E41" t="str">
        <f>Values!E41</f>
        <v>Mortality Reduction Benefit - Cycling</v>
      </c>
      <c r="G41" s="496" t="str">
        <f>StockValueC!$H$12&amp;"$"</f>
        <v>2020$</v>
      </c>
      <c r="H41" s="496">
        <f t="shared" si="2"/>
        <v>0</v>
      </c>
      <c r="I41" s="338">
        <f>'Summarized Quantified Calcs'!I41*Values!I41</f>
        <v>0</v>
      </c>
      <c r="J41" s="338">
        <f>'Summarized Quantified Calcs'!J41*Values!J41</f>
        <v>0</v>
      </c>
      <c r="K41" s="338">
        <f>'Summarized Quantified Calcs'!K41*Values!K41</f>
        <v>0</v>
      </c>
      <c r="L41" s="338">
        <f>'Summarized Quantified Calcs'!L41*Values!L41</f>
        <v>0</v>
      </c>
      <c r="M41" s="338">
        <f>'Summarized Quantified Calcs'!M41*Values!M41</f>
        <v>0</v>
      </c>
      <c r="N41" s="338">
        <f>'Summarized Quantified Calcs'!N41*Values!N41</f>
        <v>0</v>
      </c>
      <c r="O41" s="338">
        <f>'Summarized Quantified Calcs'!O41*Values!O41</f>
        <v>0</v>
      </c>
      <c r="P41" s="338">
        <f>'Summarized Quantified Calcs'!P41*Values!P41</f>
        <v>0</v>
      </c>
      <c r="Q41" s="338">
        <f>'Summarized Quantified Calcs'!Q41*Values!Q41</f>
        <v>0</v>
      </c>
      <c r="R41" s="338">
        <f>'Summarized Quantified Calcs'!R41*Values!R41</f>
        <v>0</v>
      </c>
      <c r="S41" s="338">
        <f>'Summarized Quantified Calcs'!S41*Values!S41</f>
        <v>0</v>
      </c>
      <c r="T41" s="338">
        <f>'Summarized Quantified Calcs'!T41*Values!T41</f>
        <v>0</v>
      </c>
      <c r="U41" s="338">
        <f>'Summarized Quantified Calcs'!U41*Values!U41</f>
        <v>0</v>
      </c>
      <c r="V41" s="338">
        <f>'Summarized Quantified Calcs'!V41*Values!V41</f>
        <v>0</v>
      </c>
      <c r="W41" s="338">
        <f>'Summarized Quantified Calcs'!W41*Values!W41</f>
        <v>0</v>
      </c>
      <c r="X41" s="338">
        <f>'Summarized Quantified Calcs'!X41*Values!X41</f>
        <v>0</v>
      </c>
      <c r="Y41" s="338">
        <f>'Summarized Quantified Calcs'!Y41*Values!Y41</f>
        <v>0</v>
      </c>
      <c r="Z41" s="338">
        <f>'Summarized Quantified Calcs'!Z41*Values!Z41</f>
        <v>0</v>
      </c>
      <c r="AA41" s="338">
        <f>'Summarized Quantified Calcs'!AA41*Values!AA41</f>
        <v>0</v>
      </c>
      <c r="AB41" s="338">
        <f>'Summarized Quantified Calcs'!AB41*Values!AB41</f>
        <v>0</v>
      </c>
      <c r="AC41" s="338">
        <f>'Summarized Quantified Calcs'!AC41*Values!AC41</f>
        <v>0</v>
      </c>
      <c r="AD41" s="338">
        <f>'Summarized Quantified Calcs'!AD41*Values!AD41</f>
        <v>0</v>
      </c>
      <c r="AE41" s="338">
        <f>'Summarized Quantified Calcs'!AE41*Values!AE41</f>
        <v>0</v>
      </c>
      <c r="AF41" s="338">
        <f>'Summarized Quantified Calcs'!AF41*Values!AF41</f>
        <v>0</v>
      </c>
      <c r="AG41" s="338">
        <f>'Summarized Quantified Calcs'!AG41*Values!AG41</f>
        <v>0</v>
      </c>
      <c r="AH41" s="338">
        <f>'Summarized Quantified Calcs'!AH41*Values!AH41</f>
        <v>0</v>
      </c>
      <c r="AI41" s="338">
        <f>'Summarized Quantified Calcs'!AI41*Values!AI41</f>
        <v>0</v>
      </c>
      <c r="AJ41" s="338">
        <f>'Summarized Quantified Calcs'!AJ41*Values!AJ41</f>
        <v>0</v>
      </c>
      <c r="AK41" s="338">
        <f>'Summarized Quantified Calcs'!AK41*Values!AK41</f>
        <v>0</v>
      </c>
      <c r="AL41" s="338">
        <f>'Summarized Quantified Calcs'!AL41*Values!AL41</f>
        <v>0</v>
      </c>
      <c r="AM41" s="338">
        <f>'Summarized Quantified Calcs'!AM41*Values!AM41</f>
        <v>0</v>
      </c>
      <c r="AN41" s="338">
        <f>'Summarized Quantified Calcs'!AN41*Values!AN41</f>
        <v>0</v>
      </c>
      <c r="AO41" s="338">
        <f>'Summarized Quantified Calcs'!AO41*Values!AO41</f>
        <v>0</v>
      </c>
      <c r="AP41" s="338">
        <f>'Summarized Quantified Calcs'!AP41*Values!AP41</f>
        <v>0</v>
      </c>
      <c r="AQ41" s="338">
        <f>'Summarized Quantified Calcs'!AQ41*Values!AQ41</f>
        <v>0</v>
      </c>
      <c r="AR41" s="338">
        <f>'Summarized Quantified Calcs'!AR41*Values!AR41</f>
        <v>0</v>
      </c>
      <c r="AS41" s="338">
        <f>'Summarized Quantified Calcs'!AS41*Values!AS41</f>
        <v>0</v>
      </c>
      <c r="AT41" s="338">
        <f>'Summarized Quantified Calcs'!AT41*Values!AT41</f>
        <v>0</v>
      </c>
      <c r="AU41" s="338">
        <f>'Summarized Quantified Calcs'!AU41*Values!AU41</f>
        <v>0</v>
      </c>
      <c r="AV41" s="338">
        <f>'Summarized Quantified Calcs'!AV41*Values!AV41</f>
        <v>0</v>
      </c>
      <c r="AW41" s="338">
        <f>'Summarized Quantified Calcs'!AW41*Values!AW41</f>
        <v>0</v>
      </c>
      <c r="AX41" s="338">
        <f>'Summarized Quantified Calcs'!AX41*Values!AX41</f>
        <v>0</v>
      </c>
      <c r="AY41" s="338">
        <f>'Summarized Quantified Calcs'!AY41*Values!AY41</f>
        <v>0</v>
      </c>
      <c r="AZ41" s="338">
        <f>'Summarized Quantified Calcs'!AZ41*Values!AZ41</f>
        <v>0</v>
      </c>
    </row>
    <row r="42" spans="1:52" x14ac:dyDescent="0.25">
      <c r="A42" s="172"/>
      <c r="B42" s="172"/>
      <c r="C42" s="172"/>
      <c r="D42" s="172"/>
      <c r="E42" s="172" t="s">
        <v>916</v>
      </c>
      <c r="F42" s="172"/>
      <c r="G42" s="343" t="str">
        <f>StockValueC!$H$12&amp;"$"</f>
        <v>2020$</v>
      </c>
      <c r="H42" s="343">
        <f>SUM(I42:AZ42)</f>
        <v>0</v>
      </c>
      <c r="I42" s="345">
        <f>'Summarized Quantified Calcs'!I42*Values!I42</f>
        <v>0</v>
      </c>
      <c r="J42" s="345">
        <f>'Summarized Quantified Calcs'!J42*Values!J42</f>
        <v>0</v>
      </c>
      <c r="K42" s="345">
        <f>'Summarized Quantified Calcs'!K42*Values!K42</f>
        <v>0</v>
      </c>
      <c r="L42" s="345">
        <f>'Summarized Quantified Calcs'!L42*Values!L42</f>
        <v>0</v>
      </c>
      <c r="M42" s="345">
        <f>'Summarized Quantified Calcs'!M42*Values!M42</f>
        <v>0</v>
      </c>
      <c r="N42" s="345">
        <f>'Summarized Quantified Calcs'!N42*Values!N42</f>
        <v>0</v>
      </c>
      <c r="O42" s="345">
        <f>'Summarized Quantified Calcs'!O42*Values!O42</f>
        <v>0</v>
      </c>
      <c r="P42" s="345">
        <f>'Summarized Quantified Calcs'!P42*Values!P42</f>
        <v>0</v>
      </c>
      <c r="Q42" s="345">
        <f>'Summarized Quantified Calcs'!Q42*Values!Q42</f>
        <v>0</v>
      </c>
      <c r="R42" s="345">
        <f>'Summarized Quantified Calcs'!R42*Values!R42</f>
        <v>0</v>
      </c>
      <c r="S42" s="345">
        <f>'Summarized Quantified Calcs'!S42*Values!S42</f>
        <v>0</v>
      </c>
      <c r="T42" s="345">
        <f>'Summarized Quantified Calcs'!T42*Values!T42</f>
        <v>0</v>
      </c>
      <c r="U42" s="345">
        <f>'Summarized Quantified Calcs'!U42*Values!U42</f>
        <v>0</v>
      </c>
      <c r="V42" s="345">
        <f>'Summarized Quantified Calcs'!V42*Values!V42</f>
        <v>0</v>
      </c>
      <c r="W42" s="345">
        <f>'Summarized Quantified Calcs'!W42*Values!W42</f>
        <v>0</v>
      </c>
      <c r="X42" s="345">
        <f>'Summarized Quantified Calcs'!X42*Values!X42</f>
        <v>0</v>
      </c>
      <c r="Y42" s="345">
        <f>'Summarized Quantified Calcs'!Y42*Values!Y42</f>
        <v>0</v>
      </c>
      <c r="Z42" s="345">
        <f>'Summarized Quantified Calcs'!Z42*Values!Z42</f>
        <v>0</v>
      </c>
      <c r="AA42" s="345">
        <f>'Summarized Quantified Calcs'!AA42*Values!AA42</f>
        <v>0</v>
      </c>
      <c r="AB42" s="345">
        <f>'Summarized Quantified Calcs'!AB42*Values!AB42</f>
        <v>0</v>
      </c>
      <c r="AC42" s="345">
        <f>'Summarized Quantified Calcs'!AC42*Values!AC42</f>
        <v>0</v>
      </c>
      <c r="AD42" s="345">
        <f>'Summarized Quantified Calcs'!AD42*Values!AD42</f>
        <v>0</v>
      </c>
      <c r="AE42" s="345">
        <f>'Summarized Quantified Calcs'!AE42*Values!AE42</f>
        <v>0</v>
      </c>
      <c r="AF42" s="345">
        <f>'Summarized Quantified Calcs'!AF42*Values!AF42</f>
        <v>0</v>
      </c>
      <c r="AG42" s="345">
        <f>'Summarized Quantified Calcs'!AG42*Values!AG42</f>
        <v>0</v>
      </c>
      <c r="AH42" s="345">
        <f>'Summarized Quantified Calcs'!AH42*Values!AH42</f>
        <v>0</v>
      </c>
      <c r="AI42" s="345">
        <f>'Summarized Quantified Calcs'!AI42*Values!AI42</f>
        <v>0</v>
      </c>
      <c r="AJ42" s="345">
        <f>'Summarized Quantified Calcs'!AJ42*Values!AJ42</f>
        <v>0</v>
      </c>
      <c r="AK42" s="345">
        <f>'Summarized Quantified Calcs'!AK42*Values!AK42</f>
        <v>0</v>
      </c>
      <c r="AL42" s="345">
        <f>'Summarized Quantified Calcs'!AL42*Values!AL42</f>
        <v>0</v>
      </c>
      <c r="AM42" s="345">
        <f>'Summarized Quantified Calcs'!AM42*Values!AM42</f>
        <v>0</v>
      </c>
      <c r="AN42" s="345">
        <f>'Summarized Quantified Calcs'!AN42*Values!AN42</f>
        <v>0</v>
      </c>
      <c r="AO42" s="345">
        <f>'Summarized Quantified Calcs'!AO42*Values!AO42</f>
        <v>0</v>
      </c>
      <c r="AP42" s="345">
        <f>'Summarized Quantified Calcs'!AP42*Values!AP42</f>
        <v>0</v>
      </c>
      <c r="AQ42" s="345">
        <f>'Summarized Quantified Calcs'!AQ42*Values!AQ42</f>
        <v>0</v>
      </c>
      <c r="AR42" s="345">
        <f>'Summarized Quantified Calcs'!AR42*Values!AR42</f>
        <v>0</v>
      </c>
      <c r="AS42" s="345">
        <f>'Summarized Quantified Calcs'!AS42*Values!AS42</f>
        <v>0</v>
      </c>
      <c r="AT42" s="345">
        <f>'Summarized Quantified Calcs'!AT42*Values!AT42</f>
        <v>0</v>
      </c>
      <c r="AU42" s="345">
        <f>'Summarized Quantified Calcs'!AU42*Values!AU42</f>
        <v>0</v>
      </c>
      <c r="AV42" s="345">
        <f>'Summarized Quantified Calcs'!AV42*Values!AV42</f>
        <v>0</v>
      </c>
      <c r="AW42" s="345">
        <f>'Summarized Quantified Calcs'!AW42*Values!AW42</f>
        <v>0</v>
      </c>
      <c r="AX42" s="345">
        <f>'Summarized Quantified Calcs'!AX42*Values!AX42</f>
        <v>0</v>
      </c>
      <c r="AY42" s="345">
        <f>'Summarized Quantified Calcs'!AY42*Values!AY42</f>
        <v>0</v>
      </c>
      <c r="AZ42" s="345">
        <f>'Summarized Quantified Calcs'!AZ42*Values!AZ42</f>
        <v>0</v>
      </c>
    </row>
    <row r="43" spans="1:52" x14ac:dyDescent="0.25">
      <c r="A43" s="172"/>
      <c r="B43" s="172"/>
      <c r="C43" s="172"/>
      <c r="D43" s="172"/>
      <c r="E43" t="str">
        <f>Values!E43</f>
        <v>Facility Improvements - Bus Stop</v>
      </c>
      <c r="F43" s="172"/>
      <c r="G43" s="496" t="str">
        <f>StockValueC!$H$12&amp;"$"</f>
        <v>2020$</v>
      </c>
      <c r="H43" s="496">
        <f t="shared" si="2"/>
        <v>0</v>
      </c>
      <c r="I43" s="338">
        <f>'Summarized Quantified Calcs'!I43*Values!I43</f>
        <v>0</v>
      </c>
      <c r="J43" s="338">
        <f>'Summarized Quantified Calcs'!J43*Values!J43</f>
        <v>0</v>
      </c>
      <c r="K43" s="338">
        <f>'Summarized Quantified Calcs'!K43*Values!K43</f>
        <v>0</v>
      </c>
      <c r="L43" s="338">
        <f>'Summarized Quantified Calcs'!L43*Values!L43</f>
        <v>0</v>
      </c>
      <c r="M43" s="338">
        <f>'Summarized Quantified Calcs'!M43*Values!M43</f>
        <v>0</v>
      </c>
      <c r="N43" s="338">
        <f>'Summarized Quantified Calcs'!N43*Values!N43</f>
        <v>0</v>
      </c>
      <c r="O43" s="338">
        <f>'Summarized Quantified Calcs'!O43*Values!O43</f>
        <v>0</v>
      </c>
      <c r="P43" s="338">
        <f>'Summarized Quantified Calcs'!P43*Values!P43</f>
        <v>0</v>
      </c>
      <c r="Q43" s="338">
        <f>'Summarized Quantified Calcs'!Q43*Values!Q43</f>
        <v>0</v>
      </c>
      <c r="R43" s="338">
        <f>'Summarized Quantified Calcs'!R43*Values!R43</f>
        <v>0</v>
      </c>
      <c r="S43" s="338">
        <f>'Summarized Quantified Calcs'!S43*Values!S43</f>
        <v>0</v>
      </c>
      <c r="T43" s="338">
        <f>'Summarized Quantified Calcs'!T43*Values!T43</f>
        <v>0</v>
      </c>
      <c r="U43" s="338">
        <f>'Summarized Quantified Calcs'!U43*Values!U43</f>
        <v>0</v>
      </c>
      <c r="V43" s="338">
        <f>'Summarized Quantified Calcs'!V43*Values!V43</f>
        <v>0</v>
      </c>
      <c r="W43" s="338">
        <f>'Summarized Quantified Calcs'!W43*Values!W43</f>
        <v>0</v>
      </c>
      <c r="X43" s="338">
        <f>'Summarized Quantified Calcs'!X43*Values!X43</f>
        <v>0</v>
      </c>
      <c r="Y43" s="338">
        <f>'Summarized Quantified Calcs'!Y43*Values!Y43</f>
        <v>0</v>
      </c>
      <c r="Z43" s="338">
        <f>'Summarized Quantified Calcs'!Z43*Values!Z43</f>
        <v>0</v>
      </c>
      <c r="AA43" s="338">
        <f>'Summarized Quantified Calcs'!AA43*Values!AA43</f>
        <v>0</v>
      </c>
      <c r="AB43" s="338">
        <f>'Summarized Quantified Calcs'!AB43*Values!AB43</f>
        <v>0</v>
      </c>
      <c r="AC43" s="338">
        <f>'Summarized Quantified Calcs'!AC43*Values!AC43</f>
        <v>0</v>
      </c>
      <c r="AD43" s="338">
        <f>'Summarized Quantified Calcs'!AD43*Values!AD43</f>
        <v>0</v>
      </c>
      <c r="AE43" s="338">
        <f>'Summarized Quantified Calcs'!AE43*Values!AE43</f>
        <v>0</v>
      </c>
      <c r="AF43" s="338">
        <f>'Summarized Quantified Calcs'!AF43*Values!AF43</f>
        <v>0</v>
      </c>
      <c r="AG43" s="338">
        <f>'Summarized Quantified Calcs'!AG43*Values!AG43</f>
        <v>0</v>
      </c>
      <c r="AH43" s="338">
        <f>'Summarized Quantified Calcs'!AH43*Values!AH43</f>
        <v>0</v>
      </c>
      <c r="AI43" s="338">
        <f>'Summarized Quantified Calcs'!AI43*Values!AI43</f>
        <v>0</v>
      </c>
      <c r="AJ43" s="338">
        <f>'Summarized Quantified Calcs'!AJ43*Values!AJ43</f>
        <v>0</v>
      </c>
      <c r="AK43" s="338">
        <f>'Summarized Quantified Calcs'!AK43*Values!AK43</f>
        <v>0</v>
      </c>
      <c r="AL43" s="338">
        <f>'Summarized Quantified Calcs'!AL43*Values!AL43</f>
        <v>0</v>
      </c>
      <c r="AM43" s="338">
        <f>'Summarized Quantified Calcs'!AM43*Values!AM43</f>
        <v>0</v>
      </c>
      <c r="AN43" s="338">
        <f>'Summarized Quantified Calcs'!AN43*Values!AN43</f>
        <v>0</v>
      </c>
      <c r="AO43" s="338">
        <f>'Summarized Quantified Calcs'!AO43*Values!AO43</f>
        <v>0</v>
      </c>
      <c r="AP43" s="338">
        <f>'Summarized Quantified Calcs'!AP43*Values!AP43</f>
        <v>0</v>
      </c>
      <c r="AQ43" s="338">
        <f>'Summarized Quantified Calcs'!AQ43*Values!AQ43</f>
        <v>0</v>
      </c>
      <c r="AR43" s="338">
        <f>'Summarized Quantified Calcs'!AR43*Values!AR43</f>
        <v>0</v>
      </c>
      <c r="AS43" s="338">
        <f>'Summarized Quantified Calcs'!AS43*Values!AS43</f>
        <v>0</v>
      </c>
      <c r="AT43" s="338">
        <f>'Summarized Quantified Calcs'!AT43*Values!AT43</f>
        <v>0</v>
      </c>
      <c r="AU43" s="338">
        <f>'Summarized Quantified Calcs'!AU43*Values!AU43</f>
        <v>0</v>
      </c>
      <c r="AV43" s="338">
        <f>'Summarized Quantified Calcs'!AV43*Values!AV43</f>
        <v>0</v>
      </c>
      <c r="AW43" s="338">
        <f>'Summarized Quantified Calcs'!AW43*Values!AW43</f>
        <v>0</v>
      </c>
      <c r="AX43" s="338">
        <f>'Summarized Quantified Calcs'!AX43*Values!AX43</f>
        <v>0</v>
      </c>
      <c r="AY43" s="338">
        <f>'Summarized Quantified Calcs'!AY43*Values!AY43</f>
        <v>0</v>
      </c>
      <c r="AZ43" s="338">
        <f>'Summarized Quantified Calcs'!AZ43*Values!AZ43</f>
        <v>0</v>
      </c>
    </row>
    <row r="44" spans="1:52" x14ac:dyDescent="0.25">
      <c r="A44" s="172"/>
      <c r="B44" s="172"/>
      <c r="C44" s="172"/>
      <c r="D44" s="172"/>
      <c r="E44" t="str">
        <f>Values!E44</f>
        <v>Facility Improvements - Light Rail/Streetcar Stop</v>
      </c>
      <c r="F44" s="172"/>
      <c r="G44" s="496" t="str">
        <f>StockValueC!$H$12&amp;"$"</f>
        <v>2020$</v>
      </c>
      <c r="H44" s="496">
        <f t="shared" si="2"/>
        <v>0</v>
      </c>
      <c r="I44" s="338">
        <f>'Summarized Quantified Calcs'!I44*Values!I44</f>
        <v>0</v>
      </c>
      <c r="J44" s="338">
        <f>'Summarized Quantified Calcs'!J44*Values!J44</f>
        <v>0</v>
      </c>
      <c r="K44" s="338">
        <f>'Summarized Quantified Calcs'!K44*Values!K44</f>
        <v>0</v>
      </c>
      <c r="L44" s="338">
        <f>'Summarized Quantified Calcs'!L44*Values!L44</f>
        <v>0</v>
      </c>
      <c r="M44" s="338">
        <f>'Summarized Quantified Calcs'!M44*Values!M44</f>
        <v>0</v>
      </c>
      <c r="N44" s="338">
        <f>'Summarized Quantified Calcs'!N44*Values!N44</f>
        <v>0</v>
      </c>
      <c r="O44" s="338">
        <f>'Summarized Quantified Calcs'!O44*Values!O44</f>
        <v>0</v>
      </c>
      <c r="P44" s="338">
        <f>'Summarized Quantified Calcs'!P44*Values!P44</f>
        <v>0</v>
      </c>
      <c r="Q44" s="338">
        <f>'Summarized Quantified Calcs'!Q44*Values!Q44</f>
        <v>0</v>
      </c>
      <c r="R44" s="338">
        <f>'Summarized Quantified Calcs'!R44*Values!R44</f>
        <v>0</v>
      </c>
      <c r="S44" s="338">
        <f>'Summarized Quantified Calcs'!S44*Values!S44</f>
        <v>0</v>
      </c>
      <c r="T44" s="338">
        <f>'Summarized Quantified Calcs'!T44*Values!T44</f>
        <v>0</v>
      </c>
      <c r="U44" s="338">
        <f>'Summarized Quantified Calcs'!U44*Values!U44</f>
        <v>0</v>
      </c>
      <c r="V44" s="338">
        <f>'Summarized Quantified Calcs'!V44*Values!V44</f>
        <v>0</v>
      </c>
      <c r="W44" s="338">
        <f>'Summarized Quantified Calcs'!W44*Values!W44</f>
        <v>0</v>
      </c>
      <c r="X44" s="338">
        <f>'Summarized Quantified Calcs'!X44*Values!X44</f>
        <v>0</v>
      </c>
      <c r="Y44" s="338">
        <f>'Summarized Quantified Calcs'!Y44*Values!Y44</f>
        <v>0</v>
      </c>
      <c r="Z44" s="338">
        <f>'Summarized Quantified Calcs'!Z44*Values!Z44</f>
        <v>0</v>
      </c>
      <c r="AA44" s="338">
        <f>'Summarized Quantified Calcs'!AA44*Values!AA44</f>
        <v>0</v>
      </c>
      <c r="AB44" s="338">
        <f>'Summarized Quantified Calcs'!AB44*Values!AB44</f>
        <v>0</v>
      </c>
      <c r="AC44" s="338">
        <f>'Summarized Quantified Calcs'!AC44*Values!AC44</f>
        <v>0</v>
      </c>
      <c r="AD44" s="338">
        <f>'Summarized Quantified Calcs'!AD44*Values!AD44</f>
        <v>0</v>
      </c>
      <c r="AE44" s="338">
        <f>'Summarized Quantified Calcs'!AE44*Values!AE44</f>
        <v>0</v>
      </c>
      <c r="AF44" s="338">
        <f>'Summarized Quantified Calcs'!AF44*Values!AF44</f>
        <v>0</v>
      </c>
      <c r="AG44" s="338">
        <f>'Summarized Quantified Calcs'!AG44*Values!AG44</f>
        <v>0</v>
      </c>
      <c r="AH44" s="338">
        <f>'Summarized Quantified Calcs'!AH44*Values!AH44</f>
        <v>0</v>
      </c>
      <c r="AI44" s="338">
        <f>'Summarized Quantified Calcs'!AI44*Values!AI44</f>
        <v>0</v>
      </c>
      <c r="AJ44" s="338">
        <f>'Summarized Quantified Calcs'!AJ44*Values!AJ44</f>
        <v>0</v>
      </c>
      <c r="AK44" s="338">
        <f>'Summarized Quantified Calcs'!AK44*Values!AK44</f>
        <v>0</v>
      </c>
      <c r="AL44" s="338">
        <f>'Summarized Quantified Calcs'!AL44*Values!AL44</f>
        <v>0</v>
      </c>
      <c r="AM44" s="338">
        <f>'Summarized Quantified Calcs'!AM44*Values!AM44</f>
        <v>0</v>
      </c>
      <c r="AN44" s="338">
        <f>'Summarized Quantified Calcs'!AN44*Values!AN44</f>
        <v>0</v>
      </c>
      <c r="AO44" s="338">
        <f>'Summarized Quantified Calcs'!AO44*Values!AO44</f>
        <v>0</v>
      </c>
      <c r="AP44" s="338">
        <f>'Summarized Quantified Calcs'!AP44*Values!AP44</f>
        <v>0</v>
      </c>
      <c r="AQ44" s="338">
        <f>'Summarized Quantified Calcs'!AQ44*Values!AQ44</f>
        <v>0</v>
      </c>
      <c r="AR44" s="338">
        <f>'Summarized Quantified Calcs'!AR44*Values!AR44</f>
        <v>0</v>
      </c>
      <c r="AS44" s="338">
        <f>'Summarized Quantified Calcs'!AS44*Values!AS44</f>
        <v>0</v>
      </c>
      <c r="AT44" s="338">
        <f>'Summarized Quantified Calcs'!AT44*Values!AT44</f>
        <v>0</v>
      </c>
      <c r="AU44" s="338">
        <f>'Summarized Quantified Calcs'!AU44*Values!AU44</f>
        <v>0</v>
      </c>
      <c r="AV44" s="338">
        <f>'Summarized Quantified Calcs'!AV44*Values!AV44</f>
        <v>0</v>
      </c>
      <c r="AW44" s="338">
        <f>'Summarized Quantified Calcs'!AW44*Values!AW44</f>
        <v>0</v>
      </c>
      <c r="AX44" s="338">
        <f>'Summarized Quantified Calcs'!AX44*Values!AX44</f>
        <v>0</v>
      </c>
      <c r="AY44" s="338">
        <f>'Summarized Quantified Calcs'!AY44*Values!AY44</f>
        <v>0</v>
      </c>
      <c r="AZ44" s="338">
        <f>'Summarized Quantified Calcs'!AZ44*Values!AZ44</f>
        <v>0</v>
      </c>
    </row>
    <row r="45" spans="1:52" x14ac:dyDescent="0.25">
      <c r="A45" s="172"/>
      <c r="B45" s="172"/>
      <c r="C45" s="172"/>
      <c r="D45" s="172"/>
      <c r="E45" t="str">
        <f>Values!E45</f>
        <v>Facility Improvements - Rail Station</v>
      </c>
      <c r="F45" s="172"/>
      <c r="G45" s="496" t="str">
        <f>StockValueC!$H$12&amp;"$"</f>
        <v>2020$</v>
      </c>
      <c r="H45" s="496">
        <f t="shared" si="2"/>
        <v>0</v>
      </c>
      <c r="I45" s="338">
        <f>'Summarized Quantified Calcs'!I45*Values!I45</f>
        <v>0</v>
      </c>
      <c r="J45" s="338">
        <f>'Summarized Quantified Calcs'!J45*Values!J45</f>
        <v>0</v>
      </c>
      <c r="K45" s="338">
        <f>'Summarized Quantified Calcs'!K45*Values!K45</f>
        <v>0</v>
      </c>
      <c r="L45" s="338">
        <f>'Summarized Quantified Calcs'!L45*Values!L45</f>
        <v>0</v>
      </c>
      <c r="M45" s="338">
        <f>'Summarized Quantified Calcs'!M45*Values!M45</f>
        <v>0</v>
      </c>
      <c r="N45" s="338">
        <f>'Summarized Quantified Calcs'!N45*Values!N45</f>
        <v>0</v>
      </c>
      <c r="O45" s="338">
        <f>'Summarized Quantified Calcs'!O45*Values!O45</f>
        <v>0</v>
      </c>
      <c r="P45" s="338">
        <f>'Summarized Quantified Calcs'!P45*Values!P45</f>
        <v>0</v>
      </c>
      <c r="Q45" s="338">
        <f>'Summarized Quantified Calcs'!Q45*Values!Q45</f>
        <v>0</v>
      </c>
      <c r="R45" s="338">
        <f>'Summarized Quantified Calcs'!R45*Values!R45</f>
        <v>0</v>
      </c>
      <c r="S45" s="338">
        <f>'Summarized Quantified Calcs'!S45*Values!S45</f>
        <v>0</v>
      </c>
      <c r="T45" s="338">
        <f>'Summarized Quantified Calcs'!T45*Values!T45</f>
        <v>0</v>
      </c>
      <c r="U45" s="338">
        <f>'Summarized Quantified Calcs'!U45*Values!U45</f>
        <v>0</v>
      </c>
      <c r="V45" s="338">
        <f>'Summarized Quantified Calcs'!V45*Values!V45</f>
        <v>0</v>
      </c>
      <c r="W45" s="338">
        <f>'Summarized Quantified Calcs'!W45*Values!W45</f>
        <v>0</v>
      </c>
      <c r="X45" s="338">
        <f>'Summarized Quantified Calcs'!X45*Values!X45</f>
        <v>0</v>
      </c>
      <c r="Y45" s="338">
        <f>'Summarized Quantified Calcs'!Y45*Values!Y45</f>
        <v>0</v>
      </c>
      <c r="Z45" s="338">
        <f>'Summarized Quantified Calcs'!Z45*Values!Z45</f>
        <v>0</v>
      </c>
      <c r="AA45" s="338">
        <f>'Summarized Quantified Calcs'!AA45*Values!AA45</f>
        <v>0</v>
      </c>
      <c r="AB45" s="338">
        <f>'Summarized Quantified Calcs'!AB45*Values!AB45</f>
        <v>0</v>
      </c>
      <c r="AC45" s="338">
        <f>'Summarized Quantified Calcs'!AC45*Values!AC45</f>
        <v>0</v>
      </c>
      <c r="AD45" s="338">
        <f>'Summarized Quantified Calcs'!AD45*Values!AD45</f>
        <v>0</v>
      </c>
      <c r="AE45" s="338">
        <f>'Summarized Quantified Calcs'!AE45*Values!AE45</f>
        <v>0</v>
      </c>
      <c r="AF45" s="338">
        <f>'Summarized Quantified Calcs'!AF45*Values!AF45</f>
        <v>0</v>
      </c>
      <c r="AG45" s="338">
        <f>'Summarized Quantified Calcs'!AG45*Values!AG45</f>
        <v>0</v>
      </c>
      <c r="AH45" s="338">
        <f>'Summarized Quantified Calcs'!AH45*Values!AH45</f>
        <v>0</v>
      </c>
      <c r="AI45" s="338">
        <f>'Summarized Quantified Calcs'!AI45*Values!AI45</f>
        <v>0</v>
      </c>
      <c r="AJ45" s="338">
        <f>'Summarized Quantified Calcs'!AJ45*Values!AJ45</f>
        <v>0</v>
      </c>
      <c r="AK45" s="338">
        <f>'Summarized Quantified Calcs'!AK45*Values!AK45</f>
        <v>0</v>
      </c>
      <c r="AL45" s="338">
        <f>'Summarized Quantified Calcs'!AL45*Values!AL45</f>
        <v>0</v>
      </c>
      <c r="AM45" s="338">
        <f>'Summarized Quantified Calcs'!AM45*Values!AM45</f>
        <v>0</v>
      </c>
      <c r="AN45" s="338">
        <f>'Summarized Quantified Calcs'!AN45*Values!AN45</f>
        <v>0</v>
      </c>
      <c r="AO45" s="338">
        <f>'Summarized Quantified Calcs'!AO45*Values!AO45</f>
        <v>0</v>
      </c>
      <c r="AP45" s="338">
        <f>'Summarized Quantified Calcs'!AP45*Values!AP45</f>
        <v>0</v>
      </c>
      <c r="AQ45" s="338">
        <f>'Summarized Quantified Calcs'!AQ45*Values!AQ45</f>
        <v>0</v>
      </c>
      <c r="AR45" s="338">
        <f>'Summarized Quantified Calcs'!AR45*Values!AR45</f>
        <v>0</v>
      </c>
      <c r="AS45" s="338">
        <f>'Summarized Quantified Calcs'!AS45*Values!AS45</f>
        <v>0</v>
      </c>
      <c r="AT45" s="338">
        <f>'Summarized Quantified Calcs'!AT45*Values!AT45</f>
        <v>0</v>
      </c>
      <c r="AU45" s="338">
        <f>'Summarized Quantified Calcs'!AU45*Values!AU45</f>
        <v>0</v>
      </c>
      <c r="AV45" s="338">
        <f>'Summarized Quantified Calcs'!AV45*Values!AV45</f>
        <v>0</v>
      </c>
      <c r="AW45" s="338">
        <f>'Summarized Quantified Calcs'!AW45*Values!AW45</f>
        <v>0</v>
      </c>
      <c r="AX45" s="338">
        <f>'Summarized Quantified Calcs'!AX45*Values!AX45</f>
        <v>0</v>
      </c>
      <c r="AY45" s="338">
        <f>'Summarized Quantified Calcs'!AY45*Values!AY45</f>
        <v>0</v>
      </c>
      <c r="AZ45" s="338">
        <f>'Summarized Quantified Calcs'!AZ45*Values!AZ45</f>
        <v>0</v>
      </c>
    </row>
    <row r="46" spans="1:52" x14ac:dyDescent="0.25">
      <c r="A46" s="172"/>
      <c r="B46" s="172"/>
      <c r="C46" s="172"/>
      <c r="D46" s="172"/>
      <c r="E46" t="str">
        <f>Values!E46</f>
        <v xml:space="preserve">Transit Vehicle Amenities - Bus </v>
      </c>
      <c r="F46" s="172"/>
      <c r="G46" s="496" t="str">
        <f>StockValueC!$H$12&amp;"$"</f>
        <v>2020$</v>
      </c>
      <c r="H46" s="496">
        <f t="shared" si="2"/>
        <v>0</v>
      </c>
      <c r="I46" s="338">
        <f>'Summarized Quantified Calcs'!I46*Values!I46</f>
        <v>0</v>
      </c>
      <c r="J46" s="338">
        <f>'Summarized Quantified Calcs'!J46*Values!J46</f>
        <v>0</v>
      </c>
      <c r="K46" s="338">
        <f>'Summarized Quantified Calcs'!K46*Values!K46</f>
        <v>0</v>
      </c>
      <c r="L46" s="338">
        <f>'Summarized Quantified Calcs'!L46*Values!L46</f>
        <v>0</v>
      </c>
      <c r="M46" s="338">
        <f>'Summarized Quantified Calcs'!M46*Values!M46</f>
        <v>0</v>
      </c>
      <c r="N46" s="338">
        <f>'Summarized Quantified Calcs'!N46*Values!N46</f>
        <v>0</v>
      </c>
      <c r="O46" s="338">
        <f>'Summarized Quantified Calcs'!O46*Values!O46</f>
        <v>0</v>
      </c>
      <c r="P46" s="338">
        <f>'Summarized Quantified Calcs'!P46*Values!P46</f>
        <v>0</v>
      </c>
      <c r="Q46" s="338">
        <f>'Summarized Quantified Calcs'!Q46*Values!Q46</f>
        <v>0</v>
      </c>
      <c r="R46" s="338">
        <f>'Summarized Quantified Calcs'!R46*Values!R46</f>
        <v>0</v>
      </c>
      <c r="S46" s="338">
        <f>'Summarized Quantified Calcs'!S46*Values!S46</f>
        <v>0</v>
      </c>
      <c r="T46" s="338">
        <f>'Summarized Quantified Calcs'!T46*Values!T46</f>
        <v>0</v>
      </c>
      <c r="U46" s="338">
        <f>'Summarized Quantified Calcs'!U46*Values!U46</f>
        <v>0</v>
      </c>
      <c r="V46" s="338">
        <f>'Summarized Quantified Calcs'!V46*Values!V46</f>
        <v>0</v>
      </c>
      <c r="W46" s="338">
        <f>'Summarized Quantified Calcs'!W46*Values!W46</f>
        <v>0</v>
      </c>
      <c r="X46" s="338">
        <f>'Summarized Quantified Calcs'!X46*Values!X46</f>
        <v>0</v>
      </c>
      <c r="Y46" s="338">
        <f>'Summarized Quantified Calcs'!Y46*Values!Y46</f>
        <v>0</v>
      </c>
      <c r="Z46" s="338">
        <f>'Summarized Quantified Calcs'!Z46*Values!Z46</f>
        <v>0</v>
      </c>
      <c r="AA46" s="338">
        <f>'Summarized Quantified Calcs'!AA46*Values!AA46</f>
        <v>0</v>
      </c>
      <c r="AB46" s="338">
        <f>'Summarized Quantified Calcs'!AB46*Values!AB46</f>
        <v>0</v>
      </c>
      <c r="AC46" s="338">
        <f>'Summarized Quantified Calcs'!AC46*Values!AC46</f>
        <v>0</v>
      </c>
      <c r="AD46" s="338">
        <f>'Summarized Quantified Calcs'!AD46*Values!AD46</f>
        <v>0</v>
      </c>
      <c r="AE46" s="338">
        <f>'Summarized Quantified Calcs'!AE46*Values!AE46</f>
        <v>0</v>
      </c>
      <c r="AF46" s="338">
        <f>'Summarized Quantified Calcs'!AF46*Values!AF46</f>
        <v>0</v>
      </c>
      <c r="AG46" s="338">
        <f>'Summarized Quantified Calcs'!AG46*Values!AG46</f>
        <v>0</v>
      </c>
      <c r="AH46" s="338">
        <f>'Summarized Quantified Calcs'!AH46*Values!AH46</f>
        <v>0</v>
      </c>
      <c r="AI46" s="338">
        <f>'Summarized Quantified Calcs'!AI46*Values!AI46</f>
        <v>0</v>
      </c>
      <c r="AJ46" s="338">
        <f>'Summarized Quantified Calcs'!AJ46*Values!AJ46</f>
        <v>0</v>
      </c>
      <c r="AK46" s="338">
        <f>'Summarized Quantified Calcs'!AK46*Values!AK46</f>
        <v>0</v>
      </c>
      <c r="AL46" s="338">
        <f>'Summarized Quantified Calcs'!AL46*Values!AL46</f>
        <v>0</v>
      </c>
      <c r="AM46" s="338">
        <f>'Summarized Quantified Calcs'!AM46*Values!AM46</f>
        <v>0</v>
      </c>
      <c r="AN46" s="338">
        <f>'Summarized Quantified Calcs'!AN46*Values!AN46</f>
        <v>0</v>
      </c>
      <c r="AO46" s="338">
        <f>'Summarized Quantified Calcs'!AO46*Values!AO46</f>
        <v>0</v>
      </c>
      <c r="AP46" s="338">
        <f>'Summarized Quantified Calcs'!AP46*Values!AP46</f>
        <v>0</v>
      </c>
      <c r="AQ46" s="338">
        <f>'Summarized Quantified Calcs'!AQ46*Values!AQ46</f>
        <v>0</v>
      </c>
      <c r="AR46" s="338">
        <f>'Summarized Quantified Calcs'!AR46*Values!AR46</f>
        <v>0</v>
      </c>
      <c r="AS46" s="338">
        <f>'Summarized Quantified Calcs'!AS46*Values!AS46</f>
        <v>0</v>
      </c>
      <c r="AT46" s="338">
        <f>'Summarized Quantified Calcs'!AT46*Values!AT46</f>
        <v>0</v>
      </c>
      <c r="AU46" s="338">
        <f>'Summarized Quantified Calcs'!AU46*Values!AU46</f>
        <v>0</v>
      </c>
      <c r="AV46" s="338">
        <f>'Summarized Quantified Calcs'!AV46*Values!AV46</f>
        <v>0</v>
      </c>
      <c r="AW46" s="338">
        <f>'Summarized Quantified Calcs'!AW46*Values!AW46</f>
        <v>0</v>
      </c>
      <c r="AX46" s="338">
        <f>'Summarized Quantified Calcs'!AX46*Values!AX46</f>
        <v>0</v>
      </c>
      <c r="AY46" s="338">
        <f>'Summarized Quantified Calcs'!AY46*Values!AY46</f>
        <v>0</v>
      </c>
      <c r="AZ46" s="338">
        <f>'Summarized Quantified Calcs'!AZ46*Values!AZ46</f>
        <v>0</v>
      </c>
    </row>
    <row r="47" spans="1:52" x14ac:dyDescent="0.25">
      <c r="A47" s="172"/>
      <c r="B47" s="172"/>
      <c r="C47" s="172"/>
      <c r="D47" s="172"/>
      <c r="E47" t="str">
        <f>Values!E47</f>
        <v xml:space="preserve">Transit Vehicle Amenities - Light Rail/Streetcar </v>
      </c>
      <c r="F47" s="172"/>
      <c r="G47" s="496" t="str">
        <f>StockValueC!$H$12&amp;"$"</f>
        <v>2020$</v>
      </c>
      <c r="H47" s="496">
        <f t="shared" si="2"/>
        <v>0</v>
      </c>
      <c r="I47" s="338">
        <f>'Summarized Quantified Calcs'!I47*Values!I47</f>
        <v>0</v>
      </c>
      <c r="J47" s="338">
        <f>'Summarized Quantified Calcs'!J47*Values!J47</f>
        <v>0</v>
      </c>
      <c r="K47" s="338">
        <f>'Summarized Quantified Calcs'!K47*Values!K47</f>
        <v>0</v>
      </c>
      <c r="L47" s="338">
        <f>'Summarized Quantified Calcs'!L47*Values!L47</f>
        <v>0</v>
      </c>
      <c r="M47" s="338">
        <f>'Summarized Quantified Calcs'!M47*Values!M47</f>
        <v>0</v>
      </c>
      <c r="N47" s="338">
        <f>'Summarized Quantified Calcs'!N47*Values!N47</f>
        <v>0</v>
      </c>
      <c r="O47" s="338">
        <f>'Summarized Quantified Calcs'!O47*Values!O47</f>
        <v>0</v>
      </c>
      <c r="P47" s="338">
        <f>'Summarized Quantified Calcs'!P47*Values!P47</f>
        <v>0</v>
      </c>
      <c r="Q47" s="338">
        <f>'Summarized Quantified Calcs'!Q47*Values!Q47</f>
        <v>0</v>
      </c>
      <c r="R47" s="338">
        <f>'Summarized Quantified Calcs'!R47*Values!R47</f>
        <v>0</v>
      </c>
      <c r="S47" s="338">
        <f>'Summarized Quantified Calcs'!S47*Values!S47</f>
        <v>0</v>
      </c>
      <c r="T47" s="338">
        <f>'Summarized Quantified Calcs'!T47*Values!T47</f>
        <v>0</v>
      </c>
      <c r="U47" s="338">
        <f>'Summarized Quantified Calcs'!U47*Values!U47</f>
        <v>0</v>
      </c>
      <c r="V47" s="338">
        <f>'Summarized Quantified Calcs'!V47*Values!V47</f>
        <v>0</v>
      </c>
      <c r="W47" s="338">
        <f>'Summarized Quantified Calcs'!W47*Values!W47</f>
        <v>0</v>
      </c>
      <c r="X47" s="338">
        <f>'Summarized Quantified Calcs'!X47*Values!X47</f>
        <v>0</v>
      </c>
      <c r="Y47" s="338">
        <f>'Summarized Quantified Calcs'!Y47*Values!Y47</f>
        <v>0</v>
      </c>
      <c r="Z47" s="338">
        <f>'Summarized Quantified Calcs'!Z47*Values!Z47</f>
        <v>0</v>
      </c>
      <c r="AA47" s="338">
        <f>'Summarized Quantified Calcs'!AA47*Values!AA47</f>
        <v>0</v>
      </c>
      <c r="AB47" s="338">
        <f>'Summarized Quantified Calcs'!AB47*Values!AB47</f>
        <v>0</v>
      </c>
      <c r="AC47" s="338">
        <f>'Summarized Quantified Calcs'!AC47*Values!AC47</f>
        <v>0</v>
      </c>
      <c r="AD47" s="338">
        <f>'Summarized Quantified Calcs'!AD47*Values!AD47</f>
        <v>0</v>
      </c>
      <c r="AE47" s="338">
        <f>'Summarized Quantified Calcs'!AE47*Values!AE47</f>
        <v>0</v>
      </c>
      <c r="AF47" s="338">
        <f>'Summarized Quantified Calcs'!AF47*Values!AF47</f>
        <v>0</v>
      </c>
      <c r="AG47" s="338">
        <f>'Summarized Quantified Calcs'!AG47*Values!AG47</f>
        <v>0</v>
      </c>
      <c r="AH47" s="338">
        <f>'Summarized Quantified Calcs'!AH47*Values!AH47</f>
        <v>0</v>
      </c>
      <c r="AI47" s="338">
        <f>'Summarized Quantified Calcs'!AI47*Values!AI47</f>
        <v>0</v>
      </c>
      <c r="AJ47" s="338">
        <f>'Summarized Quantified Calcs'!AJ47*Values!AJ47</f>
        <v>0</v>
      </c>
      <c r="AK47" s="338">
        <f>'Summarized Quantified Calcs'!AK47*Values!AK47</f>
        <v>0</v>
      </c>
      <c r="AL47" s="338">
        <f>'Summarized Quantified Calcs'!AL47*Values!AL47</f>
        <v>0</v>
      </c>
      <c r="AM47" s="338">
        <f>'Summarized Quantified Calcs'!AM47*Values!AM47</f>
        <v>0</v>
      </c>
      <c r="AN47" s="338">
        <f>'Summarized Quantified Calcs'!AN47*Values!AN47</f>
        <v>0</v>
      </c>
      <c r="AO47" s="338">
        <f>'Summarized Quantified Calcs'!AO47*Values!AO47</f>
        <v>0</v>
      </c>
      <c r="AP47" s="338">
        <f>'Summarized Quantified Calcs'!AP47*Values!AP47</f>
        <v>0</v>
      </c>
      <c r="AQ47" s="338">
        <f>'Summarized Quantified Calcs'!AQ47*Values!AQ47</f>
        <v>0</v>
      </c>
      <c r="AR47" s="338">
        <f>'Summarized Quantified Calcs'!AR47*Values!AR47</f>
        <v>0</v>
      </c>
      <c r="AS47" s="338">
        <f>'Summarized Quantified Calcs'!AS47*Values!AS47</f>
        <v>0</v>
      </c>
      <c r="AT47" s="338">
        <f>'Summarized Quantified Calcs'!AT47*Values!AT47</f>
        <v>0</v>
      </c>
      <c r="AU47" s="338">
        <f>'Summarized Quantified Calcs'!AU47*Values!AU47</f>
        <v>0</v>
      </c>
      <c r="AV47" s="338">
        <f>'Summarized Quantified Calcs'!AV47*Values!AV47</f>
        <v>0</v>
      </c>
      <c r="AW47" s="338">
        <f>'Summarized Quantified Calcs'!AW47*Values!AW47</f>
        <v>0</v>
      </c>
      <c r="AX47" s="338">
        <f>'Summarized Quantified Calcs'!AX47*Values!AX47</f>
        <v>0</v>
      </c>
      <c r="AY47" s="338">
        <f>'Summarized Quantified Calcs'!AY47*Values!AY47</f>
        <v>0</v>
      </c>
      <c r="AZ47" s="338">
        <f>'Summarized Quantified Calcs'!AZ47*Values!AZ47</f>
        <v>0</v>
      </c>
    </row>
    <row r="48" spans="1:52" x14ac:dyDescent="0.25">
      <c r="A48" s="172"/>
      <c r="B48" s="172"/>
      <c r="C48" s="172"/>
      <c r="D48" s="172"/>
      <c r="E48" t="str">
        <f>Values!E48</f>
        <v xml:space="preserve">Transit Vehicle Amenities - Rail </v>
      </c>
      <c r="F48" s="172"/>
      <c r="G48" s="496" t="str">
        <f>StockValueC!$H$12&amp;"$"</f>
        <v>2020$</v>
      </c>
      <c r="H48" s="496">
        <f t="shared" si="2"/>
        <v>0</v>
      </c>
      <c r="I48" s="338">
        <f>'Summarized Quantified Calcs'!I48*Values!I48</f>
        <v>0</v>
      </c>
      <c r="J48" s="338">
        <f>'Summarized Quantified Calcs'!J48*Values!J48</f>
        <v>0</v>
      </c>
      <c r="K48" s="338">
        <f>'Summarized Quantified Calcs'!K48*Values!K48</f>
        <v>0</v>
      </c>
      <c r="L48" s="338">
        <f>'Summarized Quantified Calcs'!L48*Values!L48</f>
        <v>0</v>
      </c>
      <c r="M48" s="338">
        <f>'Summarized Quantified Calcs'!M48*Values!M48</f>
        <v>0</v>
      </c>
      <c r="N48" s="338">
        <f>'Summarized Quantified Calcs'!N48*Values!N48</f>
        <v>0</v>
      </c>
      <c r="O48" s="338">
        <f>'Summarized Quantified Calcs'!O48*Values!O48</f>
        <v>0</v>
      </c>
      <c r="P48" s="338">
        <f>'Summarized Quantified Calcs'!P48*Values!P48</f>
        <v>0</v>
      </c>
      <c r="Q48" s="338">
        <f>'Summarized Quantified Calcs'!Q48*Values!Q48</f>
        <v>0</v>
      </c>
      <c r="R48" s="338">
        <f>'Summarized Quantified Calcs'!R48*Values!R48</f>
        <v>0</v>
      </c>
      <c r="S48" s="338">
        <f>'Summarized Quantified Calcs'!S48*Values!S48</f>
        <v>0</v>
      </c>
      <c r="T48" s="338">
        <f>'Summarized Quantified Calcs'!T48*Values!T48</f>
        <v>0</v>
      </c>
      <c r="U48" s="338">
        <f>'Summarized Quantified Calcs'!U48*Values!U48</f>
        <v>0</v>
      </c>
      <c r="V48" s="338">
        <f>'Summarized Quantified Calcs'!V48*Values!V48</f>
        <v>0</v>
      </c>
      <c r="W48" s="338">
        <f>'Summarized Quantified Calcs'!W48*Values!W48</f>
        <v>0</v>
      </c>
      <c r="X48" s="338">
        <f>'Summarized Quantified Calcs'!X48*Values!X48</f>
        <v>0</v>
      </c>
      <c r="Y48" s="338">
        <f>'Summarized Quantified Calcs'!Y48*Values!Y48</f>
        <v>0</v>
      </c>
      <c r="Z48" s="338">
        <f>'Summarized Quantified Calcs'!Z48*Values!Z48</f>
        <v>0</v>
      </c>
      <c r="AA48" s="338">
        <f>'Summarized Quantified Calcs'!AA48*Values!AA48</f>
        <v>0</v>
      </c>
      <c r="AB48" s="338">
        <f>'Summarized Quantified Calcs'!AB48*Values!AB48</f>
        <v>0</v>
      </c>
      <c r="AC48" s="338">
        <f>'Summarized Quantified Calcs'!AC48*Values!AC48</f>
        <v>0</v>
      </c>
      <c r="AD48" s="338">
        <f>'Summarized Quantified Calcs'!AD48*Values!AD48</f>
        <v>0</v>
      </c>
      <c r="AE48" s="338">
        <f>'Summarized Quantified Calcs'!AE48*Values!AE48</f>
        <v>0</v>
      </c>
      <c r="AF48" s="338">
        <f>'Summarized Quantified Calcs'!AF48*Values!AF48</f>
        <v>0</v>
      </c>
      <c r="AG48" s="338">
        <f>'Summarized Quantified Calcs'!AG48*Values!AG48</f>
        <v>0</v>
      </c>
      <c r="AH48" s="338">
        <f>'Summarized Quantified Calcs'!AH48*Values!AH48</f>
        <v>0</v>
      </c>
      <c r="AI48" s="338">
        <f>'Summarized Quantified Calcs'!AI48*Values!AI48</f>
        <v>0</v>
      </c>
      <c r="AJ48" s="338">
        <f>'Summarized Quantified Calcs'!AJ48*Values!AJ48</f>
        <v>0</v>
      </c>
      <c r="AK48" s="338">
        <f>'Summarized Quantified Calcs'!AK48*Values!AK48</f>
        <v>0</v>
      </c>
      <c r="AL48" s="338">
        <f>'Summarized Quantified Calcs'!AL48*Values!AL48</f>
        <v>0</v>
      </c>
      <c r="AM48" s="338">
        <f>'Summarized Quantified Calcs'!AM48*Values!AM48</f>
        <v>0</v>
      </c>
      <c r="AN48" s="338">
        <f>'Summarized Quantified Calcs'!AN48*Values!AN48</f>
        <v>0</v>
      </c>
      <c r="AO48" s="338">
        <f>'Summarized Quantified Calcs'!AO48*Values!AO48</f>
        <v>0</v>
      </c>
      <c r="AP48" s="338">
        <f>'Summarized Quantified Calcs'!AP48*Values!AP48</f>
        <v>0</v>
      </c>
      <c r="AQ48" s="338">
        <f>'Summarized Quantified Calcs'!AQ48*Values!AQ48</f>
        <v>0</v>
      </c>
      <c r="AR48" s="338">
        <f>'Summarized Quantified Calcs'!AR48*Values!AR48</f>
        <v>0</v>
      </c>
      <c r="AS48" s="338">
        <f>'Summarized Quantified Calcs'!AS48*Values!AS48</f>
        <v>0</v>
      </c>
      <c r="AT48" s="338">
        <f>'Summarized Quantified Calcs'!AT48*Values!AT48</f>
        <v>0</v>
      </c>
      <c r="AU48" s="338">
        <f>'Summarized Quantified Calcs'!AU48*Values!AU48</f>
        <v>0</v>
      </c>
      <c r="AV48" s="338">
        <f>'Summarized Quantified Calcs'!AV48*Values!AV48</f>
        <v>0</v>
      </c>
      <c r="AW48" s="338">
        <f>'Summarized Quantified Calcs'!AW48*Values!AW48</f>
        <v>0</v>
      </c>
      <c r="AX48" s="338">
        <f>'Summarized Quantified Calcs'!AX48*Values!AX48</f>
        <v>0</v>
      </c>
      <c r="AY48" s="338">
        <f>'Summarized Quantified Calcs'!AY48*Values!AY48</f>
        <v>0</v>
      </c>
      <c r="AZ48" s="338">
        <f>'Summarized Quantified Calcs'!AZ48*Values!AZ48</f>
        <v>0</v>
      </c>
    </row>
    <row r="49" spans="1:52" x14ac:dyDescent="0.25">
      <c r="A49" s="172"/>
      <c r="B49" s="172"/>
      <c r="C49" s="172"/>
      <c r="D49" s="172"/>
      <c r="E49" t="str">
        <f>Values!E49</f>
        <v>Residual Value</v>
      </c>
      <c r="F49" s="172"/>
      <c r="G49" s="496" t="str">
        <f>StockValueC!$H$12&amp;"$"</f>
        <v>2020$</v>
      </c>
      <c r="H49" s="496">
        <f t="shared" ref="H49:H50" si="3">SUM(I49:AZ49)</f>
        <v>0</v>
      </c>
      <c r="I49" s="338">
        <f>'Summarized Quantified Calcs'!I49*Values!I49</f>
        <v>0</v>
      </c>
      <c r="J49" s="338">
        <f>'Summarized Quantified Calcs'!J49*Values!J49</f>
        <v>0</v>
      </c>
      <c r="K49" s="338">
        <f>'Summarized Quantified Calcs'!K49*Values!K49</f>
        <v>0</v>
      </c>
      <c r="L49" s="338">
        <f>'Summarized Quantified Calcs'!L49*Values!L49</f>
        <v>0</v>
      </c>
      <c r="M49" s="338">
        <f>'Summarized Quantified Calcs'!M49*Values!M49</f>
        <v>0</v>
      </c>
      <c r="N49" s="338">
        <f>'Summarized Quantified Calcs'!N49*Values!N49</f>
        <v>0</v>
      </c>
      <c r="O49" s="338">
        <f>'Summarized Quantified Calcs'!O49*Values!O49</f>
        <v>0</v>
      </c>
      <c r="P49" s="338">
        <f>'Summarized Quantified Calcs'!P49*Values!P49</f>
        <v>0</v>
      </c>
      <c r="Q49" s="338">
        <f>'Summarized Quantified Calcs'!Q49*Values!Q49</f>
        <v>0</v>
      </c>
      <c r="R49" s="338">
        <f>'Summarized Quantified Calcs'!R49*Values!R49</f>
        <v>0</v>
      </c>
      <c r="S49" s="338">
        <f>'Summarized Quantified Calcs'!S49*Values!S49</f>
        <v>0</v>
      </c>
      <c r="T49" s="338">
        <f>'Summarized Quantified Calcs'!T49*Values!T49</f>
        <v>0</v>
      </c>
      <c r="U49" s="338">
        <f>'Summarized Quantified Calcs'!U49*Values!U49</f>
        <v>0</v>
      </c>
      <c r="V49" s="338">
        <f>'Summarized Quantified Calcs'!V49*Values!V49</f>
        <v>0</v>
      </c>
      <c r="W49" s="338">
        <f>'Summarized Quantified Calcs'!W49*Values!W49</f>
        <v>0</v>
      </c>
      <c r="X49" s="338">
        <f>'Summarized Quantified Calcs'!X49*Values!X49</f>
        <v>0</v>
      </c>
      <c r="Y49" s="338">
        <f>'Summarized Quantified Calcs'!Y49*Values!Y49</f>
        <v>0</v>
      </c>
      <c r="Z49" s="338">
        <f>'Summarized Quantified Calcs'!Z49*Values!Z49</f>
        <v>0</v>
      </c>
      <c r="AA49" s="338">
        <f>'Summarized Quantified Calcs'!AA49*Values!AA49</f>
        <v>0</v>
      </c>
      <c r="AB49" s="338">
        <f>'Summarized Quantified Calcs'!AB49*Values!AB49</f>
        <v>0</v>
      </c>
      <c r="AC49" s="338">
        <f>'Summarized Quantified Calcs'!AC49*Values!AC49</f>
        <v>0</v>
      </c>
      <c r="AD49" s="338">
        <f>'Summarized Quantified Calcs'!AD49*Values!AD49</f>
        <v>0</v>
      </c>
      <c r="AE49" s="338">
        <f>'Summarized Quantified Calcs'!AE49*Values!AE49</f>
        <v>0</v>
      </c>
      <c r="AF49" s="338">
        <f>'Summarized Quantified Calcs'!AF49*Values!AF49</f>
        <v>0</v>
      </c>
      <c r="AG49" s="338">
        <f>'Summarized Quantified Calcs'!AG49*Values!AG49</f>
        <v>0</v>
      </c>
      <c r="AH49" s="338">
        <f>'Summarized Quantified Calcs'!AH49*Values!AH49</f>
        <v>0</v>
      </c>
      <c r="AI49" s="338">
        <f>'Summarized Quantified Calcs'!AI49*Values!AI49</f>
        <v>0</v>
      </c>
      <c r="AJ49" s="338">
        <f>'Summarized Quantified Calcs'!AJ49*Values!AJ49</f>
        <v>0</v>
      </c>
      <c r="AK49" s="338">
        <f>'Summarized Quantified Calcs'!AK49*Values!AK49</f>
        <v>0</v>
      </c>
      <c r="AL49" s="338">
        <f>'Summarized Quantified Calcs'!AL49*Values!AL49</f>
        <v>0</v>
      </c>
      <c r="AM49" s="338">
        <f>'Summarized Quantified Calcs'!AM49*Values!AM49</f>
        <v>0</v>
      </c>
      <c r="AN49" s="338">
        <f>'Summarized Quantified Calcs'!AN49*Values!AN49</f>
        <v>0</v>
      </c>
      <c r="AO49" s="338">
        <f>'Summarized Quantified Calcs'!AO49*Values!AO49</f>
        <v>0</v>
      </c>
      <c r="AP49" s="338">
        <f>'Summarized Quantified Calcs'!AP49*Values!AP49</f>
        <v>0</v>
      </c>
      <c r="AQ49" s="338">
        <f>'Summarized Quantified Calcs'!AQ49*Values!AQ49</f>
        <v>0</v>
      </c>
      <c r="AR49" s="338">
        <f>'Summarized Quantified Calcs'!AR49*Values!AR49</f>
        <v>0</v>
      </c>
      <c r="AS49" s="338">
        <f>'Summarized Quantified Calcs'!AS49*Values!AS49</f>
        <v>0</v>
      </c>
      <c r="AT49" s="338">
        <f>'Summarized Quantified Calcs'!AT49*Values!AT49</f>
        <v>0</v>
      </c>
      <c r="AU49" s="338">
        <f>'Summarized Quantified Calcs'!AU49*Values!AU49</f>
        <v>0</v>
      </c>
      <c r="AV49" s="338">
        <f>'Summarized Quantified Calcs'!AV49*Values!AV49</f>
        <v>0</v>
      </c>
      <c r="AW49" s="338">
        <f>'Summarized Quantified Calcs'!AW49*Values!AW49</f>
        <v>0</v>
      </c>
      <c r="AX49" s="338">
        <f>'Summarized Quantified Calcs'!AX49*Values!AX49</f>
        <v>0</v>
      </c>
      <c r="AY49" s="338">
        <f>'Summarized Quantified Calcs'!AY49*Values!AY49</f>
        <v>0</v>
      </c>
      <c r="AZ49" s="338">
        <f>'Summarized Quantified Calcs'!AZ49*Values!AZ49</f>
        <v>0</v>
      </c>
    </row>
    <row r="50" spans="1:52" x14ac:dyDescent="0.25">
      <c r="A50" s="172"/>
      <c r="B50" s="172"/>
      <c r="C50" s="172"/>
      <c r="D50" s="172"/>
      <c r="E50" t="str">
        <f>Values!E50</f>
        <v>Net O&amp;M Costs</v>
      </c>
      <c r="F50" s="172"/>
      <c r="G50" s="496" t="str">
        <f>StockValueC!$H$12&amp;"$"</f>
        <v>2020$</v>
      </c>
      <c r="H50" s="496">
        <f t="shared" si="3"/>
        <v>-1240320.6058124206</v>
      </c>
      <c r="I50" s="338">
        <f>'Summarized Quantified Calcs'!I50*Values!I50</f>
        <v>0</v>
      </c>
      <c r="J50" s="338">
        <f>'Summarized Quantified Calcs'!J50*Values!J50</f>
        <v>0</v>
      </c>
      <c r="K50" s="338">
        <f>'Summarized Quantified Calcs'!K50*Values!K50</f>
        <v>0</v>
      </c>
      <c r="L50" s="338">
        <f>'Summarized Quantified Calcs'!L50*Values!L50</f>
        <v>0</v>
      </c>
      <c r="M50" s="338">
        <f>'Summarized Quantified Calcs'!M50*Values!M50</f>
        <v>0</v>
      </c>
      <c r="N50" s="338">
        <f>'Summarized Quantified Calcs'!N50*Values!N50</f>
        <v>0</v>
      </c>
      <c r="O50" s="338">
        <f>'Summarized Quantified Calcs'!O50*Values!O50</f>
        <v>0</v>
      </c>
      <c r="P50" s="338">
        <f>'Summarized Quantified Calcs'!P50*Values!P50</f>
        <v>0</v>
      </c>
      <c r="Q50" s="338">
        <f>'Summarized Quantified Calcs'!Q50*Values!Q50</f>
        <v>-62016.030290621027</v>
      </c>
      <c r="R50" s="338">
        <f>'Summarized Quantified Calcs'!R50*Values!R50</f>
        <v>-62016.030290621027</v>
      </c>
      <c r="S50" s="338">
        <f>'Summarized Quantified Calcs'!S50*Values!S50</f>
        <v>-62016.030290621027</v>
      </c>
      <c r="T50" s="338">
        <f>'Summarized Quantified Calcs'!T50*Values!T50</f>
        <v>-62016.030290621027</v>
      </c>
      <c r="U50" s="338">
        <f>'Summarized Quantified Calcs'!U50*Values!U50</f>
        <v>-62016.030290621027</v>
      </c>
      <c r="V50" s="338">
        <f>'Summarized Quantified Calcs'!V50*Values!V50</f>
        <v>-62016.030290621027</v>
      </c>
      <c r="W50" s="338">
        <f>'Summarized Quantified Calcs'!W50*Values!W50</f>
        <v>-62016.030290621027</v>
      </c>
      <c r="X50" s="338">
        <f>'Summarized Quantified Calcs'!X50*Values!X50</f>
        <v>-62016.030290621027</v>
      </c>
      <c r="Y50" s="338">
        <f>'Summarized Quantified Calcs'!Y50*Values!Y50</f>
        <v>-62016.030290621027</v>
      </c>
      <c r="Z50" s="338">
        <f>'Summarized Quantified Calcs'!Z50*Values!Z50</f>
        <v>-62016.030290621027</v>
      </c>
      <c r="AA50" s="338">
        <f>'Summarized Quantified Calcs'!AA50*Values!AA50</f>
        <v>-62016.030290621027</v>
      </c>
      <c r="AB50" s="338">
        <f>'Summarized Quantified Calcs'!AB50*Values!AB50</f>
        <v>-62016.030290621027</v>
      </c>
      <c r="AC50" s="338">
        <f>'Summarized Quantified Calcs'!AC50*Values!AC50</f>
        <v>-62016.030290621027</v>
      </c>
      <c r="AD50" s="338">
        <f>'Summarized Quantified Calcs'!AD50*Values!AD50</f>
        <v>-62016.030290621027</v>
      </c>
      <c r="AE50" s="338">
        <f>'Summarized Quantified Calcs'!AE50*Values!AE50</f>
        <v>-62016.030290621027</v>
      </c>
      <c r="AF50" s="338">
        <f>'Summarized Quantified Calcs'!AF50*Values!AF50</f>
        <v>-62016.030290621027</v>
      </c>
      <c r="AG50" s="338">
        <f>'Summarized Quantified Calcs'!AG50*Values!AG50</f>
        <v>-62016.030290621027</v>
      </c>
      <c r="AH50" s="338">
        <f>'Summarized Quantified Calcs'!AH50*Values!AH50</f>
        <v>-62016.030290621027</v>
      </c>
      <c r="AI50" s="338">
        <f>'Summarized Quantified Calcs'!AI50*Values!AI50</f>
        <v>-62016.030290621027</v>
      </c>
      <c r="AJ50" s="338">
        <f>'Summarized Quantified Calcs'!AJ50*Values!AJ50</f>
        <v>-62016.030290621027</v>
      </c>
      <c r="AK50" s="338">
        <f>'Summarized Quantified Calcs'!AK50*Values!AK50</f>
        <v>0</v>
      </c>
      <c r="AL50" s="338">
        <f>'Summarized Quantified Calcs'!AL50*Values!AL50</f>
        <v>0</v>
      </c>
      <c r="AM50" s="338">
        <f>'Summarized Quantified Calcs'!AM50*Values!AM50</f>
        <v>0</v>
      </c>
      <c r="AN50" s="338">
        <f>'Summarized Quantified Calcs'!AN50*Values!AN50</f>
        <v>0</v>
      </c>
      <c r="AO50" s="338">
        <f>'Summarized Quantified Calcs'!AO50*Values!AO50</f>
        <v>0</v>
      </c>
      <c r="AP50" s="338">
        <f>'Summarized Quantified Calcs'!AP50*Values!AP50</f>
        <v>0</v>
      </c>
      <c r="AQ50" s="338">
        <f>'Summarized Quantified Calcs'!AQ50*Values!AQ50</f>
        <v>0</v>
      </c>
      <c r="AR50" s="338">
        <f>'Summarized Quantified Calcs'!AR50*Values!AR50</f>
        <v>0</v>
      </c>
      <c r="AS50" s="338">
        <f>'Summarized Quantified Calcs'!AS50*Values!AS50</f>
        <v>0</v>
      </c>
      <c r="AT50" s="338">
        <f>'Summarized Quantified Calcs'!AT50*Values!AT50</f>
        <v>0</v>
      </c>
      <c r="AU50" s="338">
        <f>'Summarized Quantified Calcs'!AU50*Values!AU50</f>
        <v>0</v>
      </c>
      <c r="AV50" s="338">
        <f>'Summarized Quantified Calcs'!AV50*Values!AV50</f>
        <v>0</v>
      </c>
      <c r="AW50" s="338">
        <f>'Summarized Quantified Calcs'!AW50*Values!AW50</f>
        <v>0</v>
      </c>
      <c r="AX50" s="338">
        <f>'Summarized Quantified Calcs'!AX50*Values!AX50</f>
        <v>0</v>
      </c>
      <c r="AY50" s="338">
        <f>'Summarized Quantified Calcs'!AY50*Values!AY50</f>
        <v>0</v>
      </c>
      <c r="AZ50" s="338">
        <f>'Summarized Quantified Calcs'!AZ50*Values!AZ50</f>
        <v>0</v>
      </c>
    </row>
    <row r="51" spans="1:52" x14ac:dyDescent="0.25">
      <c r="E51" t="str">
        <f>Values!E51</f>
        <v>Net R&amp;R Costs</v>
      </c>
      <c r="G51" s="356" t="str">
        <f>StockValueC!$H$12&amp;"$"</f>
        <v>2020$</v>
      </c>
      <c r="H51" s="356">
        <f t="shared" si="1"/>
        <v>1378134.006458245</v>
      </c>
      <c r="I51" s="345">
        <f>'Summarized Quantified Calcs'!I51*Values!I51</f>
        <v>0</v>
      </c>
      <c r="J51" s="345">
        <f>'Summarized Quantified Calcs'!J51*Values!J51</f>
        <v>0</v>
      </c>
      <c r="K51" s="345">
        <f>'Summarized Quantified Calcs'!K51*Values!K51</f>
        <v>0</v>
      </c>
      <c r="L51" s="345">
        <f>'Summarized Quantified Calcs'!L51*Values!L51</f>
        <v>0</v>
      </c>
      <c r="M51" s="345">
        <f>'Summarized Quantified Calcs'!M51*Values!M51</f>
        <v>0</v>
      </c>
      <c r="N51" s="345">
        <f>'Summarized Quantified Calcs'!N51*Values!N51</f>
        <v>1378134.006458245</v>
      </c>
      <c r="O51" s="345">
        <f>'Summarized Quantified Calcs'!O51*Values!O51</f>
        <v>0</v>
      </c>
      <c r="P51" s="345">
        <f>'Summarized Quantified Calcs'!P51*Values!P51</f>
        <v>0</v>
      </c>
      <c r="Q51" s="345">
        <f>'Summarized Quantified Calcs'!Q51*Values!Q51</f>
        <v>0</v>
      </c>
      <c r="R51" s="345">
        <f>'Summarized Quantified Calcs'!R51*Values!R51</f>
        <v>0</v>
      </c>
      <c r="S51" s="345">
        <f>'Summarized Quantified Calcs'!S51*Values!S51</f>
        <v>0</v>
      </c>
      <c r="T51" s="345">
        <f>'Summarized Quantified Calcs'!T51*Values!T51</f>
        <v>0</v>
      </c>
      <c r="U51" s="345">
        <f>'Summarized Quantified Calcs'!U51*Values!U51</f>
        <v>0</v>
      </c>
      <c r="V51" s="345">
        <f>'Summarized Quantified Calcs'!V51*Values!V51</f>
        <v>0</v>
      </c>
      <c r="W51" s="345">
        <f>'Summarized Quantified Calcs'!W51*Values!W51</f>
        <v>0</v>
      </c>
      <c r="X51" s="345">
        <f>'Summarized Quantified Calcs'!X51*Values!X51</f>
        <v>0</v>
      </c>
      <c r="Y51" s="345">
        <f>'Summarized Quantified Calcs'!Y51*Values!Y51</f>
        <v>0</v>
      </c>
      <c r="Z51" s="345">
        <f>'Summarized Quantified Calcs'!Z51*Values!Z51</f>
        <v>0</v>
      </c>
      <c r="AA51" s="345">
        <f>'Summarized Quantified Calcs'!AA51*Values!AA51</f>
        <v>0</v>
      </c>
      <c r="AB51" s="345">
        <f>'Summarized Quantified Calcs'!AB51*Values!AB51</f>
        <v>0</v>
      </c>
      <c r="AC51" s="345">
        <f>'Summarized Quantified Calcs'!AC51*Values!AC51</f>
        <v>1378134.006458245</v>
      </c>
      <c r="AD51" s="345">
        <f>'Summarized Quantified Calcs'!AD51*Values!AD51</f>
        <v>0</v>
      </c>
      <c r="AE51" s="345">
        <f>'Summarized Quantified Calcs'!AE51*Values!AE51</f>
        <v>-1378134.006458245</v>
      </c>
      <c r="AF51" s="345">
        <f>'Summarized Quantified Calcs'!AF51*Values!AF51</f>
        <v>0</v>
      </c>
      <c r="AG51" s="345">
        <f>'Summarized Quantified Calcs'!AG51*Values!AG51</f>
        <v>0</v>
      </c>
      <c r="AH51" s="345">
        <f>'Summarized Quantified Calcs'!AH51*Values!AH51</f>
        <v>0</v>
      </c>
      <c r="AI51" s="345">
        <f>'Summarized Quantified Calcs'!AI51*Values!AI51</f>
        <v>0</v>
      </c>
      <c r="AJ51" s="345">
        <f>'Summarized Quantified Calcs'!AJ51*Values!AJ51</f>
        <v>0</v>
      </c>
      <c r="AK51" s="345">
        <f>'Summarized Quantified Calcs'!AK51*Values!AK51</f>
        <v>0</v>
      </c>
      <c r="AL51" s="345">
        <f>'Summarized Quantified Calcs'!AL51*Values!AL51</f>
        <v>0</v>
      </c>
      <c r="AM51" s="345">
        <f>'Summarized Quantified Calcs'!AM51*Values!AM51</f>
        <v>0</v>
      </c>
      <c r="AN51" s="345">
        <f>'Summarized Quantified Calcs'!AN51*Values!AN51</f>
        <v>0</v>
      </c>
      <c r="AO51" s="345">
        <f>'Summarized Quantified Calcs'!AO51*Values!AO51</f>
        <v>0</v>
      </c>
      <c r="AP51" s="345">
        <f>'Summarized Quantified Calcs'!AP51*Values!AP51</f>
        <v>0</v>
      </c>
      <c r="AQ51" s="345">
        <f>'Summarized Quantified Calcs'!AQ51*Values!AQ51</f>
        <v>0</v>
      </c>
      <c r="AR51" s="345">
        <f>'Summarized Quantified Calcs'!AR51*Values!AR51</f>
        <v>0</v>
      </c>
      <c r="AS51" s="345">
        <f>'Summarized Quantified Calcs'!AS51*Values!AS51</f>
        <v>0</v>
      </c>
      <c r="AT51" s="345">
        <f>'Summarized Quantified Calcs'!AT51*Values!AT51</f>
        <v>0</v>
      </c>
      <c r="AU51" s="345">
        <f>'Summarized Quantified Calcs'!AU51*Values!AU51</f>
        <v>0</v>
      </c>
      <c r="AV51" s="345">
        <f>'Summarized Quantified Calcs'!AV51*Values!AV51</f>
        <v>0</v>
      </c>
      <c r="AW51" s="345">
        <f>'Summarized Quantified Calcs'!AW51*Values!AW51</f>
        <v>0</v>
      </c>
      <c r="AX51" s="345">
        <f>'Summarized Quantified Calcs'!AX51*Values!AX51</f>
        <v>0</v>
      </c>
      <c r="AY51" s="345">
        <f>'Summarized Quantified Calcs'!AY51*Values!AY51</f>
        <v>0</v>
      </c>
      <c r="AZ51" s="345">
        <f>'Summarized Quantified Calcs'!AZ51*Values!AZ51</f>
        <v>0</v>
      </c>
    </row>
    <row r="52" spans="1:52" x14ac:dyDescent="0.25">
      <c r="E52" t="str">
        <f>Values!E52</f>
        <v>Capital Costs</v>
      </c>
      <c r="G52" s="356" t="str">
        <f>StockValueC!$H$12&amp;"$"</f>
        <v>2020$</v>
      </c>
      <c r="H52" s="356">
        <f t="shared" si="1"/>
        <v>16556560.26590761</v>
      </c>
      <c r="I52" s="345">
        <f>'Summarized Quantified Calcs'!I52*Values!I52</f>
        <v>0</v>
      </c>
      <c r="J52" s="345">
        <f>'Summarized Quantified Calcs'!J52*Values!J52</f>
        <v>0</v>
      </c>
      <c r="K52" s="345">
        <f>'Summarized Quantified Calcs'!K52*Values!K52</f>
        <v>0</v>
      </c>
      <c r="L52" s="345">
        <f>'Summarized Quantified Calcs'!L52*Values!L52</f>
        <v>0</v>
      </c>
      <c r="M52" s="345">
        <f>'Summarized Quantified Calcs'!M52*Values!M52</f>
        <v>1115428.1586817603</v>
      </c>
      <c r="N52" s="345">
        <f>'Summarized Quantified Calcs'!N52*Values!N52</f>
        <v>3898583.8555867355</v>
      </c>
      <c r="O52" s="345">
        <f>'Summarized Quantified Calcs'!O52*Values!O52</f>
        <v>6374493.9499971978</v>
      </c>
      <c r="P52" s="345">
        <f>'Summarized Quantified Calcs'!P52*Values!P52</f>
        <v>5168054.3016419169</v>
      </c>
      <c r="Q52" s="345">
        <f>'Summarized Quantified Calcs'!Q52*Values!Q52</f>
        <v>0</v>
      </c>
      <c r="R52" s="345">
        <f>'Summarized Quantified Calcs'!R52*Values!R52</f>
        <v>0</v>
      </c>
      <c r="S52" s="345">
        <f>'Summarized Quantified Calcs'!S52*Values!S52</f>
        <v>0</v>
      </c>
      <c r="T52" s="345">
        <f>'Summarized Quantified Calcs'!T52*Values!T52</f>
        <v>0</v>
      </c>
      <c r="U52" s="345">
        <f>'Summarized Quantified Calcs'!U52*Values!U52</f>
        <v>0</v>
      </c>
      <c r="V52" s="345">
        <f>'Summarized Quantified Calcs'!V52*Values!V52</f>
        <v>0</v>
      </c>
      <c r="W52" s="345">
        <f>'Summarized Quantified Calcs'!W52*Values!W52</f>
        <v>0</v>
      </c>
      <c r="X52" s="345">
        <f>'Summarized Quantified Calcs'!X52*Values!X52</f>
        <v>0</v>
      </c>
      <c r="Y52" s="345">
        <f>'Summarized Quantified Calcs'!Y52*Values!Y52</f>
        <v>0</v>
      </c>
      <c r="Z52" s="345">
        <f>'Summarized Quantified Calcs'!Z52*Values!Z52</f>
        <v>0</v>
      </c>
      <c r="AA52" s="345">
        <f>'Summarized Quantified Calcs'!AA52*Values!AA52</f>
        <v>0</v>
      </c>
      <c r="AB52" s="345">
        <f>'Summarized Quantified Calcs'!AB52*Values!AB52</f>
        <v>0</v>
      </c>
      <c r="AC52" s="345">
        <f>'Summarized Quantified Calcs'!AC52*Values!AC52</f>
        <v>0</v>
      </c>
      <c r="AD52" s="345">
        <f>'Summarized Quantified Calcs'!AD52*Values!AD52</f>
        <v>0</v>
      </c>
      <c r="AE52" s="345">
        <f>'Summarized Quantified Calcs'!AE52*Values!AE52</f>
        <v>0</v>
      </c>
      <c r="AF52" s="345">
        <f>'Summarized Quantified Calcs'!AF52*Values!AF52</f>
        <v>0</v>
      </c>
      <c r="AG52" s="345">
        <f>'Summarized Quantified Calcs'!AG52*Values!AG52</f>
        <v>0</v>
      </c>
      <c r="AH52" s="345">
        <f>'Summarized Quantified Calcs'!AH52*Values!AH52</f>
        <v>0</v>
      </c>
      <c r="AI52" s="345">
        <f>'Summarized Quantified Calcs'!AI52*Values!AI52</f>
        <v>0</v>
      </c>
      <c r="AJ52" s="345">
        <f>'Summarized Quantified Calcs'!AJ52*Values!AJ52</f>
        <v>0</v>
      </c>
      <c r="AK52" s="345">
        <f>'Summarized Quantified Calcs'!AK52*Values!AK52</f>
        <v>0</v>
      </c>
      <c r="AL52" s="345">
        <f>'Summarized Quantified Calcs'!AL52*Values!AL52</f>
        <v>0</v>
      </c>
      <c r="AM52" s="345">
        <f>'Summarized Quantified Calcs'!AM52*Values!AM52</f>
        <v>0</v>
      </c>
      <c r="AN52" s="345">
        <f>'Summarized Quantified Calcs'!AN52*Values!AN52</f>
        <v>0</v>
      </c>
      <c r="AO52" s="345">
        <f>'Summarized Quantified Calcs'!AO52*Values!AO52</f>
        <v>0</v>
      </c>
      <c r="AP52" s="345">
        <f>'Summarized Quantified Calcs'!AP52*Values!AP52</f>
        <v>0</v>
      </c>
      <c r="AQ52" s="345">
        <f>'Summarized Quantified Calcs'!AQ52*Values!AQ52</f>
        <v>0</v>
      </c>
      <c r="AR52" s="345">
        <f>'Summarized Quantified Calcs'!AR52*Values!AR52</f>
        <v>0</v>
      </c>
      <c r="AS52" s="345">
        <f>'Summarized Quantified Calcs'!AS52*Values!AS52</f>
        <v>0</v>
      </c>
      <c r="AT52" s="345">
        <f>'Summarized Quantified Calcs'!AT52*Values!AT52</f>
        <v>0</v>
      </c>
      <c r="AU52" s="345">
        <f>'Summarized Quantified Calcs'!AU52*Values!AU52</f>
        <v>0</v>
      </c>
      <c r="AV52" s="345">
        <f>'Summarized Quantified Calcs'!AV52*Values!AV52</f>
        <v>0</v>
      </c>
      <c r="AW52" s="345">
        <f>'Summarized Quantified Calcs'!AW52*Values!AW52</f>
        <v>0</v>
      </c>
      <c r="AX52" s="345">
        <f>'Summarized Quantified Calcs'!AX52*Values!AX52</f>
        <v>0</v>
      </c>
      <c r="AY52" s="345">
        <f>'Summarized Quantified Calcs'!AY52*Values!AY52</f>
        <v>0</v>
      </c>
      <c r="AZ52" s="345">
        <f>'Summarized Quantified Calcs'!AZ52*Values!AZ52</f>
        <v>0</v>
      </c>
    </row>
    <row r="53" spans="1:52" x14ac:dyDescent="0.25">
      <c r="A53" s="358"/>
      <c r="B53" s="358"/>
      <c r="C53" s="358"/>
      <c r="D53" s="358"/>
      <c r="E53" s="359" t="s">
        <v>917</v>
      </c>
      <c r="F53" s="358"/>
      <c r="G53" s="360" t="str">
        <f>StockValueC!$H$12&amp;"$"</f>
        <v>2020$</v>
      </c>
      <c r="H53" s="360">
        <f t="shared" si="1"/>
        <v>84741728.085983425</v>
      </c>
      <c r="I53" s="361">
        <f t="shared" ref="I53:AZ53" si="4">SUM(I6:I51)</f>
        <v>0</v>
      </c>
      <c r="J53" s="361">
        <f t="shared" si="4"/>
        <v>0</v>
      </c>
      <c r="K53" s="361">
        <f t="shared" si="4"/>
        <v>0</v>
      </c>
      <c r="L53" s="361">
        <f t="shared" si="4"/>
        <v>0</v>
      </c>
      <c r="M53" s="361">
        <f t="shared" si="4"/>
        <v>0</v>
      </c>
      <c r="N53" s="361">
        <f t="shared" si="4"/>
        <v>1378134.006458245</v>
      </c>
      <c r="O53" s="361">
        <f t="shared" si="4"/>
        <v>0</v>
      </c>
      <c r="P53" s="361">
        <f t="shared" si="4"/>
        <v>0</v>
      </c>
      <c r="Q53" s="361">
        <f t="shared" si="4"/>
        <v>4168179.7039762591</v>
      </c>
      <c r="R53" s="361">
        <f t="shared" si="4"/>
        <v>4168179.7039762591</v>
      </c>
      <c r="S53" s="361">
        <f t="shared" si="4"/>
        <v>4168179.7039762591</v>
      </c>
      <c r="T53" s="361">
        <f t="shared" si="4"/>
        <v>4168179.7039762591</v>
      </c>
      <c r="U53" s="361">
        <f t="shared" si="4"/>
        <v>4168179.7039762591</v>
      </c>
      <c r="V53" s="361">
        <f t="shared" si="4"/>
        <v>4168179.7039762591</v>
      </c>
      <c r="W53" s="361">
        <f t="shared" si="4"/>
        <v>4168179.7039762591</v>
      </c>
      <c r="X53" s="361">
        <f t="shared" si="4"/>
        <v>4168179.7039762591</v>
      </c>
      <c r="Y53" s="361">
        <f t="shared" si="4"/>
        <v>4168179.7039762591</v>
      </c>
      <c r="Z53" s="361">
        <f t="shared" si="4"/>
        <v>4168179.7039762591</v>
      </c>
      <c r="AA53" s="361">
        <f t="shared" si="4"/>
        <v>4168179.7039762591</v>
      </c>
      <c r="AB53" s="361">
        <f t="shared" si="4"/>
        <v>4168179.7039762591</v>
      </c>
      <c r="AC53" s="361">
        <f t="shared" si="4"/>
        <v>5546313.7104345039</v>
      </c>
      <c r="AD53" s="361">
        <f t="shared" si="4"/>
        <v>4168179.7039762591</v>
      </c>
      <c r="AE53" s="361">
        <f t="shared" si="4"/>
        <v>2790045.6975180143</v>
      </c>
      <c r="AF53" s="361">
        <f t="shared" si="4"/>
        <v>4168179.7039762591</v>
      </c>
      <c r="AG53" s="361">
        <f t="shared" si="4"/>
        <v>4168179.7039762591</v>
      </c>
      <c r="AH53" s="361">
        <f t="shared" si="4"/>
        <v>4168179.7039762591</v>
      </c>
      <c r="AI53" s="361">
        <f t="shared" si="4"/>
        <v>4168179.7039762591</v>
      </c>
      <c r="AJ53" s="361">
        <f t="shared" si="4"/>
        <v>4168179.7039762591</v>
      </c>
      <c r="AK53" s="361">
        <f t="shared" si="4"/>
        <v>0</v>
      </c>
      <c r="AL53" s="361">
        <f t="shared" si="4"/>
        <v>0</v>
      </c>
      <c r="AM53" s="361">
        <f t="shared" si="4"/>
        <v>0</v>
      </c>
      <c r="AN53" s="361">
        <f t="shared" si="4"/>
        <v>0</v>
      </c>
      <c r="AO53" s="361">
        <f t="shared" si="4"/>
        <v>0</v>
      </c>
      <c r="AP53" s="361">
        <f t="shared" si="4"/>
        <v>0</v>
      </c>
      <c r="AQ53" s="361">
        <f t="shared" si="4"/>
        <v>0</v>
      </c>
      <c r="AR53" s="361">
        <f t="shared" si="4"/>
        <v>0</v>
      </c>
      <c r="AS53" s="361">
        <f t="shared" si="4"/>
        <v>0</v>
      </c>
      <c r="AT53" s="361">
        <f t="shared" si="4"/>
        <v>0</v>
      </c>
      <c r="AU53" s="361">
        <f t="shared" si="4"/>
        <v>0</v>
      </c>
      <c r="AV53" s="361">
        <f t="shared" si="4"/>
        <v>0</v>
      </c>
      <c r="AW53" s="361">
        <f t="shared" si="4"/>
        <v>0</v>
      </c>
      <c r="AX53" s="361">
        <f t="shared" si="4"/>
        <v>0</v>
      </c>
      <c r="AY53" s="361">
        <f t="shared" si="4"/>
        <v>0</v>
      </c>
      <c r="AZ53" s="361">
        <f t="shared" si="4"/>
        <v>0</v>
      </c>
    </row>
    <row r="54" spans="1:52" x14ac:dyDescent="0.25">
      <c r="A54" s="358"/>
      <c r="B54" s="358"/>
      <c r="C54" s="358"/>
      <c r="D54" s="358"/>
      <c r="E54" s="359" t="s">
        <v>918</v>
      </c>
      <c r="F54" s="358"/>
      <c r="G54" s="360" t="str">
        <f>StockValueC!$H$12&amp;"$"</f>
        <v>2020$</v>
      </c>
      <c r="H54" s="360">
        <f t="shared" si="1"/>
        <v>2265638737.3722062</v>
      </c>
      <c r="I54" s="361">
        <f>SUM($I$53:I53)</f>
        <v>0</v>
      </c>
      <c r="J54" s="361">
        <f>SUM($I$53:J53)</f>
        <v>0</v>
      </c>
      <c r="K54" s="361">
        <f>SUM($I$53:K53)</f>
        <v>0</v>
      </c>
      <c r="L54" s="361">
        <f>SUM($I$53:L53)</f>
        <v>0</v>
      </c>
      <c r="M54" s="361">
        <f>SUM($I$53:M53)</f>
        <v>0</v>
      </c>
      <c r="N54" s="361">
        <f>SUM($I$53:N53)</f>
        <v>1378134.006458245</v>
      </c>
      <c r="O54" s="361">
        <f>SUM($I$53:O53)</f>
        <v>1378134.006458245</v>
      </c>
      <c r="P54" s="361">
        <f>SUM($I$53:P53)</f>
        <v>1378134.006458245</v>
      </c>
      <c r="Q54" s="361">
        <f>SUM($I$53:Q53)</f>
        <v>5546313.7104345039</v>
      </c>
      <c r="R54" s="361">
        <f>SUM($I$53:R53)</f>
        <v>9714493.4144107625</v>
      </c>
      <c r="S54" s="361">
        <f>SUM($I$53:S53)</f>
        <v>13882673.118387021</v>
      </c>
      <c r="T54" s="361">
        <f>SUM($I$53:T53)</f>
        <v>18050852.82236328</v>
      </c>
      <c r="U54" s="361">
        <f>SUM($I$53:U53)</f>
        <v>22219032.526339538</v>
      </c>
      <c r="V54" s="361">
        <f>SUM($I$53:V53)</f>
        <v>26387212.230315797</v>
      </c>
      <c r="W54" s="361">
        <f>SUM($I$53:W53)</f>
        <v>30555391.934292056</v>
      </c>
      <c r="X54" s="361">
        <f>SUM($I$53:X53)</f>
        <v>34723571.638268314</v>
      </c>
      <c r="Y54" s="361">
        <f>SUM($I$53:Y53)</f>
        <v>38891751.342244573</v>
      </c>
      <c r="Z54" s="361">
        <f>SUM($I$53:Z53)</f>
        <v>43059931.046220832</v>
      </c>
      <c r="AA54" s="361">
        <f>SUM($I$53:AA53)</f>
        <v>47228110.75019709</v>
      </c>
      <c r="AB54" s="361">
        <f>SUM($I$53:AB53)</f>
        <v>51396290.454173349</v>
      </c>
      <c r="AC54" s="361">
        <f>SUM($I$53:AC53)</f>
        <v>56942604.164607853</v>
      </c>
      <c r="AD54" s="361">
        <f>SUM($I$53:AD53)</f>
        <v>61110783.868584111</v>
      </c>
      <c r="AE54" s="361">
        <f>SUM($I$53:AE53)</f>
        <v>63900829.566102125</v>
      </c>
      <c r="AF54" s="361">
        <f>SUM($I$53:AF53)</f>
        <v>68069009.270078391</v>
      </c>
      <c r="AG54" s="361">
        <f>SUM($I$53:AG53)</f>
        <v>72237188.974054649</v>
      </c>
      <c r="AH54" s="361">
        <f>SUM($I$53:AH53)</f>
        <v>76405368.678030908</v>
      </c>
      <c r="AI54" s="361">
        <f>SUM($I$53:AI53)</f>
        <v>80573548.382007167</v>
      </c>
      <c r="AJ54" s="361">
        <f>SUM($I$53:AJ53)</f>
        <v>84741728.085983425</v>
      </c>
      <c r="AK54" s="361">
        <f>SUM($I$53:AK53)</f>
        <v>84741728.085983425</v>
      </c>
      <c r="AL54" s="361">
        <f>SUM($I$53:AL53)</f>
        <v>84741728.085983425</v>
      </c>
      <c r="AM54" s="361">
        <f>SUM($I$53:AM53)</f>
        <v>84741728.085983425</v>
      </c>
      <c r="AN54" s="361">
        <f>SUM($I$53:AN53)</f>
        <v>84741728.085983425</v>
      </c>
      <c r="AO54" s="361">
        <f>SUM($I$53:AO53)</f>
        <v>84741728.085983425</v>
      </c>
      <c r="AP54" s="361">
        <f>SUM($I$53:AP53)</f>
        <v>84741728.085983425</v>
      </c>
      <c r="AQ54" s="361">
        <f>SUM($I$53:AQ53)</f>
        <v>84741728.085983425</v>
      </c>
      <c r="AR54" s="361">
        <f>SUM($I$53:AR53)</f>
        <v>84741728.085983425</v>
      </c>
      <c r="AS54" s="361">
        <f>SUM($I$53:AS53)</f>
        <v>84741728.085983425</v>
      </c>
      <c r="AT54" s="361">
        <f>SUM($I$53:AT53)</f>
        <v>84741728.085983425</v>
      </c>
      <c r="AU54" s="361">
        <f>SUM($I$53:AU53)</f>
        <v>84741728.085983425</v>
      </c>
      <c r="AV54" s="361">
        <f>SUM($I$53:AV53)</f>
        <v>84741728.085983425</v>
      </c>
      <c r="AW54" s="361">
        <f>SUM($I$53:AW53)</f>
        <v>84741728.085983425</v>
      </c>
      <c r="AX54" s="361">
        <f>SUM($I$53:AX53)</f>
        <v>84741728.085983425</v>
      </c>
      <c r="AY54" s="361">
        <f>SUM($I$53:AY53)</f>
        <v>84741728.085983425</v>
      </c>
      <c r="AZ54" s="361">
        <f>SUM($I$53:AZ53)</f>
        <v>84741728.085983425</v>
      </c>
    </row>
    <row r="55" spans="1:52" x14ac:dyDescent="0.25">
      <c r="A55" s="362"/>
      <c r="B55" s="362"/>
      <c r="C55" s="362"/>
      <c r="D55" s="362"/>
      <c r="E55" s="363" t="s">
        <v>919</v>
      </c>
      <c r="F55" s="362"/>
      <c r="G55" s="360" t="str">
        <f>StockValueC!$H$12&amp;"$"</f>
        <v>2020$</v>
      </c>
      <c r="H55" s="360">
        <f t="shared" si="1"/>
        <v>16556560.26590761</v>
      </c>
      <c r="I55" s="361">
        <f t="shared" ref="I55:AZ55" si="5">SUM(I52:I52)</f>
        <v>0</v>
      </c>
      <c r="J55" s="361">
        <f t="shared" si="5"/>
        <v>0</v>
      </c>
      <c r="K55" s="361">
        <f t="shared" si="5"/>
        <v>0</v>
      </c>
      <c r="L55" s="361">
        <f t="shared" si="5"/>
        <v>0</v>
      </c>
      <c r="M55" s="361">
        <f t="shared" si="5"/>
        <v>1115428.1586817603</v>
      </c>
      <c r="N55" s="361">
        <f t="shared" si="5"/>
        <v>3898583.8555867355</v>
      </c>
      <c r="O55" s="361">
        <f t="shared" si="5"/>
        <v>6374493.9499971978</v>
      </c>
      <c r="P55" s="361">
        <f t="shared" si="5"/>
        <v>5168054.3016419169</v>
      </c>
      <c r="Q55" s="361">
        <f t="shared" si="5"/>
        <v>0</v>
      </c>
      <c r="R55" s="361">
        <f t="shared" si="5"/>
        <v>0</v>
      </c>
      <c r="S55" s="361">
        <f t="shared" si="5"/>
        <v>0</v>
      </c>
      <c r="T55" s="361">
        <f t="shared" si="5"/>
        <v>0</v>
      </c>
      <c r="U55" s="361">
        <f t="shared" si="5"/>
        <v>0</v>
      </c>
      <c r="V55" s="361">
        <f t="shared" si="5"/>
        <v>0</v>
      </c>
      <c r="W55" s="361">
        <f t="shared" si="5"/>
        <v>0</v>
      </c>
      <c r="X55" s="361">
        <f t="shared" si="5"/>
        <v>0</v>
      </c>
      <c r="Y55" s="361">
        <f t="shared" si="5"/>
        <v>0</v>
      </c>
      <c r="Z55" s="361">
        <f t="shared" si="5"/>
        <v>0</v>
      </c>
      <c r="AA55" s="361">
        <f t="shared" si="5"/>
        <v>0</v>
      </c>
      <c r="AB55" s="361">
        <f t="shared" si="5"/>
        <v>0</v>
      </c>
      <c r="AC55" s="361">
        <f t="shared" si="5"/>
        <v>0</v>
      </c>
      <c r="AD55" s="361">
        <f t="shared" si="5"/>
        <v>0</v>
      </c>
      <c r="AE55" s="361">
        <f t="shared" si="5"/>
        <v>0</v>
      </c>
      <c r="AF55" s="361">
        <f t="shared" si="5"/>
        <v>0</v>
      </c>
      <c r="AG55" s="361">
        <f t="shared" si="5"/>
        <v>0</v>
      </c>
      <c r="AH55" s="361">
        <f t="shared" si="5"/>
        <v>0</v>
      </c>
      <c r="AI55" s="361">
        <f t="shared" si="5"/>
        <v>0</v>
      </c>
      <c r="AJ55" s="361">
        <f t="shared" si="5"/>
        <v>0</v>
      </c>
      <c r="AK55" s="361">
        <f t="shared" si="5"/>
        <v>0</v>
      </c>
      <c r="AL55" s="361">
        <f t="shared" si="5"/>
        <v>0</v>
      </c>
      <c r="AM55" s="361">
        <f t="shared" si="5"/>
        <v>0</v>
      </c>
      <c r="AN55" s="361">
        <f t="shared" si="5"/>
        <v>0</v>
      </c>
      <c r="AO55" s="361">
        <f t="shared" si="5"/>
        <v>0</v>
      </c>
      <c r="AP55" s="361">
        <f t="shared" si="5"/>
        <v>0</v>
      </c>
      <c r="AQ55" s="361">
        <f t="shared" si="5"/>
        <v>0</v>
      </c>
      <c r="AR55" s="361">
        <f t="shared" si="5"/>
        <v>0</v>
      </c>
      <c r="AS55" s="361">
        <f t="shared" si="5"/>
        <v>0</v>
      </c>
      <c r="AT55" s="361">
        <f t="shared" si="5"/>
        <v>0</v>
      </c>
      <c r="AU55" s="361">
        <f t="shared" si="5"/>
        <v>0</v>
      </c>
      <c r="AV55" s="361">
        <f t="shared" si="5"/>
        <v>0</v>
      </c>
      <c r="AW55" s="361">
        <f t="shared" si="5"/>
        <v>0</v>
      </c>
      <c r="AX55" s="361">
        <f t="shared" si="5"/>
        <v>0</v>
      </c>
      <c r="AY55" s="361">
        <f t="shared" si="5"/>
        <v>0</v>
      </c>
      <c r="AZ55" s="361">
        <f t="shared" si="5"/>
        <v>0</v>
      </c>
    </row>
    <row r="56" spans="1:52" x14ac:dyDescent="0.25">
      <c r="A56" s="362"/>
      <c r="B56" s="362"/>
      <c r="C56" s="362"/>
      <c r="D56" s="362"/>
      <c r="E56" s="363" t="s">
        <v>920</v>
      </c>
      <c r="F56" s="362"/>
      <c r="G56" s="360" t="str">
        <f>StockValueC!$H$12&amp;"$"</f>
        <v>2020$</v>
      </c>
      <c r="H56" s="360">
        <f t="shared" si="1"/>
        <v>630110675.97579741</v>
      </c>
      <c r="I56" s="361">
        <f>SUM($I$55:I55)</f>
        <v>0</v>
      </c>
      <c r="J56" s="361">
        <f>SUM($I$55:J55)</f>
        <v>0</v>
      </c>
      <c r="K56" s="361">
        <f>SUM($I$55:K55)</f>
        <v>0</v>
      </c>
      <c r="L56" s="361">
        <f>SUM($I$55:L55)</f>
        <v>0</v>
      </c>
      <c r="M56" s="361">
        <f>SUM($I$55:M55)</f>
        <v>1115428.1586817603</v>
      </c>
      <c r="N56" s="361">
        <f>SUM($I$55:N55)</f>
        <v>5014012.0142684961</v>
      </c>
      <c r="O56" s="361">
        <f>SUM($I$55:O55)</f>
        <v>11388505.964265693</v>
      </c>
      <c r="P56" s="361">
        <f>SUM($I$55:P55)</f>
        <v>16556560.26590761</v>
      </c>
      <c r="Q56" s="361">
        <f>SUM($I$55:Q55)</f>
        <v>16556560.26590761</v>
      </c>
      <c r="R56" s="361">
        <f>SUM($I$55:R55)</f>
        <v>16556560.26590761</v>
      </c>
      <c r="S56" s="361">
        <f>SUM($I$55:S55)</f>
        <v>16556560.26590761</v>
      </c>
      <c r="T56" s="361">
        <f>SUM($I$55:T55)</f>
        <v>16556560.26590761</v>
      </c>
      <c r="U56" s="361">
        <f>SUM($I$55:U55)</f>
        <v>16556560.26590761</v>
      </c>
      <c r="V56" s="361">
        <f>SUM($I$55:V55)</f>
        <v>16556560.26590761</v>
      </c>
      <c r="W56" s="361">
        <f>SUM($I$55:W55)</f>
        <v>16556560.26590761</v>
      </c>
      <c r="X56" s="361">
        <f>SUM($I$55:X55)</f>
        <v>16556560.26590761</v>
      </c>
      <c r="Y56" s="361">
        <f>SUM($I$55:Y55)</f>
        <v>16556560.26590761</v>
      </c>
      <c r="Z56" s="361">
        <f>SUM($I$55:Z55)</f>
        <v>16556560.26590761</v>
      </c>
      <c r="AA56" s="361">
        <f>SUM($I$55:AA55)</f>
        <v>16556560.26590761</v>
      </c>
      <c r="AB56" s="361">
        <f>SUM($I$55:AB55)</f>
        <v>16556560.26590761</v>
      </c>
      <c r="AC56" s="361">
        <f>SUM($I$55:AC55)</f>
        <v>16556560.26590761</v>
      </c>
      <c r="AD56" s="361">
        <f>SUM($I$55:AD55)</f>
        <v>16556560.26590761</v>
      </c>
      <c r="AE56" s="361">
        <f>SUM($I$55:AE55)</f>
        <v>16556560.26590761</v>
      </c>
      <c r="AF56" s="361">
        <f>SUM($I$55:AF55)</f>
        <v>16556560.26590761</v>
      </c>
      <c r="AG56" s="361">
        <f>SUM($I$55:AG55)</f>
        <v>16556560.26590761</v>
      </c>
      <c r="AH56" s="361">
        <f>SUM($I$55:AH55)</f>
        <v>16556560.26590761</v>
      </c>
      <c r="AI56" s="361">
        <f>SUM($I$55:AI55)</f>
        <v>16556560.26590761</v>
      </c>
      <c r="AJ56" s="361">
        <f>SUM($I$55:AJ55)</f>
        <v>16556560.26590761</v>
      </c>
      <c r="AK56" s="361">
        <f>SUM($I$55:AK55)</f>
        <v>16556560.26590761</v>
      </c>
      <c r="AL56" s="361">
        <f>SUM($I$55:AL55)</f>
        <v>16556560.26590761</v>
      </c>
      <c r="AM56" s="361">
        <f>SUM($I$55:AM55)</f>
        <v>16556560.26590761</v>
      </c>
      <c r="AN56" s="361">
        <f>SUM($I$55:AN55)</f>
        <v>16556560.26590761</v>
      </c>
      <c r="AO56" s="361">
        <f>SUM($I$55:AO55)</f>
        <v>16556560.26590761</v>
      </c>
      <c r="AP56" s="361">
        <f>SUM($I$55:AP55)</f>
        <v>16556560.26590761</v>
      </c>
      <c r="AQ56" s="361">
        <f>SUM($I$55:AQ55)</f>
        <v>16556560.26590761</v>
      </c>
      <c r="AR56" s="361">
        <f>SUM($I$55:AR55)</f>
        <v>16556560.26590761</v>
      </c>
      <c r="AS56" s="361">
        <f>SUM($I$55:AS55)</f>
        <v>16556560.26590761</v>
      </c>
      <c r="AT56" s="361">
        <f>SUM($I$55:AT55)</f>
        <v>16556560.26590761</v>
      </c>
      <c r="AU56" s="361">
        <f>SUM($I$55:AU55)</f>
        <v>16556560.26590761</v>
      </c>
      <c r="AV56" s="361">
        <f>SUM($I$55:AV55)</f>
        <v>16556560.26590761</v>
      </c>
      <c r="AW56" s="361">
        <f>SUM($I$55:AW55)</f>
        <v>16556560.26590761</v>
      </c>
      <c r="AX56" s="361">
        <f>SUM($I$55:AX55)</f>
        <v>16556560.26590761</v>
      </c>
      <c r="AY56" s="361">
        <f>SUM($I$55:AY55)</f>
        <v>16556560.26590761</v>
      </c>
      <c r="AZ56" s="361">
        <f>SUM($I$55:AZ55)</f>
        <v>16556560.26590761</v>
      </c>
    </row>
    <row r="57" spans="1:52" x14ac:dyDescent="0.25">
      <c r="A57" s="362"/>
      <c r="B57" s="362"/>
      <c r="C57" s="362"/>
      <c r="D57" s="362"/>
      <c r="E57" s="363" t="s">
        <v>921</v>
      </c>
      <c r="F57" s="362"/>
      <c r="G57" s="360" t="str">
        <f>StockValueC!$H$12&amp;"$"</f>
        <v>2020$</v>
      </c>
      <c r="H57" s="360">
        <f t="shared" si="1"/>
        <v>68185167.82007581</v>
      </c>
      <c r="I57" s="361">
        <f t="shared" ref="I57:AZ57" si="6">I53-I55</f>
        <v>0</v>
      </c>
      <c r="J57" s="361">
        <f t="shared" si="6"/>
        <v>0</v>
      </c>
      <c r="K57" s="361">
        <f t="shared" si="6"/>
        <v>0</v>
      </c>
      <c r="L57" s="361">
        <f t="shared" si="6"/>
        <v>0</v>
      </c>
      <c r="M57" s="361">
        <f t="shared" si="6"/>
        <v>-1115428.1586817603</v>
      </c>
      <c r="N57" s="361">
        <f t="shared" si="6"/>
        <v>-2520449.8491284903</v>
      </c>
      <c r="O57" s="361">
        <f t="shared" si="6"/>
        <v>-6374493.9499971978</v>
      </c>
      <c r="P57" s="361">
        <f t="shared" si="6"/>
        <v>-5168054.3016419169</v>
      </c>
      <c r="Q57" s="361">
        <f t="shared" si="6"/>
        <v>4168179.7039762591</v>
      </c>
      <c r="R57" s="361">
        <f t="shared" si="6"/>
        <v>4168179.7039762591</v>
      </c>
      <c r="S57" s="361">
        <f t="shared" si="6"/>
        <v>4168179.7039762591</v>
      </c>
      <c r="T57" s="361">
        <f t="shared" si="6"/>
        <v>4168179.7039762591</v>
      </c>
      <c r="U57" s="361">
        <f t="shared" si="6"/>
        <v>4168179.7039762591</v>
      </c>
      <c r="V57" s="361">
        <f t="shared" si="6"/>
        <v>4168179.7039762591</v>
      </c>
      <c r="W57" s="361">
        <f t="shared" si="6"/>
        <v>4168179.7039762591</v>
      </c>
      <c r="X57" s="361">
        <f t="shared" si="6"/>
        <v>4168179.7039762591</v>
      </c>
      <c r="Y57" s="361">
        <f t="shared" si="6"/>
        <v>4168179.7039762591</v>
      </c>
      <c r="Z57" s="361">
        <f t="shared" si="6"/>
        <v>4168179.7039762591</v>
      </c>
      <c r="AA57" s="361">
        <f t="shared" si="6"/>
        <v>4168179.7039762591</v>
      </c>
      <c r="AB57" s="361">
        <f t="shared" si="6"/>
        <v>4168179.7039762591</v>
      </c>
      <c r="AC57" s="361">
        <f t="shared" si="6"/>
        <v>5546313.7104345039</v>
      </c>
      <c r="AD57" s="361">
        <f t="shared" si="6"/>
        <v>4168179.7039762591</v>
      </c>
      <c r="AE57" s="361">
        <f t="shared" si="6"/>
        <v>2790045.6975180143</v>
      </c>
      <c r="AF57" s="361">
        <f t="shared" si="6"/>
        <v>4168179.7039762591</v>
      </c>
      <c r="AG57" s="361">
        <f t="shared" si="6"/>
        <v>4168179.7039762591</v>
      </c>
      <c r="AH57" s="361">
        <f t="shared" si="6"/>
        <v>4168179.7039762591</v>
      </c>
      <c r="AI57" s="361">
        <f t="shared" si="6"/>
        <v>4168179.7039762591</v>
      </c>
      <c r="AJ57" s="361">
        <f t="shared" si="6"/>
        <v>4168179.7039762591</v>
      </c>
      <c r="AK57" s="361">
        <f t="shared" si="6"/>
        <v>0</v>
      </c>
      <c r="AL57" s="361">
        <f t="shared" si="6"/>
        <v>0</v>
      </c>
      <c r="AM57" s="361">
        <f t="shared" si="6"/>
        <v>0</v>
      </c>
      <c r="AN57" s="361">
        <f t="shared" si="6"/>
        <v>0</v>
      </c>
      <c r="AO57" s="361">
        <f t="shared" si="6"/>
        <v>0</v>
      </c>
      <c r="AP57" s="361">
        <f t="shared" si="6"/>
        <v>0</v>
      </c>
      <c r="AQ57" s="361">
        <f t="shared" si="6"/>
        <v>0</v>
      </c>
      <c r="AR57" s="361">
        <f t="shared" si="6"/>
        <v>0</v>
      </c>
      <c r="AS57" s="361">
        <f t="shared" si="6"/>
        <v>0</v>
      </c>
      <c r="AT57" s="361">
        <f t="shared" si="6"/>
        <v>0</v>
      </c>
      <c r="AU57" s="361">
        <f t="shared" si="6"/>
        <v>0</v>
      </c>
      <c r="AV57" s="361">
        <f t="shared" si="6"/>
        <v>0</v>
      </c>
      <c r="AW57" s="361">
        <f t="shared" si="6"/>
        <v>0</v>
      </c>
      <c r="AX57" s="361">
        <f t="shared" si="6"/>
        <v>0</v>
      </c>
      <c r="AY57" s="361">
        <f t="shared" si="6"/>
        <v>0</v>
      </c>
      <c r="AZ57" s="361">
        <f t="shared" si="6"/>
        <v>0</v>
      </c>
    </row>
    <row r="58" spans="1:52" x14ac:dyDescent="0.25">
      <c r="A58" s="362"/>
      <c r="B58" s="362"/>
      <c r="C58" s="362"/>
      <c r="D58" s="362"/>
      <c r="E58" s="363" t="s">
        <v>922</v>
      </c>
      <c r="F58" s="362"/>
      <c r="G58" s="360" t="str">
        <f>StockValueC!$H$12&amp;"$"</f>
        <v>2020$</v>
      </c>
      <c r="H58" s="360">
        <f t="shared" si="1"/>
        <v>1635528061.3964069</v>
      </c>
      <c r="I58" s="361">
        <f>SUM($I57:I57)</f>
        <v>0</v>
      </c>
      <c r="J58" s="361">
        <f>SUM($I57:J57)</f>
        <v>0</v>
      </c>
      <c r="K58" s="361">
        <f>SUM($I57:K57)</f>
        <v>0</v>
      </c>
      <c r="L58" s="361">
        <f>SUM($I57:L57)</f>
        <v>0</v>
      </c>
      <c r="M58" s="361">
        <f>SUM($I57:M57)</f>
        <v>-1115428.1586817603</v>
      </c>
      <c r="N58" s="361">
        <f>SUM($I57:N57)</f>
        <v>-3635878.0078102509</v>
      </c>
      <c r="O58" s="361">
        <f>SUM($I57:O57)</f>
        <v>-10010371.957807448</v>
      </c>
      <c r="P58" s="361">
        <f>SUM($I57:P57)</f>
        <v>-15178426.259449365</v>
      </c>
      <c r="Q58" s="361">
        <f>SUM($I57:Q57)</f>
        <v>-11010246.555473106</v>
      </c>
      <c r="R58" s="361">
        <f>SUM($I57:R57)</f>
        <v>-6842066.8514968473</v>
      </c>
      <c r="S58" s="361">
        <f>SUM($I57:S57)</f>
        <v>-2673887.1475205882</v>
      </c>
      <c r="T58" s="361">
        <f>SUM($I57:T57)</f>
        <v>1494292.5564556709</v>
      </c>
      <c r="U58" s="361">
        <f>SUM($I57:U57)</f>
        <v>5662472.2604319304</v>
      </c>
      <c r="V58" s="361">
        <f>SUM($I57:V57)</f>
        <v>9830651.9644081891</v>
      </c>
      <c r="W58" s="361">
        <f>SUM($I57:W57)</f>
        <v>13998831.668384448</v>
      </c>
      <c r="X58" s="361">
        <f>SUM($I57:X57)</f>
        <v>18167011.372360706</v>
      </c>
      <c r="Y58" s="361">
        <f>SUM($I57:Y57)</f>
        <v>22335191.076336965</v>
      </c>
      <c r="Z58" s="361">
        <f>SUM($I57:Z57)</f>
        <v>26503370.780313224</v>
      </c>
      <c r="AA58" s="361">
        <f>SUM($I57:AA57)</f>
        <v>30671550.484289482</v>
      </c>
      <c r="AB58" s="361">
        <f>SUM($I57:AB57)</f>
        <v>34839730.188265741</v>
      </c>
      <c r="AC58" s="361">
        <f>SUM($I57:AC57)</f>
        <v>40386043.898700245</v>
      </c>
      <c r="AD58" s="361">
        <f>SUM($I57:AD57)</f>
        <v>44554223.602676503</v>
      </c>
      <c r="AE58" s="361">
        <f>SUM($I57:AE57)</f>
        <v>47344269.300194517</v>
      </c>
      <c r="AF58" s="361">
        <f>SUM($I57:AF57)</f>
        <v>51512449.004170775</v>
      </c>
      <c r="AG58" s="361">
        <f>SUM($I57:AG57)</f>
        <v>55680628.708147034</v>
      </c>
      <c r="AH58" s="361">
        <f>SUM($I57:AH57)</f>
        <v>59848808.412123293</v>
      </c>
      <c r="AI58" s="361">
        <f>SUM($I57:AI57)</f>
        <v>64016988.116099551</v>
      </c>
      <c r="AJ58" s="361">
        <f>SUM($I57:AJ57)</f>
        <v>68185167.82007581</v>
      </c>
      <c r="AK58" s="361">
        <f>SUM($I57:AK57)</f>
        <v>68185167.82007581</v>
      </c>
      <c r="AL58" s="361">
        <f>SUM($I57:AL57)</f>
        <v>68185167.82007581</v>
      </c>
      <c r="AM58" s="361">
        <f>SUM($I57:AM57)</f>
        <v>68185167.82007581</v>
      </c>
      <c r="AN58" s="361">
        <f>SUM($I57:AN57)</f>
        <v>68185167.82007581</v>
      </c>
      <c r="AO58" s="361">
        <f>SUM($I57:AO57)</f>
        <v>68185167.82007581</v>
      </c>
      <c r="AP58" s="361">
        <f>SUM($I57:AP57)</f>
        <v>68185167.82007581</v>
      </c>
      <c r="AQ58" s="361">
        <f>SUM($I57:AQ57)</f>
        <v>68185167.82007581</v>
      </c>
      <c r="AR58" s="361">
        <f>SUM($I57:AR57)</f>
        <v>68185167.82007581</v>
      </c>
      <c r="AS58" s="361">
        <f>SUM($I57:AS57)</f>
        <v>68185167.82007581</v>
      </c>
      <c r="AT58" s="361">
        <f>SUM($I57:AT57)</f>
        <v>68185167.82007581</v>
      </c>
      <c r="AU58" s="361">
        <f>SUM($I57:AU57)</f>
        <v>68185167.82007581</v>
      </c>
      <c r="AV58" s="361">
        <f>SUM($I57:AV57)</f>
        <v>68185167.82007581</v>
      </c>
      <c r="AW58" s="361">
        <f>SUM($I57:AW57)</f>
        <v>68185167.82007581</v>
      </c>
      <c r="AX58" s="361">
        <f>SUM($I57:AX57)</f>
        <v>68185167.82007581</v>
      </c>
      <c r="AY58" s="361">
        <f>SUM($I57:AY57)</f>
        <v>68185167.82007581</v>
      </c>
      <c r="AZ58" s="361">
        <f>SUM($I57:AZ57)</f>
        <v>68185167.82007581</v>
      </c>
    </row>
    <row r="59" spans="1:52" x14ac:dyDescent="0.25">
      <c r="A59" s="362"/>
      <c r="B59" s="362"/>
      <c r="C59" s="362"/>
      <c r="D59" s="362"/>
      <c r="E59" s="363" t="s">
        <v>1137</v>
      </c>
      <c r="F59" s="362"/>
      <c r="G59" s="573" t="s">
        <v>748</v>
      </c>
      <c r="H59" s="574">
        <f>SUM(I59:AZ59)</f>
        <v>7</v>
      </c>
      <c r="I59" s="575">
        <f>IF(AND(J58&gt;0,I58&lt;0),J2-'Project Inputs'!$H$9,)</f>
        <v>0</v>
      </c>
      <c r="J59" s="575">
        <f>IF(AND(K58&gt;0,J58&lt;0),K2-'Project Inputs'!$H$9,)</f>
        <v>0</v>
      </c>
      <c r="K59" s="575">
        <f>IF(AND(L58&gt;0,K58&lt;0),L2-'Project Inputs'!$H$9,)</f>
        <v>0</v>
      </c>
      <c r="L59" s="575">
        <f>IF(AND(M58&gt;0,L58&lt;0),M2-'Project Inputs'!$H$9,)</f>
        <v>0</v>
      </c>
      <c r="M59" s="575">
        <f>IF(AND(N58&gt;0,M58&lt;0),N2-'Project Inputs'!$H$9,)</f>
        <v>0</v>
      </c>
      <c r="N59" s="575">
        <f>IF(AND(O58&gt;0,N58&lt;0),O2-'Project Inputs'!$H$9,)</f>
        <v>0</v>
      </c>
      <c r="O59" s="575">
        <f>IF(AND(P58&gt;0,O58&lt;0),P2-'Project Inputs'!$H$9,)</f>
        <v>0</v>
      </c>
      <c r="P59" s="575">
        <f>IF(AND(Q58&gt;0,P58&lt;0),Q2-'Project Inputs'!$H$9,)</f>
        <v>0</v>
      </c>
      <c r="Q59" s="575">
        <f>IF(AND(R58&gt;0,Q58&lt;0),R2-'Project Inputs'!$H$9,)</f>
        <v>0</v>
      </c>
      <c r="R59" s="575">
        <f>IF(AND(S58&gt;0,R58&lt;0),S2-'Project Inputs'!$H$9,)</f>
        <v>0</v>
      </c>
      <c r="S59" s="575">
        <f>IF(AND(T58&gt;0,S58&lt;0),T2-'Project Inputs'!$H$9,)</f>
        <v>7</v>
      </c>
      <c r="T59" s="575">
        <f>IF(AND(U58&gt;0,T58&lt;0),U2-'Project Inputs'!$H$9,)</f>
        <v>0</v>
      </c>
      <c r="U59" s="575">
        <f>IF(AND(V58&gt;0,U58&lt;0),V2-'Project Inputs'!$H$9,)</f>
        <v>0</v>
      </c>
      <c r="V59" s="575">
        <f>IF(AND(W58&gt;0,V58&lt;0),W2-'Project Inputs'!$H$9,)</f>
        <v>0</v>
      </c>
      <c r="W59" s="575">
        <f>IF(AND(X58&gt;0,W58&lt;0),X2-'Project Inputs'!$H$9,)</f>
        <v>0</v>
      </c>
      <c r="X59" s="575">
        <f>IF(AND(Y58&gt;0,X58&lt;0),Y2-'Project Inputs'!$H$9,)</f>
        <v>0</v>
      </c>
      <c r="Y59" s="575">
        <f>IF(AND(Z58&gt;0,Y58&lt;0),Z2-'Project Inputs'!$H$9,)</f>
        <v>0</v>
      </c>
      <c r="Z59" s="575">
        <f>IF(AND(AA58&gt;0,Z58&lt;0),AA2-'Project Inputs'!$H$9,)</f>
        <v>0</v>
      </c>
      <c r="AA59" s="575">
        <f>IF(AND(AB58&gt;0,AA58&lt;0),AB2-'Project Inputs'!$H$9,)</f>
        <v>0</v>
      </c>
      <c r="AB59" s="575">
        <f>IF(AND(AC58&gt;0,AB58&lt;0),AC2-'Project Inputs'!$H$9,)</f>
        <v>0</v>
      </c>
      <c r="AC59" s="575">
        <f>IF(AND(AD58&gt;0,AC58&lt;0),AD2-'Project Inputs'!$H$9,)</f>
        <v>0</v>
      </c>
      <c r="AD59" s="575">
        <f>IF(AND(AE58&gt;0,AD58&lt;0),AE2-'Project Inputs'!$H$9,)</f>
        <v>0</v>
      </c>
      <c r="AE59" s="575">
        <f>IF(AND(AF58&gt;0,AE58&lt;0),AF2-'Project Inputs'!$H$9,)</f>
        <v>0</v>
      </c>
      <c r="AF59" s="575">
        <f>IF(AND(AG58&gt;0,AF58&lt;0),AG2-'Project Inputs'!$H$9,)</f>
        <v>0</v>
      </c>
      <c r="AG59" s="575">
        <f>IF(AND(AH58&gt;0,AG58&lt;0),AH2-'Project Inputs'!$H$9,)</f>
        <v>0</v>
      </c>
      <c r="AH59" s="575">
        <f>IF(AND(AI58&gt;0,AH58&lt;0),AI2-'Project Inputs'!$H$9,)</f>
        <v>0</v>
      </c>
      <c r="AI59" s="575">
        <f>IF(AND(AJ58&gt;0,AI58&lt;0),AJ2-'Project Inputs'!$H$9,)</f>
        <v>0</v>
      </c>
      <c r="AJ59" s="575">
        <f>IF(AND(AK58&gt;0,AJ58&lt;0),AK2-'Project Inputs'!$H$9,)</f>
        <v>0</v>
      </c>
      <c r="AK59" s="575">
        <f>IF(AND(AL58&gt;0,AK58&lt;0),AL2-'Project Inputs'!$H$9,)</f>
        <v>0</v>
      </c>
      <c r="AL59" s="575">
        <f>IF(AND(AM58&gt;0,AL58&lt;0),AM2-'Project Inputs'!$H$9,)</f>
        <v>0</v>
      </c>
      <c r="AM59" s="575">
        <f>IF(AND(AN58&gt;0,AM58&lt;0),AN2-'Project Inputs'!$H$9,)</f>
        <v>0</v>
      </c>
      <c r="AN59" s="575">
        <f>IF(AND(AO58&gt;0,AN58&lt;0),AO2-'Project Inputs'!$H$9,)</f>
        <v>0</v>
      </c>
      <c r="AO59" s="575">
        <f>IF(AND(AP58&gt;0,AO58&lt;0),AP2-'Project Inputs'!$H$9,)</f>
        <v>0</v>
      </c>
      <c r="AP59" s="575">
        <f>IF(AND(AQ58&gt;0,AP58&lt;0),AQ2-'Project Inputs'!$H$9,)</f>
        <v>0</v>
      </c>
      <c r="AQ59" s="575">
        <f>IF(AND(AR58&gt;0,AQ58&lt;0),AR2-'Project Inputs'!$H$9,)</f>
        <v>0</v>
      </c>
      <c r="AR59" s="575">
        <f>IF(AND(AS58&gt;0,AR58&lt;0),AS2-'Project Inputs'!$H$9,)</f>
        <v>0</v>
      </c>
      <c r="AS59" s="575">
        <f>IF(AND(AT58&gt;0,AS58&lt;0),AT2-'Project Inputs'!$H$9,)</f>
        <v>0</v>
      </c>
      <c r="AT59" s="575">
        <f>IF(AND(AU58&gt;0,AT58&lt;0),AU2-'Project Inputs'!$H$9,)</f>
        <v>0</v>
      </c>
      <c r="AU59" s="575">
        <f>IF(AND(AV58&gt;0,AU58&lt;0),AV2-'Project Inputs'!$H$9,)</f>
        <v>0</v>
      </c>
      <c r="AV59" s="575">
        <f>IF(AND(AW58&gt;0,AV58&lt;0),AW2-'Project Inputs'!$H$9,)</f>
        <v>0</v>
      </c>
      <c r="AW59" s="575">
        <f>IF(AND(AX58&gt;0,AW58&lt;0),AX2-'Project Inputs'!$H$9,)</f>
        <v>0</v>
      </c>
      <c r="AX59" s="575">
        <f>IF(AND(AY58&gt;0,AX58&lt;0),AY2-'Project Inputs'!$H$9,)</f>
        <v>0</v>
      </c>
      <c r="AY59" s="575">
        <f>IF(AND(AZ58&gt;0,AY58&lt;0),AZ2-'Project Inputs'!$H$9,)</f>
        <v>0</v>
      </c>
      <c r="AZ59" s="575">
        <f>IF(AND(BA58&gt;0,AZ58&lt;0),BA2-'Project Inputs'!$H$9,)</f>
        <v>0</v>
      </c>
    </row>
  </sheetData>
  <dataValidations count="2">
    <dataValidation allowBlank="1" showInputMessage="1" showErrorMessage="1" promptTitle="Calc!" prompt="Now includes fuel savings from efficiency and NOT from VMT reduction- though energy cost does not grow" sqref="E14" xr:uid="{32A4FA79-9700-4026-B3F0-811CF173BFFF}"/>
    <dataValidation allowBlank="1" showInputMessage="1" showErrorMessage="1" promptTitle="Calc!" prompt="Now includes fuel savings from efficiency and NOT from VMT reduction" sqref="E15" xr:uid="{99CE02A7-2576-4B46-846E-09AB603C45BA}"/>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6A096-3B4F-481E-925D-7EE76C3F0F30}">
  <sheetPr>
    <tabColor rgb="FFC00000"/>
  </sheetPr>
  <dimension ref="A1:R59"/>
  <sheetViews>
    <sheetView topLeftCell="A23" zoomScale="85" zoomScaleNormal="85" workbookViewId="0">
      <selection activeCell="D34" sqref="D34:Q34"/>
    </sheetView>
  </sheetViews>
  <sheetFormatPr defaultColWidth="0" defaultRowHeight="0" customHeight="1" zeroHeight="1" x14ac:dyDescent="0.25"/>
  <cols>
    <col min="1" max="3" width="1.5703125" style="1" customWidth="1"/>
    <col min="4" max="18" width="8.85546875" style="1" customWidth="1"/>
    <col min="19" max="16384" width="8.85546875" hidden="1"/>
  </cols>
  <sheetData>
    <row r="1" spans="2:4" ht="5.0999999999999996" customHeight="1" x14ac:dyDescent="0.25"/>
    <row r="2" spans="2:4" ht="15.75" x14ac:dyDescent="0.25">
      <c r="B2" s="2" t="s">
        <v>17</v>
      </c>
    </row>
    <row r="3" spans="2:4" ht="5.0999999999999996" customHeight="1" x14ac:dyDescent="0.25"/>
    <row r="4" spans="2:4" ht="15" x14ac:dyDescent="0.25">
      <c r="D4" s="1" t="str">
        <f>Checklist!D4</f>
        <v>Contact: Kate Ko - (202) 661-5326, kate.ko@wsp.com</v>
      </c>
    </row>
    <row r="5" spans="2:4" ht="5.0999999999999996" customHeight="1" x14ac:dyDescent="0.25"/>
    <row r="6" spans="2:4" ht="15" x14ac:dyDescent="0.25">
      <c r="B6" s="3" t="s">
        <v>4</v>
      </c>
    </row>
    <row r="7" spans="2:4" ht="15" x14ac:dyDescent="0.25"/>
    <row r="8" spans="2:4" ht="15" x14ac:dyDescent="0.25">
      <c r="C8" s="4"/>
      <c r="D8" s="1" t="s">
        <v>5</v>
      </c>
    </row>
    <row r="9" spans="2:4" ht="15" x14ac:dyDescent="0.25">
      <c r="C9" s="13"/>
      <c r="D9" s="1" t="s">
        <v>18</v>
      </c>
    </row>
    <row r="10" spans="2:4" ht="15" x14ac:dyDescent="0.25">
      <c r="C10" s="5"/>
      <c r="D10" s="1" t="s">
        <v>6</v>
      </c>
    </row>
    <row r="11" spans="2:4" ht="15" x14ac:dyDescent="0.25">
      <c r="C11" s="6"/>
      <c r="D11" s="1" t="s">
        <v>7</v>
      </c>
    </row>
    <row r="12" spans="2:4" ht="15" x14ac:dyDescent="0.25">
      <c r="C12" s="7"/>
      <c r="D12" s="1" t="s">
        <v>8</v>
      </c>
    </row>
    <row r="13" spans="2:4" ht="15" x14ac:dyDescent="0.25">
      <c r="C13" s="560"/>
      <c r="D13" s="1" t="s">
        <v>9</v>
      </c>
    </row>
    <row r="14" spans="2:4" ht="15" x14ac:dyDescent="0.25">
      <c r="C14" s="8"/>
      <c r="D14" s="1" t="s">
        <v>10</v>
      </c>
    </row>
    <row r="15" spans="2:4" ht="5.0999999999999996" customHeight="1" x14ac:dyDescent="0.25"/>
    <row r="16" spans="2:4" ht="15" x14ac:dyDescent="0.25">
      <c r="B16" s="3" t="s">
        <v>11</v>
      </c>
    </row>
    <row r="17" spans="1:18" ht="5.0999999999999996" customHeight="1" x14ac:dyDescent="0.25"/>
    <row r="18" spans="1:18" ht="15" x14ac:dyDescent="0.25">
      <c r="C18" s="9"/>
      <c r="D18" s="1" t="s">
        <v>12</v>
      </c>
    </row>
    <row r="19" spans="1:18" ht="15" x14ac:dyDescent="0.25">
      <c r="C19" s="10"/>
      <c r="D19" s="1" t="s">
        <v>13</v>
      </c>
    </row>
    <row r="20" spans="1:18" ht="15" x14ac:dyDescent="0.25">
      <c r="D20" s="11" t="s">
        <v>14</v>
      </c>
    </row>
    <row r="21" spans="1:18" ht="15" x14ac:dyDescent="0.25">
      <c r="D21" s="12" t="s">
        <v>15</v>
      </c>
    </row>
    <row r="22" spans="1:18" ht="15" x14ac:dyDescent="0.25">
      <c r="A22" s="14"/>
      <c r="B22" s="14"/>
      <c r="C22" s="14"/>
      <c r="D22" s="15" t="s">
        <v>16</v>
      </c>
      <c r="E22" s="14"/>
      <c r="F22" s="14"/>
      <c r="G22" s="14"/>
      <c r="H22" s="14"/>
      <c r="I22" s="14"/>
      <c r="J22" s="14"/>
      <c r="K22" s="14"/>
      <c r="L22" s="14"/>
      <c r="M22" s="14"/>
      <c r="N22" s="14"/>
      <c r="O22" s="14"/>
      <c r="P22" s="14"/>
      <c r="Q22" s="14"/>
      <c r="R22" s="14"/>
    </row>
    <row r="23" spans="1:18" ht="5.0999999999999996" customHeight="1" x14ac:dyDescent="0.25">
      <c r="A23" s="16"/>
      <c r="B23" s="16"/>
      <c r="C23" s="16"/>
    </row>
    <row r="24" spans="1:18" ht="15" x14ac:dyDescent="0.25">
      <c r="A24" s="202"/>
      <c r="B24" s="306" t="s">
        <v>19</v>
      </c>
      <c r="C24" s="202"/>
      <c r="D24" s="562"/>
    </row>
    <row r="25" spans="1:18" ht="5.0999999999999996" customHeight="1" x14ac:dyDescent="0.25">
      <c r="A25" s="202"/>
      <c r="B25" s="202"/>
      <c r="C25" s="202"/>
      <c r="D25" s="562"/>
    </row>
    <row r="26" spans="1:18" s="567" customFormat="1" ht="15" x14ac:dyDescent="0.25">
      <c r="A26" s="565"/>
      <c r="B26" s="565"/>
      <c r="C26" s="563" t="s">
        <v>20</v>
      </c>
      <c r="D26" s="661" t="s">
        <v>21</v>
      </c>
      <c r="E26" s="661"/>
      <c r="F26" s="661"/>
      <c r="G26" s="661"/>
      <c r="H26" s="661"/>
      <c r="I26" s="661"/>
      <c r="J26" s="661"/>
      <c r="K26" s="661"/>
      <c r="L26" s="661"/>
      <c r="M26" s="661"/>
      <c r="N26" s="661"/>
      <c r="O26" s="661"/>
      <c r="P26" s="661"/>
      <c r="Q26" s="662"/>
      <c r="R26" s="566"/>
    </row>
    <row r="27" spans="1:18" s="567" customFormat="1" ht="15" x14ac:dyDescent="0.25">
      <c r="A27" s="565"/>
      <c r="B27" s="565"/>
      <c r="C27" s="563"/>
      <c r="D27" s="666" t="s">
        <v>22</v>
      </c>
      <c r="E27" s="666"/>
      <c r="F27" s="666"/>
      <c r="G27" s="666"/>
      <c r="H27" s="666"/>
      <c r="I27" s="666"/>
      <c r="J27" s="666"/>
      <c r="K27" s="666"/>
      <c r="L27" s="666"/>
      <c r="M27" s="666"/>
      <c r="N27" s="666"/>
      <c r="O27" s="666"/>
      <c r="P27" s="666"/>
      <c r="Q27" s="667"/>
      <c r="R27" s="566"/>
    </row>
    <row r="28" spans="1:18" s="567" customFormat="1" ht="15" x14ac:dyDescent="0.25">
      <c r="A28" s="565"/>
      <c r="B28" s="565"/>
      <c r="C28" s="563" t="s">
        <v>23</v>
      </c>
      <c r="D28" s="661" t="s">
        <v>24</v>
      </c>
      <c r="E28" s="661"/>
      <c r="F28" s="661"/>
      <c r="G28" s="661"/>
      <c r="H28" s="661"/>
      <c r="I28" s="661"/>
      <c r="J28" s="661"/>
      <c r="K28" s="661"/>
      <c r="L28" s="661"/>
      <c r="M28" s="661"/>
      <c r="N28" s="661"/>
      <c r="O28" s="661"/>
      <c r="P28" s="661"/>
      <c r="Q28" s="662"/>
      <c r="R28" s="566"/>
    </row>
    <row r="29" spans="1:18" s="567" customFormat="1" ht="15" x14ac:dyDescent="0.25">
      <c r="A29" s="565"/>
      <c r="B29" s="565"/>
      <c r="C29" s="563" t="s">
        <v>25</v>
      </c>
      <c r="D29" s="661" t="s">
        <v>26</v>
      </c>
      <c r="E29" s="661"/>
      <c r="F29" s="661"/>
      <c r="G29" s="661"/>
      <c r="H29" s="661"/>
      <c r="I29" s="661"/>
      <c r="J29" s="661"/>
      <c r="K29" s="661"/>
      <c r="L29" s="661"/>
      <c r="M29" s="661"/>
      <c r="N29" s="661"/>
      <c r="O29" s="661"/>
      <c r="P29" s="661"/>
      <c r="Q29" s="662"/>
      <c r="R29" s="566"/>
    </row>
    <row r="30" spans="1:18" s="567" customFormat="1" ht="30" customHeight="1" x14ac:dyDescent="0.25">
      <c r="A30" s="565"/>
      <c r="B30" s="565"/>
      <c r="C30" s="563" t="s">
        <v>27</v>
      </c>
      <c r="D30" s="661" t="s">
        <v>28</v>
      </c>
      <c r="E30" s="661"/>
      <c r="F30" s="661"/>
      <c r="G30" s="661"/>
      <c r="H30" s="661"/>
      <c r="I30" s="661"/>
      <c r="J30" s="661"/>
      <c r="K30" s="661"/>
      <c r="L30" s="661"/>
      <c r="M30" s="661"/>
      <c r="N30" s="661"/>
      <c r="O30" s="661"/>
      <c r="P30" s="661"/>
      <c r="Q30" s="662"/>
      <c r="R30" s="566"/>
    </row>
    <row r="31" spans="1:18" s="567" customFormat="1" ht="62.25" customHeight="1" x14ac:dyDescent="0.25">
      <c r="A31" s="565"/>
      <c r="B31" s="565"/>
      <c r="C31" s="563" t="s">
        <v>29</v>
      </c>
      <c r="D31" s="661" t="s">
        <v>30</v>
      </c>
      <c r="E31" s="661"/>
      <c r="F31" s="661"/>
      <c r="G31" s="661"/>
      <c r="H31" s="661"/>
      <c r="I31" s="661"/>
      <c r="J31" s="661"/>
      <c r="K31" s="661"/>
      <c r="L31" s="661"/>
      <c r="M31" s="661"/>
      <c r="N31" s="661"/>
      <c r="O31" s="661"/>
      <c r="P31" s="661"/>
      <c r="Q31" s="662"/>
      <c r="R31" s="566"/>
    </row>
    <row r="32" spans="1:18" s="567" customFormat="1" ht="45.75" customHeight="1" x14ac:dyDescent="0.25">
      <c r="A32" s="565"/>
      <c r="B32" s="565"/>
      <c r="C32" s="563" t="s">
        <v>31</v>
      </c>
      <c r="D32" s="661" t="s">
        <v>32</v>
      </c>
      <c r="E32" s="661"/>
      <c r="F32" s="661"/>
      <c r="G32" s="661"/>
      <c r="H32" s="661"/>
      <c r="I32" s="661"/>
      <c r="J32" s="661"/>
      <c r="K32" s="661"/>
      <c r="L32" s="661"/>
      <c r="M32" s="661"/>
      <c r="N32" s="661"/>
      <c r="O32" s="661"/>
      <c r="P32" s="661"/>
      <c r="Q32" s="662"/>
      <c r="R32" s="566"/>
    </row>
    <row r="33" spans="1:18" s="567" customFormat="1" ht="50.25" customHeight="1" x14ac:dyDescent="0.25">
      <c r="A33" s="565"/>
      <c r="B33" s="565"/>
      <c r="C33" s="563" t="s">
        <v>33</v>
      </c>
      <c r="D33" s="661" t="s">
        <v>34</v>
      </c>
      <c r="E33" s="661"/>
      <c r="F33" s="661"/>
      <c r="G33" s="661"/>
      <c r="H33" s="661"/>
      <c r="I33" s="661"/>
      <c r="J33" s="661"/>
      <c r="K33" s="661"/>
      <c r="L33" s="661"/>
      <c r="M33" s="661"/>
      <c r="N33" s="661"/>
      <c r="O33" s="661"/>
      <c r="P33" s="661"/>
      <c r="Q33" s="662"/>
      <c r="R33" s="566"/>
    </row>
    <row r="34" spans="1:18" s="567" customFormat="1" ht="30" customHeight="1" x14ac:dyDescent="0.25">
      <c r="A34" s="565"/>
      <c r="B34" s="565"/>
      <c r="C34" s="563" t="s">
        <v>35</v>
      </c>
      <c r="D34" s="661" t="s">
        <v>36</v>
      </c>
      <c r="E34" s="661"/>
      <c r="F34" s="661"/>
      <c r="G34" s="661"/>
      <c r="H34" s="661"/>
      <c r="I34" s="661"/>
      <c r="J34" s="661"/>
      <c r="K34" s="661"/>
      <c r="L34" s="661"/>
      <c r="M34" s="661"/>
      <c r="N34" s="661"/>
      <c r="O34" s="661"/>
      <c r="P34" s="661"/>
      <c r="Q34" s="662"/>
      <c r="R34" s="566"/>
    </row>
    <row r="35" spans="1:18" s="567" customFormat="1" ht="33" customHeight="1" x14ac:dyDescent="0.25">
      <c r="A35" s="565"/>
      <c r="B35" s="565"/>
      <c r="C35" s="563" t="s">
        <v>37</v>
      </c>
      <c r="D35" s="661" t="s">
        <v>38</v>
      </c>
      <c r="E35" s="661"/>
      <c r="F35" s="661"/>
      <c r="G35" s="661"/>
      <c r="H35" s="661"/>
      <c r="I35" s="661"/>
      <c r="J35" s="661"/>
      <c r="K35" s="661"/>
      <c r="L35" s="661"/>
      <c r="M35" s="661"/>
      <c r="N35" s="661"/>
      <c r="O35" s="661"/>
      <c r="P35" s="661"/>
      <c r="Q35" s="662"/>
      <c r="R35" s="566"/>
    </row>
    <row r="36" spans="1:18" ht="15" x14ac:dyDescent="0.25">
      <c r="A36" s="202"/>
      <c r="B36" s="306" t="s">
        <v>39</v>
      </c>
      <c r="C36" s="202"/>
      <c r="D36" s="562"/>
    </row>
    <row r="37" spans="1:18" ht="6" customHeight="1" x14ac:dyDescent="0.25"/>
    <row r="38" spans="1:18" s="281" customFormat="1" ht="31.5" customHeight="1" x14ac:dyDescent="0.25">
      <c r="A38" s="1"/>
      <c r="C38" s="563" t="s">
        <v>20</v>
      </c>
      <c r="D38" s="663" t="s">
        <v>40</v>
      </c>
      <c r="E38" s="664"/>
      <c r="F38" s="664"/>
      <c r="G38" s="664"/>
      <c r="H38" s="664"/>
      <c r="I38" s="664"/>
      <c r="J38" s="664"/>
      <c r="K38" s="664"/>
      <c r="L38" s="664"/>
      <c r="M38" s="664"/>
      <c r="N38" s="664"/>
      <c r="O38" s="664"/>
      <c r="P38" s="664"/>
      <c r="Q38" s="665"/>
      <c r="R38" s="564"/>
    </row>
    <row r="39" spans="1:18" ht="15" x14ac:dyDescent="0.25">
      <c r="C39" s="563" t="s">
        <v>23</v>
      </c>
      <c r="D39" s="658" t="s">
        <v>41</v>
      </c>
      <c r="E39" s="659"/>
      <c r="F39" s="659"/>
      <c r="G39" s="659"/>
      <c r="H39" s="659"/>
      <c r="I39" s="659"/>
      <c r="J39" s="659"/>
      <c r="K39" s="659"/>
      <c r="L39" s="659"/>
      <c r="M39" s="659"/>
      <c r="N39" s="659"/>
      <c r="O39" s="659"/>
      <c r="P39" s="659"/>
      <c r="Q39" s="660"/>
    </row>
    <row r="40" spans="1:18" ht="39" customHeight="1" x14ac:dyDescent="0.25">
      <c r="C40" s="563" t="s">
        <v>25</v>
      </c>
      <c r="D40" s="658" t="s">
        <v>42</v>
      </c>
      <c r="E40" s="659"/>
      <c r="F40" s="659"/>
      <c r="G40" s="659"/>
      <c r="H40" s="659"/>
      <c r="I40" s="659"/>
      <c r="J40" s="659"/>
      <c r="K40" s="659"/>
      <c r="L40" s="659"/>
      <c r="M40" s="659"/>
      <c r="N40" s="659"/>
      <c r="O40" s="659"/>
      <c r="P40" s="659"/>
      <c r="Q40" s="660"/>
    </row>
    <row r="41" spans="1:18" ht="15" customHeight="1" x14ac:dyDescent="0.25"/>
    <row r="42" spans="1:18" ht="15" customHeight="1" x14ac:dyDescent="0.25"/>
    <row r="43" spans="1:18" ht="15" customHeight="1" x14ac:dyDescent="0.25"/>
    <row r="44" spans="1:18" ht="15" customHeight="1" x14ac:dyDescent="0.25"/>
    <row r="45" spans="1:18" ht="15" customHeight="1" x14ac:dyDescent="0.25"/>
    <row r="46" spans="1:18" ht="15" customHeight="1" x14ac:dyDescent="0.25"/>
    <row r="47" spans="1:18" ht="15" customHeight="1" x14ac:dyDescent="0.25"/>
    <row r="48" spans="1:1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hidden="1" customHeight="1" x14ac:dyDescent="0.25"/>
  </sheetData>
  <mergeCells count="13">
    <mergeCell ref="D29:Q29"/>
    <mergeCell ref="D35:Q35"/>
    <mergeCell ref="D30:Q30"/>
    <mergeCell ref="D31:Q31"/>
    <mergeCell ref="D26:Q26"/>
    <mergeCell ref="D27:Q27"/>
    <mergeCell ref="D28:Q28"/>
    <mergeCell ref="D39:Q39"/>
    <mergeCell ref="D40:Q40"/>
    <mergeCell ref="D32:Q32"/>
    <mergeCell ref="D33:Q33"/>
    <mergeCell ref="D34:Q34"/>
    <mergeCell ref="D38:Q38"/>
  </mergeCells>
  <hyperlinks>
    <hyperlink ref="D27" r:id="rId1" xr:uid="{69763CAC-3782-4F5F-A2C4-2F4C9C729C32}"/>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3AEC8-BF4F-4CF1-AF9C-49EBF1F6928E}">
  <sheetPr>
    <tabColor theme="7"/>
  </sheetPr>
  <dimension ref="A1:AZ58"/>
  <sheetViews>
    <sheetView showGridLines="0" workbookViewId="0">
      <pane xSplit="8" ySplit="5" topLeftCell="I24" activePane="bottomRight" state="frozen"/>
      <selection pane="topRight" activeCell="I52" sqref="I52:AZ52"/>
      <selection pane="bottomLeft" activeCell="I52" sqref="I52:AZ52"/>
      <selection pane="bottomRight" activeCell="Q50" sqref="Q50"/>
    </sheetView>
  </sheetViews>
  <sheetFormatPr defaultRowHeight="15" x14ac:dyDescent="0.25"/>
  <cols>
    <col min="1" max="4" width="2.140625" customWidth="1"/>
    <col min="5" max="5" width="37.140625" customWidth="1"/>
    <col min="6" max="6" width="23.85546875" customWidth="1"/>
    <col min="7" max="7" width="14.140625" customWidth="1"/>
    <col min="8" max="8" width="15.28515625" bestFit="1" customWidth="1"/>
    <col min="9" max="12" width="5.140625" bestFit="1" customWidth="1"/>
    <col min="13" max="13" width="9" bestFit="1" customWidth="1"/>
    <col min="14" max="15" width="10.5703125" bestFit="1" customWidth="1"/>
    <col min="16" max="16" width="11.5703125" bestFit="1" customWidth="1"/>
    <col min="17" max="52" width="10.85546875" bestFit="1" customWidth="1"/>
  </cols>
  <sheetData>
    <row r="1" spans="1:52" ht="7.5" customHeight="1" x14ac:dyDescent="0.25"/>
    <row r="2" spans="1:52" x14ac:dyDescent="0.25">
      <c r="E2" s="180" t="str">
        <f>StockValueC!$E$13</f>
        <v>Base Year (for discounting)</v>
      </c>
      <c r="F2" s="180">
        <f>StockValueC!$H$13</f>
        <v>2020</v>
      </c>
      <c r="G2" s="347" t="s">
        <v>339</v>
      </c>
      <c r="H2" s="347" t="s">
        <v>790</v>
      </c>
      <c r="I2" s="228">
        <v>2020</v>
      </c>
      <c r="J2" s="228">
        <v>2021</v>
      </c>
      <c r="K2" s="228">
        <v>2022</v>
      </c>
      <c r="L2" s="228">
        <v>2023</v>
      </c>
      <c r="M2" s="228">
        <v>2024</v>
      </c>
      <c r="N2" s="228">
        <v>2025</v>
      </c>
      <c r="O2" s="228">
        <v>2026</v>
      </c>
      <c r="P2" s="228">
        <v>2027</v>
      </c>
      <c r="Q2" s="228">
        <v>2028</v>
      </c>
      <c r="R2" s="228">
        <v>2029</v>
      </c>
      <c r="S2" s="228">
        <v>2030</v>
      </c>
      <c r="T2" s="228">
        <v>2031</v>
      </c>
      <c r="U2" s="228">
        <v>2032</v>
      </c>
      <c r="V2" s="228">
        <v>2033</v>
      </c>
      <c r="W2" s="228">
        <v>2034</v>
      </c>
      <c r="X2" s="228">
        <v>2035</v>
      </c>
      <c r="Y2" s="228">
        <v>2036</v>
      </c>
      <c r="Z2" s="228">
        <v>2037</v>
      </c>
      <c r="AA2" s="228">
        <v>2038</v>
      </c>
      <c r="AB2" s="228">
        <v>2039</v>
      </c>
      <c r="AC2" s="228">
        <v>2040</v>
      </c>
      <c r="AD2" s="228">
        <v>2041</v>
      </c>
      <c r="AE2" s="228">
        <v>2042</v>
      </c>
      <c r="AF2" s="228">
        <v>2043</v>
      </c>
      <c r="AG2" s="228">
        <v>2044</v>
      </c>
      <c r="AH2" s="228">
        <v>2045</v>
      </c>
      <c r="AI2" s="228">
        <v>2046</v>
      </c>
      <c r="AJ2" s="228">
        <v>2047</v>
      </c>
      <c r="AK2" s="228">
        <v>2048</v>
      </c>
      <c r="AL2" s="228">
        <v>2049</v>
      </c>
      <c r="AM2" s="228">
        <v>2050</v>
      </c>
      <c r="AN2" s="228">
        <v>2051</v>
      </c>
      <c r="AO2" s="228">
        <v>2052</v>
      </c>
      <c r="AP2" s="228">
        <v>2053</v>
      </c>
      <c r="AQ2" s="228">
        <v>2054</v>
      </c>
      <c r="AR2" s="228">
        <v>2055</v>
      </c>
      <c r="AS2" s="228">
        <v>2056</v>
      </c>
      <c r="AT2" s="228">
        <v>2057</v>
      </c>
      <c r="AU2" s="228">
        <v>2058</v>
      </c>
      <c r="AV2" s="228">
        <v>2059</v>
      </c>
      <c r="AW2" s="228">
        <v>2060</v>
      </c>
      <c r="AX2" s="228">
        <v>2061</v>
      </c>
      <c r="AY2" s="228">
        <v>2062</v>
      </c>
      <c r="AZ2" s="228">
        <v>2063</v>
      </c>
    </row>
    <row r="3" spans="1:52" s="473" customFormat="1" x14ac:dyDescent="0.25">
      <c r="A3" s="497"/>
      <c r="B3" s="475"/>
      <c r="C3" s="475"/>
      <c r="E3" s="193" t="str">
        <f>'Discount Calc'!E$33</f>
        <v>Forecast period flag</v>
      </c>
      <c r="F3" s="193">
        <f>'Discount Calc'!F$33</f>
        <v>0</v>
      </c>
      <c r="G3" s="193" t="str">
        <f>'Discount Calc'!G$33</f>
        <v>Factor</v>
      </c>
      <c r="H3" s="193">
        <f>'Discount Calc'!H$33</f>
        <v>24</v>
      </c>
      <c r="I3" s="193">
        <f>'Discount Calc'!I$33</f>
        <v>0</v>
      </c>
      <c r="J3" s="193">
        <f>'Discount Calc'!J$33</f>
        <v>0</v>
      </c>
      <c r="K3" s="193">
        <f>'Discount Calc'!K$33</f>
        <v>0</v>
      </c>
      <c r="L3" s="193">
        <f>'Discount Calc'!L$33</f>
        <v>0</v>
      </c>
      <c r="M3" s="193">
        <f>'Discount Calc'!M$33</f>
        <v>1</v>
      </c>
      <c r="N3" s="193">
        <f>'Discount Calc'!N$33</f>
        <v>1</v>
      </c>
      <c r="O3" s="193">
        <f>'Discount Calc'!O$33</f>
        <v>1</v>
      </c>
      <c r="P3" s="193">
        <f>'Discount Calc'!P$33</f>
        <v>1</v>
      </c>
      <c r="Q3" s="193">
        <f>'Discount Calc'!Q$33</f>
        <v>1</v>
      </c>
      <c r="R3" s="193">
        <f>'Discount Calc'!R$33</f>
        <v>1</v>
      </c>
      <c r="S3" s="193">
        <f>'Discount Calc'!S$33</f>
        <v>1</v>
      </c>
      <c r="T3" s="193">
        <f>'Discount Calc'!T$33</f>
        <v>1</v>
      </c>
      <c r="U3" s="193">
        <f>'Discount Calc'!U$33</f>
        <v>1</v>
      </c>
      <c r="V3" s="193">
        <f>'Discount Calc'!V$33</f>
        <v>1</v>
      </c>
      <c r="W3" s="193">
        <f>'Discount Calc'!W$33</f>
        <v>1</v>
      </c>
      <c r="X3" s="193">
        <f>'Discount Calc'!X$33</f>
        <v>1</v>
      </c>
      <c r="Y3" s="193">
        <f>'Discount Calc'!Y$33</f>
        <v>1</v>
      </c>
      <c r="Z3" s="193">
        <f>'Discount Calc'!Z$33</f>
        <v>1</v>
      </c>
      <c r="AA3" s="193">
        <f>'Discount Calc'!AA$33</f>
        <v>1</v>
      </c>
      <c r="AB3" s="193">
        <f>'Discount Calc'!AB$33</f>
        <v>1</v>
      </c>
      <c r="AC3" s="193">
        <f>'Discount Calc'!AC$33</f>
        <v>1</v>
      </c>
      <c r="AD3" s="193">
        <f>'Discount Calc'!AD$33</f>
        <v>1</v>
      </c>
      <c r="AE3" s="193">
        <f>'Discount Calc'!AE$33</f>
        <v>1</v>
      </c>
      <c r="AF3" s="193">
        <f>'Discount Calc'!AF$33</f>
        <v>1</v>
      </c>
      <c r="AG3" s="193">
        <f>'Discount Calc'!AG$33</f>
        <v>1</v>
      </c>
      <c r="AH3" s="193">
        <f>'Discount Calc'!AH$33</f>
        <v>1</v>
      </c>
      <c r="AI3" s="193">
        <f>'Discount Calc'!AI$33</f>
        <v>1</v>
      </c>
      <c r="AJ3" s="193">
        <f>'Discount Calc'!AJ$33</f>
        <v>1</v>
      </c>
      <c r="AK3" s="193">
        <f>'Discount Calc'!AK$33</f>
        <v>0</v>
      </c>
      <c r="AL3" s="193">
        <f>'Discount Calc'!AL$33</f>
        <v>0</v>
      </c>
      <c r="AM3" s="193">
        <f>'Discount Calc'!AM$33</f>
        <v>0</v>
      </c>
      <c r="AN3" s="193">
        <f>'Discount Calc'!AN$33</f>
        <v>0</v>
      </c>
      <c r="AO3" s="193">
        <f>'Discount Calc'!AO$33</f>
        <v>0</v>
      </c>
      <c r="AP3" s="193">
        <f>'Discount Calc'!AP$33</f>
        <v>0</v>
      </c>
      <c r="AQ3" s="193">
        <f>'Discount Calc'!AQ$33</f>
        <v>0</v>
      </c>
      <c r="AR3" s="193">
        <f>'Discount Calc'!AR$33</f>
        <v>0</v>
      </c>
      <c r="AS3" s="193">
        <f>'Discount Calc'!AS$33</f>
        <v>0</v>
      </c>
      <c r="AT3" s="193">
        <f>'Discount Calc'!AT$33</f>
        <v>0</v>
      </c>
      <c r="AU3" s="193">
        <f>'Discount Calc'!AU$33</f>
        <v>0</v>
      </c>
      <c r="AV3" s="193">
        <f>'Discount Calc'!AV$33</f>
        <v>0</v>
      </c>
      <c r="AW3" s="193">
        <f>'Discount Calc'!AW$33</f>
        <v>0</v>
      </c>
      <c r="AX3" s="193">
        <f>'Discount Calc'!AX$33</f>
        <v>0</v>
      </c>
      <c r="AY3" s="193">
        <f>'Discount Calc'!AY$33</f>
        <v>0</v>
      </c>
      <c r="AZ3" s="193">
        <f>'Discount Calc'!AZ$33</f>
        <v>0</v>
      </c>
    </row>
    <row r="4" spans="1:52" s="473" customFormat="1" x14ac:dyDescent="0.25">
      <c r="A4" s="498"/>
      <c r="E4" s="473" t="str">
        <f>'Discount Calc'!E$35</f>
        <v>Operations period flag</v>
      </c>
      <c r="F4" s="473">
        <f>'Discount Calc'!F$35</f>
        <v>0</v>
      </c>
      <c r="G4" s="473" t="str">
        <f>'Discount Calc'!G$35</f>
        <v>Factor</v>
      </c>
      <c r="H4" s="473">
        <f>'Discount Calc'!H$35</f>
        <v>20</v>
      </c>
      <c r="I4" s="473">
        <f>'Discount Calc'!I$35</f>
        <v>0</v>
      </c>
      <c r="J4" s="473">
        <f>'Discount Calc'!J$35</f>
        <v>0</v>
      </c>
      <c r="K4" s="473">
        <f>'Discount Calc'!K$35</f>
        <v>0</v>
      </c>
      <c r="L4" s="473">
        <f>'Discount Calc'!L$35</f>
        <v>0</v>
      </c>
      <c r="M4" s="473">
        <f>'Discount Calc'!M$35</f>
        <v>0</v>
      </c>
      <c r="N4" s="473">
        <f>'Discount Calc'!N$35</f>
        <v>0</v>
      </c>
      <c r="O4" s="473">
        <f>'Discount Calc'!O$35</f>
        <v>0</v>
      </c>
      <c r="P4" s="473">
        <f>'Discount Calc'!P$35</f>
        <v>0</v>
      </c>
      <c r="Q4" s="473">
        <f>'Discount Calc'!Q$35</f>
        <v>1</v>
      </c>
      <c r="R4" s="473">
        <f>'Discount Calc'!R$35</f>
        <v>1</v>
      </c>
      <c r="S4" s="473">
        <f>'Discount Calc'!S$35</f>
        <v>1</v>
      </c>
      <c r="T4" s="473">
        <f>'Discount Calc'!T$35</f>
        <v>1</v>
      </c>
      <c r="U4" s="473">
        <f>'Discount Calc'!U$35</f>
        <v>1</v>
      </c>
      <c r="V4" s="473">
        <f>'Discount Calc'!V$35</f>
        <v>1</v>
      </c>
      <c r="W4" s="473">
        <f>'Discount Calc'!W$35</f>
        <v>1</v>
      </c>
      <c r="X4" s="473">
        <f>'Discount Calc'!X$35</f>
        <v>1</v>
      </c>
      <c r="Y4" s="473">
        <f>'Discount Calc'!Y$35</f>
        <v>1</v>
      </c>
      <c r="Z4" s="473">
        <f>'Discount Calc'!Z$35</f>
        <v>1</v>
      </c>
      <c r="AA4" s="473">
        <f>'Discount Calc'!AA$35</f>
        <v>1</v>
      </c>
      <c r="AB4" s="473">
        <f>'Discount Calc'!AB$35</f>
        <v>1</v>
      </c>
      <c r="AC4" s="473">
        <f>'Discount Calc'!AC$35</f>
        <v>1</v>
      </c>
      <c r="AD4" s="473">
        <f>'Discount Calc'!AD$35</f>
        <v>1</v>
      </c>
      <c r="AE4" s="473">
        <f>'Discount Calc'!AE$35</f>
        <v>1</v>
      </c>
      <c r="AF4" s="473">
        <f>'Discount Calc'!AF$35</f>
        <v>1</v>
      </c>
      <c r="AG4" s="473">
        <f>'Discount Calc'!AG$35</f>
        <v>1</v>
      </c>
      <c r="AH4" s="473">
        <f>'Discount Calc'!AH$35</f>
        <v>1</v>
      </c>
      <c r="AI4" s="473">
        <f>'Discount Calc'!AI$35</f>
        <v>1</v>
      </c>
      <c r="AJ4" s="473">
        <f>'Discount Calc'!AJ$35</f>
        <v>1</v>
      </c>
      <c r="AK4" s="473">
        <f>'Discount Calc'!AK$35</f>
        <v>0</v>
      </c>
      <c r="AL4" s="473">
        <f>'Discount Calc'!AL$35</f>
        <v>0</v>
      </c>
      <c r="AM4" s="473">
        <f>'Discount Calc'!AM$35</f>
        <v>0</v>
      </c>
      <c r="AN4" s="473">
        <f>'Discount Calc'!AN$35</f>
        <v>0</v>
      </c>
      <c r="AO4" s="473">
        <f>'Discount Calc'!AO$35</f>
        <v>0</v>
      </c>
      <c r="AP4" s="473">
        <f>'Discount Calc'!AP$35</f>
        <v>0</v>
      </c>
      <c r="AQ4" s="473">
        <f>'Discount Calc'!AQ$35</f>
        <v>0</v>
      </c>
      <c r="AR4" s="473">
        <f>'Discount Calc'!AR$35</f>
        <v>0</v>
      </c>
      <c r="AS4" s="473">
        <f>'Discount Calc'!AS$35</f>
        <v>0</v>
      </c>
      <c r="AT4" s="473">
        <f>'Discount Calc'!AT$35</f>
        <v>0</v>
      </c>
      <c r="AU4" s="473">
        <f>'Discount Calc'!AU$35</f>
        <v>0</v>
      </c>
      <c r="AV4" s="473">
        <f>'Discount Calc'!AV$35</f>
        <v>0</v>
      </c>
      <c r="AW4" s="473">
        <f>'Discount Calc'!AW$35</f>
        <v>0</v>
      </c>
      <c r="AX4" s="473">
        <f>'Discount Calc'!AX$35</f>
        <v>0</v>
      </c>
      <c r="AY4" s="473">
        <f>'Discount Calc'!AY$35</f>
        <v>0</v>
      </c>
      <c r="AZ4" s="473">
        <f>'Discount Calc'!AZ$35</f>
        <v>0</v>
      </c>
    </row>
    <row r="5" spans="1:52" x14ac:dyDescent="0.25">
      <c r="E5" s="19" t="s">
        <v>367</v>
      </c>
      <c r="F5" s="19" t="s">
        <v>791</v>
      </c>
      <c r="G5" s="348" t="s">
        <v>792</v>
      </c>
      <c r="H5" s="34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row>
    <row r="6" spans="1:52" x14ac:dyDescent="0.25">
      <c r="A6" s="281"/>
      <c r="B6" s="281"/>
      <c r="C6" s="281"/>
      <c r="D6" s="281"/>
      <c r="E6" t="str">
        <f>'Undisc Results'!E6</f>
        <v>Travel Time Savings - Auto</v>
      </c>
      <c r="G6" s="250" t="str">
        <f>'Undisc Results'!G6&amp;" in "&amp;$F$2</f>
        <v>2020$ in 2020</v>
      </c>
      <c r="H6" s="357">
        <f t="shared" ref="H6:H11" si="0">SUM(I6:AZ6)</f>
        <v>13921089.05511727</v>
      </c>
      <c r="I6" s="345">
        <f>'Undisc Results'!I6*'Discount Calc'!I$11</f>
        <v>0</v>
      </c>
      <c r="J6" s="345">
        <f>'Undisc Results'!J6*'Discount Calc'!J$11</f>
        <v>0</v>
      </c>
      <c r="K6" s="345">
        <f>'Undisc Results'!K6*'Discount Calc'!K$11</f>
        <v>0</v>
      </c>
      <c r="L6" s="345">
        <f>'Undisc Results'!L6*'Discount Calc'!L$11</f>
        <v>0</v>
      </c>
      <c r="M6" s="345">
        <f>'Undisc Results'!M6*'Discount Calc'!M$11</f>
        <v>0</v>
      </c>
      <c r="N6" s="345">
        <f>'Undisc Results'!N6*'Discount Calc'!N$11</f>
        <v>0</v>
      </c>
      <c r="O6" s="345">
        <f>'Undisc Results'!O6*'Discount Calc'!O$11</f>
        <v>0</v>
      </c>
      <c r="P6" s="345">
        <f>'Undisc Results'!P6*'Discount Calc'!P$11</f>
        <v>0</v>
      </c>
      <c r="Q6" s="345">
        <f>'Undisc Results'!Q6*'Discount Calc'!Q$11</f>
        <v>1228086.285462555</v>
      </c>
      <c r="R6" s="345">
        <f>'Undisc Results'!R6*'Discount Calc'!R$11</f>
        <v>1147744.1920210796</v>
      </c>
      <c r="S6" s="345">
        <f>'Undisc Results'!S6*'Discount Calc'!S$11</f>
        <v>1072658.1233841865</v>
      </c>
      <c r="T6" s="345">
        <f>'Undisc Results'!T6*'Discount Calc'!T$11</f>
        <v>1002484.2274618563</v>
      </c>
      <c r="U6" s="345">
        <f>'Undisc Results'!U6*'Discount Calc'!U$11</f>
        <v>936901.14716061356</v>
      </c>
      <c r="V6" s="345">
        <f>'Undisc Results'!V6*'Discount Calc'!V$11</f>
        <v>875608.54874823685</v>
      </c>
      <c r="W6" s="345">
        <f>'Undisc Results'!W6*'Discount Calc'!W$11</f>
        <v>818325.74649367935</v>
      </c>
      <c r="X6" s="345">
        <f>'Undisc Results'!X6*'Discount Calc'!X$11</f>
        <v>764790.41728381242</v>
      </c>
      <c r="Y6" s="345">
        <f>'Undisc Results'!Y6*'Discount Calc'!Y$11</f>
        <v>714757.39933066594</v>
      </c>
      <c r="Z6" s="345">
        <f>'Undisc Results'!Z6*'Discount Calc'!Z$11</f>
        <v>667997.56946791208</v>
      </c>
      <c r="AA6" s="345">
        <f>'Undisc Results'!AA6*'Discount Calc'!AA$11</f>
        <v>624296.79389524483</v>
      </c>
      <c r="AB6" s="345">
        <f>'Undisc Results'!AB6*'Discount Calc'!AB$11</f>
        <v>583454.9475656494</v>
      </c>
      <c r="AC6" s="345">
        <f>'Undisc Results'!AC6*'Discount Calc'!AC$11</f>
        <v>545284.99772490608</v>
      </c>
      <c r="AD6" s="345">
        <f>'Undisc Results'!AD6*'Discount Calc'!AD$11</f>
        <v>509612.14740645426</v>
      </c>
      <c r="AE6" s="345">
        <f>'Undisc Results'!AE6*'Discount Calc'!AE$11</f>
        <v>476273.03495930304</v>
      </c>
      <c r="AF6" s="345">
        <f>'Undisc Results'!AF6*'Discount Calc'!AF$11</f>
        <v>445114.98594327382</v>
      </c>
      <c r="AG6" s="345">
        <f>'Undisc Results'!AG6*'Discount Calc'!AG$11</f>
        <v>415995.31396567647</v>
      </c>
      <c r="AH6" s="345">
        <f>'Undisc Results'!AH6*'Discount Calc'!AH$11</f>
        <v>388780.6672576415</v>
      </c>
      <c r="AI6" s="345">
        <f>'Undisc Results'!AI6*'Discount Calc'!AI$11</f>
        <v>363346.41799779586</v>
      </c>
      <c r="AJ6" s="345">
        <f>'Undisc Results'!AJ6*'Discount Calc'!AJ$11</f>
        <v>339576.09158672503</v>
      </c>
      <c r="AK6" s="345">
        <f>'Undisc Results'!AK6*'Discount Calc'!AK$11</f>
        <v>0</v>
      </c>
      <c r="AL6" s="345">
        <f>'Undisc Results'!AL6*'Discount Calc'!AL$11</f>
        <v>0</v>
      </c>
      <c r="AM6" s="345">
        <f>'Undisc Results'!AM6*'Discount Calc'!AM$11</f>
        <v>0</v>
      </c>
      <c r="AN6" s="345">
        <f>'Undisc Results'!AN6*'Discount Calc'!AN$11</f>
        <v>0</v>
      </c>
      <c r="AO6" s="345">
        <f>'Undisc Results'!AO6*'Discount Calc'!AO$11</f>
        <v>0</v>
      </c>
      <c r="AP6" s="345">
        <f>'Undisc Results'!AP6*'Discount Calc'!AP$11</f>
        <v>0</v>
      </c>
      <c r="AQ6" s="345">
        <f>'Undisc Results'!AQ6*'Discount Calc'!AQ$11</f>
        <v>0</v>
      </c>
      <c r="AR6" s="345">
        <f>'Undisc Results'!AR6*'Discount Calc'!AR$11</f>
        <v>0</v>
      </c>
      <c r="AS6" s="345">
        <f>'Undisc Results'!AS6*'Discount Calc'!AS$11</f>
        <v>0</v>
      </c>
      <c r="AT6" s="345">
        <f>'Undisc Results'!AT6*'Discount Calc'!AT$11</f>
        <v>0</v>
      </c>
      <c r="AU6" s="345">
        <f>'Undisc Results'!AU6*'Discount Calc'!AU$11</f>
        <v>0</v>
      </c>
      <c r="AV6" s="345">
        <f>'Undisc Results'!AV6*'Discount Calc'!AV$11</f>
        <v>0</v>
      </c>
      <c r="AW6" s="345">
        <f>'Undisc Results'!AW6*'Discount Calc'!AW$11</f>
        <v>0</v>
      </c>
      <c r="AX6" s="345">
        <f>'Undisc Results'!AX6*'Discount Calc'!AX$11</f>
        <v>0</v>
      </c>
      <c r="AY6" s="345">
        <f>'Undisc Results'!AY6*'Discount Calc'!AY$11</f>
        <v>0</v>
      </c>
      <c r="AZ6" s="345">
        <f>'Undisc Results'!AZ6*'Discount Calc'!AZ$11</f>
        <v>0</v>
      </c>
    </row>
    <row r="7" spans="1:52" x14ac:dyDescent="0.25">
      <c r="E7" t="str">
        <f>'Undisc Results'!E7</f>
        <v>Travel Time Savings - Truck</v>
      </c>
      <c r="G7" s="244" t="str">
        <f>'Undisc Results'!G7&amp;" in "&amp;$F$2</f>
        <v>2020$ in 2020</v>
      </c>
      <c r="H7" s="357">
        <f t="shared" si="0"/>
        <v>868981.83864652121</v>
      </c>
      <c r="I7" s="345">
        <f>'Undisc Results'!I7*'Discount Calc'!I$11</f>
        <v>0</v>
      </c>
      <c r="J7" s="345">
        <f>'Undisc Results'!J7*'Discount Calc'!J$11</f>
        <v>0</v>
      </c>
      <c r="K7" s="345">
        <f>'Undisc Results'!K7*'Discount Calc'!K$11</f>
        <v>0</v>
      </c>
      <c r="L7" s="345">
        <f>'Undisc Results'!L7*'Discount Calc'!L$11</f>
        <v>0</v>
      </c>
      <c r="M7" s="345">
        <f>'Undisc Results'!M7*'Discount Calc'!M$11</f>
        <v>0</v>
      </c>
      <c r="N7" s="345">
        <f>'Undisc Results'!N7*'Discount Calc'!N$11</f>
        <v>0</v>
      </c>
      <c r="O7" s="345">
        <f>'Undisc Results'!O7*'Discount Calc'!O$11</f>
        <v>0</v>
      </c>
      <c r="P7" s="345">
        <f>'Undisc Results'!P7*'Discount Calc'!P$11</f>
        <v>0</v>
      </c>
      <c r="Q7" s="345">
        <f>'Undisc Results'!Q7*'Discount Calc'!Q$11</f>
        <v>76659.568380933531</v>
      </c>
      <c r="R7" s="345">
        <f>'Undisc Results'!R7*'Discount Calc'!R$11</f>
        <v>71644.456430779013</v>
      </c>
      <c r="S7" s="345">
        <f>'Undisc Results'!S7*'Discount Calc'!S$11</f>
        <v>66957.435916615897</v>
      </c>
      <c r="T7" s="345">
        <f>'Undisc Results'!T7*'Discount Calc'!T$11</f>
        <v>62577.042912725126</v>
      </c>
      <c r="U7" s="345">
        <f>'Undisc Results'!U7*'Discount Calc'!U$11</f>
        <v>58483.217675444052</v>
      </c>
      <c r="V7" s="345">
        <f>'Undisc Results'!V7*'Discount Calc'!V$11</f>
        <v>54657.212780788825</v>
      </c>
      <c r="W7" s="345">
        <f>'Undisc Results'!W7*'Discount Calc'!W$11</f>
        <v>51081.507271765266</v>
      </c>
      <c r="X7" s="345">
        <f>'Undisc Results'!X7*'Discount Calc'!X$11</f>
        <v>47739.726422210522</v>
      </c>
      <c r="Y7" s="345">
        <f>'Undisc Results'!Y7*'Discount Calc'!Y$11</f>
        <v>44616.566749729463</v>
      </c>
      <c r="Z7" s="345">
        <f>'Undisc Results'!Z7*'Discount Calc'!Z$11</f>
        <v>41697.725934326605</v>
      </c>
      <c r="AA7" s="345">
        <f>'Undisc Results'!AA7*'Discount Calc'!AA$11</f>
        <v>38969.837321800558</v>
      </c>
      <c r="AB7" s="345">
        <f>'Undisc Results'!AB7*'Discount Calc'!AB$11</f>
        <v>36420.408711963144</v>
      </c>
      <c r="AC7" s="345">
        <f>'Undisc Results'!AC7*'Discount Calc'!AC$11</f>
        <v>34037.765151367421</v>
      </c>
      <c r="AD7" s="345">
        <f>'Undisc Results'!AD7*'Discount Calc'!AD$11</f>
        <v>31810.995468567686</v>
      </c>
      <c r="AE7" s="345">
        <f>'Undisc Results'!AE7*'Discount Calc'!AE$11</f>
        <v>29729.902307072603</v>
      </c>
      <c r="AF7" s="345">
        <f>'Undisc Results'!AF7*'Discount Calc'!AF$11</f>
        <v>27784.955427170655</v>
      </c>
      <c r="AG7" s="345">
        <f>'Undisc Results'!AG7*'Discount Calc'!AG$11</f>
        <v>25967.248062776314</v>
      </c>
      <c r="AH7" s="345">
        <f>'Undisc Results'!AH7*'Discount Calc'!AH$11</f>
        <v>24268.456133435804</v>
      </c>
      <c r="AI7" s="345">
        <f>'Undisc Results'!AI7*'Discount Calc'!AI$11</f>
        <v>22680.800124706362</v>
      </c>
      <c r="AJ7" s="345">
        <f>'Undisc Results'!AJ7*'Discount Calc'!AJ$11</f>
        <v>21197.00946234239</v>
      </c>
      <c r="AK7" s="345">
        <f>'Undisc Results'!AK7*'Discount Calc'!AK$11</f>
        <v>0</v>
      </c>
      <c r="AL7" s="345">
        <f>'Undisc Results'!AL7*'Discount Calc'!AL$11</f>
        <v>0</v>
      </c>
      <c r="AM7" s="345">
        <f>'Undisc Results'!AM7*'Discount Calc'!AM$11</f>
        <v>0</v>
      </c>
      <c r="AN7" s="345">
        <f>'Undisc Results'!AN7*'Discount Calc'!AN$11</f>
        <v>0</v>
      </c>
      <c r="AO7" s="345">
        <f>'Undisc Results'!AO7*'Discount Calc'!AO$11</f>
        <v>0</v>
      </c>
      <c r="AP7" s="345">
        <f>'Undisc Results'!AP7*'Discount Calc'!AP$11</f>
        <v>0</v>
      </c>
      <c r="AQ7" s="345">
        <f>'Undisc Results'!AQ7*'Discount Calc'!AQ$11</f>
        <v>0</v>
      </c>
      <c r="AR7" s="345">
        <f>'Undisc Results'!AR7*'Discount Calc'!AR$11</f>
        <v>0</v>
      </c>
      <c r="AS7" s="345">
        <f>'Undisc Results'!AS7*'Discount Calc'!AS$11</f>
        <v>0</v>
      </c>
      <c r="AT7" s="345">
        <f>'Undisc Results'!AT7*'Discount Calc'!AT$11</f>
        <v>0</v>
      </c>
      <c r="AU7" s="345">
        <f>'Undisc Results'!AU7*'Discount Calc'!AU$11</f>
        <v>0</v>
      </c>
      <c r="AV7" s="345">
        <f>'Undisc Results'!AV7*'Discount Calc'!AV$11</f>
        <v>0</v>
      </c>
      <c r="AW7" s="345">
        <f>'Undisc Results'!AW7*'Discount Calc'!AW$11</f>
        <v>0</v>
      </c>
      <c r="AX7" s="345">
        <f>'Undisc Results'!AX7*'Discount Calc'!AX$11</f>
        <v>0</v>
      </c>
      <c r="AY7" s="345">
        <f>'Undisc Results'!AY7*'Discount Calc'!AY$11</f>
        <v>0</v>
      </c>
      <c r="AZ7" s="345">
        <f>'Undisc Results'!AZ7*'Discount Calc'!AZ$11</f>
        <v>0</v>
      </c>
    </row>
    <row r="8" spans="1:52" x14ac:dyDescent="0.25">
      <c r="E8" t="str">
        <f>'Undisc Results'!E8</f>
        <v>Travel Time Savings - Transit (in-vehicle)</v>
      </c>
      <c r="G8" s="244" t="str">
        <f>'Undisc Results'!G8&amp;" in "&amp;$F$2</f>
        <v>2020$ in 2020</v>
      </c>
      <c r="H8" s="357">
        <f t="shared" si="0"/>
        <v>0</v>
      </c>
      <c r="I8" s="345">
        <f>'Undisc Results'!I8*'Discount Calc'!I$11</f>
        <v>0</v>
      </c>
      <c r="J8" s="345">
        <f>'Undisc Results'!J8*'Discount Calc'!J$11</f>
        <v>0</v>
      </c>
      <c r="K8" s="345">
        <f>'Undisc Results'!K8*'Discount Calc'!K$11</f>
        <v>0</v>
      </c>
      <c r="L8" s="345">
        <f>'Undisc Results'!L8*'Discount Calc'!L$11</f>
        <v>0</v>
      </c>
      <c r="M8" s="345">
        <f>'Undisc Results'!M8*'Discount Calc'!M$11</f>
        <v>0</v>
      </c>
      <c r="N8" s="345">
        <f>'Undisc Results'!N8*'Discount Calc'!N$11</f>
        <v>0</v>
      </c>
      <c r="O8" s="345">
        <f>'Undisc Results'!O8*'Discount Calc'!O$11</f>
        <v>0</v>
      </c>
      <c r="P8" s="345">
        <f>'Undisc Results'!P8*'Discount Calc'!P$11</f>
        <v>0</v>
      </c>
      <c r="Q8" s="345">
        <f>'Undisc Results'!Q8*'Discount Calc'!Q$11</f>
        <v>0</v>
      </c>
      <c r="R8" s="345">
        <f>'Undisc Results'!R8*'Discount Calc'!R$11</f>
        <v>0</v>
      </c>
      <c r="S8" s="345">
        <f>'Undisc Results'!S8*'Discount Calc'!S$11</f>
        <v>0</v>
      </c>
      <c r="T8" s="345">
        <f>'Undisc Results'!T8*'Discount Calc'!T$11</f>
        <v>0</v>
      </c>
      <c r="U8" s="345">
        <f>'Undisc Results'!U8*'Discount Calc'!U$11</f>
        <v>0</v>
      </c>
      <c r="V8" s="345">
        <f>'Undisc Results'!V8*'Discount Calc'!V$11</f>
        <v>0</v>
      </c>
      <c r="W8" s="345">
        <f>'Undisc Results'!W8*'Discount Calc'!W$11</f>
        <v>0</v>
      </c>
      <c r="X8" s="345">
        <f>'Undisc Results'!X8*'Discount Calc'!X$11</f>
        <v>0</v>
      </c>
      <c r="Y8" s="345">
        <f>'Undisc Results'!Y8*'Discount Calc'!Y$11</f>
        <v>0</v>
      </c>
      <c r="Z8" s="345">
        <f>'Undisc Results'!Z8*'Discount Calc'!Z$11</f>
        <v>0</v>
      </c>
      <c r="AA8" s="345">
        <f>'Undisc Results'!AA8*'Discount Calc'!AA$11</f>
        <v>0</v>
      </c>
      <c r="AB8" s="345">
        <f>'Undisc Results'!AB8*'Discount Calc'!AB$11</f>
        <v>0</v>
      </c>
      <c r="AC8" s="345">
        <f>'Undisc Results'!AC8*'Discount Calc'!AC$11</f>
        <v>0</v>
      </c>
      <c r="AD8" s="345">
        <f>'Undisc Results'!AD8*'Discount Calc'!AD$11</f>
        <v>0</v>
      </c>
      <c r="AE8" s="345">
        <f>'Undisc Results'!AE8*'Discount Calc'!AE$11</f>
        <v>0</v>
      </c>
      <c r="AF8" s="345">
        <f>'Undisc Results'!AF8*'Discount Calc'!AF$11</f>
        <v>0</v>
      </c>
      <c r="AG8" s="345">
        <f>'Undisc Results'!AG8*'Discount Calc'!AG$11</f>
        <v>0</v>
      </c>
      <c r="AH8" s="345">
        <f>'Undisc Results'!AH8*'Discount Calc'!AH$11</f>
        <v>0</v>
      </c>
      <c r="AI8" s="345">
        <f>'Undisc Results'!AI8*'Discount Calc'!AI$11</f>
        <v>0</v>
      </c>
      <c r="AJ8" s="345">
        <f>'Undisc Results'!AJ8*'Discount Calc'!AJ$11</f>
        <v>0</v>
      </c>
      <c r="AK8" s="345">
        <f>'Undisc Results'!AK8*'Discount Calc'!AK$11</f>
        <v>0</v>
      </c>
      <c r="AL8" s="345">
        <f>'Undisc Results'!AL8*'Discount Calc'!AL$11</f>
        <v>0</v>
      </c>
      <c r="AM8" s="345">
        <f>'Undisc Results'!AM8*'Discount Calc'!AM$11</f>
        <v>0</v>
      </c>
      <c r="AN8" s="345">
        <f>'Undisc Results'!AN8*'Discount Calc'!AN$11</f>
        <v>0</v>
      </c>
      <c r="AO8" s="345">
        <f>'Undisc Results'!AO8*'Discount Calc'!AO$11</f>
        <v>0</v>
      </c>
      <c r="AP8" s="345">
        <f>'Undisc Results'!AP8*'Discount Calc'!AP$11</f>
        <v>0</v>
      </c>
      <c r="AQ8" s="345">
        <f>'Undisc Results'!AQ8*'Discount Calc'!AQ$11</f>
        <v>0</v>
      </c>
      <c r="AR8" s="345">
        <f>'Undisc Results'!AR8*'Discount Calc'!AR$11</f>
        <v>0</v>
      </c>
      <c r="AS8" s="345">
        <f>'Undisc Results'!AS8*'Discount Calc'!AS$11</f>
        <v>0</v>
      </c>
      <c r="AT8" s="345">
        <f>'Undisc Results'!AT8*'Discount Calc'!AT$11</f>
        <v>0</v>
      </c>
      <c r="AU8" s="345">
        <f>'Undisc Results'!AU8*'Discount Calc'!AU$11</f>
        <v>0</v>
      </c>
      <c r="AV8" s="345">
        <f>'Undisc Results'!AV8*'Discount Calc'!AV$11</f>
        <v>0</v>
      </c>
      <c r="AW8" s="345">
        <f>'Undisc Results'!AW8*'Discount Calc'!AW$11</f>
        <v>0</v>
      </c>
      <c r="AX8" s="345">
        <f>'Undisc Results'!AX8*'Discount Calc'!AX$11</f>
        <v>0</v>
      </c>
      <c r="AY8" s="345">
        <f>'Undisc Results'!AY8*'Discount Calc'!AY$11</f>
        <v>0</v>
      </c>
      <c r="AZ8" s="345">
        <f>'Undisc Results'!AZ8*'Discount Calc'!AZ$11</f>
        <v>0</v>
      </c>
    </row>
    <row r="9" spans="1:52" x14ac:dyDescent="0.25">
      <c r="E9" t="str">
        <f>'Undisc Results'!E9</f>
        <v>Travel Time Savings - Transit (out-of-vehicle)</v>
      </c>
      <c r="G9" s="244" t="str">
        <f>'Undisc Results'!G9&amp;" in "&amp;$F$2</f>
        <v>2020$ in 2020</v>
      </c>
      <c r="H9" s="357">
        <f t="shared" si="0"/>
        <v>0</v>
      </c>
      <c r="I9" s="345">
        <f>'Undisc Results'!I9*'Discount Calc'!I$11</f>
        <v>0</v>
      </c>
      <c r="J9" s="345">
        <f>'Undisc Results'!J9*'Discount Calc'!J$11</f>
        <v>0</v>
      </c>
      <c r="K9" s="345">
        <f>'Undisc Results'!K9*'Discount Calc'!K$11</f>
        <v>0</v>
      </c>
      <c r="L9" s="345">
        <f>'Undisc Results'!L9*'Discount Calc'!L$11</f>
        <v>0</v>
      </c>
      <c r="M9" s="345">
        <f>'Undisc Results'!M9*'Discount Calc'!M$11</f>
        <v>0</v>
      </c>
      <c r="N9" s="345">
        <f>'Undisc Results'!N9*'Discount Calc'!N$11</f>
        <v>0</v>
      </c>
      <c r="O9" s="345">
        <f>'Undisc Results'!O9*'Discount Calc'!O$11</f>
        <v>0</v>
      </c>
      <c r="P9" s="345">
        <f>'Undisc Results'!P9*'Discount Calc'!P$11</f>
        <v>0</v>
      </c>
      <c r="Q9" s="345">
        <f>'Undisc Results'!Q9*'Discount Calc'!Q$11</f>
        <v>0</v>
      </c>
      <c r="R9" s="345">
        <f>'Undisc Results'!R9*'Discount Calc'!R$11</f>
        <v>0</v>
      </c>
      <c r="S9" s="345">
        <f>'Undisc Results'!S9*'Discount Calc'!S$11</f>
        <v>0</v>
      </c>
      <c r="T9" s="345">
        <f>'Undisc Results'!T9*'Discount Calc'!T$11</f>
        <v>0</v>
      </c>
      <c r="U9" s="345">
        <f>'Undisc Results'!U9*'Discount Calc'!U$11</f>
        <v>0</v>
      </c>
      <c r="V9" s="345">
        <f>'Undisc Results'!V9*'Discount Calc'!V$11</f>
        <v>0</v>
      </c>
      <c r="W9" s="345">
        <f>'Undisc Results'!W9*'Discount Calc'!W$11</f>
        <v>0</v>
      </c>
      <c r="X9" s="345">
        <f>'Undisc Results'!X9*'Discount Calc'!X$11</f>
        <v>0</v>
      </c>
      <c r="Y9" s="345">
        <f>'Undisc Results'!Y9*'Discount Calc'!Y$11</f>
        <v>0</v>
      </c>
      <c r="Z9" s="345">
        <f>'Undisc Results'!Z9*'Discount Calc'!Z$11</f>
        <v>0</v>
      </c>
      <c r="AA9" s="345">
        <f>'Undisc Results'!AA9*'Discount Calc'!AA$11</f>
        <v>0</v>
      </c>
      <c r="AB9" s="345">
        <f>'Undisc Results'!AB9*'Discount Calc'!AB$11</f>
        <v>0</v>
      </c>
      <c r="AC9" s="345">
        <f>'Undisc Results'!AC9*'Discount Calc'!AC$11</f>
        <v>0</v>
      </c>
      <c r="AD9" s="345">
        <f>'Undisc Results'!AD9*'Discount Calc'!AD$11</f>
        <v>0</v>
      </c>
      <c r="AE9" s="345">
        <f>'Undisc Results'!AE9*'Discount Calc'!AE$11</f>
        <v>0</v>
      </c>
      <c r="AF9" s="345">
        <f>'Undisc Results'!AF9*'Discount Calc'!AF$11</f>
        <v>0</v>
      </c>
      <c r="AG9" s="345">
        <f>'Undisc Results'!AG9*'Discount Calc'!AG$11</f>
        <v>0</v>
      </c>
      <c r="AH9" s="345">
        <f>'Undisc Results'!AH9*'Discount Calc'!AH$11</f>
        <v>0</v>
      </c>
      <c r="AI9" s="345">
        <f>'Undisc Results'!AI9*'Discount Calc'!AI$11</f>
        <v>0</v>
      </c>
      <c r="AJ9" s="345">
        <f>'Undisc Results'!AJ9*'Discount Calc'!AJ$11</f>
        <v>0</v>
      </c>
      <c r="AK9" s="345">
        <f>'Undisc Results'!AK9*'Discount Calc'!AK$11</f>
        <v>0</v>
      </c>
      <c r="AL9" s="345">
        <f>'Undisc Results'!AL9*'Discount Calc'!AL$11</f>
        <v>0</v>
      </c>
      <c r="AM9" s="345">
        <f>'Undisc Results'!AM9*'Discount Calc'!AM$11</f>
        <v>0</v>
      </c>
      <c r="AN9" s="345">
        <f>'Undisc Results'!AN9*'Discount Calc'!AN$11</f>
        <v>0</v>
      </c>
      <c r="AO9" s="345">
        <f>'Undisc Results'!AO9*'Discount Calc'!AO$11</f>
        <v>0</v>
      </c>
      <c r="AP9" s="345">
        <f>'Undisc Results'!AP9*'Discount Calc'!AP$11</f>
        <v>0</v>
      </c>
      <c r="AQ9" s="345">
        <f>'Undisc Results'!AQ9*'Discount Calc'!AQ$11</f>
        <v>0</v>
      </c>
      <c r="AR9" s="345">
        <f>'Undisc Results'!AR9*'Discount Calc'!AR$11</f>
        <v>0</v>
      </c>
      <c r="AS9" s="345">
        <f>'Undisc Results'!AS9*'Discount Calc'!AS$11</f>
        <v>0</v>
      </c>
      <c r="AT9" s="345">
        <f>'Undisc Results'!AT9*'Discount Calc'!AT$11</f>
        <v>0</v>
      </c>
      <c r="AU9" s="345">
        <f>'Undisc Results'!AU9*'Discount Calc'!AU$11</f>
        <v>0</v>
      </c>
      <c r="AV9" s="345">
        <f>'Undisc Results'!AV9*'Discount Calc'!AV$11</f>
        <v>0</v>
      </c>
      <c r="AW9" s="345">
        <f>'Undisc Results'!AW9*'Discount Calc'!AW$11</f>
        <v>0</v>
      </c>
      <c r="AX9" s="345">
        <f>'Undisc Results'!AX9*'Discount Calc'!AX$11</f>
        <v>0</v>
      </c>
      <c r="AY9" s="345">
        <f>'Undisc Results'!AY9*'Discount Calc'!AY$11</f>
        <v>0</v>
      </c>
      <c r="AZ9" s="345">
        <f>'Undisc Results'!AZ9*'Discount Calc'!AZ$11</f>
        <v>0</v>
      </c>
    </row>
    <row r="10" spans="1:52" x14ac:dyDescent="0.25">
      <c r="E10" t="str">
        <f>'Undisc Results'!E10</f>
        <v>Travel Time Savings - Intercity Rail Passengers</v>
      </c>
      <c r="G10" s="244" t="str">
        <f>'Undisc Results'!G10&amp;" in "&amp;$F$2</f>
        <v>2020$ in 2020</v>
      </c>
      <c r="H10" s="357">
        <f t="shared" si="0"/>
        <v>0</v>
      </c>
      <c r="I10" s="345">
        <f>'Undisc Results'!I10*'Discount Calc'!I$11</f>
        <v>0</v>
      </c>
      <c r="J10" s="345">
        <f>'Undisc Results'!J10*'Discount Calc'!J$11</f>
        <v>0</v>
      </c>
      <c r="K10" s="345">
        <f>'Undisc Results'!K10*'Discount Calc'!K$11</f>
        <v>0</v>
      </c>
      <c r="L10" s="345">
        <f>'Undisc Results'!L10*'Discount Calc'!L$11</f>
        <v>0</v>
      </c>
      <c r="M10" s="345">
        <f>'Undisc Results'!M10*'Discount Calc'!M$11</f>
        <v>0</v>
      </c>
      <c r="N10" s="345">
        <f>'Undisc Results'!N10*'Discount Calc'!N$11</f>
        <v>0</v>
      </c>
      <c r="O10" s="345">
        <f>'Undisc Results'!O10*'Discount Calc'!O$11</f>
        <v>0</v>
      </c>
      <c r="P10" s="345">
        <f>'Undisc Results'!P10*'Discount Calc'!P$11</f>
        <v>0</v>
      </c>
      <c r="Q10" s="345">
        <f>'Undisc Results'!Q10*'Discount Calc'!Q$11</f>
        <v>0</v>
      </c>
      <c r="R10" s="345">
        <f>'Undisc Results'!R10*'Discount Calc'!R$11</f>
        <v>0</v>
      </c>
      <c r="S10" s="345">
        <f>'Undisc Results'!S10*'Discount Calc'!S$11</f>
        <v>0</v>
      </c>
      <c r="T10" s="345">
        <f>'Undisc Results'!T10*'Discount Calc'!T$11</f>
        <v>0</v>
      </c>
      <c r="U10" s="345">
        <f>'Undisc Results'!U10*'Discount Calc'!U$11</f>
        <v>0</v>
      </c>
      <c r="V10" s="345">
        <f>'Undisc Results'!V10*'Discount Calc'!V$11</f>
        <v>0</v>
      </c>
      <c r="W10" s="345">
        <f>'Undisc Results'!W10*'Discount Calc'!W$11</f>
        <v>0</v>
      </c>
      <c r="X10" s="345">
        <f>'Undisc Results'!X10*'Discount Calc'!X$11</f>
        <v>0</v>
      </c>
      <c r="Y10" s="345">
        <f>'Undisc Results'!Y10*'Discount Calc'!Y$11</f>
        <v>0</v>
      </c>
      <c r="Z10" s="345">
        <f>'Undisc Results'!Z10*'Discount Calc'!Z$11</f>
        <v>0</v>
      </c>
      <c r="AA10" s="345">
        <f>'Undisc Results'!AA10*'Discount Calc'!AA$11</f>
        <v>0</v>
      </c>
      <c r="AB10" s="345">
        <f>'Undisc Results'!AB10*'Discount Calc'!AB$11</f>
        <v>0</v>
      </c>
      <c r="AC10" s="345">
        <f>'Undisc Results'!AC10*'Discount Calc'!AC$11</f>
        <v>0</v>
      </c>
      <c r="AD10" s="345">
        <f>'Undisc Results'!AD10*'Discount Calc'!AD$11</f>
        <v>0</v>
      </c>
      <c r="AE10" s="345">
        <f>'Undisc Results'!AE10*'Discount Calc'!AE$11</f>
        <v>0</v>
      </c>
      <c r="AF10" s="345">
        <f>'Undisc Results'!AF10*'Discount Calc'!AF$11</f>
        <v>0</v>
      </c>
      <c r="AG10" s="345">
        <f>'Undisc Results'!AG10*'Discount Calc'!AG$11</f>
        <v>0</v>
      </c>
      <c r="AH10" s="345">
        <f>'Undisc Results'!AH10*'Discount Calc'!AH$11</f>
        <v>0</v>
      </c>
      <c r="AI10" s="345">
        <f>'Undisc Results'!AI10*'Discount Calc'!AI$11</f>
        <v>0</v>
      </c>
      <c r="AJ10" s="345">
        <f>'Undisc Results'!AJ10*'Discount Calc'!AJ$11</f>
        <v>0</v>
      </c>
      <c r="AK10" s="345">
        <f>'Undisc Results'!AK10*'Discount Calc'!AK$11</f>
        <v>0</v>
      </c>
      <c r="AL10" s="345">
        <f>'Undisc Results'!AL10*'Discount Calc'!AL$11</f>
        <v>0</v>
      </c>
      <c r="AM10" s="345">
        <f>'Undisc Results'!AM10*'Discount Calc'!AM$11</f>
        <v>0</v>
      </c>
      <c r="AN10" s="345">
        <f>'Undisc Results'!AN10*'Discount Calc'!AN$11</f>
        <v>0</v>
      </c>
      <c r="AO10" s="345">
        <f>'Undisc Results'!AO10*'Discount Calc'!AO$11</f>
        <v>0</v>
      </c>
      <c r="AP10" s="345">
        <f>'Undisc Results'!AP10*'Discount Calc'!AP$11</f>
        <v>0</v>
      </c>
      <c r="AQ10" s="345">
        <f>'Undisc Results'!AQ10*'Discount Calc'!AQ$11</f>
        <v>0</v>
      </c>
      <c r="AR10" s="345">
        <f>'Undisc Results'!AR10*'Discount Calc'!AR$11</f>
        <v>0</v>
      </c>
      <c r="AS10" s="345">
        <f>'Undisc Results'!AS10*'Discount Calc'!AS$11</f>
        <v>0</v>
      </c>
      <c r="AT10" s="345">
        <f>'Undisc Results'!AT10*'Discount Calc'!AT$11</f>
        <v>0</v>
      </c>
      <c r="AU10" s="345">
        <f>'Undisc Results'!AU10*'Discount Calc'!AU$11</f>
        <v>0</v>
      </c>
      <c r="AV10" s="345">
        <f>'Undisc Results'!AV10*'Discount Calc'!AV$11</f>
        <v>0</v>
      </c>
      <c r="AW10" s="345">
        <f>'Undisc Results'!AW10*'Discount Calc'!AW$11</f>
        <v>0</v>
      </c>
      <c r="AX10" s="345">
        <f>'Undisc Results'!AX10*'Discount Calc'!AX$11</f>
        <v>0</v>
      </c>
      <c r="AY10" s="345">
        <f>'Undisc Results'!AY10*'Discount Calc'!AY$11</f>
        <v>0</v>
      </c>
      <c r="AZ10" s="345">
        <f>'Undisc Results'!AZ10*'Discount Calc'!AZ$11</f>
        <v>0</v>
      </c>
    </row>
    <row r="11" spans="1:52" x14ac:dyDescent="0.25">
      <c r="E11" t="str">
        <f>'Undisc Results'!E11</f>
        <v>Travel Time Savings - Pedestrians/Bicyclists</v>
      </c>
      <c r="G11" s="244" t="str">
        <f>'Undisc Results'!G11&amp;" in "&amp;$F$2</f>
        <v>2020$ in 2020</v>
      </c>
      <c r="H11" s="357">
        <f t="shared" si="0"/>
        <v>0</v>
      </c>
      <c r="I11" s="345">
        <f>'Undisc Results'!I11*'Discount Calc'!I$11</f>
        <v>0</v>
      </c>
      <c r="J11" s="345">
        <f>'Undisc Results'!J11*'Discount Calc'!J$11</f>
        <v>0</v>
      </c>
      <c r="K11" s="345">
        <f>'Undisc Results'!K11*'Discount Calc'!K$11</f>
        <v>0</v>
      </c>
      <c r="L11" s="345">
        <f>'Undisc Results'!L11*'Discount Calc'!L$11</f>
        <v>0</v>
      </c>
      <c r="M11" s="345">
        <f>'Undisc Results'!M11*'Discount Calc'!M$11</f>
        <v>0</v>
      </c>
      <c r="N11" s="345">
        <f>'Undisc Results'!N11*'Discount Calc'!N$11</f>
        <v>0</v>
      </c>
      <c r="O11" s="345">
        <f>'Undisc Results'!O11*'Discount Calc'!O$11</f>
        <v>0</v>
      </c>
      <c r="P11" s="345">
        <f>'Undisc Results'!P11*'Discount Calc'!P$11</f>
        <v>0</v>
      </c>
      <c r="Q11" s="345">
        <f>'Undisc Results'!Q11*'Discount Calc'!Q$11</f>
        <v>0</v>
      </c>
      <c r="R11" s="345">
        <f>'Undisc Results'!R11*'Discount Calc'!R$11</f>
        <v>0</v>
      </c>
      <c r="S11" s="345">
        <f>'Undisc Results'!S11*'Discount Calc'!S$11</f>
        <v>0</v>
      </c>
      <c r="T11" s="345">
        <f>'Undisc Results'!T11*'Discount Calc'!T$11</f>
        <v>0</v>
      </c>
      <c r="U11" s="345">
        <f>'Undisc Results'!U11*'Discount Calc'!U$11</f>
        <v>0</v>
      </c>
      <c r="V11" s="345">
        <f>'Undisc Results'!V11*'Discount Calc'!V$11</f>
        <v>0</v>
      </c>
      <c r="W11" s="345">
        <f>'Undisc Results'!W11*'Discount Calc'!W$11</f>
        <v>0</v>
      </c>
      <c r="X11" s="345">
        <f>'Undisc Results'!X11*'Discount Calc'!X$11</f>
        <v>0</v>
      </c>
      <c r="Y11" s="345">
        <f>'Undisc Results'!Y11*'Discount Calc'!Y$11</f>
        <v>0</v>
      </c>
      <c r="Z11" s="345">
        <f>'Undisc Results'!Z11*'Discount Calc'!Z$11</f>
        <v>0</v>
      </c>
      <c r="AA11" s="345">
        <f>'Undisc Results'!AA11*'Discount Calc'!AA$11</f>
        <v>0</v>
      </c>
      <c r="AB11" s="345">
        <f>'Undisc Results'!AB11*'Discount Calc'!AB$11</f>
        <v>0</v>
      </c>
      <c r="AC11" s="345">
        <f>'Undisc Results'!AC11*'Discount Calc'!AC$11</f>
        <v>0</v>
      </c>
      <c r="AD11" s="345">
        <f>'Undisc Results'!AD11*'Discount Calc'!AD$11</f>
        <v>0</v>
      </c>
      <c r="AE11" s="345">
        <f>'Undisc Results'!AE11*'Discount Calc'!AE$11</f>
        <v>0</v>
      </c>
      <c r="AF11" s="345">
        <f>'Undisc Results'!AF11*'Discount Calc'!AF$11</f>
        <v>0</v>
      </c>
      <c r="AG11" s="345">
        <f>'Undisc Results'!AG11*'Discount Calc'!AG$11</f>
        <v>0</v>
      </c>
      <c r="AH11" s="345">
        <f>'Undisc Results'!AH11*'Discount Calc'!AH$11</f>
        <v>0</v>
      </c>
      <c r="AI11" s="345">
        <f>'Undisc Results'!AI11*'Discount Calc'!AI$11</f>
        <v>0</v>
      </c>
      <c r="AJ11" s="345">
        <f>'Undisc Results'!AJ11*'Discount Calc'!AJ$11</f>
        <v>0</v>
      </c>
      <c r="AK11" s="345">
        <f>'Undisc Results'!AK11*'Discount Calc'!AK$11</f>
        <v>0</v>
      </c>
      <c r="AL11" s="345">
        <f>'Undisc Results'!AL11*'Discount Calc'!AL$11</f>
        <v>0</v>
      </c>
      <c r="AM11" s="345">
        <f>'Undisc Results'!AM11*'Discount Calc'!AM$11</f>
        <v>0</v>
      </c>
      <c r="AN11" s="345">
        <f>'Undisc Results'!AN11*'Discount Calc'!AN$11</f>
        <v>0</v>
      </c>
      <c r="AO11" s="345">
        <f>'Undisc Results'!AO11*'Discount Calc'!AO$11</f>
        <v>0</v>
      </c>
      <c r="AP11" s="345">
        <f>'Undisc Results'!AP11*'Discount Calc'!AP$11</f>
        <v>0</v>
      </c>
      <c r="AQ11" s="345">
        <f>'Undisc Results'!AQ11*'Discount Calc'!AQ$11</f>
        <v>0</v>
      </c>
      <c r="AR11" s="345">
        <f>'Undisc Results'!AR11*'Discount Calc'!AR$11</f>
        <v>0</v>
      </c>
      <c r="AS11" s="345">
        <f>'Undisc Results'!AS11*'Discount Calc'!AS$11</f>
        <v>0</v>
      </c>
      <c r="AT11" s="345">
        <f>'Undisc Results'!AT11*'Discount Calc'!AT$11</f>
        <v>0</v>
      </c>
      <c r="AU11" s="345">
        <f>'Undisc Results'!AU11*'Discount Calc'!AU$11</f>
        <v>0</v>
      </c>
      <c r="AV11" s="345">
        <f>'Undisc Results'!AV11*'Discount Calc'!AV$11</f>
        <v>0</v>
      </c>
      <c r="AW11" s="345">
        <f>'Undisc Results'!AW11*'Discount Calc'!AW$11</f>
        <v>0</v>
      </c>
      <c r="AX11" s="345">
        <f>'Undisc Results'!AX11*'Discount Calc'!AX$11</f>
        <v>0</v>
      </c>
      <c r="AY11" s="345">
        <f>'Undisc Results'!AY11*'Discount Calc'!AY$11</f>
        <v>0</v>
      </c>
      <c r="AZ11" s="345">
        <f>'Undisc Results'!AZ11*'Discount Calc'!AZ$11</f>
        <v>0</v>
      </c>
    </row>
    <row r="12" spans="1:52" x14ac:dyDescent="0.25">
      <c r="E12" t="str">
        <f>'Undisc Results'!E12</f>
        <v>Fuel Savings - Bus</v>
      </c>
      <c r="G12" s="365" t="str">
        <f>'Undisc Results'!G12&amp;" in "&amp;$F$2</f>
        <v>2020$ in 2020</v>
      </c>
      <c r="H12" s="357">
        <f t="shared" ref="H12:H50" si="1">SUM(I12:AZ12)</f>
        <v>0</v>
      </c>
      <c r="I12" s="345">
        <f>'Undisc Results'!I12*'Discount Calc'!I$11</f>
        <v>0</v>
      </c>
      <c r="J12" s="345">
        <f>'Undisc Results'!J12*'Discount Calc'!J$11</f>
        <v>0</v>
      </c>
      <c r="K12" s="345">
        <f>'Undisc Results'!K12*'Discount Calc'!K$11</f>
        <v>0</v>
      </c>
      <c r="L12" s="345">
        <f>'Undisc Results'!L12*'Discount Calc'!L$11</f>
        <v>0</v>
      </c>
      <c r="M12" s="345">
        <f>'Undisc Results'!M12*'Discount Calc'!M$11</f>
        <v>0</v>
      </c>
      <c r="N12" s="345">
        <f>'Undisc Results'!N12*'Discount Calc'!N$11</f>
        <v>0</v>
      </c>
      <c r="O12" s="345">
        <f>'Undisc Results'!O12*'Discount Calc'!O$11</f>
        <v>0</v>
      </c>
      <c r="P12" s="345">
        <f>'Undisc Results'!P12*'Discount Calc'!P$11</f>
        <v>0</v>
      </c>
      <c r="Q12" s="345">
        <f>'Undisc Results'!Q12*'Discount Calc'!Q$11</f>
        <v>0</v>
      </c>
      <c r="R12" s="345">
        <f>'Undisc Results'!R12*'Discount Calc'!R$11</f>
        <v>0</v>
      </c>
      <c r="S12" s="345">
        <f>'Undisc Results'!S12*'Discount Calc'!S$11</f>
        <v>0</v>
      </c>
      <c r="T12" s="345">
        <f>'Undisc Results'!T12*'Discount Calc'!T$11</f>
        <v>0</v>
      </c>
      <c r="U12" s="345">
        <f>'Undisc Results'!U12*'Discount Calc'!U$11</f>
        <v>0</v>
      </c>
      <c r="V12" s="345">
        <f>'Undisc Results'!V12*'Discount Calc'!V$11</f>
        <v>0</v>
      </c>
      <c r="W12" s="345">
        <f>'Undisc Results'!W12*'Discount Calc'!W$11</f>
        <v>0</v>
      </c>
      <c r="X12" s="345">
        <f>'Undisc Results'!X12*'Discount Calc'!X$11</f>
        <v>0</v>
      </c>
      <c r="Y12" s="345">
        <f>'Undisc Results'!Y12*'Discount Calc'!Y$11</f>
        <v>0</v>
      </c>
      <c r="Z12" s="345">
        <f>'Undisc Results'!Z12*'Discount Calc'!Z$11</f>
        <v>0</v>
      </c>
      <c r="AA12" s="345">
        <f>'Undisc Results'!AA12*'Discount Calc'!AA$11</f>
        <v>0</v>
      </c>
      <c r="AB12" s="345">
        <f>'Undisc Results'!AB12*'Discount Calc'!AB$11</f>
        <v>0</v>
      </c>
      <c r="AC12" s="345">
        <f>'Undisc Results'!AC12*'Discount Calc'!AC$11</f>
        <v>0</v>
      </c>
      <c r="AD12" s="345">
        <f>'Undisc Results'!AD12*'Discount Calc'!AD$11</f>
        <v>0</v>
      </c>
      <c r="AE12" s="345">
        <f>'Undisc Results'!AE12*'Discount Calc'!AE$11</f>
        <v>0</v>
      </c>
      <c r="AF12" s="345">
        <f>'Undisc Results'!AF12*'Discount Calc'!AF$11</f>
        <v>0</v>
      </c>
      <c r="AG12" s="345">
        <f>'Undisc Results'!AG12*'Discount Calc'!AG$11</f>
        <v>0</v>
      </c>
      <c r="AH12" s="345">
        <f>'Undisc Results'!AH12*'Discount Calc'!AH$11</f>
        <v>0</v>
      </c>
      <c r="AI12" s="345">
        <f>'Undisc Results'!AI12*'Discount Calc'!AI$11</f>
        <v>0</v>
      </c>
      <c r="AJ12" s="345">
        <f>'Undisc Results'!AJ12*'Discount Calc'!AJ$11</f>
        <v>0</v>
      </c>
      <c r="AK12" s="345">
        <f>'Undisc Results'!AK12*'Discount Calc'!AK$11</f>
        <v>0</v>
      </c>
      <c r="AL12" s="345">
        <f>'Undisc Results'!AL12*'Discount Calc'!AL$11</f>
        <v>0</v>
      </c>
      <c r="AM12" s="345">
        <f>'Undisc Results'!AM12*'Discount Calc'!AM$11</f>
        <v>0</v>
      </c>
      <c r="AN12" s="345">
        <f>'Undisc Results'!AN12*'Discount Calc'!AN$11</f>
        <v>0</v>
      </c>
      <c r="AO12" s="345">
        <f>'Undisc Results'!AO12*'Discount Calc'!AO$11</f>
        <v>0</v>
      </c>
      <c r="AP12" s="345">
        <f>'Undisc Results'!AP12*'Discount Calc'!AP$11</f>
        <v>0</v>
      </c>
      <c r="AQ12" s="345">
        <f>'Undisc Results'!AQ12*'Discount Calc'!AQ$11</f>
        <v>0</v>
      </c>
      <c r="AR12" s="345">
        <f>'Undisc Results'!AR12*'Discount Calc'!AR$11</f>
        <v>0</v>
      </c>
      <c r="AS12" s="345">
        <f>'Undisc Results'!AS12*'Discount Calc'!AS$11</f>
        <v>0</v>
      </c>
      <c r="AT12" s="345">
        <f>'Undisc Results'!AT12*'Discount Calc'!AT$11</f>
        <v>0</v>
      </c>
      <c r="AU12" s="345">
        <f>'Undisc Results'!AU12*'Discount Calc'!AU$11</f>
        <v>0</v>
      </c>
      <c r="AV12" s="345">
        <f>'Undisc Results'!AV12*'Discount Calc'!AV$11</f>
        <v>0</v>
      </c>
      <c r="AW12" s="345">
        <f>'Undisc Results'!AW12*'Discount Calc'!AW$11</f>
        <v>0</v>
      </c>
      <c r="AX12" s="345">
        <f>'Undisc Results'!AX12*'Discount Calc'!AX$11</f>
        <v>0</v>
      </c>
      <c r="AY12" s="345">
        <f>'Undisc Results'!AY12*'Discount Calc'!AY$11</f>
        <v>0</v>
      </c>
      <c r="AZ12" s="345">
        <f>'Undisc Results'!AZ12*'Discount Calc'!AZ$11</f>
        <v>0</v>
      </c>
    </row>
    <row r="13" spans="1:52" x14ac:dyDescent="0.25">
      <c r="E13" t="str">
        <f>'Undisc Results'!E13</f>
        <v>Fuel Savings - Rail</v>
      </c>
      <c r="G13" s="365" t="str">
        <f>'Undisc Results'!G13&amp;" in "&amp;$F$2</f>
        <v>2020$ in 2020</v>
      </c>
      <c r="H13" s="357">
        <f t="shared" si="1"/>
        <v>0</v>
      </c>
      <c r="I13" s="345">
        <f>'Undisc Results'!I13*'Discount Calc'!I$11</f>
        <v>0</v>
      </c>
      <c r="J13" s="345">
        <f>'Undisc Results'!J13*'Discount Calc'!J$11</f>
        <v>0</v>
      </c>
      <c r="K13" s="345">
        <f>'Undisc Results'!K13*'Discount Calc'!K$11</f>
        <v>0</v>
      </c>
      <c r="L13" s="345">
        <f>'Undisc Results'!L13*'Discount Calc'!L$11</f>
        <v>0</v>
      </c>
      <c r="M13" s="345">
        <f>'Undisc Results'!M13*'Discount Calc'!M$11</f>
        <v>0</v>
      </c>
      <c r="N13" s="345">
        <f>'Undisc Results'!N13*'Discount Calc'!N$11</f>
        <v>0</v>
      </c>
      <c r="O13" s="345">
        <f>'Undisc Results'!O13*'Discount Calc'!O$11</f>
        <v>0</v>
      </c>
      <c r="P13" s="345">
        <f>'Undisc Results'!P13*'Discount Calc'!P$11</f>
        <v>0</v>
      </c>
      <c r="Q13" s="345">
        <f>'Undisc Results'!Q13*'Discount Calc'!Q$11</f>
        <v>0</v>
      </c>
      <c r="R13" s="345">
        <f>'Undisc Results'!R13*'Discount Calc'!R$11</f>
        <v>0</v>
      </c>
      <c r="S13" s="345">
        <f>'Undisc Results'!S13*'Discount Calc'!S$11</f>
        <v>0</v>
      </c>
      <c r="T13" s="345">
        <f>'Undisc Results'!T13*'Discount Calc'!T$11</f>
        <v>0</v>
      </c>
      <c r="U13" s="345">
        <f>'Undisc Results'!U13*'Discount Calc'!U$11</f>
        <v>0</v>
      </c>
      <c r="V13" s="345">
        <f>'Undisc Results'!V13*'Discount Calc'!V$11</f>
        <v>0</v>
      </c>
      <c r="W13" s="345">
        <f>'Undisc Results'!W13*'Discount Calc'!W$11</f>
        <v>0</v>
      </c>
      <c r="X13" s="345">
        <f>'Undisc Results'!X13*'Discount Calc'!X$11</f>
        <v>0</v>
      </c>
      <c r="Y13" s="345">
        <f>'Undisc Results'!Y13*'Discount Calc'!Y$11</f>
        <v>0</v>
      </c>
      <c r="Z13" s="345">
        <f>'Undisc Results'!Z13*'Discount Calc'!Z$11</f>
        <v>0</v>
      </c>
      <c r="AA13" s="345">
        <f>'Undisc Results'!AA13*'Discount Calc'!AA$11</f>
        <v>0</v>
      </c>
      <c r="AB13" s="345">
        <f>'Undisc Results'!AB13*'Discount Calc'!AB$11</f>
        <v>0</v>
      </c>
      <c r="AC13" s="345">
        <f>'Undisc Results'!AC13*'Discount Calc'!AC$11</f>
        <v>0</v>
      </c>
      <c r="AD13" s="345">
        <f>'Undisc Results'!AD13*'Discount Calc'!AD$11</f>
        <v>0</v>
      </c>
      <c r="AE13" s="345">
        <f>'Undisc Results'!AE13*'Discount Calc'!AE$11</f>
        <v>0</v>
      </c>
      <c r="AF13" s="345">
        <f>'Undisc Results'!AF13*'Discount Calc'!AF$11</f>
        <v>0</v>
      </c>
      <c r="AG13" s="345">
        <f>'Undisc Results'!AG13*'Discount Calc'!AG$11</f>
        <v>0</v>
      </c>
      <c r="AH13" s="345">
        <f>'Undisc Results'!AH13*'Discount Calc'!AH$11</f>
        <v>0</v>
      </c>
      <c r="AI13" s="345">
        <f>'Undisc Results'!AI13*'Discount Calc'!AI$11</f>
        <v>0</v>
      </c>
      <c r="AJ13" s="345">
        <f>'Undisc Results'!AJ13*'Discount Calc'!AJ$11</f>
        <v>0</v>
      </c>
      <c r="AK13" s="345">
        <f>'Undisc Results'!AK13*'Discount Calc'!AK$11</f>
        <v>0</v>
      </c>
      <c r="AL13" s="345">
        <f>'Undisc Results'!AL13*'Discount Calc'!AL$11</f>
        <v>0</v>
      </c>
      <c r="AM13" s="345">
        <f>'Undisc Results'!AM13*'Discount Calc'!AM$11</f>
        <v>0</v>
      </c>
      <c r="AN13" s="345">
        <f>'Undisc Results'!AN13*'Discount Calc'!AN$11</f>
        <v>0</v>
      </c>
      <c r="AO13" s="345">
        <f>'Undisc Results'!AO13*'Discount Calc'!AO$11</f>
        <v>0</v>
      </c>
      <c r="AP13" s="345">
        <f>'Undisc Results'!AP13*'Discount Calc'!AP$11</f>
        <v>0</v>
      </c>
      <c r="AQ13" s="345">
        <f>'Undisc Results'!AQ13*'Discount Calc'!AQ$11</f>
        <v>0</v>
      </c>
      <c r="AR13" s="345">
        <f>'Undisc Results'!AR13*'Discount Calc'!AR$11</f>
        <v>0</v>
      </c>
      <c r="AS13" s="345">
        <f>'Undisc Results'!AS13*'Discount Calc'!AS$11</f>
        <v>0</v>
      </c>
      <c r="AT13" s="345">
        <f>'Undisc Results'!AT13*'Discount Calc'!AT$11</f>
        <v>0</v>
      </c>
      <c r="AU13" s="345">
        <f>'Undisc Results'!AU13*'Discount Calc'!AU$11</f>
        <v>0</v>
      </c>
      <c r="AV13" s="345">
        <f>'Undisc Results'!AV13*'Discount Calc'!AV$11</f>
        <v>0</v>
      </c>
      <c r="AW13" s="345">
        <f>'Undisc Results'!AW13*'Discount Calc'!AW$11</f>
        <v>0</v>
      </c>
      <c r="AX13" s="345">
        <f>'Undisc Results'!AX13*'Discount Calc'!AX$11</f>
        <v>0</v>
      </c>
      <c r="AY13" s="345">
        <f>'Undisc Results'!AY13*'Discount Calc'!AY$11</f>
        <v>0</v>
      </c>
      <c r="AZ13" s="345">
        <f>'Undisc Results'!AZ13*'Discount Calc'!AZ$11</f>
        <v>0</v>
      </c>
    </row>
    <row r="14" spans="1:52" x14ac:dyDescent="0.25">
      <c r="E14" t="str">
        <f>'Undisc Results'!E14</f>
        <v>Vehicle O&amp;M Costs - Auto</v>
      </c>
      <c r="G14" s="365" t="str">
        <f>'Undisc Results'!G14&amp;" in "&amp;$F$2</f>
        <v>2020$ in 2020</v>
      </c>
      <c r="H14" s="343">
        <f t="shared" si="1"/>
        <v>0</v>
      </c>
      <c r="I14" s="345">
        <f>'Undisc Results'!I14*'Discount Calc'!I$11</f>
        <v>0</v>
      </c>
      <c r="J14" s="345">
        <f>'Undisc Results'!J14*'Discount Calc'!J$11</f>
        <v>0</v>
      </c>
      <c r="K14" s="345">
        <f>'Undisc Results'!K14*'Discount Calc'!K$11</f>
        <v>0</v>
      </c>
      <c r="L14" s="345">
        <f>'Undisc Results'!L14*'Discount Calc'!L$11</f>
        <v>0</v>
      </c>
      <c r="M14" s="345">
        <f>'Undisc Results'!M14*'Discount Calc'!M$11</f>
        <v>0</v>
      </c>
      <c r="N14" s="345">
        <f>'Undisc Results'!N14*'Discount Calc'!N$11</f>
        <v>0</v>
      </c>
      <c r="O14" s="345">
        <f>'Undisc Results'!O14*'Discount Calc'!O$11</f>
        <v>0</v>
      </c>
      <c r="P14" s="345">
        <f>'Undisc Results'!P14*'Discount Calc'!P$11</f>
        <v>0</v>
      </c>
      <c r="Q14" s="345">
        <f>'Undisc Results'!Q14*'Discount Calc'!Q$11</f>
        <v>0</v>
      </c>
      <c r="R14" s="345">
        <f>'Undisc Results'!R14*'Discount Calc'!R$11</f>
        <v>0</v>
      </c>
      <c r="S14" s="345">
        <f>'Undisc Results'!S14*'Discount Calc'!S$11</f>
        <v>0</v>
      </c>
      <c r="T14" s="345">
        <f>'Undisc Results'!T14*'Discount Calc'!T$11</f>
        <v>0</v>
      </c>
      <c r="U14" s="345">
        <f>'Undisc Results'!U14*'Discount Calc'!U$11</f>
        <v>0</v>
      </c>
      <c r="V14" s="345">
        <f>'Undisc Results'!V14*'Discount Calc'!V$11</f>
        <v>0</v>
      </c>
      <c r="W14" s="345">
        <f>'Undisc Results'!W14*'Discount Calc'!W$11</f>
        <v>0</v>
      </c>
      <c r="X14" s="345">
        <f>'Undisc Results'!X14*'Discount Calc'!X$11</f>
        <v>0</v>
      </c>
      <c r="Y14" s="345">
        <f>'Undisc Results'!Y14*'Discount Calc'!Y$11</f>
        <v>0</v>
      </c>
      <c r="Z14" s="345">
        <f>'Undisc Results'!Z14*'Discount Calc'!Z$11</f>
        <v>0</v>
      </c>
      <c r="AA14" s="345">
        <f>'Undisc Results'!AA14*'Discount Calc'!AA$11</f>
        <v>0</v>
      </c>
      <c r="AB14" s="345">
        <f>'Undisc Results'!AB14*'Discount Calc'!AB$11</f>
        <v>0</v>
      </c>
      <c r="AC14" s="345">
        <f>'Undisc Results'!AC14*'Discount Calc'!AC$11</f>
        <v>0</v>
      </c>
      <c r="AD14" s="345">
        <f>'Undisc Results'!AD14*'Discount Calc'!AD$11</f>
        <v>0</v>
      </c>
      <c r="AE14" s="345">
        <f>'Undisc Results'!AE14*'Discount Calc'!AE$11</f>
        <v>0</v>
      </c>
      <c r="AF14" s="345">
        <f>'Undisc Results'!AF14*'Discount Calc'!AF$11</f>
        <v>0</v>
      </c>
      <c r="AG14" s="345">
        <f>'Undisc Results'!AG14*'Discount Calc'!AG$11</f>
        <v>0</v>
      </c>
      <c r="AH14" s="345">
        <f>'Undisc Results'!AH14*'Discount Calc'!AH$11</f>
        <v>0</v>
      </c>
      <c r="AI14" s="345">
        <f>'Undisc Results'!AI14*'Discount Calc'!AI$11</f>
        <v>0</v>
      </c>
      <c r="AJ14" s="345">
        <f>'Undisc Results'!AJ14*'Discount Calc'!AJ$11</f>
        <v>0</v>
      </c>
      <c r="AK14" s="345">
        <f>'Undisc Results'!AK14*'Discount Calc'!AK$11</f>
        <v>0</v>
      </c>
      <c r="AL14" s="345">
        <f>'Undisc Results'!AL14*'Discount Calc'!AL$11</f>
        <v>0</v>
      </c>
      <c r="AM14" s="345">
        <f>'Undisc Results'!AM14*'Discount Calc'!AM$11</f>
        <v>0</v>
      </c>
      <c r="AN14" s="345">
        <f>'Undisc Results'!AN14*'Discount Calc'!AN$11</f>
        <v>0</v>
      </c>
      <c r="AO14" s="345">
        <f>'Undisc Results'!AO14*'Discount Calc'!AO$11</f>
        <v>0</v>
      </c>
      <c r="AP14" s="345">
        <f>'Undisc Results'!AP14*'Discount Calc'!AP$11</f>
        <v>0</v>
      </c>
      <c r="AQ14" s="345">
        <f>'Undisc Results'!AQ14*'Discount Calc'!AQ$11</f>
        <v>0</v>
      </c>
      <c r="AR14" s="345">
        <f>'Undisc Results'!AR14*'Discount Calc'!AR$11</f>
        <v>0</v>
      </c>
      <c r="AS14" s="345">
        <f>'Undisc Results'!AS14*'Discount Calc'!AS$11</f>
        <v>0</v>
      </c>
      <c r="AT14" s="345">
        <f>'Undisc Results'!AT14*'Discount Calc'!AT$11</f>
        <v>0</v>
      </c>
      <c r="AU14" s="345">
        <f>'Undisc Results'!AU14*'Discount Calc'!AU$11</f>
        <v>0</v>
      </c>
      <c r="AV14" s="345">
        <f>'Undisc Results'!AV14*'Discount Calc'!AV$11</f>
        <v>0</v>
      </c>
      <c r="AW14" s="345">
        <f>'Undisc Results'!AW14*'Discount Calc'!AW$11</f>
        <v>0</v>
      </c>
      <c r="AX14" s="345">
        <f>'Undisc Results'!AX14*'Discount Calc'!AX$11</f>
        <v>0</v>
      </c>
      <c r="AY14" s="345">
        <f>'Undisc Results'!AY14*'Discount Calc'!AY$11</f>
        <v>0</v>
      </c>
      <c r="AZ14" s="345">
        <f>'Undisc Results'!AZ14*'Discount Calc'!AZ$11</f>
        <v>0</v>
      </c>
    </row>
    <row r="15" spans="1:52" x14ac:dyDescent="0.25">
      <c r="E15" t="str">
        <f>'Undisc Results'!E15</f>
        <v>Vehicle O&amp;M Costs - Truck</v>
      </c>
      <c r="G15" s="244" t="str">
        <f>'Undisc Results'!G15&amp;" in "&amp;$F$2</f>
        <v>2020$ in 2020</v>
      </c>
      <c r="H15" s="343">
        <f t="shared" si="1"/>
        <v>0</v>
      </c>
      <c r="I15" s="345">
        <f>'Undisc Results'!I15*'Discount Calc'!I$11</f>
        <v>0</v>
      </c>
      <c r="J15" s="345">
        <f>'Undisc Results'!J15*'Discount Calc'!J$11</f>
        <v>0</v>
      </c>
      <c r="K15" s="345">
        <f>'Undisc Results'!K15*'Discount Calc'!K$11</f>
        <v>0</v>
      </c>
      <c r="L15" s="345">
        <f>'Undisc Results'!L15*'Discount Calc'!L$11</f>
        <v>0</v>
      </c>
      <c r="M15" s="345">
        <f>'Undisc Results'!M15*'Discount Calc'!M$11</f>
        <v>0</v>
      </c>
      <c r="N15" s="345">
        <f>'Undisc Results'!N15*'Discount Calc'!N$11</f>
        <v>0</v>
      </c>
      <c r="O15" s="345">
        <f>'Undisc Results'!O15*'Discount Calc'!O$11</f>
        <v>0</v>
      </c>
      <c r="P15" s="345">
        <f>'Undisc Results'!P15*'Discount Calc'!P$11</f>
        <v>0</v>
      </c>
      <c r="Q15" s="345">
        <f>'Undisc Results'!Q15*'Discount Calc'!Q$11</f>
        <v>0</v>
      </c>
      <c r="R15" s="345">
        <f>'Undisc Results'!R15*'Discount Calc'!R$11</f>
        <v>0</v>
      </c>
      <c r="S15" s="345">
        <f>'Undisc Results'!S15*'Discount Calc'!S$11</f>
        <v>0</v>
      </c>
      <c r="T15" s="345">
        <f>'Undisc Results'!T15*'Discount Calc'!T$11</f>
        <v>0</v>
      </c>
      <c r="U15" s="345">
        <f>'Undisc Results'!U15*'Discount Calc'!U$11</f>
        <v>0</v>
      </c>
      <c r="V15" s="345">
        <f>'Undisc Results'!V15*'Discount Calc'!V$11</f>
        <v>0</v>
      </c>
      <c r="W15" s="345">
        <f>'Undisc Results'!W15*'Discount Calc'!W$11</f>
        <v>0</v>
      </c>
      <c r="X15" s="345">
        <f>'Undisc Results'!X15*'Discount Calc'!X$11</f>
        <v>0</v>
      </c>
      <c r="Y15" s="345">
        <f>'Undisc Results'!Y15*'Discount Calc'!Y$11</f>
        <v>0</v>
      </c>
      <c r="Z15" s="345">
        <f>'Undisc Results'!Z15*'Discount Calc'!Z$11</f>
        <v>0</v>
      </c>
      <c r="AA15" s="345">
        <f>'Undisc Results'!AA15*'Discount Calc'!AA$11</f>
        <v>0</v>
      </c>
      <c r="AB15" s="345">
        <f>'Undisc Results'!AB15*'Discount Calc'!AB$11</f>
        <v>0</v>
      </c>
      <c r="AC15" s="345">
        <f>'Undisc Results'!AC15*'Discount Calc'!AC$11</f>
        <v>0</v>
      </c>
      <c r="AD15" s="345">
        <f>'Undisc Results'!AD15*'Discount Calc'!AD$11</f>
        <v>0</v>
      </c>
      <c r="AE15" s="345">
        <f>'Undisc Results'!AE15*'Discount Calc'!AE$11</f>
        <v>0</v>
      </c>
      <c r="AF15" s="345">
        <f>'Undisc Results'!AF15*'Discount Calc'!AF$11</f>
        <v>0</v>
      </c>
      <c r="AG15" s="345">
        <f>'Undisc Results'!AG15*'Discount Calc'!AG$11</f>
        <v>0</v>
      </c>
      <c r="AH15" s="345">
        <f>'Undisc Results'!AH15*'Discount Calc'!AH$11</f>
        <v>0</v>
      </c>
      <c r="AI15" s="345">
        <f>'Undisc Results'!AI15*'Discount Calc'!AI$11</f>
        <v>0</v>
      </c>
      <c r="AJ15" s="345">
        <f>'Undisc Results'!AJ15*'Discount Calc'!AJ$11</f>
        <v>0</v>
      </c>
      <c r="AK15" s="345">
        <f>'Undisc Results'!AK15*'Discount Calc'!AK$11</f>
        <v>0</v>
      </c>
      <c r="AL15" s="345">
        <f>'Undisc Results'!AL15*'Discount Calc'!AL$11</f>
        <v>0</v>
      </c>
      <c r="AM15" s="345">
        <f>'Undisc Results'!AM15*'Discount Calc'!AM$11</f>
        <v>0</v>
      </c>
      <c r="AN15" s="345">
        <f>'Undisc Results'!AN15*'Discount Calc'!AN$11</f>
        <v>0</v>
      </c>
      <c r="AO15" s="345">
        <f>'Undisc Results'!AO15*'Discount Calc'!AO$11</f>
        <v>0</v>
      </c>
      <c r="AP15" s="345">
        <f>'Undisc Results'!AP15*'Discount Calc'!AP$11</f>
        <v>0</v>
      </c>
      <c r="AQ15" s="345">
        <f>'Undisc Results'!AQ15*'Discount Calc'!AQ$11</f>
        <v>0</v>
      </c>
      <c r="AR15" s="345">
        <f>'Undisc Results'!AR15*'Discount Calc'!AR$11</f>
        <v>0</v>
      </c>
      <c r="AS15" s="345">
        <f>'Undisc Results'!AS15*'Discount Calc'!AS$11</f>
        <v>0</v>
      </c>
      <c r="AT15" s="345">
        <f>'Undisc Results'!AT15*'Discount Calc'!AT$11</f>
        <v>0</v>
      </c>
      <c r="AU15" s="345">
        <f>'Undisc Results'!AU15*'Discount Calc'!AU$11</f>
        <v>0</v>
      </c>
      <c r="AV15" s="345">
        <f>'Undisc Results'!AV15*'Discount Calc'!AV$11</f>
        <v>0</v>
      </c>
      <c r="AW15" s="345">
        <f>'Undisc Results'!AW15*'Discount Calc'!AW$11</f>
        <v>0</v>
      </c>
      <c r="AX15" s="345">
        <f>'Undisc Results'!AX15*'Discount Calc'!AX$11</f>
        <v>0</v>
      </c>
      <c r="AY15" s="345">
        <f>'Undisc Results'!AY15*'Discount Calc'!AY$11</f>
        <v>0</v>
      </c>
      <c r="AZ15" s="345">
        <f>'Undisc Results'!AZ15*'Discount Calc'!AZ$11</f>
        <v>0</v>
      </c>
    </row>
    <row r="16" spans="1:52" x14ac:dyDescent="0.25">
      <c r="E16" t="str">
        <f>'Undisc Results'!E16</f>
        <v>Emissions - NOX</v>
      </c>
      <c r="G16" s="366" t="str">
        <f>'Undisc Results'!G16&amp;" in "&amp;$F$2</f>
        <v>2020$ in 2020</v>
      </c>
      <c r="H16" s="356">
        <f t="shared" si="1"/>
        <v>0</v>
      </c>
      <c r="I16" s="345">
        <f>'Undisc Results'!I16*'Discount Calc'!I$11</f>
        <v>0</v>
      </c>
      <c r="J16" s="345">
        <f>'Undisc Results'!J16*'Discount Calc'!J$11</f>
        <v>0</v>
      </c>
      <c r="K16" s="345">
        <f>'Undisc Results'!K16*'Discount Calc'!K$11</f>
        <v>0</v>
      </c>
      <c r="L16" s="345">
        <f>'Undisc Results'!L16*'Discount Calc'!L$11</f>
        <v>0</v>
      </c>
      <c r="M16" s="345">
        <f>'Undisc Results'!M16*'Discount Calc'!M$11</f>
        <v>0</v>
      </c>
      <c r="N16" s="345">
        <f>'Undisc Results'!N16*'Discount Calc'!N$11</f>
        <v>0</v>
      </c>
      <c r="O16" s="345">
        <f>'Undisc Results'!O16*'Discount Calc'!O$11</f>
        <v>0</v>
      </c>
      <c r="P16" s="345">
        <f>'Undisc Results'!P16*'Discount Calc'!P$11</f>
        <v>0</v>
      </c>
      <c r="Q16" s="345">
        <f>'Undisc Results'!Q16*'Discount Calc'!Q$11</f>
        <v>0</v>
      </c>
      <c r="R16" s="345">
        <f>'Undisc Results'!R16*'Discount Calc'!R$11</f>
        <v>0</v>
      </c>
      <c r="S16" s="345">
        <f>'Undisc Results'!S16*'Discount Calc'!S$11</f>
        <v>0</v>
      </c>
      <c r="T16" s="345">
        <f>'Undisc Results'!T16*'Discount Calc'!T$11</f>
        <v>0</v>
      </c>
      <c r="U16" s="345">
        <f>'Undisc Results'!U16*'Discount Calc'!U$11</f>
        <v>0</v>
      </c>
      <c r="V16" s="345">
        <f>'Undisc Results'!V16*'Discount Calc'!V$11</f>
        <v>0</v>
      </c>
      <c r="W16" s="345">
        <f>'Undisc Results'!W16*'Discount Calc'!W$11</f>
        <v>0</v>
      </c>
      <c r="X16" s="345">
        <f>'Undisc Results'!X16*'Discount Calc'!X$11</f>
        <v>0</v>
      </c>
      <c r="Y16" s="345">
        <f>'Undisc Results'!Y16*'Discount Calc'!Y$11</f>
        <v>0</v>
      </c>
      <c r="Z16" s="345">
        <f>'Undisc Results'!Z16*'Discount Calc'!Z$11</f>
        <v>0</v>
      </c>
      <c r="AA16" s="345">
        <f>'Undisc Results'!AA16*'Discount Calc'!AA$11</f>
        <v>0</v>
      </c>
      <c r="AB16" s="345">
        <f>'Undisc Results'!AB16*'Discount Calc'!AB$11</f>
        <v>0</v>
      </c>
      <c r="AC16" s="345">
        <f>'Undisc Results'!AC16*'Discount Calc'!AC$11</f>
        <v>0</v>
      </c>
      <c r="AD16" s="345">
        <f>'Undisc Results'!AD16*'Discount Calc'!AD$11</f>
        <v>0</v>
      </c>
      <c r="AE16" s="345">
        <f>'Undisc Results'!AE16*'Discount Calc'!AE$11</f>
        <v>0</v>
      </c>
      <c r="AF16" s="345">
        <f>'Undisc Results'!AF16*'Discount Calc'!AF$11</f>
        <v>0</v>
      </c>
      <c r="AG16" s="345">
        <f>'Undisc Results'!AG16*'Discount Calc'!AG$11</f>
        <v>0</v>
      </c>
      <c r="AH16" s="345">
        <f>'Undisc Results'!AH16*'Discount Calc'!AH$11</f>
        <v>0</v>
      </c>
      <c r="AI16" s="345">
        <f>'Undisc Results'!AI16*'Discount Calc'!AI$11</f>
        <v>0</v>
      </c>
      <c r="AJ16" s="345">
        <f>'Undisc Results'!AJ16*'Discount Calc'!AJ$11</f>
        <v>0</v>
      </c>
      <c r="AK16" s="345">
        <f>'Undisc Results'!AK16*'Discount Calc'!AK$11</f>
        <v>0</v>
      </c>
      <c r="AL16" s="345">
        <f>'Undisc Results'!AL16*'Discount Calc'!AL$11</f>
        <v>0</v>
      </c>
      <c r="AM16" s="345">
        <f>'Undisc Results'!AM16*'Discount Calc'!AM$11</f>
        <v>0</v>
      </c>
      <c r="AN16" s="345">
        <f>'Undisc Results'!AN16*'Discount Calc'!AN$11</f>
        <v>0</v>
      </c>
      <c r="AO16" s="345">
        <f>'Undisc Results'!AO16*'Discount Calc'!AO$11</f>
        <v>0</v>
      </c>
      <c r="AP16" s="345">
        <f>'Undisc Results'!AP16*'Discount Calc'!AP$11</f>
        <v>0</v>
      </c>
      <c r="AQ16" s="345">
        <f>'Undisc Results'!AQ16*'Discount Calc'!AQ$11</f>
        <v>0</v>
      </c>
      <c r="AR16" s="345">
        <f>'Undisc Results'!AR16*'Discount Calc'!AR$11</f>
        <v>0</v>
      </c>
      <c r="AS16" s="345">
        <f>'Undisc Results'!AS16*'Discount Calc'!AS$11</f>
        <v>0</v>
      </c>
      <c r="AT16" s="345">
        <f>'Undisc Results'!AT16*'Discount Calc'!AT$11</f>
        <v>0</v>
      </c>
      <c r="AU16" s="345">
        <f>'Undisc Results'!AU16*'Discount Calc'!AU$11</f>
        <v>0</v>
      </c>
      <c r="AV16" s="345">
        <f>'Undisc Results'!AV16*'Discount Calc'!AV$11</f>
        <v>0</v>
      </c>
      <c r="AW16" s="345">
        <f>'Undisc Results'!AW16*'Discount Calc'!AW$11</f>
        <v>0</v>
      </c>
      <c r="AX16" s="345">
        <f>'Undisc Results'!AX16*'Discount Calc'!AX$11</f>
        <v>0</v>
      </c>
      <c r="AY16" s="345">
        <f>'Undisc Results'!AY16*'Discount Calc'!AY$11</f>
        <v>0</v>
      </c>
      <c r="AZ16" s="345">
        <f>'Undisc Results'!AZ16*'Discount Calc'!AZ$11</f>
        <v>0</v>
      </c>
    </row>
    <row r="17" spans="5:52" x14ac:dyDescent="0.25">
      <c r="E17" t="str">
        <f>'Undisc Results'!E17</f>
        <v>Emissions - PM2.5</v>
      </c>
      <c r="G17" s="244" t="str">
        <f>'Undisc Results'!G17&amp;" in "&amp;$F$2</f>
        <v>2020$ in 2020</v>
      </c>
      <c r="H17" s="356">
        <f t="shared" si="1"/>
        <v>0</v>
      </c>
      <c r="I17" s="345">
        <f>'Undisc Results'!I17*'Discount Calc'!I$11</f>
        <v>0</v>
      </c>
      <c r="J17" s="345">
        <f>'Undisc Results'!J17*'Discount Calc'!J$11</f>
        <v>0</v>
      </c>
      <c r="K17" s="345">
        <f>'Undisc Results'!K17*'Discount Calc'!K$11</f>
        <v>0</v>
      </c>
      <c r="L17" s="345">
        <f>'Undisc Results'!L17*'Discount Calc'!L$11</f>
        <v>0</v>
      </c>
      <c r="M17" s="345">
        <f>'Undisc Results'!M17*'Discount Calc'!M$11</f>
        <v>0</v>
      </c>
      <c r="N17" s="345">
        <f>'Undisc Results'!N17*'Discount Calc'!N$11</f>
        <v>0</v>
      </c>
      <c r="O17" s="345">
        <f>'Undisc Results'!O17*'Discount Calc'!O$11</f>
        <v>0</v>
      </c>
      <c r="P17" s="345">
        <f>'Undisc Results'!P17*'Discount Calc'!P$11</f>
        <v>0</v>
      </c>
      <c r="Q17" s="345">
        <f>'Undisc Results'!Q17*'Discount Calc'!Q$11</f>
        <v>0</v>
      </c>
      <c r="R17" s="345">
        <f>'Undisc Results'!R17*'Discount Calc'!R$11</f>
        <v>0</v>
      </c>
      <c r="S17" s="345">
        <f>'Undisc Results'!S17*'Discount Calc'!S$11</f>
        <v>0</v>
      </c>
      <c r="T17" s="345">
        <f>'Undisc Results'!T17*'Discount Calc'!T$11</f>
        <v>0</v>
      </c>
      <c r="U17" s="345">
        <f>'Undisc Results'!U17*'Discount Calc'!U$11</f>
        <v>0</v>
      </c>
      <c r="V17" s="345">
        <f>'Undisc Results'!V17*'Discount Calc'!V$11</f>
        <v>0</v>
      </c>
      <c r="W17" s="345">
        <f>'Undisc Results'!W17*'Discount Calc'!W$11</f>
        <v>0</v>
      </c>
      <c r="X17" s="345">
        <f>'Undisc Results'!X17*'Discount Calc'!X$11</f>
        <v>0</v>
      </c>
      <c r="Y17" s="345">
        <f>'Undisc Results'!Y17*'Discount Calc'!Y$11</f>
        <v>0</v>
      </c>
      <c r="Z17" s="345">
        <f>'Undisc Results'!Z17*'Discount Calc'!Z$11</f>
        <v>0</v>
      </c>
      <c r="AA17" s="345">
        <f>'Undisc Results'!AA17*'Discount Calc'!AA$11</f>
        <v>0</v>
      </c>
      <c r="AB17" s="345">
        <f>'Undisc Results'!AB17*'Discount Calc'!AB$11</f>
        <v>0</v>
      </c>
      <c r="AC17" s="345">
        <f>'Undisc Results'!AC17*'Discount Calc'!AC$11</f>
        <v>0</v>
      </c>
      <c r="AD17" s="345">
        <f>'Undisc Results'!AD17*'Discount Calc'!AD$11</f>
        <v>0</v>
      </c>
      <c r="AE17" s="345">
        <f>'Undisc Results'!AE17*'Discount Calc'!AE$11</f>
        <v>0</v>
      </c>
      <c r="AF17" s="345">
        <f>'Undisc Results'!AF17*'Discount Calc'!AF$11</f>
        <v>0</v>
      </c>
      <c r="AG17" s="345">
        <f>'Undisc Results'!AG17*'Discount Calc'!AG$11</f>
        <v>0</v>
      </c>
      <c r="AH17" s="345">
        <f>'Undisc Results'!AH17*'Discount Calc'!AH$11</f>
        <v>0</v>
      </c>
      <c r="AI17" s="345">
        <f>'Undisc Results'!AI17*'Discount Calc'!AI$11</f>
        <v>0</v>
      </c>
      <c r="AJ17" s="345">
        <f>'Undisc Results'!AJ17*'Discount Calc'!AJ$11</f>
        <v>0</v>
      </c>
      <c r="AK17" s="345">
        <f>'Undisc Results'!AK17*'Discount Calc'!AK$11</f>
        <v>0</v>
      </c>
      <c r="AL17" s="345">
        <f>'Undisc Results'!AL17*'Discount Calc'!AL$11</f>
        <v>0</v>
      </c>
      <c r="AM17" s="345">
        <f>'Undisc Results'!AM17*'Discount Calc'!AM$11</f>
        <v>0</v>
      </c>
      <c r="AN17" s="345">
        <f>'Undisc Results'!AN17*'Discount Calc'!AN$11</f>
        <v>0</v>
      </c>
      <c r="AO17" s="345">
        <f>'Undisc Results'!AO17*'Discount Calc'!AO$11</f>
        <v>0</v>
      </c>
      <c r="AP17" s="345">
        <f>'Undisc Results'!AP17*'Discount Calc'!AP$11</f>
        <v>0</v>
      </c>
      <c r="AQ17" s="345">
        <f>'Undisc Results'!AQ17*'Discount Calc'!AQ$11</f>
        <v>0</v>
      </c>
      <c r="AR17" s="345">
        <f>'Undisc Results'!AR17*'Discount Calc'!AR$11</f>
        <v>0</v>
      </c>
      <c r="AS17" s="345">
        <f>'Undisc Results'!AS17*'Discount Calc'!AS$11</f>
        <v>0</v>
      </c>
      <c r="AT17" s="345">
        <f>'Undisc Results'!AT17*'Discount Calc'!AT$11</f>
        <v>0</v>
      </c>
      <c r="AU17" s="345">
        <f>'Undisc Results'!AU17*'Discount Calc'!AU$11</f>
        <v>0</v>
      </c>
      <c r="AV17" s="345">
        <f>'Undisc Results'!AV17*'Discount Calc'!AV$11</f>
        <v>0</v>
      </c>
      <c r="AW17" s="345">
        <f>'Undisc Results'!AW17*'Discount Calc'!AW$11</f>
        <v>0</v>
      </c>
      <c r="AX17" s="345">
        <f>'Undisc Results'!AX17*'Discount Calc'!AX$11</f>
        <v>0</v>
      </c>
      <c r="AY17" s="345">
        <f>'Undisc Results'!AY17*'Discount Calc'!AY$11</f>
        <v>0</v>
      </c>
      <c r="AZ17" s="345">
        <f>'Undisc Results'!AZ17*'Discount Calc'!AZ$11</f>
        <v>0</v>
      </c>
    </row>
    <row r="18" spans="5:52" x14ac:dyDescent="0.25">
      <c r="E18" t="str">
        <f>'Undisc Results'!E18</f>
        <v>Emissions - SOX</v>
      </c>
      <c r="G18" s="244" t="str">
        <f>'Undisc Results'!G18&amp;" in "&amp;$F$2</f>
        <v>2020$ in 2020</v>
      </c>
      <c r="H18" s="356">
        <f t="shared" si="1"/>
        <v>0</v>
      </c>
      <c r="I18" s="345">
        <f>'Undisc Results'!I18*'Discount Calc'!I$11</f>
        <v>0</v>
      </c>
      <c r="J18" s="345">
        <f>'Undisc Results'!J18*'Discount Calc'!J$11</f>
        <v>0</v>
      </c>
      <c r="K18" s="345">
        <f>'Undisc Results'!K18*'Discount Calc'!K$11</f>
        <v>0</v>
      </c>
      <c r="L18" s="345">
        <f>'Undisc Results'!L18*'Discount Calc'!L$11</f>
        <v>0</v>
      </c>
      <c r="M18" s="345">
        <f>'Undisc Results'!M18*'Discount Calc'!M$11</f>
        <v>0</v>
      </c>
      <c r="N18" s="345">
        <f>'Undisc Results'!N18*'Discount Calc'!N$11</f>
        <v>0</v>
      </c>
      <c r="O18" s="345">
        <f>'Undisc Results'!O18*'Discount Calc'!O$11</f>
        <v>0</v>
      </c>
      <c r="P18" s="345">
        <f>'Undisc Results'!P18*'Discount Calc'!P$11</f>
        <v>0</v>
      </c>
      <c r="Q18" s="345">
        <f>'Undisc Results'!Q18*'Discount Calc'!Q$11</f>
        <v>0</v>
      </c>
      <c r="R18" s="345">
        <f>'Undisc Results'!R18*'Discount Calc'!R$11</f>
        <v>0</v>
      </c>
      <c r="S18" s="345">
        <f>'Undisc Results'!S18*'Discount Calc'!S$11</f>
        <v>0</v>
      </c>
      <c r="T18" s="345">
        <f>'Undisc Results'!T18*'Discount Calc'!T$11</f>
        <v>0</v>
      </c>
      <c r="U18" s="345">
        <f>'Undisc Results'!U18*'Discount Calc'!U$11</f>
        <v>0</v>
      </c>
      <c r="V18" s="345">
        <f>'Undisc Results'!V18*'Discount Calc'!V$11</f>
        <v>0</v>
      </c>
      <c r="W18" s="345">
        <f>'Undisc Results'!W18*'Discount Calc'!W$11</f>
        <v>0</v>
      </c>
      <c r="X18" s="345">
        <f>'Undisc Results'!X18*'Discount Calc'!X$11</f>
        <v>0</v>
      </c>
      <c r="Y18" s="345">
        <f>'Undisc Results'!Y18*'Discount Calc'!Y$11</f>
        <v>0</v>
      </c>
      <c r="Z18" s="345">
        <f>'Undisc Results'!Z18*'Discount Calc'!Z$11</f>
        <v>0</v>
      </c>
      <c r="AA18" s="345">
        <f>'Undisc Results'!AA18*'Discount Calc'!AA$11</f>
        <v>0</v>
      </c>
      <c r="AB18" s="345">
        <f>'Undisc Results'!AB18*'Discount Calc'!AB$11</f>
        <v>0</v>
      </c>
      <c r="AC18" s="345">
        <f>'Undisc Results'!AC18*'Discount Calc'!AC$11</f>
        <v>0</v>
      </c>
      <c r="AD18" s="345">
        <f>'Undisc Results'!AD18*'Discount Calc'!AD$11</f>
        <v>0</v>
      </c>
      <c r="AE18" s="345">
        <f>'Undisc Results'!AE18*'Discount Calc'!AE$11</f>
        <v>0</v>
      </c>
      <c r="AF18" s="345">
        <f>'Undisc Results'!AF18*'Discount Calc'!AF$11</f>
        <v>0</v>
      </c>
      <c r="AG18" s="345">
        <f>'Undisc Results'!AG18*'Discount Calc'!AG$11</f>
        <v>0</v>
      </c>
      <c r="AH18" s="345">
        <f>'Undisc Results'!AH18*'Discount Calc'!AH$11</f>
        <v>0</v>
      </c>
      <c r="AI18" s="345">
        <f>'Undisc Results'!AI18*'Discount Calc'!AI$11</f>
        <v>0</v>
      </c>
      <c r="AJ18" s="345">
        <f>'Undisc Results'!AJ18*'Discount Calc'!AJ$11</f>
        <v>0</v>
      </c>
      <c r="AK18" s="345">
        <f>'Undisc Results'!AK18*'Discount Calc'!AK$11</f>
        <v>0</v>
      </c>
      <c r="AL18" s="345">
        <f>'Undisc Results'!AL18*'Discount Calc'!AL$11</f>
        <v>0</v>
      </c>
      <c r="AM18" s="345">
        <f>'Undisc Results'!AM18*'Discount Calc'!AM$11</f>
        <v>0</v>
      </c>
      <c r="AN18" s="345">
        <f>'Undisc Results'!AN18*'Discount Calc'!AN$11</f>
        <v>0</v>
      </c>
      <c r="AO18" s="345">
        <f>'Undisc Results'!AO18*'Discount Calc'!AO$11</f>
        <v>0</v>
      </c>
      <c r="AP18" s="345">
        <f>'Undisc Results'!AP18*'Discount Calc'!AP$11</f>
        <v>0</v>
      </c>
      <c r="AQ18" s="345">
        <f>'Undisc Results'!AQ18*'Discount Calc'!AQ$11</f>
        <v>0</v>
      </c>
      <c r="AR18" s="345">
        <f>'Undisc Results'!AR18*'Discount Calc'!AR$11</f>
        <v>0</v>
      </c>
      <c r="AS18" s="345">
        <f>'Undisc Results'!AS18*'Discount Calc'!AS$11</f>
        <v>0</v>
      </c>
      <c r="AT18" s="345">
        <f>'Undisc Results'!AT18*'Discount Calc'!AT$11</f>
        <v>0</v>
      </c>
      <c r="AU18" s="345">
        <f>'Undisc Results'!AU18*'Discount Calc'!AU$11</f>
        <v>0</v>
      </c>
      <c r="AV18" s="345">
        <f>'Undisc Results'!AV18*'Discount Calc'!AV$11</f>
        <v>0</v>
      </c>
      <c r="AW18" s="345">
        <f>'Undisc Results'!AW18*'Discount Calc'!AW$11</f>
        <v>0</v>
      </c>
      <c r="AX18" s="345">
        <f>'Undisc Results'!AX18*'Discount Calc'!AX$11</f>
        <v>0</v>
      </c>
      <c r="AY18" s="345">
        <f>'Undisc Results'!AY18*'Discount Calc'!AY$11</f>
        <v>0</v>
      </c>
      <c r="AZ18" s="345">
        <f>'Undisc Results'!AZ18*'Discount Calc'!AZ$11</f>
        <v>0</v>
      </c>
    </row>
    <row r="19" spans="5:52" x14ac:dyDescent="0.25">
      <c r="E19" t="str">
        <f>'Undisc Results'!E19</f>
        <v>Emissions - CO2</v>
      </c>
      <c r="G19" s="244" t="str">
        <f>'Undisc Results'!G19&amp;" in "&amp;$F$2</f>
        <v>2020$ in 2020</v>
      </c>
      <c r="H19" s="356">
        <f t="shared" si="1"/>
        <v>0</v>
      </c>
      <c r="I19" s="345">
        <f>'Undisc Results'!I19*'Discount Calc'!I$16</f>
        <v>0</v>
      </c>
      <c r="J19" s="345">
        <f>'Undisc Results'!J19*'Discount Calc'!J$16</f>
        <v>0</v>
      </c>
      <c r="K19" s="345">
        <f>'Undisc Results'!K19*'Discount Calc'!K$16</f>
        <v>0</v>
      </c>
      <c r="L19" s="345">
        <f>'Undisc Results'!L19*'Discount Calc'!L$16</f>
        <v>0</v>
      </c>
      <c r="M19" s="345">
        <f>'Undisc Results'!M19*'Discount Calc'!M$16</f>
        <v>0</v>
      </c>
      <c r="N19" s="345">
        <f>'Undisc Results'!N19*'Discount Calc'!N$16</f>
        <v>0</v>
      </c>
      <c r="O19" s="345">
        <f>'Undisc Results'!O19*'Discount Calc'!O$16</f>
        <v>0</v>
      </c>
      <c r="P19" s="345">
        <f>'Undisc Results'!P19*'Discount Calc'!P$16</f>
        <v>0</v>
      </c>
      <c r="Q19" s="345">
        <f>'Undisc Results'!Q19*'Discount Calc'!Q$16</f>
        <v>0</v>
      </c>
      <c r="R19" s="345">
        <f>'Undisc Results'!R19*'Discount Calc'!R$16</f>
        <v>0</v>
      </c>
      <c r="S19" s="345">
        <f>'Undisc Results'!S19*'Discount Calc'!S$16</f>
        <v>0</v>
      </c>
      <c r="T19" s="345">
        <f>'Undisc Results'!T19*'Discount Calc'!T$16</f>
        <v>0</v>
      </c>
      <c r="U19" s="345">
        <f>'Undisc Results'!U19*'Discount Calc'!U$16</f>
        <v>0</v>
      </c>
      <c r="V19" s="345">
        <f>'Undisc Results'!V19*'Discount Calc'!V$16</f>
        <v>0</v>
      </c>
      <c r="W19" s="345">
        <f>'Undisc Results'!W19*'Discount Calc'!W$16</f>
        <v>0</v>
      </c>
      <c r="X19" s="345">
        <f>'Undisc Results'!X19*'Discount Calc'!X$16</f>
        <v>0</v>
      </c>
      <c r="Y19" s="345">
        <f>'Undisc Results'!Y19*'Discount Calc'!Y$16</f>
        <v>0</v>
      </c>
      <c r="Z19" s="345">
        <f>'Undisc Results'!Z19*'Discount Calc'!Z$16</f>
        <v>0</v>
      </c>
      <c r="AA19" s="345">
        <f>'Undisc Results'!AA19*'Discount Calc'!AA$16</f>
        <v>0</v>
      </c>
      <c r="AB19" s="345">
        <f>'Undisc Results'!AB19*'Discount Calc'!AB$16</f>
        <v>0</v>
      </c>
      <c r="AC19" s="345">
        <f>'Undisc Results'!AC19*'Discount Calc'!AC$16</f>
        <v>0</v>
      </c>
      <c r="AD19" s="345">
        <f>'Undisc Results'!AD19*'Discount Calc'!AD$16</f>
        <v>0</v>
      </c>
      <c r="AE19" s="345">
        <f>'Undisc Results'!AE19*'Discount Calc'!AE$16</f>
        <v>0</v>
      </c>
      <c r="AF19" s="345">
        <f>'Undisc Results'!AF19*'Discount Calc'!AF$16</f>
        <v>0</v>
      </c>
      <c r="AG19" s="345">
        <f>'Undisc Results'!AG19*'Discount Calc'!AG$16</f>
        <v>0</v>
      </c>
      <c r="AH19" s="345">
        <f>'Undisc Results'!AH19*'Discount Calc'!AH$16</f>
        <v>0</v>
      </c>
      <c r="AI19" s="345">
        <f>'Undisc Results'!AI19*'Discount Calc'!AI$16</f>
        <v>0</v>
      </c>
      <c r="AJ19" s="345">
        <f>'Undisc Results'!AJ19*'Discount Calc'!AJ$16</f>
        <v>0</v>
      </c>
      <c r="AK19" s="345">
        <f>'Undisc Results'!AK19*'Discount Calc'!AK$16</f>
        <v>0</v>
      </c>
      <c r="AL19" s="345">
        <f>'Undisc Results'!AL19*'Discount Calc'!AL$16</f>
        <v>0</v>
      </c>
      <c r="AM19" s="345">
        <f>'Undisc Results'!AM19*'Discount Calc'!AM$16</f>
        <v>0</v>
      </c>
      <c r="AN19" s="345">
        <f>'Undisc Results'!AN19*'Discount Calc'!AN$16</f>
        <v>0</v>
      </c>
      <c r="AO19" s="345">
        <f>'Undisc Results'!AO19*'Discount Calc'!AO$16</f>
        <v>0</v>
      </c>
      <c r="AP19" s="345">
        <f>'Undisc Results'!AP19*'Discount Calc'!AP$16</f>
        <v>0</v>
      </c>
      <c r="AQ19" s="345">
        <f>'Undisc Results'!AQ19*'Discount Calc'!AQ$16</f>
        <v>0</v>
      </c>
      <c r="AR19" s="345">
        <f>'Undisc Results'!AR19*'Discount Calc'!AR$16</f>
        <v>0</v>
      </c>
      <c r="AS19" s="345">
        <f>'Undisc Results'!AS19*'Discount Calc'!AS$16</f>
        <v>0</v>
      </c>
      <c r="AT19" s="345">
        <f>'Undisc Results'!AT19*'Discount Calc'!AT$16</f>
        <v>0</v>
      </c>
      <c r="AU19" s="345">
        <f>'Undisc Results'!AU19*'Discount Calc'!AU$16</f>
        <v>0</v>
      </c>
      <c r="AV19" s="345">
        <f>'Undisc Results'!AV19*'Discount Calc'!AV$16</f>
        <v>0</v>
      </c>
      <c r="AW19" s="345">
        <f>'Undisc Results'!AW19*'Discount Calc'!AW$16</f>
        <v>0</v>
      </c>
      <c r="AX19" s="345">
        <f>'Undisc Results'!AX19*'Discount Calc'!AX$16</f>
        <v>0</v>
      </c>
      <c r="AY19" s="345">
        <f>'Undisc Results'!AY19*'Discount Calc'!AY$16</f>
        <v>0</v>
      </c>
      <c r="AZ19" s="345">
        <f>'Undisc Results'!AZ19*'Discount Calc'!AZ$16</f>
        <v>0</v>
      </c>
    </row>
    <row r="20" spans="5:52" x14ac:dyDescent="0.25">
      <c r="E20" t="str">
        <f>'Undisc Results'!E20</f>
        <v>Safety - Fatal Crashes Reduction</v>
      </c>
      <c r="G20" s="244" t="str">
        <f>'Undisc Results'!G20&amp;" in "&amp;$F$2</f>
        <v>2020$ in 2020</v>
      </c>
      <c r="H20" s="343">
        <f t="shared" si="1"/>
        <v>0</v>
      </c>
      <c r="I20" s="345">
        <f>'Undisc Results'!I20*'Discount Calc'!I$11</f>
        <v>0</v>
      </c>
      <c r="J20" s="345">
        <f>'Undisc Results'!J20*'Discount Calc'!J$11</f>
        <v>0</v>
      </c>
      <c r="K20" s="345">
        <f>'Undisc Results'!K20*'Discount Calc'!K$11</f>
        <v>0</v>
      </c>
      <c r="L20" s="345">
        <f>'Undisc Results'!L20*'Discount Calc'!L$11</f>
        <v>0</v>
      </c>
      <c r="M20" s="345">
        <f>'Undisc Results'!M20*'Discount Calc'!M$11</f>
        <v>0</v>
      </c>
      <c r="N20" s="345">
        <f>'Undisc Results'!N20*'Discount Calc'!N$11</f>
        <v>0</v>
      </c>
      <c r="O20" s="345">
        <f>'Undisc Results'!O20*'Discount Calc'!O$11</f>
        <v>0</v>
      </c>
      <c r="P20" s="345">
        <f>'Undisc Results'!P20*'Discount Calc'!P$11</f>
        <v>0</v>
      </c>
      <c r="Q20" s="345">
        <f>'Undisc Results'!Q20*'Discount Calc'!Q$11</f>
        <v>0</v>
      </c>
      <c r="R20" s="345">
        <f>'Undisc Results'!R20*'Discount Calc'!R$11</f>
        <v>0</v>
      </c>
      <c r="S20" s="345">
        <f>'Undisc Results'!S20*'Discount Calc'!S$11</f>
        <v>0</v>
      </c>
      <c r="T20" s="345">
        <f>'Undisc Results'!T20*'Discount Calc'!T$11</f>
        <v>0</v>
      </c>
      <c r="U20" s="345">
        <f>'Undisc Results'!U20*'Discount Calc'!U$11</f>
        <v>0</v>
      </c>
      <c r="V20" s="345">
        <f>'Undisc Results'!V20*'Discount Calc'!V$11</f>
        <v>0</v>
      </c>
      <c r="W20" s="345">
        <f>'Undisc Results'!W20*'Discount Calc'!W$11</f>
        <v>0</v>
      </c>
      <c r="X20" s="345">
        <f>'Undisc Results'!X20*'Discount Calc'!X$11</f>
        <v>0</v>
      </c>
      <c r="Y20" s="345">
        <f>'Undisc Results'!Y20*'Discount Calc'!Y$11</f>
        <v>0</v>
      </c>
      <c r="Z20" s="345">
        <f>'Undisc Results'!Z20*'Discount Calc'!Z$11</f>
        <v>0</v>
      </c>
      <c r="AA20" s="345">
        <f>'Undisc Results'!AA20*'Discount Calc'!AA$11</f>
        <v>0</v>
      </c>
      <c r="AB20" s="345">
        <f>'Undisc Results'!AB20*'Discount Calc'!AB$11</f>
        <v>0</v>
      </c>
      <c r="AC20" s="345">
        <f>'Undisc Results'!AC20*'Discount Calc'!AC$11</f>
        <v>0</v>
      </c>
      <c r="AD20" s="345">
        <f>'Undisc Results'!AD20*'Discount Calc'!AD$11</f>
        <v>0</v>
      </c>
      <c r="AE20" s="345">
        <f>'Undisc Results'!AE20*'Discount Calc'!AE$11</f>
        <v>0</v>
      </c>
      <c r="AF20" s="345">
        <f>'Undisc Results'!AF20*'Discount Calc'!AF$11</f>
        <v>0</v>
      </c>
      <c r="AG20" s="345">
        <f>'Undisc Results'!AG20*'Discount Calc'!AG$11</f>
        <v>0</v>
      </c>
      <c r="AH20" s="345">
        <f>'Undisc Results'!AH20*'Discount Calc'!AH$11</f>
        <v>0</v>
      </c>
      <c r="AI20" s="345">
        <f>'Undisc Results'!AI20*'Discount Calc'!AI$11</f>
        <v>0</v>
      </c>
      <c r="AJ20" s="345">
        <f>'Undisc Results'!AJ20*'Discount Calc'!AJ$11</f>
        <v>0</v>
      </c>
      <c r="AK20" s="345">
        <f>'Undisc Results'!AK20*'Discount Calc'!AK$11</f>
        <v>0</v>
      </c>
      <c r="AL20" s="345">
        <f>'Undisc Results'!AL20*'Discount Calc'!AL$11</f>
        <v>0</v>
      </c>
      <c r="AM20" s="345">
        <f>'Undisc Results'!AM20*'Discount Calc'!AM$11</f>
        <v>0</v>
      </c>
      <c r="AN20" s="345">
        <f>'Undisc Results'!AN20*'Discount Calc'!AN$11</f>
        <v>0</v>
      </c>
      <c r="AO20" s="345">
        <f>'Undisc Results'!AO20*'Discount Calc'!AO$11</f>
        <v>0</v>
      </c>
      <c r="AP20" s="345">
        <f>'Undisc Results'!AP20*'Discount Calc'!AP$11</f>
        <v>0</v>
      </c>
      <c r="AQ20" s="345">
        <f>'Undisc Results'!AQ20*'Discount Calc'!AQ$11</f>
        <v>0</v>
      </c>
      <c r="AR20" s="345">
        <f>'Undisc Results'!AR20*'Discount Calc'!AR$11</f>
        <v>0</v>
      </c>
      <c r="AS20" s="345">
        <f>'Undisc Results'!AS20*'Discount Calc'!AS$11</f>
        <v>0</v>
      </c>
      <c r="AT20" s="345">
        <f>'Undisc Results'!AT20*'Discount Calc'!AT$11</f>
        <v>0</v>
      </c>
      <c r="AU20" s="345">
        <f>'Undisc Results'!AU20*'Discount Calc'!AU$11</f>
        <v>0</v>
      </c>
      <c r="AV20" s="345">
        <f>'Undisc Results'!AV20*'Discount Calc'!AV$11</f>
        <v>0</v>
      </c>
      <c r="AW20" s="345">
        <f>'Undisc Results'!AW20*'Discount Calc'!AW$11</f>
        <v>0</v>
      </c>
      <c r="AX20" s="345">
        <f>'Undisc Results'!AX20*'Discount Calc'!AX$11</f>
        <v>0</v>
      </c>
      <c r="AY20" s="345">
        <f>'Undisc Results'!AY20*'Discount Calc'!AY$11</f>
        <v>0</v>
      </c>
      <c r="AZ20" s="345">
        <f>'Undisc Results'!AZ20*'Discount Calc'!AZ$11</f>
        <v>0</v>
      </c>
    </row>
    <row r="21" spans="5:52" x14ac:dyDescent="0.25">
      <c r="E21" t="str">
        <f>'Undisc Results'!E21</f>
        <v>Safety - Injury Crashes</v>
      </c>
      <c r="G21" s="244" t="str">
        <f>'Undisc Results'!G21&amp;" in "&amp;$F$2</f>
        <v>2020$ in 2020</v>
      </c>
      <c r="H21" s="356">
        <f t="shared" si="1"/>
        <v>0</v>
      </c>
      <c r="I21" s="345">
        <f>'Undisc Results'!I21*'Discount Calc'!I$11</f>
        <v>0</v>
      </c>
      <c r="J21" s="345">
        <f>'Undisc Results'!J21*'Discount Calc'!J$11</f>
        <v>0</v>
      </c>
      <c r="K21" s="345">
        <f>'Undisc Results'!K21*'Discount Calc'!K$11</f>
        <v>0</v>
      </c>
      <c r="L21" s="345">
        <f>'Undisc Results'!L21*'Discount Calc'!L$11</f>
        <v>0</v>
      </c>
      <c r="M21" s="345">
        <f>'Undisc Results'!M21*'Discount Calc'!M$11</f>
        <v>0</v>
      </c>
      <c r="N21" s="345">
        <f>'Undisc Results'!N21*'Discount Calc'!N$11</f>
        <v>0</v>
      </c>
      <c r="O21" s="345">
        <f>'Undisc Results'!O21*'Discount Calc'!O$11</f>
        <v>0</v>
      </c>
      <c r="P21" s="345">
        <f>'Undisc Results'!P21*'Discount Calc'!P$11</f>
        <v>0</v>
      </c>
      <c r="Q21" s="345">
        <f>'Undisc Results'!Q21*'Discount Calc'!Q$11</f>
        <v>0</v>
      </c>
      <c r="R21" s="345">
        <f>'Undisc Results'!R21*'Discount Calc'!R$11</f>
        <v>0</v>
      </c>
      <c r="S21" s="345">
        <f>'Undisc Results'!S21*'Discount Calc'!S$11</f>
        <v>0</v>
      </c>
      <c r="T21" s="345">
        <f>'Undisc Results'!T21*'Discount Calc'!T$11</f>
        <v>0</v>
      </c>
      <c r="U21" s="345">
        <f>'Undisc Results'!U21*'Discount Calc'!U$11</f>
        <v>0</v>
      </c>
      <c r="V21" s="345">
        <f>'Undisc Results'!V21*'Discount Calc'!V$11</f>
        <v>0</v>
      </c>
      <c r="W21" s="345">
        <f>'Undisc Results'!W21*'Discount Calc'!W$11</f>
        <v>0</v>
      </c>
      <c r="X21" s="345">
        <f>'Undisc Results'!X21*'Discount Calc'!X$11</f>
        <v>0</v>
      </c>
      <c r="Y21" s="345">
        <f>'Undisc Results'!Y21*'Discount Calc'!Y$11</f>
        <v>0</v>
      </c>
      <c r="Z21" s="345">
        <f>'Undisc Results'!Z21*'Discount Calc'!Z$11</f>
        <v>0</v>
      </c>
      <c r="AA21" s="345">
        <f>'Undisc Results'!AA21*'Discount Calc'!AA$11</f>
        <v>0</v>
      </c>
      <c r="AB21" s="345">
        <f>'Undisc Results'!AB21*'Discount Calc'!AB$11</f>
        <v>0</v>
      </c>
      <c r="AC21" s="345">
        <f>'Undisc Results'!AC21*'Discount Calc'!AC$11</f>
        <v>0</v>
      </c>
      <c r="AD21" s="345">
        <f>'Undisc Results'!AD21*'Discount Calc'!AD$11</f>
        <v>0</v>
      </c>
      <c r="AE21" s="345">
        <f>'Undisc Results'!AE21*'Discount Calc'!AE$11</f>
        <v>0</v>
      </c>
      <c r="AF21" s="345">
        <f>'Undisc Results'!AF21*'Discount Calc'!AF$11</f>
        <v>0</v>
      </c>
      <c r="AG21" s="345">
        <f>'Undisc Results'!AG21*'Discount Calc'!AG$11</f>
        <v>0</v>
      </c>
      <c r="AH21" s="345">
        <f>'Undisc Results'!AH21*'Discount Calc'!AH$11</f>
        <v>0</v>
      </c>
      <c r="AI21" s="345">
        <f>'Undisc Results'!AI21*'Discount Calc'!AI$11</f>
        <v>0</v>
      </c>
      <c r="AJ21" s="345">
        <f>'Undisc Results'!AJ21*'Discount Calc'!AJ$11</f>
        <v>0</v>
      </c>
      <c r="AK21" s="345">
        <f>'Undisc Results'!AK21*'Discount Calc'!AK$11</f>
        <v>0</v>
      </c>
      <c r="AL21" s="345">
        <f>'Undisc Results'!AL21*'Discount Calc'!AL$11</f>
        <v>0</v>
      </c>
      <c r="AM21" s="345">
        <f>'Undisc Results'!AM21*'Discount Calc'!AM$11</f>
        <v>0</v>
      </c>
      <c r="AN21" s="345">
        <f>'Undisc Results'!AN21*'Discount Calc'!AN$11</f>
        <v>0</v>
      </c>
      <c r="AO21" s="345">
        <f>'Undisc Results'!AO21*'Discount Calc'!AO$11</f>
        <v>0</v>
      </c>
      <c r="AP21" s="345">
        <f>'Undisc Results'!AP21*'Discount Calc'!AP$11</f>
        <v>0</v>
      </c>
      <c r="AQ21" s="345">
        <f>'Undisc Results'!AQ21*'Discount Calc'!AQ$11</f>
        <v>0</v>
      </c>
      <c r="AR21" s="345">
        <f>'Undisc Results'!AR21*'Discount Calc'!AR$11</f>
        <v>0</v>
      </c>
      <c r="AS21" s="345">
        <f>'Undisc Results'!AS21*'Discount Calc'!AS$11</f>
        <v>0</v>
      </c>
      <c r="AT21" s="345">
        <f>'Undisc Results'!AT21*'Discount Calc'!AT$11</f>
        <v>0</v>
      </c>
      <c r="AU21" s="345">
        <f>'Undisc Results'!AU21*'Discount Calc'!AU$11</f>
        <v>0</v>
      </c>
      <c r="AV21" s="345">
        <f>'Undisc Results'!AV21*'Discount Calc'!AV$11</f>
        <v>0</v>
      </c>
      <c r="AW21" s="345">
        <f>'Undisc Results'!AW21*'Discount Calc'!AW$11</f>
        <v>0</v>
      </c>
      <c r="AX21" s="345">
        <f>'Undisc Results'!AX21*'Discount Calc'!AX$11</f>
        <v>0</v>
      </c>
      <c r="AY21" s="345">
        <f>'Undisc Results'!AY21*'Discount Calc'!AY$11</f>
        <v>0</v>
      </c>
      <c r="AZ21" s="345">
        <f>'Undisc Results'!AZ21*'Discount Calc'!AZ$11</f>
        <v>0</v>
      </c>
    </row>
    <row r="22" spans="5:52" x14ac:dyDescent="0.25">
      <c r="E22" t="str">
        <f>'Undisc Results'!E22</f>
        <v>Safety - Property Damage Only (PDO) Crashes</v>
      </c>
      <c r="G22" s="244" t="str">
        <f>'Undisc Results'!G22&amp;" in "&amp;$F$2</f>
        <v>2020$ in 2020</v>
      </c>
      <c r="H22" s="356">
        <f t="shared" si="1"/>
        <v>0</v>
      </c>
      <c r="I22" s="345">
        <f>'Undisc Results'!I22*'Discount Calc'!I$11</f>
        <v>0</v>
      </c>
      <c r="J22" s="345">
        <f>'Undisc Results'!J22*'Discount Calc'!J$11</f>
        <v>0</v>
      </c>
      <c r="K22" s="345">
        <f>'Undisc Results'!K22*'Discount Calc'!K$11</f>
        <v>0</v>
      </c>
      <c r="L22" s="345">
        <f>'Undisc Results'!L22*'Discount Calc'!L$11</f>
        <v>0</v>
      </c>
      <c r="M22" s="345">
        <f>'Undisc Results'!M22*'Discount Calc'!M$11</f>
        <v>0</v>
      </c>
      <c r="N22" s="345">
        <f>'Undisc Results'!N22*'Discount Calc'!N$11</f>
        <v>0</v>
      </c>
      <c r="O22" s="345">
        <f>'Undisc Results'!O22*'Discount Calc'!O$11</f>
        <v>0</v>
      </c>
      <c r="P22" s="345">
        <f>'Undisc Results'!P22*'Discount Calc'!P$11</f>
        <v>0</v>
      </c>
      <c r="Q22" s="345">
        <f>'Undisc Results'!Q22*'Discount Calc'!Q$11</f>
        <v>0</v>
      </c>
      <c r="R22" s="345">
        <f>'Undisc Results'!R22*'Discount Calc'!R$11</f>
        <v>0</v>
      </c>
      <c r="S22" s="345">
        <f>'Undisc Results'!S22*'Discount Calc'!S$11</f>
        <v>0</v>
      </c>
      <c r="T22" s="345">
        <f>'Undisc Results'!T22*'Discount Calc'!T$11</f>
        <v>0</v>
      </c>
      <c r="U22" s="345">
        <f>'Undisc Results'!U22*'Discount Calc'!U$11</f>
        <v>0</v>
      </c>
      <c r="V22" s="345">
        <f>'Undisc Results'!V22*'Discount Calc'!V$11</f>
        <v>0</v>
      </c>
      <c r="W22" s="345">
        <f>'Undisc Results'!W22*'Discount Calc'!W$11</f>
        <v>0</v>
      </c>
      <c r="X22" s="345">
        <f>'Undisc Results'!X22*'Discount Calc'!X$11</f>
        <v>0</v>
      </c>
      <c r="Y22" s="345">
        <f>'Undisc Results'!Y22*'Discount Calc'!Y$11</f>
        <v>0</v>
      </c>
      <c r="Z22" s="345">
        <f>'Undisc Results'!Z22*'Discount Calc'!Z$11</f>
        <v>0</v>
      </c>
      <c r="AA22" s="345">
        <f>'Undisc Results'!AA22*'Discount Calc'!AA$11</f>
        <v>0</v>
      </c>
      <c r="AB22" s="345">
        <f>'Undisc Results'!AB22*'Discount Calc'!AB$11</f>
        <v>0</v>
      </c>
      <c r="AC22" s="345">
        <f>'Undisc Results'!AC22*'Discount Calc'!AC$11</f>
        <v>0</v>
      </c>
      <c r="AD22" s="345">
        <f>'Undisc Results'!AD22*'Discount Calc'!AD$11</f>
        <v>0</v>
      </c>
      <c r="AE22" s="345">
        <f>'Undisc Results'!AE22*'Discount Calc'!AE$11</f>
        <v>0</v>
      </c>
      <c r="AF22" s="345">
        <f>'Undisc Results'!AF22*'Discount Calc'!AF$11</f>
        <v>0</v>
      </c>
      <c r="AG22" s="345">
        <f>'Undisc Results'!AG22*'Discount Calc'!AG$11</f>
        <v>0</v>
      </c>
      <c r="AH22" s="345">
        <f>'Undisc Results'!AH22*'Discount Calc'!AH$11</f>
        <v>0</v>
      </c>
      <c r="AI22" s="345">
        <f>'Undisc Results'!AI22*'Discount Calc'!AI$11</f>
        <v>0</v>
      </c>
      <c r="AJ22" s="345">
        <f>'Undisc Results'!AJ22*'Discount Calc'!AJ$11</f>
        <v>0</v>
      </c>
      <c r="AK22" s="345">
        <f>'Undisc Results'!AK22*'Discount Calc'!AK$11</f>
        <v>0</v>
      </c>
      <c r="AL22" s="345">
        <f>'Undisc Results'!AL22*'Discount Calc'!AL$11</f>
        <v>0</v>
      </c>
      <c r="AM22" s="345">
        <f>'Undisc Results'!AM22*'Discount Calc'!AM$11</f>
        <v>0</v>
      </c>
      <c r="AN22" s="345">
        <f>'Undisc Results'!AN22*'Discount Calc'!AN$11</f>
        <v>0</v>
      </c>
      <c r="AO22" s="345">
        <f>'Undisc Results'!AO22*'Discount Calc'!AO$11</f>
        <v>0</v>
      </c>
      <c r="AP22" s="345">
        <f>'Undisc Results'!AP22*'Discount Calc'!AP$11</f>
        <v>0</v>
      </c>
      <c r="AQ22" s="345">
        <f>'Undisc Results'!AQ22*'Discount Calc'!AQ$11</f>
        <v>0</v>
      </c>
      <c r="AR22" s="345">
        <f>'Undisc Results'!AR22*'Discount Calc'!AR$11</f>
        <v>0</v>
      </c>
      <c r="AS22" s="345">
        <f>'Undisc Results'!AS22*'Discount Calc'!AS$11</f>
        <v>0</v>
      </c>
      <c r="AT22" s="345">
        <f>'Undisc Results'!AT22*'Discount Calc'!AT$11</f>
        <v>0</v>
      </c>
      <c r="AU22" s="345">
        <f>'Undisc Results'!AU22*'Discount Calc'!AU$11</f>
        <v>0</v>
      </c>
      <c r="AV22" s="345">
        <f>'Undisc Results'!AV22*'Discount Calc'!AV$11</f>
        <v>0</v>
      </c>
      <c r="AW22" s="345">
        <f>'Undisc Results'!AW22*'Discount Calc'!AW$11</f>
        <v>0</v>
      </c>
      <c r="AX22" s="345">
        <f>'Undisc Results'!AX22*'Discount Calc'!AX$11</f>
        <v>0</v>
      </c>
      <c r="AY22" s="345">
        <f>'Undisc Results'!AY22*'Discount Calc'!AY$11</f>
        <v>0</v>
      </c>
      <c r="AZ22" s="345">
        <f>'Undisc Results'!AZ22*'Discount Calc'!AZ$11</f>
        <v>0</v>
      </c>
    </row>
    <row r="23" spans="5:52" x14ac:dyDescent="0.25">
      <c r="E23" t="str">
        <f>'Undisc Results'!E23</f>
        <v>Safety - No Injury - O</v>
      </c>
      <c r="G23" s="244" t="str">
        <f>'Undisc Results'!G23&amp;" in "&amp;$F$2</f>
        <v>2020$ in 2020</v>
      </c>
      <c r="H23" s="356">
        <f t="shared" si="1"/>
        <v>119211.94218087665</v>
      </c>
      <c r="I23" s="345">
        <f>'Undisc Results'!I23*'Discount Calc'!I$11</f>
        <v>0</v>
      </c>
      <c r="J23" s="345">
        <f>'Undisc Results'!J23*'Discount Calc'!J$11</f>
        <v>0</v>
      </c>
      <c r="K23" s="345">
        <f>'Undisc Results'!K23*'Discount Calc'!K$11</f>
        <v>0</v>
      </c>
      <c r="L23" s="345">
        <f>'Undisc Results'!L23*'Discount Calc'!L$11</f>
        <v>0</v>
      </c>
      <c r="M23" s="345">
        <f>'Undisc Results'!M23*'Discount Calc'!M$11</f>
        <v>0</v>
      </c>
      <c r="N23" s="345">
        <f>'Undisc Results'!N23*'Discount Calc'!N$11</f>
        <v>0</v>
      </c>
      <c r="O23" s="345">
        <f>'Undisc Results'!O23*'Discount Calc'!O$11</f>
        <v>0</v>
      </c>
      <c r="P23" s="345">
        <f>'Undisc Results'!P23*'Discount Calc'!P$11</f>
        <v>0</v>
      </c>
      <c r="Q23" s="345">
        <f>'Undisc Results'!Q23*'Discount Calc'!Q$11</f>
        <v>10516.60187475587</v>
      </c>
      <c r="R23" s="345">
        <f>'Undisc Results'!R23*'Discount Calc'!R$11</f>
        <v>9828.599882949411</v>
      </c>
      <c r="S23" s="345">
        <f>'Undisc Results'!S23*'Discount Calc'!S$11</f>
        <v>9185.6073672424409</v>
      </c>
      <c r="T23" s="345">
        <f>'Undisc Results'!T23*'Discount Calc'!T$11</f>
        <v>8584.6797824695695</v>
      </c>
      <c r="U23" s="345">
        <f>'Undisc Results'!U23*'Discount Calc'!U$11</f>
        <v>8023.0652172612808</v>
      </c>
      <c r="V23" s="345">
        <f>'Undisc Results'!V23*'Discount Calc'!V$11</f>
        <v>7498.1917918329718</v>
      </c>
      <c r="W23" s="345">
        <f>'Undisc Results'!W23*'Discount Calc'!W$11</f>
        <v>7007.6558802177315</v>
      </c>
      <c r="X23" s="345">
        <f>'Undisc Results'!X23*'Discount Calc'!X$11</f>
        <v>6549.2111030072247</v>
      </c>
      <c r="Y23" s="345">
        <f>'Undisc Results'!Y23*'Discount Calc'!Y$11</f>
        <v>6120.7580401936693</v>
      </c>
      <c r="Z23" s="345">
        <f>'Undisc Results'!Z23*'Discount Calc'!Z$11</f>
        <v>5720.3346170034292</v>
      </c>
      <c r="AA23" s="345">
        <f>'Undisc Results'!AA23*'Discount Calc'!AA$11</f>
        <v>5346.1071186947929</v>
      </c>
      <c r="AB23" s="345">
        <f>'Undisc Results'!AB23*'Discount Calc'!AB$11</f>
        <v>4996.361793172704</v>
      </c>
      <c r="AC23" s="345">
        <f>'Undisc Results'!AC23*'Discount Calc'!AC$11</f>
        <v>4669.497002965144</v>
      </c>
      <c r="AD23" s="345">
        <f>'Undisc Results'!AD23*'Discount Calc'!AD$11</f>
        <v>4364.0158906216302</v>
      </c>
      <c r="AE23" s="345">
        <f>'Undisc Results'!AE23*'Discount Calc'!AE$11</f>
        <v>4078.5195239454488</v>
      </c>
      <c r="AF23" s="345">
        <f>'Undisc Results'!AF23*'Discount Calc'!AF$11</f>
        <v>3811.7004896686431</v>
      </c>
      <c r="AG23" s="345">
        <f>'Undisc Results'!AG23*'Discount Calc'!AG$11</f>
        <v>3562.3369062323768</v>
      </c>
      <c r="AH23" s="345">
        <f>'Undisc Results'!AH23*'Discount Calc'!AH$11</f>
        <v>3329.2868282545573</v>
      </c>
      <c r="AI23" s="345">
        <f>'Undisc Results'!AI23*'Discount Calc'!AI$11</f>
        <v>3111.4830170603345</v>
      </c>
      <c r="AJ23" s="345">
        <f>'Undisc Results'!AJ23*'Discount Calc'!AJ$11</f>
        <v>2907.928053327415</v>
      </c>
      <c r="AK23" s="345">
        <f>'Undisc Results'!AK23*'Discount Calc'!AK$11</f>
        <v>0</v>
      </c>
      <c r="AL23" s="345">
        <f>'Undisc Results'!AL23*'Discount Calc'!AL$11</f>
        <v>0</v>
      </c>
      <c r="AM23" s="345">
        <f>'Undisc Results'!AM23*'Discount Calc'!AM$11</f>
        <v>0</v>
      </c>
      <c r="AN23" s="345">
        <f>'Undisc Results'!AN23*'Discount Calc'!AN$11</f>
        <v>0</v>
      </c>
      <c r="AO23" s="345">
        <f>'Undisc Results'!AO23*'Discount Calc'!AO$11</f>
        <v>0</v>
      </c>
      <c r="AP23" s="345">
        <f>'Undisc Results'!AP23*'Discount Calc'!AP$11</f>
        <v>0</v>
      </c>
      <c r="AQ23" s="345">
        <f>'Undisc Results'!AQ23*'Discount Calc'!AQ$11</f>
        <v>0</v>
      </c>
      <c r="AR23" s="345">
        <f>'Undisc Results'!AR23*'Discount Calc'!AR$11</f>
        <v>0</v>
      </c>
      <c r="AS23" s="345">
        <f>'Undisc Results'!AS23*'Discount Calc'!AS$11</f>
        <v>0</v>
      </c>
      <c r="AT23" s="345">
        <f>'Undisc Results'!AT23*'Discount Calc'!AT$11</f>
        <v>0</v>
      </c>
      <c r="AU23" s="345">
        <f>'Undisc Results'!AU23*'Discount Calc'!AU$11</f>
        <v>0</v>
      </c>
      <c r="AV23" s="345">
        <f>'Undisc Results'!AV23*'Discount Calc'!AV$11</f>
        <v>0</v>
      </c>
      <c r="AW23" s="345">
        <f>'Undisc Results'!AW23*'Discount Calc'!AW$11</f>
        <v>0</v>
      </c>
      <c r="AX23" s="345">
        <f>'Undisc Results'!AX23*'Discount Calc'!AX$11</f>
        <v>0</v>
      </c>
      <c r="AY23" s="345">
        <f>'Undisc Results'!AY23*'Discount Calc'!AY$11</f>
        <v>0</v>
      </c>
      <c r="AZ23" s="345">
        <f>'Undisc Results'!AZ23*'Discount Calc'!AZ$11</f>
        <v>0</v>
      </c>
    </row>
    <row r="24" spans="5:52" x14ac:dyDescent="0.25">
      <c r="E24" t="str">
        <f>'Undisc Results'!E24</f>
        <v>Safety - Possible Injury - C</v>
      </c>
      <c r="G24" s="244" t="str">
        <f>'Undisc Results'!G24&amp;" in "&amp;$F$2</f>
        <v>2020$ in 2020</v>
      </c>
      <c r="H24" s="356">
        <f t="shared" si="1"/>
        <v>1471224.051238891</v>
      </c>
      <c r="I24" s="345">
        <f>'Undisc Results'!I24*'Discount Calc'!I$11</f>
        <v>0</v>
      </c>
      <c r="J24" s="345">
        <f>'Undisc Results'!J24*'Discount Calc'!J$11</f>
        <v>0</v>
      </c>
      <c r="K24" s="345">
        <f>'Undisc Results'!K24*'Discount Calc'!K$11</f>
        <v>0</v>
      </c>
      <c r="L24" s="345">
        <f>'Undisc Results'!L24*'Discount Calc'!L$11</f>
        <v>0</v>
      </c>
      <c r="M24" s="345">
        <f>'Undisc Results'!M24*'Discount Calc'!M$11</f>
        <v>0</v>
      </c>
      <c r="N24" s="345">
        <f>'Undisc Results'!N24*'Discount Calc'!N$11</f>
        <v>0</v>
      </c>
      <c r="O24" s="345">
        <f>'Undisc Results'!O24*'Discount Calc'!O$11</f>
        <v>0</v>
      </c>
      <c r="P24" s="345">
        <f>'Undisc Results'!P24*'Discount Calc'!P$11</f>
        <v>0</v>
      </c>
      <c r="Q24" s="345">
        <f>'Undisc Results'!Q24*'Discount Calc'!Q$11</f>
        <v>129787.98375727519</v>
      </c>
      <c r="R24" s="345">
        <f>'Undisc Results'!R24*'Discount Calc'!R$11</f>
        <v>121297.18108156561</v>
      </c>
      <c r="S24" s="345">
        <f>'Undisc Results'!S24*'Discount Calc'!S$11</f>
        <v>113361.85147809869</v>
      </c>
      <c r="T24" s="345">
        <f>'Undisc Results'!T24*'Discount Calc'!T$11</f>
        <v>105945.65558700811</v>
      </c>
      <c r="U24" s="345">
        <f>'Undisc Results'!U24*'Discount Calc'!U$11</f>
        <v>99014.631389727219</v>
      </c>
      <c r="V24" s="345">
        <f>'Undisc Results'!V24*'Discount Calc'!V$11</f>
        <v>92537.038681988051</v>
      </c>
      <c r="W24" s="345">
        <f>'Undisc Results'!W24*'Discount Calc'!W$11</f>
        <v>86483.213721484164</v>
      </c>
      <c r="X24" s="345">
        <f>'Undisc Results'!X24*'Discount Calc'!X$11</f>
        <v>80825.433384564632</v>
      </c>
      <c r="Y24" s="345">
        <f>'Undisc Results'!Y24*'Discount Calc'!Y$11</f>
        <v>75537.788209873499</v>
      </c>
      <c r="Z24" s="345">
        <f>'Undisc Results'!Z24*'Discount Calc'!Z$11</f>
        <v>70596.063747545326</v>
      </c>
      <c r="AA24" s="345">
        <f>'Undisc Results'!AA24*'Discount Calc'!AA$11</f>
        <v>65977.629670603099</v>
      </c>
      <c r="AB24" s="345">
        <f>'Undisc Results'!AB24*'Discount Calc'!AB$11</f>
        <v>61661.336140750558</v>
      </c>
      <c r="AC24" s="345">
        <f>'Undisc Results'!AC24*'Discount Calc'!AC$11</f>
        <v>57627.41695397249</v>
      </c>
      <c r="AD24" s="345">
        <f>'Undisc Results'!AD24*'Discount Calc'!AD$11</f>
        <v>53857.399022404199</v>
      </c>
      <c r="AE24" s="345">
        <f>'Undisc Results'!AE24*'Discount Calc'!AE$11</f>
        <v>50334.017777947847</v>
      </c>
      <c r="AF24" s="345">
        <f>'Undisc Results'!AF24*'Discount Calc'!AF$11</f>
        <v>47041.13811023163</v>
      </c>
      <c r="AG24" s="345">
        <f>'Undisc Results'!AG24*'Discount Calc'!AG$11</f>
        <v>43963.680476851994</v>
      </c>
      <c r="AH24" s="345">
        <f>'Undisc Results'!AH24*'Discount Calc'!AH$11</f>
        <v>41087.551847525217</v>
      </c>
      <c r="AI24" s="345">
        <f>'Undisc Results'!AI24*'Discount Calc'!AI$11</f>
        <v>38399.581165911426</v>
      </c>
      <c r="AJ24" s="345">
        <f>'Undisc Results'!AJ24*'Discount Calc'!AJ$11</f>
        <v>35887.459033562074</v>
      </c>
      <c r="AK24" s="345">
        <f>'Undisc Results'!AK24*'Discount Calc'!AK$11</f>
        <v>0</v>
      </c>
      <c r="AL24" s="345">
        <f>'Undisc Results'!AL24*'Discount Calc'!AL$11</f>
        <v>0</v>
      </c>
      <c r="AM24" s="345">
        <f>'Undisc Results'!AM24*'Discount Calc'!AM$11</f>
        <v>0</v>
      </c>
      <c r="AN24" s="345">
        <f>'Undisc Results'!AN24*'Discount Calc'!AN$11</f>
        <v>0</v>
      </c>
      <c r="AO24" s="345">
        <f>'Undisc Results'!AO24*'Discount Calc'!AO$11</f>
        <v>0</v>
      </c>
      <c r="AP24" s="345">
        <f>'Undisc Results'!AP24*'Discount Calc'!AP$11</f>
        <v>0</v>
      </c>
      <c r="AQ24" s="345">
        <f>'Undisc Results'!AQ24*'Discount Calc'!AQ$11</f>
        <v>0</v>
      </c>
      <c r="AR24" s="345">
        <f>'Undisc Results'!AR24*'Discount Calc'!AR$11</f>
        <v>0</v>
      </c>
      <c r="AS24" s="345">
        <f>'Undisc Results'!AS24*'Discount Calc'!AS$11</f>
        <v>0</v>
      </c>
      <c r="AT24" s="345">
        <f>'Undisc Results'!AT24*'Discount Calc'!AT$11</f>
        <v>0</v>
      </c>
      <c r="AU24" s="345">
        <f>'Undisc Results'!AU24*'Discount Calc'!AU$11</f>
        <v>0</v>
      </c>
      <c r="AV24" s="345">
        <f>'Undisc Results'!AV24*'Discount Calc'!AV$11</f>
        <v>0</v>
      </c>
      <c r="AW24" s="345">
        <f>'Undisc Results'!AW24*'Discount Calc'!AW$11</f>
        <v>0</v>
      </c>
      <c r="AX24" s="345">
        <f>'Undisc Results'!AX24*'Discount Calc'!AX$11</f>
        <v>0</v>
      </c>
      <c r="AY24" s="345">
        <f>'Undisc Results'!AY24*'Discount Calc'!AY$11</f>
        <v>0</v>
      </c>
      <c r="AZ24" s="345">
        <f>'Undisc Results'!AZ24*'Discount Calc'!AZ$11</f>
        <v>0</v>
      </c>
    </row>
    <row r="25" spans="5:52" x14ac:dyDescent="0.25">
      <c r="E25" t="str">
        <f>'Undisc Results'!E25</f>
        <v>Safety - Non Incapacitating - B</v>
      </c>
      <c r="G25" s="244" t="str">
        <f>'Undisc Results'!G25&amp;" in "&amp;$F$2</f>
        <v>2020$ in 2020</v>
      </c>
      <c r="H25" s="356">
        <f t="shared" si="1"/>
        <v>1225139.5070915353</v>
      </c>
      <c r="I25" s="345">
        <f>'Undisc Results'!I25*'Discount Calc'!I$11</f>
        <v>0</v>
      </c>
      <c r="J25" s="345">
        <f>'Undisc Results'!J25*'Discount Calc'!J$11</f>
        <v>0</v>
      </c>
      <c r="K25" s="345">
        <f>'Undisc Results'!K25*'Discount Calc'!K$11</f>
        <v>0</v>
      </c>
      <c r="L25" s="345">
        <f>'Undisc Results'!L25*'Discount Calc'!L$11</f>
        <v>0</v>
      </c>
      <c r="M25" s="345">
        <f>'Undisc Results'!M25*'Discount Calc'!M$11</f>
        <v>0</v>
      </c>
      <c r="N25" s="345">
        <f>'Undisc Results'!N25*'Discount Calc'!N$11</f>
        <v>0</v>
      </c>
      <c r="O25" s="345">
        <f>'Undisc Results'!O25*'Discount Calc'!O$11</f>
        <v>0</v>
      </c>
      <c r="P25" s="345">
        <f>'Undisc Results'!P25*'Discount Calc'!P$11</f>
        <v>0</v>
      </c>
      <c r="Q25" s="345">
        <f>'Undisc Results'!Q25*'Discount Calc'!Q$11</f>
        <v>108078.9743159067</v>
      </c>
      <c r="R25" s="345">
        <f>'Undisc Results'!R25*'Discount Calc'!R$11</f>
        <v>101008.38721112776</v>
      </c>
      <c r="S25" s="345">
        <f>'Undisc Results'!S25*'Discount Calc'!S$11</f>
        <v>94400.361879558652</v>
      </c>
      <c r="T25" s="345">
        <f>'Undisc Results'!T25*'Discount Calc'!T$11</f>
        <v>88224.637270615553</v>
      </c>
      <c r="U25" s="345">
        <f>'Undisc Results'!U25*'Discount Calc'!U$11</f>
        <v>82452.932028612675</v>
      </c>
      <c r="V25" s="345">
        <f>'Undisc Results'!V25*'Discount Calc'!V$11</f>
        <v>77058.814980011841</v>
      </c>
      <c r="W25" s="345">
        <f>'Undisc Results'!W25*'Discount Calc'!W$11</f>
        <v>72017.58409346902</v>
      </c>
      <c r="X25" s="345">
        <f>'Undisc Results'!X25*'Discount Calc'!X$11</f>
        <v>67306.153358382246</v>
      </c>
      <c r="Y25" s="345">
        <f>'Undisc Results'!Y25*'Discount Calc'!Y$11</f>
        <v>62902.94706390865</v>
      </c>
      <c r="Z25" s="345">
        <f>'Undisc Results'!Z25*'Discount Calc'!Z$11</f>
        <v>58787.800994307152</v>
      </c>
      <c r="AA25" s="345">
        <f>'Undisc Results'!AA25*'Discount Calc'!AA$11</f>
        <v>54941.870088137519</v>
      </c>
      <c r="AB25" s="345">
        <f>'Undisc Results'!AB25*'Discount Calc'!AB$11</f>
        <v>51347.542138446282</v>
      </c>
      <c r="AC25" s="345">
        <f>'Undisc Results'!AC25*'Discount Calc'!AC$11</f>
        <v>47988.357138734842</v>
      </c>
      <c r="AD25" s="345">
        <f>'Undisc Results'!AD25*'Discount Calc'!AD$11</f>
        <v>44848.93190535967</v>
      </c>
      <c r="AE25" s="345">
        <f>'Undisc Results'!AE25*'Discount Calc'!AE$11</f>
        <v>41914.889631177262</v>
      </c>
      <c r="AF25" s="345">
        <f>'Undisc Results'!AF25*'Discount Calc'!AF$11</f>
        <v>39172.794047829215</v>
      </c>
      <c r="AG25" s="345">
        <f>'Undisc Results'!AG25*'Discount Calc'!AG$11</f>
        <v>36610.087895167489</v>
      </c>
      <c r="AH25" s="345">
        <f>'Undisc Results'!AH25*'Discount Calc'!AH$11</f>
        <v>34215.035416044375</v>
      </c>
      <c r="AI25" s="345">
        <f>'Undisc Results'!AI25*'Discount Calc'!AI$11</f>
        <v>31976.668613125592</v>
      </c>
      <c r="AJ25" s="345">
        <f>'Undisc Results'!AJ25*'Discount Calc'!AJ$11</f>
        <v>29884.737021612695</v>
      </c>
      <c r="AK25" s="345">
        <f>'Undisc Results'!AK25*'Discount Calc'!AK$11</f>
        <v>0</v>
      </c>
      <c r="AL25" s="345">
        <f>'Undisc Results'!AL25*'Discount Calc'!AL$11</f>
        <v>0</v>
      </c>
      <c r="AM25" s="345">
        <f>'Undisc Results'!AM25*'Discount Calc'!AM$11</f>
        <v>0</v>
      </c>
      <c r="AN25" s="345">
        <f>'Undisc Results'!AN25*'Discount Calc'!AN$11</f>
        <v>0</v>
      </c>
      <c r="AO25" s="345">
        <f>'Undisc Results'!AO25*'Discount Calc'!AO$11</f>
        <v>0</v>
      </c>
      <c r="AP25" s="345">
        <f>'Undisc Results'!AP25*'Discount Calc'!AP$11</f>
        <v>0</v>
      </c>
      <c r="AQ25" s="345">
        <f>'Undisc Results'!AQ25*'Discount Calc'!AQ$11</f>
        <v>0</v>
      </c>
      <c r="AR25" s="345">
        <f>'Undisc Results'!AR25*'Discount Calc'!AR$11</f>
        <v>0</v>
      </c>
      <c r="AS25" s="345">
        <f>'Undisc Results'!AS25*'Discount Calc'!AS$11</f>
        <v>0</v>
      </c>
      <c r="AT25" s="345">
        <f>'Undisc Results'!AT25*'Discount Calc'!AT$11</f>
        <v>0</v>
      </c>
      <c r="AU25" s="345">
        <f>'Undisc Results'!AU25*'Discount Calc'!AU$11</f>
        <v>0</v>
      </c>
      <c r="AV25" s="345">
        <f>'Undisc Results'!AV25*'Discount Calc'!AV$11</f>
        <v>0</v>
      </c>
      <c r="AW25" s="345">
        <f>'Undisc Results'!AW25*'Discount Calc'!AW$11</f>
        <v>0</v>
      </c>
      <c r="AX25" s="345">
        <f>'Undisc Results'!AX25*'Discount Calc'!AX$11</f>
        <v>0</v>
      </c>
      <c r="AY25" s="345">
        <f>'Undisc Results'!AY25*'Discount Calc'!AY$11</f>
        <v>0</v>
      </c>
      <c r="AZ25" s="345">
        <f>'Undisc Results'!AZ25*'Discount Calc'!AZ$11</f>
        <v>0</v>
      </c>
    </row>
    <row r="26" spans="5:52" x14ac:dyDescent="0.25">
      <c r="E26" t="str">
        <f>'Undisc Results'!E26</f>
        <v>Safety - Incapacitating - A</v>
      </c>
      <c r="G26" s="244" t="str">
        <f>'Undisc Results'!G26&amp;" in "&amp;$F$2</f>
        <v>2020$ in 2020</v>
      </c>
      <c r="H26" s="356">
        <f t="shared" si="1"/>
        <v>5925210.1334921215</v>
      </c>
      <c r="I26" s="345">
        <f>'Undisc Results'!I26*'Discount Calc'!I$11</f>
        <v>0</v>
      </c>
      <c r="J26" s="345">
        <f>'Undisc Results'!J26*'Discount Calc'!J$11</f>
        <v>0</v>
      </c>
      <c r="K26" s="345">
        <f>'Undisc Results'!K26*'Discount Calc'!K$11</f>
        <v>0</v>
      </c>
      <c r="L26" s="345">
        <f>'Undisc Results'!L26*'Discount Calc'!L$11</f>
        <v>0</v>
      </c>
      <c r="M26" s="345">
        <f>'Undisc Results'!M26*'Discount Calc'!M$11</f>
        <v>0</v>
      </c>
      <c r="N26" s="345">
        <f>'Undisc Results'!N26*'Discount Calc'!N$11</f>
        <v>0</v>
      </c>
      <c r="O26" s="345">
        <f>'Undisc Results'!O26*'Discount Calc'!O$11</f>
        <v>0</v>
      </c>
      <c r="P26" s="345">
        <f>'Undisc Results'!P26*'Discount Calc'!P$11</f>
        <v>0</v>
      </c>
      <c r="Q26" s="345">
        <f>'Undisc Results'!Q26*'Discount Calc'!Q$11</f>
        <v>522708.3365830917</v>
      </c>
      <c r="R26" s="345">
        <f>'Undisc Results'!R26*'Discount Calc'!R$11</f>
        <v>488512.46409634745</v>
      </c>
      <c r="S26" s="345">
        <f>'Undisc Results'!S26*'Discount Calc'!S$11</f>
        <v>456553.70476294152</v>
      </c>
      <c r="T26" s="345">
        <f>'Undisc Results'!T26*'Discount Calc'!T$11</f>
        <v>426685.70538592659</v>
      </c>
      <c r="U26" s="345">
        <f>'Undisc Results'!U26*'Discount Calc'!U$11</f>
        <v>398771.68727656698</v>
      </c>
      <c r="V26" s="345">
        <f>'Undisc Results'!V26*'Discount Calc'!V$11</f>
        <v>372683.81988464197</v>
      </c>
      <c r="W26" s="345">
        <f>'Undisc Results'!W26*'Discount Calc'!W$11</f>
        <v>348302.63540620753</v>
      </c>
      <c r="X26" s="345">
        <f>'Undisc Results'!X26*'Discount Calc'!X$11</f>
        <v>325516.48168804438</v>
      </c>
      <c r="Y26" s="345">
        <f>'Undisc Results'!Y26*'Discount Calc'!Y$11</f>
        <v>304221.01092340599</v>
      </c>
      <c r="Z26" s="345">
        <f>'Undisc Results'!Z26*'Discount Calc'!Z$11</f>
        <v>284318.70179757569</v>
      </c>
      <c r="AA26" s="345">
        <f>'Undisc Results'!AA26*'Discount Calc'!AA$11</f>
        <v>265718.41289493052</v>
      </c>
      <c r="AB26" s="345">
        <f>'Undisc Results'!AB26*'Discount Calc'!AB$11</f>
        <v>248334.96532236497</v>
      </c>
      <c r="AC26" s="345">
        <f>'Undisc Results'!AC26*'Discount Calc'!AC$11</f>
        <v>232088.7526377243</v>
      </c>
      <c r="AD26" s="345">
        <f>'Undisc Results'!AD26*'Discount Calc'!AD$11</f>
        <v>216905.3762969386</v>
      </c>
      <c r="AE26" s="345">
        <f>'Undisc Results'!AE26*'Discount Calc'!AE$11</f>
        <v>202715.30495040989</v>
      </c>
      <c r="AF26" s="345">
        <f>'Undisc Results'!AF26*'Discount Calc'!AF$11</f>
        <v>189453.55602842045</v>
      </c>
      <c r="AG26" s="345">
        <f>'Undisc Results'!AG26*'Discount Calc'!AG$11</f>
        <v>177059.39815740229</v>
      </c>
      <c r="AH26" s="345">
        <f>'Undisc Results'!AH26*'Discount Calc'!AH$11</f>
        <v>165476.07304430119</v>
      </c>
      <c r="AI26" s="345">
        <f>'Undisc Results'!AI26*'Discount Calc'!AI$11</f>
        <v>154650.53555542169</v>
      </c>
      <c r="AJ26" s="345">
        <f>'Undisc Results'!AJ26*'Discount Calc'!AJ$11</f>
        <v>144533.21079945948</v>
      </c>
      <c r="AK26" s="345">
        <f>'Undisc Results'!AK26*'Discount Calc'!AK$11</f>
        <v>0</v>
      </c>
      <c r="AL26" s="345">
        <f>'Undisc Results'!AL26*'Discount Calc'!AL$11</f>
        <v>0</v>
      </c>
      <c r="AM26" s="345">
        <f>'Undisc Results'!AM26*'Discount Calc'!AM$11</f>
        <v>0</v>
      </c>
      <c r="AN26" s="345">
        <f>'Undisc Results'!AN26*'Discount Calc'!AN$11</f>
        <v>0</v>
      </c>
      <c r="AO26" s="345">
        <f>'Undisc Results'!AO26*'Discount Calc'!AO$11</f>
        <v>0</v>
      </c>
      <c r="AP26" s="345">
        <f>'Undisc Results'!AP26*'Discount Calc'!AP$11</f>
        <v>0</v>
      </c>
      <c r="AQ26" s="345">
        <f>'Undisc Results'!AQ26*'Discount Calc'!AQ$11</f>
        <v>0</v>
      </c>
      <c r="AR26" s="345">
        <f>'Undisc Results'!AR26*'Discount Calc'!AR$11</f>
        <v>0</v>
      </c>
      <c r="AS26" s="345">
        <f>'Undisc Results'!AS26*'Discount Calc'!AS$11</f>
        <v>0</v>
      </c>
      <c r="AT26" s="345">
        <f>'Undisc Results'!AT26*'Discount Calc'!AT$11</f>
        <v>0</v>
      </c>
      <c r="AU26" s="345">
        <f>'Undisc Results'!AU26*'Discount Calc'!AU$11</f>
        <v>0</v>
      </c>
      <c r="AV26" s="345">
        <f>'Undisc Results'!AV26*'Discount Calc'!AV$11</f>
        <v>0</v>
      </c>
      <c r="AW26" s="345">
        <f>'Undisc Results'!AW26*'Discount Calc'!AW$11</f>
        <v>0</v>
      </c>
      <c r="AX26" s="345">
        <f>'Undisc Results'!AX26*'Discount Calc'!AX$11</f>
        <v>0</v>
      </c>
      <c r="AY26" s="345">
        <f>'Undisc Results'!AY26*'Discount Calc'!AY$11</f>
        <v>0</v>
      </c>
      <c r="AZ26" s="345">
        <f>'Undisc Results'!AZ26*'Discount Calc'!AZ$11</f>
        <v>0</v>
      </c>
    </row>
    <row r="27" spans="5:52" x14ac:dyDescent="0.25">
      <c r="E27" t="str">
        <f>'Undisc Results'!E27</f>
        <v>Safety - Killed - K</v>
      </c>
      <c r="G27" s="244" t="str">
        <f>'Undisc Results'!G27&amp;" in "&amp;$F$2</f>
        <v>2020$ in 2020</v>
      </c>
      <c r="H27" s="356">
        <f t="shared" si="1"/>
        <v>4377519.8774870802</v>
      </c>
      <c r="I27" s="345">
        <f>'Undisc Results'!I27*'Discount Calc'!I$11</f>
        <v>0</v>
      </c>
      <c r="J27" s="345">
        <f>'Undisc Results'!J27*'Discount Calc'!J$11</f>
        <v>0</v>
      </c>
      <c r="K27" s="345">
        <f>'Undisc Results'!K27*'Discount Calc'!K$11</f>
        <v>0</v>
      </c>
      <c r="L27" s="345">
        <f>'Undisc Results'!L27*'Discount Calc'!L$11</f>
        <v>0</v>
      </c>
      <c r="M27" s="345">
        <f>'Undisc Results'!M27*'Discount Calc'!M$11</f>
        <v>0</v>
      </c>
      <c r="N27" s="345">
        <f>'Undisc Results'!N27*'Discount Calc'!N$11</f>
        <v>0</v>
      </c>
      <c r="O27" s="345">
        <f>'Undisc Results'!O27*'Discount Calc'!O$11</f>
        <v>0</v>
      </c>
      <c r="P27" s="345">
        <f>'Undisc Results'!P27*'Discount Calc'!P$11</f>
        <v>0</v>
      </c>
      <c r="Q27" s="345">
        <f>'Undisc Results'!Q27*'Discount Calc'!Q$11</f>
        <v>386174.68106099428</v>
      </c>
      <c r="R27" s="345">
        <f>'Undisc Results'!R27*'Discount Calc'!R$11</f>
        <v>360910.91687943391</v>
      </c>
      <c r="S27" s="345">
        <f>'Undisc Results'!S27*'Discount Calc'!S$11</f>
        <v>337299.92231722793</v>
      </c>
      <c r="T27" s="345">
        <f>'Undisc Results'!T27*'Discount Calc'!T$11</f>
        <v>315233.57225909148</v>
      </c>
      <c r="U27" s="345">
        <f>'Undisc Results'!U27*'Discount Calc'!U$11</f>
        <v>294610.81519541267</v>
      </c>
      <c r="V27" s="345">
        <f>'Undisc Results'!V27*'Discount Calc'!V$11</f>
        <v>275337.21046300244</v>
      </c>
      <c r="W27" s="345">
        <f>'Undisc Results'!W27*'Discount Calc'!W$11</f>
        <v>257324.49575981541</v>
      </c>
      <c r="X27" s="345">
        <f>'Undisc Results'!X27*'Discount Calc'!X$11</f>
        <v>240490.1829530985</v>
      </c>
      <c r="Y27" s="345">
        <f>'Undisc Results'!Y27*'Discount Calc'!Y$11</f>
        <v>224757.18032999861</v>
      </c>
      <c r="Z27" s="345">
        <f>'Undisc Results'!Z27*'Discount Calc'!Z$11</f>
        <v>210053.4395607464</v>
      </c>
      <c r="AA27" s="345">
        <f>'Undisc Results'!AA27*'Discount Calc'!AA$11</f>
        <v>196311.62575770688</v>
      </c>
      <c r="AB27" s="345">
        <f>'Undisc Results'!AB27*'Discount Calc'!AB$11</f>
        <v>183468.80911935223</v>
      </c>
      <c r="AC27" s="345">
        <f>'Undisc Results'!AC27*'Discount Calc'!AC$11</f>
        <v>171466.17674705817</v>
      </c>
      <c r="AD27" s="345">
        <f>'Undisc Results'!AD27*'Discount Calc'!AD$11</f>
        <v>160248.76331500761</v>
      </c>
      <c r="AE27" s="345">
        <f>'Undisc Results'!AE27*'Discount Calc'!AE$11</f>
        <v>149765.19935982022</v>
      </c>
      <c r="AF27" s="345">
        <f>'Undisc Results'!AF27*'Discount Calc'!AF$11</f>
        <v>139967.47603721515</v>
      </c>
      <c r="AG27" s="345">
        <f>'Undisc Results'!AG27*'Discount Calc'!AG$11</f>
        <v>130810.72526842536</v>
      </c>
      <c r="AH27" s="345">
        <f>'Undisc Results'!AH27*'Discount Calc'!AH$11</f>
        <v>122253.0142695564</v>
      </c>
      <c r="AI27" s="345">
        <f>'Undisc Results'!AI27*'Discount Calc'!AI$11</f>
        <v>114255.15352294993</v>
      </c>
      <c r="AJ27" s="345">
        <f>'Undisc Results'!AJ27*'Discount Calc'!AJ$11</f>
        <v>106780.51731116814</v>
      </c>
      <c r="AK27" s="345">
        <f>'Undisc Results'!AK27*'Discount Calc'!AK$11</f>
        <v>0</v>
      </c>
      <c r="AL27" s="345">
        <f>'Undisc Results'!AL27*'Discount Calc'!AL$11</f>
        <v>0</v>
      </c>
      <c r="AM27" s="345">
        <f>'Undisc Results'!AM27*'Discount Calc'!AM$11</f>
        <v>0</v>
      </c>
      <c r="AN27" s="345">
        <f>'Undisc Results'!AN27*'Discount Calc'!AN$11</f>
        <v>0</v>
      </c>
      <c r="AO27" s="345">
        <f>'Undisc Results'!AO27*'Discount Calc'!AO$11</f>
        <v>0</v>
      </c>
      <c r="AP27" s="345">
        <f>'Undisc Results'!AP27*'Discount Calc'!AP$11</f>
        <v>0</v>
      </c>
      <c r="AQ27" s="345">
        <f>'Undisc Results'!AQ27*'Discount Calc'!AQ$11</f>
        <v>0</v>
      </c>
      <c r="AR27" s="345">
        <f>'Undisc Results'!AR27*'Discount Calc'!AR$11</f>
        <v>0</v>
      </c>
      <c r="AS27" s="345">
        <f>'Undisc Results'!AS27*'Discount Calc'!AS$11</f>
        <v>0</v>
      </c>
      <c r="AT27" s="345">
        <f>'Undisc Results'!AT27*'Discount Calc'!AT$11</f>
        <v>0</v>
      </c>
      <c r="AU27" s="345">
        <f>'Undisc Results'!AU27*'Discount Calc'!AU$11</f>
        <v>0</v>
      </c>
      <c r="AV27" s="345">
        <f>'Undisc Results'!AV27*'Discount Calc'!AV$11</f>
        <v>0</v>
      </c>
      <c r="AW27" s="345">
        <f>'Undisc Results'!AW27*'Discount Calc'!AW$11</f>
        <v>0</v>
      </c>
      <c r="AX27" s="345">
        <f>'Undisc Results'!AX27*'Discount Calc'!AX$11</f>
        <v>0</v>
      </c>
      <c r="AY27" s="345">
        <f>'Undisc Results'!AY27*'Discount Calc'!AY$11</f>
        <v>0</v>
      </c>
      <c r="AZ27" s="345">
        <f>'Undisc Results'!AZ27*'Discount Calc'!AZ$11</f>
        <v>0</v>
      </c>
    </row>
    <row r="28" spans="5:52" x14ac:dyDescent="0.25">
      <c r="E28" t="str">
        <f>'Undisc Results'!E28</f>
        <v>Safety - Injured Severity Unknown</v>
      </c>
      <c r="G28" s="244" t="str">
        <f>'Undisc Results'!G28&amp;" in "&amp;$F$2</f>
        <v>2020$ in 2020</v>
      </c>
      <c r="H28" s="356">
        <f t="shared" si="1"/>
        <v>0</v>
      </c>
      <c r="I28" s="345">
        <f>'Undisc Results'!I28*'Discount Calc'!I$11</f>
        <v>0</v>
      </c>
      <c r="J28" s="345">
        <f>'Undisc Results'!J28*'Discount Calc'!J$11</f>
        <v>0</v>
      </c>
      <c r="K28" s="345">
        <f>'Undisc Results'!K28*'Discount Calc'!K$11</f>
        <v>0</v>
      </c>
      <c r="L28" s="345">
        <f>'Undisc Results'!L28*'Discount Calc'!L$11</f>
        <v>0</v>
      </c>
      <c r="M28" s="345">
        <f>'Undisc Results'!M28*'Discount Calc'!M$11</f>
        <v>0</v>
      </c>
      <c r="N28" s="345">
        <f>'Undisc Results'!N28*'Discount Calc'!N$11</f>
        <v>0</v>
      </c>
      <c r="O28" s="345">
        <f>'Undisc Results'!O28*'Discount Calc'!O$11</f>
        <v>0</v>
      </c>
      <c r="P28" s="345">
        <f>'Undisc Results'!P28*'Discount Calc'!P$11</f>
        <v>0</v>
      </c>
      <c r="Q28" s="345">
        <f>'Undisc Results'!Q28*'Discount Calc'!Q$11</f>
        <v>0</v>
      </c>
      <c r="R28" s="345">
        <f>'Undisc Results'!R28*'Discount Calc'!R$11</f>
        <v>0</v>
      </c>
      <c r="S28" s="345">
        <f>'Undisc Results'!S28*'Discount Calc'!S$11</f>
        <v>0</v>
      </c>
      <c r="T28" s="345">
        <f>'Undisc Results'!T28*'Discount Calc'!T$11</f>
        <v>0</v>
      </c>
      <c r="U28" s="345">
        <f>'Undisc Results'!U28*'Discount Calc'!U$11</f>
        <v>0</v>
      </c>
      <c r="V28" s="345">
        <f>'Undisc Results'!V28*'Discount Calc'!V$11</f>
        <v>0</v>
      </c>
      <c r="W28" s="345">
        <f>'Undisc Results'!W28*'Discount Calc'!W$11</f>
        <v>0</v>
      </c>
      <c r="X28" s="345">
        <f>'Undisc Results'!X28*'Discount Calc'!X$11</f>
        <v>0</v>
      </c>
      <c r="Y28" s="345">
        <f>'Undisc Results'!Y28*'Discount Calc'!Y$11</f>
        <v>0</v>
      </c>
      <c r="Z28" s="345">
        <f>'Undisc Results'!Z28*'Discount Calc'!Z$11</f>
        <v>0</v>
      </c>
      <c r="AA28" s="345">
        <f>'Undisc Results'!AA28*'Discount Calc'!AA$11</f>
        <v>0</v>
      </c>
      <c r="AB28" s="345">
        <f>'Undisc Results'!AB28*'Discount Calc'!AB$11</f>
        <v>0</v>
      </c>
      <c r="AC28" s="345">
        <f>'Undisc Results'!AC28*'Discount Calc'!AC$11</f>
        <v>0</v>
      </c>
      <c r="AD28" s="345">
        <f>'Undisc Results'!AD28*'Discount Calc'!AD$11</f>
        <v>0</v>
      </c>
      <c r="AE28" s="345">
        <f>'Undisc Results'!AE28*'Discount Calc'!AE$11</f>
        <v>0</v>
      </c>
      <c r="AF28" s="345">
        <f>'Undisc Results'!AF28*'Discount Calc'!AF$11</f>
        <v>0</v>
      </c>
      <c r="AG28" s="345">
        <f>'Undisc Results'!AG28*'Discount Calc'!AG$11</f>
        <v>0</v>
      </c>
      <c r="AH28" s="345">
        <f>'Undisc Results'!AH28*'Discount Calc'!AH$11</f>
        <v>0</v>
      </c>
      <c r="AI28" s="345">
        <f>'Undisc Results'!AI28*'Discount Calc'!AI$11</f>
        <v>0</v>
      </c>
      <c r="AJ28" s="345">
        <f>'Undisc Results'!AJ28*'Discount Calc'!AJ$11</f>
        <v>0</v>
      </c>
      <c r="AK28" s="345">
        <f>'Undisc Results'!AK28*'Discount Calc'!AK$11</f>
        <v>0</v>
      </c>
      <c r="AL28" s="345">
        <f>'Undisc Results'!AL28*'Discount Calc'!AL$11</f>
        <v>0</v>
      </c>
      <c r="AM28" s="345">
        <f>'Undisc Results'!AM28*'Discount Calc'!AM$11</f>
        <v>0</v>
      </c>
      <c r="AN28" s="345">
        <f>'Undisc Results'!AN28*'Discount Calc'!AN$11</f>
        <v>0</v>
      </c>
      <c r="AO28" s="345">
        <f>'Undisc Results'!AO28*'Discount Calc'!AO$11</f>
        <v>0</v>
      </c>
      <c r="AP28" s="345">
        <f>'Undisc Results'!AP28*'Discount Calc'!AP$11</f>
        <v>0</v>
      </c>
      <c r="AQ28" s="345">
        <f>'Undisc Results'!AQ28*'Discount Calc'!AQ$11</f>
        <v>0</v>
      </c>
      <c r="AR28" s="345">
        <f>'Undisc Results'!AR28*'Discount Calc'!AR$11</f>
        <v>0</v>
      </c>
      <c r="AS28" s="345">
        <f>'Undisc Results'!AS28*'Discount Calc'!AS$11</f>
        <v>0</v>
      </c>
      <c r="AT28" s="345">
        <f>'Undisc Results'!AT28*'Discount Calc'!AT$11</f>
        <v>0</v>
      </c>
      <c r="AU28" s="345">
        <f>'Undisc Results'!AU28*'Discount Calc'!AU$11</f>
        <v>0</v>
      </c>
      <c r="AV28" s="345">
        <f>'Undisc Results'!AV28*'Discount Calc'!AV$11</f>
        <v>0</v>
      </c>
      <c r="AW28" s="345">
        <f>'Undisc Results'!AW28*'Discount Calc'!AW$11</f>
        <v>0</v>
      </c>
      <c r="AX28" s="345">
        <f>'Undisc Results'!AX28*'Discount Calc'!AX$11</f>
        <v>0</v>
      </c>
      <c r="AY28" s="345">
        <f>'Undisc Results'!AY28*'Discount Calc'!AY$11</f>
        <v>0</v>
      </c>
      <c r="AZ28" s="345">
        <f>'Undisc Results'!AZ28*'Discount Calc'!AZ$11</f>
        <v>0</v>
      </c>
    </row>
    <row r="29" spans="5:52" x14ac:dyDescent="0.25">
      <c r="E29" t="str">
        <f>'Undisc Results'!E29</f>
        <v>Safety - Unknown If Injured</v>
      </c>
      <c r="G29" s="244" t="str">
        <f>'Undisc Results'!G29&amp;" in "&amp;$F$2</f>
        <v>2020$ in 2020</v>
      </c>
      <c r="H29" s="356">
        <f t="shared" si="1"/>
        <v>0</v>
      </c>
      <c r="I29" s="345">
        <f>'Undisc Results'!I29*'Discount Calc'!I$11</f>
        <v>0</v>
      </c>
      <c r="J29" s="345">
        <f>'Undisc Results'!J29*'Discount Calc'!J$11</f>
        <v>0</v>
      </c>
      <c r="K29" s="345">
        <f>'Undisc Results'!K29*'Discount Calc'!K$11</f>
        <v>0</v>
      </c>
      <c r="L29" s="345">
        <f>'Undisc Results'!L29*'Discount Calc'!L$11</f>
        <v>0</v>
      </c>
      <c r="M29" s="345">
        <f>'Undisc Results'!M29*'Discount Calc'!M$11</f>
        <v>0</v>
      </c>
      <c r="N29" s="345">
        <f>'Undisc Results'!N29*'Discount Calc'!N$11</f>
        <v>0</v>
      </c>
      <c r="O29" s="345">
        <f>'Undisc Results'!O29*'Discount Calc'!O$11</f>
        <v>0</v>
      </c>
      <c r="P29" s="345">
        <f>'Undisc Results'!P29*'Discount Calc'!P$11</f>
        <v>0</v>
      </c>
      <c r="Q29" s="345">
        <f>'Undisc Results'!Q29*'Discount Calc'!Q$11</f>
        <v>0</v>
      </c>
      <c r="R29" s="345">
        <f>'Undisc Results'!R29*'Discount Calc'!R$11</f>
        <v>0</v>
      </c>
      <c r="S29" s="345">
        <f>'Undisc Results'!S29*'Discount Calc'!S$11</f>
        <v>0</v>
      </c>
      <c r="T29" s="345">
        <f>'Undisc Results'!T29*'Discount Calc'!T$11</f>
        <v>0</v>
      </c>
      <c r="U29" s="345">
        <f>'Undisc Results'!U29*'Discount Calc'!U$11</f>
        <v>0</v>
      </c>
      <c r="V29" s="345">
        <f>'Undisc Results'!V29*'Discount Calc'!V$11</f>
        <v>0</v>
      </c>
      <c r="W29" s="345">
        <f>'Undisc Results'!W29*'Discount Calc'!W$11</f>
        <v>0</v>
      </c>
      <c r="X29" s="345">
        <f>'Undisc Results'!X29*'Discount Calc'!X$11</f>
        <v>0</v>
      </c>
      <c r="Y29" s="345">
        <f>'Undisc Results'!Y29*'Discount Calc'!Y$11</f>
        <v>0</v>
      </c>
      <c r="Z29" s="345">
        <f>'Undisc Results'!Z29*'Discount Calc'!Z$11</f>
        <v>0</v>
      </c>
      <c r="AA29" s="345">
        <f>'Undisc Results'!AA29*'Discount Calc'!AA$11</f>
        <v>0</v>
      </c>
      <c r="AB29" s="345">
        <f>'Undisc Results'!AB29*'Discount Calc'!AB$11</f>
        <v>0</v>
      </c>
      <c r="AC29" s="345">
        <f>'Undisc Results'!AC29*'Discount Calc'!AC$11</f>
        <v>0</v>
      </c>
      <c r="AD29" s="345">
        <f>'Undisc Results'!AD29*'Discount Calc'!AD$11</f>
        <v>0</v>
      </c>
      <c r="AE29" s="345">
        <f>'Undisc Results'!AE29*'Discount Calc'!AE$11</f>
        <v>0</v>
      </c>
      <c r="AF29" s="345">
        <f>'Undisc Results'!AF29*'Discount Calc'!AF$11</f>
        <v>0</v>
      </c>
      <c r="AG29" s="345">
        <f>'Undisc Results'!AG29*'Discount Calc'!AG$11</f>
        <v>0</v>
      </c>
      <c r="AH29" s="345">
        <f>'Undisc Results'!AH29*'Discount Calc'!AH$11</f>
        <v>0</v>
      </c>
      <c r="AI29" s="345">
        <f>'Undisc Results'!AI29*'Discount Calc'!AI$11</f>
        <v>0</v>
      </c>
      <c r="AJ29" s="345">
        <f>'Undisc Results'!AJ29*'Discount Calc'!AJ$11</f>
        <v>0</v>
      </c>
      <c r="AK29" s="345">
        <f>'Undisc Results'!AK29*'Discount Calc'!AK$11</f>
        <v>0</v>
      </c>
      <c r="AL29" s="345">
        <f>'Undisc Results'!AL29*'Discount Calc'!AL$11</f>
        <v>0</v>
      </c>
      <c r="AM29" s="345">
        <f>'Undisc Results'!AM29*'Discount Calc'!AM$11</f>
        <v>0</v>
      </c>
      <c r="AN29" s="345">
        <f>'Undisc Results'!AN29*'Discount Calc'!AN$11</f>
        <v>0</v>
      </c>
      <c r="AO29" s="345">
        <f>'Undisc Results'!AO29*'Discount Calc'!AO$11</f>
        <v>0</v>
      </c>
      <c r="AP29" s="345">
        <f>'Undisc Results'!AP29*'Discount Calc'!AP$11</f>
        <v>0</v>
      </c>
      <c r="AQ29" s="345">
        <f>'Undisc Results'!AQ29*'Discount Calc'!AQ$11</f>
        <v>0</v>
      </c>
      <c r="AR29" s="345">
        <f>'Undisc Results'!AR29*'Discount Calc'!AR$11</f>
        <v>0</v>
      </c>
      <c r="AS29" s="345">
        <f>'Undisc Results'!AS29*'Discount Calc'!AS$11</f>
        <v>0</v>
      </c>
      <c r="AT29" s="345">
        <f>'Undisc Results'!AT29*'Discount Calc'!AT$11</f>
        <v>0</v>
      </c>
      <c r="AU29" s="345">
        <f>'Undisc Results'!AU29*'Discount Calc'!AU$11</f>
        <v>0</v>
      </c>
      <c r="AV29" s="345">
        <f>'Undisc Results'!AV29*'Discount Calc'!AV$11</f>
        <v>0</v>
      </c>
      <c r="AW29" s="345">
        <f>'Undisc Results'!AW29*'Discount Calc'!AW$11</f>
        <v>0</v>
      </c>
      <c r="AX29" s="345">
        <f>'Undisc Results'!AX29*'Discount Calc'!AX$11</f>
        <v>0</v>
      </c>
      <c r="AY29" s="345">
        <f>'Undisc Results'!AY29*'Discount Calc'!AY$11</f>
        <v>0</v>
      </c>
      <c r="AZ29" s="345">
        <f>'Undisc Results'!AZ29*'Discount Calc'!AZ$11</f>
        <v>0</v>
      </c>
    </row>
    <row r="30" spans="5:52" x14ac:dyDescent="0.25">
      <c r="E30" t="str">
        <f>'Undisc Results'!E30</f>
        <v>Pavement Damage - Auto</v>
      </c>
      <c r="G30" s="244" t="str">
        <f>'Undisc Results'!G30&amp;" in "&amp;$F$2</f>
        <v>2020$ in 2020</v>
      </c>
      <c r="H30" s="356">
        <f t="shared" si="1"/>
        <v>0</v>
      </c>
      <c r="I30" s="345">
        <f>'Undisc Results'!I30*'Discount Calc'!I$11</f>
        <v>0</v>
      </c>
      <c r="J30" s="345">
        <f>'Undisc Results'!J30*'Discount Calc'!J$11</f>
        <v>0</v>
      </c>
      <c r="K30" s="345">
        <f>'Undisc Results'!K30*'Discount Calc'!K$11</f>
        <v>0</v>
      </c>
      <c r="L30" s="345">
        <f>'Undisc Results'!L30*'Discount Calc'!L$11</f>
        <v>0</v>
      </c>
      <c r="M30" s="345">
        <f>'Undisc Results'!M30*'Discount Calc'!M$11</f>
        <v>0</v>
      </c>
      <c r="N30" s="345">
        <f>'Undisc Results'!N30*'Discount Calc'!N$11</f>
        <v>0</v>
      </c>
      <c r="O30" s="345">
        <f>'Undisc Results'!O30*'Discount Calc'!O$11</f>
        <v>0</v>
      </c>
      <c r="P30" s="345">
        <f>'Undisc Results'!P30*'Discount Calc'!P$11</f>
        <v>0</v>
      </c>
      <c r="Q30" s="345">
        <f>'Undisc Results'!Q30*'Discount Calc'!Q$11</f>
        <v>0</v>
      </c>
      <c r="R30" s="345">
        <f>'Undisc Results'!R30*'Discount Calc'!R$11</f>
        <v>0</v>
      </c>
      <c r="S30" s="345">
        <f>'Undisc Results'!S30*'Discount Calc'!S$11</f>
        <v>0</v>
      </c>
      <c r="T30" s="345">
        <f>'Undisc Results'!T30*'Discount Calc'!T$11</f>
        <v>0</v>
      </c>
      <c r="U30" s="345">
        <f>'Undisc Results'!U30*'Discount Calc'!U$11</f>
        <v>0</v>
      </c>
      <c r="V30" s="345">
        <f>'Undisc Results'!V30*'Discount Calc'!V$11</f>
        <v>0</v>
      </c>
      <c r="W30" s="345">
        <f>'Undisc Results'!W30*'Discount Calc'!W$11</f>
        <v>0</v>
      </c>
      <c r="X30" s="345">
        <f>'Undisc Results'!X30*'Discount Calc'!X$11</f>
        <v>0</v>
      </c>
      <c r="Y30" s="345">
        <f>'Undisc Results'!Y30*'Discount Calc'!Y$11</f>
        <v>0</v>
      </c>
      <c r="Z30" s="345">
        <f>'Undisc Results'!Z30*'Discount Calc'!Z$11</f>
        <v>0</v>
      </c>
      <c r="AA30" s="345">
        <f>'Undisc Results'!AA30*'Discount Calc'!AA$11</f>
        <v>0</v>
      </c>
      <c r="AB30" s="345">
        <f>'Undisc Results'!AB30*'Discount Calc'!AB$11</f>
        <v>0</v>
      </c>
      <c r="AC30" s="345">
        <f>'Undisc Results'!AC30*'Discount Calc'!AC$11</f>
        <v>0</v>
      </c>
      <c r="AD30" s="345">
        <f>'Undisc Results'!AD30*'Discount Calc'!AD$11</f>
        <v>0</v>
      </c>
      <c r="AE30" s="345">
        <f>'Undisc Results'!AE30*'Discount Calc'!AE$11</f>
        <v>0</v>
      </c>
      <c r="AF30" s="345">
        <f>'Undisc Results'!AF30*'Discount Calc'!AF$11</f>
        <v>0</v>
      </c>
      <c r="AG30" s="345">
        <f>'Undisc Results'!AG30*'Discount Calc'!AG$11</f>
        <v>0</v>
      </c>
      <c r="AH30" s="345">
        <f>'Undisc Results'!AH30*'Discount Calc'!AH$11</f>
        <v>0</v>
      </c>
      <c r="AI30" s="345">
        <f>'Undisc Results'!AI30*'Discount Calc'!AI$11</f>
        <v>0</v>
      </c>
      <c r="AJ30" s="345">
        <f>'Undisc Results'!AJ30*'Discount Calc'!AJ$11</f>
        <v>0</v>
      </c>
      <c r="AK30" s="345">
        <f>'Undisc Results'!AK30*'Discount Calc'!AK$11</f>
        <v>0</v>
      </c>
      <c r="AL30" s="345">
        <f>'Undisc Results'!AL30*'Discount Calc'!AL$11</f>
        <v>0</v>
      </c>
      <c r="AM30" s="345">
        <f>'Undisc Results'!AM30*'Discount Calc'!AM$11</f>
        <v>0</v>
      </c>
      <c r="AN30" s="345">
        <f>'Undisc Results'!AN30*'Discount Calc'!AN$11</f>
        <v>0</v>
      </c>
      <c r="AO30" s="345">
        <f>'Undisc Results'!AO30*'Discount Calc'!AO$11</f>
        <v>0</v>
      </c>
      <c r="AP30" s="345">
        <f>'Undisc Results'!AP30*'Discount Calc'!AP$11</f>
        <v>0</v>
      </c>
      <c r="AQ30" s="345">
        <f>'Undisc Results'!AQ30*'Discount Calc'!AQ$11</f>
        <v>0</v>
      </c>
      <c r="AR30" s="345">
        <f>'Undisc Results'!AR30*'Discount Calc'!AR$11</f>
        <v>0</v>
      </c>
      <c r="AS30" s="345">
        <f>'Undisc Results'!AS30*'Discount Calc'!AS$11</f>
        <v>0</v>
      </c>
      <c r="AT30" s="345">
        <f>'Undisc Results'!AT30*'Discount Calc'!AT$11</f>
        <v>0</v>
      </c>
      <c r="AU30" s="345">
        <f>'Undisc Results'!AU30*'Discount Calc'!AU$11</f>
        <v>0</v>
      </c>
      <c r="AV30" s="345">
        <f>'Undisc Results'!AV30*'Discount Calc'!AV$11</f>
        <v>0</v>
      </c>
      <c r="AW30" s="345">
        <f>'Undisc Results'!AW30*'Discount Calc'!AW$11</f>
        <v>0</v>
      </c>
      <c r="AX30" s="345">
        <f>'Undisc Results'!AX30*'Discount Calc'!AX$11</f>
        <v>0</v>
      </c>
      <c r="AY30" s="345">
        <f>'Undisc Results'!AY30*'Discount Calc'!AY$11</f>
        <v>0</v>
      </c>
      <c r="AZ30" s="345">
        <f>'Undisc Results'!AZ30*'Discount Calc'!AZ$11</f>
        <v>0</v>
      </c>
    </row>
    <row r="31" spans="5:52" x14ac:dyDescent="0.25">
      <c r="E31" t="str">
        <f>'Undisc Results'!E31</f>
        <v>Pavement Damage - Trucks</v>
      </c>
      <c r="G31" s="244" t="str">
        <f>'Undisc Results'!G31&amp;" in "&amp;$F$2</f>
        <v>2020$ in 2020</v>
      </c>
      <c r="H31" s="356">
        <f t="shared" si="1"/>
        <v>0</v>
      </c>
      <c r="I31" s="345">
        <f>'Undisc Results'!I31*'Discount Calc'!I$11</f>
        <v>0</v>
      </c>
      <c r="J31" s="345">
        <f>'Undisc Results'!J31*'Discount Calc'!J$11</f>
        <v>0</v>
      </c>
      <c r="K31" s="345">
        <f>'Undisc Results'!K31*'Discount Calc'!K$11</f>
        <v>0</v>
      </c>
      <c r="L31" s="345">
        <f>'Undisc Results'!L31*'Discount Calc'!L$11</f>
        <v>0</v>
      </c>
      <c r="M31" s="345">
        <f>'Undisc Results'!M31*'Discount Calc'!M$11</f>
        <v>0</v>
      </c>
      <c r="N31" s="345">
        <f>'Undisc Results'!N31*'Discount Calc'!N$11</f>
        <v>0</v>
      </c>
      <c r="O31" s="345">
        <f>'Undisc Results'!O31*'Discount Calc'!O$11</f>
        <v>0</v>
      </c>
      <c r="P31" s="345">
        <f>'Undisc Results'!P31*'Discount Calc'!P$11</f>
        <v>0</v>
      </c>
      <c r="Q31" s="345">
        <f>'Undisc Results'!Q31*'Discount Calc'!Q$11</f>
        <v>0</v>
      </c>
      <c r="R31" s="345">
        <f>'Undisc Results'!R31*'Discount Calc'!R$11</f>
        <v>0</v>
      </c>
      <c r="S31" s="345">
        <f>'Undisc Results'!S31*'Discount Calc'!S$11</f>
        <v>0</v>
      </c>
      <c r="T31" s="345">
        <f>'Undisc Results'!T31*'Discount Calc'!T$11</f>
        <v>0</v>
      </c>
      <c r="U31" s="345">
        <f>'Undisc Results'!U31*'Discount Calc'!U$11</f>
        <v>0</v>
      </c>
      <c r="V31" s="345">
        <f>'Undisc Results'!V31*'Discount Calc'!V$11</f>
        <v>0</v>
      </c>
      <c r="W31" s="345">
        <f>'Undisc Results'!W31*'Discount Calc'!W$11</f>
        <v>0</v>
      </c>
      <c r="X31" s="345">
        <f>'Undisc Results'!X31*'Discount Calc'!X$11</f>
        <v>0</v>
      </c>
      <c r="Y31" s="345">
        <f>'Undisc Results'!Y31*'Discount Calc'!Y$11</f>
        <v>0</v>
      </c>
      <c r="Z31" s="345">
        <f>'Undisc Results'!Z31*'Discount Calc'!Z$11</f>
        <v>0</v>
      </c>
      <c r="AA31" s="345">
        <f>'Undisc Results'!AA31*'Discount Calc'!AA$11</f>
        <v>0</v>
      </c>
      <c r="AB31" s="345">
        <f>'Undisc Results'!AB31*'Discount Calc'!AB$11</f>
        <v>0</v>
      </c>
      <c r="AC31" s="345">
        <f>'Undisc Results'!AC31*'Discount Calc'!AC$11</f>
        <v>0</v>
      </c>
      <c r="AD31" s="345">
        <f>'Undisc Results'!AD31*'Discount Calc'!AD$11</f>
        <v>0</v>
      </c>
      <c r="AE31" s="345">
        <f>'Undisc Results'!AE31*'Discount Calc'!AE$11</f>
        <v>0</v>
      </c>
      <c r="AF31" s="345">
        <f>'Undisc Results'!AF31*'Discount Calc'!AF$11</f>
        <v>0</v>
      </c>
      <c r="AG31" s="345">
        <f>'Undisc Results'!AG31*'Discount Calc'!AG$11</f>
        <v>0</v>
      </c>
      <c r="AH31" s="345">
        <f>'Undisc Results'!AH31*'Discount Calc'!AH$11</f>
        <v>0</v>
      </c>
      <c r="AI31" s="345">
        <f>'Undisc Results'!AI31*'Discount Calc'!AI$11</f>
        <v>0</v>
      </c>
      <c r="AJ31" s="345">
        <f>'Undisc Results'!AJ31*'Discount Calc'!AJ$11</f>
        <v>0</v>
      </c>
      <c r="AK31" s="345">
        <f>'Undisc Results'!AK31*'Discount Calc'!AK$11</f>
        <v>0</v>
      </c>
      <c r="AL31" s="345">
        <f>'Undisc Results'!AL31*'Discount Calc'!AL$11</f>
        <v>0</v>
      </c>
      <c r="AM31" s="345">
        <f>'Undisc Results'!AM31*'Discount Calc'!AM$11</f>
        <v>0</v>
      </c>
      <c r="AN31" s="345">
        <f>'Undisc Results'!AN31*'Discount Calc'!AN$11</f>
        <v>0</v>
      </c>
      <c r="AO31" s="345">
        <f>'Undisc Results'!AO31*'Discount Calc'!AO$11</f>
        <v>0</v>
      </c>
      <c r="AP31" s="345">
        <f>'Undisc Results'!AP31*'Discount Calc'!AP$11</f>
        <v>0</v>
      </c>
      <c r="AQ31" s="345">
        <f>'Undisc Results'!AQ31*'Discount Calc'!AQ$11</f>
        <v>0</v>
      </c>
      <c r="AR31" s="345">
        <f>'Undisc Results'!AR31*'Discount Calc'!AR$11</f>
        <v>0</v>
      </c>
      <c r="AS31" s="345">
        <f>'Undisc Results'!AS31*'Discount Calc'!AS$11</f>
        <v>0</v>
      </c>
      <c r="AT31" s="345">
        <f>'Undisc Results'!AT31*'Discount Calc'!AT$11</f>
        <v>0</v>
      </c>
      <c r="AU31" s="345">
        <f>'Undisc Results'!AU31*'Discount Calc'!AU$11</f>
        <v>0</v>
      </c>
      <c r="AV31" s="345">
        <f>'Undisc Results'!AV31*'Discount Calc'!AV$11</f>
        <v>0</v>
      </c>
      <c r="AW31" s="345">
        <f>'Undisc Results'!AW31*'Discount Calc'!AW$11</f>
        <v>0</v>
      </c>
      <c r="AX31" s="345">
        <f>'Undisc Results'!AX31*'Discount Calc'!AX$11</f>
        <v>0</v>
      </c>
      <c r="AY31" s="345">
        <f>'Undisc Results'!AY31*'Discount Calc'!AY$11</f>
        <v>0</v>
      </c>
      <c r="AZ31" s="345">
        <f>'Undisc Results'!AZ31*'Discount Calc'!AZ$11</f>
        <v>0</v>
      </c>
    </row>
    <row r="32" spans="5:52" x14ac:dyDescent="0.25">
      <c r="E32" t="str">
        <f>'Undisc Results'!E32</f>
        <v>Congestion - Auto</v>
      </c>
      <c r="G32" s="244" t="str">
        <f>'Undisc Results'!G32&amp;" in "&amp;$F$2</f>
        <v>2020$ in 2020</v>
      </c>
      <c r="H32" s="356">
        <f t="shared" si="1"/>
        <v>0</v>
      </c>
      <c r="I32" s="345">
        <f>'Undisc Results'!I32*'Discount Calc'!I$11</f>
        <v>0</v>
      </c>
      <c r="J32" s="345">
        <f>'Undisc Results'!J32*'Discount Calc'!J$11</f>
        <v>0</v>
      </c>
      <c r="K32" s="345">
        <f>'Undisc Results'!K32*'Discount Calc'!K$11</f>
        <v>0</v>
      </c>
      <c r="L32" s="345">
        <f>'Undisc Results'!L32*'Discount Calc'!L$11</f>
        <v>0</v>
      </c>
      <c r="M32" s="345">
        <f>'Undisc Results'!M32*'Discount Calc'!M$11</f>
        <v>0</v>
      </c>
      <c r="N32" s="345">
        <f>'Undisc Results'!N32*'Discount Calc'!N$11</f>
        <v>0</v>
      </c>
      <c r="O32" s="345">
        <f>'Undisc Results'!O32*'Discount Calc'!O$11</f>
        <v>0</v>
      </c>
      <c r="P32" s="345">
        <f>'Undisc Results'!P32*'Discount Calc'!P$11</f>
        <v>0</v>
      </c>
      <c r="Q32" s="345">
        <f>'Undisc Results'!Q32*'Discount Calc'!Q$11</f>
        <v>0</v>
      </c>
      <c r="R32" s="345">
        <f>'Undisc Results'!R32*'Discount Calc'!R$11</f>
        <v>0</v>
      </c>
      <c r="S32" s="345">
        <f>'Undisc Results'!S32*'Discount Calc'!S$11</f>
        <v>0</v>
      </c>
      <c r="T32" s="345">
        <f>'Undisc Results'!T32*'Discount Calc'!T$11</f>
        <v>0</v>
      </c>
      <c r="U32" s="345">
        <f>'Undisc Results'!U32*'Discount Calc'!U$11</f>
        <v>0</v>
      </c>
      <c r="V32" s="345">
        <f>'Undisc Results'!V32*'Discount Calc'!V$11</f>
        <v>0</v>
      </c>
      <c r="W32" s="345">
        <f>'Undisc Results'!W32*'Discount Calc'!W$11</f>
        <v>0</v>
      </c>
      <c r="X32" s="345">
        <f>'Undisc Results'!X32*'Discount Calc'!X$11</f>
        <v>0</v>
      </c>
      <c r="Y32" s="345">
        <f>'Undisc Results'!Y32*'Discount Calc'!Y$11</f>
        <v>0</v>
      </c>
      <c r="Z32" s="345">
        <f>'Undisc Results'!Z32*'Discount Calc'!Z$11</f>
        <v>0</v>
      </c>
      <c r="AA32" s="345">
        <f>'Undisc Results'!AA32*'Discount Calc'!AA$11</f>
        <v>0</v>
      </c>
      <c r="AB32" s="345">
        <f>'Undisc Results'!AB32*'Discount Calc'!AB$11</f>
        <v>0</v>
      </c>
      <c r="AC32" s="345">
        <f>'Undisc Results'!AC32*'Discount Calc'!AC$11</f>
        <v>0</v>
      </c>
      <c r="AD32" s="345">
        <f>'Undisc Results'!AD32*'Discount Calc'!AD$11</f>
        <v>0</v>
      </c>
      <c r="AE32" s="345">
        <f>'Undisc Results'!AE32*'Discount Calc'!AE$11</f>
        <v>0</v>
      </c>
      <c r="AF32" s="345">
        <f>'Undisc Results'!AF32*'Discount Calc'!AF$11</f>
        <v>0</v>
      </c>
      <c r="AG32" s="345">
        <f>'Undisc Results'!AG32*'Discount Calc'!AG$11</f>
        <v>0</v>
      </c>
      <c r="AH32" s="345">
        <f>'Undisc Results'!AH32*'Discount Calc'!AH$11</f>
        <v>0</v>
      </c>
      <c r="AI32" s="345">
        <f>'Undisc Results'!AI32*'Discount Calc'!AI$11</f>
        <v>0</v>
      </c>
      <c r="AJ32" s="345">
        <f>'Undisc Results'!AJ32*'Discount Calc'!AJ$11</f>
        <v>0</v>
      </c>
      <c r="AK32" s="345">
        <f>'Undisc Results'!AK32*'Discount Calc'!AK$11</f>
        <v>0</v>
      </c>
      <c r="AL32" s="345">
        <f>'Undisc Results'!AL32*'Discount Calc'!AL$11</f>
        <v>0</v>
      </c>
      <c r="AM32" s="345">
        <f>'Undisc Results'!AM32*'Discount Calc'!AM$11</f>
        <v>0</v>
      </c>
      <c r="AN32" s="345">
        <f>'Undisc Results'!AN32*'Discount Calc'!AN$11</f>
        <v>0</v>
      </c>
      <c r="AO32" s="345">
        <f>'Undisc Results'!AO32*'Discount Calc'!AO$11</f>
        <v>0</v>
      </c>
      <c r="AP32" s="345">
        <f>'Undisc Results'!AP32*'Discount Calc'!AP$11</f>
        <v>0</v>
      </c>
      <c r="AQ32" s="345">
        <f>'Undisc Results'!AQ32*'Discount Calc'!AQ$11</f>
        <v>0</v>
      </c>
      <c r="AR32" s="345">
        <f>'Undisc Results'!AR32*'Discount Calc'!AR$11</f>
        <v>0</v>
      </c>
      <c r="AS32" s="345">
        <f>'Undisc Results'!AS32*'Discount Calc'!AS$11</f>
        <v>0</v>
      </c>
      <c r="AT32" s="345">
        <f>'Undisc Results'!AT32*'Discount Calc'!AT$11</f>
        <v>0</v>
      </c>
      <c r="AU32" s="345">
        <f>'Undisc Results'!AU32*'Discount Calc'!AU$11</f>
        <v>0</v>
      </c>
      <c r="AV32" s="345">
        <f>'Undisc Results'!AV32*'Discount Calc'!AV$11</f>
        <v>0</v>
      </c>
      <c r="AW32" s="345">
        <f>'Undisc Results'!AW32*'Discount Calc'!AW$11</f>
        <v>0</v>
      </c>
      <c r="AX32" s="345">
        <f>'Undisc Results'!AX32*'Discount Calc'!AX$11</f>
        <v>0</v>
      </c>
      <c r="AY32" s="345">
        <f>'Undisc Results'!AY32*'Discount Calc'!AY$11</f>
        <v>0</v>
      </c>
      <c r="AZ32" s="345">
        <f>'Undisc Results'!AZ32*'Discount Calc'!AZ$11</f>
        <v>0</v>
      </c>
    </row>
    <row r="33" spans="1:52" x14ac:dyDescent="0.25">
      <c r="E33" t="str">
        <f>'Undisc Results'!E33</f>
        <v>Congestion - Truck</v>
      </c>
      <c r="G33" s="244" t="str">
        <f>'Undisc Results'!G33&amp;" in "&amp;$F$2</f>
        <v>2020$ in 2020</v>
      </c>
      <c r="H33" s="356">
        <f t="shared" si="1"/>
        <v>0</v>
      </c>
      <c r="I33" s="345">
        <f>'Undisc Results'!I33*'Discount Calc'!I$11</f>
        <v>0</v>
      </c>
      <c r="J33" s="345">
        <f>'Undisc Results'!J33*'Discount Calc'!J$11</f>
        <v>0</v>
      </c>
      <c r="K33" s="345">
        <f>'Undisc Results'!K33*'Discount Calc'!K$11</f>
        <v>0</v>
      </c>
      <c r="L33" s="345">
        <f>'Undisc Results'!L33*'Discount Calc'!L$11</f>
        <v>0</v>
      </c>
      <c r="M33" s="345">
        <f>'Undisc Results'!M33*'Discount Calc'!M$11</f>
        <v>0</v>
      </c>
      <c r="N33" s="345">
        <f>'Undisc Results'!N33*'Discount Calc'!N$11</f>
        <v>0</v>
      </c>
      <c r="O33" s="345">
        <f>'Undisc Results'!O33*'Discount Calc'!O$11</f>
        <v>0</v>
      </c>
      <c r="P33" s="345">
        <f>'Undisc Results'!P33*'Discount Calc'!P$11</f>
        <v>0</v>
      </c>
      <c r="Q33" s="345">
        <f>'Undisc Results'!Q33*'Discount Calc'!Q$11</f>
        <v>0</v>
      </c>
      <c r="R33" s="345">
        <f>'Undisc Results'!R33*'Discount Calc'!R$11</f>
        <v>0</v>
      </c>
      <c r="S33" s="345">
        <f>'Undisc Results'!S33*'Discount Calc'!S$11</f>
        <v>0</v>
      </c>
      <c r="T33" s="345">
        <f>'Undisc Results'!T33*'Discount Calc'!T$11</f>
        <v>0</v>
      </c>
      <c r="U33" s="345">
        <f>'Undisc Results'!U33*'Discount Calc'!U$11</f>
        <v>0</v>
      </c>
      <c r="V33" s="345">
        <f>'Undisc Results'!V33*'Discount Calc'!V$11</f>
        <v>0</v>
      </c>
      <c r="W33" s="345">
        <f>'Undisc Results'!W33*'Discount Calc'!W$11</f>
        <v>0</v>
      </c>
      <c r="X33" s="345">
        <f>'Undisc Results'!X33*'Discount Calc'!X$11</f>
        <v>0</v>
      </c>
      <c r="Y33" s="345">
        <f>'Undisc Results'!Y33*'Discount Calc'!Y$11</f>
        <v>0</v>
      </c>
      <c r="Z33" s="345">
        <f>'Undisc Results'!Z33*'Discount Calc'!Z$11</f>
        <v>0</v>
      </c>
      <c r="AA33" s="345">
        <f>'Undisc Results'!AA33*'Discount Calc'!AA$11</f>
        <v>0</v>
      </c>
      <c r="AB33" s="345">
        <f>'Undisc Results'!AB33*'Discount Calc'!AB$11</f>
        <v>0</v>
      </c>
      <c r="AC33" s="345">
        <f>'Undisc Results'!AC33*'Discount Calc'!AC$11</f>
        <v>0</v>
      </c>
      <c r="AD33" s="345">
        <f>'Undisc Results'!AD33*'Discount Calc'!AD$11</f>
        <v>0</v>
      </c>
      <c r="AE33" s="345">
        <f>'Undisc Results'!AE33*'Discount Calc'!AE$11</f>
        <v>0</v>
      </c>
      <c r="AF33" s="345">
        <f>'Undisc Results'!AF33*'Discount Calc'!AF$11</f>
        <v>0</v>
      </c>
      <c r="AG33" s="345">
        <f>'Undisc Results'!AG33*'Discount Calc'!AG$11</f>
        <v>0</v>
      </c>
      <c r="AH33" s="345">
        <f>'Undisc Results'!AH33*'Discount Calc'!AH$11</f>
        <v>0</v>
      </c>
      <c r="AI33" s="345">
        <f>'Undisc Results'!AI33*'Discount Calc'!AI$11</f>
        <v>0</v>
      </c>
      <c r="AJ33" s="345">
        <f>'Undisc Results'!AJ33*'Discount Calc'!AJ$11</f>
        <v>0</v>
      </c>
      <c r="AK33" s="345">
        <f>'Undisc Results'!AK33*'Discount Calc'!AK$11</f>
        <v>0</v>
      </c>
      <c r="AL33" s="345">
        <f>'Undisc Results'!AL33*'Discount Calc'!AL$11</f>
        <v>0</v>
      </c>
      <c r="AM33" s="345">
        <f>'Undisc Results'!AM33*'Discount Calc'!AM$11</f>
        <v>0</v>
      </c>
      <c r="AN33" s="345">
        <f>'Undisc Results'!AN33*'Discount Calc'!AN$11</f>
        <v>0</v>
      </c>
      <c r="AO33" s="345">
        <f>'Undisc Results'!AO33*'Discount Calc'!AO$11</f>
        <v>0</v>
      </c>
      <c r="AP33" s="345">
        <f>'Undisc Results'!AP33*'Discount Calc'!AP$11</f>
        <v>0</v>
      </c>
      <c r="AQ33" s="345">
        <f>'Undisc Results'!AQ33*'Discount Calc'!AQ$11</f>
        <v>0</v>
      </c>
      <c r="AR33" s="345">
        <f>'Undisc Results'!AR33*'Discount Calc'!AR$11</f>
        <v>0</v>
      </c>
      <c r="AS33" s="345">
        <f>'Undisc Results'!AS33*'Discount Calc'!AS$11</f>
        <v>0</v>
      </c>
      <c r="AT33" s="345">
        <f>'Undisc Results'!AT33*'Discount Calc'!AT$11</f>
        <v>0</v>
      </c>
      <c r="AU33" s="345">
        <f>'Undisc Results'!AU33*'Discount Calc'!AU$11</f>
        <v>0</v>
      </c>
      <c r="AV33" s="345">
        <f>'Undisc Results'!AV33*'Discount Calc'!AV$11</f>
        <v>0</v>
      </c>
      <c r="AW33" s="345">
        <f>'Undisc Results'!AW33*'Discount Calc'!AW$11</f>
        <v>0</v>
      </c>
      <c r="AX33" s="345">
        <f>'Undisc Results'!AX33*'Discount Calc'!AX$11</f>
        <v>0</v>
      </c>
      <c r="AY33" s="345">
        <f>'Undisc Results'!AY33*'Discount Calc'!AY$11</f>
        <v>0</v>
      </c>
      <c r="AZ33" s="345">
        <f>'Undisc Results'!AZ33*'Discount Calc'!AZ$11</f>
        <v>0</v>
      </c>
    </row>
    <row r="34" spans="1:52" x14ac:dyDescent="0.25">
      <c r="E34" t="str">
        <f>'Undisc Results'!E34</f>
        <v>Noise - Auto</v>
      </c>
      <c r="G34" s="244" t="str">
        <f>'Undisc Results'!G34&amp;" in "&amp;$F$2</f>
        <v>2020$ in 2020</v>
      </c>
      <c r="H34" s="356">
        <f t="shared" si="1"/>
        <v>0</v>
      </c>
      <c r="I34" s="345">
        <f>'Undisc Results'!I34*'Discount Calc'!I$11</f>
        <v>0</v>
      </c>
      <c r="J34" s="345">
        <f>'Undisc Results'!J34*'Discount Calc'!J$11</f>
        <v>0</v>
      </c>
      <c r="K34" s="345">
        <f>'Undisc Results'!K34*'Discount Calc'!K$11</f>
        <v>0</v>
      </c>
      <c r="L34" s="345">
        <f>'Undisc Results'!L34*'Discount Calc'!L$11</f>
        <v>0</v>
      </c>
      <c r="M34" s="345">
        <f>'Undisc Results'!M34*'Discount Calc'!M$11</f>
        <v>0</v>
      </c>
      <c r="N34" s="345">
        <f>'Undisc Results'!N34*'Discount Calc'!N$11</f>
        <v>0</v>
      </c>
      <c r="O34" s="345">
        <f>'Undisc Results'!O34*'Discount Calc'!O$11</f>
        <v>0</v>
      </c>
      <c r="P34" s="345">
        <f>'Undisc Results'!P34*'Discount Calc'!P$11</f>
        <v>0</v>
      </c>
      <c r="Q34" s="345">
        <f>'Undisc Results'!Q34*'Discount Calc'!Q$11</f>
        <v>0</v>
      </c>
      <c r="R34" s="345">
        <f>'Undisc Results'!R34*'Discount Calc'!R$11</f>
        <v>0</v>
      </c>
      <c r="S34" s="345">
        <f>'Undisc Results'!S34*'Discount Calc'!S$11</f>
        <v>0</v>
      </c>
      <c r="T34" s="345">
        <f>'Undisc Results'!T34*'Discount Calc'!T$11</f>
        <v>0</v>
      </c>
      <c r="U34" s="345">
        <f>'Undisc Results'!U34*'Discount Calc'!U$11</f>
        <v>0</v>
      </c>
      <c r="V34" s="345">
        <f>'Undisc Results'!V34*'Discount Calc'!V$11</f>
        <v>0</v>
      </c>
      <c r="W34" s="345">
        <f>'Undisc Results'!W34*'Discount Calc'!W$11</f>
        <v>0</v>
      </c>
      <c r="X34" s="345">
        <f>'Undisc Results'!X34*'Discount Calc'!X$11</f>
        <v>0</v>
      </c>
      <c r="Y34" s="345">
        <f>'Undisc Results'!Y34*'Discount Calc'!Y$11</f>
        <v>0</v>
      </c>
      <c r="Z34" s="345">
        <f>'Undisc Results'!Z34*'Discount Calc'!Z$11</f>
        <v>0</v>
      </c>
      <c r="AA34" s="345">
        <f>'Undisc Results'!AA34*'Discount Calc'!AA$11</f>
        <v>0</v>
      </c>
      <c r="AB34" s="345">
        <f>'Undisc Results'!AB34*'Discount Calc'!AB$11</f>
        <v>0</v>
      </c>
      <c r="AC34" s="345">
        <f>'Undisc Results'!AC34*'Discount Calc'!AC$11</f>
        <v>0</v>
      </c>
      <c r="AD34" s="345">
        <f>'Undisc Results'!AD34*'Discount Calc'!AD$11</f>
        <v>0</v>
      </c>
      <c r="AE34" s="345">
        <f>'Undisc Results'!AE34*'Discount Calc'!AE$11</f>
        <v>0</v>
      </c>
      <c r="AF34" s="345">
        <f>'Undisc Results'!AF34*'Discount Calc'!AF$11</f>
        <v>0</v>
      </c>
      <c r="AG34" s="345">
        <f>'Undisc Results'!AG34*'Discount Calc'!AG$11</f>
        <v>0</v>
      </c>
      <c r="AH34" s="345">
        <f>'Undisc Results'!AH34*'Discount Calc'!AH$11</f>
        <v>0</v>
      </c>
      <c r="AI34" s="345">
        <f>'Undisc Results'!AI34*'Discount Calc'!AI$11</f>
        <v>0</v>
      </c>
      <c r="AJ34" s="345">
        <f>'Undisc Results'!AJ34*'Discount Calc'!AJ$11</f>
        <v>0</v>
      </c>
      <c r="AK34" s="345">
        <f>'Undisc Results'!AK34*'Discount Calc'!AK$11</f>
        <v>0</v>
      </c>
      <c r="AL34" s="345">
        <f>'Undisc Results'!AL34*'Discount Calc'!AL$11</f>
        <v>0</v>
      </c>
      <c r="AM34" s="345">
        <f>'Undisc Results'!AM34*'Discount Calc'!AM$11</f>
        <v>0</v>
      </c>
      <c r="AN34" s="345">
        <f>'Undisc Results'!AN34*'Discount Calc'!AN$11</f>
        <v>0</v>
      </c>
      <c r="AO34" s="345">
        <f>'Undisc Results'!AO34*'Discount Calc'!AO$11</f>
        <v>0</v>
      </c>
      <c r="AP34" s="345">
        <f>'Undisc Results'!AP34*'Discount Calc'!AP$11</f>
        <v>0</v>
      </c>
      <c r="AQ34" s="345">
        <f>'Undisc Results'!AQ34*'Discount Calc'!AQ$11</f>
        <v>0</v>
      </c>
      <c r="AR34" s="345">
        <f>'Undisc Results'!AR34*'Discount Calc'!AR$11</f>
        <v>0</v>
      </c>
      <c r="AS34" s="345">
        <f>'Undisc Results'!AS34*'Discount Calc'!AS$11</f>
        <v>0</v>
      </c>
      <c r="AT34" s="345">
        <f>'Undisc Results'!AT34*'Discount Calc'!AT$11</f>
        <v>0</v>
      </c>
      <c r="AU34" s="345">
        <f>'Undisc Results'!AU34*'Discount Calc'!AU$11</f>
        <v>0</v>
      </c>
      <c r="AV34" s="345">
        <f>'Undisc Results'!AV34*'Discount Calc'!AV$11</f>
        <v>0</v>
      </c>
      <c r="AW34" s="345">
        <f>'Undisc Results'!AW34*'Discount Calc'!AW$11</f>
        <v>0</v>
      </c>
      <c r="AX34" s="345">
        <f>'Undisc Results'!AX34*'Discount Calc'!AX$11</f>
        <v>0</v>
      </c>
      <c r="AY34" s="345">
        <f>'Undisc Results'!AY34*'Discount Calc'!AY$11</f>
        <v>0</v>
      </c>
      <c r="AZ34" s="345">
        <f>'Undisc Results'!AZ34*'Discount Calc'!AZ$11</f>
        <v>0</v>
      </c>
    </row>
    <row r="35" spans="1:52" x14ac:dyDescent="0.25">
      <c r="E35" t="str">
        <f>'Undisc Results'!E35</f>
        <v>Noise - Truck</v>
      </c>
      <c r="G35" s="244" t="str">
        <f>'Undisc Results'!G35&amp;" in "&amp;$F$2</f>
        <v>2020$ in 2020</v>
      </c>
      <c r="H35" s="356">
        <f t="shared" si="1"/>
        <v>0</v>
      </c>
      <c r="I35" s="345">
        <f>'Undisc Results'!I35*'Discount Calc'!I$11</f>
        <v>0</v>
      </c>
      <c r="J35" s="345">
        <f>'Undisc Results'!J35*'Discount Calc'!J$11</f>
        <v>0</v>
      </c>
      <c r="K35" s="345">
        <f>'Undisc Results'!K35*'Discount Calc'!K$11</f>
        <v>0</v>
      </c>
      <c r="L35" s="345">
        <f>'Undisc Results'!L35*'Discount Calc'!L$11</f>
        <v>0</v>
      </c>
      <c r="M35" s="345">
        <f>'Undisc Results'!M35*'Discount Calc'!M$11</f>
        <v>0</v>
      </c>
      <c r="N35" s="345">
        <f>'Undisc Results'!N35*'Discount Calc'!N$11</f>
        <v>0</v>
      </c>
      <c r="O35" s="345">
        <f>'Undisc Results'!O35*'Discount Calc'!O$11</f>
        <v>0</v>
      </c>
      <c r="P35" s="345">
        <f>'Undisc Results'!P35*'Discount Calc'!P$11</f>
        <v>0</v>
      </c>
      <c r="Q35" s="345">
        <f>'Undisc Results'!Q35*'Discount Calc'!Q$11</f>
        <v>0</v>
      </c>
      <c r="R35" s="345">
        <f>'Undisc Results'!R35*'Discount Calc'!R$11</f>
        <v>0</v>
      </c>
      <c r="S35" s="345">
        <f>'Undisc Results'!S35*'Discount Calc'!S$11</f>
        <v>0</v>
      </c>
      <c r="T35" s="345">
        <f>'Undisc Results'!T35*'Discount Calc'!T$11</f>
        <v>0</v>
      </c>
      <c r="U35" s="345">
        <f>'Undisc Results'!U35*'Discount Calc'!U$11</f>
        <v>0</v>
      </c>
      <c r="V35" s="345">
        <f>'Undisc Results'!V35*'Discount Calc'!V$11</f>
        <v>0</v>
      </c>
      <c r="W35" s="345">
        <f>'Undisc Results'!W35*'Discount Calc'!W$11</f>
        <v>0</v>
      </c>
      <c r="X35" s="345">
        <f>'Undisc Results'!X35*'Discount Calc'!X$11</f>
        <v>0</v>
      </c>
      <c r="Y35" s="345">
        <f>'Undisc Results'!Y35*'Discount Calc'!Y$11</f>
        <v>0</v>
      </c>
      <c r="Z35" s="345">
        <f>'Undisc Results'!Z35*'Discount Calc'!Z$11</f>
        <v>0</v>
      </c>
      <c r="AA35" s="345">
        <f>'Undisc Results'!AA35*'Discount Calc'!AA$11</f>
        <v>0</v>
      </c>
      <c r="AB35" s="345">
        <f>'Undisc Results'!AB35*'Discount Calc'!AB$11</f>
        <v>0</v>
      </c>
      <c r="AC35" s="345">
        <f>'Undisc Results'!AC35*'Discount Calc'!AC$11</f>
        <v>0</v>
      </c>
      <c r="AD35" s="345">
        <f>'Undisc Results'!AD35*'Discount Calc'!AD$11</f>
        <v>0</v>
      </c>
      <c r="AE35" s="345">
        <f>'Undisc Results'!AE35*'Discount Calc'!AE$11</f>
        <v>0</v>
      </c>
      <c r="AF35" s="345">
        <f>'Undisc Results'!AF35*'Discount Calc'!AF$11</f>
        <v>0</v>
      </c>
      <c r="AG35" s="345">
        <f>'Undisc Results'!AG35*'Discount Calc'!AG$11</f>
        <v>0</v>
      </c>
      <c r="AH35" s="345">
        <f>'Undisc Results'!AH35*'Discount Calc'!AH$11</f>
        <v>0</v>
      </c>
      <c r="AI35" s="345">
        <f>'Undisc Results'!AI35*'Discount Calc'!AI$11</f>
        <v>0</v>
      </c>
      <c r="AJ35" s="345">
        <f>'Undisc Results'!AJ35*'Discount Calc'!AJ$11</f>
        <v>0</v>
      </c>
      <c r="AK35" s="345">
        <f>'Undisc Results'!AK35*'Discount Calc'!AK$11</f>
        <v>0</v>
      </c>
      <c r="AL35" s="345">
        <f>'Undisc Results'!AL35*'Discount Calc'!AL$11</f>
        <v>0</v>
      </c>
      <c r="AM35" s="345">
        <f>'Undisc Results'!AM35*'Discount Calc'!AM$11</f>
        <v>0</v>
      </c>
      <c r="AN35" s="345">
        <f>'Undisc Results'!AN35*'Discount Calc'!AN$11</f>
        <v>0</v>
      </c>
      <c r="AO35" s="345">
        <f>'Undisc Results'!AO35*'Discount Calc'!AO$11</f>
        <v>0</v>
      </c>
      <c r="AP35" s="345">
        <f>'Undisc Results'!AP35*'Discount Calc'!AP$11</f>
        <v>0</v>
      </c>
      <c r="AQ35" s="345">
        <f>'Undisc Results'!AQ35*'Discount Calc'!AQ$11</f>
        <v>0</v>
      </c>
      <c r="AR35" s="345">
        <f>'Undisc Results'!AR35*'Discount Calc'!AR$11</f>
        <v>0</v>
      </c>
      <c r="AS35" s="345">
        <f>'Undisc Results'!AS35*'Discount Calc'!AS$11</f>
        <v>0</v>
      </c>
      <c r="AT35" s="345">
        <f>'Undisc Results'!AT35*'Discount Calc'!AT$11</f>
        <v>0</v>
      </c>
      <c r="AU35" s="345">
        <f>'Undisc Results'!AU35*'Discount Calc'!AU$11</f>
        <v>0</v>
      </c>
      <c r="AV35" s="345">
        <f>'Undisc Results'!AV35*'Discount Calc'!AV$11</f>
        <v>0</v>
      </c>
      <c r="AW35" s="345">
        <f>'Undisc Results'!AW35*'Discount Calc'!AW$11</f>
        <v>0</v>
      </c>
      <c r="AX35" s="345">
        <f>'Undisc Results'!AX35*'Discount Calc'!AX$11</f>
        <v>0</v>
      </c>
      <c r="AY35" s="345">
        <f>'Undisc Results'!AY35*'Discount Calc'!AY$11</f>
        <v>0</v>
      </c>
      <c r="AZ35" s="345">
        <f>'Undisc Results'!AZ35*'Discount Calc'!AZ$11</f>
        <v>0</v>
      </c>
    </row>
    <row r="36" spans="1:52" x14ac:dyDescent="0.25">
      <c r="E36" t="str">
        <f>'Undisc Results'!E36</f>
        <v>Pedestrians - Sidewalk</v>
      </c>
      <c r="G36" s="244" t="str">
        <f>'Undisc Results'!G36&amp;" in "&amp;$F$2</f>
        <v>2020$ in 2020</v>
      </c>
      <c r="H36" s="356">
        <f>SUM(I36:AZ36)</f>
        <v>0</v>
      </c>
      <c r="I36" s="345">
        <f>'Undisc Results'!I36*'Discount Calc'!I$11</f>
        <v>0</v>
      </c>
      <c r="J36" s="345">
        <f>'Undisc Results'!J36*'Discount Calc'!J$11</f>
        <v>0</v>
      </c>
      <c r="K36" s="345">
        <f>'Undisc Results'!K36*'Discount Calc'!K$11</f>
        <v>0</v>
      </c>
      <c r="L36" s="345">
        <f>'Undisc Results'!L36*'Discount Calc'!L$11</f>
        <v>0</v>
      </c>
      <c r="M36" s="345">
        <f>'Undisc Results'!M36*'Discount Calc'!M$11</f>
        <v>0</v>
      </c>
      <c r="N36" s="345">
        <f>'Undisc Results'!N36*'Discount Calc'!N$11</f>
        <v>0</v>
      </c>
      <c r="O36" s="345">
        <f>'Undisc Results'!O36*'Discount Calc'!O$11</f>
        <v>0</v>
      </c>
      <c r="P36" s="345">
        <f>'Undisc Results'!P36*'Discount Calc'!P$11</f>
        <v>0</v>
      </c>
      <c r="Q36" s="345">
        <f>'Undisc Results'!Q36*'Discount Calc'!Q$11</f>
        <v>0</v>
      </c>
      <c r="R36" s="345">
        <f>'Undisc Results'!R36*'Discount Calc'!R$11</f>
        <v>0</v>
      </c>
      <c r="S36" s="345">
        <f>'Undisc Results'!S36*'Discount Calc'!S$11</f>
        <v>0</v>
      </c>
      <c r="T36" s="345">
        <f>'Undisc Results'!T36*'Discount Calc'!T$11</f>
        <v>0</v>
      </c>
      <c r="U36" s="345">
        <f>'Undisc Results'!U36*'Discount Calc'!U$11</f>
        <v>0</v>
      </c>
      <c r="V36" s="345">
        <f>'Undisc Results'!V36*'Discount Calc'!V$11</f>
        <v>0</v>
      </c>
      <c r="W36" s="345">
        <f>'Undisc Results'!W36*'Discount Calc'!W$11</f>
        <v>0</v>
      </c>
      <c r="X36" s="345">
        <f>'Undisc Results'!X36*'Discount Calc'!X$11</f>
        <v>0</v>
      </c>
      <c r="Y36" s="345">
        <f>'Undisc Results'!Y36*'Discount Calc'!Y$11</f>
        <v>0</v>
      </c>
      <c r="Z36" s="345">
        <f>'Undisc Results'!Z36*'Discount Calc'!Z$11</f>
        <v>0</v>
      </c>
      <c r="AA36" s="345">
        <f>'Undisc Results'!AA36*'Discount Calc'!AA$11</f>
        <v>0</v>
      </c>
      <c r="AB36" s="345">
        <f>'Undisc Results'!AB36*'Discount Calc'!AB$11</f>
        <v>0</v>
      </c>
      <c r="AC36" s="345">
        <f>'Undisc Results'!AC36*'Discount Calc'!AC$11</f>
        <v>0</v>
      </c>
      <c r="AD36" s="345">
        <f>'Undisc Results'!AD36*'Discount Calc'!AD$11</f>
        <v>0</v>
      </c>
      <c r="AE36" s="345">
        <f>'Undisc Results'!AE36*'Discount Calc'!AE$11</f>
        <v>0</v>
      </c>
      <c r="AF36" s="345">
        <f>'Undisc Results'!AF36*'Discount Calc'!AF$11</f>
        <v>0</v>
      </c>
      <c r="AG36" s="345">
        <f>'Undisc Results'!AG36*'Discount Calc'!AG$11</f>
        <v>0</v>
      </c>
      <c r="AH36" s="345">
        <f>'Undisc Results'!AH36*'Discount Calc'!AH$11</f>
        <v>0</v>
      </c>
      <c r="AI36" s="345">
        <f>'Undisc Results'!AI36*'Discount Calc'!AI$11</f>
        <v>0</v>
      </c>
      <c r="AJ36" s="345">
        <f>'Undisc Results'!AJ36*'Discount Calc'!AJ$11</f>
        <v>0</v>
      </c>
      <c r="AK36" s="345">
        <f>'Undisc Results'!AK36*'Discount Calc'!AK$11</f>
        <v>0</v>
      </c>
      <c r="AL36" s="345">
        <f>'Undisc Results'!AL36*'Discount Calc'!AL$11</f>
        <v>0</v>
      </c>
      <c r="AM36" s="345">
        <f>'Undisc Results'!AM36*'Discount Calc'!AM$11</f>
        <v>0</v>
      </c>
      <c r="AN36" s="345">
        <f>'Undisc Results'!AN36*'Discount Calc'!AN$11</f>
        <v>0</v>
      </c>
      <c r="AO36" s="345">
        <f>'Undisc Results'!AO36*'Discount Calc'!AO$11</f>
        <v>0</v>
      </c>
      <c r="AP36" s="345">
        <f>'Undisc Results'!AP36*'Discount Calc'!AP$11</f>
        <v>0</v>
      </c>
      <c r="AQ36" s="345">
        <f>'Undisc Results'!AQ36*'Discount Calc'!AQ$11</f>
        <v>0</v>
      </c>
      <c r="AR36" s="345">
        <f>'Undisc Results'!AR36*'Discount Calc'!AR$11</f>
        <v>0</v>
      </c>
      <c r="AS36" s="345">
        <f>'Undisc Results'!AS36*'Discount Calc'!AS$11</f>
        <v>0</v>
      </c>
      <c r="AT36" s="345">
        <f>'Undisc Results'!AT36*'Discount Calc'!AT$11</f>
        <v>0</v>
      </c>
      <c r="AU36" s="345">
        <f>'Undisc Results'!AU36*'Discount Calc'!AU$11</f>
        <v>0</v>
      </c>
      <c r="AV36" s="345">
        <f>'Undisc Results'!AV36*'Discount Calc'!AV$11</f>
        <v>0</v>
      </c>
      <c r="AW36" s="345">
        <f>'Undisc Results'!AW36*'Discount Calc'!AW$11</f>
        <v>0</v>
      </c>
      <c r="AX36" s="345">
        <f>'Undisc Results'!AX36*'Discount Calc'!AX$11</f>
        <v>0</v>
      </c>
      <c r="AY36" s="345">
        <f>'Undisc Results'!AY36*'Discount Calc'!AY$11</f>
        <v>0</v>
      </c>
      <c r="AZ36" s="345">
        <f>'Undisc Results'!AZ36*'Discount Calc'!AZ$11</f>
        <v>0</v>
      </c>
    </row>
    <row r="37" spans="1:52" x14ac:dyDescent="0.25">
      <c r="E37" t="str">
        <f>'Undisc Results'!E37</f>
        <v>Pedestrians - Marked Crosswalk</v>
      </c>
      <c r="G37" s="244" t="str">
        <f>'Undisc Results'!G37&amp;" in "&amp;$F$2</f>
        <v>2020$ in 2020</v>
      </c>
      <c r="H37" s="356">
        <f>SUM(I37:AZ37)</f>
        <v>0</v>
      </c>
      <c r="I37" s="345">
        <f>'Undisc Results'!I37*'Discount Calc'!I$11</f>
        <v>0</v>
      </c>
      <c r="J37" s="345">
        <f>'Undisc Results'!J37*'Discount Calc'!J$11</f>
        <v>0</v>
      </c>
      <c r="K37" s="345">
        <f>'Undisc Results'!K37*'Discount Calc'!K$11</f>
        <v>0</v>
      </c>
      <c r="L37" s="345">
        <f>'Undisc Results'!L37*'Discount Calc'!L$11</f>
        <v>0</v>
      </c>
      <c r="M37" s="345">
        <f>'Undisc Results'!M37*'Discount Calc'!M$11</f>
        <v>0</v>
      </c>
      <c r="N37" s="345">
        <f>'Undisc Results'!N37*'Discount Calc'!N$11</f>
        <v>0</v>
      </c>
      <c r="O37" s="345">
        <f>'Undisc Results'!O37*'Discount Calc'!O$11</f>
        <v>0</v>
      </c>
      <c r="P37" s="345">
        <f>'Undisc Results'!P37*'Discount Calc'!P$11</f>
        <v>0</v>
      </c>
      <c r="Q37" s="345">
        <f>'Undisc Results'!Q37*'Discount Calc'!Q$11</f>
        <v>0</v>
      </c>
      <c r="R37" s="345">
        <f>'Undisc Results'!R37*'Discount Calc'!R$11</f>
        <v>0</v>
      </c>
      <c r="S37" s="345">
        <f>'Undisc Results'!S37*'Discount Calc'!S$11</f>
        <v>0</v>
      </c>
      <c r="T37" s="345">
        <f>'Undisc Results'!T37*'Discount Calc'!T$11</f>
        <v>0</v>
      </c>
      <c r="U37" s="345">
        <f>'Undisc Results'!U37*'Discount Calc'!U$11</f>
        <v>0</v>
      </c>
      <c r="V37" s="345">
        <f>'Undisc Results'!V37*'Discount Calc'!V$11</f>
        <v>0</v>
      </c>
      <c r="W37" s="345">
        <f>'Undisc Results'!W37*'Discount Calc'!W$11</f>
        <v>0</v>
      </c>
      <c r="X37" s="345">
        <f>'Undisc Results'!X37*'Discount Calc'!X$11</f>
        <v>0</v>
      </c>
      <c r="Y37" s="345">
        <f>'Undisc Results'!Y37*'Discount Calc'!Y$11</f>
        <v>0</v>
      </c>
      <c r="Z37" s="345">
        <f>'Undisc Results'!Z37*'Discount Calc'!Z$11</f>
        <v>0</v>
      </c>
      <c r="AA37" s="345">
        <f>'Undisc Results'!AA37*'Discount Calc'!AA$11</f>
        <v>0</v>
      </c>
      <c r="AB37" s="345">
        <f>'Undisc Results'!AB37*'Discount Calc'!AB$11</f>
        <v>0</v>
      </c>
      <c r="AC37" s="345">
        <f>'Undisc Results'!AC37*'Discount Calc'!AC$11</f>
        <v>0</v>
      </c>
      <c r="AD37" s="345">
        <f>'Undisc Results'!AD37*'Discount Calc'!AD$11</f>
        <v>0</v>
      </c>
      <c r="AE37" s="345">
        <f>'Undisc Results'!AE37*'Discount Calc'!AE$11</f>
        <v>0</v>
      </c>
      <c r="AF37" s="345">
        <f>'Undisc Results'!AF37*'Discount Calc'!AF$11</f>
        <v>0</v>
      </c>
      <c r="AG37" s="345">
        <f>'Undisc Results'!AG37*'Discount Calc'!AG$11</f>
        <v>0</v>
      </c>
      <c r="AH37" s="345">
        <f>'Undisc Results'!AH37*'Discount Calc'!AH$11</f>
        <v>0</v>
      </c>
      <c r="AI37" s="345">
        <f>'Undisc Results'!AI37*'Discount Calc'!AI$11</f>
        <v>0</v>
      </c>
      <c r="AJ37" s="345">
        <f>'Undisc Results'!AJ37*'Discount Calc'!AJ$11</f>
        <v>0</v>
      </c>
      <c r="AK37" s="345">
        <f>'Undisc Results'!AK37*'Discount Calc'!AK$11</f>
        <v>0</v>
      </c>
      <c r="AL37" s="345">
        <f>'Undisc Results'!AL37*'Discount Calc'!AL$11</f>
        <v>0</v>
      </c>
      <c r="AM37" s="345">
        <f>'Undisc Results'!AM37*'Discount Calc'!AM$11</f>
        <v>0</v>
      </c>
      <c r="AN37" s="345">
        <f>'Undisc Results'!AN37*'Discount Calc'!AN$11</f>
        <v>0</v>
      </c>
      <c r="AO37" s="345">
        <f>'Undisc Results'!AO37*'Discount Calc'!AO$11</f>
        <v>0</v>
      </c>
      <c r="AP37" s="345">
        <f>'Undisc Results'!AP37*'Discount Calc'!AP$11</f>
        <v>0</v>
      </c>
      <c r="AQ37" s="345">
        <f>'Undisc Results'!AQ37*'Discount Calc'!AQ$11</f>
        <v>0</v>
      </c>
      <c r="AR37" s="345">
        <f>'Undisc Results'!AR37*'Discount Calc'!AR$11</f>
        <v>0</v>
      </c>
      <c r="AS37" s="345">
        <f>'Undisc Results'!AS37*'Discount Calc'!AS$11</f>
        <v>0</v>
      </c>
      <c r="AT37" s="345">
        <f>'Undisc Results'!AT37*'Discount Calc'!AT$11</f>
        <v>0</v>
      </c>
      <c r="AU37" s="345">
        <f>'Undisc Results'!AU37*'Discount Calc'!AU$11</f>
        <v>0</v>
      </c>
      <c r="AV37" s="345">
        <f>'Undisc Results'!AV37*'Discount Calc'!AV$11</f>
        <v>0</v>
      </c>
      <c r="AW37" s="345">
        <f>'Undisc Results'!AW37*'Discount Calc'!AW$11</f>
        <v>0</v>
      </c>
      <c r="AX37" s="345">
        <f>'Undisc Results'!AX37*'Discount Calc'!AX$11</f>
        <v>0</v>
      </c>
      <c r="AY37" s="345">
        <f>'Undisc Results'!AY37*'Discount Calc'!AY$11</f>
        <v>0</v>
      </c>
      <c r="AZ37" s="345">
        <f>'Undisc Results'!AZ37*'Discount Calc'!AZ$11</f>
        <v>0</v>
      </c>
    </row>
    <row r="38" spans="1:52" x14ac:dyDescent="0.25">
      <c r="E38" t="str">
        <f>'Undisc Results'!E38</f>
        <v>Pedestrians - Signal</v>
      </c>
      <c r="G38" s="244" t="str">
        <f>'Undisc Results'!G38&amp;" in "&amp;$F$2</f>
        <v>2020$ in 2020</v>
      </c>
      <c r="H38" s="356">
        <f>SUM(I38:AZ38)</f>
        <v>0</v>
      </c>
      <c r="I38" s="345">
        <f>'Undisc Results'!I38*'Discount Calc'!I$11</f>
        <v>0</v>
      </c>
      <c r="J38" s="345">
        <f>'Undisc Results'!J38*'Discount Calc'!J$11</f>
        <v>0</v>
      </c>
      <c r="K38" s="345">
        <f>'Undisc Results'!K38*'Discount Calc'!K$11</f>
        <v>0</v>
      </c>
      <c r="L38" s="345">
        <f>'Undisc Results'!L38*'Discount Calc'!L$11</f>
        <v>0</v>
      </c>
      <c r="M38" s="345">
        <f>'Undisc Results'!M38*'Discount Calc'!M$11</f>
        <v>0</v>
      </c>
      <c r="N38" s="345">
        <f>'Undisc Results'!N38*'Discount Calc'!N$11</f>
        <v>0</v>
      </c>
      <c r="O38" s="345">
        <f>'Undisc Results'!O38*'Discount Calc'!O$11</f>
        <v>0</v>
      </c>
      <c r="P38" s="345">
        <f>'Undisc Results'!P38*'Discount Calc'!P$11</f>
        <v>0</v>
      </c>
      <c r="Q38" s="345">
        <f>'Undisc Results'!Q38*'Discount Calc'!Q$11</f>
        <v>0</v>
      </c>
      <c r="R38" s="345">
        <f>'Undisc Results'!R38*'Discount Calc'!R$11</f>
        <v>0</v>
      </c>
      <c r="S38" s="345">
        <f>'Undisc Results'!S38*'Discount Calc'!S$11</f>
        <v>0</v>
      </c>
      <c r="T38" s="345">
        <f>'Undisc Results'!T38*'Discount Calc'!T$11</f>
        <v>0</v>
      </c>
      <c r="U38" s="345">
        <f>'Undisc Results'!U38*'Discount Calc'!U$11</f>
        <v>0</v>
      </c>
      <c r="V38" s="345">
        <f>'Undisc Results'!V38*'Discount Calc'!V$11</f>
        <v>0</v>
      </c>
      <c r="W38" s="345">
        <f>'Undisc Results'!W38*'Discount Calc'!W$11</f>
        <v>0</v>
      </c>
      <c r="X38" s="345">
        <f>'Undisc Results'!X38*'Discount Calc'!X$11</f>
        <v>0</v>
      </c>
      <c r="Y38" s="345">
        <f>'Undisc Results'!Y38*'Discount Calc'!Y$11</f>
        <v>0</v>
      </c>
      <c r="Z38" s="345">
        <f>'Undisc Results'!Z38*'Discount Calc'!Z$11</f>
        <v>0</v>
      </c>
      <c r="AA38" s="345">
        <f>'Undisc Results'!AA38*'Discount Calc'!AA$11</f>
        <v>0</v>
      </c>
      <c r="AB38" s="345">
        <f>'Undisc Results'!AB38*'Discount Calc'!AB$11</f>
        <v>0</v>
      </c>
      <c r="AC38" s="345">
        <f>'Undisc Results'!AC38*'Discount Calc'!AC$11</f>
        <v>0</v>
      </c>
      <c r="AD38" s="345">
        <f>'Undisc Results'!AD38*'Discount Calc'!AD$11</f>
        <v>0</v>
      </c>
      <c r="AE38" s="345">
        <f>'Undisc Results'!AE38*'Discount Calc'!AE$11</f>
        <v>0</v>
      </c>
      <c r="AF38" s="345">
        <f>'Undisc Results'!AF38*'Discount Calc'!AF$11</f>
        <v>0</v>
      </c>
      <c r="AG38" s="345">
        <f>'Undisc Results'!AG38*'Discount Calc'!AG$11</f>
        <v>0</v>
      </c>
      <c r="AH38" s="345">
        <f>'Undisc Results'!AH38*'Discount Calc'!AH$11</f>
        <v>0</v>
      </c>
      <c r="AI38" s="345">
        <f>'Undisc Results'!AI38*'Discount Calc'!AI$11</f>
        <v>0</v>
      </c>
      <c r="AJ38" s="345">
        <f>'Undisc Results'!AJ38*'Discount Calc'!AJ$11</f>
        <v>0</v>
      </c>
      <c r="AK38" s="345">
        <f>'Undisc Results'!AK38*'Discount Calc'!AK$11</f>
        <v>0</v>
      </c>
      <c r="AL38" s="345">
        <f>'Undisc Results'!AL38*'Discount Calc'!AL$11</f>
        <v>0</v>
      </c>
      <c r="AM38" s="345">
        <f>'Undisc Results'!AM38*'Discount Calc'!AM$11</f>
        <v>0</v>
      </c>
      <c r="AN38" s="345">
        <f>'Undisc Results'!AN38*'Discount Calc'!AN$11</f>
        <v>0</v>
      </c>
      <c r="AO38" s="345">
        <f>'Undisc Results'!AO38*'Discount Calc'!AO$11</f>
        <v>0</v>
      </c>
      <c r="AP38" s="345">
        <f>'Undisc Results'!AP38*'Discount Calc'!AP$11</f>
        <v>0</v>
      </c>
      <c r="AQ38" s="345">
        <f>'Undisc Results'!AQ38*'Discount Calc'!AQ$11</f>
        <v>0</v>
      </c>
      <c r="AR38" s="345">
        <f>'Undisc Results'!AR38*'Discount Calc'!AR$11</f>
        <v>0</v>
      </c>
      <c r="AS38" s="345">
        <f>'Undisc Results'!AS38*'Discount Calc'!AS$11</f>
        <v>0</v>
      </c>
      <c r="AT38" s="345">
        <f>'Undisc Results'!AT38*'Discount Calc'!AT$11</f>
        <v>0</v>
      </c>
      <c r="AU38" s="345">
        <f>'Undisc Results'!AU38*'Discount Calc'!AU$11</f>
        <v>0</v>
      </c>
      <c r="AV38" s="345">
        <f>'Undisc Results'!AV38*'Discount Calc'!AV$11</f>
        <v>0</v>
      </c>
      <c r="AW38" s="345">
        <f>'Undisc Results'!AW38*'Discount Calc'!AW$11</f>
        <v>0</v>
      </c>
      <c r="AX38" s="345">
        <f>'Undisc Results'!AX38*'Discount Calc'!AX$11</f>
        <v>0</v>
      </c>
      <c r="AY38" s="345">
        <f>'Undisc Results'!AY38*'Discount Calc'!AY$11</f>
        <v>0</v>
      </c>
      <c r="AZ38" s="345">
        <f>'Undisc Results'!AZ38*'Discount Calc'!AZ$11</f>
        <v>0</v>
      </c>
    </row>
    <row r="39" spans="1:52" x14ac:dyDescent="0.25">
      <c r="E39" t="str">
        <f>'Undisc Results'!E39</f>
        <v>Cycling Facility Improvement</v>
      </c>
      <c r="G39" s="244" t="str">
        <f>'Undisc Results'!G39&amp;" in "&amp;$F$2</f>
        <v>2020$ in 2020</v>
      </c>
      <c r="H39" s="356">
        <f t="shared" ref="H39:H41" si="2">SUM(I39:AZ39)</f>
        <v>0</v>
      </c>
      <c r="I39" s="345">
        <f>'Undisc Results'!I39*'Discount Calc'!I$11</f>
        <v>0</v>
      </c>
      <c r="J39" s="345">
        <f>'Undisc Results'!J39*'Discount Calc'!J$11</f>
        <v>0</v>
      </c>
      <c r="K39" s="345">
        <f>'Undisc Results'!K39*'Discount Calc'!K$11</f>
        <v>0</v>
      </c>
      <c r="L39" s="345">
        <f>'Undisc Results'!L39*'Discount Calc'!L$11</f>
        <v>0</v>
      </c>
      <c r="M39" s="345">
        <f>'Undisc Results'!M39*'Discount Calc'!M$11</f>
        <v>0</v>
      </c>
      <c r="N39" s="345">
        <f>'Undisc Results'!N39*'Discount Calc'!N$11</f>
        <v>0</v>
      </c>
      <c r="O39" s="345">
        <f>'Undisc Results'!O39*'Discount Calc'!O$11</f>
        <v>0</v>
      </c>
      <c r="P39" s="345">
        <f>'Undisc Results'!P39*'Discount Calc'!P$11</f>
        <v>0</v>
      </c>
      <c r="Q39" s="345">
        <f>'Undisc Results'!Q39*'Discount Calc'!Q$11</f>
        <v>0</v>
      </c>
      <c r="R39" s="345">
        <f>'Undisc Results'!R39*'Discount Calc'!R$11</f>
        <v>0</v>
      </c>
      <c r="S39" s="345">
        <f>'Undisc Results'!S39*'Discount Calc'!S$11</f>
        <v>0</v>
      </c>
      <c r="T39" s="345">
        <f>'Undisc Results'!T39*'Discount Calc'!T$11</f>
        <v>0</v>
      </c>
      <c r="U39" s="345">
        <f>'Undisc Results'!U39*'Discount Calc'!U$11</f>
        <v>0</v>
      </c>
      <c r="V39" s="345">
        <f>'Undisc Results'!V39*'Discount Calc'!V$11</f>
        <v>0</v>
      </c>
      <c r="W39" s="345">
        <f>'Undisc Results'!W39*'Discount Calc'!W$11</f>
        <v>0</v>
      </c>
      <c r="X39" s="345">
        <f>'Undisc Results'!X39*'Discount Calc'!X$11</f>
        <v>0</v>
      </c>
      <c r="Y39" s="345">
        <f>'Undisc Results'!Y39*'Discount Calc'!Y$11</f>
        <v>0</v>
      </c>
      <c r="Z39" s="345">
        <f>'Undisc Results'!Z39*'Discount Calc'!Z$11</f>
        <v>0</v>
      </c>
      <c r="AA39" s="345">
        <f>'Undisc Results'!AA39*'Discount Calc'!AA$11</f>
        <v>0</v>
      </c>
      <c r="AB39" s="345">
        <f>'Undisc Results'!AB39*'Discount Calc'!AB$11</f>
        <v>0</v>
      </c>
      <c r="AC39" s="345">
        <f>'Undisc Results'!AC39*'Discount Calc'!AC$11</f>
        <v>0</v>
      </c>
      <c r="AD39" s="345">
        <f>'Undisc Results'!AD39*'Discount Calc'!AD$11</f>
        <v>0</v>
      </c>
      <c r="AE39" s="345">
        <f>'Undisc Results'!AE39*'Discount Calc'!AE$11</f>
        <v>0</v>
      </c>
      <c r="AF39" s="345">
        <f>'Undisc Results'!AF39*'Discount Calc'!AF$11</f>
        <v>0</v>
      </c>
      <c r="AG39" s="345">
        <f>'Undisc Results'!AG39*'Discount Calc'!AG$11</f>
        <v>0</v>
      </c>
      <c r="AH39" s="345">
        <f>'Undisc Results'!AH39*'Discount Calc'!AH$11</f>
        <v>0</v>
      </c>
      <c r="AI39" s="345">
        <f>'Undisc Results'!AI39*'Discount Calc'!AI$11</f>
        <v>0</v>
      </c>
      <c r="AJ39" s="345">
        <f>'Undisc Results'!AJ39*'Discount Calc'!AJ$11</f>
        <v>0</v>
      </c>
      <c r="AK39" s="345">
        <f>'Undisc Results'!AK39*'Discount Calc'!AK$11</f>
        <v>0</v>
      </c>
      <c r="AL39" s="345">
        <f>'Undisc Results'!AL39*'Discount Calc'!AL$11</f>
        <v>0</v>
      </c>
      <c r="AM39" s="345">
        <f>'Undisc Results'!AM39*'Discount Calc'!AM$11</f>
        <v>0</v>
      </c>
      <c r="AN39" s="345">
        <f>'Undisc Results'!AN39*'Discount Calc'!AN$11</f>
        <v>0</v>
      </c>
      <c r="AO39" s="345">
        <f>'Undisc Results'!AO39*'Discount Calc'!AO$11</f>
        <v>0</v>
      </c>
      <c r="AP39" s="345">
        <f>'Undisc Results'!AP39*'Discount Calc'!AP$11</f>
        <v>0</v>
      </c>
      <c r="AQ39" s="345">
        <f>'Undisc Results'!AQ39*'Discount Calc'!AQ$11</f>
        <v>0</v>
      </c>
      <c r="AR39" s="345">
        <f>'Undisc Results'!AR39*'Discount Calc'!AR$11</f>
        <v>0</v>
      </c>
      <c r="AS39" s="345">
        <f>'Undisc Results'!AS39*'Discount Calc'!AS$11</f>
        <v>0</v>
      </c>
      <c r="AT39" s="345">
        <f>'Undisc Results'!AT39*'Discount Calc'!AT$11</f>
        <v>0</v>
      </c>
      <c r="AU39" s="345">
        <f>'Undisc Results'!AU39*'Discount Calc'!AU$11</f>
        <v>0</v>
      </c>
      <c r="AV39" s="345">
        <f>'Undisc Results'!AV39*'Discount Calc'!AV$11</f>
        <v>0</v>
      </c>
      <c r="AW39" s="345">
        <f>'Undisc Results'!AW39*'Discount Calc'!AW$11</f>
        <v>0</v>
      </c>
      <c r="AX39" s="345">
        <f>'Undisc Results'!AX39*'Discount Calc'!AX$11</f>
        <v>0</v>
      </c>
      <c r="AY39" s="345">
        <f>'Undisc Results'!AY39*'Discount Calc'!AY$11</f>
        <v>0</v>
      </c>
      <c r="AZ39" s="345">
        <f>'Undisc Results'!AZ39*'Discount Calc'!AZ$11</f>
        <v>0</v>
      </c>
    </row>
    <row r="40" spans="1:52" x14ac:dyDescent="0.25">
      <c r="E40" t="str">
        <f>'Undisc Results'!E40</f>
        <v>Mortality Reduction Benefit - Walking</v>
      </c>
      <c r="G40" s="244" t="str">
        <f>'Undisc Results'!G40&amp;" in "&amp;$F$2</f>
        <v>2020$ in 2020</v>
      </c>
      <c r="H40" s="356">
        <f t="shared" si="2"/>
        <v>0</v>
      </c>
      <c r="I40" s="345">
        <f>'Undisc Results'!I40*'Discount Calc'!I$11</f>
        <v>0</v>
      </c>
      <c r="J40" s="345">
        <f>'Undisc Results'!J40*'Discount Calc'!J$11</f>
        <v>0</v>
      </c>
      <c r="K40" s="345">
        <f>'Undisc Results'!K40*'Discount Calc'!K$11</f>
        <v>0</v>
      </c>
      <c r="L40" s="345">
        <f>'Undisc Results'!L40*'Discount Calc'!L$11</f>
        <v>0</v>
      </c>
      <c r="M40" s="345">
        <f>'Undisc Results'!M40*'Discount Calc'!M$11</f>
        <v>0</v>
      </c>
      <c r="N40" s="345">
        <f>'Undisc Results'!N40*'Discount Calc'!N$11</f>
        <v>0</v>
      </c>
      <c r="O40" s="345">
        <f>'Undisc Results'!O40*'Discount Calc'!O$11</f>
        <v>0</v>
      </c>
      <c r="P40" s="345">
        <f>'Undisc Results'!P40*'Discount Calc'!P$11</f>
        <v>0</v>
      </c>
      <c r="Q40" s="345">
        <f>'Undisc Results'!Q40*'Discount Calc'!Q$11</f>
        <v>0</v>
      </c>
      <c r="R40" s="345">
        <f>'Undisc Results'!R40*'Discount Calc'!R$11</f>
        <v>0</v>
      </c>
      <c r="S40" s="345">
        <f>'Undisc Results'!S40*'Discount Calc'!S$11</f>
        <v>0</v>
      </c>
      <c r="T40" s="345">
        <f>'Undisc Results'!T40*'Discount Calc'!T$11</f>
        <v>0</v>
      </c>
      <c r="U40" s="345">
        <f>'Undisc Results'!U40*'Discount Calc'!U$11</f>
        <v>0</v>
      </c>
      <c r="V40" s="345">
        <f>'Undisc Results'!V40*'Discount Calc'!V$11</f>
        <v>0</v>
      </c>
      <c r="W40" s="345">
        <f>'Undisc Results'!W40*'Discount Calc'!W$11</f>
        <v>0</v>
      </c>
      <c r="X40" s="345">
        <f>'Undisc Results'!X40*'Discount Calc'!X$11</f>
        <v>0</v>
      </c>
      <c r="Y40" s="345">
        <f>'Undisc Results'!Y40*'Discount Calc'!Y$11</f>
        <v>0</v>
      </c>
      <c r="Z40" s="345">
        <f>'Undisc Results'!Z40*'Discount Calc'!Z$11</f>
        <v>0</v>
      </c>
      <c r="AA40" s="345">
        <f>'Undisc Results'!AA40*'Discount Calc'!AA$11</f>
        <v>0</v>
      </c>
      <c r="AB40" s="345">
        <f>'Undisc Results'!AB40*'Discount Calc'!AB$11</f>
        <v>0</v>
      </c>
      <c r="AC40" s="345">
        <f>'Undisc Results'!AC40*'Discount Calc'!AC$11</f>
        <v>0</v>
      </c>
      <c r="AD40" s="345">
        <f>'Undisc Results'!AD40*'Discount Calc'!AD$11</f>
        <v>0</v>
      </c>
      <c r="AE40" s="345">
        <f>'Undisc Results'!AE40*'Discount Calc'!AE$11</f>
        <v>0</v>
      </c>
      <c r="AF40" s="345">
        <f>'Undisc Results'!AF40*'Discount Calc'!AF$11</f>
        <v>0</v>
      </c>
      <c r="AG40" s="345">
        <f>'Undisc Results'!AG40*'Discount Calc'!AG$11</f>
        <v>0</v>
      </c>
      <c r="AH40" s="345">
        <f>'Undisc Results'!AH40*'Discount Calc'!AH$11</f>
        <v>0</v>
      </c>
      <c r="AI40" s="345">
        <f>'Undisc Results'!AI40*'Discount Calc'!AI$11</f>
        <v>0</v>
      </c>
      <c r="AJ40" s="345">
        <f>'Undisc Results'!AJ40*'Discount Calc'!AJ$11</f>
        <v>0</v>
      </c>
      <c r="AK40" s="345">
        <f>'Undisc Results'!AK40*'Discount Calc'!AK$11</f>
        <v>0</v>
      </c>
      <c r="AL40" s="345">
        <f>'Undisc Results'!AL40*'Discount Calc'!AL$11</f>
        <v>0</v>
      </c>
      <c r="AM40" s="345">
        <f>'Undisc Results'!AM40*'Discount Calc'!AM$11</f>
        <v>0</v>
      </c>
      <c r="AN40" s="345">
        <f>'Undisc Results'!AN40*'Discount Calc'!AN$11</f>
        <v>0</v>
      </c>
      <c r="AO40" s="345">
        <f>'Undisc Results'!AO40*'Discount Calc'!AO$11</f>
        <v>0</v>
      </c>
      <c r="AP40" s="345">
        <f>'Undisc Results'!AP40*'Discount Calc'!AP$11</f>
        <v>0</v>
      </c>
      <c r="AQ40" s="345">
        <f>'Undisc Results'!AQ40*'Discount Calc'!AQ$11</f>
        <v>0</v>
      </c>
      <c r="AR40" s="345">
        <f>'Undisc Results'!AR40*'Discount Calc'!AR$11</f>
        <v>0</v>
      </c>
      <c r="AS40" s="345">
        <f>'Undisc Results'!AS40*'Discount Calc'!AS$11</f>
        <v>0</v>
      </c>
      <c r="AT40" s="345">
        <f>'Undisc Results'!AT40*'Discount Calc'!AT$11</f>
        <v>0</v>
      </c>
      <c r="AU40" s="345">
        <f>'Undisc Results'!AU40*'Discount Calc'!AU$11</f>
        <v>0</v>
      </c>
      <c r="AV40" s="345">
        <f>'Undisc Results'!AV40*'Discount Calc'!AV$11</f>
        <v>0</v>
      </c>
      <c r="AW40" s="345">
        <f>'Undisc Results'!AW40*'Discount Calc'!AW$11</f>
        <v>0</v>
      </c>
      <c r="AX40" s="345">
        <f>'Undisc Results'!AX40*'Discount Calc'!AX$11</f>
        <v>0</v>
      </c>
      <c r="AY40" s="345">
        <f>'Undisc Results'!AY40*'Discount Calc'!AY$11</f>
        <v>0</v>
      </c>
      <c r="AZ40" s="345">
        <f>'Undisc Results'!AZ40*'Discount Calc'!AZ$11</f>
        <v>0</v>
      </c>
    </row>
    <row r="41" spans="1:52" x14ac:dyDescent="0.25">
      <c r="E41" t="str">
        <f>'Undisc Results'!E41</f>
        <v>Mortality Reduction Benefit - Cycling</v>
      </c>
      <c r="G41" s="244" t="str">
        <f>'Undisc Results'!G41&amp;" in "&amp;$F$2</f>
        <v>2020$ in 2020</v>
      </c>
      <c r="H41" s="356">
        <f t="shared" si="2"/>
        <v>0</v>
      </c>
      <c r="I41" s="345">
        <f>'Undisc Results'!I41*'Discount Calc'!I$11</f>
        <v>0</v>
      </c>
      <c r="J41" s="345">
        <f>'Undisc Results'!J41*'Discount Calc'!J$11</f>
        <v>0</v>
      </c>
      <c r="K41" s="345">
        <f>'Undisc Results'!K41*'Discount Calc'!K$11</f>
        <v>0</v>
      </c>
      <c r="L41" s="345">
        <f>'Undisc Results'!L41*'Discount Calc'!L$11</f>
        <v>0</v>
      </c>
      <c r="M41" s="345">
        <f>'Undisc Results'!M41*'Discount Calc'!M$11</f>
        <v>0</v>
      </c>
      <c r="N41" s="345">
        <f>'Undisc Results'!N41*'Discount Calc'!N$11</f>
        <v>0</v>
      </c>
      <c r="O41" s="345">
        <f>'Undisc Results'!O41*'Discount Calc'!O$11</f>
        <v>0</v>
      </c>
      <c r="P41" s="345">
        <f>'Undisc Results'!P41*'Discount Calc'!P$11</f>
        <v>0</v>
      </c>
      <c r="Q41" s="345">
        <f>'Undisc Results'!Q41*'Discount Calc'!Q$11</f>
        <v>0</v>
      </c>
      <c r="R41" s="345">
        <f>'Undisc Results'!R41*'Discount Calc'!R$11</f>
        <v>0</v>
      </c>
      <c r="S41" s="345">
        <f>'Undisc Results'!S41*'Discount Calc'!S$11</f>
        <v>0</v>
      </c>
      <c r="T41" s="345">
        <f>'Undisc Results'!T41*'Discount Calc'!T$11</f>
        <v>0</v>
      </c>
      <c r="U41" s="345">
        <f>'Undisc Results'!U41*'Discount Calc'!U$11</f>
        <v>0</v>
      </c>
      <c r="V41" s="345">
        <f>'Undisc Results'!V41*'Discount Calc'!V$11</f>
        <v>0</v>
      </c>
      <c r="W41" s="345">
        <f>'Undisc Results'!W41*'Discount Calc'!W$11</f>
        <v>0</v>
      </c>
      <c r="X41" s="345">
        <f>'Undisc Results'!X41*'Discount Calc'!X$11</f>
        <v>0</v>
      </c>
      <c r="Y41" s="345">
        <f>'Undisc Results'!Y41*'Discount Calc'!Y$11</f>
        <v>0</v>
      </c>
      <c r="Z41" s="345">
        <f>'Undisc Results'!Z41*'Discount Calc'!Z$11</f>
        <v>0</v>
      </c>
      <c r="AA41" s="345">
        <f>'Undisc Results'!AA41*'Discount Calc'!AA$11</f>
        <v>0</v>
      </c>
      <c r="AB41" s="345">
        <f>'Undisc Results'!AB41*'Discount Calc'!AB$11</f>
        <v>0</v>
      </c>
      <c r="AC41" s="345">
        <f>'Undisc Results'!AC41*'Discount Calc'!AC$11</f>
        <v>0</v>
      </c>
      <c r="AD41" s="345">
        <f>'Undisc Results'!AD41*'Discount Calc'!AD$11</f>
        <v>0</v>
      </c>
      <c r="AE41" s="345">
        <f>'Undisc Results'!AE41*'Discount Calc'!AE$11</f>
        <v>0</v>
      </c>
      <c r="AF41" s="345">
        <f>'Undisc Results'!AF41*'Discount Calc'!AF$11</f>
        <v>0</v>
      </c>
      <c r="AG41" s="345">
        <f>'Undisc Results'!AG41*'Discount Calc'!AG$11</f>
        <v>0</v>
      </c>
      <c r="AH41" s="345">
        <f>'Undisc Results'!AH41*'Discount Calc'!AH$11</f>
        <v>0</v>
      </c>
      <c r="AI41" s="345">
        <f>'Undisc Results'!AI41*'Discount Calc'!AI$11</f>
        <v>0</v>
      </c>
      <c r="AJ41" s="345">
        <f>'Undisc Results'!AJ41*'Discount Calc'!AJ$11</f>
        <v>0</v>
      </c>
      <c r="AK41" s="345">
        <f>'Undisc Results'!AK41*'Discount Calc'!AK$11</f>
        <v>0</v>
      </c>
      <c r="AL41" s="345">
        <f>'Undisc Results'!AL41*'Discount Calc'!AL$11</f>
        <v>0</v>
      </c>
      <c r="AM41" s="345">
        <f>'Undisc Results'!AM41*'Discount Calc'!AM$11</f>
        <v>0</v>
      </c>
      <c r="AN41" s="345">
        <f>'Undisc Results'!AN41*'Discount Calc'!AN$11</f>
        <v>0</v>
      </c>
      <c r="AO41" s="345">
        <f>'Undisc Results'!AO41*'Discount Calc'!AO$11</f>
        <v>0</v>
      </c>
      <c r="AP41" s="345">
        <f>'Undisc Results'!AP41*'Discount Calc'!AP$11</f>
        <v>0</v>
      </c>
      <c r="AQ41" s="345">
        <f>'Undisc Results'!AQ41*'Discount Calc'!AQ$11</f>
        <v>0</v>
      </c>
      <c r="AR41" s="345">
        <f>'Undisc Results'!AR41*'Discount Calc'!AR$11</f>
        <v>0</v>
      </c>
      <c r="AS41" s="345">
        <f>'Undisc Results'!AS41*'Discount Calc'!AS$11</f>
        <v>0</v>
      </c>
      <c r="AT41" s="345">
        <f>'Undisc Results'!AT41*'Discount Calc'!AT$11</f>
        <v>0</v>
      </c>
      <c r="AU41" s="345">
        <f>'Undisc Results'!AU41*'Discount Calc'!AU$11</f>
        <v>0</v>
      </c>
      <c r="AV41" s="345">
        <f>'Undisc Results'!AV41*'Discount Calc'!AV$11</f>
        <v>0</v>
      </c>
      <c r="AW41" s="345">
        <f>'Undisc Results'!AW41*'Discount Calc'!AW$11</f>
        <v>0</v>
      </c>
      <c r="AX41" s="345">
        <f>'Undisc Results'!AX41*'Discount Calc'!AX$11</f>
        <v>0</v>
      </c>
      <c r="AY41" s="345">
        <f>'Undisc Results'!AY41*'Discount Calc'!AY$11</f>
        <v>0</v>
      </c>
      <c r="AZ41" s="345">
        <f>'Undisc Results'!AZ41*'Discount Calc'!AZ$11</f>
        <v>0</v>
      </c>
    </row>
    <row r="42" spans="1:52" x14ac:dyDescent="0.25">
      <c r="A42" s="172"/>
      <c r="B42" s="172"/>
      <c r="C42" s="172"/>
      <c r="D42" s="172"/>
      <c r="E42" s="172" t="str">
        <f>'Undisc Results'!E42</f>
        <v>Emergency Response Benefit</v>
      </c>
      <c r="F42" s="172"/>
      <c r="G42" s="344" t="str">
        <f>'Undisc Results'!G42&amp;" in "&amp;$F$2</f>
        <v>2020$ in 2020</v>
      </c>
      <c r="H42" s="343">
        <f>SUM(I42:AZ42)</f>
        <v>0</v>
      </c>
      <c r="I42" s="345">
        <f>'Undisc Results'!I42*'Discount Calc'!I$11</f>
        <v>0</v>
      </c>
      <c r="J42" s="345">
        <f>'Undisc Results'!J42*'Discount Calc'!J$11</f>
        <v>0</v>
      </c>
      <c r="K42" s="345">
        <f>'Undisc Results'!K42*'Discount Calc'!K$11</f>
        <v>0</v>
      </c>
      <c r="L42" s="345">
        <f>'Undisc Results'!L42*'Discount Calc'!L$11</f>
        <v>0</v>
      </c>
      <c r="M42" s="345">
        <f>'Undisc Results'!M42*'Discount Calc'!M$11</f>
        <v>0</v>
      </c>
      <c r="N42" s="345">
        <f>'Undisc Results'!N42*'Discount Calc'!N$11</f>
        <v>0</v>
      </c>
      <c r="O42" s="345">
        <f>'Undisc Results'!O42*'Discount Calc'!O$11</f>
        <v>0</v>
      </c>
      <c r="P42" s="345">
        <f>'Undisc Results'!P42*'Discount Calc'!P$11</f>
        <v>0</v>
      </c>
      <c r="Q42" s="345">
        <f>'Undisc Results'!Q42*'Discount Calc'!Q$11</f>
        <v>0</v>
      </c>
      <c r="R42" s="345">
        <f>'Undisc Results'!R42*'Discount Calc'!R$11</f>
        <v>0</v>
      </c>
      <c r="S42" s="345">
        <f>'Undisc Results'!S42*'Discount Calc'!S$11</f>
        <v>0</v>
      </c>
      <c r="T42" s="345">
        <f>'Undisc Results'!T42*'Discount Calc'!T$11</f>
        <v>0</v>
      </c>
      <c r="U42" s="345">
        <f>'Undisc Results'!U42*'Discount Calc'!U$11</f>
        <v>0</v>
      </c>
      <c r="V42" s="345">
        <f>'Undisc Results'!V42*'Discount Calc'!V$11</f>
        <v>0</v>
      </c>
      <c r="W42" s="345">
        <f>'Undisc Results'!W42*'Discount Calc'!W$11</f>
        <v>0</v>
      </c>
      <c r="X42" s="345">
        <f>'Undisc Results'!X42*'Discount Calc'!X$11</f>
        <v>0</v>
      </c>
      <c r="Y42" s="345">
        <f>'Undisc Results'!Y42*'Discount Calc'!Y$11</f>
        <v>0</v>
      </c>
      <c r="Z42" s="345">
        <f>'Undisc Results'!Z42*'Discount Calc'!Z$11</f>
        <v>0</v>
      </c>
      <c r="AA42" s="345">
        <f>'Undisc Results'!AA42*'Discount Calc'!AA$11</f>
        <v>0</v>
      </c>
      <c r="AB42" s="345">
        <f>'Undisc Results'!AB42*'Discount Calc'!AB$11</f>
        <v>0</v>
      </c>
      <c r="AC42" s="345">
        <f>'Undisc Results'!AC42*'Discount Calc'!AC$11</f>
        <v>0</v>
      </c>
      <c r="AD42" s="345">
        <f>'Undisc Results'!AD42*'Discount Calc'!AD$11</f>
        <v>0</v>
      </c>
      <c r="AE42" s="345">
        <f>'Undisc Results'!AE42*'Discount Calc'!AE$11</f>
        <v>0</v>
      </c>
      <c r="AF42" s="345">
        <f>'Undisc Results'!AF42*'Discount Calc'!AF$11</f>
        <v>0</v>
      </c>
      <c r="AG42" s="345">
        <f>'Undisc Results'!AG42*'Discount Calc'!AG$11</f>
        <v>0</v>
      </c>
      <c r="AH42" s="345">
        <f>'Undisc Results'!AH42*'Discount Calc'!AH$11</f>
        <v>0</v>
      </c>
      <c r="AI42" s="345">
        <f>'Undisc Results'!AI42*'Discount Calc'!AI$11</f>
        <v>0</v>
      </c>
      <c r="AJ42" s="345">
        <f>'Undisc Results'!AJ42*'Discount Calc'!AJ$11</f>
        <v>0</v>
      </c>
      <c r="AK42" s="345">
        <f>'Undisc Results'!AK42*'Discount Calc'!AK$11</f>
        <v>0</v>
      </c>
      <c r="AL42" s="345">
        <f>'Undisc Results'!AL42*'Discount Calc'!AL$11</f>
        <v>0</v>
      </c>
      <c r="AM42" s="345">
        <f>'Undisc Results'!AM42*'Discount Calc'!AM$11</f>
        <v>0</v>
      </c>
      <c r="AN42" s="345">
        <f>'Undisc Results'!AN42*'Discount Calc'!AN$11</f>
        <v>0</v>
      </c>
      <c r="AO42" s="345">
        <f>'Undisc Results'!AO42*'Discount Calc'!AO$11</f>
        <v>0</v>
      </c>
      <c r="AP42" s="345">
        <f>'Undisc Results'!AP42*'Discount Calc'!AP$11</f>
        <v>0</v>
      </c>
      <c r="AQ42" s="345">
        <f>'Undisc Results'!AQ42*'Discount Calc'!AQ$11</f>
        <v>0</v>
      </c>
      <c r="AR42" s="345">
        <f>'Undisc Results'!AR42*'Discount Calc'!AR$11</f>
        <v>0</v>
      </c>
      <c r="AS42" s="345">
        <f>'Undisc Results'!AS42*'Discount Calc'!AS$11</f>
        <v>0</v>
      </c>
      <c r="AT42" s="345">
        <f>'Undisc Results'!AT42*'Discount Calc'!AT$11</f>
        <v>0</v>
      </c>
      <c r="AU42" s="345">
        <f>'Undisc Results'!AU42*'Discount Calc'!AU$11</f>
        <v>0</v>
      </c>
      <c r="AV42" s="345">
        <f>'Undisc Results'!AV42*'Discount Calc'!AV$11</f>
        <v>0</v>
      </c>
      <c r="AW42" s="345">
        <f>'Undisc Results'!AW42*'Discount Calc'!AW$11</f>
        <v>0</v>
      </c>
      <c r="AX42" s="345">
        <f>'Undisc Results'!AX42*'Discount Calc'!AX$11</f>
        <v>0</v>
      </c>
      <c r="AY42" s="345">
        <f>'Undisc Results'!AY42*'Discount Calc'!AY$11</f>
        <v>0</v>
      </c>
      <c r="AZ42" s="345">
        <f>'Undisc Results'!AZ42*'Discount Calc'!AZ$11</f>
        <v>0</v>
      </c>
    </row>
    <row r="43" spans="1:52" x14ac:dyDescent="0.25">
      <c r="A43" s="172"/>
      <c r="B43" s="172"/>
      <c r="C43" s="172"/>
      <c r="D43" s="172"/>
      <c r="E43" s="172" t="str">
        <f>'Undisc Results'!E43</f>
        <v>Facility Improvements - Bus Stop</v>
      </c>
      <c r="F43" s="172"/>
      <c r="G43" s="344" t="str">
        <f>'Undisc Results'!G43&amp;" in "&amp;$F$2</f>
        <v>2020$ in 2020</v>
      </c>
      <c r="H43" s="343">
        <f t="shared" si="1"/>
        <v>0</v>
      </c>
      <c r="I43" s="345">
        <f>'Undisc Results'!I43*'Discount Calc'!I$11</f>
        <v>0</v>
      </c>
      <c r="J43" s="345">
        <f>'Undisc Results'!J43*'Discount Calc'!J$11</f>
        <v>0</v>
      </c>
      <c r="K43" s="345">
        <f>'Undisc Results'!K43*'Discount Calc'!K$11</f>
        <v>0</v>
      </c>
      <c r="L43" s="345">
        <f>'Undisc Results'!L43*'Discount Calc'!L$11</f>
        <v>0</v>
      </c>
      <c r="M43" s="345">
        <f>'Undisc Results'!M43*'Discount Calc'!M$11</f>
        <v>0</v>
      </c>
      <c r="N43" s="345">
        <f>'Undisc Results'!N43*'Discount Calc'!N$11</f>
        <v>0</v>
      </c>
      <c r="O43" s="345">
        <f>'Undisc Results'!O43*'Discount Calc'!O$11</f>
        <v>0</v>
      </c>
      <c r="P43" s="345">
        <f>'Undisc Results'!P43*'Discount Calc'!P$11</f>
        <v>0</v>
      </c>
      <c r="Q43" s="345">
        <f>'Undisc Results'!Q43*'Discount Calc'!Q$11</f>
        <v>0</v>
      </c>
      <c r="R43" s="345">
        <f>'Undisc Results'!R43*'Discount Calc'!R$11</f>
        <v>0</v>
      </c>
      <c r="S43" s="345">
        <f>'Undisc Results'!S43*'Discount Calc'!S$11</f>
        <v>0</v>
      </c>
      <c r="T43" s="345">
        <f>'Undisc Results'!T43*'Discount Calc'!T$11</f>
        <v>0</v>
      </c>
      <c r="U43" s="345">
        <f>'Undisc Results'!U43*'Discount Calc'!U$11</f>
        <v>0</v>
      </c>
      <c r="V43" s="345">
        <f>'Undisc Results'!V43*'Discount Calc'!V$11</f>
        <v>0</v>
      </c>
      <c r="W43" s="345">
        <f>'Undisc Results'!W43*'Discount Calc'!W$11</f>
        <v>0</v>
      </c>
      <c r="X43" s="345">
        <f>'Undisc Results'!X43*'Discount Calc'!X$11</f>
        <v>0</v>
      </c>
      <c r="Y43" s="345">
        <f>'Undisc Results'!Y43*'Discount Calc'!Y$11</f>
        <v>0</v>
      </c>
      <c r="Z43" s="345">
        <f>'Undisc Results'!Z43*'Discount Calc'!Z$11</f>
        <v>0</v>
      </c>
      <c r="AA43" s="345">
        <f>'Undisc Results'!AA43*'Discount Calc'!AA$11</f>
        <v>0</v>
      </c>
      <c r="AB43" s="345">
        <f>'Undisc Results'!AB43*'Discount Calc'!AB$11</f>
        <v>0</v>
      </c>
      <c r="AC43" s="345">
        <f>'Undisc Results'!AC43*'Discount Calc'!AC$11</f>
        <v>0</v>
      </c>
      <c r="AD43" s="345">
        <f>'Undisc Results'!AD43*'Discount Calc'!AD$11</f>
        <v>0</v>
      </c>
      <c r="AE43" s="345">
        <f>'Undisc Results'!AE43*'Discount Calc'!AE$11</f>
        <v>0</v>
      </c>
      <c r="AF43" s="345">
        <f>'Undisc Results'!AF43*'Discount Calc'!AF$11</f>
        <v>0</v>
      </c>
      <c r="AG43" s="345">
        <f>'Undisc Results'!AG43*'Discount Calc'!AG$11</f>
        <v>0</v>
      </c>
      <c r="AH43" s="345">
        <f>'Undisc Results'!AH43*'Discount Calc'!AH$11</f>
        <v>0</v>
      </c>
      <c r="AI43" s="345">
        <f>'Undisc Results'!AI43*'Discount Calc'!AI$11</f>
        <v>0</v>
      </c>
      <c r="AJ43" s="345">
        <f>'Undisc Results'!AJ43*'Discount Calc'!AJ$11</f>
        <v>0</v>
      </c>
      <c r="AK43" s="345">
        <f>'Undisc Results'!AK43*'Discount Calc'!AK$11</f>
        <v>0</v>
      </c>
      <c r="AL43" s="345">
        <f>'Undisc Results'!AL43*'Discount Calc'!AL$11</f>
        <v>0</v>
      </c>
      <c r="AM43" s="345">
        <f>'Undisc Results'!AM43*'Discount Calc'!AM$11</f>
        <v>0</v>
      </c>
      <c r="AN43" s="345">
        <f>'Undisc Results'!AN43*'Discount Calc'!AN$11</f>
        <v>0</v>
      </c>
      <c r="AO43" s="345">
        <f>'Undisc Results'!AO43*'Discount Calc'!AO$11</f>
        <v>0</v>
      </c>
      <c r="AP43" s="345">
        <f>'Undisc Results'!AP43*'Discount Calc'!AP$11</f>
        <v>0</v>
      </c>
      <c r="AQ43" s="345">
        <f>'Undisc Results'!AQ43*'Discount Calc'!AQ$11</f>
        <v>0</v>
      </c>
      <c r="AR43" s="345">
        <f>'Undisc Results'!AR43*'Discount Calc'!AR$11</f>
        <v>0</v>
      </c>
      <c r="AS43" s="345">
        <f>'Undisc Results'!AS43*'Discount Calc'!AS$11</f>
        <v>0</v>
      </c>
      <c r="AT43" s="345">
        <f>'Undisc Results'!AT43*'Discount Calc'!AT$11</f>
        <v>0</v>
      </c>
      <c r="AU43" s="345">
        <f>'Undisc Results'!AU43*'Discount Calc'!AU$11</f>
        <v>0</v>
      </c>
      <c r="AV43" s="345">
        <f>'Undisc Results'!AV43*'Discount Calc'!AV$11</f>
        <v>0</v>
      </c>
      <c r="AW43" s="345">
        <f>'Undisc Results'!AW43*'Discount Calc'!AW$11</f>
        <v>0</v>
      </c>
      <c r="AX43" s="345">
        <f>'Undisc Results'!AX43*'Discount Calc'!AX$11</f>
        <v>0</v>
      </c>
      <c r="AY43" s="345">
        <f>'Undisc Results'!AY43*'Discount Calc'!AY$11</f>
        <v>0</v>
      </c>
      <c r="AZ43" s="345">
        <f>'Undisc Results'!AZ43*'Discount Calc'!AZ$11</f>
        <v>0</v>
      </c>
    </row>
    <row r="44" spans="1:52" x14ac:dyDescent="0.25">
      <c r="A44" s="172"/>
      <c r="B44" s="172"/>
      <c r="C44" s="172"/>
      <c r="D44" s="172"/>
      <c r="E44" s="172" t="str">
        <f>'Undisc Results'!E44</f>
        <v>Facility Improvements - Light Rail/Streetcar Stop</v>
      </c>
      <c r="F44" s="172"/>
      <c r="G44" s="344" t="str">
        <f>'Undisc Results'!G44&amp;" in "&amp;$F$2</f>
        <v>2020$ in 2020</v>
      </c>
      <c r="H44" s="343">
        <f t="shared" si="1"/>
        <v>0</v>
      </c>
      <c r="I44" s="345">
        <f>'Undisc Results'!I44*'Discount Calc'!I$11</f>
        <v>0</v>
      </c>
      <c r="J44" s="345">
        <f>'Undisc Results'!J44*'Discount Calc'!J$11</f>
        <v>0</v>
      </c>
      <c r="K44" s="345">
        <f>'Undisc Results'!K44*'Discount Calc'!K$11</f>
        <v>0</v>
      </c>
      <c r="L44" s="345">
        <f>'Undisc Results'!L44*'Discount Calc'!L$11</f>
        <v>0</v>
      </c>
      <c r="M44" s="345">
        <f>'Undisc Results'!M44*'Discount Calc'!M$11</f>
        <v>0</v>
      </c>
      <c r="N44" s="345">
        <f>'Undisc Results'!N44*'Discount Calc'!N$11</f>
        <v>0</v>
      </c>
      <c r="O44" s="345">
        <f>'Undisc Results'!O44*'Discount Calc'!O$11</f>
        <v>0</v>
      </c>
      <c r="P44" s="345">
        <f>'Undisc Results'!P44*'Discount Calc'!P$11</f>
        <v>0</v>
      </c>
      <c r="Q44" s="345">
        <f>'Undisc Results'!Q44*'Discount Calc'!Q$11</f>
        <v>0</v>
      </c>
      <c r="R44" s="345">
        <f>'Undisc Results'!R44*'Discount Calc'!R$11</f>
        <v>0</v>
      </c>
      <c r="S44" s="345">
        <f>'Undisc Results'!S44*'Discount Calc'!S$11</f>
        <v>0</v>
      </c>
      <c r="T44" s="345">
        <f>'Undisc Results'!T44*'Discount Calc'!T$11</f>
        <v>0</v>
      </c>
      <c r="U44" s="345">
        <f>'Undisc Results'!U44*'Discount Calc'!U$11</f>
        <v>0</v>
      </c>
      <c r="V44" s="345">
        <f>'Undisc Results'!V44*'Discount Calc'!V$11</f>
        <v>0</v>
      </c>
      <c r="W44" s="345">
        <f>'Undisc Results'!W44*'Discount Calc'!W$11</f>
        <v>0</v>
      </c>
      <c r="X44" s="345">
        <f>'Undisc Results'!X44*'Discount Calc'!X$11</f>
        <v>0</v>
      </c>
      <c r="Y44" s="345">
        <f>'Undisc Results'!Y44*'Discount Calc'!Y$11</f>
        <v>0</v>
      </c>
      <c r="Z44" s="345">
        <f>'Undisc Results'!Z44*'Discount Calc'!Z$11</f>
        <v>0</v>
      </c>
      <c r="AA44" s="345">
        <f>'Undisc Results'!AA44*'Discount Calc'!AA$11</f>
        <v>0</v>
      </c>
      <c r="AB44" s="345">
        <f>'Undisc Results'!AB44*'Discount Calc'!AB$11</f>
        <v>0</v>
      </c>
      <c r="AC44" s="345">
        <f>'Undisc Results'!AC44*'Discount Calc'!AC$11</f>
        <v>0</v>
      </c>
      <c r="AD44" s="345">
        <f>'Undisc Results'!AD44*'Discount Calc'!AD$11</f>
        <v>0</v>
      </c>
      <c r="AE44" s="345">
        <f>'Undisc Results'!AE44*'Discount Calc'!AE$11</f>
        <v>0</v>
      </c>
      <c r="AF44" s="345">
        <f>'Undisc Results'!AF44*'Discount Calc'!AF$11</f>
        <v>0</v>
      </c>
      <c r="AG44" s="345">
        <f>'Undisc Results'!AG44*'Discount Calc'!AG$11</f>
        <v>0</v>
      </c>
      <c r="AH44" s="345">
        <f>'Undisc Results'!AH44*'Discount Calc'!AH$11</f>
        <v>0</v>
      </c>
      <c r="AI44" s="345">
        <f>'Undisc Results'!AI44*'Discount Calc'!AI$11</f>
        <v>0</v>
      </c>
      <c r="AJ44" s="345">
        <f>'Undisc Results'!AJ44*'Discount Calc'!AJ$11</f>
        <v>0</v>
      </c>
      <c r="AK44" s="345">
        <f>'Undisc Results'!AK44*'Discount Calc'!AK$11</f>
        <v>0</v>
      </c>
      <c r="AL44" s="345">
        <f>'Undisc Results'!AL44*'Discount Calc'!AL$11</f>
        <v>0</v>
      </c>
      <c r="AM44" s="345">
        <f>'Undisc Results'!AM44*'Discount Calc'!AM$11</f>
        <v>0</v>
      </c>
      <c r="AN44" s="345">
        <f>'Undisc Results'!AN44*'Discount Calc'!AN$11</f>
        <v>0</v>
      </c>
      <c r="AO44" s="345">
        <f>'Undisc Results'!AO44*'Discount Calc'!AO$11</f>
        <v>0</v>
      </c>
      <c r="AP44" s="345">
        <f>'Undisc Results'!AP44*'Discount Calc'!AP$11</f>
        <v>0</v>
      </c>
      <c r="AQ44" s="345">
        <f>'Undisc Results'!AQ44*'Discount Calc'!AQ$11</f>
        <v>0</v>
      </c>
      <c r="AR44" s="345">
        <f>'Undisc Results'!AR44*'Discount Calc'!AR$11</f>
        <v>0</v>
      </c>
      <c r="AS44" s="345">
        <f>'Undisc Results'!AS44*'Discount Calc'!AS$11</f>
        <v>0</v>
      </c>
      <c r="AT44" s="345">
        <f>'Undisc Results'!AT44*'Discount Calc'!AT$11</f>
        <v>0</v>
      </c>
      <c r="AU44" s="345">
        <f>'Undisc Results'!AU44*'Discount Calc'!AU$11</f>
        <v>0</v>
      </c>
      <c r="AV44" s="345">
        <f>'Undisc Results'!AV44*'Discount Calc'!AV$11</f>
        <v>0</v>
      </c>
      <c r="AW44" s="345">
        <f>'Undisc Results'!AW44*'Discount Calc'!AW$11</f>
        <v>0</v>
      </c>
      <c r="AX44" s="345">
        <f>'Undisc Results'!AX44*'Discount Calc'!AX$11</f>
        <v>0</v>
      </c>
      <c r="AY44" s="345">
        <f>'Undisc Results'!AY44*'Discount Calc'!AY$11</f>
        <v>0</v>
      </c>
      <c r="AZ44" s="345">
        <f>'Undisc Results'!AZ44*'Discount Calc'!AZ$11</f>
        <v>0</v>
      </c>
    </row>
    <row r="45" spans="1:52" x14ac:dyDescent="0.25">
      <c r="A45" s="172"/>
      <c r="B45" s="172"/>
      <c r="C45" s="172"/>
      <c r="D45" s="172"/>
      <c r="E45" s="172" t="str">
        <f>'Undisc Results'!E45</f>
        <v>Facility Improvements - Rail Station</v>
      </c>
      <c r="F45" s="172"/>
      <c r="G45" s="344" t="str">
        <f>'Undisc Results'!G45&amp;" in "&amp;$F$2</f>
        <v>2020$ in 2020</v>
      </c>
      <c r="H45" s="343">
        <f t="shared" si="1"/>
        <v>0</v>
      </c>
      <c r="I45" s="345">
        <f>'Undisc Results'!I45*'Discount Calc'!I$11</f>
        <v>0</v>
      </c>
      <c r="J45" s="345">
        <f>'Undisc Results'!J45*'Discount Calc'!J$11</f>
        <v>0</v>
      </c>
      <c r="K45" s="345">
        <f>'Undisc Results'!K45*'Discount Calc'!K$11</f>
        <v>0</v>
      </c>
      <c r="L45" s="345">
        <f>'Undisc Results'!L45*'Discount Calc'!L$11</f>
        <v>0</v>
      </c>
      <c r="M45" s="345">
        <f>'Undisc Results'!M45*'Discount Calc'!M$11</f>
        <v>0</v>
      </c>
      <c r="N45" s="345">
        <f>'Undisc Results'!N45*'Discount Calc'!N$11</f>
        <v>0</v>
      </c>
      <c r="O45" s="345">
        <f>'Undisc Results'!O45*'Discount Calc'!O$11</f>
        <v>0</v>
      </c>
      <c r="P45" s="345">
        <f>'Undisc Results'!P45*'Discount Calc'!P$11</f>
        <v>0</v>
      </c>
      <c r="Q45" s="345">
        <f>'Undisc Results'!Q45*'Discount Calc'!Q$11</f>
        <v>0</v>
      </c>
      <c r="R45" s="345">
        <f>'Undisc Results'!R45*'Discount Calc'!R$11</f>
        <v>0</v>
      </c>
      <c r="S45" s="345">
        <f>'Undisc Results'!S45*'Discount Calc'!S$11</f>
        <v>0</v>
      </c>
      <c r="T45" s="345">
        <f>'Undisc Results'!T45*'Discount Calc'!T$11</f>
        <v>0</v>
      </c>
      <c r="U45" s="345">
        <f>'Undisc Results'!U45*'Discount Calc'!U$11</f>
        <v>0</v>
      </c>
      <c r="V45" s="345">
        <f>'Undisc Results'!V45*'Discount Calc'!V$11</f>
        <v>0</v>
      </c>
      <c r="W45" s="345">
        <f>'Undisc Results'!W45*'Discount Calc'!W$11</f>
        <v>0</v>
      </c>
      <c r="X45" s="345">
        <f>'Undisc Results'!X45*'Discount Calc'!X$11</f>
        <v>0</v>
      </c>
      <c r="Y45" s="345">
        <f>'Undisc Results'!Y45*'Discount Calc'!Y$11</f>
        <v>0</v>
      </c>
      <c r="Z45" s="345">
        <f>'Undisc Results'!Z45*'Discount Calc'!Z$11</f>
        <v>0</v>
      </c>
      <c r="AA45" s="345">
        <f>'Undisc Results'!AA45*'Discount Calc'!AA$11</f>
        <v>0</v>
      </c>
      <c r="AB45" s="345">
        <f>'Undisc Results'!AB45*'Discount Calc'!AB$11</f>
        <v>0</v>
      </c>
      <c r="AC45" s="345">
        <f>'Undisc Results'!AC45*'Discount Calc'!AC$11</f>
        <v>0</v>
      </c>
      <c r="AD45" s="345">
        <f>'Undisc Results'!AD45*'Discount Calc'!AD$11</f>
        <v>0</v>
      </c>
      <c r="AE45" s="345">
        <f>'Undisc Results'!AE45*'Discount Calc'!AE$11</f>
        <v>0</v>
      </c>
      <c r="AF45" s="345">
        <f>'Undisc Results'!AF45*'Discount Calc'!AF$11</f>
        <v>0</v>
      </c>
      <c r="AG45" s="345">
        <f>'Undisc Results'!AG45*'Discount Calc'!AG$11</f>
        <v>0</v>
      </c>
      <c r="AH45" s="345">
        <f>'Undisc Results'!AH45*'Discount Calc'!AH$11</f>
        <v>0</v>
      </c>
      <c r="AI45" s="345">
        <f>'Undisc Results'!AI45*'Discount Calc'!AI$11</f>
        <v>0</v>
      </c>
      <c r="AJ45" s="345">
        <f>'Undisc Results'!AJ45*'Discount Calc'!AJ$11</f>
        <v>0</v>
      </c>
      <c r="AK45" s="345">
        <f>'Undisc Results'!AK45*'Discount Calc'!AK$11</f>
        <v>0</v>
      </c>
      <c r="AL45" s="345">
        <f>'Undisc Results'!AL45*'Discount Calc'!AL$11</f>
        <v>0</v>
      </c>
      <c r="AM45" s="345">
        <f>'Undisc Results'!AM45*'Discount Calc'!AM$11</f>
        <v>0</v>
      </c>
      <c r="AN45" s="345">
        <f>'Undisc Results'!AN45*'Discount Calc'!AN$11</f>
        <v>0</v>
      </c>
      <c r="AO45" s="345">
        <f>'Undisc Results'!AO45*'Discount Calc'!AO$11</f>
        <v>0</v>
      </c>
      <c r="AP45" s="345">
        <f>'Undisc Results'!AP45*'Discount Calc'!AP$11</f>
        <v>0</v>
      </c>
      <c r="AQ45" s="345">
        <f>'Undisc Results'!AQ45*'Discount Calc'!AQ$11</f>
        <v>0</v>
      </c>
      <c r="AR45" s="345">
        <f>'Undisc Results'!AR45*'Discount Calc'!AR$11</f>
        <v>0</v>
      </c>
      <c r="AS45" s="345">
        <f>'Undisc Results'!AS45*'Discount Calc'!AS$11</f>
        <v>0</v>
      </c>
      <c r="AT45" s="345">
        <f>'Undisc Results'!AT45*'Discount Calc'!AT$11</f>
        <v>0</v>
      </c>
      <c r="AU45" s="345">
        <f>'Undisc Results'!AU45*'Discount Calc'!AU$11</f>
        <v>0</v>
      </c>
      <c r="AV45" s="345">
        <f>'Undisc Results'!AV45*'Discount Calc'!AV$11</f>
        <v>0</v>
      </c>
      <c r="AW45" s="345">
        <f>'Undisc Results'!AW45*'Discount Calc'!AW$11</f>
        <v>0</v>
      </c>
      <c r="AX45" s="345">
        <f>'Undisc Results'!AX45*'Discount Calc'!AX$11</f>
        <v>0</v>
      </c>
      <c r="AY45" s="345">
        <f>'Undisc Results'!AY45*'Discount Calc'!AY$11</f>
        <v>0</v>
      </c>
      <c r="AZ45" s="345">
        <f>'Undisc Results'!AZ45*'Discount Calc'!AZ$11</f>
        <v>0</v>
      </c>
    </row>
    <row r="46" spans="1:52" x14ac:dyDescent="0.25">
      <c r="A46" s="172"/>
      <c r="B46" s="172"/>
      <c r="C46" s="172"/>
      <c r="D46" s="172"/>
      <c r="E46" s="172" t="str">
        <f>'Undisc Results'!E46</f>
        <v xml:space="preserve">Transit Vehicle Amenities - Bus </v>
      </c>
      <c r="F46" s="172"/>
      <c r="G46" s="344" t="str">
        <f>'Undisc Results'!G46&amp;" in "&amp;$F$2</f>
        <v>2020$ in 2020</v>
      </c>
      <c r="H46" s="343">
        <f t="shared" si="1"/>
        <v>0</v>
      </c>
      <c r="I46" s="345">
        <f>'Undisc Results'!I46*'Discount Calc'!I$11</f>
        <v>0</v>
      </c>
      <c r="J46" s="345">
        <f>'Undisc Results'!J46*'Discount Calc'!J$11</f>
        <v>0</v>
      </c>
      <c r="K46" s="345">
        <f>'Undisc Results'!K46*'Discount Calc'!K$11</f>
        <v>0</v>
      </c>
      <c r="L46" s="345">
        <f>'Undisc Results'!L46*'Discount Calc'!L$11</f>
        <v>0</v>
      </c>
      <c r="M46" s="345">
        <f>'Undisc Results'!M46*'Discount Calc'!M$11</f>
        <v>0</v>
      </c>
      <c r="N46" s="345">
        <f>'Undisc Results'!N46*'Discount Calc'!N$11</f>
        <v>0</v>
      </c>
      <c r="O46" s="345">
        <f>'Undisc Results'!O46*'Discount Calc'!O$11</f>
        <v>0</v>
      </c>
      <c r="P46" s="345">
        <f>'Undisc Results'!P46*'Discount Calc'!P$11</f>
        <v>0</v>
      </c>
      <c r="Q46" s="345">
        <f>'Undisc Results'!Q46*'Discount Calc'!Q$11</f>
        <v>0</v>
      </c>
      <c r="R46" s="345">
        <f>'Undisc Results'!R46*'Discount Calc'!R$11</f>
        <v>0</v>
      </c>
      <c r="S46" s="345">
        <f>'Undisc Results'!S46*'Discount Calc'!S$11</f>
        <v>0</v>
      </c>
      <c r="T46" s="345">
        <f>'Undisc Results'!T46*'Discount Calc'!T$11</f>
        <v>0</v>
      </c>
      <c r="U46" s="345">
        <f>'Undisc Results'!U46*'Discount Calc'!U$11</f>
        <v>0</v>
      </c>
      <c r="V46" s="345">
        <f>'Undisc Results'!V46*'Discount Calc'!V$11</f>
        <v>0</v>
      </c>
      <c r="W46" s="345">
        <f>'Undisc Results'!W46*'Discount Calc'!W$11</f>
        <v>0</v>
      </c>
      <c r="X46" s="345">
        <f>'Undisc Results'!X46*'Discount Calc'!X$11</f>
        <v>0</v>
      </c>
      <c r="Y46" s="345">
        <f>'Undisc Results'!Y46*'Discount Calc'!Y$11</f>
        <v>0</v>
      </c>
      <c r="Z46" s="345">
        <f>'Undisc Results'!Z46*'Discount Calc'!Z$11</f>
        <v>0</v>
      </c>
      <c r="AA46" s="345">
        <f>'Undisc Results'!AA46*'Discount Calc'!AA$11</f>
        <v>0</v>
      </c>
      <c r="AB46" s="345">
        <f>'Undisc Results'!AB46*'Discount Calc'!AB$11</f>
        <v>0</v>
      </c>
      <c r="AC46" s="345">
        <f>'Undisc Results'!AC46*'Discount Calc'!AC$11</f>
        <v>0</v>
      </c>
      <c r="AD46" s="345">
        <f>'Undisc Results'!AD46*'Discount Calc'!AD$11</f>
        <v>0</v>
      </c>
      <c r="AE46" s="345">
        <f>'Undisc Results'!AE46*'Discount Calc'!AE$11</f>
        <v>0</v>
      </c>
      <c r="AF46" s="345">
        <f>'Undisc Results'!AF46*'Discount Calc'!AF$11</f>
        <v>0</v>
      </c>
      <c r="AG46" s="345">
        <f>'Undisc Results'!AG46*'Discount Calc'!AG$11</f>
        <v>0</v>
      </c>
      <c r="AH46" s="345">
        <f>'Undisc Results'!AH46*'Discount Calc'!AH$11</f>
        <v>0</v>
      </c>
      <c r="AI46" s="345">
        <f>'Undisc Results'!AI46*'Discount Calc'!AI$11</f>
        <v>0</v>
      </c>
      <c r="AJ46" s="345">
        <f>'Undisc Results'!AJ46*'Discount Calc'!AJ$11</f>
        <v>0</v>
      </c>
      <c r="AK46" s="345">
        <f>'Undisc Results'!AK46*'Discount Calc'!AK$11</f>
        <v>0</v>
      </c>
      <c r="AL46" s="345">
        <f>'Undisc Results'!AL46*'Discount Calc'!AL$11</f>
        <v>0</v>
      </c>
      <c r="AM46" s="345">
        <f>'Undisc Results'!AM46*'Discount Calc'!AM$11</f>
        <v>0</v>
      </c>
      <c r="AN46" s="345">
        <f>'Undisc Results'!AN46*'Discount Calc'!AN$11</f>
        <v>0</v>
      </c>
      <c r="AO46" s="345">
        <f>'Undisc Results'!AO46*'Discount Calc'!AO$11</f>
        <v>0</v>
      </c>
      <c r="AP46" s="345">
        <f>'Undisc Results'!AP46*'Discount Calc'!AP$11</f>
        <v>0</v>
      </c>
      <c r="AQ46" s="345">
        <f>'Undisc Results'!AQ46*'Discount Calc'!AQ$11</f>
        <v>0</v>
      </c>
      <c r="AR46" s="345">
        <f>'Undisc Results'!AR46*'Discount Calc'!AR$11</f>
        <v>0</v>
      </c>
      <c r="AS46" s="345">
        <f>'Undisc Results'!AS46*'Discount Calc'!AS$11</f>
        <v>0</v>
      </c>
      <c r="AT46" s="345">
        <f>'Undisc Results'!AT46*'Discount Calc'!AT$11</f>
        <v>0</v>
      </c>
      <c r="AU46" s="345">
        <f>'Undisc Results'!AU46*'Discount Calc'!AU$11</f>
        <v>0</v>
      </c>
      <c r="AV46" s="345">
        <f>'Undisc Results'!AV46*'Discount Calc'!AV$11</f>
        <v>0</v>
      </c>
      <c r="AW46" s="345">
        <f>'Undisc Results'!AW46*'Discount Calc'!AW$11</f>
        <v>0</v>
      </c>
      <c r="AX46" s="345">
        <f>'Undisc Results'!AX46*'Discount Calc'!AX$11</f>
        <v>0</v>
      </c>
      <c r="AY46" s="345">
        <f>'Undisc Results'!AY46*'Discount Calc'!AY$11</f>
        <v>0</v>
      </c>
      <c r="AZ46" s="345">
        <f>'Undisc Results'!AZ46*'Discount Calc'!AZ$11</f>
        <v>0</v>
      </c>
    </row>
    <row r="47" spans="1:52" x14ac:dyDescent="0.25">
      <c r="A47" s="172"/>
      <c r="B47" s="172"/>
      <c r="C47" s="172"/>
      <c r="D47" s="172"/>
      <c r="E47" s="172" t="str">
        <f>'Undisc Results'!E47</f>
        <v xml:space="preserve">Transit Vehicle Amenities - Light Rail/Streetcar </v>
      </c>
      <c r="F47" s="172"/>
      <c r="G47" s="344" t="str">
        <f>'Undisc Results'!G47&amp;" in "&amp;$F$2</f>
        <v>2020$ in 2020</v>
      </c>
      <c r="H47" s="343">
        <f t="shared" si="1"/>
        <v>0</v>
      </c>
      <c r="I47" s="345">
        <f>'Undisc Results'!I47*'Discount Calc'!I$11</f>
        <v>0</v>
      </c>
      <c r="J47" s="345">
        <f>'Undisc Results'!J47*'Discount Calc'!J$11</f>
        <v>0</v>
      </c>
      <c r="K47" s="345">
        <f>'Undisc Results'!K47*'Discount Calc'!K$11</f>
        <v>0</v>
      </c>
      <c r="L47" s="345">
        <f>'Undisc Results'!L47*'Discount Calc'!L$11</f>
        <v>0</v>
      </c>
      <c r="M47" s="345">
        <f>'Undisc Results'!M47*'Discount Calc'!M$11</f>
        <v>0</v>
      </c>
      <c r="N47" s="345">
        <f>'Undisc Results'!N47*'Discount Calc'!N$11</f>
        <v>0</v>
      </c>
      <c r="O47" s="345">
        <f>'Undisc Results'!O47*'Discount Calc'!O$11</f>
        <v>0</v>
      </c>
      <c r="P47" s="345">
        <f>'Undisc Results'!P47*'Discount Calc'!P$11</f>
        <v>0</v>
      </c>
      <c r="Q47" s="345">
        <f>'Undisc Results'!Q47*'Discount Calc'!Q$11</f>
        <v>0</v>
      </c>
      <c r="R47" s="345">
        <f>'Undisc Results'!R47*'Discount Calc'!R$11</f>
        <v>0</v>
      </c>
      <c r="S47" s="345">
        <f>'Undisc Results'!S47*'Discount Calc'!S$11</f>
        <v>0</v>
      </c>
      <c r="T47" s="345">
        <f>'Undisc Results'!T47*'Discount Calc'!T$11</f>
        <v>0</v>
      </c>
      <c r="U47" s="345">
        <f>'Undisc Results'!U47*'Discount Calc'!U$11</f>
        <v>0</v>
      </c>
      <c r="V47" s="345">
        <f>'Undisc Results'!V47*'Discount Calc'!V$11</f>
        <v>0</v>
      </c>
      <c r="W47" s="345">
        <f>'Undisc Results'!W47*'Discount Calc'!W$11</f>
        <v>0</v>
      </c>
      <c r="X47" s="345">
        <f>'Undisc Results'!X47*'Discount Calc'!X$11</f>
        <v>0</v>
      </c>
      <c r="Y47" s="345">
        <f>'Undisc Results'!Y47*'Discount Calc'!Y$11</f>
        <v>0</v>
      </c>
      <c r="Z47" s="345">
        <f>'Undisc Results'!Z47*'Discount Calc'!Z$11</f>
        <v>0</v>
      </c>
      <c r="AA47" s="345">
        <f>'Undisc Results'!AA47*'Discount Calc'!AA$11</f>
        <v>0</v>
      </c>
      <c r="AB47" s="345">
        <f>'Undisc Results'!AB47*'Discount Calc'!AB$11</f>
        <v>0</v>
      </c>
      <c r="AC47" s="345">
        <f>'Undisc Results'!AC47*'Discount Calc'!AC$11</f>
        <v>0</v>
      </c>
      <c r="AD47" s="345">
        <f>'Undisc Results'!AD47*'Discount Calc'!AD$11</f>
        <v>0</v>
      </c>
      <c r="AE47" s="345">
        <f>'Undisc Results'!AE47*'Discount Calc'!AE$11</f>
        <v>0</v>
      </c>
      <c r="AF47" s="345">
        <f>'Undisc Results'!AF47*'Discount Calc'!AF$11</f>
        <v>0</v>
      </c>
      <c r="AG47" s="345">
        <f>'Undisc Results'!AG47*'Discount Calc'!AG$11</f>
        <v>0</v>
      </c>
      <c r="AH47" s="345">
        <f>'Undisc Results'!AH47*'Discount Calc'!AH$11</f>
        <v>0</v>
      </c>
      <c r="AI47" s="345">
        <f>'Undisc Results'!AI47*'Discount Calc'!AI$11</f>
        <v>0</v>
      </c>
      <c r="AJ47" s="345">
        <f>'Undisc Results'!AJ47*'Discount Calc'!AJ$11</f>
        <v>0</v>
      </c>
      <c r="AK47" s="345">
        <f>'Undisc Results'!AK47*'Discount Calc'!AK$11</f>
        <v>0</v>
      </c>
      <c r="AL47" s="345">
        <f>'Undisc Results'!AL47*'Discount Calc'!AL$11</f>
        <v>0</v>
      </c>
      <c r="AM47" s="345">
        <f>'Undisc Results'!AM47*'Discount Calc'!AM$11</f>
        <v>0</v>
      </c>
      <c r="AN47" s="345">
        <f>'Undisc Results'!AN47*'Discount Calc'!AN$11</f>
        <v>0</v>
      </c>
      <c r="AO47" s="345">
        <f>'Undisc Results'!AO47*'Discount Calc'!AO$11</f>
        <v>0</v>
      </c>
      <c r="AP47" s="345">
        <f>'Undisc Results'!AP47*'Discount Calc'!AP$11</f>
        <v>0</v>
      </c>
      <c r="AQ47" s="345">
        <f>'Undisc Results'!AQ47*'Discount Calc'!AQ$11</f>
        <v>0</v>
      </c>
      <c r="AR47" s="345">
        <f>'Undisc Results'!AR47*'Discount Calc'!AR$11</f>
        <v>0</v>
      </c>
      <c r="AS47" s="345">
        <f>'Undisc Results'!AS47*'Discount Calc'!AS$11</f>
        <v>0</v>
      </c>
      <c r="AT47" s="345">
        <f>'Undisc Results'!AT47*'Discount Calc'!AT$11</f>
        <v>0</v>
      </c>
      <c r="AU47" s="345">
        <f>'Undisc Results'!AU47*'Discount Calc'!AU$11</f>
        <v>0</v>
      </c>
      <c r="AV47" s="345">
        <f>'Undisc Results'!AV47*'Discount Calc'!AV$11</f>
        <v>0</v>
      </c>
      <c r="AW47" s="345">
        <f>'Undisc Results'!AW47*'Discount Calc'!AW$11</f>
        <v>0</v>
      </c>
      <c r="AX47" s="345">
        <f>'Undisc Results'!AX47*'Discount Calc'!AX$11</f>
        <v>0</v>
      </c>
      <c r="AY47" s="345">
        <f>'Undisc Results'!AY47*'Discount Calc'!AY$11</f>
        <v>0</v>
      </c>
      <c r="AZ47" s="345">
        <f>'Undisc Results'!AZ47*'Discount Calc'!AZ$11</f>
        <v>0</v>
      </c>
    </row>
    <row r="48" spans="1:52" x14ac:dyDescent="0.25">
      <c r="A48" s="172"/>
      <c r="B48" s="172"/>
      <c r="C48" s="172"/>
      <c r="D48" s="172"/>
      <c r="E48" s="172" t="str">
        <f>'Undisc Results'!E48</f>
        <v xml:space="preserve">Transit Vehicle Amenities - Rail </v>
      </c>
      <c r="F48" s="172"/>
      <c r="G48" s="344" t="str">
        <f>'Undisc Results'!G48&amp;" in "&amp;$F$2</f>
        <v>2020$ in 2020</v>
      </c>
      <c r="H48" s="343">
        <f t="shared" si="1"/>
        <v>0</v>
      </c>
      <c r="I48" s="345">
        <f>'Undisc Results'!I48*'Discount Calc'!I$11</f>
        <v>0</v>
      </c>
      <c r="J48" s="345">
        <f>'Undisc Results'!J48*'Discount Calc'!J$11</f>
        <v>0</v>
      </c>
      <c r="K48" s="345">
        <f>'Undisc Results'!K48*'Discount Calc'!K$11</f>
        <v>0</v>
      </c>
      <c r="L48" s="345">
        <f>'Undisc Results'!L48*'Discount Calc'!L$11</f>
        <v>0</v>
      </c>
      <c r="M48" s="345">
        <f>'Undisc Results'!M48*'Discount Calc'!M$11</f>
        <v>0</v>
      </c>
      <c r="N48" s="345">
        <f>'Undisc Results'!N48*'Discount Calc'!N$11</f>
        <v>0</v>
      </c>
      <c r="O48" s="345">
        <f>'Undisc Results'!O48*'Discount Calc'!O$11</f>
        <v>0</v>
      </c>
      <c r="P48" s="345">
        <f>'Undisc Results'!P48*'Discount Calc'!P$11</f>
        <v>0</v>
      </c>
      <c r="Q48" s="345">
        <f>'Undisc Results'!Q48*'Discount Calc'!Q$11</f>
        <v>0</v>
      </c>
      <c r="R48" s="345">
        <f>'Undisc Results'!R48*'Discount Calc'!R$11</f>
        <v>0</v>
      </c>
      <c r="S48" s="345">
        <f>'Undisc Results'!S48*'Discount Calc'!S$11</f>
        <v>0</v>
      </c>
      <c r="T48" s="345">
        <f>'Undisc Results'!T48*'Discount Calc'!T$11</f>
        <v>0</v>
      </c>
      <c r="U48" s="345">
        <f>'Undisc Results'!U48*'Discount Calc'!U$11</f>
        <v>0</v>
      </c>
      <c r="V48" s="345">
        <f>'Undisc Results'!V48*'Discount Calc'!V$11</f>
        <v>0</v>
      </c>
      <c r="W48" s="345">
        <f>'Undisc Results'!W48*'Discount Calc'!W$11</f>
        <v>0</v>
      </c>
      <c r="X48" s="345">
        <f>'Undisc Results'!X48*'Discount Calc'!X$11</f>
        <v>0</v>
      </c>
      <c r="Y48" s="345">
        <f>'Undisc Results'!Y48*'Discount Calc'!Y$11</f>
        <v>0</v>
      </c>
      <c r="Z48" s="345">
        <f>'Undisc Results'!Z48*'Discount Calc'!Z$11</f>
        <v>0</v>
      </c>
      <c r="AA48" s="345">
        <f>'Undisc Results'!AA48*'Discount Calc'!AA$11</f>
        <v>0</v>
      </c>
      <c r="AB48" s="345">
        <f>'Undisc Results'!AB48*'Discount Calc'!AB$11</f>
        <v>0</v>
      </c>
      <c r="AC48" s="345">
        <f>'Undisc Results'!AC48*'Discount Calc'!AC$11</f>
        <v>0</v>
      </c>
      <c r="AD48" s="345">
        <f>'Undisc Results'!AD48*'Discount Calc'!AD$11</f>
        <v>0</v>
      </c>
      <c r="AE48" s="345">
        <f>'Undisc Results'!AE48*'Discount Calc'!AE$11</f>
        <v>0</v>
      </c>
      <c r="AF48" s="345">
        <f>'Undisc Results'!AF48*'Discount Calc'!AF$11</f>
        <v>0</v>
      </c>
      <c r="AG48" s="345">
        <f>'Undisc Results'!AG48*'Discount Calc'!AG$11</f>
        <v>0</v>
      </c>
      <c r="AH48" s="345">
        <f>'Undisc Results'!AH48*'Discount Calc'!AH$11</f>
        <v>0</v>
      </c>
      <c r="AI48" s="345">
        <f>'Undisc Results'!AI48*'Discount Calc'!AI$11</f>
        <v>0</v>
      </c>
      <c r="AJ48" s="345">
        <f>'Undisc Results'!AJ48*'Discount Calc'!AJ$11</f>
        <v>0</v>
      </c>
      <c r="AK48" s="345">
        <f>'Undisc Results'!AK48*'Discount Calc'!AK$11</f>
        <v>0</v>
      </c>
      <c r="AL48" s="345">
        <f>'Undisc Results'!AL48*'Discount Calc'!AL$11</f>
        <v>0</v>
      </c>
      <c r="AM48" s="345">
        <f>'Undisc Results'!AM48*'Discount Calc'!AM$11</f>
        <v>0</v>
      </c>
      <c r="AN48" s="345">
        <f>'Undisc Results'!AN48*'Discount Calc'!AN$11</f>
        <v>0</v>
      </c>
      <c r="AO48" s="345">
        <f>'Undisc Results'!AO48*'Discount Calc'!AO$11</f>
        <v>0</v>
      </c>
      <c r="AP48" s="345">
        <f>'Undisc Results'!AP48*'Discount Calc'!AP$11</f>
        <v>0</v>
      </c>
      <c r="AQ48" s="345">
        <f>'Undisc Results'!AQ48*'Discount Calc'!AQ$11</f>
        <v>0</v>
      </c>
      <c r="AR48" s="345">
        <f>'Undisc Results'!AR48*'Discount Calc'!AR$11</f>
        <v>0</v>
      </c>
      <c r="AS48" s="345">
        <f>'Undisc Results'!AS48*'Discount Calc'!AS$11</f>
        <v>0</v>
      </c>
      <c r="AT48" s="345">
        <f>'Undisc Results'!AT48*'Discount Calc'!AT$11</f>
        <v>0</v>
      </c>
      <c r="AU48" s="345">
        <f>'Undisc Results'!AU48*'Discount Calc'!AU$11</f>
        <v>0</v>
      </c>
      <c r="AV48" s="345">
        <f>'Undisc Results'!AV48*'Discount Calc'!AV$11</f>
        <v>0</v>
      </c>
      <c r="AW48" s="345">
        <f>'Undisc Results'!AW48*'Discount Calc'!AW$11</f>
        <v>0</v>
      </c>
      <c r="AX48" s="345">
        <f>'Undisc Results'!AX48*'Discount Calc'!AX$11</f>
        <v>0</v>
      </c>
      <c r="AY48" s="345">
        <f>'Undisc Results'!AY48*'Discount Calc'!AY$11</f>
        <v>0</v>
      </c>
      <c r="AZ48" s="345">
        <f>'Undisc Results'!AZ48*'Discount Calc'!AZ$11</f>
        <v>0</v>
      </c>
    </row>
    <row r="49" spans="1:52" x14ac:dyDescent="0.25">
      <c r="E49" t="str">
        <f>'Undisc Results'!E49</f>
        <v>Residual Value</v>
      </c>
      <c r="G49" s="244" t="str">
        <f>'Undisc Results'!G49&amp;" in "&amp;$F$2</f>
        <v>2020$ in 2020</v>
      </c>
      <c r="H49" s="356">
        <f t="shared" si="1"/>
        <v>0</v>
      </c>
      <c r="I49" s="345">
        <f>'Undisc Results'!I49*'Discount Calc'!I$11</f>
        <v>0</v>
      </c>
      <c r="J49" s="345">
        <f>'Undisc Results'!J49*'Discount Calc'!J$11</f>
        <v>0</v>
      </c>
      <c r="K49" s="345">
        <f>'Undisc Results'!K49*'Discount Calc'!K$11</f>
        <v>0</v>
      </c>
      <c r="L49" s="345">
        <f>'Undisc Results'!L49*'Discount Calc'!L$11</f>
        <v>0</v>
      </c>
      <c r="M49" s="345">
        <f>'Undisc Results'!M49*'Discount Calc'!M$11</f>
        <v>0</v>
      </c>
      <c r="N49" s="345">
        <f>'Undisc Results'!N49*'Discount Calc'!N$11</f>
        <v>0</v>
      </c>
      <c r="O49" s="345">
        <f>'Undisc Results'!O49*'Discount Calc'!O$11</f>
        <v>0</v>
      </c>
      <c r="P49" s="345">
        <f>'Undisc Results'!P49*'Discount Calc'!P$11</f>
        <v>0</v>
      </c>
      <c r="Q49" s="345">
        <f>'Undisc Results'!Q49*'Discount Calc'!Q$11</f>
        <v>0</v>
      </c>
      <c r="R49" s="345">
        <f>'Undisc Results'!R49*'Discount Calc'!R$11</f>
        <v>0</v>
      </c>
      <c r="S49" s="345">
        <f>'Undisc Results'!S49*'Discount Calc'!S$11</f>
        <v>0</v>
      </c>
      <c r="T49" s="345">
        <f>'Undisc Results'!T49*'Discount Calc'!T$11</f>
        <v>0</v>
      </c>
      <c r="U49" s="345">
        <f>'Undisc Results'!U49*'Discount Calc'!U$11</f>
        <v>0</v>
      </c>
      <c r="V49" s="345">
        <f>'Undisc Results'!V49*'Discount Calc'!V$11</f>
        <v>0</v>
      </c>
      <c r="W49" s="345">
        <f>'Undisc Results'!W49*'Discount Calc'!W$11</f>
        <v>0</v>
      </c>
      <c r="X49" s="345">
        <f>'Undisc Results'!X49*'Discount Calc'!X$11</f>
        <v>0</v>
      </c>
      <c r="Y49" s="345">
        <f>'Undisc Results'!Y49*'Discount Calc'!Y$11</f>
        <v>0</v>
      </c>
      <c r="Z49" s="345">
        <f>'Undisc Results'!Z49*'Discount Calc'!Z$11</f>
        <v>0</v>
      </c>
      <c r="AA49" s="345">
        <f>'Undisc Results'!AA49*'Discount Calc'!AA$11</f>
        <v>0</v>
      </c>
      <c r="AB49" s="345">
        <f>'Undisc Results'!AB49*'Discount Calc'!AB$11</f>
        <v>0</v>
      </c>
      <c r="AC49" s="345">
        <f>'Undisc Results'!AC49*'Discount Calc'!AC$11</f>
        <v>0</v>
      </c>
      <c r="AD49" s="345">
        <f>'Undisc Results'!AD49*'Discount Calc'!AD$11</f>
        <v>0</v>
      </c>
      <c r="AE49" s="345">
        <f>'Undisc Results'!AE49*'Discount Calc'!AE$11</f>
        <v>0</v>
      </c>
      <c r="AF49" s="345">
        <f>'Undisc Results'!AF49*'Discount Calc'!AF$11</f>
        <v>0</v>
      </c>
      <c r="AG49" s="345">
        <f>'Undisc Results'!AG49*'Discount Calc'!AG$11</f>
        <v>0</v>
      </c>
      <c r="AH49" s="345">
        <f>'Undisc Results'!AH49*'Discount Calc'!AH$11</f>
        <v>0</v>
      </c>
      <c r="AI49" s="345">
        <f>'Undisc Results'!AI49*'Discount Calc'!AI$11</f>
        <v>0</v>
      </c>
      <c r="AJ49" s="345">
        <f>'Undisc Results'!AJ49*'Discount Calc'!AJ$11</f>
        <v>0</v>
      </c>
      <c r="AK49" s="345">
        <f>'Undisc Results'!AK49*'Discount Calc'!AK$11</f>
        <v>0</v>
      </c>
      <c r="AL49" s="345">
        <f>'Undisc Results'!AL49*'Discount Calc'!AL$11</f>
        <v>0</v>
      </c>
      <c r="AM49" s="345">
        <f>'Undisc Results'!AM49*'Discount Calc'!AM$11</f>
        <v>0</v>
      </c>
      <c r="AN49" s="345">
        <f>'Undisc Results'!AN49*'Discount Calc'!AN$11</f>
        <v>0</v>
      </c>
      <c r="AO49" s="345">
        <f>'Undisc Results'!AO49*'Discount Calc'!AO$11</f>
        <v>0</v>
      </c>
      <c r="AP49" s="345">
        <f>'Undisc Results'!AP49*'Discount Calc'!AP$11</f>
        <v>0</v>
      </c>
      <c r="AQ49" s="345">
        <f>'Undisc Results'!AQ49*'Discount Calc'!AQ$11</f>
        <v>0</v>
      </c>
      <c r="AR49" s="345">
        <f>'Undisc Results'!AR49*'Discount Calc'!AR$11</f>
        <v>0</v>
      </c>
      <c r="AS49" s="345">
        <f>'Undisc Results'!AS49*'Discount Calc'!AS$11</f>
        <v>0</v>
      </c>
      <c r="AT49" s="345">
        <f>'Undisc Results'!AT49*'Discount Calc'!AT$11</f>
        <v>0</v>
      </c>
      <c r="AU49" s="345">
        <f>'Undisc Results'!AU49*'Discount Calc'!AU$11</f>
        <v>0</v>
      </c>
      <c r="AV49" s="345">
        <f>'Undisc Results'!AV49*'Discount Calc'!AV$11</f>
        <v>0</v>
      </c>
      <c r="AW49" s="345">
        <f>'Undisc Results'!AW49*'Discount Calc'!AW$11</f>
        <v>0</v>
      </c>
      <c r="AX49" s="345">
        <f>'Undisc Results'!AX49*'Discount Calc'!AX$11</f>
        <v>0</v>
      </c>
      <c r="AY49" s="345">
        <f>'Undisc Results'!AY49*'Discount Calc'!AY$11</f>
        <v>0</v>
      </c>
      <c r="AZ49" s="345">
        <f>'Undisc Results'!AZ49*'Discount Calc'!AZ$11</f>
        <v>0</v>
      </c>
    </row>
    <row r="50" spans="1:52" x14ac:dyDescent="0.25">
      <c r="E50" t="str">
        <f>'Undisc Results'!E50</f>
        <v>Net O&amp;M Costs</v>
      </c>
      <c r="G50" s="244" t="str">
        <f>'Undisc Results'!G50&amp;" in "&amp;$F$2</f>
        <v>2020$ in 2020</v>
      </c>
      <c r="H50" s="356">
        <f t="shared" si="1"/>
        <v>-409145.77604297467</v>
      </c>
      <c r="I50" s="345">
        <f>'Undisc Results'!I50*'Discount Calc'!I$11</f>
        <v>0</v>
      </c>
      <c r="J50" s="345">
        <f>'Undisc Results'!J50*'Discount Calc'!J$11</f>
        <v>0</v>
      </c>
      <c r="K50" s="345">
        <f>'Undisc Results'!K50*'Discount Calc'!K$11</f>
        <v>0</v>
      </c>
      <c r="L50" s="345">
        <f>'Undisc Results'!L50*'Discount Calc'!L$11</f>
        <v>0</v>
      </c>
      <c r="M50" s="345">
        <f>'Undisc Results'!M50*'Discount Calc'!M$11</f>
        <v>0</v>
      </c>
      <c r="N50" s="345">
        <f>'Undisc Results'!N50*'Discount Calc'!N$11</f>
        <v>0</v>
      </c>
      <c r="O50" s="345">
        <f>'Undisc Results'!O50*'Discount Calc'!O$11</f>
        <v>0</v>
      </c>
      <c r="P50" s="345">
        <f>'Undisc Results'!P50*'Discount Calc'!P$11</f>
        <v>0</v>
      </c>
      <c r="Q50" s="345">
        <f>'Undisc Results'!Q50*'Discount Calc'!Q$11</f>
        <v>-36093.894258122644</v>
      </c>
      <c r="R50" s="345">
        <f>'Undisc Results'!R50*'Discount Calc'!R$11</f>
        <v>-33732.611456189385</v>
      </c>
      <c r="S50" s="345">
        <f>'Undisc Results'!S50*'Discount Calc'!S$11</f>
        <v>-31525.805099242418</v>
      </c>
      <c r="T50" s="345">
        <f>'Undisc Results'!T50*'Discount Calc'!T$11</f>
        <v>-29463.369251628425</v>
      </c>
      <c r="U50" s="345">
        <f>'Undisc Results'!U50*'Discount Calc'!U$11</f>
        <v>-27535.859113671428</v>
      </c>
      <c r="V50" s="345">
        <f>'Undisc Results'!V50*'Discount Calc'!V$11</f>
        <v>-25734.447769786377</v>
      </c>
      <c r="W50" s="345">
        <f>'Undisc Results'!W50*'Discount Calc'!W$11</f>
        <v>-24050.885766155498</v>
      </c>
      <c r="X50" s="345">
        <f>'Undisc Results'!X50*'Discount Calc'!X$11</f>
        <v>-22477.463332855601</v>
      </c>
      <c r="Y50" s="345">
        <f>'Undisc Results'!Y50*'Discount Calc'!Y$11</f>
        <v>-21006.975077435145</v>
      </c>
      <c r="Z50" s="345">
        <f>'Undisc Results'!Z50*'Discount Calc'!Z$11</f>
        <v>-19632.686988257145</v>
      </c>
      <c r="AA50" s="345">
        <f>'Undisc Results'!AA50*'Discount Calc'!AA$11</f>
        <v>-18348.305596502003</v>
      </c>
      <c r="AB50" s="345">
        <f>'Undisc Results'!AB50*'Discount Calc'!AB$11</f>
        <v>-17147.949155609349</v>
      </c>
      <c r="AC50" s="345">
        <f>'Undisc Results'!AC50*'Discount Calc'!AC$11</f>
        <v>-16026.120706176962</v>
      </c>
      <c r="AD50" s="345">
        <f>'Undisc Results'!AD50*'Discount Calc'!AD$11</f>
        <v>-14977.682902969123</v>
      </c>
      <c r="AE50" s="345">
        <f>'Undisc Results'!AE50*'Discount Calc'!AE$11</f>
        <v>-13997.834488756191</v>
      </c>
      <c r="AF50" s="345">
        <f>'Undisc Results'!AF50*'Discount Calc'!AF$11</f>
        <v>-13082.088307248774</v>
      </c>
      <c r="AG50" s="345">
        <f>'Undisc Results'!AG50*'Discount Calc'!AG$11</f>
        <v>-12226.250754438108</v>
      </c>
      <c r="AH50" s="345">
        <f>'Undisc Results'!AH50*'Discount Calc'!AH$11</f>
        <v>-11426.40257424122</v>
      </c>
      <c r="AI50" s="345">
        <f>'Undisc Results'!AI50*'Discount Calc'!AI$11</f>
        <v>-10678.880910505815</v>
      </c>
      <c r="AJ50" s="345">
        <f>'Undisc Results'!AJ50*'Discount Calc'!AJ$11</f>
        <v>-9980.2625331830022</v>
      </c>
      <c r="AK50" s="345">
        <f>'Undisc Results'!AK50*'Discount Calc'!AK$11</f>
        <v>0</v>
      </c>
      <c r="AL50" s="345">
        <f>'Undisc Results'!AL50*'Discount Calc'!AL$11</f>
        <v>0</v>
      </c>
      <c r="AM50" s="345">
        <f>'Undisc Results'!AM50*'Discount Calc'!AM$11</f>
        <v>0</v>
      </c>
      <c r="AN50" s="345">
        <f>'Undisc Results'!AN50*'Discount Calc'!AN$11</f>
        <v>0</v>
      </c>
      <c r="AO50" s="345">
        <f>'Undisc Results'!AO50*'Discount Calc'!AO$11</f>
        <v>0</v>
      </c>
      <c r="AP50" s="345">
        <f>'Undisc Results'!AP50*'Discount Calc'!AP$11</f>
        <v>0</v>
      </c>
      <c r="AQ50" s="345">
        <f>'Undisc Results'!AQ50*'Discount Calc'!AQ$11</f>
        <v>0</v>
      </c>
      <c r="AR50" s="345">
        <f>'Undisc Results'!AR50*'Discount Calc'!AR$11</f>
        <v>0</v>
      </c>
      <c r="AS50" s="345">
        <f>'Undisc Results'!AS50*'Discount Calc'!AS$11</f>
        <v>0</v>
      </c>
      <c r="AT50" s="345">
        <f>'Undisc Results'!AT50*'Discount Calc'!AT$11</f>
        <v>0</v>
      </c>
      <c r="AU50" s="345">
        <f>'Undisc Results'!AU50*'Discount Calc'!AU$11</f>
        <v>0</v>
      </c>
      <c r="AV50" s="345">
        <f>'Undisc Results'!AV50*'Discount Calc'!AV$11</f>
        <v>0</v>
      </c>
      <c r="AW50" s="345">
        <f>'Undisc Results'!AW50*'Discount Calc'!AW$11</f>
        <v>0</v>
      </c>
      <c r="AX50" s="345">
        <f>'Undisc Results'!AX50*'Discount Calc'!AX$11</f>
        <v>0</v>
      </c>
      <c r="AY50" s="345">
        <f>'Undisc Results'!AY50*'Discount Calc'!AY$11</f>
        <v>0</v>
      </c>
      <c r="AZ50" s="345">
        <f>'Undisc Results'!AZ50*'Discount Calc'!AZ$11</f>
        <v>0</v>
      </c>
    </row>
    <row r="51" spans="1:52" x14ac:dyDescent="0.25">
      <c r="E51" t="str">
        <f>'Undisc Results'!E51</f>
        <v>Net R&amp;R Costs</v>
      </c>
      <c r="G51" s="244" t="str">
        <f>'Undisc Results'!G51&amp;" in "&amp;$F$2</f>
        <v>2020$ in 2020</v>
      </c>
      <c r="H51" s="356">
        <f t="shared" ref="H51:H58" si="3">SUM(I51:AZ51)</f>
        <v>1027663.5271349801</v>
      </c>
      <c r="I51" s="345">
        <f>'Undisc Results'!I51*'Discount Calc'!I$11</f>
        <v>0</v>
      </c>
      <c r="J51" s="345">
        <f>'Undisc Results'!J51*'Discount Calc'!J$11</f>
        <v>0</v>
      </c>
      <c r="K51" s="345">
        <f>'Undisc Results'!K51*'Discount Calc'!K$11</f>
        <v>0</v>
      </c>
      <c r="L51" s="345">
        <f>'Undisc Results'!L51*'Discount Calc'!L$11</f>
        <v>0</v>
      </c>
      <c r="M51" s="345">
        <f>'Undisc Results'!M51*'Discount Calc'!M$11</f>
        <v>0</v>
      </c>
      <c r="N51" s="345">
        <f>'Undisc Results'!N51*'Discount Calc'!N$11</f>
        <v>982590.50008118525</v>
      </c>
      <c r="O51" s="345">
        <f>'Undisc Results'!O51*'Discount Calc'!O$11</f>
        <v>0</v>
      </c>
      <c r="P51" s="345">
        <f>'Undisc Results'!P51*'Discount Calc'!P$11</f>
        <v>0</v>
      </c>
      <c r="Q51" s="345">
        <f>'Undisc Results'!Q51*'Discount Calc'!Q$11</f>
        <v>0</v>
      </c>
      <c r="R51" s="345">
        <f>'Undisc Results'!R51*'Discount Calc'!R$11</f>
        <v>0</v>
      </c>
      <c r="S51" s="345">
        <f>'Undisc Results'!S51*'Discount Calc'!S$11</f>
        <v>0</v>
      </c>
      <c r="T51" s="345">
        <f>'Undisc Results'!T51*'Discount Calc'!T$11</f>
        <v>0</v>
      </c>
      <c r="U51" s="345">
        <f>'Undisc Results'!U51*'Discount Calc'!U$11</f>
        <v>0</v>
      </c>
      <c r="V51" s="345">
        <f>'Undisc Results'!V51*'Discount Calc'!V$11</f>
        <v>0</v>
      </c>
      <c r="W51" s="345">
        <f>'Undisc Results'!W51*'Discount Calc'!W$11</f>
        <v>0</v>
      </c>
      <c r="X51" s="345">
        <f>'Undisc Results'!X51*'Discount Calc'!X$11</f>
        <v>0</v>
      </c>
      <c r="Y51" s="345">
        <f>'Undisc Results'!Y51*'Discount Calc'!Y$11</f>
        <v>0</v>
      </c>
      <c r="Z51" s="345">
        <f>'Undisc Results'!Z51*'Discount Calc'!Z$11</f>
        <v>0</v>
      </c>
      <c r="AA51" s="345">
        <f>'Undisc Results'!AA51*'Discount Calc'!AA$11</f>
        <v>0</v>
      </c>
      <c r="AB51" s="345">
        <f>'Undisc Results'!AB51*'Discount Calc'!AB$11</f>
        <v>0</v>
      </c>
      <c r="AC51" s="345">
        <f>'Undisc Results'!AC51*'Discount Calc'!AC$11</f>
        <v>356136.01569282135</v>
      </c>
      <c r="AD51" s="345">
        <f>'Undisc Results'!AD51*'Discount Calc'!AD$11</f>
        <v>0</v>
      </c>
      <c r="AE51" s="345">
        <f>'Undisc Results'!AE51*'Discount Calc'!AE$11</f>
        <v>-311062.98863902641</v>
      </c>
      <c r="AF51" s="345">
        <f>'Undisc Results'!AF51*'Discount Calc'!AF$11</f>
        <v>0</v>
      </c>
      <c r="AG51" s="345">
        <f>'Undisc Results'!AG51*'Discount Calc'!AG$11</f>
        <v>0</v>
      </c>
      <c r="AH51" s="345">
        <f>'Undisc Results'!AH51*'Discount Calc'!AH$11</f>
        <v>0</v>
      </c>
      <c r="AI51" s="345">
        <f>'Undisc Results'!AI51*'Discount Calc'!AI$11</f>
        <v>0</v>
      </c>
      <c r="AJ51" s="345">
        <f>'Undisc Results'!AJ51*'Discount Calc'!AJ$11</f>
        <v>0</v>
      </c>
      <c r="AK51" s="345">
        <f>'Undisc Results'!AK51*'Discount Calc'!AK$11</f>
        <v>0</v>
      </c>
      <c r="AL51" s="345">
        <f>'Undisc Results'!AL51*'Discount Calc'!AL$11</f>
        <v>0</v>
      </c>
      <c r="AM51" s="345">
        <f>'Undisc Results'!AM51*'Discount Calc'!AM$11</f>
        <v>0</v>
      </c>
      <c r="AN51" s="345">
        <f>'Undisc Results'!AN51*'Discount Calc'!AN$11</f>
        <v>0</v>
      </c>
      <c r="AO51" s="345">
        <f>'Undisc Results'!AO51*'Discount Calc'!AO$11</f>
        <v>0</v>
      </c>
      <c r="AP51" s="345">
        <f>'Undisc Results'!AP51*'Discount Calc'!AP$11</f>
        <v>0</v>
      </c>
      <c r="AQ51" s="345">
        <f>'Undisc Results'!AQ51*'Discount Calc'!AQ$11</f>
        <v>0</v>
      </c>
      <c r="AR51" s="345">
        <f>'Undisc Results'!AR51*'Discount Calc'!AR$11</f>
        <v>0</v>
      </c>
      <c r="AS51" s="345">
        <f>'Undisc Results'!AS51*'Discount Calc'!AS$11</f>
        <v>0</v>
      </c>
      <c r="AT51" s="345">
        <f>'Undisc Results'!AT51*'Discount Calc'!AT$11</f>
        <v>0</v>
      </c>
      <c r="AU51" s="345">
        <f>'Undisc Results'!AU51*'Discount Calc'!AU$11</f>
        <v>0</v>
      </c>
      <c r="AV51" s="345">
        <f>'Undisc Results'!AV51*'Discount Calc'!AV$11</f>
        <v>0</v>
      </c>
      <c r="AW51" s="345">
        <f>'Undisc Results'!AW51*'Discount Calc'!AW$11</f>
        <v>0</v>
      </c>
      <c r="AX51" s="345">
        <f>'Undisc Results'!AX51*'Discount Calc'!AX$11</f>
        <v>0</v>
      </c>
      <c r="AY51" s="345">
        <f>'Undisc Results'!AY51*'Discount Calc'!AY$11</f>
        <v>0</v>
      </c>
      <c r="AZ51" s="345">
        <f>'Undisc Results'!AZ51*'Discount Calc'!AZ$11</f>
        <v>0</v>
      </c>
    </row>
    <row r="52" spans="1:52" x14ac:dyDescent="0.25">
      <c r="E52" t="str">
        <f>'Undisc Results'!E52</f>
        <v>Capital Costs</v>
      </c>
      <c r="G52" s="244" t="str">
        <f>'Undisc Results'!G52&amp;" in "&amp;$F$2</f>
        <v>2020$ in 2020</v>
      </c>
      <c r="H52" s="356">
        <f t="shared" si="3"/>
        <v>11096590.16697189</v>
      </c>
      <c r="I52" s="345">
        <f>'Undisc Results'!I52*'Discount Calc'!I$11</f>
        <v>0</v>
      </c>
      <c r="J52" s="345">
        <f>'Undisc Results'!J52*'Discount Calc'!J$11</f>
        <v>0</v>
      </c>
      <c r="K52" s="345">
        <f>'Undisc Results'!K52*'Discount Calc'!K$11</f>
        <v>0</v>
      </c>
      <c r="L52" s="345">
        <f>'Undisc Results'!L52*'Discount Calc'!L$11</f>
        <v>0</v>
      </c>
      <c r="M52" s="345">
        <f>'Undisc Results'!M52*'Discount Calc'!M$11</f>
        <v>850954.80164130207</v>
      </c>
      <c r="N52" s="345">
        <f>'Undisc Results'!N52*'Discount Calc'!N$11</f>
        <v>2779636.4085914963</v>
      </c>
      <c r="O52" s="345">
        <f>'Undisc Results'!O52*'Discount Calc'!O$11</f>
        <v>4247594.474346038</v>
      </c>
      <c r="P52" s="345">
        <f>'Undisc Results'!P52*'Discount Calc'!P$11</f>
        <v>3218404.4823930543</v>
      </c>
      <c r="Q52" s="345">
        <f>'Undisc Results'!Q52*'Discount Calc'!Q$11</f>
        <v>0</v>
      </c>
      <c r="R52" s="345">
        <f>'Undisc Results'!R52*'Discount Calc'!R$11</f>
        <v>0</v>
      </c>
      <c r="S52" s="345">
        <f>'Undisc Results'!S52*'Discount Calc'!S$11</f>
        <v>0</v>
      </c>
      <c r="T52" s="345">
        <f>'Undisc Results'!T52*'Discount Calc'!T$11</f>
        <v>0</v>
      </c>
      <c r="U52" s="345">
        <f>'Undisc Results'!U52*'Discount Calc'!U$11</f>
        <v>0</v>
      </c>
      <c r="V52" s="345">
        <f>'Undisc Results'!V52*'Discount Calc'!V$11</f>
        <v>0</v>
      </c>
      <c r="W52" s="345">
        <f>'Undisc Results'!W52*'Discount Calc'!W$11</f>
        <v>0</v>
      </c>
      <c r="X52" s="345">
        <f>'Undisc Results'!X52*'Discount Calc'!X$11</f>
        <v>0</v>
      </c>
      <c r="Y52" s="345">
        <f>'Undisc Results'!Y52*'Discount Calc'!Y$11</f>
        <v>0</v>
      </c>
      <c r="Z52" s="345">
        <f>'Undisc Results'!Z52*'Discount Calc'!Z$11</f>
        <v>0</v>
      </c>
      <c r="AA52" s="345">
        <f>'Undisc Results'!AA52*'Discount Calc'!AA$11</f>
        <v>0</v>
      </c>
      <c r="AB52" s="345">
        <f>'Undisc Results'!AB52*'Discount Calc'!AB$11</f>
        <v>0</v>
      </c>
      <c r="AC52" s="345">
        <f>'Undisc Results'!AC52*'Discount Calc'!AC$11</f>
        <v>0</v>
      </c>
      <c r="AD52" s="345">
        <f>'Undisc Results'!AD52*'Discount Calc'!AD$11</f>
        <v>0</v>
      </c>
      <c r="AE52" s="345">
        <f>'Undisc Results'!AE52*'Discount Calc'!AE$11</f>
        <v>0</v>
      </c>
      <c r="AF52" s="345">
        <f>'Undisc Results'!AF52*'Discount Calc'!AF$11</f>
        <v>0</v>
      </c>
      <c r="AG52" s="345">
        <f>'Undisc Results'!AG52*'Discount Calc'!AG$11</f>
        <v>0</v>
      </c>
      <c r="AH52" s="345">
        <f>'Undisc Results'!AH52*'Discount Calc'!AH$11</f>
        <v>0</v>
      </c>
      <c r="AI52" s="345">
        <f>'Undisc Results'!AI52*'Discount Calc'!AI$11</f>
        <v>0</v>
      </c>
      <c r="AJ52" s="345">
        <f>'Undisc Results'!AJ52*'Discount Calc'!AJ$11</f>
        <v>0</v>
      </c>
      <c r="AK52" s="345">
        <f>'Undisc Results'!AK52*'Discount Calc'!AK$11</f>
        <v>0</v>
      </c>
      <c r="AL52" s="345">
        <f>'Undisc Results'!AL52*'Discount Calc'!AL$11</f>
        <v>0</v>
      </c>
      <c r="AM52" s="345">
        <f>'Undisc Results'!AM52*'Discount Calc'!AM$11</f>
        <v>0</v>
      </c>
      <c r="AN52" s="345">
        <f>'Undisc Results'!AN52*'Discount Calc'!AN$11</f>
        <v>0</v>
      </c>
      <c r="AO52" s="345">
        <f>'Undisc Results'!AO52*'Discount Calc'!AO$11</f>
        <v>0</v>
      </c>
      <c r="AP52" s="345">
        <f>'Undisc Results'!AP52*'Discount Calc'!AP$11</f>
        <v>0</v>
      </c>
      <c r="AQ52" s="345">
        <f>'Undisc Results'!AQ52*'Discount Calc'!AQ$11</f>
        <v>0</v>
      </c>
      <c r="AR52" s="345">
        <f>'Undisc Results'!AR52*'Discount Calc'!AR$11</f>
        <v>0</v>
      </c>
      <c r="AS52" s="345">
        <f>'Undisc Results'!AS52*'Discount Calc'!AS$11</f>
        <v>0</v>
      </c>
      <c r="AT52" s="345">
        <f>'Undisc Results'!AT52*'Discount Calc'!AT$11</f>
        <v>0</v>
      </c>
      <c r="AU52" s="345">
        <f>'Undisc Results'!AU52*'Discount Calc'!AU$11</f>
        <v>0</v>
      </c>
      <c r="AV52" s="345">
        <f>'Undisc Results'!AV52*'Discount Calc'!AV$11</f>
        <v>0</v>
      </c>
      <c r="AW52" s="345">
        <f>'Undisc Results'!AW52*'Discount Calc'!AW$11</f>
        <v>0</v>
      </c>
      <c r="AX52" s="345">
        <f>'Undisc Results'!AX52*'Discount Calc'!AX$11</f>
        <v>0</v>
      </c>
      <c r="AY52" s="345">
        <f>'Undisc Results'!AY52*'Discount Calc'!AY$11</f>
        <v>0</v>
      </c>
      <c r="AZ52" s="345">
        <f>'Undisc Results'!AZ52*'Discount Calc'!AZ$11</f>
        <v>0</v>
      </c>
    </row>
    <row r="53" spans="1:52" x14ac:dyDescent="0.25">
      <c r="A53" s="358"/>
      <c r="B53" s="358"/>
      <c r="C53" s="358"/>
      <c r="D53" s="358"/>
      <c r="E53" s="359" t="str">
        <f>'Undisc Results'!E53</f>
        <v>TOTAL BASE BENEFITS</v>
      </c>
      <c r="F53" s="358"/>
      <c r="G53" s="364" t="str">
        <f>'Undisc Results'!G53&amp;" in "&amp;$F$2</f>
        <v>2020$ in 2020</v>
      </c>
      <c r="H53" s="528">
        <f t="shared" si="3"/>
        <v>28526894.156346306</v>
      </c>
      <c r="I53" s="361">
        <f t="shared" ref="I53:AZ53" si="4">SUM(I6:I51)</f>
        <v>0</v>
      </c>
      <c r="J53" s="361">
        <f t="shared" si="4"/>
        <v>0</v>
      </c>
      <c r="K53" s="361">
        <f t="shared" si="4"/>
        <v>0</v>
      </c>
      <c r="L53" s="361">
        <f t="shared" si="4"/>
        <v>0</v>
      </c>
      <c r="M53" s="361">
        <f t="shared" si="4"/>
        <v>0</v>
      </c>
      <c r="N53" s="361">
        <f t="shared" si="4"/>
        <v>982590.50008118525</v>
      </c>
      <c r="O53" s="361">
        <f t="shared" si="4"/>
        <v>0</v>
      </c>
      <c r="P53" s="361">
        <f t="shared" si="4"/>
        <v>0</v>
      </c>
      <c r="Q53" s="361">
        <f t="shared" si="4"/>
        <v>2425918.53717739</v>
      </c>
      <c r="R53" s="361">
        <f t="shared" si="4"/>
        <v>2267213.5861470932</v>
      </c>
      <c r="S53" s="361">
        <f t="shared" si="4"/>
        <v>2118891.2020066292</v>
      </c>
      <c r="T53" s="361">
        <f t="shared" si="4"/>
        <v>1980272.1514080644</v>
      </c>
      <c r="U53" s="361">
        <f t="shared" si="4"/>
        <v>1850721.6368299669</v>
      </c>
      <c r="V53" s="361">
        <f t="shared" si="4"/>
        <v>1729646.3895607165</v>
      </c>
      <c r="W53" s="361">
        <f t="shared" si="4"/>
        <v>1616491.952860483</v>
      </c>
      <c r="X53" s="361">
        <f t="shared" si="4"/>
        <v>1510740.1428602643</v>
      </c>
      <c r="Y53" s="361">
        <f t="shared" si="4"/>
        <v>1411906.6755703406</v>
      </c>
      <c r="Z53" s="361">
        <f t="shared" si="4"/>
        <v>1319538.9491311596</v>
      </c>
      <c r="AA53" s="361">
        <f t="shared" si="4"/>
        <v>1233213.9711506162</v>
      </c>
      <c r="AB53" s="361">
        <f t="shared" si="4"/>
        <v>1152536.4216360897</v>
      </c>
      <c r="AC53" s="361">
        <f t="shared" si="4"/>
        <v>1433272.8583433731</v>
      </c>
      <c r="AD53" s="361">
        <f t="shared" si="4"/>
        <v>1006669.9464023846</v>
      </c>
      <c r="AE53" s="361">
        <f t="shared" si="4"/>
        <v>629750.04538189387</v>
      </c>
      <c r="AF53" s="361">
        <f t="shared" si="4"/>
        <v>879264.51777656085</v>
      </c>
      <c r="AG53" s="361">
        <f t="shared" si="4"/>
        <v>821742.53997809417</v>
      </c>
      <c r="AH53" s="361">
        <f t="shared" si="4"/>
        <v>767983.68222251791</v>
      </c>
      <c r="AI53" s="361">
        <f t="shared" si="4"/>
        <v>717741.75908646535</v>
      </c>
      <c r="AJ53" s="361">
        <f t="shared" si="4"/>
        <v>670786.69073501427</v>
      </c>
      <c r="AK53" s="361">
        <f t="shared" si="4"/>
        <v>0</v>
      </c>
      <c r="AL53" s="361">
        <f t="shared" si="4"/>
        <v>0</v>
      </c>
      <c r="AM53" s="361">
        <f t="shared" si="4"/>
        <v>0</v>
      </c>
      <c r="AN53" s="361">
        <f t="shared" si="4"/>
        <v>0</v>
      </c>
      <c r="AO53" s="361">
        <f t="shared" si="4"/>
        <v>0</v>
      </c>
      <c r="AP53" s="361">
        <f t="shared" si="4"/>
        <v>0</v>
      </c>
      <c r="AQ53" s="361">
        <f t="shared" si="4"/>
        <v>0</v>
      </c>
      <c r="AR53" s="361">
        <f t="shared" si="4"/>
        <v>0</v>
      </c>
      <c r="AS53" s="361">
        <f t="shared" si="4"/>
        <v>0</v>
      </c>
      <c r="AT53" s="361">
        <f t="shared" si="4"/>
        <v>0</v>
      </c>
      <c r="AU53" s="361">
        <f t="shared" si="4"/>
        <v>0</v>
      </c>
      <c r="AV53" s="361">
        <f t="shared" si="4"/>
        <v>0</v>
      </c>
      <c r="AW53" s="361">
        <f t="shared" si="4"/>
        <v>0</v>
      </c>
      <c r="AX53" s="361">
        <f t="shared" si="4"/>
        <v>0</v>
      </c>
      <c r="AY53" s="361">
        <f t="shared" si="4"/>
        <v>0</v>
      </c>
      <c r="AZ53" s="361">
        <f t="shared" si="4"/>
        <v>0</v>
      </c>
    </row>
    <row r="54" spans="1:52" x14ac:dyDescent="0.25">
      <c r="A54" s="358"/>
      <c r="B54" s="358"/>
      <c r="C54" s="358"/>
      <c r="D54" s="358"/>
      <c r="E54" s="359" t="str">
        <f>'Undisc Results'!E54</f>
        <v>CUMULATIVE BASE BENEFITS</v>
      </c>
      <c r="F54" s="358"/>
      <c r="G54" s="364" t="str">
        <f>'Undisc Results'!G54&amp;" in "&amp;$F$2</f>
        <v>2020$ in 2020</v>
      </c>
      <c r="H54" s="528">
        <f t="shared" si="3"/>
        <v>828804399.14547133</v>
      </c>
      <c r="I54" s="361">
        <f>SUM($I$53:I53)</f>
        <v>0</v>
      </c>
      <c r="J54" s="361">
        <f>SUM($I$53:J53)</f>
        <v>0</v>
      </c>
      <c r="K54" s="361">
        <f>SUM($I$53:K53)</f>
        <v>0</v>
      </c>
      <c r="L54" s="361">
        <f>SUM($I$53:L53)</f>
        <v>0</v>
      </c>
      <c r="M54" s="361">
        <f>SUM($I$53:M53)</f>
        <v>0</v>
      </c>
      <c r="N54" s="361">
        <f>SUM($I$53:N53)</f>
        <v>982590.50008118525</v>
      </c>
      <c r="O54" s="361">
        <f>SUM($I$53:O53)</f>
        <v>982590.50008118525</v>
      </c>
      <c r="P54" s="361">
        <f>SUM($I$53:P53)</f>
        <v>982590.50008118525</v>
      </c>
      <c r="Q54" s="361">
        <f>SUM($I$53:Q53)</f>
        <v>3408509.0372585752</v>
      </c>
      <c r="R54" s="361">
        <f>SUM($I$53:R53)</f>
        <v>5675722.6234056689</v>
      </c>
      <c r="S54" s="361">
        <f>SUM($I$53:S53)</f>
        <v>7794613.8254122976</v>
      </c>
      <c r="T54" s="361">
        <f>SUM($I$53:T53)</f>
        <v>9774885.9768203627</v>
      </c>
      <c r="U54" s="361">
        <f>SUM($I$53:U53)</f>
        <v>11625607.613650329</v>
      </c>
      <c r="V54" s="361">
        <f>SUM($I$53:V53)</f>
        <v>13355254.003211046</v>
      </c>
      <c r="W54" s="361">
        <f>SUM($I$53:W53)</f>
        <v>14971745.95607153</v>
      </c>
      <c r="X54" s="361">
        <f>SUM($I$53:X53)</f>
        <v>16482486.098931793</v>
      </c>
      <c r="Y54" s="361">
        <f>SUM($I$53:Y53)</f>
        <v>17894392.774502132</v>
      </c>
      <c r="Z54" s="361">
        <f>SUM($I$53:Z53)</f>
        <v>19213931.723633293</v>
      </c>
      <c r="AA54" s="361">
        <f>SUM($I$53:AA53)</f>
        <v>20447145.694783911</v>
      </c>
      <c r="AB54" s="361">
        <f>SUM($I$53:AB53)</f>
        <v>21599682.116420001</v>
      </c>
      <c r="AC54" s="361">
        <f>SUM($I$53:AC53)</f>
        <v>23032954.974763375</v>
      </c>
      <c r="AD54" s="361">
        <f>SUM($I$53:AD53)</f>
        <v>24039624.921165761</v>
      </c>
      <c r="AE54" s="361">
        <f>SUM($I$53:AE53)</f>
        <v>24669374.966547653</v>
      </c>
      <c r="AF54" s="361">
        <f>SUM($I$53:AF53)</f>
        <v>25548639.484324213</v>
      </c>
      <c r="AG54" s="361">
        <f>SUM($I$53:AG53)</f>
        <v>26370382.024302308</v>
      </c>
      <c r="AH54" s="361">
        <f>SUM($I$53:AH53)</f>
        <v>27138365.706524827</v>
      </c>
      <c r="AI54" s="361">
        <f>SUM($I$53:AI53)</f>
        <v>27856107.46561129</v>
      </c>
      <c r="AJ54" s="361">
        <f>SUM($I$53:AJ53)</f>
        <v>28526894.156346306</v>
      </c>
      <c r="AK54" s="361">
        <f>SUM($I$53:AK53)</f>
        <v>28526894.156346306</v>
      </c>
      <c r="AL54" s="361">
        <f>SUM($I$53:AL53)</f>
        <v>28526894.156346306</v>
      </c>
      <c r="AM54" s="361">
        <f>SUM($I$53:AM53)</f>
        <v>28526894.156346306</v>
      </c>
      <c r="AN54" s="361">
        <f>SUM($I$53:AN53)</f>
        <v>28526894.156346306</v>
      </c>
      <c r="AO54" s="361">
        <f>SUM($I$53:AO53)</f>
        <v>28526894.156346306</v>
      </c>
      <c r="AP54" s="361">
        <f>SUM($I$53:AP53)</f>
        <v>28526894.156346306</v>
      </c>
      <c r="AQ54" s="361">
        <f>SUM($I$53:AQ53)</f>
        <v>28526894.156346306</v>
      </c>
      <c r="AR54" s="361">
        <f>SUM($I$53:AR53)</f>
        <v>28526894.156346306</v>
      </c>
      <c r="AS54" s="361">
        <f>SUM($I$53:AS53)</f>
        <v>28526894.156346306</v>
      </c>
      <c r="AT54" s="361">
        <f>SUM($I$53:AT53)</f>
        <v>28526894.156346306</v>
      </c>
      <c r="AU54" s="361">
        <f>SUM($I$53:AU53)</f>
        <v>28526894.156346306</v>
      </c>
      <c r="AV54" s="361">
        <f>SUM($I$53:AV53)</f>
        <v>28526894.156346306</v>
      </c>
      <c r="AW54" s="361">
        <f>SUM($I$53:AW53)</f>
        <v>28526894.156346306</v>
      </c>
      <c r="AX54" s="361">
        <f>SUM($I$53:AX53)</f>
        <v>28526894.156346306</v>
      </c>
      <c r="AY54" s="361">
        <f>SUM($I$53:AY53)</f>
        <v>28526894.156346306</v>
      </c>
      <c r="AZ54" s="361">
        <f>SUM($I$53:AZ53)</f>
        <v>28526894.156346306</v>
      </c>
    </row>
    <row r="55" spans="1:52" x14ac:dyDescent="0.25">
      <c r="A55" s="362"/>
      <c r="B55" s="362"/>
      <c r="C55" s="362"/>
      <c r="D55" s="362"/>
      <c r="E55" s="363" t="str">
        <f>'Undisc Results'!E55</f>
        <v>TOTAL BASE COSTS</v>
      </c>
      <c r="F55" s="362"/>
      <c r="G55" s="364" t="str">
        <f>'Undisc Results'!G55&amp;" in "&amp;$F$2</f>
        <v>2020$ in 2020</v>
      </c>
      <c r="H55" s="528">
        <f t="shared" si="3"/>
        <v>11096590.16697189</v>
      </c>
      <c r="I55" s="361">
        <f t="shared" ref="I55:AZ55" si="5">SUM(I52:I52)</f>
        <v>0</v>
      </c>
      <c r="J55" s="361">
        <f t="shared" si="5"/>
        <v>0</v>
      </c>
      <c r="K55" s="361">
        <f t="shared" si="5"/>
        <v>0</v>
      </c>
      <c r="L55" s="361">
        <f t="shared" si="5"/>
        <v>0</v>
      </c>
      <c r="M55" s="361">
        <f t="shared" si="5"/>
        <v>850954.80164130207</v>
      </c>
      <c r="N55" s="361">
        <f t="shared" si="5"/>
        <v>2779636.4085914963</v>
      </c>
      <c r="O55" s="361">
        <f t="shared" si="5"/>
        <v>4247594.474346038</v>
      </c>
      <c r="P55" s="361">
        <f t="shared" si="5"/>
        <v>3218404.4823930543</v>
      </c>
      <c r="Q55" s="361">
        <f t="shared" si="5"/>
        <v>0</v>
      </c>
      <c r="R55" s="361">
        <f t="shared" si="5"/>
        <v>0</v>
      </c>
      <c r="S55" s="361">
        <f t="shared" si="5"/>
        <v>0</v>
      </c>
      <c r="T55" s="361">
        <f t="shared" si="5"/>
        <v>0</v>
      </c>
      <c r="U55" s="361">
        <f t="shared" si="5"/>
        <v>0</v>
      </c>
      <c r="V55" s="361">
        <f t="shared" si="5"/>
        <v>0</v>
      </c>
      <c r="W55" s="361">
        <f t="shared" si="5"/>
        <v>0</v>
      </c>
      <c r="X55" s="361">
        <f t="shared" si="5"/>
        <v>0</v>
      </c>
      <c r="Y55" s="361">
        <f t="shared" si="5"/>
        <v>0</v>
      </c>
      <c r="Z55" s="361">
        <f t="shared" si="5"/>
        <v>0</v>
      </c>
      <c r="AA55" s="361">
        <f t="shared" si="5"/>
        <v>0</v>
      </c>
      <c r="AB55" s="361">
        <f t="shared" si="5"/>
        <v>0</v>
      </c>
      <c r="AC55" s="361">
        <f t="shared" si="5"/>
        <v>0</v>
      </c>
      <c r="AD55" s="361">
        <f t="shared" si="5"/>
        <v>0</v>
      </c>
      <c r="AE55" s="361">
        <f t="shared" si="5"/>
        <v>0</v>
      </c>
      <c r="AF55" s="361">
        <f t="shared" si="5"/>
        <v>0</v>
      </c>
      <c r="AG55" s="361">
        <f t="shared" si="5"/>
        <v>0</v>
      </c>
      <c r="AH55" s="361">
        <f t="shared" si="5"/>
        <v>0</v>
      </c>
      <c r="AI55" s="361">
        <f t="shared" si="5"/>
        <v>0</v>
      </c>
      <c r="AJ55" s="361">
        <f t="shared" si="5"/>
        <v>0</v>
      </c>
      <c r="AK55" s="361">
        <f t="shared" si="5"/>
        <v>0</v>
      </c>
      <c r="AL55" s="361">
        <f t="shared" si="5"/>
        <v>0</v>
      </c>
      <c r="AM55" s="361">
        <f t="shared" si="5"/>
        <v>0</v>
      </c>
      <c r="AN55" s="361">
        <f t="shared" si="5"/>
        <v>0</v>
      </c>
      <c r="AO55" s="361">
        <f t="shared" si="5"/>
        <v>0</v>
      </c>
      <c r="AP55" s="361">
        <f t="shared" si="5"/>
        <v>0</v>
      </c>
      <c r="AQ55" s="361">
        <f t="shared" si="5"/>
        <v>0</v>
      </c>
      <c r="AR55" s="361">
        <f t="shared" si="5"/>
        <v>0</v>
      </c>
      <c r="AS55" s="361">
        <f t="shared" si="5"/>
        <v>0</v>
      </c>
      <c r="AT55" s="361">
        <f t="shared" si="5"/>
        <v>0</v>
      </c>
      <c r="AU55" s="361">
        <f t="shared" si="5"/>
        <v>0</v>
      </c>
      <c r="AV55" s="361">
        <f t="shared" si="5"/>
        <v>0</v>
      </c>
      <c r="AW55" s="361">
        <f t="shared" si="5"/>
        <v>0</v>
      </c>
      <c r="AX55" s="361">
        <f t="shared" si="5"/>
        <v>0</v>
      </c>
      <c r="AY55" s="361">
        <f t="shared" si="5"/>
        <v>0</v>
      </c>
      <c r="AZ55" s="361">
        <f t="shared" si="5"/>
        <v>0</v>
      </c>
    </row>
    <row r="56" spans="1:52" x14ac:dyDescent="0.25">
      <c r="A56" s="362"/>
      <c r="B56" s="362"/>
      <c r="C56" s="362"/>
      <c r="D56" s="362"/>
      <c r="E56" s="363" t="str">
        <f>'Undisc Results'!E56</f>
        <v>CUMULATIVE BASE COSTS</v>
      </c>
      <c r="F56" s="362"/>
      <c r="G56" s="364" t="str">
        <f>'Undisc Results'!G56&amp;" in "&amp;$F$2</f>
        <v>2020$ in 2020</v>
      </c>
      <c r="H56" s="528">
        <f t="shared" si="3"/>
        <v>422933567.87441254</v>
      </c>
      <c r="I56" s="361">
        <f>SUM($I$55:I55)</f>
        <v>0</v>
      </c>
      <c r="J56" s="361">
        <f>SUM($I$55:J55)</f>
        <v>0</v>
      </c>
      <c r="K56" s="361">
        <f>SUM($I$55:K55)</f>
        <v>0</v>
      </c>
      <c r="L56" s="361">
        <f>SUM($I$55:L55)</f>
        <v>0</v>
      </c>
      <c r="M56" s="361">
        <f>SUM($I$55:M55)</f>
        <v>850954.80164130207</v>
      </c>
      <c r="N56" s="361">
        <f>SUM($I$55:N55)</f>
        <v>3630591.2102327985</v>
      </c>
      <c r="O56" s="361">
        <f>SUM($I$55:O55)</f>
        <v>7878185.684578836</v>
      </c>
      <c r="P56" s="361">
        <f>SUM($I$55:P55)</f>
        <v>11096590.16697189</v>
      </c>
      <c r="Q56" s="361">
        <f>SUM($I$55:Q55)</f>
        <v>11096590.16697189</v>
      </c>
      <c r="R56" s="361">
        <f>SUM($I$55:R55)</f>
        <v>11096590.16697189</v>
      </c>
      <c r="S56" s="361">
        <f>SUM($I$55:S55)</f>
        <v>11096590.16697189</v>
      </c>
      <c r="T56" s="361">
        <f>SUM($I$55:T55)</f>
        <v>11096590.16697189</v>
      </c>
      <c r="U56" s="361">
        <f>SUM($I$55:U55)</f>
        <v>11096590.16697189</v>
      </c>
      <c r="V56" s="361">
        <f>SUM($I$55:V55)</f>
        <v>11096590.16697189</v>
      </c>
      <c r="W56" s="361">
        <f>SUM($I$55:W55)</f>
        <v>11096590.16697189</v>
      </c>
      <c r="X56" s="361">
        <f>SUM($I$55:X55)</f>
        <v>11096590.16697189</v>
      </c>
      <c r="Y56" s="361">
        <f>SUM($I$55:Y55)</f>
        <v>11096590.16697189</v>
      </c>
      <c r="Z56" s="361">
        <f>SUM($I$55:Z55)</f>
        <v>11096590.16697189</v>
      </c>
      <c r="AA56" s="361">
        <f>SUM($I$55:AA55)</f>
        <v>11096590.16697189</v>
      </c>
      <c r="AB56" s="361">
        <f>SUM($I$55:AB55)</f>
        <v>11096590.16697189</v>
      </c>
      <c r="AC56" s="361">
        <f>SUM($I$55:AC55)</f>
        <v>11096590.16697189</v>
      </c>
      <c r="AD56" s="361">
        <f>SUM($I$55:AD55)</f>
        <v>11096590.16697189</v>
      </c>
      <c r="AE56" s="361">
        <f>SUM($I$55:AE55)</f>
        <v>11096590.16697189</v>
      </c>
      <c r="AF56" s="361">
        <f>SUM($I$55:AF55)</f>
        <v>11096590.16697189</v>
      </c>
      <c r="AG56" s="361">
        <f>SUM($I$55:AG55)</f>
        <v>11096590.16697189</v>
      </c>
      <c r="AH56" s="361">
        <f>SUM($I$55:AH55)</f>
        <v>11096590.16697189</v>
      </c>
      <c r="AI56" s="361">
        <f>SUM($I$55:AI55)</f>
        <v>11096590.16697189</v>
      </c>
      <c r="AJ56" s="361">
        <f>SUM($I$55:AJ55)</f>
        <v>11096590.16697189</v>
      </c>
      <c r="AK56" s="361">
        <f>SUM($I$55:AK55)</f>
        <v>11096590.16697189</v>
      </c>
      <c r="AL56" s="361">
        <f>SUM($I$55:AL55)</f>
        <v>11096590.16697189</v>
      </c>
      <c r="AM56" s="361">
        <f>SUM($I$55:AM55)</f>
        <v>11096590.16697189</v>
      </c>
      <c r="AN56" s="361">
        <f>SUM($I$55:AN55)</f>
        <v>11096590.16697189</v>
      </c>
      <c r="AO56" s="361">
        <f>SUM($I$55:AO55)</f>
        <v>11096590.16697189</v>
      </c>
      <c r="AP56" s="361">
        <f>SUM($I$55:AP55)</f>
        <v>11096590.16697189</v>
      </c>
      <c r="AQ56" s="361">
        <f>SUM($I$55:AQ55)</f>
        <v>11096590.16697189</v>
      </c>
      <c r="AR56" s="361">
        <f>SUM($I$55:AR55)</f>
        <v>11096590.16697189</v>
      </c>
      <c r="AS56" s="361">
        <f>SUM($I$55:AS55)</f>
        <v>11096590.16697189</v>
      </c>
      <c r="AT56" s="361">
        <f>SUM($I$55:AT55)</f>
        <v>11096590.16697189</v>
      </c>
      <c r="AU56" s="361">
        <f>SUM($I$55:AU55)</f>
        <v>11096590.16697189</v>
      </c>
      <c r="AV56" s="361">
        <f>SUM($I$55:AV55)</f>
        <v>11096590.16697189</v>
      </c>
      <c r="AW56" s="361">
        <f>SUM($I$55:AW55)</f>
        <v>11096590.16697189</v>
      </c>
      <c r="AX56" s="361">
        <f>SUM($I$55:AX55)</f>
        <v>11096590.16697189</v>
      </c>
      <c r="AY56" s="361">
        <f>SUM($I$55:AY55)</f>
        <v>11096590.16697189</v>
      </c>
      <c r="AZ56" s="361">
        <f>SUM($I$55:AZ55)</f>
        <v>11096590.16697189</v>
      </c>
    </row>
    <row r="57" spans="1:52" x14ac:dyDescent="0.25">
      <c r="A57" s="362"/>
      <c r="B57" s="362"/>
      <c r="C57" s="362"/>
      <c r="D57" s="362"/>
      <c r="E57" s="363" t="str">
        <f>'Undisc Results'!E57</f>
        <v>NET CASH FLOWS</v>
      </c>
      <c r="F57" s="362"/>
      <c r="G57" s="364" t="str">
        <f>'Undisc Results'!G57&amp;" in "&amp;$F$2</f>
        <v>2020$ in 2020</v>
      </c>
      <c r="H57" s="528">
        <f t="shared" si="3"/>
        <v>17430303.989374414</v>
      </c>
      <c r="I57" s="361">
        <f t="shared" ref="I57:AZ57" si="6">I53-I55</f>
        <v>0</v>
      </c>
      <c r="J57" s="361">
        <f t="shared" si="6"/>
        <v>0</v>
      </c>
      <c r="K57" s="361">
        <f t="shared" si="6"/>
        <v>0</v>
      </c>
      <c r="L57" s="361">
        <f t="shared" si="6"/>
        <v>0</v>
      </c>
      <c r="M57" s="361">
        <f t="shared" si="6"/>
        <v>-850954.80164130207</v>
      </c>
      <c r="N57" s="361">
        <f t="shared" si="6"/>
        <v>-1797045.908510311</v>
      </c>
      <c r="O57" s="361">
        <f t="shared" si="6"/>
        <v>-4247594.474346038</v>
      </c>
      <c r="P57" s="361">
        <f t="shared" si="6"/>
        <v>-3218404.4823930543</v>
      </c>
      <c r="Q57" s="361">
        <f t="shared" si="6"/>
        <v>2425918.53717739</v>
      </c>
      <c r="R57" s="361">
        <f t="shared" si="6"/>
        <v>2267213.5861470932</v>
      </c>
      <c r="S57" s="361">
        <f t="shared" si="6"/>
        <v>2118891.2020066292</v>
      </c>
      <c r="T57" s="361">
        <f t="shared" si="6"/>
        <v>1980272.1514080644</v>
      </c>
      <c r="U57" s="361">
        <f t="shared" si="6"/>
        <v>1850721.6368299669</v>
      </c>
      <c r="V57" s="361">
        <f t="shared" si="6"/>
        <v>1729646.3895607165</v>
      </c>
      <c r="W57" s="361">
        <f t="shared" si="6"/>
        <v>1616491.952860483</v>
      </c>
      <c r="X57" s="361">
        <f t="shared" si="6"/>
        <v>1510740.1428602643</v>
      </c>
      <c r="Y57" s="361">
        <f t="shared" si="6"/>
        <v>1411906.6755703406</v>
      </c>
      <c r="Z57" s="361">
        <f t="shared" si="6"/>
        <v>1319538.9491311596</v>
      </c>
      <c r="AA57" s="361">
        <f t="shared" si="6"/>
        <v>1233213.9711506162</v>
      </c>
      <c r="AB57" s="361">
        <f t="shared" si="6"/>
        <v>1152536.4216360897</v>
      </c>
      <c r="AC57" s="361">
        <f t="shared" si="6"/>
        <v>1433272.8583433731</v>
      </c>
      <c r="AD57" s="361">
        <f t="shared" si="6"/>
        <v>1006669.9464023846</v>
      </c>
      <c r="AE57" s="361">
        <f t="shared" si="6"/>
        <v>629750.04538189387</v>
      </c>
      <c r="AF57" s="361">
        <f t="shared" si="6"/>
        <v>879264.51777656085</v>
      </c>
      <c r="AG57" s="361">
        <f t="shared" si="6"/>
        <v>821742.53997809417</v>
      </c>
      <c r="AH57" s="361">
        <f t="shared" si="6"/>
        <v>767983.68222251791</v>
      </c>
      <c r="AI57" s="361">
        <f t="shared" si="6"/>
        <v>717741.75908646535</v>
      </c>
      <c r="AJ57" s="361">
        <f t="shared" si="6"/>
        <v>670786.69073501427</v>
      </c>
      <c r="AK57" s="361">
        <f t="shared" si="6"/>
        <v>0</v>
      </c>
      <c r="AL57" s="361">
        <f t="shared" si="6"/>
        <v>0</v>
      </c>
      <c r="AM57" s="361">
        <f t="shared" si="6"/>
        <v>0</v>
      </c>
      <c r="AN57" s="361">
        <f t="shared" si="6"/>
        <v>0</v>
      </c>
      <c r="AO57" s="361">
        <f t="shared" si="6"/>
        <v>0</v>
      </c>
      <c r="AP57" s="361">
        <f t="shared" si="6"/>
        <v>0</v>
      </c>
      <c r="AQ57" s="361">
        <f t="shared" si="6"/>
        <v>0</v>
      </c>
      <c r="AR57" s="361">
        <f t="shared" si="6"/>
        <v>0</v>
      </c>
      <c r="AS57" s="361">
        <f t="shared" si="6"/>
        <v>0</v>
      </c>
      <c r="AT57" s="361">
        <f t="shared" si="6"/>
        <v>0</v>
      </c>
      <c r="AU57" s="361">
        <f t="shared" si="6"/>
        <v>0</v>
      </c>
      <c r="AV57" s="361">
        <f t="shared" si="6"/>
        <v>0</v>
      </c>
      <c r="AW57" s="361">
        <f t="shared" si="6"/>
        <v>0</v>
      </c>
      <c r="AX57" s="361">
        <f t="shared" si="6"/>
        <v>0</v>
      </c>
      <c r="AY57" s="361">
        <f t="shared" si="6"/>
        <v>0</v>
      </c>
      <c r="AZ57" s="361">
        <f t="shared" si="6"/>
        <v>0</v>
      </c>
    </row>
    <row r="58" spans="1:52" x14ac:dyDescent="0.25">
      <c r="A58" s="362"/>
      <c r="B58" s="362"/>
      <c r="C58" s="362"/>
      <c r="D58" s="362"/>
      <c r="E58" s="363" t="str">
        <f>'Undisc Results'!E58</f>
        <v>CUMULATIVE NET CASH FLOWS</v>
      </c>
      <c r="F58" s="362"/>
      <c r="G58" s="364" t="str">
        <f>'Undisc Results'!G58&amp;" in "&amp;$F$2</f>
        <v>2020$ in 2020</v>
      </c>
      <c r="H58" s="528">
        <f t="shared" si="3"/>
        <v>405870831.27105796</v>
      </c>
      <c r="I58" s="361">
        <f>SUM($I57:I57)</f>
        <v>0</v>
      </c>
      <c r="J58" s="361">
        <f>SUM($I57:J57)</f>
        <v>0</v>
      </c>
      <c r="K58" s="361">
        <f>SUM($I57:K57)</f>
        <v>0</v>
      </c>
      <c r="L58" s="361">
        <f>SUM($I57:L57)</f>
        <v>0</v>
      </c>
      <c r="M58" s="361">
        <f>SUM($I57:M57)</f>
        <v>-850954.80164130207</v>
      </c>
      <c r="N58" s="361">
        <f>SUM($I57:N57)</f>
        <v>-2648000.7101516132</v>
      </c>
      <c r="O58" s="361">
        <f>SUM($I57:O57)</f>
        <v>-6895595.1844976507</v>
      </c>
      <c r="P58" s="361">
        <f>SUM($I57:P57)</f>
        <v>-10113999.666890705</v>
      </c>
      <c r="Q58" s="361">
        <f>SUM($I57:Q57)</f>
        <v>-7688081.1297133155</v>
      </c>
      <c r="R58" s="361">
        <f>SUM($I57:R57)</f>
        <v>-5420867.5435662223</v>
      </c>
      <c r="S58" s="361">
        <f>SUM($I57:S57)</f>
        <v>-3301976.3415595931</v>
      </c>
      <c r="T58" s="361">
        <f>SUM($I57:T57)</f>
        <v>-1321704.1901515287</v>
      </c>
      <c r="U58" s="361">
        <f>SUM($I57:U57)</f>
        <v>529017.44667843822</v>
      </c>
      <c r="V58" s="361">
        <f>SUM($I57:V57)</f>
        <v>2258663.8362391545</v>
      </c>
      <c r="W58" s="361">
        <f>SUM($I57:W57)</f>
        <v>3875155.7890996374</v>
      </c>
      <c r="X58" s="361">
        <f>SUM($I57:X57)</f>
        <v>5385895.9319599019</v>
      </c>
      <c r="Y58" s="361">
        <f>SUM($I57:Y57)</f>
        <v>6797802.6075302428</v>
      </c>
      <c r="Z58" s="361">
        <f>SUM($I57:Z57)</f>
        <v>8117341.5566614028</v>
      </c>
      <c r="AA58" s="361">
        <f>SUM($I57:AA57)</f>
        <v>9350555.527812019</v>
      </c>
      <c r="AB58" s="361">
        <f>SUM($I57:AB57)</f>
        <v>10503091.949448109</v>
      </c>
      <c r="AC58" s="361">
        <f>SUM($I57:AC57)</f>
        <v>11936364.807791483</v>
      </c>
      <c r="AD58" s="361">
        <f>SUM($I57:AD57)</f>
        <v>12943034.754193867</v>
      </c>
      <c r="AE58" s="361">
        <f>SUM($I57:AE57)</f>
        <v>13572784.799575761</v>
      </c>
      <c r="AF58" s="361">
        <f>SUM($I57:AF57)</f>
        <v>14452049.317352321</v>
      </c>
      <c r="AG58" s="361">
        <f>SUM($I57:AG57)</f>
        <v>15273791.857330415</v>
      </c>
      <c r="AH58" s="361">
        <f>SUM($I57:AH57)</f>
        <v>16041775.539552933</v>
      </c>
      <c r="AI58" s="361">
        <f>SUM($I57:AI57)</f>
        <v>16759517.298639398</v>
      </c>
      <c r="AJ58" s="361">
        <f>SUM($I57:AJ57)</f>
        <v>17430303.989374414</v>
      </c>
      <c r="AK58" s="361">
        <f>SUM($I57:AK57)</f>
        <v>17430303.989374414</v>
      </c>
      <c r="AL58" s="361">
        <f>SUM($I57:AL57)</f>
        <v>17430303.989374414</v>
      </c>
      <c r="AM58" s="361">
        <f>SUM($I57:AM57)</f>
        <v>17430303.989374414</v>
      </c>
      <c r="AN58" s="361">
        <f>SUM($I57:AN57)</f>
        <v>17430303.989374414</v>
      </c>
      <c r="AO58" s="361">
        <f>SUM($I57:AO57)</f>
        <v>17430303.989374414</v>
      </c>
      <c r="AP58" s="361">
        <f>SUM($I57:AP57)</f>
        <v>17430303.989374414</v>
      </c>
      <c r="AQ58" s="361">
        <f>SUM($I57:AQ57)</f>
        <v>17430303.989374414</v>
      </c>
      <c r="AR58" s="361">
        <f>SUM($I57:AR57)</f>
        <v>17430303.989374414</v>
      </c>
      <c r="AS58" s="361">
        <f>SUM($I57:AS57)</f>
        <v>17430303.989374414</v>
      </c>
      <c r="AT58" s="361">
        <f>SUM($I57:AT57)</f>
        <v>17430303.989374414</v>
      </c>
      <c r="AU58" s="361">
        <f>SUM($I57:AU57)</f>
        <v>17430303.989374414</v>
      </c>
      <c r="AV58" s="361">
        <f>SUM($I57:AV57)</f>
        <v>17430303.989374414</v>
      </c>
      <c r="AW58" s="361">
        <f>SUM($I57:AW57)</f>
        <v>17430303.989374414</v>
      </c>
      <c r="AX58" s="361">
        <f>SUM($I57:AX57)</f>
        <v>17430303.989374414</v>
      </c>
      <c r="AY58" s="361">
        <f>SUM($I57:AY57)</f>
        <v>17430303.989374414</v>
      </c>
      <c r="AZ58" s="361">
        <f>SUM($I57:AZ57)</f>
        <v>17430303.989374414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DC77A-1FB5-4497-BAF3-E08A9E601E5B}">
  <sheetPr>
    <tabColor theme="3"/>
  </sheetPr>
  <dimension ref="A1:AZ54"/>
  <sheetViews>
    <sheetView showGridLines="0" workbookViewId="0">
      <pane xSplit="8" ySplit="5" topLeftCell="AF12" activePane="bottomRight" state="frozen"/>
      <selection pane="topRight" activeCell="I1" sqref="I1"/>
      <selection pane="bottomLeft" activeCell="A5" sqref="A5"/>
      <selection pane="bottomRight" activeCell="AJ24" sqref="AJ24"/>
    </sheetView>
  </sheetViews>
  <sheetFormatPr defaultColWidth="0" defaultRowHeight="15" x14ac:dyDescent="0.25"/>
  <cols>
    <col min="1" max="4" width="2.140625" customWidth="1"/>
    <col min="5" max="5" width="37.140625" customWidth="1"/>
    <col min="6" max="6" width="23.85546875" customWidth="1"/>
    <col min="7" max="52" width="9.140625" customWidth="1"/>
    <col min="53" max="16384" width="9.140625" hidden="1"/>
  </cols>
  <sheetData>
    <row r="1" spans="1:52" x14ac:dyDescent="0.25">
      <c r="A1" s="281"/>
      <c r="B1" s="281"/>
      <c r="C1" s="281"/>
      <c r="D1" s="281"/>
      <c r="E1" s="386"/>
    </row>
    <row r="2" spans="1:52" x14ac:dyDescent="0.25">
      <c r="A2" s="19"/>
      <c r="B2" s="19"/>
      <c r="C2" s="19"/>
      <c r="D2" s="19"/>
      <c r="E2" s="387" t="s">
        <v>367</v>
      </c>
      <c r="F2" s="19" t="s">
        <v>923</v>
      </c>
      <c r="G2" s="19" t="s">
        <v>792</v>
      </c>
      <c r="H2" s="19"/>
      <c r="I2" s="228">
        <v>2020</v>
      </c>
      <c r="J2" s="228">
        <v>2021</v>
      </c>
      <c r="K2" s="228">
        <v>2022</v>
      </c>
      <c r="L2" s="228">
        <v>2023</v>
      </c>
      <c r="M2" s="228">
        <v>2024</v>
      </c>
      <c r="N2" s="228">
        <v>2025</v>
      </c>
      <c r="O2" s="228">
        <v>2026</v>
      </c>
      <c r="P2" s="228">
        <v>2027</v>
      </c>
      <c r="Q2" s="228">
        <v>2028</v>
      </c>
      <c r="R2" s="228">
        <v>2029</v>
      </c>
      <c r="S2" s="228">
        <v>2030</v>
      </c>
      <c r="T2" s="228">
        <v>2031</v>
      </c>
      <c r="U2" s="228">
        <v>2032</v>
      </c>
      <c r="V2" s="228">
        <v>2033</v>
      </c>
      <c r="W2" s="228">
        <v>2034</v>
      </c>
      <c r="X2" s="228">
        <v>2035</v>
      </c>
      <c r="Y2" s="228">
        <v>2036</v>
      </c>
      <c r="Z2" s="228">
        <v>2037</v>
      </c>
      <c r="AA2" s="228">
        <v>2038</v>
      </c>
      <c r="AB2" s="228">
        <v>2039</v>
      </c>
      <c r="AC2" s="228">
        <v>2040</v>
      </c>
      <c r="AD2" s="228">
        <v>2041</v>
      </c>
      <c r="AE2" s="228">
        <v>2042</v>
      </c>
      <c r="AF2" s="228">
        <v>2043</v>
      </c>
      <c r="AG2" s="228">
        <v>2044</v>
      </c>
      <c r="AH2" s="228">
        <v>2045</v>
      </c>
      <c r="AI2" s="228">
        <v>2046</v>
      </c>
      <c r="AJ2" s="228">
        <v>2047</v>
      </c>
      <c r="AK2" s="228">
        <v>2048</v>
      </c>
      <c r="AL2" s="228">
        <v>2049</v>
      </c>
      <c r="AM2" s="228">
        <v>2050</v>
      </c>
      <c r="AN2" s="228">
        <v>2051</v>
      </c>
      <c r="AO2" s="228">
        <v>2052</v>
      </c>
      <c r="AP2" s="228">
        <v>2053</v>
      </c>
      <c r="AQ2" s="228">
        <v>2054</v>
      </c>
      <c r="AR2" s="228">
        <v>2055</v>
      </c>
      <c r="AS2" s="228">
        <v>2056</v>
      </c>
      <c r="AT2" s="228">
        <v>2057</v>
      </c>
      <c r="AU2" s="228">
        <v>2058</v>
      </c>
      <c r="AV2" s="228">
        <v>2059</v>
      </c>
      <c r="AW2" s="228">
        <v>2060</v>
      </c>
      <c r="AX2" s="228">
        <v>2061</v>
      </c>
      <c r="AY2" s="228">
        <v>2062</v>
      </c>
      <c r="AZ2" s="228">
        <v>2063</v>
      </c>
    </row>
    <row r="3" spans="1:52" s="473" customFormat="1" x14ac:dyDescent="0.25">
      <c r="A3" s="474"/>
      <c r="B3" s="475"/>
      <c r="C3" s="475"/>
      <c r="E3" s="193" t="str">
        <f>'Discount Calc'!E$33</f>
        <v>Forecast period flag</v>
      </c>
      <c r="F3" s="193">
        <f>'Discount Calc'!F$33</f>
        <v>0</v>
      </c>
      <c r="G3" s="193" t="str">
        <f>'Discount Calc'!G$33</f>
        <v>Factor</v>
      </c>
      <c r="H3" s="193">
        <f>'Discount Calc'!H$33</f>
        <v>24</v>
      </c>
      <c r="I3" s="193">
        <f>'Discount Calc'!I$33</f>
        <v>0</v>
      </c>
      <c r="J3" s="193">
        <f>'Discount Calc'!J$33</f>
        <v>0</v>
      </c>
      <c r="K3" s="193">
        <f>'Discount Calc'!K$33</f>
        <v>0</v>
      </c>
      <c r="L3" s="193">
        <f>'Discount Calc'!L$33</f>
        <v>0</v>
      </c>
      <c r="M3" s="193">
        <f>'Discount Calc'!M$33</f>
        <v>1</v>
      </c>
      <c r="N3" s="193">
        <f>'Discount Calc'!N$33</f>
        <v>1</v>
      </c>
      <c r="O3" s="193">
        <f>'Discount Calc'!O$33</f>
        <v>1</v>
      </c>
      <c r="P3" s="193">
        <f>'Discount Calc'!P$33</f>
        <v>1</v>
      </c>
      <c r="Q3" s="193">
        <f>'Discount Calc'!Q$33</f>
        <v>1</v>
      </c>
      <c r="R3" s="193">
        <f>'Discount Calc'!R$33</f>
        <v>1</v>
      </c>
      <c r="S3" s="193">
        <f>'Discount Calc'!S$33</f>
        <v>1</v>
      </c>
      <c r="T3" s="193">
        <f>'Discount Calc'!T$33</f>
        <v>1</v>
      </c>
      <c r="U3" s="193">
        <f>'Discount Calc'!U$33</f>
        <v>1</v>
      </c>
      <c r="V3" s="193">
        <f>'Discount Calc'!V$33</f>
        <v>1</v>
      </c>
      <c r="W3" s="193">
        <f>'Discount Calc'!W$33</f>
        <v>1</v>
      </c>
      <c r="X3" s="193">
        <f>'Discount Calc'!X$33</f>
        <v>1</v>
      </c>
      <c r="Y3" s="193">
        <f>'Discount Calc'!Y$33</f>
        <v>1</v>
      </c>
      <c r="Z3" s="193">
        <f>'Discount Calc'!Z$33</f>
        <v>1</v>
      </c>
      <c r="AA3" s="193">
        <f>'Discount Calc'!AA$33</f>
        <v>1</v>
      </c>
      <c r="AB3" s="193">
        <f>'Discount Calc'!AB$33</f>
        <v>1</v>
      </c>
      <c r="AC3" s="193">
        <f>'Discount Calc'!AC$33</f>
        <v>1</v>
      </c>
      <c r="AD3" s="193">
        <f>'Discount Calc'!AD$33</f>
        <v>1</v>
      </c>
      <c r="AE3" s="193">
        <f>'Discount Calc'!AE$33</f>
        <v>1</v>
      </c>
      <c r="AF3" s="193">
        <f>'Discount Calc'!AF$33</f>
        <v>1</v>
      </c>
      <c r="AG3" s="193">
        <f>'Discount Calc'!AG$33</f>
        <v>1</v>
      </c>
      <c r="AH3" s="193">
        <f>'Discount Calc'!AH$33</f>
        <v>1</v>
      </c>
      <c r="AI3" s="193">
        <f>'Discount Calc'!AI$33</f>
        <v>1</v>
      </c>
      <c r="AJ3" s="193">
        <f>'Discount Calc'!AJ$33</f>
        <v>1</v>
      </c>
      <c r="AK3" s="193">
        <f>'Discount Calc'!AK$33</f>
        <v>0</v>
      </c>
      <c r="AL3" s="193">
        <f>'Discount Calc'!AL$33</f>
        <v>0</v>
      </c>
      <c r="AM3" s="193">
        <f>'Discount Calc'!AM$33</f>
        <v>0</v>
      </c>
      <c r="AN3" s="193">
        <f>'Discount Calc'!AN$33</f>
        <v>0</v>
      </c>
      <c r="AO3" s="193">
        <f>'Discount Calc'!AO$33</f>
        <v>0</v>
      </c>
      <c r="AP3" s="193">
        <f>'Discount Calc'!AP$33</f>
        <v>0</v>
      </c>
      <c r="AQ3" s="193">
        <f>'Discount Calc'!AQ$33</f>
        <v>0</v>
      </c>
      <c r="AR3" s="193">
        <f>'Discount Calc'!AR$33</f>
        <v>0</v>
      </c>
      <c r="AS3" s="193">
        <f>'Discount Calc'!AS$33</f>
        <v>0</v>
      </c>
      <c r="AT3" s="193">
        <f>'Discount Calc'!AT$33</f>
        <v>0</v>
      </c>
      <c r="AU3" s="193">
        <f>'Discount Calc'!AU$33</f>
        <v>0</v>
      </c>
      <c r="AV3" s="193">
        <f>'Discount Calc'!AV$33</f>
        <v>0</v>
      </c>
      <c r="AW3" s="193">
        <f>'Discount Calc'!AW$33</f>
        <v>0</v>
      </c>
      <c r="AX3" s="193">
        <f>'Discount Calc'!AX$33</f>
        <v>0</v>
      </c>
      <c r="AY3" s="193">
        <f>'Discount Calc'!AY$33</f>
        <v>0</v>
      </c>
      <c r="AZ3" s="193">
        <f>'Discount Calc'!AZ$33</f>
        <v>0</v>
      </c>
    </row>
    <row r="4" spans="1:52" s="473" customFormat="1" x14ac:dyDescent="0.25">
      <c r="E4" s="473" t="str">
        <f>'Discount Calc'!E$35</f>
        <v>Operations period flag</v>
      </c>
      <c r="F4" s="473">
        <f>'Discount Calc'!F$35</f>
        <v>0</v>
      </c>
      <c r="G4" s="473" t="str">
        <f>'Discount Calc'!G$35</f>
        <v>Factor</v>
      </c>
      <c r="H4" s="473">
        <f>'Discount Calc'!H$35</f>
        <v>20</v>
      </c>
      <c r="I4" s="473">
        <f>'Discount Calc'!I$35</f>
        <v>0</v>
      </c>
      <c r="J4" s="473">
        <f>'Discount Calc'!J$35</f>
        <v>0</v>
      </c>
      <c r="K4" s="473">
        <f>'Discount Calc'!K$35</f>
        <v>0</v>
      </c>
      <c r="L4" s="473">
        <f>'Discount Calc'!L$35</f>
        <v>0</v>
      </c>
      <c r="M4" s="473">
        <f>'Discount Calc'!M$35</f>
        <v>0</v>
      </c>
      <c r="N4" s="473">
        <f>'Discount Calc'!N$35</f>
        <v>0</v>
      </c>
      <c r="O4" s="473">
        <f>'Discount Calc'!O$35</f>
        <v>0</v>
      </c>
      <c r="P4" s="473">
        <f>'Discount Calc'!P$35</f>
        <v>0</v>
      </c>
      <c r="Q4" s="473">
        <f>'Discount Calc'!Q$35</f>
        <v>1</v>
      </c>
      <c r="R4" s="473">
        <f>'Discount Calc'!R$35</f>
        <v>1</v>
      </c>
      <c r="S4" s="473">
        <f>'Discount Calc'!S$35</f>
        <v>1</v>
      </c>
      <c r="T4" s="473">
        <f>'Discount Calc'!T$35</f>
        <v>1</v>
      </c>
      <c r="U4" s="473">
        <f>'Discount Calc'!U$35</f>
        <v>1</v>
      </c>
      <c r="V4" s="473">
        <f>'Discount Calc'!V$35</f>
        <v>1</v>
      </c>
      <c r="W4" s="473">
        <f>'Discount Calc'!W$35</f>
        <v>1</v>
      </c>
      <c r="X4" s="473">
        <f>'Discount Calc'!X$35</f>
        <v>1</v>
      </c>
      <c r="Y4" s="473">
        <f>'Discount Calc'!Y$35</f>
        <v>1</v>
      </c>
      <c r="Z4" s="473">
        <f>'Discount Calc'!Z$35</f>
        <v>1</v>
      </c>
      <c r="AA4" s="473">
        <f>'Discount Calc'!AA$35</f>
        <v>1</v>
      </c>
      <c r="AB4" s="473">
        <f>'Discount Calc'!AB$35</f>
        <v>1</v>
      </c>
      <c r="AC4" s="473">
        <f>'Discount Calc'!AC$35</f>
        <v>1</v>
      </c>
      <c r="AD4" s="473">
        <f>'Discount Calc'!AD$35</f>
        <v>1</v>
      </c>
      <c r="AE4" s="473">
        <f>'Discount Calc'!AE$35</f>
        <v>1</v>
      </c>
      <c r="AF4" s="473">
        <f>'Discount Calc'!AF$35</f>
        <v>1</v>
      </c>
      <c r="AG4" s="473">
        <f>'Discount Calc'!AG$35</f>
        <v>1</v>
      </c>
      <c r="AH4" s="473">
        <f>'Discount Calc'!AH$35</f>
        <v>1</v>
      </c>
      <c r="AI4" s="473">
        <f>'Discount Calc'!AI$35</f>
        <v>1</v>
      </c>
      <c r="AJ4" s="473">
        <f>'Discount Calc'!AJ$35</f>
        <v>1</v>
      </c>
      <c r="AK4" s="473">
        <f>'Discount Calc'!AK$35</f>
        <v>0</v>
      </c>
      <c r="AL4" s="473">
        <f>'Discount Calc'!AL$35</f>
        <v>0</v>
      </c>
      <c r="AM4" s="473">
        <f>'Discount Calc'!AM$35</f>
        <v>0</v>
      </c>
      <c r="AN4" s="473">
        <f>'Discount Calc'!AN$35</f>
        <v>0</v>
      </c>
      <c r="AO4" s="473">
        <f>'Discount Calc'!AO$35</f>
        <v>0</v>
      </c>
      <c r="AP4" s="473">
        <f>'Discount Calc'!AP$35</f>
        <v>0</v>
      </c>
      <c r="AQ4" s="473">
        <f>'Discount Calc'!AQ$35</f>
        <v>0</v>
      </c>
      <c r="AR4" s="473">
        <f>'Discount Calc'!AR$35</f>
        <v>0</v>
      </c>
      <c r="AS4" s="473">
        <f>'Discount Calc'!AS$35</f>
        <v>0</v>
      </c>
      <c r="AT4" s="473">
        <f>'Discount Calc'!AT$35</f>
        <v>0</v>
      </c>
      <c r="AU4" s="473">
        <f>'Discount Calc'!AU$35</f>
        <v>0</v>
      </c>
      <c r="AV4" s="473">
        <f>'Discount Calc'!AV$35</f>
        <v>0</v>
      </c>
      <c r="AW4" s="473">
        <f>'Discount Calc'!AW$35</f>
        <v>0</v>
      </c>
      <c r="AX4" s="473">
        <f>'Discount Calc'!AX$35</f>
        <v>0</v>
      </c>
      <c r="AY4" s="473">
        <f>'Discount Calc'!AY$35</f>
        <v>0</v>
      </c>
      <c r="AZ4" s="473">
        <f>'Discount Calc'!AZ$35</f>
        <v>0</v>
      </c>
    </row>
    <row r="5" spans="1:52" x14ac:dyDescent="0.25">
      <c r="E5" s="386"/>
      <c r="I5" s="19"/>
      <c r="J5" s="19"/>
      <c r="K5" s="19"/>
      <c r="L5" s="19"/>
      <c r="M5" s="19"/>
      <c r="N5" s="19"/>
      <c r="O5" s="19"/>
      <c r="P5" s="19"/>
    </row>
    <row r="6" spans="1:52" x14ac:dyDescent="0.25">
      <c r="E6" s="180" t="str">
        <f>StockValueC!$E$12</f>
        <v>Base Year (for valuation 2020 = 2020$s)</v>
      </c>
      <c r="F6" s="180">
        <f>StockValueC!$H$12</f>
        <v>2020</v>
      </c>
      <c r="I6" s="19"/>
      <c r="J6" s="19"/>
      <c r="K6" s="19"/>
      <c r="L6" s="19"/>
      <c r="M6" s="19"/>
      <c r="N6" s="19"/>
      <c r="O6" s="19"/>
      <c r="P6" s="19"/>
    </row>
    <row r="7" spans="1:52" x14ac:dyDescent="0.25">
      <c r="E7" s="180" t="str">
        <f>StockValueC!$E$13</f>
        <v>Base Year (for discounting)</v>
      </c>
      <c r="F7" s="180">
        <f>StockValueC!$H$13</f>
        <v>2020</v>
      </c>
      <c r="I7" s="19"/>
      <c r="J7" s="19"/>
      <c r="K7" s="19"/>
      <c r="L7" s="19"/>
      <c r="M7" s="19"/>
      <c r="N7" s="19"/>
      <c r="O7" s="19"/>
      <c r="P7" s="19"/>
    </row>
    <row r="8" spans="1:52" x14ac:dyDescent="0.25">
      <c r="E8" s="180" t="s">
        <v>924</v>
      </c>
      <c r="F8" s="180" t="str">
        <f>F6&amp;"$ Discounted to "&amp;F7</f>
        <v>2020$ Discounted to 2020</v>
      </c>
      <c r="I8" s="19"/>
      <c r="J8" s="19"/>
      <c r="K8" s="19"/>
      <c r="L8" s="19"/>
      <c r="M8" s="19"/>
      <c r="N8" s="19"/>
      <c r="O8" s="19"/>
      <c r="P8" s="19"/>
    </row>
    <row r="9" spans="1:52" x14ac:dyDescent="0.25">
      <c r="E9" s="180"/>
      <c r="F9" s="180"/>
      <c r="I9" s="19"/>
      <c r="J9" s="19"/>
      <c r="K9" s="19"/>
      <c r="L9" s="19"/>
      <c r="M9" s="19"/>
      <c r="N9" s="19"/>
      <c r="O9" s="19"/>
      <c r="P9" s="19"/>
    </row>
    <row r="10" spans="1:52" x14ac:dyDescent="0.25">
      <c r="A10" s="19" t="s">
        <v>925</v>
      </c>
      <c r="E10" s="386"/>
      <c r="I10" s="316"/>
      <c r="J10" s="19"/>
      <c r="K10" s="19"/>
      <c r="L10" s="19"/>
      <c r="M10" s="19"/>
      <c r="N10" s="19"/>
      <c r="O10" s="19"/>
      <c r="P10" s="19"/>
    </row>
    <row r="11" spans="1:52" x14ac:dyDescent="0.25">
      <c r="E11" s="386"/>
      <c r="I11" s="19"/>
      <c r="J11" s="19"/>
      <c r="K11" s="19"/>
      <c r="L11" s="19"/>
      <c r="M11" s="19"/>
      <c r="N11" s="19"/>
      <c r="O11" s="19"/>
      <c r="P11" s="19"/>
    </row>
    <row r="12" spans="1:52" x14ac:dyDescent="0.25">
      <c r="B12" s="19" t="s">
        <v>926</v>
      </c>
      <c r="E12" s="386"/>
    </row>
    <row r="13" spans="1:52" x14ac:dyDescent="0.25">
      <c r="E13" s="386" t="s">
        <v>927</v>
      </c>
      <c r="F13" s="296">
        <f t="shared" ref="F13:F25" si="0">SUM(I13:AZ13)</f>
        <v>44835925.885337599</v>
      </c>
      <c r="G13" t="str">
        <f t="shared" ref="G13:G26" si="1">$F$6&amp;"$ in "&amp;$F$7</f>
        <v>2020$ in 2020</v>
      </c>
      <c r="I13" s="512">
        <f>(SUM('Undisc Results'!I$6:I$11))*(I$3)</f>
        <v>0</v>
      </c>
      <c r="J13" s="512">
        <f>(SUM('Undisc Results'!J$6:J$11))*(J$3)</f>
        <v>0</v>
      </c>
      <c r="K13" s="512">
        <f>(SUM('Undisc Results'!K$6:K$11))*(K$3)</f>
        <v>0</v>
      </c>
      <c r="L13" s="512">
        <f>(SUM('Undisc Results'!L$6:L$11))*(L$3)</f>
        <v>0</v>
      </c>
      <c r="M13" s="512">
        <f>(SUM('Undisc Results'!M$6:M$11))*(M$3)</f>
        <v>0</v>
      </c>
      <c r="N13" s="512">
        <f>(SUM('Undisc Results'!N$6:N$11))*(N$3)</f>
        <v>0</v>
      </c>
      <c r="O13" s="512">
        <f>(SUM('Undisc Results'!O$6:O$11))*(O$3)</f>
        <v>0</v>
      </c>
      <c r="P13" s="512">
        <f>(SUM('Undisc Results'!P$6:P$11))*(P$3)</f>
        <v>0</v>
      </c>
      <c r="Q13" s="512">
        <f>(SUM('Undisc Results'!Q$6:Q$11))*(Q$3)</f>
        <v>2241796.2942668805</v>
      </c>
      <c r="R13" s="512">
        <f>(SUM('Undisc Results'!R$6:R$11))*(R$3)</f>
        <v>2241796.2942668805</v>
      </c>
      <c r="S13" s="512">
        <f>(SUM('Undisc Results'!S$6:S$11))*(S$3)</f>
        <v>2241796.2942668805</v>
      </c>
      <c r="T13" s="512">
        <f>(SUM('Undisc Results'!T$6:T$11))*(T$3)</f>
        <v>2241796.2942668805</v>
      </c>
      <c r="U13" s="512">
        <f>(SUM('Undisc Results'!U$6:U$11))*(U$3)</f>
        <v>2241796.2942668805</v>
      </c>
      <c r="V13" s="512">
        <f>(SUM('Undisc Results'!V$6:V$11))*(V$3)</f>
        <v>2241796.2942668805</v>
      </c>
      <c r="W13" s="512">
        <f>(SUM('Undisc Results'!W$6:W$11))*(W$3)</f>
        <v>2241796.2942668805</v>
      </c>
      <c r="X13" s="512">
        <f>(SUM('Undisc Results'!X$6:X$11))*(X$3)</f>
        <v>2241796.2942668805</v>
      </c>
      <c r="Y13" s="512">
        <f>(SUM('Undisc Results'!Y$6:Y$11))*(Y$3)</f>
        <v>2241796.2942668805</v>
      </c>
      <c r="Z13" s="512">
        <f>(SUM('Undisc Results'!Z$6:Z$11))*(Z$3)</f>
        <v>2241796.2942668805</v>
      </c>
      <c r="AA13" s="512">
        <f>(SUM('Undisc Results'!AA$6:AA$11))*(AA$3)</f>
        <v>2241796.2942668805</v>
      </c>
      <c r="AB13" s="512">
        <f>(SUM('Undisc Results'!AB$6:AB$11))*(AB$3)</f>
        <v>2241796.2942668805</v>
      </c>
      <c r="AC13" s="512">
        <f>(SUM('Undisc Results'!AC$6:AC$11))*(AC$3)</f>
        <v>2241796.2942668805</v>
      </c>
      <c r="AD13" s="512">
        <f>(SUM('Undisc Results'!AD$6:AD$11))*(AD$3)</f>
        <v>2241796.2942668805</v>
      </c>
      <c r="AE13" s="512">
        <f>(SUM('Undisc Results'!AE$6:AE$11))*(AE$3)</f>
        <v>2241796.2942668805</v>
      </c>
      <c r="AF13" s="512">
        <f>(SUM('Undisc Results'!AF$6:AF$11))*(AF$3)</f>
        <v>2241796.2942668805</v>
      </c>
      <c r="AG13" s="512">
        <f>(SUM('Undisc Results'!AG$6:AG$11))*(AG$3)</f>
        <v>2241796.2942668805</v>
      </c>
      <c r="AH13" s="512">
        <f>(SUM('Undisc Results'!AH$6:AH$11))*(AH$3)</f>
        <v>2241796.2942668805</v>
      </c>
      <c r="AI13" s="512">
        <f>(SUM('Undisc Results'!AI$6:AI$11))*(AI$3)</f>
        <v>2241796.2942668805</v>
      </c>
      <c r="AJ13" s="512">
        <f>(SUM('Undisc Results'!AJ$6:AJ$11))*(AJ$3)</f>
        <v>2241796.2942668805</v>
      </c>
      <c r="AK13" s="512">
        <f>(SUM('Undisc Results'!AK$6:AK$11))*(AK$3)</f>
        <v>0</v>
      </c>
      <c r="AL13" s="512">
        <f>(SUM('Undisc Results'!AL$6:AL$11))*(AL$3)</f>
        <v>0</v>
      </c>
      <c r="AM13" s="512">
        <f>(SUM('Undisc Results'!AM$6:AM$11))*(AM$3)</f>
        <v>0</v>
      </c>
      <c r="AN13" s="512">
        <f>(SUM('Undisc Results'!AN$6:AN$11))*(AN$3)</f>
        <v>0</v>
      </c>
      <c r="AO13" s="512">
        <f>(SUM('Undisc Results'!AO$6:AO$11))*(AO$3)</f>
        <v>0</v>
      </c>
      <c r="AP13" s="512">
        <f>(SUM('Undisc Results'!AP$6:AP$11))*(AP$3)</f>
        <v>0</v>
      </c>
      <c r="AQ13" s="512">
        <f>(SUM('Undisc Results'!AQ$6:AQ$11))*(AQ$3)</f>
        <v>0</v>
      </c>
      <c r="AR13" s="512">
        <f>(SUM('Undisc Results'!AR$6:AR$11))*(AR$3)</f>
        <v>0</v>
      </c>
      <c r="AS13" s="512">
        <f>(SUM('Undisc Results'!AS$6:AS$11))*(AS$3)</f>
        <v>0</v>
      </c>
      <c r="AT13" s="512">
        <f>(SUM('Undisc Results'!AT$6:AT$11))*(AT$3)</f>
        <v>0</v>
      </c>
      <c r="AU13" s="512">
        <f>(SUM('Undisc Results'!AU$6:AU$11))*(AU$3)</f>
        <v>0</v>
      </c>
      <c r="AV13" s="512">
        <f>(SUM('Undisc Results'!AV$6:AV$11))*(AV$3)</f>
        <v>0</v>
      </c>
      <c r="AW13" s="512">
        <f>(SUM('Undisc Results'!AW$6:AW$11))*(AW$3)</f>
        <v>0</v>
      </c>
      <c r="AX13" s="512">
        <f>(SUM('Undisc Results'!AX$6:AX$11))*(AX$3)</f>
        <v>0</v>
      </c>
      <c r="AY13" s="512">
        <f>(SUM('Undisc Results'!AY$6:AY$11))*(AY$3)</f>
        <v>0</v>
      </c>
      <c r="AZ13" s="512">
        <f>(SUM('Undisc Results'!AZ$6:AZ$11))*(AZ$3)</f>
        <v>0</v>
      </c>
    </row>
    <row r="14" spans="1:52" x14ac:dyDescent="0.25">
      <c r="E14" s="386" t="s">
        <v>928</v>
      </c>
      <c r="F14" s="296">
        <f t="shared" si="0"/>
        <v>0</v>
      </c>
      <c r="G14" t="str">
        <f t="shared" si="1"/>
        <v>2020$ in 2020</v>
      </c>
      <c r="I14" s="512">
        <f>(SUM('Undisc Results'!I$16:I$19))*(I$3)</f>
        <v>0</v>
      </c>
      <c r="J14" s="512">
        <f>(SUM('Undisc Results'!J$16:J$19))*(J$3)</f>
        <v>0</v>
      </c>
      <c r="K14" s="512">
        <f>(SUM('Undisc Results'!K$16:K$19))*(K$3)</f>
        <v>0</v>
      </c>
      <c r="L14" s="512">
        <f>(SUM('Undisc Results'!L$16:L$19))*(L$3)</f>
        <v>0</v>
      </c>
      <c r="M14" s="512">
        <f>(SUM('Undisc Results'!M$16:M$19))*(M$3)</f>
        <v>0</v>
      </c>
      <c r="N14" s="512">
        <f>(SUM('Undisc Results'!N$16:N$19))*(N$3)</f>
        <v>0</v>
      </c>
      <c r="O14" s="512">
        <f>(SUM('Undisc Results'!O$16:O$19))*(O$3)</f>
        <v>0</v>
      </c>
      <c r="P14" s="512">
        <f>(SUM('Undisc Results'!P$16:P$19))*(P$3)</f>
        <v>0</v>
      </c>
      <c r="Q14" s="512">
        <f>(SUM('Undisc Results'!Q$16:Q$19))*(Q$3)</f>
        <v>0</v>
      </c>
      <c r="R14" s="512">
        <f>(SUM('Undisc Results'!R$16:R$19))*(R$3)</f>
        <v>0</v>
      </c>
      <c r="S14" s="512">
        <f>(SUM('Undisc Results'!S$16:S$19))*(S$3)</f>
        <v>0</v>
      </c>
      <c r="T14" s="512">
        <f>(SUM('Undisc Results'!T$16:T$19))*(T$3)</f>
        <v>0</v>
      </c>
      <c r="U14" s="512">
        <f>(SUM('Undisc Results'!U$16:U$19))*(U$3)</f>
        <v>0</v>
      </c>
      <c r="V14" s="512">
        <f>(SUM('Undisc Results'!V$16:V$19))*(V$3)</f>
        <v>0</v>
      </c>
      <c r="W14" s="512">
        <f>(SUM('Undisc Results'!W$16:W$19))*(W$3)</f>
        <v>0</v>
      </c>
      <c r="X14" s="512">
        <f>(SUM('Undisc Results'!X$16:X$19))*(X$3)</f>
        <v>0</v>
      </c>
      <c r="Y14" s="512">
        <f>(SUM('Undisc Results'!Y$16:Y$19))*(Y$3)</f>
        <v>0</v>
      </c>
      <c r="Z14" s="512">
        <f>(SUM('Undisc Results'!Z$16:Z$19))*(Z$3)</f>
        <v>0</v>
      </c>
      <c r="AA14" s="512">
        <f>(SUM('Undisc Results'!AA$16:AA$19))*(AA$3)</f>
        <v>0</v>
      </c>
      <c r="AB14" s="512">
        <f>(SUM('Undisc Results'!AB$16:AB$19))*(AB$3)</f>
        <v>0</v>
      </c>
      <c r="AC14" s="512">
        <f>(SUM('Undisc Results'!AC$16:AC$19))*(AC$3)</f>
        <v>0</v>
      </c>
      <c r="AD14" s="512">
        <f>(SUM('Undisc Results'!AD$16:AD$19))*(AD$3)</f>
        <v>0</v>
      </c>
      <c r="AE14" s="512">
        <f>(SUM('Undisc Results'!AE$16:AE$19))*(AE$3)</f>
        <v>0</v>
      </c>
      <c r="AF14" s="512">
        <f>(SUM('Undisc Results'!AF$16:AF$19))*(AF$3)</f>
        <v>0</v>
      </c>
      <c r="AG14" s="512">
        <f>(SUM('Undisc Results'!AG$16:AG$19))*(AG$3)</f>
        <v>0</v>
      </c>
      <c r="AH14" s="512">
        <f>(SUM('Undisc Results'!AH$16:AH$19))*(AH$3)</f>
        <v>0</v>
      </c>
      <c r="AI14" s="512">
        <f>(SUM('Undisc Results'!AI$16:AI$19))*(AI$3)</f>
        <v>0</v>
      </c>
      <c r="AJ14" s="512">
        <f>(SUM('Undisc Results'!AJ$16:AJ$19))*(AJ$3)</f>
        <v>0</v>
      </c>
      <c r="AK14" s="512">
        <f>(SUM('Undisc Results'!AK$16:AK$19))*(AK$3)</f>
        <v>0</v>
      </c>
      <c r="AL14" s="512">
        <f>(SUM('Undisc Results'!AL$16:AL$19))*(AL$3)</f>
        <v>0</v>
      </c>
      <c r="AM14" s="512">
        <f>(SUM('Undisc Results'!AM$16:AM$19))*(AM$3)</f>
        <v>0</v>
      </c>
      <c r="AN14" s="512">
        <f>(SUM('Undisc Results'!AN$16:AN$19))*(AN$3)</f>
        <v>0</v>
      </c>
      <c r="AO14" s="512">
        <f>(SUM('Undisc Results'!AO$16:AO$19))*(AO$3)</f>
        <v>0</v>
      </c>
      <c r="AP14" s="512">
        <f>(SUM('Undisc Results'!AP$16:AP$19))*(AP$3)</f>
        <v>0</v>
      </c>
      <c r="AQ14" s="512">
        <f>(SUM('Undisc Results'!AQ$16:AQ$19))*(AQ$3)</f>
        <v>0</v>
      </c>
      <c r="AR14" s="512">
        <f>(SUM('Undisc Results'!AR$16:AR$19))*(AR$3)</f>
        <v>0</v>
      </c>
      <c r="AS14" s="512">
        <f>(SUM('Undisc Results'!AS$16:AS$19))*(AS$3)</f>
        <v>0</v>
      </c>
      <c r="AT14" s="512">
        <f>(SUM('Undisc Results'!AT$16:AT$19))*(AT$3)</f>
        <v>0</v>
      </c>
      <c r="AU14" s="512">
        <f>(SUM('Undisc Results'!AU$16:AU$19))*(AU$3)</f>
        <v>0</v>
      </c>
      <c r="AV14" s="512">
        <f>(SUM('Undisc Results'!AV$16:AV$19))*(AV$3)</f>
        <v>0</v>
      </c>
      <c r="AW14" s="512">
        <f>(SUM('Undisc Results'!AW$16:AW$19))*(AW$3)</f>
        <v>0</v>
      </c>
      <c r="AX14" s="512">
        <f>(SUM('Undisc Results'!AX$16:AX$19))*(AX$3)</f>
        <v>0</v>
      </c>
      <c r="AY14" s="512">
        <f>(SUM('Undisc Results'!AY$16:AY$19))*(AY$3)</f>
        <v>0</v>
      </c>
      <c r="AZ14" s="512">
        <f>(SUM('Undisc Results'!AZ$16:AZ$19))*(AZ$3)</f>
        <v>0</v>
      </c>
    </row>
    <row r="15" spans="1:52" x14ac:dyDescent="0.25">
      <c r="E15" s="386" t="s">
        <v>841</v>
      </c>
      <c r="F15" s="296">
        <f t="shared" si="0"/>
        <v>39767988.799999997</v>
      </c>
      <c r="G15" t="str">
        <f t="shared" si="1"/>
        <v>2020$ in 2020</v>
      </c>
      <c r="I15" s="512">
        <f>(SUM('Undisc Results'!I$20:I$29))*(I$3)</f>
        <v>0</v>
      </c>
      <c r="J15" s="512">
        <f>(SUM('Undisc Results'!J$20:J$29))*(J$3)</f>
        <v>0</v>
      </c>
      <c r="K15" s="512">
        <f>(SUM('Undisc Results'!K$20:K$29))*(K$3)</f>
        <v>0</v>
      </c>
      <c r="L15" s="512">
        <f>(SUM('Undisc Results'!L$20:L$29))*(L$3)</f>
        <v>0</v>
      </c>
      <c r="M15" s="512">
        <f>(SUM('Undisc Results'!M$20:M$29))*(M$3)</f>
        <v>0</v>
      </c>
      <c r="N15" s="512">
        <f>(SUM('Undisc Results'!N$20:N$29))*(N$3)</f>
        <v>0</v>
      </c>
      <c r="O15" s="512">
        <f>(SUM('Undisc Results'!O$20:O$29))*(O$3)</f>
        <v>0</v>
      </c>
      <c r="P15" s="512">
        <f>(SUM('Undisc Results'!P$20:P$29))*(P$3)</f>
        <v>0</v>
      </c>
      <c r="Q15" s="512">
        <f>(SUM('Undisc Results'!Q$20:Q$29))*(Q$3)</f>
        <v>1988399.44</v>
      </c>
      <c r="R15" s="512">
        <f>(SUM('Undisc Results'!R$20:R$29))*(R$3)</f>
        <v>1988399.44</v>
      </c>
      <c r="S15" s="512">
        <f>(SUM('Undisc Results'!S$20:S$29))*(S$3)</f>
        <v>1988399.44</v>
      </c>
      <c r="T15" s="512">
        <f>(SUM('Undisc Results'!T$20:T$29))*(T$3)</f>
        <v>1988399.44</v>
      </c>
      <c r="U15" s="512">
        <f>(SUM('Undisc Results'!U$20:U$29))*(U$3)</f>
        <v>1988399.44</v>
      </c>
      <c r="V15" s="512">
        <f>(SUM('Undisc Results'!V$20:V$29))*(V$3)</f>
        <v>1988399.44</v>
      </c>
      <c r="W15" s="512">
        <f>(SUM('Undisc Results'!W$20:W$29))*(W$3)</f>
        <v>1988399.44</v>
      </c>
      <c r="X15" s="512">
        <f>(SUM('Undisc Results'!X$20:X$29))*(X$3)</f>
        <v>1988399.44</v>
      </c>
      <c r="Y15" s="512">
        <f>(SUM('Undisc Results'!Y$20:Y$29))*(Y$3)</f>
        <v>1988399.44</v>
      </c>
      <c r="Z15" s="512">
        <f>(SUM('Undisc Results'!Z$20:Z$29))*(Z$3)</f>
        <v>1988399.44</v>
      </c>
      <c r="AA15" s="512">
        <f>(SUM('Undisc Results'!AA$20:AA$29))*(AA$3)</f>
        <v>1988399.44</v>
      </c>
      <c r="AB15" s="512">
        <f>(SUM('Undisc Results'!AB$20:AB$29))*(AB$3)</f>
        <v>1988399.44</v>
      </c>
      <c r="AC15" s="512">
        <f>(SUM('Undisc Results'!AC$20:AC$29))*(AC$3)</f>
        <v>1988399.44</v>
      </c>
      <c r="AD15" s="512">
        <f>(SUM('Undisc Results'!AD$20:AD$29))*(AD$3)</f>
        <v>1988399.44</v>
      </c>
      <c r="AE15" s="512">
        <f>(SUM('Undisc Results'!AE$20:AE$29))*(AE$3)</f>
        <v>1988399.44</v>
      </c>
      <c r="AF15" s="512">
        <f>(SUM('Undisc Results'!AF$20:AF$29))*(AF$3)</f>
        <v>1988399.44</v>
      </c>
      <c r="AG15" s="512">
        <f>(SUM('Undisc Results'!AG$20:AG$29))*(AG$3)</f>
        <v>1988399.44</v>
      </c>
      <c r="AH15" s="512">
        <f>(SUM('Undisc Results'!AH$20:AH$29))*(AH$3)</f>
        <v>1988399.44</v>
      </c>
      <c r="AI15" s="512">
        <f>(SUM('Undisc Results'!AI$20:AI$29))*(AI$3)</f>
        <v>1988399.44</v>
      </c>
      <c r="AJ15" s="512">
        <f>(SUM('Undisc Results'!AJ$20:AJ$29))*(AJ$3)</f>
        <v>1988399.44</v>
      </c>
      <c r="AK15" s="512">
        <f>(SUM('Undisc Results'!AK$20:AK$29))*(AK$3)</f>
        <v>0</v>
      </c>
      <c r="AL15" s="512">
        <f>(SUM('Undisc Results'!AL$20:AL$29))*(AL$3)</f>
        <v>0</v>
      </c>
      <c r="AM15" s="512">
        <f>(SUM('Undisc Results'!AM$20:AM$29))*(AM$3)</f>
        <v>0</v>
      </c>
      <c r="AN15" s="512">
        <f>(SUM('Undisc Results'!AN$20:AN$29))*(AN$3)</f>
        <v>0</v>
      </c>
      <c r="AO15" s="512">
        <f>(SUM('Undisc Results'!AO$20:AO$29))*(AO$3)</f>
        <v>0</v>
      </c>
      <c r="AP15" s="512">
        <f>(SUM('Undisc Results'!AP$20:AP$29))*(AP$3)</f>
        <v>0</v>
      </c>
      <c r="AQ15" s="512">
        <f>(SUM('Undisc Results'!AQ$20:AQ$29))*(AQ$3)</f>
        <v>0</v>
      </c>
      <c r="AR15" s="512">
        <f>(SUM('Undisc Results'!AR$20:AR$29))*(AR$3)</f>
        <v>0</v>
      </c>
      <c r="AS15" s="512">
        <f>(SUM('Undisc Results'!AS$20:AS$29))*(AS$3)</f>
        <v>0</v>
      </c>
      <c r="AT15" s="512">
        <f>(SUM('Undisc Results'!AT$20:AT$29))*(AT$3)</f>
        <v>0</v>
      </c>
      <c r="AU15" s="512">
        <f>(SUM('Undisc Results'!AU$20:AU$29))*(AU$3)</f>
        <v>0</v>
      </c>
      <c r="AV15" s="512">
        <f>(SUM('Undisc Results'!AV$20:AV$29))*(AV$3)</f>
        <v>0</v>
      </c>
      <c r="AW15" s="512">
        <f>(SUM('Undisc Results'!AW$20:AW$29))*(AW$3)</f>
        <v>0</v>
      </c>
      <c r="AX15" s="512">
        <f>(SUM('Undisc Results'!AX$20:AX$29))*(AX$3)</f>
        <v>0</v>
      </c>
      <c r="AY15" s="512">
        <f>(SUM('Undisc Results'!AY$20:AY$29))*(AY$3)</f>
        <v>0</v>
      </c>
      <c r="AZ15" s="512">
        <f>(SUM('Undisc Results'!AZ$20:AZ$29))*(AZ$3)</f>
        <v>0</v>
      </c>
    </row>
    <row r="16" spans="1:52" x14ac:dyDescent="0.25">
      <c r="E16" s="386" t="s">
        <v>929</v>
      </c>
      <c r="F16" s="296">
        <f t="shared" si="0"/>
        <v>0</v>
      </c>
      <c r="G16" t="str">
        <f t="shared" si="1"/>
        <v>2020$ in 2020</v>
      </c>
      <c r="I16" s="512">
        <f>(SUM('Undisc Results'!I$12:I$15))*(I$3)</f>
        <v>0</v>
      </c>
      <c r="J16" s="512">
        <f>(SUM('Undisc Results'!J$12:J$15))*(J$3)</f>
        <v>0</v>
      </c>
      <c r="K16" s="512">
        <f>(SUM('Undisc Results'!K$12:K$15))*(K$3)</f>
        <v>0</v>
      </c>
      <c r="L16" s="512">
        <f>(SUM('Undisc Results'!L$12:L$15))*(L$3)</f>
        <v>0</v>
      </c>
      <c r="M16" s="512">
        <f>(SUM('Undisc Results'!M$12:M$15))*(M$3)</f>
        <v>0</v>
      </c>
      <c r="N16" s="512">
        <f>(SUM('Undisc Results'!N$12:N$15))*(N$3)</f>
        <v>0</v>
      </c>
      <c r="O16" s="512">
        <f>(SUM('Undisc Results'!O$12:O$15))*(O$3)</f>
        <v>0</v>
      </c>
      <c r="P16" s="512">
        <f>(SUM('Undisc Results'!P$12:P$15))*(P$3)</f>
        <v>0</v>
      </c>
      <c r="Q16" s="512">
        <f>(SUM('Undisc Results'!Q$12:Q$15))*(Q$3)</f>
        <v>0</v>
      </c>
      <c r="R16" s="512">
        <f>(SUM('Undisc Results'!R$12:R$15))*(R$3)</f>
        <v>0</v>
      </c>
      <c r="S16" s="512">
        <f>(SUM('Undisc Results'!S$12:S$15))*(S$3)</f>
        <v>0</v>
      </c>
      <c r="T16" s="512">
        <f>(SUM('Undisc Results'!T$12:T$15))*(T$3)</f>
        <v>0</v>
      </c>
      <c r="U16" s="512">
        <f>(SUM('Undisc Results'!U$12:U$15))*(U$3)</f>
        <v>0</v>
      </c>
      <c r="V16" s="512">
        <f>(SUM('Undisc Results'!V$12:V$15))*(V$3)</f>
        <v>0</v>
      </c>
      <c r="W16" s="512">
        <f>(SUM('Undisc Results'!W$12:W$15))*(W$3)</f>
        <v>0</v>
      </c>
      <c r="X16" s="512">
        <f>(SUM('Undisc Results'!X$12:X$15))*(X$3)</f>
        <v>0</v>
      </c>
      <c r="Y16" s="512">
        <f>(SUM('Undisc Results'!Y$12:Y$15))*(Y$3)</f>
        <v>0</v>
      </c>
      <c r="Z16" s="512">
        <f>(SUM('Undisc Results'!Z$12:Z$15))*(Z$3)</f>
        <v>0</v>
      </c>
      <c r="AA16" s="512">
        <f>(SUM('Undisc Results'!AA$12:AA$15))*(AA$3)</f>
        <v>0</v>
      </c>
      <c r="AB16" s="512">
        <f>(SUM('Undisc Results'!AB$12:AB$15))*(AB$3)</f>
        <v>0</v>
      </c>
      <c r="AC16" s="512">
        <f>(SUM('Undisc Results'!AC$12:AC$15))*(AC$3)</f>
        <v>0</v>
      </c>
      <c r="AD16" s="512">
        <f>(SUM('Undisc Results'!AD$12:AD$15))*(AD$3)</f>
        <v>0</v>
      </c>
      <c r="AE16" s="512">
        <f>(SUM('Undisc Results'!AE$12:AE$15))*(AE$3)</f>
        <v>0</v>
      </c>
      <c r="AF16" s="512">
        <f>(SUM('Undisc Results'!AF$12:AF$15))*(AF$3)</f>
        <v>0</v>
      </c>
      <c r="AG16" s="512">
        <f>(SUM('Undisc Results'!AG$12:AG$15))*(AG$3)</f>
        <v>0</v>
      </c>
      <c r="AH16" s="512">
        <f>(SUM('Undisc Results'!AH$12:AH$15))*(AH$3)</f>
        <v>0</v>
      </c>
      <c r="AI16" s="512">
        <f>(SUM('Undisc Results'!AI$12:AI$15))*(AI$3)</f>
        <v>0</v>
      </c>
      <c r="AJ16" s="512">
        <f>(SUM('Undisc Results'!AJ$12:AJ$15))*(AJ$3)</f>
        <v>0</v>
      </c>
      <c r="AK16" s="512">
        <f>(SUM('Undisc Results'!AK$12:AK$15))*(AK$3)</f>
        <v>0</v>
      </c>
      <c r="AL16" s="512">
        <f>(SUM('Undisc Results'!AL$12:AL$15))*(AL$3)</f>
        <v>0</v>
      </c>
      <c r="AM16" s="512">
        <f>(SUM('Undisc Results'!AM$12:AM$15))*(AM$3)</f>
        <v>0</v>
      </c>
      <c r="AN16" s="512">
        <f>(SUM('Undisc Results'!AN$12:AN$15))*(AN$3)</f>
        <v>0</v>
      </c>
      <c r="AO16" s="512">
        <f>(SUM('Undisc Results'!AO$12:AO$15))*(AO$3)</f>
        <v>0</v>
      </c>
      <c r="AP16" s="512">
        <f>(SUM('Undisc Results'!AP$12:AP$15))*(AP$3)</f>
        <v>0</v>
      </c>
      <c r="AQ16" s="512">
        <f>(SUM('Undisc Results'!AQ$12:AQ$15))*(AQ$3)</f>
        <v>0</v>
      </c>
      <c r="AR16" s="512">
        <f>(SUM('Undisc Results'!AR$12:AR$15))*(AR$3)</f>
        <v>0</v>
      </c>
      <c r="AS16" s="512">
        <f>(SUM('Undisc Results'!AS$12:AS$15))*(AS$3)</f>
        <v>0</v>
      </c>
      <c r="AT16" s="512">
        <f>(SUM('Undisc Results'!AT$12:AT$15))*(AT$3)</f>
        <v>0</v>
      </c>
      <c r="AU16" s="512">
        <f>(SUM('Undisc Results'!AU$12:AU$15))*(AU$3)</f>
        <v>0</v>
      </c>
      <c r="AV16" s="512">
        <f>(SUM('Undisc Results'!AV$12:AV$15))*(AV$3)</f>
        <v>0</v>
      </c>
      <c r="AW16" s="512">
        <f>(SUM('Undisc Results'!AW$12:AW$15))*(AW$3)</f>
        <v>0</v>
      </c>
      <c r="AX16" s="512">
        <f>(SUM('Undisc Results'!AX$12:AX$15))*(AX$3)</f>
        <v>0</v>
      </c>
      <c r="AY16" s="512">
        <f>(SUM('Undisc Results'!AY$12:AY$15))*(AY$3)</f>
        <v>0</v>
      </c>
      <c r="AZ16" s="512">
        <f>(SUM('Undisc Results'!AZ$12:AZ$15))*(AZ$3)</f>
        <v>0</v>
      </c>
    </row>
    <row r="17" spans="1:52" x14ac:dyDescent="0.25">
      <c r="E17" s="386" t="s">
        <v>930</v>
      </c>
      <c r="F17" s="296">
        <f t="shared" si="0"/>
        <v>0</v>
      </c>
      <c r="G17" t="str">
        <f t="shared" si="1"/>
        <v>2020$ in 2020</v>
      </c>
      <c r="I17" s="512">
        <f>(SUM('Undisc Results'!I$30:I$31))*(I$3)</f>
        <v>0</v>
      </c>
      <c r="J17" s="512">
        <f>(SUM('Undisc Results'!J$30:J$31))*(J$3)</f>
        <v>0</v>
      </c>
      <c r="K17" s="512">
        <f>(SUM('Undisc Results'!K$30:K$31))*(K$3)</f>
        <v>0</v>
      </c>
      <c r="L17" s="512">
        <f>(SUM('Undisc Results'!L$30:L$31))*(L$3)</f>
        <v>0</v>
      </c>
      <c r="M17" s="512">
        <f>(SUM('Undisc Results'!M$30:M$31))*(M$3)</f>
        <v>0</v>
      </c>
      <c r="N17" s="512">
        <f>(SUM('Undisc Results'!N$30:N$31))*(N$3)</f>
        <v>0</v>
      </c>
      <c r="O17" s="512">
        <f>(SUM('Undisc Results'!O$30:O$31))*(O$3)</f>
        <v>0</v>
      </c>
      <c r="P17" s="512">
        <f>(SUM('Undisc Results'!P$30:P$31))*(P$3)</f>
        <v>0</v>
      </c>
      <c r="Q17" s="512">
        <f>(SUM('Undisc Results'!Q$30:Q$31))*(Q$3)</f>
        <v>0</v>
      </c>
      <c r="R17" s="512">
        <f>(SUM('Undisc Results'!R$30:R$31))*(R$3)</f>
        <v>0</v>
      </c>
      <c r="S17" s="512">
        <f>(SUM('Undisc Results'!S$30:S$31))*(S$3)</f>
        <v>0</v>
      </c>
      <c r="T17" s="512">
        <f>(SUM('Undisc Results'!T$30:T$31))*(T$3)</f>
        <v>0</v>
      </c>
      <c r="U17" s="512">
        <f>(SUM('Undisc Results'!U$30:U$31))*(U$3)</f>
        <v>0</v>
      </c>
      <c r="V17" s="512">
        <f>(SUM('Undisc Results'!V$30:V$31))*(V$3)</f>
        <v>0</v>
      </c>
      <c r="W17" s="512">
        <f>(SUM('Undisc Results'!W$30:W$31))*(W$3)</f>
        <v>0</v>
      </c>
      <c r="X17" s="512">
        <f>(SUM('Undisc Results'!X$30:X$31))*(X$3)</f>
        <v>0</v>
      </c>
      <c r="Y17" s="512">
        <f>(SUM('Undisc Results'!Y$30:Y$31))*(Y$3)</f>
        <v>0</v>
      </c>
      <c r="Z17" s="512">
        <f>(SUM('Undisc Results'!Z$30:Z$31))*(Z$3)</f>
        <v>0</v>
      </c>
      <c r="AA17" s="512">
        <f>(SUM('Undisc Results'!AA$30:AA$31))*(AA$3)</f>
        <v>0</v>
      </c>
      <c r="AB17" s="512">
        <f>(SUM('Undisc Results'!AB$30:AB$31))*(AB$3)</f>
        <v>0</v>
      </c>
      <c r="AC17" s="512">
        <f>(SUM('Undisc Results'!AC$30:AC$31))*(AC$3)</f>
        <v>0</v>
      </c>
      <c r="AD17" s="512">
        <f>(SUM('Undisc Results'!AD$30:AD$31))*(AD$3)</f>
        <v>0</v>
      </c>
      <c r="AE17" s="512">
        <f>(SUM('Undisc Results'!AE$30:AE$31))*(AE$3)</f>
        <v>0</v>
      </c>
      <c r="AF17" s="512">
        <f>(SUM('Undisc Results'!AF$30:AF$31))*(AF$3)</f>
        <v>0</v>
      </c>
      <c r="AG17" s="512">
        <f>(SUM('Undisc Results'!AG$30:AG$31))*(AG$3)</f>
        <v>0</v>
      </c>
      <c r="AH17" s="512">
        <f>(SUM('Undisc Results'!AH$30:AH$31))*(AH$3)</f>
        <v>0</v>
      </c>
      <c r="AI17" s="512">
        <f>(SUM('Undisc Results'!AI$30:AI$31))*(AI$3)</f>
        <v>0</v>
      </c>
      <c r="AJ17" s="512">
        <f>(SUM('Undisc Results'!AJ$30:AJ$31))*(AJ$3)</f>
        <v>0</v>
      </c>
      <c r="AK17" s="512">
        <f>(SUM('Undisc Results'!AK$30:AK$31))*(AK$3)</f>
        <v>0</v>
      </c>
      <c r="AL17" s="512">
        <f>(SUM('Undisc Results'!AL$30:AL$31))*(AL$3)</f>
        <v>0</v>
      </c>
      <c r="AM17" s="512">
        <f>(SUM('Undisc Results'!AM$30:AM$31))*(AM$3)</f>
        <v>0</v>
      </c>
      <c r="AN17" s="512">
        <f>(SUM('Undisc Results'!AN$30:AN$31))*(AN$3)</f>
        <v>0</v>
      </c>
      <c r="AO17" s="512">
        <f>(SUM('Undisc Results'!AO$30:AO$31))*(AO$3)</f>
        <v>0</v>
      </c>
      <c r="AP17" s="512">
        <f>(SUM('Undisc Results'!AP$30:AP$31))*(AP$3)</f>
        <v>0</v>
      </c>
      <c r="AQ17" s="512">
        <f>(SUM('Undisc Results'!AQ$30:AQ$31))*(AQ$3)</f>
        <v>0</v>
      </c>
      <c r="AR17" s="512">
        <f>(SUM('Undisc Results'!AR$30:AR$31))*(AR$3)</f>
        <v>0</v>
      </c>
      <c r="AS17" s="512">
        <f>(SUM('Undisc Results'!AS$30:AS$31))*(AS$3)</f>
        <v>0</v>
      </c>
      <c r="AT17" s="512">
        <f>(SUM('Undisc Results'!AT$30:AT$31))*(AT$3)</f>
        <v>0</v>
      </c>
      <c r="AU17" s="512">
        <f>(SUM('Undisc Results'!AU$30:AU$31))*(AU$3)</f>
        <v>0</v>
      </c>
      <c r="AV17" s="512">
        <f>(SUM('Undisc Results'!AV$30:AV$31))*(AV$3)</f>
        <v>0</v>
      </c>
      <c r="AW17" s="512">
        <f>(SUM('Undisc Results'!AW$30:AW$31))*(AW$3)</f>
        <v>0</v>
      </c>
      <c r="AX17" s="512">
        <f>(SUM('Undisc Results'!AX$30:AX$31))*(AX$3)</f>
        <v>0</v>
      </c>
      <c r="AY17" s="512">
        <f>(SUM('Undisc Results'!AY$30:AY$31))*(AY$3)</f>
        <v>0</v>
      </c>
      <c r="AZ17" s="512">
        <f>(SUM('Undisc Results'!AZ$30:AZ$31))*(AZ$3)</f>
        <v>0</v>
      </c>
    </row>
    <row r="18" spans="1:52" x14ac:dyDescent="0.25">
      <c r="E18" s="386" t="s">
        <v>481</v>
      </c>
      <c r="F18" s="296">
        <f t="shared" si="0"/>
        <v>0</v>
      </c>
      <c r="G18" t="str">
        <f t="shared" si="1"/>
        <v>2020$ in 2020</v>
      </c>
      <c r="I18" s="512">
        <f>(SUM('Undisc Results'!I$32:I$33))*(I$3)</f>
        <v>0</v>
      </c>
      <c r="J18" s="512">
        <f>(SUM('Undisc Results'!J$32:J$33))*(J$3)</f>
        <v>0</v>
      </c>
      <c r="K18" s="512">
        <f>(SUM('Undisc Results'!K$32:K$33))*(K$3)</f>
        <v>0</v>
      </c>
      <c r="L18" s="512">
        <f>(SUM('Undisc Results'!L$32:L$33))*(L$3)</f>
        <v>0</v>
      </c>
      <c r="M18" s="512">
        <f>(SUM('Undisc Results'!M$32:M$33))*(M$3)</f>
        <v>0</v>
      </c>
      <c r="N18" s="512">
        <f>(SUM('Undisc Results'!N$32:N$33))*(N$3)</f>
        <v>0</v>
      </c>
      <c r="O18" s="512">
        <f>(SUM('Undisc Results'!O$32:O$33))*(O$3)</f>
        <v>0</v>
      </c>
      <c r="P18" s="512">
        <f>(SUM('Undisc Results'!P$32:P$33))*(P$3)</f>
        <v>0</v>
      </c>
      <c r="Q18" s="512">
        <f>(SUM('Undisc Results'!Q$32:Q$33))*(Q$3)</f>
        <v>0</v>
      </c>
      <c r="R18" s="512">
        <f>(SUM('Undisc Results'!R$32:R$33))*(R$3)</f>
        <v>0</v>
      </c>
      <c r="S18" s="512">
        <f>(SUM('Undisc Results'!S$32:S$33))*(S$3)</f>
        <v>0</v>
      </c>
      <c r="T18" s="512">
        <f>(SUM('Undisc Results'!T$32:T$33))*(T$3)</f>
        <v>0</v>
      </c>
      <c r="U18" s="512">
        <f>(SUM('Undisc Results'!U$32:U$33))*(U$3)</f>
        <v>0</v>
      </c>
      <c r="V18" s="512">
        <f>(SUM('Undisc Results'!V$32:V$33))*(V$3)</f>
        <v>0</v>
      </c>
      <c r="W18" s="512">
        <f>(SUM('Undisc Results'!W$32:W$33))*(W$3)</f>
        <v>0</v>
      </c>
      <c r="X18" s="512">
        <f>(SUM('Undisc Results'!X$32:X$33))*(X$3)</f>
        <v>0</v>
      </c>
      <c r="Y18" s="512">
        <f>(SUM('Undisc Results'!Y$32:Y$33))*(Y$3)</f>
        <v>0</v>
      </c>
      <c r="Z18" s="512">
        <f>(SUM('Undisc Results'!Z$32:Z$33))*(Z$3)</f>
        <v>0</v>
      </c>
      <c r="AA18" s="512">
        <f>(SUM('Undisc Results'!AA$32:AA$33))*(AA$3)</f>
        <v>0</v>
      </c>
      <c r="AB18" s="512">
        <f>(SUM('Undisc Results'!AB$32:AB$33))*(AB$3)</f>
        <v>0</v>
      </c>
      <c r="AC18" s="512">
        <f>(SUM('Undisc Results'!AC$32:AC$33))*(AC$3)</f>
        <v>0</v>
      </c>
      <c r="AD18" s="512">
        <f>(SUM('Undisc Results'!AD$32:AD$33))*(AD$3)</f>
        <v>0</v>
      </c>
      <c r="AE18" s="512">
        <f>(SUM('Undisc Results'!AE$32:AE$33))*(AE$3)</f>
        <v>0</v>
      </c>
      <c r="AF18" s="512">
        <f>(SUM('Undisc Results'!AF$32:AF$33))*(AF$3)</f>
        <v>0</v>
      </c>
      <c r="AG18" s="512">
        <f>(SUM('Undisc Results'!AG$32:AG$33))*(AG$3)</f>
        <v>0</v>
      </c>
      <c r="AH18" s="512">
        <f>(SUM('Undisc Results'!AH$32:AH$33))*(AH$3)</f>
        <v>0</v>
      </c>
      <c r="AI18" s="512">
        <f>(SUM('Undisc Results'!AI$32:AI$33))*(AI$3)</f>
        <v>0</v>
      </c>
      <c r="AJ18" s="512">
        <f>(SUM('Undisc Results'!AJ$32:AJ$33))*(AJ$3)</f>
        <v>0</v>
      </c>
      <c r="AK18" s="512">
        <f>(SUM('Undisc Results'!AK$32:AK$33))*(AK$3)</f>
        <v>0</v>
      </c>
      <c r="AL18" s="512">
        <f>(SUM('Undisc Results'!AL$32:AL$33))*(AL$3)</f>
        <v>0</v>
      </c>
      <c r="AM18" s="512">
        <f>(SUM('Undisc Results'!AM$32:AM$33))*(AM$3)</f>
        <v>0</v>
      </c>
      <c r="AN18" s="512">
        <f>(SUM('Undisc Results'!AN$32:AN$33))*(AN$3)</f>
        <v>0</v>
      </c>
      <c r="AO18" s="512">
        <f>(SUM('Undisc Results'!AO$32:AO$33))*(AO$3)</f>
        <v>0</v>
      </c>
      <c r="AP18" s="512">
        <f>(SUM('Undisc Results'!AP$32:AP$33))*(AP$3)</f>
        <v>0</v>
      </c>
      <c r="AQ18" s="512">
        <f>(SUM('Undisc Results'!AQ$32:AQ$33))*(AQ$3)</f>
        <v>0</v>
      </c>
      <c r="AR18" s="512">
        <f>(SUM('Undisc Results'!AR$32:AR$33))*(AR$3)</f>
        <v>0</v>
      </c>
      <c r="AS18" s="512">
        <f>(SUM('Undisc Results'!AS$32:AS$33))*(AS$3)</f>
        <v>0</v>
      </c>
      <c r="AT18" s="512">
        <f>(SUM('Undisc Results'!AT$32:AT$33))*(AT$3)</f>
        <v>0</v>
      </c>
      <c r="AU18" s="512">
        <f>(SUM('Undisc Results'!AU$32:AU$33))*(AU$3)</f>
        <v>0</v>
      </c>
      <c r="AV18" s="512">
        <f>(SUM('Undisc Results'!AV$32:AV$33))*(AV$3)</f>
        <v>0</v>
      </c>
      <c r="AW18" s="512">
        <f>(SUM('Undisc Results'!AW$32:AW$33))*(AW$3)</f>
        <v>0</v>
      </c>
      <c r="AX18" s="512">
        <f>(SUM('Undisc Results'!AX$32:AX$33))*(AX$3)</f>
        <v>0</v>
      </c>
      <c r="AY18" s="512">
        <f>(SUM('Undisc Results'!AY$32:AY$33))*(AY$3)</f>
        <v>0</v>
      </c>
      <c r="AZ18" s="512">
        <f>(SUM('Undisc Results'!AZ$32:AZ$33))*(AZ$3)</f>
        <v>0</v>
      </c>
    </row>
    <row r="19" spans="1:52" x14ac:dyDescent="0.25">
      <c r="E19" s="386" t="s">
        <v>493</v>
      </c>
      <c r="F19" s="296">
        <f t="shared" si="0"/>
        <v>0</v>
      </c>
      <c r="G19" t="str">
        <f t="shared" si="1"/>
        <v>2020$ in 2020</v>
      </c>
      <c r="I19" s="512">
        <f>(SUM('Undisc Results'!I$34:I$35))*(I$3)</f>
        <v>0</v>
      </c>
      <c r="J19" s="512">
        <f>(SUM('Undisc Results'!J$34:J$35))*(J$3)</f>
        <v>0</v>
      </c>
      <c r="K19" s="512">
        <f>(SUM('Undisc Results'!K$34:K$35))*(K$3)</f>
        <v>0</v>
      </c>
      <c r="L19" s="512">
        <f>(SUM('Undisc Results'!L$34:L$35))*(L$3)</f>
        <v>0</v>
      </c>
      <c r="M19" s="512">
        <f>(SUM('Undisc Results'!M$34:M$35))*(M$3)</f>
        <v>0</v>
      </c>
      <c r="N19" s="512">
        <f>(SUM('Undisc Results'!N$34:N$35))*(N$3)</f>
        <v>0</v>
      </c>
      <c r="O19" s="512">
        <f>(SUM('Undisc Results'!O$34:O$35))*(O$3)</f>
        <v>0</v>
      </c>
      <c r="P19" s="512">
        <f>(SUM('Undisc Results'!P$34:P$35))*(P$3)</f>
        <v>0</v>
      </c>
      <c r="Q19" s="512">
        <f>(SUM('Undisc Results'!Q$34:Q$35))*(Q$3)</f>
        <v>0</v>
      </c>
      <c r="R19" s="512">
        <f>(SUM('Undisc Results'!R$34:R$35))*(R$3)</f>
        <v>0</v>
      </c>
      <c r="S19" s="512">
        <f>(SUM('Undisc Results'!S$34:S$35))*(S$3)</f>
        <v>0</v>
      </c>
      <c r="T19" s="512">
        <f>(SUM('Undisc Results'!T$34:T$35))*(T$3)</f>
        <v>0</v>
      </c>
      <c r="U19" s="512">
        <f>(SUM('Undisc Results'!U$34:U$35))*(U$3)</f>
        <v>0</v>
      </c>
      <c r="V19" s="512">
        <f>(SUM('Undisc Results'!V$34:V$35))*(V$3)</f>
        <v>0</v>
      </c>
      <c r="W19" s="512">
        <f>(SUM('Undisc Results'!W$34:W$35))*(W$3)</f>
        <v>0</v>
      </c>
      <c r="X19" s="512">
        <f>(SUM('Undisc Results'!X$34:X$35))*(X$3)</f>
        <v>0</v>
      </c>
      <c r="Y19" s="512">
        <f>(SUM('Undisc Results'!Y$34:Y$35))*(Y$3)</f>
        <v>0</v>
      </c>
      <c r="Z19" s="512">
        <f>(SUM('Undisc Results'!Z$34:Z$35))*(Z$3)</f>
        <v>0</v>
      </c>
      <c r="AA19" s="512">
        <f>(SUM('Undisc Results'!AA$34:AA$35))*(AA$3)</f>
        <v>0</v>
      </c>
      <c r="AB19" s="512">
        <f>(SUM('Undisc Results'!AB$34:AB$35))*(AB$3)</f>
        <v>0</v>
      </c>
      <c r="AC19" s="512">
        <f>(SUM('Undisc Results'!AC$34:AC$35))*(AC$3)</f>
        <v>0</v>
      </c>
      <c r="AD19" s="512">
        <f>(SUM('Undisc Results'!AD$34:AD$35))*(AD$3)</f>
        <v>0</v>
      </c>
      <c r="AE19" s="512">
        <f>(SUM('Undisc Results'!AE$34:AE$35))*(AE$3)</f>
        <v>0</v>
      </c>
      <c r="AF19" s="512">
        <f>(SUM('Undisc Results'!AF$34:AF$35))*(AF$3)</f>
        <v>0</v>
      </c>
      <c r="AG19" s="512">
        <f>(SUM('Undisc Results'!AG$34:AG$35))*(AG$3)</f>
        <v>0</v>
      </c>
      <c r="AH19" s="512">
        <f>(SUM('Undisc Results'!AH$34:AH$35))*(AH$3)</f>
        <v>0</v>
      </c>
      <c r="AI19" s="512">
        <f>(SUM('Undisc Results'!AI$34:AI$35))*(AI$3)</f>
        <v>0</v>
      </c>
      <c r="AJ19" s="512">
        <f>(SUM('Undisc Results'!AJ$34:AJ$35))*(AJ$3)</f>
        <v>0</v>
      </c>
      <c r="AK19" s="512">
        <f>(SUM('Undisc Results'!AK$34:AK$35))*(AK$3)</f>
        <v>0</v>
      </c>
      <c r="AL19" s="512">
        <f>(SUM('Undisc Results'!AL$34:AL$35))*(AL$3)</f>
        <v>0</v>
      </c>
      <c r="AM19" s="512">
        <f>(SUM('Undisc Results'!AM$34:AM$35))*(AM$3)</f>
        <v>0</v>
      </c>
      <c r="AN19" s="512">
        <f>(SUM('Undisc Results'!AN$34:AN$35))*(AN$3)</f>
        <v>0</v>
      </c>
      <c r="AO19" s="512">
        <f>(SUM('Undisc Results'!AO$34:AO$35))*(AO$3)</f>
        <v>0</v>
      </c>
      <c r="AP19" s="512">
        <f>(SUM('Undisc Results'!AP$34:AP$35))*(AP$3)</f>
        <v>0</v>
      </c>
      <c r="AQ19" s="512">
        <f>(SUM('Undisc Results'!AQ$34:AQ$35))*(AQ$3)</f>
        <v>0</v>
      </c>
      <c r="AR19" s="512">
        <f>(SUM('Undisc Results'!AR$34:AR$35))*(AR$3)</f>
        <v>0</v>
      </c>
      <c r="AS19" s="512">
        <f>(SUM('Undisc Results'!AS$34:AS$35))*(AS$3)</f>
        <v>0</v>
      </c>
      <c r="AT19" s="512">
        <f>(SUM('Undisc Results'!AT$34:AT$35))*(AT$3)</f>
        <v>0</v>
      </c>
      <c r="AU19" s="512">
        <f>(SUM('Undisc Results'!AU$34:AU$35))*(AU$3)</f>
        <v>0</v>
      </c>
      <c r="AV19" s="512">
        <f>(SUM('Undisc Results'!AV$34:AV$35))*(AV$3)</f>
        <v>0</v>
      </c>
      <c r="AW19" s="512">
        <f>(SUM('Undisc Results'!AW$34:AW$35))*(AW$3)</f>
        <v>0</v>
      </c>
      <c r="AX19" s="512">
        <f>(SUM('Undisc Results'!AX$34:AX$35))*(AX$3)</f>
        <v>0</v>
      </c>
      <c r="AY19" s="512">
        <f>(SUM('Undisc Results'!AY$34:AY$35))*(AY$3)</f>
        <v>0</v>
      </c>
      <c r="AZ19" s="512">
        <f>(SUM('Undisc Results'!AZ$34:AZ$35))*(AZ$3)</f>
        <v>0</v>
      </c>
    </row>
    <row r="20" spans="1:52" x14ac:dyDescent="0.25">
      <c r="E20" s="386" t="s">
        <v>931</v>
      </c>
      <c r="F20" s="296">
        <f t="shared" si="0"/>
        <v>0</v>
      </c>
      <c r="G20" t="str">
        <f t="shared" si="1"/>
        <v>2020$ in 2020</v>
      </c>
      <c r="I20" s="512">
        <f>(SUM('Undisc Results'!I$36:I$39))*(I$3)</f>
        <v>0</v>
      </c>
      <c r="J20" s="512">
        <f>(SUM('Undisc Results'!J$36:J$39))*(J$3)</f>
        <v>0</v>
      </c>
      <c r="K20" s="512">
        <f>(SUM('Undisc Results'!K$36:K$39))*(K$3)</f>
        <v>0</v>
      </c>
      <c r="L20" s="512">
        <f>(SUM('Undisc Results'!L$36:L$39))*(L$3)</f>
        <v>0</v>
      </c>
      <c r="M20" s="512">
        <f>(SUM('Undisc Results'!M$36:M$39))*(M$3)</f>
        <v>0</v>
      </c>
      <c r="N20" s="512">
        <f>(SUM('Undisc Results'!N$36:N$39))*(N$3)</f>
        <v>0</v>
      </c>
      <c r="O20" s="512">
        <f>(SUM('Undisc Results'!O$36:O$39))*(O$3)</f>
        <v>0</v>
      </c>
      <c r="P20" s="512">
        <f>(SUM('Undisc Results'!P$36:P$39))*(P$3)</f>
        <v>0</v>
      </c>
      <c r="Q20" s="512">
        <f>(SUM('Undisc Results'!Q$36:Q$39))*(Q$3)</f>
        <v>0</v>
      </c>
      <c r="R20" s="512">
        <f>(SUM('Undisc Results'!R$36:R$39))*(R$3)</f>
        <v>0</v>
      </c>
      <c r="S20" s="512">
        <f>(SUM('Undisc Results'!S$36:S$39))*(S$3)</f>
        <v>0</v>
      </c>
      <c r="T20" s="512">
        <f>(SUM('Undisc Results'!T$36:T$39))*(T$3)</f>
        <v>0</v>
      </c>
      <c r="U20" s="512">
        <f>(SUM('Undisc Results'!U$36:U$39))*(U$3)</f>
        <v>0</v>
      </c>
      <c r="V20" s="512">
        <f>(SUM('Undisc Results'!V$36:V$39))*(V$3)</f>
        <v>0</v>
      </c>
      <c r="W20" s="512">
        <f>(SUM('Undisc Results'!W$36:W$39))*(W$3)</f>
        <v>0</v>
      </c>
      <c r="X20" s="512">
        <f>(SUM('Undisc Results'!X$36:X$39))*(X$3)</f>
        <v>0</v>
      </c>
      <c r="Y20" s="512">
        <f>(SUM('Undisc Results'!Y$36:Y$39))*(Y$3)</f>
        <v>0</v>
      </c>
      <c r="Z20" s="512">
        <f>(SUM('Undisc Results'!Z$36:Z$39))*(Z$3)</f>
        <v>0</v>
      </c>
      <c r="AA20" s="512">
        <f>(SUM('Undisc Results'!AA$36:AA$39))*(AA$3)</f>
        <v>0</v>
      </c>
      <c r="AB20" s="512">
        <f>(SUM('Undisc Results'!AB$36:AB$39))*(AB$3)</f>
        <v>0</v>
      </c>
      <c r="AC20" s="512">
        <f>(SUM('Undisc Results'!AC$36:AC$39))*(AC$3)</f>
        <v>0</v>
      </c>
      <c r="AD20" s="512">
        <f>(SUM('Undisc Results'!AD$36:AD$39))*(AD$3)</f>
        <v>0</v>
      </c>
      <c r="AE20" s="512">
        <f>(SUM('Undisc Results'!AE$36:AE$39))*(AE$3)</f>
        <v>0</v>
      </c>
      <c r="AF20" s="512">
        <f>(SUM('Undisc Results'!AF$36:AF$39))*(AF$3)</f>
        <v>0</v>
      </c>
      <c r="AG20" s="512">
        <f>(SUM('Undisc Results'!AG$36:AG$39))*(AG$3)</f>
        <v>0</v>
      </c>
      <c r="AH20" s="512">
        <f>(SUM('Undisc Results'!AH$36:AH$39))*(AH$3)</f>
        <v>0</v>
      </c>
      <c r="AI20" s="512">
        <f>(SUM('Undisc Results'!AI$36:AI$39))*(AI$3)</f>
        <v>0</v>
      </c>
      <c r="AJ20" s="512">
        <f>(SUM('Undisc Results'!AJ$36:AJ$39))*(AJ$3)</f>
        <v>0</v>
      </c>
      <c r="AK20" s="512">
        <f>(SUM('Undisc Results'!AK$36:AK$39))*(AK$3)</f>
        <v>0</v>
      </c>
      <c r="AL20" s="512">
        <f>(SUM('Undisc Results'!AL$36:AL$39))*(AL$3)</f>
        <v>0</v>
      </c>
      <c r="AM20" s="512">
        <f>(SUM('Undisc Results'!AM$36:AM$39))*(AM$3)</f>
        <v>0</v>
      </c>
      <c r="AN20" s="512">
        <f>(SUM('Undisc Results'!AN$36:AN$39))*(AN$3)</f>
        <v>0</v>
      </c>
      <c r="AO20" s="512">
        <f>(SUM('Undisc Results'!AO$36:AO$39))*(AO$3)</f>
        <v>0</v>
      </c>
      <c r="AP20" s="512">
        <f>(SUM('Undisc Results'!AP$36:AP$39))*(AP$3)</f>
        <v>0</v>
      </c>
      <c r="AQ20" s="512">
        <f>(SUM('Undisc Results'!AQ$36:AQ$39))*(AQ$3)</f>
        <v>0</v>
      </c>
      <c r="AR20" s="512">
        <f>(SUM('Undisc Results'!AR$36:AR$39))*(AR$3)</f>
        <v>0</v>
      </c>
      <c r="AS20" s="512">
        <f>(SUM('Undisc Results'!AS$36:AS$39))*(AS$3)</f>
        <v>0</v>
      </c>
      <c r="AT20" s="512">
        <f>(SUM('Undisc Results'!AT$36:AT$39))*(AT$3)</f>
        <v>0</v>
      </c>
      <c r="AU20" s="512">
        <f>(SUM('Undisc Results'!AU$36:AU$39))*(AU$3)</f>
        <v>0</v>
      </c>
      <c r="AV20" s="512">
        <f>(SUM('Undisc Results'!AV$36:AV$39))*(AV$3)</f>
        <v>0</v>
      </c>
      <c r="AW20" s="512">
        <f>(SUM('Undisc Results'!AW$36:AW$39))*(AW$3)</f>
        <v>0</v>
      </c>
      <c r="AX20" s="512">
        <f>(SUM('Undisc Results'!AX$36:AX$39))*(AX$3)</f>
        <v>0</v>
      </c>
      <c r="AY20" s="512">
        <f>(SUM('Undisc Results'!AY$36:AY$39))*(AY$3)</f>
        <v>0</v>
      </c>
      <c r="AZ20" s="512">
        <f>(SUM('Undisc Results'!AZ$36:AZ$39))*(AZ$3)</f>
        <v>0</v>
      </c>
    </row>
    <row r="21" spans="1:52" x14ac:dyDescent="0.25">
      <c r="E21" s="386" t="s">
        <v>932</v>
      </c>
      <c r="F21" s="296">
        <f t="shared" si="0"/>
        <v>0</v>
      </c>
      <c r="G21" t="str">
        <f t="shared" si="1"/>
        <v>2020$ in 2020</v>
      </c>
      <c r="I21" s="512">
        <f>(SUM('Undisc Results'!I$40:I$42))*(I$3)</f>
        <v>0</v>
      </c>
      <c r="J21" s="512">
        <f>(SUM('Undisc Results'!J$40:J$42))*(J$3)</f>
        <v>0</v>
      </c>
      <c r="K21" s="512">
        <f>(SUM('Undisc Results'!K$40:K$42))*(K$3)</f>
        <v>0</v>
      </c>
      <c r="L21" s="512">
        <f>(SUM('Undisc Results'!L$40:L$42))*(L$3)</f>
        <v>0</v>
      </c>
      <c r="M21" s="512">
        <f>(SUM('Undisc Results'!M$40:M$42))*(M$3)</f>
        <v>0</v>
      </c>
      <c r="N21" s="512">
        <f>(SUM('Undisc Results'!N$40:N$42))*(N$3)</f>
        <v>0</v>
      </c>
      <c r="O21" s="512">
        <f>(SUM('Undisc Results'!O$40:O$42))*(O$3)</f>
        <v>0</v>
      </c>
      <c r="P21" s="512">
        <f>(SUM('Undisc Results'!P$40:P$42))*(P$3)</f>
        <v>0</v>
      </c>
      <c r="Q21" s="512">
        <f>(SUM('Undisc Results'!Q$40:Q$42))*(Q$3)</f>
        <v>0</v>
      </c>
      <c r="R21" s="512">
        <f>(SUM('Undisc Results'!R$40:R$42))*(R$3)</f>
        <v>0</v>
      </c>
      <c r="S21" s="512">
        <f>(SUM('Undisc Results'!S$40:S$42))*(S$3)</f>
        <v>0</v>
      </c>
      <c r="T21" s="512">
        <f>(SUM('Undisc Results'!T$40:T$42))*(T$3)</f>
        <v>0</v>
      </c>
      <c r="U21" s="512">
        <f>(SUM('Undisc Results'!U$40:U$42))*(U$3)</f>
        <v>0</v>
      </c>
      <c r="V21" s="512">
        <f>(SUM('Undisc Results'!V$40:V$42))*(V$3)</f>
        <v>0</v>
      </c>
      <c r="W21" s="512">
        <f>(SUM('Undisc Results'!W$40:W$42))*(W$3)</f>
        <v>0</v>
      </c>
      <c r="X21" s="512">
        <f>(SUM('Undisc Results'!X$40:X$42))*(X$3)</f>
        <v>0</v>
      </c>
      <c r="Y21" s="512">
        <f>(SUM('Undisc Results'!Y$40:Y$42))*(Y$3)</f>
        <v>0</v>
      </c>
      <c r="Z21" s="512">
        <f>(SUM('Undisc Results'!Z$40:Z$42))*(Z$3)</f>
        <v>0</v>
      </c>
      <c r="AA21" s="512">
        <f>(SUM('Undisc Results'!AA$40:AA$42))*(AA$3)</f>
        <v>0</v>
      </c>
      <c r="AB21" s="512">
        <f>(SUM('Undisc Results'!AB$40:AB$42))*(AB$3)</f>
        <v>0</v>
      </c>
      <c r="AC21" s="512">
        <f>(SUM('Undisc Results'!AC$40:AC$42))*(AC$3)</f>
        <v>0</v>
      </c>
      <c r="AD21" s="512">
        <f>(SUM('Undisc Results'!AD$40:AD$42))*(AD$3)</f>
        <v>0</v>
      </c>
      <c r="AE21" s="512">
        <f>(SUM('Undisc Results'!AE$40:AE$42))*(AE$3)</f>
        <v>0</v>
      </c>
      <c r="AF21" s="512">
        <f>(SUM('Undisc Results'!AF$40:AF$42))*(AF$3)</f>
        <v>0</v>
      </c>
      <c r="AG21" s="512">
        <f>(SUM('Undisc Results'!AG$40:AG$42))*(AG$3)</f>
        <v>0</v>
      </c>
      <c r="AH21" s="512">
        <f>(SUM('Undisc Results'!AH$40:AH$42))*(AH$3)</f>
        <v>0</v>
      </c>
      <c r="AI21" s="512">
        <f>(SUM('Undisc Results'!AI$40:AI$42))*(AI$3)</f>
        <v>0</v>
      </c>
      <c r="AJ21" s="512">
        <f>(SUM('Undisc Results'!AJ$40:AJ$42))*(AJ$3)</f>
        <v>0</v>
      </c>
      <c r="AK21" s="512">
        <f>(SUM('Undisc Results'!AK$40:AK$42))*(AK$3)</f>
        <v>0</v>
      </c>
      <c r="AL21" s="512">
        <f>(SUM('Undisc Results'!AL$40:AL$42))*(AL$3)</f>
        <v>0</v>
      </c>
      <c r="AM21" s="512">
        <f>(SUM('Undisc Results'!AM$40:AM$42))*(AM$3)</f>
        <v>0</v>
      </c>
      <c r="AN21" s="512">
        <f>(SUM('Undisc Results'!AN$40:AN$42))*(AN$3)</f>
        <v>0</v>
      </c>
      <c r="AO21" s="512">
        <f>(SUM('Undisc Results'!AO$40:AO$42))*(AO$3)</f>
        <v>0</v>
      </c>
      <c r="AP21" s="512">
        <f>(SUM('Undisc Results'!AP$40:AP$42))*(AP$3)</f>
        <v>0</v>
      </c>
      <c r="AQ21" s="512">
        <f>(SUM('Undisc Results'!AQ$40:AQ$42))*(AQ$3)</f>
        <v>0</v>
      </c>
      <c r="AR21" s="512">
        <f>(SUM('Undisc Results'!AR$40:AR$42))*(AR$3)</f>
        <v>0</v>
      </c>
      <c r="AS21" s="512">
        <f>(SUM('Undisc Results'!AS$40:AS$42))*(AS$3)</f>
        <v>0</v>
      </c>
      <c r="AT21" s="512">
        <f>(SUM('Undisc Results'!AT$40:AT$42))*(AT$3)</f>
        <v>0</v>
      </c>
      <c r="AU21" s="512">
        <f>(SUM('Undisc Results'!AU$40:AU$42))*(AU$3)</f>
        <v>0</v>
      </c>
      <c r="AV21" s="512">
        <f>(SUM('Undisc Results'!AV$40:AV$42))*(AV$3)</f>
        <v>0</v>
      </c>
      <c r="AW21" s="512">
        <f>(SUM('Undisc Results'!AW$40:AW$42))*(AW$3)</f>
        <v>0</v>
      </c>
      <c r="AX21" s="512">
        <f>(SUM('Undisc Results'!AX$40:AX$42))*(AX$3)</f>
        <v>0</v>
      </c>
      <c r="AY21" s="512">
        <f>(SUM('Undisc Results'!AY$40:AY$42))*(AY$3)</f>
        <v>0</v>
      </c>
      <c r="AZ21" s="512">
        <f>(SUM('Undisc Results'!AZ$40:AZ$42))*(AZ$3)</f>
        <v>0</v>
      </c>
    </row>
    <row r="22" spans="1:52" x14ac:dyDescent="0.25">
      <c r="E22" s="386" t="s">
        <v>933</v>
      </c>
      <c r="F22" s="296">
        <f t="shared" ref="F22:F23" si="2">SUM(I22:AZ22)</f>
        <v>0</v>
      </c>
      <c r="G22" t="str">
        <f t="shared" si="1"/>
        <v>2020$ in 2020</v>
      </c>
      <c r="I22" s="512">
        <f>(SUM('Undisc Results'!I$43:I$45))*(I$3)</f>
        <v>0</v>
      </c>
      <c r="J22" s="512">
        <f>(SUM('Undisc Results'!J$43:J$45))*(J$3)</f>
        <v>0</v>
      </c>
      <c r="K22" s="512">
        <f>(SUM('Undisc Results'!K$43:K$45))*(K$3)</f>
        <v>0</v>
      </c>
      <c r="L22" s="512">
        <f>(SUM('Undisc Results'!L$43:L$45))*(L$3)</f>
        <v>0</v>
      </c>
      <c r="M22" s="512">
        <f>(SUM('Undisc Results'!M$43:M$45))*(M$3)</f>
        <v>0</v>
      </c>
      <c r="N22" s="512">
        <f>(SUM('Undisc Results'!N$43:N$45))*(N$3)</f>
        <v>0</v>
      </c>
      <c r="O22" s="512">
        <f>(SUM('Undisc Results'!O$43:O$45))*(O$3)</f>
        <v>0</v>
      </c>
      <c r="P22" s="512">
        <f>(SUM('Undisc Results'!P$43:P$45))*(P$3)</f>
        <v>0</v>
      </c>
      <c r="Q22" s="512">
        <f>(SUM('Undisc Results'!Q$43:Q$45))*(Q$3)</f>
        <v>0</v>
      </c>
      <c r="R22" s="512">
        <f>(SUM('Undisc Results'!R$43:R$45))*(R$3)</f>
        <v>0</v>
      </c>
      <c r="S22" s="512">
        <f>(SUM('Undisc Results'!S$43:S$45))*(S$3)</f>
        <v>0</v>
      </c>
      <c r="T22" s="512">
        <f>(SUM('Undisc Results'!T$43:T$45))*(T$3)</f>
        <v>0</v>
      </c>
      <c r="U22" s="512">
        <f>(SUM('Undisc Results'!U$43:U$45))*(U$3)</f>
        <v>0</v>
      </c>
      <c r="V22" s="512">
        <f>(SUM('Undisc Results'!V$43:V$45))*(V$3)</f>
        <v>0</v>
      </c>
      <c r="W22" s="512">
        <f>(SUM('Undisc Results'!W$43:W$45))*(W$3)</f>
        <v>0</v>
      </c>
      <c r="X22" s="512">
        <f>(SUM('Undisc Results'!X$43:X$45))*(X$3)</f>
        <v>0</v>
      </c>
      <c r="Y22" s="512">
        <f>(SUM('Undisc Results'!Y$43:Y$45))*(Y$3)</f>
        <v>0</v>
      </c>
      <c r="Z22" s="512">
        <f>(SUM('Undisc Results'!Z$43:Z$45))*(Z$3)</f>
        <v>0</v>
      </c>
      <c r="AA22" s="512">
        <f>(SUM('Undisc Results'!AA$43:AA$45))*(AA$3)</f>
        <v>0</v>
      </c>
      <c r="AB22" s="512">
        <f>(SUM('Undisc Results'!AB$43:AB$45))*(AB$3)</f>
        <v>0</v>
      </c>
      <c r="AC22" s="512">
        <f>(SUM('Undisc Results'!AC$43:AC$45))*(AC$3)</f>
        <v>0</v>
      </c>
      <c r="AD22" s="512">
        <f>(SUM('Undisc Results'!AD$43:AD$45))*(AD$3)</f>
        <v>0</v>
      </c>
      <c r="AE22" s="512">
        <f>(SUM('Undisc Results'!AE$43:AE$45))*(AE$3)</f>
        <v>0</v>
      </c>
      <c r="AF22" s="512">
        <f>(SUM('Undisc Results'!AF$43:AF$45))*(AF$3)</f>
        <v>0</v>
      </c>
      <c r="AG22" s="512">
        <f>(SUM('Undisc Results'!AG$43:AG$45))*(AG$3)</f>
        <v>0</v>
      </c>
      <c r="AH22" s="512">
        <f>(SUM('Undisc Results'!AH$43:AH$45))*(AH$3)</f>
        <v>0</v>
      </c>
      <c r="AI22" s="512">
        <f>(SUM('Undisc Results'!AI$43:AI$45))*(AI$3)</f>
        <v>0</v>
      </c>
      <c r="AJ22" s="512">
        <f>(SUM('Undisc Results'!AJ$43:AJ$45))*(AJ$3)</f>
        <v>0</v>
      </c>
      <c r="AK22" s="512">
        <f>(SUM('Undisc Results'!AK$43:AK$45))*(AK$3)</f>
        <v>0</v>
      </c>
      <c r="AL22" s="512">
        <f>(SUM('Undisc Results'!AL$43:AL$45))*(AL$3)</f>
        <v>0</v>
      </c>
      <c r="AM22" s="512">
        <f>(SUM('Undisc Results'!AM$43:AM$45))*(AM$3)</f>
        <v>0</v>
      </c>
      <c r="AN22" s="512">
        <f>(SUM('Undisc Results'!AN$43:AN$45))*(AN$3)</f>
        <v>0</v>
      </c>
      <c r="AO22" s="512">
        <f>(SUM('Undisc Results'!AO$43:AO$45))*(AO$3)</f>
        <v>0</v>
      </c>
      <c r="AP22" s="512">
        <f>(SUM('Undisc Results'!AP$43:AP$45))*(AP$3)</f>
        <v>0</v>
      </c>
      <c r="AQ22" s="512">
        <f>(SUM('Undisc Results'!AQ$43:AQ$45))*(AQ$3)</f>
        <v>0</v>
      </c>
      <c r="AR22" s="512">
        <f>(SUM('Undisc Results'!AR$43:AR$45))*(AR$3)</f>
        <v>0</v>
      </c>
      <c r="AS22" s="512">
        <f>(SUM('Undisc Results'!AS$43:AS$45))*(AS$3)</f>
        <v>0</v>
      </c>
      <c r="AT22" s="512">
        <f>(SUM('Undisc Results'!AT$43:AT$45))*(AT$3)</f>
        <v>0</v>
      </c>
      <c r="AU22" s="512">
        <f>(SUM('Undisc Results'!AU$43:AU$45))*(AU$3)</f>
        <v>0</v>
      </c>
      <c r="AV22" s="512">
        <f>(SUM('Undisc Results'!AV$43:AV$45))*(AV$3)</f>
        <v>0</v>
      </c>
      <c r="AW22" s="512">
        <f>(SUM('Undisc Results'!AW$43:AW$45))*(AW$3)</f>
        <v>0</v>
      </c>
      <c r="AX22" s="512">
        <f>(SUM('Undisc Results'!AX$43:AX$45))*(AX$3)</f>
        <v>0</v>
      </c>
      <c r="AY22" s="512">
        <f>(SUM('Undisc Results'!AY$43:AY$45))*(AY$3)</f>
        <v>0</v>
      </c>
      <c r="AZ22" s="512">
        <f>(SUM('Undisc Results'!AZ$43:AZ$45))*(AZ$3)</f>
        <v>0</v>
      </c>
    </row>
    <row r="23" spans="1:52" x14ac:dyDescent="0.25">
      <c r="E23" s="386" t="s">
        <v>934</v>
      </c>
      <c r="F23" s="296">
        <f t="shared" si="2"/>
        <v>0</v>
      </c>
      <c r="G23" t="str">
        <f t="shared" si="1"/>
        <v>2020$ in 2020</v>
      </c>
      <c r="I23" s="512">
        <f>(SUM('Undisc Results'!I$46:I$48))*(I$3)</f>
        <v>0</v>
      </c>
      <c r="J23" s="512">
        <f>(SUM('Undisc Results'!J$46:J$48))*(J$3)</f>
        <v>0</v>
      </c>
      <c r="K23" s="512">
        <f>(SUM('Undisc Results'!K$46:K$48))*(K$3)</f>
        <v>0</v>
      </c>
      <c r="L23" s="512">
        <f>(SUM('Undisc Results'!L$46:L$48))*(L$3)</f>
        <v>0</v>
      </c>
      <c r="M23" s="512">
        <f>(SUM('Undisc Results'!M$46:M$48))*(M$3)</f>
        <v>0</v>
      </c>
      <c r="N23" s="512">
        <f>(SUM('Undisc Results'!N$46:N$48))*(N$3)</f>
        <v>0</v>
      </c>
      <c r="O23" s="512">
        <f>(SUM('Undisc Results'!O$46:O$48))*(O$3)</f>
        <v>0</v>
      </c>
      <c r="P23" s="512">
        <f>(SUM('Undisc Results'!P$46:P$48))*(P$3)</f>
        <v>0</v>
      </c>
      <c r="Q23" s="512">
        <f>(SUM('Undisc Results'!Q$46:Q$48))*(Q$3)</f>
        <v>0</v>
      </c>
      <c r="R23" s="512">
        <f>(SUM('Undisc Results'!R$46:R$48))*(R$3)</f>
        <v>0</v>
      </c>
      <c r="S23" s="512">
        <f>(SUM('Undisc Results'!S$46:S$48))*(S$3)</f>
        <v>0</v>
      </c>
      <c r="T23" s="512">
        <f>(SUM('Undisc Results'!T$46:T$48))*(T$3)</f>
        <v>0</v>
      </c>
      <c r="U23" s="512">
        <f>(SUM('Undisc Results'!U$46:U$48))*(U$3)</f>
        <v>0</v>
      </c>
      <c r="V23" s="512">
        <f>(SUM('Undisc Results'!V$46:V$48))*(V$3)</f>
        <v>0</v>
      </c>
      <c r="W23" s="512">
        <f>(SUM('Undisc Results'!W$46:W$48))*(W$3)</f>
        <v>0</v>
      </c>
      <c r="X23" s="512">
        <f>(SUM('Undisc Results'!X$46:X$48))*(X$3)</f>
        <v>0</v>
      </c>
      <c r="Y23" s="512">
        <f>(SUM('Undisc Results'!Y$46:Y$48))*(Y$3)</f>
        <v>0</v>
      </c>
      <c r="Z23" s="512">
        <f>(SUM('Undisc Results'!Z$46:Z$48))*(Z$3)</f>
        <v>0</v>
      </c>
      <c r="AA23" s="512">
        <f>(SUM('Undisc Results'!AA$46:AA$48))*(AA$3)</f>
        <v>0</v>
      </c>
      <c r="AB23" s="512">
        <f>(SUM('Undisc Results'!AB$46:AB$48))*(AB$3)</f>
        <v>0</v>
      </c>
      <c r="AC23" s="512">
        <f>(SUM('Undisc Results'!AC$46:AC$48))*(AC$3)</f>
        <v>0</v>
      </c>
      <c r="AD23" s="512">
        <f>(SUM('Undisc Results'!AD$46:AD$48))*(AD$3)</f>
        <v>0</v>
      </c>
      <c r="AE23" s="512">
        <f>(SUM('Undisc Results'!AE$46:AE$48))*(AE$3)</f>
        <v>0</v>
      </c>
      <c r="AF23" s="512">
        <f>(SUM('Undisc Results'!AF$46:AF$48))*(AF$3)</f>
        <v>0</v>
      </c>
      <c r="AG23" s="512">
        <f>(SUM('Undisc Results'!AG$46:AG$48))*(AG$3)</f>
        <v>0</v>
      </c>
      <c r="AH23" s="512">
        <f>(SUM('Undisc Results'!AH$46:AH$48))*(AH$3)</f>
        <v>0</v>
      </c>
      <c r="AI23" s="512">
        <f>(SUM('Undisc Results'!AI$46:AI$48))*(AI$3)</f>
        <v>0</v>
      </c>
      <c r="AJ23" s="512">
        <f>(SUM('Undisc Results'!AJ$46:AJ$48))*(AJ$3)</f>
        <v>0</v>
      </c>
      <c r="AK23" s="512">
        <f>(SUM('Undisc Results'!AK$46:AK$48))*(AK$3)</f>
        <v>0</v>
      </c>
      <c r="AL23" s="512">
        <f>(SUM('Undisc Results'!AL$46:AL$48))*(AL$3)</f>
        <v>0</v>
      </c>
      <c r="AM23" s="512">
        <f>(SUM('Undisc Results'!AM$46:AM$48))*(AM$3)</f>
        <v>0</v>
      </c>
      <c r="AN23" s="512">
        <f>(SUM('Undisc Results'!AN$46:AN$48))*(AN$3)</f>
        <v>0</v>
      </c>
      <c r="AO23" s="512">
        <f>(SUM('Undisc Results'!AO$46:AO$48))*(AO$3)</f>
        <v>0</v>
      </c>
      <c r="AP23" s="512">
        <f>(SUM('Undisc Results'!AP$46:AP$48))*(AP$3)</f>
        <v>0</v>
      </c>
      <c r="AQ23" s="512">
        <f>(SUM('Undisc Results'!AQ$46:AQ$48))*(AQ$3)</f>
        <v>0</v>
      </c>
      <c r="AR23" s="512">
        <f>(SUM('Undisc Results'!AR$46:AR$48))*(AR$3)</f>
        <v>0</v>
      </c>
      <c r="AS23" s="512">
        <f>(SUM('Undisc Results'!AS$46:AS$48))*(AS$3)</f>
        <v>0</v>
      </c>
      <c r="AT23" s="512">
        <f>(SUM('Undisc Results'!AT$46:AT$48))*(AT$3)</f>
        <v>0</v>
      </c>
      <c r="AU23" s="512">
        <f>(SUM('Undisc Results'!AU$46:AU$48))*(AU$3)</f>
        <v>0</v>
      </c>
      <c r="AV23" s="512">
        <f>(SUM('Undisc Results'!AV$46:AV$48))*(AV$3)</f>
        <v>0</v>
      </c>
      <c r="AW23" s="512">
        <f>(SUM('Undisc Results'!AW$46:AW$48))*(AW$3)</f>
        <v>0</v>
      </c>
      <c r="AX23" s="512">
        <f>(SUM('Undisc Results'!AX$46:AX$48))*(AX$3)</f>
        <v>0</v>
      </c>
      <c r="AY23" s="512">
        <f>(SUM('Undisc Results'!AY$46:AY$48))*(AY$3)</f>
        <v>0</v>
      </c>
      <c r="AZ23" s="512">
        <f>(SUM('Undisc Results'!AZ$46:AZ$48))*(AZ$3)</f>
        <v>0</v>
      </c>
    </row>
    <row r="24" spans="1:52" x14ac:dyDescent="0.25">
      <c r="E24" s="386" t="s">
        <v>137</v>
      </c>
      <c r="F24" s="296">
        <f t="shared" si="0"/>
        <v>0</v>
      </c>
      <c r="G24" t="str">
        <f>$F$6&amp;"$ in "&amp;$F$7</f>
        <v>2020$ in 2020</v>
      </c>
      <c r="I24" s="512">
        <f>('Undisc Results'!I$49)*(I$3)</f>
        <v>0</v>
      </c>
      <c r="J24" s="512">
        <f>('Undisc Results'!J$49)*(J$3)</f>
        <v>0</v>
      </c>
      <c r="K24" s="512">
        <f>('Undisc Results'!K$49)*(K$3)</f>
        <v>0</v>
      </c>
      <c r="L24" s="512">
        <f>('Undisc Results'!L$49)*(L$3)</f>
        <v>0</v>
      </c>
      <c r="M24" s="512">
        <f>('Undisc Results'!M$49)*(M$3)</f>
        <v>0</v>
      </c>
      <c r="N24" s="512">
        <f>('Undisc Results'!N$49)*(N$3)</f>
        <v>0</v>
      </c>
      <c r="O24" s="512">
        <f>('Undisc Results'!O$49)*(O$3)</f>
        <v>0</v>
      </c>
      <c r="P24" s="512">
        <f>('Undisc Results'!P$49)*(P$3)</f>
        <v>0</v>
      </c>
      <c r="Q24" s="512">
        <f>('Undisc Results'!Q$49)*(Q$3)</f>
        <v>0</v>
      </c>
      <c r="R24" s="512">
        <f>('Undisc Results'!R$49)*(R$3)</f>
        <v>0</v>
      </c>
      <c r="S24" s="512">
        <f>('Undisc Results'!S$49)*(S$3)</f>
        <v>0</v>
      </c>
      <c r="T24" s="512">
        <f>('Undisc Results'!T$49)*(T$3)</f>
        <v>0</v>
      </c>
      <c r="U24" s="512">
        <f>('Undisc Results'!U$49)*(U$3)</f>
        <v>0</v>
      </c>
      <c r="V24" s="512">
        <f>('Undisc Results'!V$49)*(V$3)</f>
        <v>0</v>
      </c>
      <c r="W24" s="512">
        <f>('Undisc Results'!W$49)*(W$3)</f>
        <v>0</v>
      </c>
      <c r="X24" s="512">
        <f>('Undisc Results'!X$49)*(X$3)</f>
        <v>0</v>
      </c>
      <c r="Y24" s="512">
        <f>('Undisc Results'!Y$49)*(Y$3)</f>
        <v>0</v>
      </c>
      <c r="Z24" s="512">
        <f>('Undisc Results'!Z$49)*(Z$3)</f>
        <v>0</v>
      </c>
      <c r="AA24" s="512">
        <f>('Undisc Results'!AA$49)*(AA$3)</f>
        <v>0</v>
      </c>
      <c r="AB24" s="512">
        <f>('Undisc Results'!AB$49)*(AB$3)</f>
        <v>0</v>
      </c>
      <c r="AC24" s="512">
        <f>('Undisc Results'!AC$49)*(AC$3)</f>
        <v>0</v>
      </c>
      <c r="AD24" s="512">
        <f>('Undisc Results'!AD$49)*(AD$3)</f>
        <v>0</v>
      </c>
      <c r="AE24" s="512">
        <f>('Undisc Results'!AE$49)*(AE$3)</f>
        <v>0</v>
      </c>
      <c r="AF24" s="512">
        <f>('Undisc Results'!AF$49)*(AF$3)</f>
        <v>0</v>
      </c>
      <c r="AG24" s="512">
        <f>('Undisc Results'!AG$49)*(AG$3)</f>
        <v>0</v>
      </c>
      <c r="AH24" s="512">
        <f>('Undisc Results'!AH$49)*(AH$3)</f>
        <v>0</v>
      </c>
      <c r="AI24" s="512">
        <f>('Undisc Results'!AI$49)*(AI$3)</f>
        <v>0</v>
      </c>
      <c r="AJ24" s="512">
        <f>('Undisc Results'!AJ$49)*(AJ$3)</f>
        <v>0</v>
      </c>
      <c r="AK24" s="512">
        <f>('Undisc Results'!AK$49)*(AK$3)</f>
        <v>0</v>
      </c>
      <c r="AL24" s="512">
        <f>('Undisc Results'!AL$49)*(AL$3)</f>
        <v>0</v>
      </c>
      <c r="AM24" s="512">
        <f>('Undisc Results'!AM$49)*(AM$3)</f>
        <v>0</v>
      </c>
      <c r="AN24" s="512">
        <f>('Undisc Results'!AN$49)*(AN$3)</f>
        <v>0</v>
      </c>
      <c r="AO24" s="512">
        <f>('Undisc Results'!AO$49)*(AO$3)</f>
        <v>0</v>
      </c>
      <c r="AP24" s="512">
        <f>('Undisc Results'!AP$49)*(AP$3)</f>
        <v>0</v>
      </c>
      <c r="AQ24" s="512">
        <f>('Undisc Results'!AQ$49)*(AQ$3)</f>
        <v>0</v>
      </c>
      <c r="AR24" s="512">
        <f>('Undisc Results'!AR$49)*(AR$3)</f>
        <v>0</v>
      </c>
      <c r="AS24" s="512">
        <f>('Undisc Results'!AS$49)*(AS$3)</f>
        <v>0</v>
      </c>
      <c r="AT24" s="512">
        <f>('Undisc Results'!AT$49)*(AT$3)</f>
        <v>0</v>
      </c>
      <c r="AU24" s="512">
        <f>('Undisc Results'!AU$49)*(AU$3)</f>
        <v>0</v>
      </c>
      <c r="AV24" s="512">
        <f>('Undisc Results'!AV$49)*(AV$3)</f>
        <v>0</v>
      </c>
      <c r="AW24" s="512">
        <f>('Undisc Results'!AW$49)*(AW$3)</f>
        <v>0</v>
      </c>
      <c r="AX24" s="512">
        <f>('Undisc Results'!AX$49)*(AX$3)</f>
        <v>0</v>
      </c>
      <c r="AY24" s="512">
        <f>('Undisc Results'!AY$49)*(AY$3)</f>
        <v>0</v>
      </c>
      <c r="AZ24" s="512">
        <f>('Undisc Results'!AZ$49)*(AZ$3)</f>
        <v>0</v>
      </c>
    </row>
    <row r="25" spans="1:52" x14ac:dyDescent="0.25">
      <c r="E25" s="386" t="s">
        <v>935</v>
      </c>
      <c r="F25" s="296">
        <f t="shared" si="0"/>
        <v>137813.40064582397</v>
      </c>
      <c r="G25" t="str">
        <f>$F$6&amp;"$ in "&amp;$F$7</f>
        <v>2020$ in 2020</v>
      </c>
      <c r="I25" s="512">
        <f>(SUM('Undisc Results'!I$50:I$51))*(I$3)</f>
        <v>0</v>
      </c>
      <c r="J25" s="512">
        <f>(SUM('Undisc Results'!J$50:J$51))*(J$3)</f>
        <v>0</v>
      </c>
      <c r="K25" s="512">
        <f>(SUM('Undisc Results'!K$50:K$51))*(K$3)</f>
        <v>0</v>
      </c>
      <c r="L25" s="512">
        <f>(SUM('Undisc Results'!L$50:L$51))*(L$3)</f>
        <v>0</v>
      </c>
      <c r="M25" s="512">
        <f>(SUM('Undisc Results'!M$50:M$51))*(M$3)</f>
        <v>0</v>
      </c>
      <c r="N25" s="512">
        <f>(SUM('Undisc Results'!N$50:N$51))*(N$3)</f>
        <v>1378134.006458245</v>
      </c>
      <c r="O25" s="512">
        <f>(SUM('Undisc Results'!O$50:O$51))*(O$3)</f>
        <v>0</v>
      </c>
      <c r="P25" s="512">
        <f>(SUM('Undisc Results'!P$50:P$51))*(P$3)</f>
        <v>0</v>
      </c>
      <c r="Q25" s="512">
        <f>(SUM('Undisc Results'!Q$50:Q$51))*(Q$3)</f>
        <v>-62016.030290621027</v>
      </c>
      <c r="R25" s="512">
        <f>(SUM('Undisc Results'!R$50:R$51))*(R$3)</f>
        <v>-62016.030290621027</v>
      </c>
      <c r="S25" s="512">
        <f>(SUM('Undisc Results'!S$50:S$51))*(S$3)</f>
        <v>-62016.030290621027</v>
      </c>
      <c r="T25" s="512">
        <f>(SUM('Undisc Results'!T$50:T$51))*(T$3)</f>
        <v>-62016.030290621027</v>
      </c>
      <c r="U25" s="512">
        <f>(SUM('Undisc Results'!U$50:U$51))*(U$3)</f>
        <v>-62016.030290621027</v>
      </c>
      <c r="V25" s="512">
        <f>(SUM('Undisc Results'!V$50:V$51))*(V$3)</f>
        <v>-62016.030290621027</v>
      </c>
      <c r="W25" s="512">
        <f>(SUM('Undisc Results'!W$50:W$51))*(W$3)</f>
        <v>-62016.030290621027</v>
      </c>
      <c r="X25" s="512">
        <f>(SUM('Undisc Results'!X$50:X$51))*(X$3)</f>
        <v>-62016.030290621027</v>
      </c>
      <c r="Y25" s="512">
        <f>(SUM('Undisc Results'!Y$50:Y$51))*(Y$3)</f>
        <v>-62016.030290621027</v>
      </c>
      <c r="Z25" s="512">
        <f>(SUM('Undisc Results'!Z$50:Z$51))*(Z$3)</f>
        <v>-62016.030290621027</v>
      </c>
      <c r="AA25" s="512">
        <f>(SUM('Undisc Results'!AA$50:AA$51))*(AA$3)</f>
        <v>-62016.030290621027</v>
      </c>
      <c r="AB25" s="512">
        <f>(SUM('Undisc Results'!AB$50:AB$51))*(AB$3)</f>
        <v>-62016.030290621027</v>
      </c>
      <c r="AC25" s="512">
        <f>(SUM('Undisc Results'!AC$50:AC$51))*(AC$3)</f>
        <v>1316117.9761676239</v>
      </c>
      <c r="AD25" s="512">
        <f>(SUM('Undisc Results'!AD$50:AD$51))*(AD$3)</f>
        <v>-62016.030290621027</v>
      </c>
      <c r="AE25" s="512">
        <f>(SUM('Undisc Results'!AE$50:AE$51))*(AE$3)</f>
        <v>-1440150.0367488661</v>
      </c>
      <c r="AF25" s="512">
        <f>(SUM('Undisc Results'!AF$50:AF$51))*(AF$3)</f>
        <v>-62016.030290621027</v>
      </c>
      <c r="AG25" s="512">
        <f>(SUM('Undisc Results'!AG$50:AG$51))*(AG$3)</f>
        <v>-62016.030290621027</v>
      </c>
      <c r="AH25" s="512">
        <f>(SUM('Undisc Results'!AH$50:AH$51))*(AH$3)</f>
        <v>-62016.030290621027</v>
      </c>
      <c r="AI25" s="512">
        <f>(SUM('Undisc Results'!AI$50:AI$51))*(AI$3)</f>
        <v>-62016.030290621027</v>
      </c>
      <c r="AJ25" s="512">
        <f>(SUM('Undisc Results'!AJ$50:AJ$51))*(AJ$3)</f>
        <v>-62016.030290621027</v>
      </c>
      <c r="AK25" s="512">
        <f>(SUM('Undisc Results'!AK$50:AK$51))*(AK$3)</f>
        <v>0</v>
      </c>
      <c r="AL25" s="512">
        <f>(SUM('Undisc Results'!AL$50:AL$51))*(AL$3)</f>
        <v>0</v>
      </c>
      <c r="AM25" s="512">
        <f>(SUM('Undisc Results'!AM$50:AM$51))*(AM$3)</f>
        <v>0</v>
      </c>
      <c r="AN25" s="512">
        <f>(SUM('Undisc Results'!AN$50:AN$51))*(AN$3)</f>
        <v>0</v>
      </c>
      <c r="AO25" s="512">
        <f>(SUM('Undisc Results'!AO$50:AO$51))*(AO$3)</f>
        <v>0</v>
      </c>
      <c r="AP25" s="512">
        <f>(SUM('Undisc Results'!AP$50:AP$51))*(AP$3)</f>
        <v>0</v>
      </c>
      <c r="AQ25" s="512">
        <f>(SUM('Undisc Results'!AQ$50:AQ$51))*(AQ$3)</f>
        <v>0</v>
      </c>
      <c r="AR25" s="512">
        <f>(SUM('Undisc Results'!AR$50:AR$51))*(AR$3)</f>
        <v>0</v>
      </c>
      <c r="AS25" s="512">
        <f>(SUM('Undisc Results'!AS$50:AS$51))*(AS$3)</f>
        <v>0</v>
      </c>
      <c r="AT25" s="512">
        <f>(SUM('Undisc Results'!AT$50:AT$51))*(AT$3)</f>
        <v>0</v>
      </c>
      <c r="AU25" s="512">
        <f>(SUM('Undisc Results'!AU$50:AU$51))*(AU$3)</f>
        <v>0</v>
      </c>
      <c r="AV25" s="512">
        <f>(SUM('Undisc Results'!AV$50:AV$51))*(AV$3)</f>
        <v>0</v>
      </c>
      <c r="AW25" s="512">
        <f>(SUM('Undisc Results'!AW$50:AW$51))*(AW$3)</f>
        <v>0</v>
      </c>
      <c r="AX25" s="512">
        <f>(SUM('Undisc Results'!AX$50:AX$51))*(AX$3)</f>
        <v>0</v>
      </c>
      <c r="AY25" s="512">
        <f>(SUM('Undisc Results'!AY$50:AY$51))*(AY$3)</f>
        <v>0</v>
      </c>
      <c r="AZ25" s="512">
        <f>(SUM('Undisc Results'!AZ$50:AZ$51))*(AZ$3)</f>
        <v>0</v>
      </c>
    </row>
    <row r="26" spans="1:52" x14ac:dyDescent="0.25">
      <c r="E26" s="387" t="s">
        <v>936</v>
      </c>
      <c r="F26" s="388">
        <f>SUM(F13:F25)</f>
        <v>84741728.085983425</v>
      </c>
      <c r="G26" s="19" t="str">
        <f t="shared" si="1"/>
        <v>2020$ in 2020</v>
      </c>
      <c r="H26" s="19"/>
      <c r="I26" s="513">
        <f t="shared" ref="I26:AZ26" si="3">SUM(I13:I25)</f>
        <v>0</v>
      </c>
      <c r="J26" s="513">
        <f t="shared" si="3"/>
        <v>0</v>
      </c>
      <c r="K26" s="513">
        <f t="shared" si="3"/>
        <v>0</v>
      </c>
      <c r="L26" s="513">
        <f t="shared" si="3"/>
        <v>0</v>
      </c>
      <c r="M26" s="513">
        <f t="shared" si="3"/>
        <v>0</v>
      </c>
      <c r="N26" s="513">
        <f t="shared" si="3"/>
        <v>1378134.006458245</v>
      </c>
      <c r="O26" s="513">
        <f t="shared" si="3"/>
        <v>0</v>
      </c>
      <c r="P26" s="513">
        <f t="shared" si="3"/>
        <v>0</v>
      </c>
      <c r="Q26" s="513">
        <f t="shared" si="3"/>
        <v>4168179.70397626</v>
      </c>
      <c r="R26" s="513">
        <f t="shared" si="3"/>
        <v>4168179.70397626</v>
      </c>
      <c r="S26" s="513">
        <f t="shared" si="3"/>
        <v>4168179.70397626</v>
      </c>
      <c r="T26" s="513">
        <f t="shared" si="3"/>
        <v>4168179.70397626</v>
      </c>
      <c r="U26" s="513">
        <f t="shared" si="3"/>
        <v>4168179.70397626</v>
      </c>
      <c r="V26" s="513">
        <f t="shared" si="3"/>
        <v>4168179.70397626</v>
      </c>
      <c r="W26" s="513">
        <f t="shared" si="3"/>
        <v>4168179.70397626</v>
      </c>
      <c r="X26" s="513">
        <f t="shared" si="3"/>
        <v>4168179.70397626</v>
      </c>
      <c r="Y26" s="513">
        <f t="shared" si="3"/>
        <v>4168179.70397626</v>
      </c>
      <c r="Z26" s="513">
        <f t="shared" si="3"/>
        <v>4168179.70397626</v>
      </c>
      <c r="AA26" s="513">
        <f t="shared" si="3"/>
        <v>4168179.70397626</v>
      </c>
      <c r="AB26" s="513">
        <f t="shared" si="3"/>
        <v>4168179.70397626</v>
      </c>
      <c r="AC26" s="513">
        <f t="shared" si="3"/>
        <v>5546313.7104345048</v>
      </c>
      <c r="AD26" s="513">
        <f t="shared" si="3"/>
        <v>4168179.70397626</v>
      </c>
      <c r="AE26" s="513">
        <f t="shared" si="3"/>
        <v>2790045.6975180148</v>
      </c>
      <c r="AF26" s="513">
        <f t="shared" si="3"/>
        <v>4168179.70397626</v>
      </c>
      <c r="AG26" s="513">
        <f t="shared" si="3"/>
        <v>4168179.70397626</v>
      </c>
      <c r="AH26" s="513">
        <f t="shared" si="3"/>
        <v>4168179.70397626</v>
      </c>
      <c r="AI26" s="513">
        <f t="shared" si="3"/>
        <v>4168179.70397626</v>
      </c>
      <c r="AJ26" s="513">
        <f t="shared" si="3"/>
        <v>4168179.70397626</v>
      </c>
      <c r="AK26" s="513">
        <f t="shared" si="3"/>
        <v>0</v>
      </c>
      <c r="AL26" s="513">
        <f t="shared" si="3"/>
        <v>0</v>
      </c>
      <c r="AM26" s="513">
        <f t="shared" si="3"/>
        <v>0</v>
      </c>
      <c r="AN26" s="513">
        <f t="shared" si="3"/>
        <v>0</v>
      </c>
      <c r="AO26" s="513">
        <f t="shared" si="3"/>
        <v>0</v>
      </c>
      <c r="AP26" s="513">
        <f t="shared" si="3"/>
        <v>0</v>
      </c>
      <c r="AQ26" s="513">
        <f t="shared" si="3"/>
        <v>0</v>
      </c>
      <c r="AR26" s="513">
        <f t="shared" si="3"/>
        <v>0</v>
      </c>
      <c r="AS26" s="513">
        <f t="shared" si="3"/>
        <v>0</v>
      </c>
      <c r="AT26" s="513">
        <f t="shared" si="3"/>
        <v>0</v>
      </c>
      <c r="AU26" s="513">
        <f t="shared" si="3"/>
        <v>0</v>
      </c>
      <c r="AV26" s="513">
        <f t="shared" si="3"/>
        <v>0</v>
      </c>
      <c r="AW26" s="513">
        <f t="shared" si="3"/>
        <v>0</v>
      </c>
      <c r="AX26" s="513">
        <f t="shared" si="3"/>
        <v>0</v>
      </c>
      <c r="AY26" s="513">
        <f t="shared" si="3"/>
        <v>0</v>
      </c>
      <c r="AZ26" s="513">
        <f t="shared" si="3"/>
        <v>0</v>
      </c>
    </row>
    <row r="27" spans="1:52" x14ac:dyDescent="0.25">
      <c r="A27" s="248"/>
      <c r="B27" s="244"/>
      <c r="D27" s="244"/>
      <c r="E27" s="386"/>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4"/>
      <c r="AJ27" s="244"/>
      <c r="AK27" s="244"/>
      <c r="AL27" s="244"/>
      <c r="AM27" s="244"/>
      <c r="AN27" s="244"/>
      <c r="AO27" s="244"/>
      <c r="AP27" s="244"/>
      <c r="AQ27" s="244"/>
      <c r="AR27" s="244"/>
      <c r="AS27" s="244"/>
      <c r="AT27" s="244"/>
      <c r="AU27" s="244"/>
      <c r="AV27" s="244"/>
      <c r="AW27" s="244"/>
      <c r="AX27" s="244"/>
      <c r="AY27" s="244"/>
      <c r="AZ27" s="244"/>
    </row>
    <row r="28" spans="1:52" x14ac:dyDescent="0.25">
      <c r="A28" s="315"/>
      <c r="B28" s="344"/>
      <c r="D28" s="344"/>
      <c r="E28" s="386" t="str">
        <f>E13</f>
        <v>Travel Time</v>
      </c>
      <c r="F28" s="389">
        <f>IF(F$26=0,0,F13/$F$26)</f>
        <v>0.5290891146312795</v>
      </c>
      <c r="G28" s="344" t="s">
        <v>409</v>
      </c>
      <c r="H28" s="344"/>
      <c r="I28" s="344"/>
      <c r="J28" s="344"/>
      <c r="K28" s="344"/>
      <c r="L28" s="344"/>
      <c r="M28" s="344"/>
      <c r="N28" s="344"/>
      <c r="O28" s="344"/>
      <c r="P28" s="344"/>
      <c r="Q28" s="344"/>
      <c r="R28" s="344"/>
      <c r="S28" s="344"/>
      <c r="T28" s="344"/>
      <c r="U28" s="344"/>
      <c r="V28" s="344"/>
      <c r="W28" s="344"/>
      <c r="X28" s="344"/>
      <c r="Y28" s="344"/>
      <c r="Z28" s="344"/>
      <c r="AA28" s="344"/>
      <c r="AB28" s="344"/>
      <c r="AC28" s="344"/>
      <c r="AD28" s="344"/>
      <c r="AE28" s="344"/>
      <c r="AF28" s="344"/>
      <c r="AG28" s="344"/>
      <c r="AH28" s="344"/>
      <c r="AI28" s="344"/>
      <c r="AJ28" s="344"/>
      <c r="AK28" s="344"/>
      <c r="AL28" s="344"/>
      <c r="AM28" s="344"/>
      <c r="AN28" s="344"/>
      <c r="AO28" s="344"/>
      <c r="AP28" s="344"/>
      <c r="AQ28" s="344"/>
      <c r="AR28" s="344"/>
      <c r="AS28" s="344"/>
      <c r="AT28" s="344"/>
      <c r="AU28" s="344"/>
      <c r="AV28" s="344"/>
      <c r="AW28" s="344"/>
      <c r="AX28" s="344"/>
      <c r="AY28" s="344"/>
      <c r="AZ28" s="344"/>
    </row>
    <row r="29" spans="1:52" x14ac:dyDescent="0.25">
      <c r="A29" s="248"/>
      <c r="B29" s="244"/>
      <c r="D29" s="244"/>
      <c r="E29" s="386" t="str">
        <f t="shared" ref="E29:E41" si="4">E14</f>
        <v>Emissions</v>
      </c>
      <c r="F29" s="389">
        <f t="shared" ref="F29:F41" si="5">IF(F$26=0,0,F14/$F$26)</f>
        <v>0</v>
      </c>
      <c r="G29" s="344" t="s">
        <v>409</v>
      </c>
      <c r="H29" s="344"/>
      <c r="I29" s="244"/>
      <c r="J29" s="244"/>
      <c r="K29" s="244"/>
      <c r="L29" s="244"/>
      <c r="M29" s="244"/>
      <c r="N29" s="244"/>
      <c r="O29" s="244"/>
      <c r="P29" s="244"/>
      <c r="Q29" s="244"/>
      <c r="R29" s="244"/>
      <c r="S29" s="244"/>
      <c r="T29" s="244"/>
      <c r="U29" s="244"/>
      <c r="V29" s="244"/>
      <c r="W29" s="244"/>
      <c r="X29" s="244"/>
      <c r="Y29" s="244"/>
      <c r="Z29" s="244"/>
      <c r="AA29" s="244"/>
      <c r="AB29" s="244"/>
      <c r="AC29" s="244"/>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244"/>
      <c r="AZ29" s="244"/>
    </row>
    <row r="30" spans="1:52" x14ac:dyDescent="0.25">
      <c r="A30" s="248"/>
      <c r="B30" s="244"/>
      <c r="D30" s="244"/>
      <c r="E30" s="386" t="str">
        <f t="shared" si="4"/>
        <v>Safety</v>
      </c>
      <c r="F30" s="389">
        <f t="shared" si="5"/>
        <v>0.46928460981642123</v>
      </c>
      <c r="G30" s="344" t="s">
        <v>409</v>
      </c>
      <c r="H30" s="344"/>
      <c r="I30" s="244"/>
      <c r="J30" s="244"/>
      <c r="K30" s="244"/>
      <c r="L30" s="244"/>
      <c r="M30" s="244"/>
      <c r="N30" s="244"/>
      <c r="O30" s="244"/>
      <c r="P30" s="244"/>
      <c r="Q30" s="244"/>
      <c r="R30" s="244"/>
      <c r="S30" s="244"/>
      <c r="T30" s="244"/>
      <c r="U30" s="244"/>
      <c r="V30" s="244"/>
      <c r="W30" s="244"/>
      <c r="X30" s="244"/>
      <c r="Y30" s="244"/>
      <c r="Z30" s="244"/>
      <c r="AA30" s="244"/>
      <c r="AB30" s="244"/>
      <c r="AC30" s="244"/>
      <c r="AD30" s="244"/>
      <c r="AE30" s="244"/>
      <c r="AF30" s="244"/>
      <c r="AG30" s="244"/>
      <c r="AH30" s="244"/>
      <c r="AI30" s="244"/>
      <c r="AJ30" s="244"/>
      <c r="AK30" s="244"/>
      <c r="AL30" s="244"/>
      <c r="AM30" s="244"/>
      <c r="AN30" s="244"/>
      <c r="AO30" s="244"/>
      <c r="AP30" s="244"/>
      <c r="AQ30" s="244"/>
      <c r="AR30" s="244"/>
      <c r="AS30" s="244"/>
      <c r="AT30" s="244"/>
      <c r="AU30" s="244"/>
      <c r="AV30" s="244"/>
      <c r="AW30" s="244"/>
      <c r="AX30" s="244"/>
      <c r="AY30" s="244"/>
      <c r="AZ30" s="244"/>
    </row>
    <row r="31" spans="1:52" x14ac:dyDescent="0.25">
      <c r="A31" s="248"/>
      <c r="B31" s="244"/>
      <c r="D31" s="244"/>
      <c r="E31" s="386" t="str">
        <f t="shared" si="4"/>
        <v>Vehicle O&amp;M (includes fuel)</v>
      </c>
      <c r="F31" s="389">
        <f t="shared" si="5"/>
        <v>0</v>
      </c>
      <c r="G31" s="344" t="s">
        <v>409</v>
      </c>
      <c r="H31" s="344"/>
      <c r="I31" s="244"/>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4"/>
      <c r="AJ31" s="244"/>
      <c r="AK31" s="244"/>
      <c r="AL31" s="244"/>
      <c r="AM31" s="244"/>
      <c r="AN31" s="244"/>
      <c r="AO31" s="244"/>
      <c r="AP31" s="244"/>
      <c r="AQ31" s="244"/>
      <c r="AR31" s="244"/>
      <c r="AS31" s="244"/>
      <c r="AT31" s="244"/>
      <c r="AU31" s="244"/>
      <c r="AV31" s="244"/>
      <c r="AW31" s="244"/>
      <c r="AX31" s="244"/>
      <c r="AY31" s="244"/>
      <c r="AZ31" s="244"/>
    </row>
    <row r="32" spans="1:52" x14ac:dyDescent="0.25">
      <c r="A32" s="248"/>
      <c r="B32" s="244"/>
      <c r="D32" s="244"/>
      <c r="E32" s="386" t="str">
        <f t="shared" si="4"/>
        <v>Pavement Damage</v>
      </c>
      <c r="F32" s="389">
        <f t="shared" si="5"/>
        <v>0</v>
      </c>
      <c r="G32" s="344" t="s">
        <v>409</v>
      </c>
      <c r="H32" s="3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c r="AM32" s="244"/>
      <c r="AN32" s="244"/>
      <c r="AO32" s="244"/>
      <c r="AP32" s="244"/>
      <c r="AQ32" s="244"/>
      <c r="AR32" s="244"/>
      <c r="AS32" s="244"/>
      <c r="AT32" s="244"/>
      <c r="AU32" s="244"/>
      <c r="AV32" s="244"/>
      <c r="AW32" s="244"/>
      <c r="AX32" s="244"/>
      <c r="AY32" s="244"/>
      <c r="AZ32" s="244"/>
    </row>
    <row r="33" spans="1:52" x14ac:dyDescent="0.25">
      <c r="A33" s="248"/>
      <c r="B33" s="244"/>
      <c r="D33" s="244"/>
      <c r="E33" s="386" t="str">
        <f t="shared" si="4"/>
        <v>Congestion</v>
      </c>
      <c r="F33" s="389">
        <f t="shared" si="5"/>
        <v>0</v>
      </c>
      <c r="G33" s="344" t="s">
        <v>409</v>
      </c>
      <c r="H33" s="3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c r="AS33" s="244"/>
      <c r="AT33" s="244"/>
      <c r="AU33" s="244"/>
      <c r="AV33" s="244"/>
      <c r="AW33" s="244"/>
      <c r="AX33" s="244"/>
      <c r="AY33" s="244"/>
      <c r="AZ33" s="244"/>
    </row>
    <row r="34" spans="1:52" x14ac:dyDescent="0.25">
      <c r="E34" s="386" t="str">
        <f t="shared" si="4"/>
        <v>Noise</v>
      </c>
      <c r="F34" s="389">
        <f t="shared" si="5"/>
        <v>0</v>
      </c>
      <c r="G34" s="344" t="s">
        <v>409</v>
      </c>
      <c r="H34" s="344"/>
      <c r="I34" s="244"/>
      <c r="J34" s="244"/>
      <c r="K34" s="244"/>
      <c r="L34" s="244"/>
      <c r="M34" s="244"/>
      <c r="N34" s="244"/>
      <c r="O34" s="244"/>
      <c r="P34" s="244"/>
      <c r="Q34" s="244"/>
      <c r="R34" s="244"/>
      <c r="S34" s="244"/>
      <c r="T34" s="244"/>
      <c r="U34" s="244"/>
      <c r="V34" s="244"/>
      <c r="W34" s="244"/>
      <c r="X34" s="244"/>
      <c r="Y34" s="244"/>
      <c r="Z34" s="244"/>
      <c r="AA34" s="244"/>
      <c r="AB34" s="244"/>
      <c r="AC34" s="244"/>
      <c r="AD34" s="244"/>
      <c r="AE34" s="244"/>
      <c r="AF34" s="244"/>
      <c r="AG34" s="244"/>
      <c r="AH34" s="244"/>
      <c r="AI34" s="244"/>
      <c r="AJ34" s="244"/>
      <c r="AK34" s="244"/>
      <c r="AL34" s="244"/>
      <c r="AM34" s="244"/>
      <c r="AN34" s="244"/>
      <c r="AO34" s="244"/>
      <c r="AP34" s="244"/>
      <c r="AQ34" s="244"/>
      <c r="AR34" s="244"/>
      <c r="AS34" s="244"/>
      <c r="AT34" s="244"/>
      <c r="AU34" s="244"/>
      <c r="AV34" s="244"/>
      <c r="AW34" s="244"/>
      <c r="AX34" s="244"/>
      <c r="AY34" s="244"/>
      <c r="AZ34" s="244"/>
    </row>
    <row r="35" spans="1:52" x14ac:dyDescent="0.25">
      <c r="A35" s="248"/>
      <c r="B35" s="244"/>
      <c r="D35" s="244"/>
      <c r="E35" s="386" t="str">
        <f t="shared" si="4"/>
        <v xml:space="preserve">Active Transportation </v>
      </c>
      <c r="F35" s="389">
        <f t="shared" si="5"/>
        <v>0</v>
      </c>
      <c r="G35" s="344" t="s">
        <v>409</v>
      </c>
      <c r="H35" s="3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c r="AS35" s="244"/>
      <c r="AT35" s="244"/>
      <c r="AU35" s="244"/>
      <c r="AV35" s="244"/>
      <c r="AW35" s="244"/>
      <c r="AX35" s="244"/>
      <c r="AY35" s="244"/>
      <c r="AZ35" s="244"/>
    </row>
    <row r="36" spans="1:52" x14ac:dyDescent="0.25">
      <c r="A36" s="244"/>
      <c r="B36" s="244"/>
      <c r="D36" s="244"/>
      <c r="E36" s="386" t="str">
        <f t="shared" si="4"/>
        <v>Health</v>
      </c>
      <c r="F36" s="389">
        <f t="shared" si="5"/>
        <v>0</v>
      </c>
      <c r="G36" s="344" t="s">
        <v>409</v>
      </c>
      <c r="H36" s="3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c r="AM36" s="244"/>
      <c r="AN36" s="244"/>
      <c r="AO36" s="244"/>
      <c r="AP36" s="244"/>
      <c r="AQ36" s="244"/>
      <c r="AR36" s="244"/>
      <c r="AS36" s="244"/>
      <c r="AT36" s="244"/>
      <c r="AU36" s="244"/>
      <c r="AV36" s="244"/>
      <c r="AW36" s="244"/>
      <c r="AX36" s="244"/>
      <c r="AY36" s="244"/>
      <c r="AZ36" s="244"/>
    </row>
    <row r="37" spans="1:52" x14ac:dyDescent="0.25">
      <c r="E37" s="386" t="str">
        <f t="shared" si="4"/>
        <v>Facility Amenities</v>
      </c>
      <c r="F37" s="389">
        <f t="shared" si="5"/>
        <v>0</v>
      </c>
      <c r="G37" s="344" t="s">
        <v>409</v>
      </c>
      <c r="H37" s="344"/>
    </row>
    <row r="38" spans="1:52" x14ac:dyDescent="0.25">
      <c r="E38" s="386" t="str">
        <f t="shared" si="4"/>
        <v>Vehicle Amenities</v>
      </c>
      <c r="F38" s="389">
        <f t="shared" si="5"/>
        <v>0</v>
      </c>
      <c r="G38" s="344" t="s">
        <v>409</v>
      </c>
      <c r="H38" s="344"/>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row>
    <row r="39" spans="1:52" x14ac:dyDescent="0.25">
      <c r="E39" s="386" t="str">
        <f t="shared" si="4"/>
        <v>Residual Value</v>
      </c>
      <c r="F39" s="389">
        <f t="shared" si="5"/>
        <v>0</v>
      </c>
      <c r="G39" s="344" t="s">
        <v>409</v>
      </c>
      <c r="H39" s="344"/>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row>
    <row r="40" spans="1:52" x14ac:dyDescent="0.25">
      <c r="E40" s="386" t="str">
        <f t="shared" si="4"/>
        <v>Change in O&amp;M / R&amp;R Costs</v>
      </c>
      <c r="F40" s="389">
        <f t="shared" si="5"/>
        <v>1.6262755522992312E-3</v>
      </c>
      <c r="G40" s="344" t="s">
        <v>409</v>
      </c>
      <c r="H40" s="344"/>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row>
    <row r="41" spans="1:52" x14ac:dyDescent="0.25">
      <c r="E41" s="386" t="str">
        <f t="shared" si="4"/>
        <v>Total</v>
      </c>
      <c r="F41" s="389">
        <f t="shared" si="5"/>
        <v>1</v>
      </c>
      <c r="G41" s="344" t="s">
        <v>409</v>
      </c>
      <c r="H41" s="344"/>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x14ac:dyDescent="0.25">
      <c r="E42" s="386"/>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row>
    <row r="43" spans="1:52" x14ac:dyDescent="0.25">
      <c r="A43" s="19" t="s">
        <v>937</v>
      </c>
      <c r="E43" s="386"/>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c r="AG43" s="390"/>
      <c r="AH43" s="390"/>
      <c r="AI43" s="390"/>
      <c r="AJ43" s="390"/>
      <c r="AK43" s="390"/>
      <c r="AL43" s="390"/>
      <c r="AM43" s="390"/>
      <c r="AN43" s="390"/>
      <c r="AO43" s="390"/>
      <c r="AP43" s="390"/>
      <c r="AQ43" s="390"/>
      <c r="AR43" s="390"/>
      <c r="AS43" s="390"/>
      <c r="AT43" s="390"/>
      <c r="AU43" s="390"/>
      <c r="AV43" s="390"/>
      <c r="AW43" s="390"/>
      <c r="AX43" s="390"/>
      <c r="AY43" s="390"/>
      <c r="AZ43" s="390"/>
    </row>
    <row r="44" spans="1:52" x14ac:dyDescent="0.25">
      <c r="E44" s="391" t="s">
        <v>938</v>
      </c>
      <c r="F44" s="296">
        <f>SUM(I44:AZ44)</f>
        <v>84741728.085983425</v>
      </c>
      <c r="G44" t="str">
        <f>$F$6&amp;"$ in "&amp;$F$7</f>
        <v>2020$ in 2020</v>
      </c>
      <c r="I44" s="296">
        <f>'Undisc Results'!I$53*I$3</f>
        <v>0</v>
      </c>
      <c r="J44" s="296">
        <f>'Undisc Results'!J$53*J$3</f>
        <v>0</v>
      </c>
      <c r="K44" s="296">
        <f>'Undisc Results'!K$53*K$3</f>
        <v>0</v>
      </c>
      <c r="L44" s="296">
        <f>'Undisc Results'!L$53*L$3</f>
        <v>0</v>
      </c>
      <c r="M44" s="296">
        <f>'Undisc Results'!M$53*M$3</f>
        <v>0</v>
      </c>
      <c r="N44" s="296">
        <f>'Undisc Results'!N$53*N$3</f>
        <v>1378134.006458245</v>
      </c>
      <c r="O44" s="296">
        <f>'Undisc Results'!O$53*O$3</f>
        <v>0</v>
      </c>
      <c r="P44" s="296">
        <f>'Undisc Results'!P$53*P$3</f>
        <v>0</v>
      </c>
      <c r="Q44" s="296">
        <f>'Undisc Results'!Q$53*Q$3</f>
        <v>4168179.7039762591</v>
      </c>
      <c r="R44" s="296">
        <f>'Undisc Results'!R$53*R$3</f>
        <v>4168179.7039762591</v>
      </c>
      <c r="S44" s="296">
        <f>'Undisc Results'!S$53*S$3</f>
        <v>4168179.7039762591</v>
      </c>
      <c r="T44" s="296">
        <f>'Undisc Results'!T$53*T$3</f>
        <v>4168179.7039762591</v>
      </c>
      <c r="U44" s="296">
        <f>'Undisc Results'!U$53*U$3</f>
        <v>4168179.7039762591</v>
      </c>
      <c r="V44" s="296">
        <f>'Undisc Results'!V$53*V$3</f>
        <v>4168179.7039762591</v>
      </c>
      <c r="W44" s="296">
        <f>'Undisc Results'!W$53*W$3</f>
        <v>4168179.7039762591</v>
      </c>
      <c r="X44" s="296">
        <f>'Undisc Results'!X$53*X$3</f>
        <v>4168179.7039762591</v>
      </c>
      <c r="Y44" s="296">
        <f>'Undisc Results'!Y$53*Y$3</f>
        <v>4168179.7039762591</v>
      </c>
      <c r="Z44" s="296">
        <f>'Undisc Results'!Z$53*Z$3</f>
        <v>4168179.7039762591</v>
      </c>
      <c r="AA44" s="296">
        <f>'Undisc Results'!AA$53*AA$3</f>
        <v>4168179.7039762591</v>
      </c>
      <c r="AB44" s="296">
        <f>'Undisc Results'!AB$53*AB$3</f>
        <v>4168179.7039762591</v>
      </c>
      <c r="AC44" s="296">
        <f>'Undisc Results'!AC$53*AC$3</f>
        <v>5546313.7104345039</v>
      </c>
      <c r="AD44" s="296">
        <f>'Undisc Results'!AD$53*AD$3</f>
        <v>4168179.7039762591</v>
      </c>
      <c r="AE44" s="296">
        <f>'Undisc Results'!AE$53*AE$3</f>
        <v>2790045.6975180143</v>
      </c>
      <c r="AF44" s="296">
        <f>'Undisc Results'!AF$53*AF$3</f>
        <v>4168179.7039762591</v>
      </c>
      <c r="AG44" s="296">
        <f>'Undisc Results'!AG$53*AG$3</f>
        <v>4168179.7039762591</v>
      </c>
      <c r="AH44" s="296">
        <f>'Undisc Results'!AH$53*AH$3</f>
        <v>4168179.7039762591</v>
      </c>
      <c r="AI44" s="296">
        <f>'Undisc Results'!AI$53*AI$3</f>
        <v>4168179.7039762591</v>
      </c>
      <c r="AJ44" s="296">
        <f>'Undisc Results'!AJ$53*AJ$3</f>
        <v>4168179.7039762591</v>
      </c>
      <c r="AK44" s="296">
        <f>'Undisc Results'!AK$53*AK$3</f>
        <v>0</v>
      </c>
      <c r="AL44" s="296">
        <f>'Undisc Results'!AL$53*AL$3</f>
        <v>0</v>
      </c>
      <c r="AM44" s="296">
        <f>'Undisc Results'!AM$53*AM$3</f>
        <v>0</v>
      </c>
      <c r="AN44" s="296">
        <f>'Undisc Results'!AN$53*AN$3</f>
        <v>0</v>
      </c>
      <c r="AO44" s="296">
        <f>'Undisc Results'!AO$53*AO$3</f>
        <v>0</v>
      </c>
      <c r="AP44" s="296">
        <f>'Undisc Results'!AP$53*AP$3</f>
        <v>0</v>
      </c>
      <c r="AQ44" s="296">
        <f>'Undisc Results'!AQ$53*AQ$3</f>
        <v>0</v>
      </c>
      <c r="AR44" s="296">
        <f>'Undisc Results'!AR$53*AR$3</f>
        <v>0</v>
      </c>
      <c r="AS44" s="296">
        <f>'Undisc Results'!AS$53*AS$3</f>
        <v>0</v>
      </c>
      <c r="AT44" s="296">
        <f>'Undisc Results'!AT$53*AT$3</f>
        <v>0</v>
      </c>
      <c r="AU44" s="296">
        <f>'Undisc Results'!AU$53*AU$3</f>
        <v>0</v>
      </c>
      <c r="AV44" s="296">
        <f>'Undisc Results'!AV$53*AV$3</f>
        <v>0</v>
      </c>
      <c r="AW44" s="296">
        <f>'Undisc Results'!AW$53*AW$3</f>
        <v>0</v>
      </c>
      <c r="AX44" s="296">
        <f>'Undisc Results'!AX$53*AX$3</f>
        <v>0</v>
      </c>
      <c r="AY44" s="296">
        <f>'Undisc Results'!AY$53*AY$3</f>
        <v>0</v>
      </c>
      <c r="AZ44" s="296">
        <f>'Undisc Results'!AZ$53*AZ$3</f>
        <v>0</v>
      </c>
    </row>
    <row r="45" spans="1:52" x14ac:dyDescent="0.25">
      <c r="E45" s="391" t="s">
        <v>939</v>
      </c>
      <c r="F45" s="296"/>
      <c r="I45" s="296">
        <f>'Undisc Results'!I$54*I$3</f>
        <v>0</v>
      </c>
      <c r="J45" s="296">
        <f>'Undisc Results'!J$54*J$3</f>
        <v>0</v>
      </c>
      <c r="K45" s="296">
        <f>'Undisc Results'!K$54*K$3</f>
        <v>0</v>
      </c>
      <c r="L45" s="296">
        <f>'Undisc Results'!L$54*L$3</f>
        <v>0</v>
      </c>
      <c r="M45" s="296">
        <f>'Undisc Results'!M$54*M$3</f>
        <v>0</v>
      </c>
      <c r="N45" s="296">
        <f>'Undisc Results'!N$54*N$3</f>
        <v>1378134.006458245</v>
      </c>
      <c r="O45" s="296">
        <f>'Undisc Results'!O$54*O$3</f>
        <v>1378134.006458245</v>
      </c>
      <c r="P45" s="296">
        <f>'Undisc Results'!P$54*P$3</f>
        <v>1378134.006458245</v>
      </c>
      <c r="Q45" s="296">
        <f>'Undisc Results'!Q$54*Q$3</f>
        <v>5546313.7104345039</v>
      </c>
      <c r="R45" s="296">
        <f>'Undisc Results'!R$54*R$3</f>
        <v>9714493.4144107625</v>
      </c>
      <c r="S45" s="296">
        <f>'Undisc Results'!S$54*S$3</f>
        <v>13882673.118387021</v>
      </c>
      <c r="T45" s="296">
        <f>'Undisc Results'!T$54*T$3</f>
        <v>18050852.82236328</v>
      </c>
      <c r="U45" s="296">
        <f>'Undisc Results'!U$54*U$3</f>
        <v>22219032.526339538</v>
      </c>
      <c r="V45" s="296">
        <f>'Undisc Results'!V$54*V$3</f>
        <v>26387212.230315797</v>
      </c>
      <c r="W45" s="296">
        <f>'Undisc Results'!W$54*W$3</f>
        <v>30555391.934292056</v>
      </c>
      <c r="X45" s="296">
        <f>'Undisc Results'!X$54*X$3</f>
        <v>34723571.638268314</v>
      </c>
      <c r="Y45" s="296">
        <f>'Undisc Results'!Y$54*Y$3</f>
        <v>38891751.342244573</v>
      </c>
      <c r="Z45" s="296">
        <f>'Undisc Results'!Z$54*Z$3</f>
        <v>43059931.046220832</v>
      </c>
      <c r="AA45" s="296">
        <f>'Undisc Results'!AA$54*AA$3</f>
        <v>47228110.75019709</v>
      </c>
      <c r="AB45" s="296">
        <f>'Undisc Results'!AB$54*AB$3</f>
        <v>51396290.454173349</v>
      </c>
      <c r="AC45" s="296">
        <f>'Undisc Results'!AC$54*AC$3</f>
        <v>56942604.164607853</v>
      </c>
      <c r="AD45" s="296">
        <f>'Undisc Results'!AD$54*AD$3</f>
        <v>61110783.868584111</v>
      </c>
      <c r="AE45" s="296">
        <f>'Undisc Results'!AE$54*AE$3</f>
        <v>63900829.566102125</v>
      </c>
      <c r="AF45" s="296">
        <f>'Undisc Results'!AF$54*AF$3</f>
        <v>68069009.270078391</v>
      </c>
      <c r="AG45" s="296">
        <f>'Undisc Results'!AG$54*AG$3</f>
        <v>72237188.974054649</v>
      </c>
      <c r="AH45" s="296">
        <f>'Undisc Results'!AH$54*AH$3</f>
        <v>76405368.678030908</v>
      </c>
      <c r="AI45" s="296">
        <f>'Undisc Results'!AI$54*AI$3</f>
        <v>80573548.382007167</v>
      </c>
      <c r="AJ45" s="296">
        <f>'Undisc Results'!AJ$54*AJ$3</f>
        <v>84741728.085983425</v>
      </c>
      <c r="AK45" s="296">
        <f>'Undisc Results'!AK$54*AK$3</f>
        <v>0</v>
      </c>
      <c r="AL45" s="296">
        <f>'Undisc Results'!AL$54*AL$3</f>
        <v>0</v>
      </c>
      <c r="AM45" s="296">
        <f>'Undisc Results'!AM$54*AM$3</f>
        <v>0</v>
      </c>
      <c r="AN45" s="296">
        <f>'Undisc Results'!AN$54*AN$3</f>
        <v>0</v>
      </c>
      <c r="AO45" s="296">
        <f>'Undisc Results'!AO$54*AO$3</f>
        <v>0</v>
      </c>
      <c r="AP45" s="296">
        <f>'Undisc Results'!AP$54*AP$3</f>
        <v>0</v>
      </c>
      <c r="AQ45" s="296">
        <f>'Undisc Results'!AQ$54*AQ$3</f>
        <v>0</v>
      </c>
      <c r="AR45" s="296">
        <f>'Undisc Results'!AR$54*AR$3</f>
        <v>0</v>
      </c>
      <c r="AS45" s="296">
        <f>'Undisc Results'!AS$54*AS$3</f>
        <v>0</v>
      </c>
      <c r="AT45" s="296">
        <f>'Undisc Results'!AT$54*AT$3</f>
        <v>0</v>
      </c>
      <c r="AU45" s="296">
        <f>'Undisc Results'!AU$54*AU$3</f>
        <v>0</v>
      </c>
      <c r="AV45" s="296">
        <f>'Undisc Results'!AV$54*AV$3</f>
        <v>0</v>
      </c>
      <c r="AW45" s="296">
        <f>'Undisc Results'!AW$54*AW$3</f>
        <v>0</v>
      </c>
      <c r="AX45" s="296">
        <f>'Undisc Results'!AX$54*AX$3</f>
        <v>0</v>
      </c>
      <c r="AY45" s="296">
        <f>'Undisc Results'!AY$54*AY$3</f>
        <v>0</v>
      </c>
      <c r="AZ45" s="296">
        <f>'Undisc Results'!AZ$54*AZ$3</f>
        <v>0</v>
      </c>
    </row>
    <row r="46" spans="1:52" x14ac:dyDescent="0.25">
      <c r="E46" s="391"/>
      <c r="F46" s="296"/>
      <c r="I46" s="296"/>
      <c r="J46" s="296"/>
      <c r="K46" s="296"/>
      <c r="L46" s="296"/>
      <c r="M46" s="296"/>
      <c r="N46" s="296"/>
      <c r="O46" s="296"/>
      <c r="P46" s="296"/>
      <c r="Q46" s="296"/>
      <c r="R46" s="296"/>
      <c r="S46" s="296"/>
      <c r="T46" s="296"/>
      <c r="U46" s="296"/>
      <c r="V46" s="296"/>
      <c r="W46" s="296"/>
      <c r="X46" s="296"/>
      <c r="Y46" s="296"/>
      <c r="Z46" s="296"/>
      <c r="AA46" s="296"/>
      <c r="AB46" s="296"/>
      <c r="AC46" s="296"/>
      <c r="AD46" s="296"/>
      <c r="AE46" s="296"/>
      <c r="AF46" s="296"/>
      <c r="AG46" s="296"/>
      <c r="AH46" s="296"/>
      <c r="AI46" s="296"/>
      <c r="AJ46" s="296"/>
      <c r="AK46" s="296"/>
      <c r="AL46" s="296"/>
      <c r="AM46" s="296"/>
      <c r="AN46" s="296"/>
      <c r="AO46" s="296"/>
      <c r="AP46" s="296"/>
      <c r="AQ46" s="296"/>
      <c r="AR46" s="296"/>
      <c r="AS46" s="296"/>
      <c r="AT46" s="296"/>
      <c r="AU46" s="296"/>
      <c r="AV46" s="296"/>
      <c r="AW46" s="296"/>
      <c r="AX46" s="296"/>
      <c r="AY46" s="296"/>
      <c r="AZ46" s="296"/>
    </row>
    <row r="47" spans="1:52" x14ac:dyDescent="0.25">
      <c r="E47" s="386" t="s">
        <v>940</v>
      </c>
      <c r="F47" s="296">
        <f>SUM(I47:AZ47)</f>
        <v>16556560.26590761</v>
      </c>
      <c r="G47" t="str">
        <f>$F$6&amp;"$ in "&amp;$F$7</f>
        <v>2020$ in 2020</v>
      </c>
      <c r="I47" s="296">
        <f>'Undisc Results'!I$55*I$3</f>
        <v>0</v>
      </c>
      <c r="J47" s="296">
        <f>'Undisc Results'!J$55*J$3</f>
        <v>0</v>
      </c>
      <c r="K47" s="296">
        <f>'Undisc Results'!K$55*K$3</f>
        <v>0</v>
      </c>
      <c r="L47" s="296">
        <f>'Undisc Results'!L$55*L$3</f>
        <v>0</v>
      </c>
      <c r="M47" s="296">
        <f>'Undisc Results'!M$55*M$3</f>
        <v>1115428.1586817603</v>
      </c>
      <c r="N47" s="296">
        <f>'Undisc Results'!N$55*N$3</f>
        <v>3898583.8555867355</v>
      </c>
      <c r="O47" s="296">
        <f>'Undisc Results'!O$55*O$3</f>
        <v>6374493.9499971978</v>
      </c>
      <c r="P47" s="296">
        <f>'Undisc Results'!P$55*P$3</f>
        <v>5168054.3016419169</v>
      </c>
      <c r="Q47" s="296">
        <f>'Undisc Results'!Q$55*Q$3</f>
        <v>0</v>
      </c>
      <c r="R47" s="296">
        <f>'Undisc Results'!R$55*R$3</f>
        <v>0</v>
      </c>
      <c r="S47" s="296">
        <f>'Undisc Results'!S$55*S$3</f>
        <v>0</v>
      </c>
      <c r="T47" s="296">
        <f>'Undisc Results'!T$55*T$3</f>
        <v>0</v>
      </c>
      <c r="U47" s="296">
        <f>'Undisc Results'!U$55*U$3</f>
        <v>0</v>
      </c>
      <c r="V47" s="296">
        <f>'Undisc Results'!V$55*V$3</f>
        <v>0</v>
      </c>
      <c r="W47" s="296">
        <f>'Undisc Results'!W$55*W$3</f>
        <v>0</v>
      </c>
      <c r="X47" s="296">
        <f>'Undisc Results'!X$55*X$3</f>
        <v>0</v>
      </c>
      <c r="Y47" s="296">
        <f>'Undisc Results'!Y$55*Y$3</f>
        <v>0</v>
      </c>
      <c r="Z47" s="296">
        <f>'Undisc Results'!Z$55*Z$3</f>
        <v>0</v>
      </c>
      <c r="AA47" s="296">
        <f>'Undisc Results'!AA$55*AA$3</f>
        <v>0</v>
      </c>
      <c r="AB47" s="296">
        <f>'Undisc Results'!AB$55*AB$3</f>
        <v>0</v>
      </c>
      <c r="AC47" s="296">
        <f>'Undisc Results'!AC$55*AC$3</f>
        <v>0</v>
      </c>
      <c r="AD47" s="296">
        <f>'Undisc Results'!AD$55*AD$3</f>
        <v>0</v>
      </c>
      <c r="AE47" s="296">
        <f>'Undisc Results'!AE$55*AE$3</f>
        <v>0</v>
      </c>
      <c r="AF47" s="296">
        <f>'Undisc Results'!AF$55*AF$3</f>
        <v>0</v>
      </c>
      <c r="AG47" s="296">
        <f>'Undisc Results'!AG$55*AG$3</f>
        <v>0</v>
      </c>
      <c r="AH47" s="296">
        <f>'Undisc Results'!AH$55*AH$3</f>
        <v>0</v>
      </c>
      <c r="AI47" s="296">
        <f>'Undisc Results'!AI$55*AI$3</f>
        <v>0</v>
      </c>
      <c r="AJ47" s="296">
        <f>'Undisc Results'!AJ$55*AJ$3</f>
        <v>0</v>
      </c>
      <c r="AK47" s="296">
        <f>'Undisc Results'!AK$55*AK$3</f>
        <v>0</v>
      </c>
      <c r="AL47" s="296">
        <f>'Undisc Results'!AL$55*AL$3</f>
        <v>0</v>
      </c>
      <c r="AM47" s="296">
        <f>'Undisc Results'!AM$55*AM$3</f>
        <v>0</v>
      </c>
      <c r="AN47" s="296">
        <f>'Undisc Results'!AN$55*AN$3</f>
        <v>0</v>
      </c>
      <c r="AO47" s="296">
        <f>'Undisc Results'!AO$55*AO$3</f>
        <v>0</v>
      </c>
      <c r="AP47" s="296">
        <f>'Undisc Results'!AP$55*AP$3</f>
        <v>0</v>
      </c>
      <c r="AQ47" s="296">
        <f>'Undisc Results'!AQ$55*AQ$3</f>
        <v>0</v>
      </c>
      <c r="AR47" s="296">
        <f>'Undisc Results'!AR$55*AR$3</f>
        <v>0</v>
      </c>
      <c r="AS47" s="296">
        <f>'Undisc Results'!AS$55*AS$3</f>
        <v>0</v>
      </c>
      <c r="AT47" s="296">
        <f>'Undisc Results'!AT$55*AT$3</f>
        <v>0</v>
      </c>
      <c r="AU47" s="296">
        <f>'Undisc Results'!AU$55*AU$3</f>
        <v>0</v>
      </c>
      <c r="AV47" s="296">
        <f>'Undisc Results'!AV$55*AV$3</f>
        <v>0</v>
      </c>
      <c r="AW47" s="296">
        <f>'Undisc Results'!AW$55*AW$3</f>
        <v>0</v>
      </c>
      <c r="AX47" s="296">
        <f>'Undisc Results'!AX$55*AX$3</f>
        <v>0</v>
      </c>
      <c r="AY47" s="296">
        <f>'Undisc Results'!AY$55*AY$3</f>
        <v>0</v>
      </c>
      <c r="AZ47" s="296">
        <f>'Undisc Results'!AZ$55*AZ$3</f>
        <v>0</v>
      </c>
    </row>
    <row r="48" spans="1:52" x14ac:dyDescent="0.25">
      <c r="E48" s="386" t="s">
        <v>941</v>
      </c>
      <c r="F48" s="296"/>
      <c r="I48" s="296">
        <f>'Undisc Results'!I$56*I$3</f>
        <v>0</v>
      </c>
      <c r="J48" s="296">
        <f>'Undisc Results'!J$56*J$3</f>
        <v>0</v>
      </c>
      <c r="K48" s="296">
        <f>'Undisc Results'!K$56*K$3</f>
        <v>0</v>
      </c>
      <c r="L48" s="296">
        <f>'Undisc Results'!L$56*L$3</f>
        <v>0</v>
      </c>
      <c r="M48" s="296">
        <f>'Undisc Results'!M$56*M$3</f>
        <v>1115428.1586817603</v>
      </c>
      <c r="N48" s="296">
        <f>'Undisc Results'!N$56*N$3</f>
        <v>5014012.0142684961</v>
      </c>
      <c r="O48" s="296">
        <f>'Undisc Results'!O$56*O$3</f>
        <v>11388505.964265693</v>
      </c>
      <c r="P48" s="296">
        <f>'Undisc Results'!P$56*P$3</f>
        <v>16556560.26590761</v>
      </c>
      <c r="Q48" s="296">
        <f>'Undisc Results'!Q$56*Q$3</f>
        <v>16556560.26590761</v>
      </c>
      <c r="R48" s="296">
        <f>'Undisc Results'!R$56*R$3</f>
        <v>16556560.26590761</v>
      </c>
      <c r="S48" s="296">
        <f>'Undisc Results'!S$56*S$3</f>
        <v>16556560.26590761</v>
      </c>
      <c r="T48" s="296">
        <f>'Undisc Results'!T$56*T$3</f>
        <v>16556560.26590761</v>
      </c>
      <c r="U48" s="296">
        <f>'Undisc Results'!U$56*U$3</f>
        <v>16556560.26590761</v>
      </c>
      <c r="V48" s="296">
        <f>'Undisc Results'!V$56*V$3</f>
        <v>16556560.26590761</v>
      </c>
      <c r="W48" s="296">
        <f>'Undisc Results'!W$56*W$3</f>
        <v>16556560.26590761</v>
      </c>
      <c r="X48" s="296">
        <f>'Undisc Results'!X$56*X$3</f>
        <v>16556560.26590761</v>
      </c>
      <c r="Y48" s="296">
        <f>'Undisc Results'!Y$56*Y$3</f>
        <v>16556560.26590761</v>
      </c>
      <c r="Z48" s="296">
        <f>'Undisc Results'!Z$56*Z$3</f>
        <v>16556560.26590761</v>
      </c>
      <c r="AA48" s="296">
        <f>'Undisc Results'!AA$56*AA$3</f>
        <v>16556560.26590761</v>
      </c>
      <c r="AB48" s="296">
        <f>'Undisc Results'!AB$56*AB$3</f>
        <v>16556560.26590761</v>
      </c>
      <c r="AC48" s="296">
        <f>'Undisc Results'!AC$56*AC$3</f>
        <v>16556560.26590761</v>
      </c>
      <c r="AD48" s="296">
        <f>'Undisc Results'!AD$56*AD$3</f>
        <v>16556560.26590761</v>
      </c>
      <c r="AE48" s="296">
        <f>'Undisc Results'!AE$56*AE$3</f>
        <v>16556560.26590761</v>
      </c>
      <c r="AF48" s="296">
        <f>'Undisc Results'!AF$56*AF$3</f>
        <v>16556560.26590761</v>
      </c>
      <c r="AG48" s="296">
        <f>'Undisc Results'!AG$56*AG$3</f>
        <v>16556560.26590761</v>
      </c>
      <c r="AH48" s="296">
        <f>'Undisc Results'!AH$56*AH$3</f>
        <v>16556560.26590761</v>
      </c>
      <c r="AI48" s="296">
        <f>'Undisc Results'!AI$56*AI$3</f>
        <v>16556560.26590761</v>
      </c>
      <c r="AJ48" s="296">
        <f>'Undisc Results'!AJ$56*AJ$3</f>
        <v>16556560.26590761</v>
      </c>
      <c r="AK48" s="296">
        <f>'Undisc Results'!AK$56*AK$3</f>
        <v>0</v>
      </c>
      <c r="AL48" s="296">
        <f>'Undisc Results'!AL$56*AL$3</f>
        <v>0</v>
      </c>
      <c r="AM48" s="296">
        <f>'Undisc Results'!AM$56*AM$3</f>
        <v>0</v>
      </c>
      <c r="AN48" s="296">
        <f>'Undisc Results'!AN$56*AN$3</f>
        <v>0</v>
      </c>
      <c r="AO48" s="296">
        <f>'Undisc Results'!AO$56*AO$3</f>
        <v>0</v>
      </c>
      <c r="AP48" s="296">
        <f>'Undisc Results'!AP$56*AP$3</f>
        <v>0</v>
      </c>
      <c r="AQ48" s="296">
        <f>'Undisc Results'!AQ$56*AQ$3</f>
        <v>0</v>
      </c>
      <c r="AR48" s="296">
        <f>'Undisc Results'!AR$56*AR$3</f>
        <v>0</v>
      </c>
      <c r="AS48" s="296">
        <f>'Undisc Results'!AS$56*AS$3</f>
        <v>0</v>
      </c>
      <c r="AT48" s="296">
        <f>'Undisc Results'!AT$56*AT$3</f>
        <v>0</v>
      </c>
      <c r="AU48" s="296">
        <f>'Undisc Results'!AU$56*AU$3</f>
        <v>0</v>
      </c>
      <c r="AV48" s="296">
        <f>'Undisc Results'!AV$56*AV$3</f>
        <v>0</v>
      </c>
      <c r="AW48" s="296">
        <f>'Undisc Results'!AW$56*AW$3</f>
        <v>0</v>
      </c>
      <c r="AX48" s="296">
        <f>'Undisc Results'!AX$56*AX$3</f>
        <v>0</v>
      </c>
      <c r="AY48" s="296">
        <f>'Undisc Results'!AY$56*AY$3</f>
        <v>0</v>
      </c>
      <c r="AZ48" s="296">
        <f>'Undisc Results'!AZ$56*AZ$3</f>
        <v>0</v>
      </c>
    </row>
    <row r="49" spans="1:52" x14ac:dyDescent="0.25">
      <c r="E49" s="386"/>
      <c r="F49" s="296"/>
      <c r="I49" s="392"/>
      <c r="J49" s="392"/>
      <c r="K49" s="393"/>
      <c r="L49" s="393"/>
      <c r="M49" s="393"/>
      <c r="N49" s="393"/>
      <c r="O49" s="393"/>
      <c r="P49" s="393"/>
      <c r="Q49" s="392"/>
      <c r="R49" s="392"/>
      <c r="S49" s="392"/>
      <c r="T49" s="392"/>
      <c r="U49" s="392"/>
      <c r="V49" s="392"/>
      <c r="W49" s="392"/>
      <c r="X49" s="392"/>
      <c r="Y49" s="392"/>
      <c r="Z49" s="392"/>
      <c r="AA49" s="392"/>
      <c r="AB49" s="392"/>
      <c r="AC49" s="392"/>
      <c r="AD49" s="392"/>
      <c r="AE49" s="392"/>
      <c r="AF49" s="392"/>
      <c r="AG49" s="392"/>
      <c r="AH49" s="392"/>
      <c r="AI49" s="392"/>
      <c r="AJ49" s="392"/>
      <c r="AK49" s="392"/>
      <c r="AL49" s="392"/>
      <c r="AM49" s="392"/>
      <c r="AN49" s="392"/>
      <c r="AO49" s="392"/>
      <c r="AP49" s="392"/>
      <c r="AQ49" s="392"/>
      <c r="AR49" s="392"/>
      <c r="AS49" s="392"/>
      <c r="AT49" s="392"/>
      <c r="AU49" s="392"/>
      <c r="AV49" s="392"/>
      <c r="AW49" s="392"/>
      <c r="AX49" s="392"/>
      <c r="AY49" s="392"/>
      <c r="AZ49" s="392"/>
    </row>
    <row r="50" spans="1:52" x14ac:dyDescent="0.25">
      <c r="A50" s="19" t="s">
        <v>1138</v>
      </c>
      <c r="E50" s="512"/>
    </row>
    <row r="51" spans="1:52" x14ac:dyDescent="0.25">
      <c r="E51" s="512" t="s">
        <v>1139</v>
      </c>
      <c r="F51" s="576">
        <f>F44/F47</f>
        <v>5.1183172546098898</v>
      </c>
      <c r="G51" t="s">
        <v>942</v>
      </c>
    </row>
    <row r="52" spans="1:52" x14ac:dyDescent="0.25">
      <c r="E52" s="512" t="s">
        <v>943</v>
      </c>
      <c r="F52" s="577">
        <f>F44-F47</f>
        <v>68185167.82007581</v>
      </c>
      <c r="G52" t="str">
        <f>$F$6&amp;"$ in "&amp;$F$7</f>
        <v>2020$ in 2020</v>
      </c>
    </row>
    <row r="53" spans="1:52" x14ac:dyDescent="0.25">
      <c r="E53" s="512" t="s">
        <v>1140</v>
      </c>
      <c r="F53" s="578">
        <f>IRR('Undisc Results'!$I$57:$AZ$557)</f>
        <v>0.21900166501317031</v>
      </c>
      <c r="G53" t="s">
        <v>409</v>
      </c>
    </row>
    <row r="54" spans="1:52" x14ac:dyDescent="0.25">
      <c r="E54" s="512" t="s">
        <v>1141</v>
      </c>
      <c r="F54">
        <f>'Undisc Results'!$H$59</f>
        <v>7</v>
      </c>
      <c r="G54" t="s">
        <v>748</v>
      </c>
    </row>
  </sheetData>
  <conditionalFormatting sqref="F44">
    <cfRule type="expression" dxfId="12" priority="1">
      <formula>$F$44&lt;&gt;$F$26</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30B3-B6A1-4C99-BAC0-5ECA599694B4}">
  <sheetPr>
    <tabColor theme="3"/>
  </sheetPr>
  <dimension ref="A1:AZ54"/>
  <sheetViews>
    <sheetView showGridLines="0" workbookViewId="0">
      <pane xSplit="8" ySplit="5" topLeftCell="I21" activePane="bottomRight" state="frozen"/>
      <selection pane="topRight" activeCell="I1" sqref="I1"/>
      <selection pane="bottomLeft" activeCell="A5" sqref="A5"/>
      <selection pane="bottomRight" activeCell="F44" sqref="F44"/>
    </sheetView>
  </sheetViews>
  <sheetFormatPr defaultColWidth="0" defaultRowHeight="15" x14ac:dyDescent="0.25"/>
  <cols>
    <col min="1" max="4" width="2.140625" customWidth="1"/>
    <col min="5" max="5" width="37.140625" customWidth="1"/>
    <col min="6" max="6" width="23.85546875" customWidth="1"/>
    <col min="7" max="52" width="9.140625" customWidth="1"/>
    <col min="53" max="16384" width="9.140625" hidden="1"/>
  </cols>
  <sheetData>
    <row r="1" spans="1:52" x14ac:dyDescent="0.25">
      <c r="A1" s="281"/>
      <c r="B1" s="281"/>
      <c r="C1" s="281"/>
      <c r="D1" s="281"/>
      <c r="E1" s="386"/>
    </row>
    <row r="2" spans="1:52" x14ac:dyDescent="0.25">
      <c r="A2" s="19"/>
      <c r="B2" s="19"/>
      <c r="C2" s="19"/>
      <c r="D2" s="19"/>
      <c r="E2" s="387" t="s">
        <v>367</v>
      </c>
      <c r="F2" s="19" t="s">
        <v>923</v>
      </c>
      <c r="G2" s="19" t="s">
        <v>792</v>
      </c>
      <c r="H2" s="19"/>
      <c r="I2" s="228">
        <v>2020</v>
      </c>
      <c r="J2" s="228">
        <v>2021</v>
      </c>
      <c r="K2" s="228">
        <v>2022</v>
      </c>
      <c r="L2" s="228">
        <v>2023</v>
      </c>
      <c r="M2" s="228">
        <v>2024</v>
      </c>
      <c r="N2" s="228">
        <v>2025</v>
      </c>
      <c r="O2" s="228">
        <v>2026</v>
      </c>
      <c r="P2" s="228">
        <v>2027</v>
      </c>
      <c r="Q2" s="228">
        <v>2028</v>
      </c>
      <c r="R2" s="228">
        <v>2029</v>
      </c>
      <c r="S2" s="228">
        <v>2030</v>
      </c>
      <c r="T2" s="228">
        <v>2031</v>
      </c>
      <c r="U2" s="228">
        <v>2032</v>
      </c>
      <c r="V2" s="228">
        <v>2033</v>
      </c>
      <c r="W2" s="228">
        <v>2034</v>
      </c>
      <c r="X2" s="228">
        <v>2035</v>
      </c>
      <c r="Y2" s="228">
        <v>2036</v>
      </c>
      <c r="Z2" s="228">
        <v>2037</v>
      </c>
      <c r="AA2" s="228">
        <v>2038</v>
      </c>
      <c r="AB2" s="228">
        <v>2039</v>
      </c>
      <c r="AC2" s="228">
        <v>2040</v>
      </c>
      <c r="AD2" s="228">
        <v>2041</v>
      </c>
      <c r="AE2" s="228">
        <v>2042</v>
      </c>
      <c r="AF2" s="228">
        <v>2043</v>
      </c>
      <c r="AG2" s="228">
        <v>2044</v>
      </c>
      <c r="AH2" s="228">
        <v>2045</v>
      </c>
      <c r="AI2" s="228">
        <v>2046</v>
      </c>
      <c r="AJ2" s="228">
        <v>2047</v>
      </c>
      <c r="AK2" s="228">
        <v>2048</v>
      </c>
      <c r="AL2" s="228">
        <v>2049</v>
      </c>
      <c r="AM2" s="228">
        <v>2050</v>
      </c>
      <c r="AN2" s="228">
        <v>2051</v>
      </c>
      <c r="AO2" s="228">
        <v>2052</v>
      </c>
      <c r="AP2" s="228">
        <v>2053</v>
      </c>
      <c r="AQ2" s="228">
        <v>2054</v>
      </c>
      <c r="AR2" s="228">
        <v>2055</v>
      </c>
      <c r="AS2" s="228">
        <v>2056</v>
      </c>
      <c r="AT2" s="228">
        <v>2057</v>
      </c>
      <c r="AU2" s="228">
        <v>2058</v>
      </c>
      <c r="AV2" s="228">
        <v>2059</v>
      </c>
      <c r="AW2" s="228">
        <v>2060</v>
      </c>
      <c r="AX2" s="228">
        <v>2061</v>
      </c>
      <c r="AY2" s="228">
        <v>2062</v>
      </c>
      <c r="AZ2" s="228">
        <v>2063</v>
      </c>
    </row>
    <row r="3" spans="1:52" s="473" customFormat="1" x14ac:dyDescent="0.25">
      <c r="A3" s="474"/>
      <c r="B3" s="475"/>
      <c r="C3" s="475"/>
      <c r="E3" s="193" t="str">
        <f>'Discount Calc'!E$33</f>
        <v>Forecast period flag</v>
      </c>
      <c r="F3" s="193">
        <f>'Discount Calc'!F$33</f>
        <v>0</v>
      </c>
      <c r="G3" s="193" t="str">
        <f>'Discount Calc'!G$33</f>
        <v>Factor</v>
      </c>
      <c r="H3" s="193">
        <f>'Discount Calc'!H$33</f>
        <v>24</v>
      </c>
      <c r="I3" s="193">
        <f>'Discount Calc'!I$33</f>
        <v>0</v>
      </c>
      <c r="J3" s="193">
        <f>'Discount Calc'!J$33</f>
        <v>0</v>
      </c>
      <c r="K3" s="193">
        <f>'Discount Calc'!K$33</f>
        <v>0</v>
      </c>
      <c r="L3" s="193">
        <f>'Discount Calc'!L$33</f>
        <v>0</v>
      </c>
      <c r="M3" s="193">
        <f>'Discount Calc'!M$33</f>
        <v>1</v>
      </c>
      <c r="N3" s="193">
        <f>'Discount Calc'!N$33</f>
        <v>1</v>
      </c>
      <c r="O3" s="193">
        <f>'Discount Calc'!O$33</f>
        <v>1</v>
      </c>
      <c r="P3" s="193">
        <f>'Discount Calc'!P$33</f>
        <v>1</v>
      </c>
      <c r="Q3" s="193">
        <f>'Discount Calc'!Q$33</f>
        <v>1</v>
      </c>
      <c r="R3" s="193">
        <f>'Discount Calc'!R$33</f>
        <v>1</v>
      </c>
      <c r="S3" s="193">
        <f>'Discount Calc'!S$33</f>
        <v>1</v>
      </c>
      <c r="T3" s="193">
        <f>'Discount Calc'!T$33</f>
        <v>1</v>
      </c>
      <c r="U3" s="193">
        <f>'Discount Calc'!U$33</f>
        <v>1</v>
      </c>
      <c r="V3" s="193">
        <f>'Discount Calc'!V$33</f>
        <v>1</v>
      </c>
      <c r="W3" s="193">
        <f>'Discount Calc'!W$33</f>
        <v>1</v>
      </c>
      <c r="X3" s="193">
        <f>'Discount Calc'!X$33</f>
        <v>1</v>
      </c>
      <c r="Y3" s="193">
        <f>'Discount Calc'!Y$33</f>
        <v>1</v>
      </c>
      <c r="Z3" s="193">
        <f>'Discount Calc'!Z$33</f>
        <v>1</v>
      </c>
      <c r="AA3" s="193">
        <f>'Discount Calc'!AA$33</f>
        <v>1</v>
      </c>
      <c r="AB3" s="193">
        <f>'Discount Calc'!AB$33</f>
        <v>1</v>
      </c>
      <c r="AC3" s="193">
        <f>'Discount Calc'!AC$33</f>
        <v>1</v>
      </c>
      <c r="AD3" s="193">
        <f>'Discount Calc'!AD$33</f>
        <v>1</v>
      </c>
      <c r="AE3" s="193">
        <f>'Discount Calc'!AE$33</f>
        <v>1</v>
      </c>
      <c r="AF3" s="193">
        <f>'Discount Calc'!AF$33</f>
        <v>1</v>
      </c>
      <c r="AG3" s="193">
        <f>'Discount Calc'!AG$33</f>
        <v>1</v>
      </c>
      <c r="AH3" s="193">
        <f>'Discount Calc'!AH$33</f>
        <v>1</v>
      </c>
      <c r="AI3" s="193">
        <f>'Discount Calc'!AI$33</f>
        <v>1</v>
      </c>
      <c r="AJ3" s="193">
        <f>'Discount Calc'!AJ$33</f>
        <v>1</v>
      </c>
      <c r="AK3" s="193">
        <f>'Discount Calc'!AK$33</f>
        <v>0</v>
      </c>
      <c r="AL3" s="193">
        <f>'Discount Calc'!AL$33</f>
        <v>0</v>
      </c>
      <c r="AM3" s="193">
        <f>'Discount Calc'!AM$33</f>
        <v>0</v>
      </c>
      <c r="AN3" s="193">
        <f>'Discount Calc'!AN$33</f>
        <v>0</v>
      </c>
      <c r="AO3" s="193">
        <f>'Discount Calc'!AO$33</f>
        <v>0</v>
      </c>
      <c r="AP3" s="193">
        <f>'Discount Calc'!AP$33</f>
        <v>0</v>
      </c>
      <c r="AQ3" s="193">
        <f>'Discount Calc'!AQ$33</f>
        <v>0</v>
      </c>
      <c r="AR3" s="193">
        <f>'Discount Calc'!AR$33</f>
        <v>0</v>
      </c>
      <c r="AS3" s="193">
        <f>'Discount Calc'!AS$33</f>
        <v>0</v>
      </c>
      <c r="AT3" s="193">
        <f>'Discount Calc'!AT$33</f>
        <v>0</v>
      </c>
      <c r="AU3" s="193">
        <f>'Discount Calc'!AU$33</f>
        <v>0</v>
      </c>
      <c r="AV3" s="193">
        <f>'Discount Calc'!AV$33</f>
        <v>0</v>
      </c>
      <c r="AW3" s="193">
        <f>'Discount Calc'!AW$33</f>
        <v>0</v>
      </c>
      <c r="AX3" s="193">
        <f>'Discount Calc'!AX$33</f>
        <v>0</v>
      </c>
      <c r="AY3" s="193">
        <f>'Discount Calc'!AY$33</f>
        <v>0</v>
      </c>
      <c r="AZ3" s="193">
        <f>'Discount Calc'!AZ$33</f>
        <v>0</v>
      </c>
    </row>
    <row r="4" spans="1:52" s="473" customFormat="1" x14ac:dyDescent="0.25">
      <c r="E4" s="473" t="str">
        <f>'Discount Calc'!E$35</f>
        <v>Operations period flag</v>
      </c>
      <c r="F4" s="473">
        <f>'Discount Calc'!F$35</f>
        <v>0</v>
      </c>
      <c r="G4" s="473" t="str">
        <f>'Discount Calc'!G$35</f>
        <v>Factor</v>
      </c>
      <c r="H4" s="473">
        <f>'Discount Calc'!H$35</f>
        <v>20</v>
      </c>
      <c r="I4" s="473">
        <f>'Discount Calc'!I$35</f>
        <v>0</v>
      </c>
      <c r="J4" s="473">
        <f>'Discount Calc'!J$35</f>
        <v>0</v>
      </c>
      <c r="K4" s="473">
        <f>'Discount Calc'!K$35</f>
        <v>0</v>
      </c>
      <c r="L4" s="473">
        <f>'Discount Calc'!L$35</f>
        <v>0</v>
      </c>
      <c r="M4" s="473">
        <f>'Discount Calc'!M$35</f>
        <v>0</v>
      </c>
      <c r="N4" s="473">
        <f>'Discount Calc'!N$35</f>
        <v>0</v>
      </c>
      <c r="O4" s="473">
        <f>'Discount Calc'!O$35</f>
        <v>0</v>
      </c>
      <c r="P4" s="473">
        <f>'Discount Calc'!P$35</f>
        <v>0</v>
      </c>
      <c r="Q4" s="473">
        <f>'Discount Calc'!Q$35</f>
        <v>1</v>
      </c>
      <c r="R4" s="473">
        <f>'Discount Calc'!R$35</f>
        <v>1</v>
      </c>
      <c r="S4" s="473">
        <f>'Discount Calc'!S$35</f>
        <v>1</v>
      </c>
      <c r="T4" s="473">
        <f>'Discount Calc'!T$35</f>
        <v>1</v>
      </c>
      <c r="U4" s="473">
        <f>'Discount Calc'!U$35</f>
        <v>1</v>
      </c>
      <c r="V4" s="473">
        <f>'Discount Calc'!V$35</f>
        <v>1</v>
      </c>
      <c r="W4" s="473">
        <f>'Discount Calc'!W$35</f>
        <v>1</v>
      </c>
      <c r="X4" s="473">
        <f>'Discount Calc'!X$35</f>
        <v>1</v>
      </c>
      <c r="Y4" s="473">
        <f>'Discount Calc'!Y$35</f>
        <v>1</v>
      </c>
      <c r="Z4" s="473">
        <f>'Discount Calc'!Z$35</f>
        <v>1</v>
      </c>
      <c r="AA4" s="473">
        <f>'Discount Calc'!AA$35</f>
        <v>1</v>
      </c>
      <c r="AB4" s="473">
        <f>'Discount Calc'!AB$35</f>
        <v>1</v>
      </c>
      <c r="AC4" s="473">
        <f>'Discount Calc'!AC$35</f>
        <v>1</v>
      </c>
      <c r="AD4" s="473">
        <f>'Discount Calc'!AD$35</f>
        <v>1</v>
      </c>
      <c r="AE4" s="473">
        <f>'Discount Calc'!AE$35</f>
        <v>1</v>
      </c>
      <c r="AF4" s="473">
        <f>'Discount Calc'!AF$35</f>
        <v>1</v>
      </c>
      <c r="AG4" s="473">
        <f>'Discount Calc'!AG$35</f>
        <v>1</v>
      </c>
      <c r="AH4" s="473">
        <f>'Discount Calc'!AH$35</f>
        <v>1</v>
      </c>
      <c r="AI4" s="473">
        <f>'Discount Calc'!AI$35</f>
        <v>1</v>
      </c>
      <c r="AJ4" s="473">
        <f>'Discount Calc'!AJ$35</f>
        <v>1</v>
      </c>
      <c r="AK4" s="473">
        <f>'Discount Calc'!AK$35</f>
        <v>0</v>
      </c>
      <c r="AL4" s="473">
        <f>'Discount Calc'!AL$35</f>
        <v>0</v>
      </c>
      <c r="AM4" s="473">
        <f>'Discount Calc'!AM$35</f>
        <v>0</v>
      </c>
      <c r="AN4" s="473">
        <f>'Discount Calc'!AN$35</f>
        <v>0</v>
      </c>
      <c r="AO4" s="473">
        <f>'Discount Calc'!AO$35</f>
        <v>0</v>
      </c>
      <c r="AP4" s="473">
        <f>'Discount Calc'!AP$35</f>
        <v>0</v>
      </c>
      <c r="AQ4" s="473">
        <f>'Discount Calc'!AQ$35</f>
        <v>0</v>
      </c>
      <c r="AR4" s="473">
        <f>'Discount Calc'!AR$35</f>
        <v>0</v>
      </c>
      <c r="AS4" s="473">
        <f>'Discount Calc'!AS$35</f>
        <v>0</v>
      </c>
      <c r="AT4" s="473">
        <f>'Discount Calc'!AT$35</f>
        <v>0</v>
      </c>
      <c r="AU4" s="473">
        <f>'Discount Calc'!AU$35</f>
        <v>0</v>
      </c>
      <c r="AV4" s="473">
        <f>'Discount Calc'!AV$35</f>
        <v>0</v>
      </c>
      <c r="AW4" s="473">
        <f>'Discount Calc'!AW$35</f>
        <v>0</v>
      </c>
      <c r="AX4" s="473">
        <f>'Discount Calc'!AX$35</f>
        <v>0</v>
      </c>
      <c r="AY4" s="473">
        <f>'Discount Calc'!AY$35</f>
        <v>0</v>
      </c>
      <c r="AZ4" s="473">
        <f>'Discount Calc'!AZ$35</f>
        <v>0</v>
      </c>
    </row>
    <row r="5" spans="1:52" x14ac:dyDescent="0.25">
      <c r="E5" s="386"/>
      <c r="I5" s="19"/>
      <c r="J5" s="19"/>
      <c r="K5" s="19"/>
      <c r="L5" s="19"/>
      <c r="M5" s="19"/>
      <c r="N5" s="19"/>
      <c r="O5" s="19"/>
      <c r="P5" s="19"/>
    </row>
    <row r="6" spans="1:52" x14ac:dyDescent="0.25">
      <c r="E6" s="180" t="str">
        <f>StockValueC!$E$12</f>
        <v>Base Year (for valuation 2020 = 2020$s)</v>
      </c>
      <c r="F6" s="180">
        <f>StockValueC!$H$12</f>
        <v>2020</v>
      </c>
      <c r="I6" s="19"/>
      <c r="J6" s="19"/>
      <c r="K6" s="19"/>
      <c r="L6" s="19"/>
      <c r="M6" s="19"/>
      <c r="N6" s="19"/>
      <c r="O6" s="19"/>
      <c r="P6" s="19"/>
    </row>
    <row r="7" spans="1:52" x14ac:dyDescent="0.25">
      <c r="E7" s="180" t="str">
        <f>StockValueC!$E$13</f>
        <v>Base Year (for discounting)</v>
      </c>
      <c r="F7" s="180">
        <f>StockValueC!$H$13</f>
        <v>2020</v>
      </c>
      <c r="I7" s="19"/>
      <c r="J7" s="19"/>
      <c r="K7" s="19"/>
      <c r="L7" s="19"/>
      <c r="M7" s="19"/>
      <c r="N7" s="19"/>
      <c r="O7" s="19"/>
      <c r="P7" s="19"/>
    </row>
    <row r="8" spans="1:52" x14ac:dyDescent="0.25">
      <c r="E8" s="180" t="s">
        <v>924</v>
      </c>
      <c r="F8" s="180" t="str">
        <f>F6&amp;"$ Discounted to "&amp;F7</f>
        <v>2020$ Discounted to 2020</v>
      </c>
      <c r="I8" s="19"/>
      <c r="J8" s="19"/>
      <c r="K8" s="19"/>
      <c r="L8" s="19"/>
      <c r="M8" s="19"/>
      <c r="N8" s="19"/>
      <c r="O8" s="19"/>
      <c r="P8" s="19"/>
    </row>
    <row r="9" spans="1:52" x14ac:dyDescent="0.25">
      <c r="E9" s="180"/>
      <c r="F9" s="180"/>
      <c r="I9" s="19"/>
      <c r="J9" s="19"/>
      <c r="K9" s="19"/>
      <c r="L9" s="19"/>
      <c r="M9" s="19"/>
      <c r="N9" s="19"/>
      <c r="O9" s="19"/>
      <c r="P9" s="19"/>
    </row>
    <row r="10" spans="1:52" x14ac:dyDescent="0.25">
      <c r="A10" s="19" t="s">
        <v>925</v>
      </c>
      <c r="E10" s="386"/>
      <c r="I10" s="316">
        <f>I$3</f>
        <v>0</v>
      </c>
      <c r="J10" s="19"/>
      <c r="K10" s="19"/>
      <c r="L10" s="19"/>
      <c r="M10" s="19"/>
      <c r="N10" s="19"/>
      <c r="O10" s="19"/>
      <c r="P10" s="19"/>
    </row>
    <row r="11" spans="1:52" x14ac:dyDescent="0.25">
      <c r="E11" s="386"/>
      <c r="I11" s="19"/>
      <c r="J11" s="19"/>
      <c r="K11" s="19"/>
      <c r="L11" s="19"/>
      <c r="M11" s="19"/>
      <c r="N11" s="19"/>
      <c r="O11" s="19"/>
      <c r="P11" s="19"/>
    </row>
    <row r="12" spans="1:52" x14ac:dyDescent="0.25">
      <c r="B12" s="19" t="s">
        <v>926</v>
      </c>
      <c r="E12" s="386"/>
    </row>
    <row r="13" spans="1:52" x14ac:dyDescent="0.25">
      <c r="E13" s="386" t="s">
        <v>927</v>
      </c>
      <c r="F13" s="296">
        <f t="shared" ref="F13:F25" si="0">SUM(I13:AZ13)</f>
        <v>14790070.893763788</v>
      </c>
      <c r="G13" t="str">
        <f t="shared" ref="G13:G26" si="1">$F$6&amp;"$ in "&amp;$F$7</f>
        <v>2020$ in 2020</v>
      </c>
      <c r="I13" s="512">
        <f>(SUM('Disc Results'!I$6:I$11))*(I$3)</f>
        <v>0</v>
      </c>
      <c r="J13" s="512">
        <f>(SUM('Disc Results'!J$6:J$11))*(J$3)</f>
        <v>0</v>
      </c>
      <c r="K13" s="512">
        <f>(SUM('Disc Results'!K$6:K$11))*(K$3)</f>
        <v>0</v>
      </c>
      <c r="L13" s="512">
        <f>(SUM('Disc Results'!L$6:L$11))*(L$3)</f>
        <v>0</v>
      </c>
      <c r="M13" s="512">
        <f>(SUM('Disc Results'!M$6:M$11))*(M$3)</f>
        <v>0</v>
      </c>
      <c r="N13" s="512">
        <f>(SUM('Disc Results'!N$6:N$11))*(N$3)</f>
        <v>0</v>
      </c>
      <c r="O13" s="512">
        <f>(SUM('Disc Results'!O$6:O$11))*(O$3)</f>
        <v>0</v>
      </c>
      <c r="P13" s="512">
        <f>(SUM('Disc Results'!P$6:P$11))*(P$3)</f>
        <v>0</v>
      </c>
      <c r="Q13" s="512">
        <f>(SUM('Disc Results'!Q$6:Q$11))*(Q$3)</f>
        <v>1304745.8538434885</v>
      </c>
      <c r="R13" s="512">
        <f>(SUM('Disc Results'!R$6:R$11))*(R$3)</f>
        <v>1219388.6484518587</v>
      </c>
      <c r="S13" s="512">
        <f>(SUM('Disc Results'!S$6:S$11))*(S$3)</f>
        <v>1139615.5593008024</v>
      </c>
      <c r="T13" s="512">
        <f>(SUM('Disc Results'!T$6:T$11))*(T$3)</f>
        <v>1065061.2703745815</v>
      </c>
      <c r="U13" s="512">
        <f>(SUM('Disc Results'!U$6:U$11))*(U$3)</f>
        <v>995384.36483605765</v>
      </c>
      <c r="V13" s="512">
        <f>(SUM('Disc Results'!V$6:V$11))*(V$3)</f>
        <v>930265.76152902562</v>
      </c>
      <c r="W13" s="512">
        <f>(SUM('Disc Results'!W$6:W$11))*(W$3)</f>
        <v>869407.25376544462</v>
      </c>
      <c r="X13" s="512">
        <f>(SUM('Disc Results'!X$6:X$11))*(X$3)</f>
        <v>812530.14370602299</v>
      </c>
      <c r="Y13" s="512">
        <f>(SUM('Disc Results'!Y$6:Y$11))*(Y$3)</f>
        <v>759373.96608039539</v>
      </c>
      <c r="Z13" s="512">
        <f>(SUM('Disc Results'!Z$6:Z$11))*(Z$3)</f>
        <v>709695.29540223873</v>
      </c>
      <c r="AA13" s="512">
        <f>(SUM('Disc Results'!AA$6:AA$11))*(AA$3)</f>
        <v>663266.63121704536</v>
      </c>
      <c r="AB13" s="512">
        <f>(SUM('Disc Results'!AB$6:AB$11))*(AB$3)</f>
        <v>619875.3562776125</v>
      </c>
      <c r="AC13" s="512">
        <f>(SUM('Disc Results'!AC$6:AC$11))*(AC$3)</f>
        <v>579322.76287627348</v>
      </c>
      <c r="AD13" s="512">
        <f>(SUM('Disc Results'!AD$6:AD$11))*(AD$3)</f>
        <v>541423.14287502191</v>
      </c>
      <c r="AE13" s="512">
        <f>(SUM('Disc Results'!AE$6:AE$11))*(AE$3)</f>
        <v>506002.93726637564</v>
      </c>
      <c r="AF13" s="512">
        <f>(SUM('Disc Results'!AF$6:AF$11))*(AF$3)</f>
        <v>472899.94137044449</v>
      </c>
      <c r="AG13" s="512">
        <f>(SUM('Disc Results'!AG$6:AG$11))*(AG$3)</f>
        <v>441962.56202845275</v>
      </c>
      <c r="AH13" s="512">
        <f>(SUM('Disc Results'!AH$6:AH$11))*(AH$3)</f>
        <v>413049.12339107733</v>
      </c>
      <c r="AI13" s="512">
        <f>(SUM('Disc Results'!AI$6:AI$11))*(AI$3)</f>
        <v>386027.21812250221</v>
      </c>
      <c r="AJ13" s="512">
        <f>(SUM('Disc Results'!AJ$6:AJ$11))*(AJ$3)</f>
        <v>360773.10104906739</v>
      </c>
      <c r="AK13" s="512">
        <f>(SUM('Disc Results'!AK$6:AK$11))*(AK$3)</f>
        <v>0</v>
      </c>
      <c r="AL13" s="512">
        <f>(SUM('Disc Results'!AL$6:AL$11))*(AL$3)</f>
        <v>0</v>
      </c>
      <c r="AM13" s="512">
        <f>(SUM('Disc Results'!AM$6:AM$11))*(AM$3)</f>
        <v>0</v>
      </c>
      <c r="AN13" s="512">
        <f>(SUM('Disc Results'!AN$6:AN$11))*(AN$3)</f>
        <v>0</v>
      </c>
      <c r="AO13" s="512">
        <f>(SUM('Disc Results'!AO$6:AO$11))*(AO$3)</f>
        <v>0</v>
      </c>
      <c r="AP13" s="512">
        <f>(SUM('Disc Results'!AP$6:AP$11))*(AP$3)</f>
        <v>0</v>
      </c>
      <c r="AQ13" s="512">
        <f>(SUM('Disc Results'!AQ$6:AQ$11))*(AQ$3)</f>
        <v>0</v>
      </c>
      <c r="AR13" s="512">
        <f>(SUM('Disc Results'!AR$6:AR$11))*(AR$3)</f>
        <v>0</v>
      </c>
      <c r="AS13" s="512">
        <f>(SUM('Disc Results'!AS$6:AS$11))*(AS$3)</f>
        <v>0</v>
      </c>
      <c r="AT13" s="512">
        <f>(SUM('Disc Results'!AT$6:AT$11))*(AT$3)</f>
        <v>0</v>
      </c>
      <c r="AU13" s="512">
        <f>(SUM('Disc Results'!AU$6:AU$11))*(AU$3)</f>
        <v>0</v>
      </c>
      <c r="AV13" s="512">
        <f>(SUM('Disc Results'!AV$6:AV$11))*(AV$3)</f>
        <v>0</v>
      </c>
      <c r="AW13" s="512">
        <f>(SUM('Disc Results'!AW$6:AW$11))*(AW$3)</f>
        <v>0</v>
      </c>
      <c r="AX13" s="512">
        <f>(SUM('Disc Results'!AX$6:AX$11))*(AX$3)</f>
        <v>0</v>
      </c>
      <c r="AY13" s="512">
        <f>(SUM('Disc Results'!AY$6:AY$11))*(AY$3)</f>
        <v>0</v>
      </c>
      <c r="AZ13" s="512">
        <f>(SUM('Disc Results'!AZ$6:AZ$11))*(AZ$3)</f>
        <v>0</v>
      </c>
    </row>
    <row r="14" spans="1:52" x14ac:dyDescent="0.25">
      <c r="E14" s="386" t="s">
        <v>928</v>
      </c>
      <c r="F14" s="296">
        <f t="shared" si="0"/>
        <v>0</v>
      </c>
      <c r="G14" t="str">
        <f t="shared" si="1"/>
        <v>2020$ in 2020</v>
      </c>
      <c r="I14" s="512">
        <f>(SUM('Disc Results'!I$16:I$19))*(I$3)</f>
        <v>0</v>
      </c>
      <c r="J14" s="512">
        <f>(SUM('Disc Results'!J$16:J$19))*(J$3)</f>
        <v>0</v>
      </c>
      <c r="K14" s="512">
        <f>(SUM('Disc Results'!K$16:K$19))*(K$3)</f>
        <v>0</v>
      </c>
      <c r="L14" s="512">
        <f>(SUM('Disc Results'!L$16:L$19))*(L$3)</f>
        <v>0</v>
      </c>
      <c r="M14" s="512">
        <f>(SUM('Disc Results'!M$16:M$19))*(M$3)</f>
        <v>0</v>
      </c>
      <c r="N14" s="512">
        <f>(SUM('Disc Results'!N$16:N$19))*(N$3)</f>
        <v>0</v>
      </c>
      <c r="O14" s="512">
        <f>(SUM('Disc Results'!O$16:O$19))*(O$3)</f>
        <v>0</v>
      </c>
      <c r="P14" s="512">
        <f>(SUM('Disc Results'!P$16:P$19))*(P$3)</f>
        <v>0</v>
      </c>
      <c r="Q14" s="512">
        <f>(SUM('Disc Results'!Q$16:Q$19))*(Q$3)</f>
        <v>0</v>
      </c>
      <c r="R14" s="512">
        <f>(SUM('Disc Results'!R$16:R$19))*(R$3)</f>
        <v>0</v>
      </c>
      <c r="S14" s="512">
        <f>(SUM('Disc Results'!S$16:S$19))*(S$3)</f>
        <v>0</v>
      </c>
      <c r="T14" s="512">
        <f>(SUM('Disc Results'!T$16:T$19))*(T$3)</f>
        <v>0</v>
      </c>
      <c r="U14" s="512">
        <f>(SUM('Disc Results'!U$16:U$19))*(U$3)</f>
        <v>0</v>
      </c>
      <c r="V14" s="512">
        <f>(SUM('Disc Results'!V$16:V$19))*(V$3)</f>
        <v>0</v>
      </c>
      <c r="W14" s="512">
        <f>(SUM('Disc Results'!W$16:W$19))*(W$3)</f>
        <v>0</v>
      </c>
      <c r="X14" s="512">
        <f>(SUM('Disc Results'!X$16:X$19))*(X$3)</f>
        <v>0</v>
      </c>
      <c r="Y14" s="512">
        <f>(SUM('Disc Results'!Y$16:Y$19))*(Y$3)</f>
        <v>0</v>
      </c>
      <c r="Z14" s="512">
        <f>(SUM('Disc Results'!Z$16:Z$19))*(Z$3)</f>
        <v>0</v>
      </c>
      <c r="AA14" s="512">
        <f>(SUM('Disc Results'!AA$16:AA$19))*(AA$3)</f>
        <v>0</v>
      </c>
      <c r="AB14" s="512">
        <f>(SUM('Disc Results'!AB$16:AB$19))*(AB$3)</f>
        <v>0</v>
      </c>
      <c r="AC14" s="512">
        <f>(SUM('Disc Results'!AC$16:AC$19))*(AC$3)</f>
        <v>0</v>
      </c>
      <c r="AD14" s="512">
        <f>(SUM('Disc Results'!AD$16:AD$19))*(AD$3)</f>
        <v>0</v>
      </c>
      <c r="AE14" s="512">
        <f>(SUM('Disc Results'!AE$16:AE$19))*(AE$3)</f>
        <v>0</v>
      </c>
      <c r="AF14" s="512">
        <f>(SUM('Disc Results'!AF$16:AF$19))*(AF$3)</f>
        <v>0</v>
      </c>
      <c r="AG14" s="512">
        <f>(SUM('Disc Results'!AG$16:AG$19))*(AG$3)</f>
        <v>0</v>
      </c>
      <c r="AH14" s="512">
        <f>(SUM('Disc Results'!AH$16:AH$19))*(AH$3)</f>
        <v>0</v>
      </c>
      <c r="AI14" s="512">
        <f>(SUM('Disc Results'!AI$16:AI$19))*(AI$3)</f>
        <v>0</v>
      </c>
      <c r="AJ14" s="512">
        <f>(SUM('Disc Results'!AJ$16:AJ$19))*(AJ$3)</f>
        <v>0</v>
      </c>
      <c r="AK14" s="512">
        <f>(SUM('Disc Results'!AK$16:AK$19))*(AK$3)</f>
        <v>0</v>
      </c>
      <c r="AL14" s="512">
        <f>(SUM('Disc Results'!AL$16:AL$19))*(AL$3)</f>
        <v>0</v>
      </c>
      <c r="AM14" s="512">
        <f>(SUM('Disc Results'!AM$16:AM$19))*(AM$3)</f>
        <v>0</v>
      </c>
      <c r="AN14" s="512">
        <f>(SUM('Disc Results'!AN$16:AN$19))*(AN$3)</f>
        <v>0</v>
      </c>
      <c r="AO14" s="512">
        <f>(SUM('Disc Results'!AO$16:AO$19))*(AO$3)</f>
        <v>0</v>
      </c>
      <c r="AP14" s="512">
        <f>(SUM('Disc Results'!AP$16:AP$19))*(AP$3)</f>
        <v>0</v>
      </c>
      <c r="AQ14" s="512">
        <f>(SUM('Disc Results'!AQ$16:AQ$19))*(AQ$3)</f>
        <v>0</v>
      </c>
      <c r="AR14" s="512">
        <f>(SUM('Disc Results'!AR$16:AR$19))*(AR$3)</f>
        <v>0</v>
      </c>
      <c r="AS14" s="512">
        <f>(SUM('Disc Results'!AS$16:AS$19))*(AS$3)</f>
        <v>0</v>
      </c>
      <c r="AT14" s="512">
        <f>(SUM('Disc Results'!AT$16:AT$19))*(AT$3)</f>
        <v>0</v>
      </c>
      <c r="AU14" s="512">
        <f>(SUM('Disc Results'!AU$16:AU$19))*(AU$3)</f>
        <v>0</v>
      </c>
      <c r="AV14" s="512">
        <f>(SUM('Disc Results'!AV$16:AV$19))*(AV$3)</f>
        <v>0</v>
      </c>
      <c r="AW14" s="512">
        <f>(SUM('Disc Results'!AW$16:AW$19))*(AW$3)</f>
        <v>0</v>
      </c>
      <c r="AX14" s="512">
        <f>(SUM('Disc Results'!AX$16:AX$19))*(AX$3)</f>
        <v>0</v>
      </c>
      <c r="AY14" s="512">
        <f>(SUM('Disc Results'!AY$16:AY$19))*(AY$3)</f>
        <v>0</v>
      </c>
      <c r="AZ14" s="512">
        <f>(SUM('Disc Results'!AZ$16:AZ$19))*(AZ$3)</f>
        <v>0</v>
      </c>
    </row>
    <row r="15" spans="1:52" x14ac:dyDescent="0.25">
      <c r="E15" s="386" t="s">
        <v>841</v>
      </c>
      <c r="F15" s="296">
        <f t="shared" si="0"/>
        <v>13118305.511490509</v>
      </c>
      <c r="G15" t="str">
        <f t="shared" si="1"/>
        <v>2020$ in 2020</v>
      </c>
      <c r="I15" s="512">
        <f>(SUM('Disc Results'!I$20:I$29))*(I$3)</f>
        <v>0</v>
      </c>
      <c r="J15" s="512">
        <f>(SUM('Disc Results'!J$20:J$29))*(J$3)</f>
        <v>0</v>
      </c>
      <c r="K15" s="512">
        <f>(SUM('Disc Results'!K$20:K$29))*(K$3)</f>
        <v>0</v>
      </c>
      <c r="L15" s="512">
        <f>(SUM('Disc Results'!L$20:L$29))*(L$3)</f>
        <v>0</v>
      </c>
      <c r="M15" s="512">
        <f>(SUM('Disc Results'!M$20:M$29))*(M$3)</f>
        <v>0</v>
      </c>
      <c r="N15" s="512">
        <f>(SUM('Disc Results'!N$20:N$29))*(N$3)</f>
        <v>0</v>
      </c>
      <c r="O15" s="512">
        <f>(SUM('Disc Results'!O$20:O$29))*(O$3)</f>
        <v>0</v>
      </c>
      <c r="P15" s="512">
        <f>(SUM('Disc Results'!P$20:P$29))*(P$3)</f>
        <v>0</v>
      </c>
      <c r="Q15" s="512">
        <f>(SUM('Disc Results'!Q$20:Q$29))*(Q$3)</f>
        <v>1157266.5775920236</v>
      </c>
      <c r="R15" s="512">
        <f>(SUM('Disc Results'!R$20:R$29))*(R$3)</f>
        <v>1081557.5491514241</v>
      </c>
      <c r="S15" s="512">
        <f>(SUM('Disc Results'!S$20:S$29))*(S$3)</f>
        <v>1010801.4478050693</v>
      </c>
      <c r="T15" s="512">
        <f>(SUM('Disc Results'!T$20:T$29))*(T$3)</f>
        <v>944674.25028511137</v>
      </c>
      <c r="U15" s="512">
        <f>(SUM('Disc Results'!U$20:U$29))*(U$3)</f>
        <v>882873.13110758085</v>
      </c>
      <c r="V15" s="512">
        <f>(SUM('Disc Results'!V$20:V$29))*(V$3)</f>
        <v>825115.0758014773</v>
      </c>
      <c r="W15" s="512">
        <f>(SUM('Disc Results'!W$20:W$29))*(W$3)</f>
        <v>771135.5848611939</v>
      </c>
      <c r="X15" s="512">
        <f>(SUM('Disc Results'!X$20:X$29))*(X$3)</f>
        <v>720687.4624870969</v>
      </c>
      <c r="Y15" s="512">
        <f>(SUM('Disc Results'!Y$20:Y$29))*(Y$3)</f>
        <v>673539.68456738046</v>
      </c>
      <c r="Z15" s="512">
        <f>(SUM('Disc Results'!Z$20:Z$29))*(Z$3)</f>
        <v>629476.34071717795</v>
      </c>
      <c r="AA15" s="512">
        <f>(SUM('Disc Results'!AA$20:AA$29))*(AA$3)</f>
        <v>588295.64553007274</v>
      </c>
      <c r="AB15" s="512">
        <f>(SUM('Disc Results'!AB$20:AB$29))*(AB$3)</f>
        <v>549809.01451408677</v>
      </c>
      <c r="AC15" s="512">
        <f>(SUM('Disc Results'!AC$20:AC$29))*(AC$3)</f>
        <v>513840.20048045495</v>
      </c>
      <c r="AD15" s="512">
        <f>(SUM('Disc Results'!AD$20:AD$29))*(AD$3)</f>
        <v>480224.48643033172</v>
      </c>
      <c r="AE15" s="512">
        <f>(SUM('Disc Results'!AE$20:AE$29))*(AE$3)</f>
        <v>448807.93124330067</v>
      </c>
      <c r="AF15" s="512">
        <f>(SUM('Disc Results'!AF$20:AF$29))*(AF$3)</f>
        <v>419446.66471336508</v>
      </c>
      <c r="AG15" s="512">
        <f>(SUM('Disc Results'!AG$20:AG$29))*(AG$3)</f>
        <v>392006.22870407952</v>
      </c>
      <c r="AH15" s="512">
        <f>(SUM('Disc Results'!AH$20:AH$29))*(AH$3)</f>
        <v>366360.96140568174</v>
      </c>
      <c r="AI15" s="512">
        <f>(SUM('Disc Results'!AI$20:AI$29))*(AI$3)</f>
        <v>342393.42187446897</v>
      </c>
      <c r="AJ15" s="512">
        <f>(SUM('Disc Results'!AJ$20:AJ$29))*(AJ$3)</f>
        <v>319993.8522191298</v>
      </c>
      <c r="AK15" s="512">
        <f>(SUM('Disc Results'!AK$20:AK$29))*(AK$3)</f>
        <v>0</v>
      </c>
      <c r="AL15" s="512">
        <f>(SUM('Disc Results'!AL$20:AL$29))*(AL$3)</f>
        <v>0</v>
      </c>
      <c r="AM15" s="512">
        <f>(SUM('Disc Results'!AM$20:AM$29))*(AM$3)</f>
        <v>0</v>
      </c>
      <c r="AN15" s="512">
        <f>(SUM('Disc Results'!AN$20:AN$29))*(AN$3)</f>
        <v>0</v>
      </c>
      <c r="AO15" s="512">
        <f>(SUM('Disc Results'!AO$20:AO$29))*(AO$3)</f>
        <v>0</v>
      </c>
      <c r="AP15" s="512">
        <f>(SUM('Disc Results'!AP$20:AP$29))*(AP$3)</f>
        <v>0</v>
      </c>
      <c r="AQ15" s="512">
        <f>(SUM('Disc Results'!AQ$20:AQ$29))*(AQ$3)</f>
        <v>0</v>
      </c>
      <c r="AR15" s="512">
        <f>(SUM('Disc Results'!AR$20:AR$29))*(AR$3)</f>
        <v>0</v>
      </c>
      <c r="AS15" s="512">
        <f>(SUM('Disc Results'!AS$20:AS$29))*(AS$3)</f>
        <v>0</v>
      </c>
      <c r="AT15" s="512">
        <f>(SUM('Disc Results'!AT$20:AT$29))*(AT$3)</f>
        <v>0</v>
      </c>
      <c r="AU15" s="512">
        <f>(SUM('Disc Results'!AU$20:AU$29))*(AU$3)</f>
        <v>0</v>
      </c>
      <c r="AV15" s="512">
        <f>(SUM('Disc Results'!AV$20:AV$29))*(AV$3)</f>
        <v>0</v>
      </c>
      <c r="AW15" s="512">
        <f>(SUM('Disc Results'!AW$20:AW$29))*(AW$3)</f>
        <v>0</v>
      </c>
      <c r="AX15" s="512">
        <f>(SUM('Disc Results'!AX$20:AX$29))*(AX$3)</f>
        <v>0</v>
      </c>
      <c r="AY15" s="512">
        <f>(SUM('Disc Results'!AY$20:AY$29))*(AY$3)</f>
        <v>0</v>
      </c>
      <c r="AZ15" s="512">
        <f>(SUM('Disc Results'!AZ$20:AZ$29))*(AZ$3)</f>
        <v>0</v>
      </c>
    </row>
    <row r="16" spans="1:52" x14ac:dyDescent="0.25">
      <c r="E16" s="386" t="s">
        <v>929</v>
      </c>
      <c r="F16" s="296">
        <f t="shared" si="0"/>
        <v>0</v>
      </c>
      <c r="G16" t="str">
        <f t="shared" si="1"/>
        <v>2020$ in 2020</v>
      </c>
      <c r="I16" s="512">
        <f>(SUM('Disc Results'!I$12:I$15))*(I$3)</f>
        <v>0</v>
      </c>
      <c r="J16" s="512">
        <f>(SUM('Disc Results'!J$12:J$15))*(J$3)</f>
        <v>0</v>
      </c>
      <c r="K16" s="512">
        <f>(SUM('Disc Results'!K$12:K$15))*(K$3)</f>
        <v>0</v>
      </c>
      <c r="L16" s="512">
        <f>(SUM('Disc Results'!L$12:L$15))*(L$3)</f>
        <v>0</v>
      </c>
      <c r="M16" s="512">
        <f>(SUM('Disc Results'!M$12:M$15))*(M$3)</f>
        <v>0</v>
      </c>
      <c r="N16" s="512">
        <f>(SUM('Disc Results'!N$12:N$15))*(N$3)</f>
        <v>0</v>
      </c>
      <c r="O16" s="512">
        <f>(SUM('Disc Results'!O$12:O$15))*(O$3)</f>
        <v>0</v>
      </c>
      <c r="P16" s="512">
        <f>(SUM('Disc Results'!P$12:P$15))*(P$3)</f>
        <v>0</v>
      </c>
      <c r="Q16" s="512">
        <f>(SUM('Disc Results'!Q$12:Q$15))*(Q$3)</f>
        <v>0</v>
      </c>
      <c r="R16" s="512">
        <f>(SUM('Disc Results'!R$12:R$15))*(R$3)</f>
        <v>0</v>
      </c>
      <c r="S16" s="512">
        <f>(SUM('Disc Results'!S$12:S$15))*(S$3)</f>
        <v>0</v>
      </c>
      <c r="T16" s="512">
        <f>(SUM('Disc Results'!T$12:T$15))*(T$3)</f>
        <v>0</v>
      </c>
      <c r="U16" s="512">
        <f>(SUM('Disc Results'!U$12:U$15))*(U$3)</f>
        <v>0</v>
      </c>
      <c r="V16" s="512">
        <f>(SUM('Disc Results'!V$12:V$15))*(V$3)</f>
        <v>0</v>
      </c>
      <c r="W16" s="512">
        <f>(SUM('Disc Results'!W$12:W$15))*(W$3)</f>
        <v>0</v>
      </c>
      <c r="X16" s="512">
        <f>(SUM('Disc Results'!X$12:X$15))*(X$3)</f>
        <v>0</v>
      </c>
      <c r="Y16" s="512">
        <f>(SUM('Disc Results'!Y$12:Y$15))*(Y$3)</f>
        <v>0</v>
      </c>
      <c r="Z16" s="512">
        <f>(SUM('Disc Results'!Z$12:Z$15))*(Z$3)</f>
        <v>0</v>
      </c>
      <c r="AA16" s="512">
        <f>(SUM('Disc Results'!AA$12:AA$15))*(AA$3)</f>
        <v>0</v>
      </c>
      <c r="AB16" s="512">
        <f>(SUM('Disc Results'!AB$12:AB$15))*(AB$3)</f>
        <v>0</v>
      </c>
      <c r="AC16" s="512">
        <f>(SUM('Disc Results'!AC$12:AC$15))*(AC$3)</f>
        <v>0</v>
      </c>
      <c r="AD16" s="512">
        <f>(SUM('Disc Results'!AD$12:AD$15))*(AD$3)</f>
        <v>0</v>
      </c>
      <c r="AE16" s="512">
        <f>(SUM('Disc Results'!AE$12:AE$15))*(AE$3)</f>
        <v>0</v>
      </c>
      <c r="AF16" s="512">
        <f>(SUM('Disc Results'!AF$12:AF$15))*(AF$3)</f>
        <v>0</v>
      </c>
      <c r="AG16" s="512">
        <f>(SUM('Disc Results'!AG$12:AG$15))*(AG$3)</f>
        <v>0</v>
      </c>
      <c r="AH16" s="512">
        <f>(SUM('Disc Results'!AH$12:AH$15))*(AH$3)</f>
        <v>0</v>
      </c>
      <c r="AI16" s="512">
        <f>(SUM('Disc Results'!AI$12:AI$15))*(AI$3)</f>
        <v>0</v>
      </c>
      <c r="AJ16" s="512">
        <f>(SUM('Disc Results'!AJ$12:AJ$15))*(AJ$3)</f>
        <v>0</v>
      </c>
      <c r="AK16" s="512">
        <f>(SUM('Disc Results'!AK$12:AK$15))*(AK$3)</f>
        <v>0</v>
      </c>
      <c r="AL16" s="512">
        <f>(SUM('Disc Results'!AL$12:AL$15))*(AL$3)</f>
        <v>0</v>
      </c>
      <c r="AM16" s="512">
        <f>(SUM('Disc Results'!AM$12:AM$15))*(AM$3)</f>
        <v>0</v>
      </c>
      <c r="AN16" s="512">
        <f>(SUM('Disc Results'!AN$12:AN$15))*(AN$3)</f>
        <v>0</v>
      </c>
      <c r="AO16" s="512">
        <f>(SUM('Disc Results'!AO$12:AO$15))*(AO$3)</f>
        <v>0</v>
      </c>
      <c r="AP16" s="512">
        <f>(SUM('Disc Results'!AP$12:AP$15))*(AP$3)</f>
        <v>0</v>
      </c>
      <c r="AQ16" s="512">
        <f>(SUM('Disc Results'!AQ$12:AQ$15))*(AQ$3)</f>
        <v>0</v>
      </c>
      <c r="AR16" s="512">
        <f>(SUM('Disc Results'!AR$12:AR$15))*(AR$3)</f>
        <v>0</v>
      </c>
      <c r="AS16" s="512">
        <f>(SUM('Disc Results'!AS$12:AS$15))*(AS$3)</f>
        <v>0</v>
      </c>
      <c r="AT16" s="512">
        <f>(SUM('Disc Results'!AT$12:AT$15))*(AT$3)</f>
        <v>0</v>
      </c>
      <c r="AU16" s="512">
        <f>(SUM('Disc Results'!AU$12:AU$15))*(AU$3)</f>
        <v>0</v>
      </c>
      <c r="AV16" s="512">
        <f>(SUM('Disc Results'!AV$12:AV$15))*(AV$3)</f>
        <v>0</v>
      </c>
      <c r="AW16" s="512">
        <f>(SUM('Disc Results'!AW$12:AW$15))*(AW$3)</f>
        <v>0</v>
      </c>
      <c r="AX16" s="512">
        <f>(SUM('Disc Results'!AX$12:AX$15))*(AX$3)</f>
        <v>0</v>
      </c>
      <c r="AY16" s="512">
        <f>(SUM('Disc Results'!AY$12:AY$15))*(AY$3)</f>
        <v>0</v>
      </c>
      <c r="AZ16" s="512">
        <f>(SUM('Disc Results'!AZ$12:AZ$15))*(AZ$3)</f>
        <v>0</v>
      </c>
    </row>
    <row r="17" spans="1:52" x14ac:dyDescent="0.25">
      <c r="E17" s="386" t="s">
        <v>930</v>
      </c>
      <c r="F17" s="296">
        <f t="shared" si="0"/>
        <v>0</v>
      </c>
      <c r="G17" t="str">
        <f t="shared" si="1"/>
        <v>2020$ in 2020</v>
      </c>
      <c r="I17" s="512">
        <f>(SUM('Disc Results'!I$30:I$31))*(I$3)</f>
        <v>0</v>
      </c>
      <c r="J17" s="512">
        <f>(SUM('Disc Results'!J$30:J$31))*(J$3)</f>
        <v>0</v>
      </c>
      <c r="K17" s="512">
        <f>(SUM('Disc Results'!K$30:K$31))*(K$3)</f>
        <v>0</v>
      </c>
      <c r="L17" s="512">
        <f>(SUM('Disc Results'!L$30:L$31))*(L$3)</f>
        <v>0</v>
      </c>
      <c r="M17" s="512">
        <f>(SUM('Disc Results'!M$30:M$31))*(M$3)</f>
        <v>0</v>
      </c>
      <c r="N17" s="512">
        <f>(SUM('Disc Results'!N$30:N$31))*(N$3)</f>
        <v>0</v>
      </c>
      <c r="O17" s="512">
        <f>(SUM('Disc Results'!O$30:O$31))*(O$3)</f>
        <v>0</v>
      </c>
      <c r="P17" s="512">
        <f>(SUM('Disc Results'!P$30:P$31))*(P$3)</f>
        <v>0</v>
      </c>
      <c r="Q17" s="512">
        <f>(SUM('Disc Results'!Q$30:Q$31))*(Q$3)</f>
        <v>0</v>
      </c>
      <c r="R17" s="512">
        <f>(SUM('Disc Results'!R$30:R$31))*(R$3)</f>
        <v>0</v>
      </c>
      <c r="S17" s="512">
        <f>(SUM('Disc Results'!S$30:S$31))*(S$3)</f>
        <v>0</v>
      </c>
      <c r="T17" s="512">
        <f>(SUM('Disc Results'!T$30:T$31))*(T$3)</f>
        <v>0</v>
      </c>
      <c r="U17" s="512">
        <f>(SUM('Disc Results'!U$30:U$31))*(U$3)</f>
        <v>0</v>
      </c>
      <c r="V17" s="512">
        <f>(SUM('Disc Results'!V$30:V$31))*(V$3)</f>
        <v>0</v>
      </c>
      <c r="W17" s="512">
        <f>(SUM('Disc Results'!W$30:W$31))*(W$3)</f>
        <v>0</v>
      </c>
      <c r="X17" s="512">
        <f>(SUM('Disc Results'!X$30:X$31))*(X$3)</f>
        <v>0</v>
      </c>
      <c r="Y17" s="512">
        <f>(SUM('Disc Results'!Y$30:Y$31))*(Y$3)</f>
        <v>0</v>
      </c>
      <c r="Z17" s="512">
        <f>(SUM('Disc Results'!Z$30:Z$31))*(Z$3)</f>
        <v>0</v>
      </c>
      <c r="AA17" s="512">
        <f>(SUM('Disc Results'!AA$30:AA$31))*(AA$3)</f>
        <v>0</v>
      </c>
      <c r="AB17" s="512">
        <f>(SUM('Disc Results'!AB$30:AB$31))*(AB$3)</f>
        <v>0</v>
      </c>
      <c r="AC17" s="512">
        <f>(SUM('Disc Results'!AC$30:AC$31))*(AC$3)</f>
        <v>0</v>
      </c>
      <c r="AD17" s="512">
        <f>(SUM('Disc Results'!AD$30:AD$31))*(AD$3)</f>
        <v>0</v>
      </c>
      <c r="AE17" s="512">
        <f>(SUM('Disc Results'!AE$30:AE$31))*(AE$3)</f>
        <v>0</v>
      </c>
      <c r="AF17" s="512">
        <f>(SUM('Disc Results'!AF$30:AF$31))*(AF$3)</f>
        <v>0</v>
      </c>
      <c r="AG17" s="512">
        <f>(SUM('Disc Results'!AG$30:AG$31))*(AG$3)</f>
        <v>0</v>
      </c>
      <c r="AH17" s="512">
        <f>(SUM('Disc Results'!AH$30:AH$31))*(AH$3)</f>
        <v>0</v>
      </c>
      <c r="AI17" s="512">
        <f>(SUM('Disc Results'!AI$30:AI$31))*(AI$3)</f>
        <v>0</v>
      </c>
      <c r="AJ17" s="512">
        <f>(SUM('Disc Results'!AJ$30:AJ$31))*(AJ$3)</f>
        <v>0</v>
      </c>
      <c r="AK17" s="512">
        <f>(SUM('Disc Results'!AK$30:AK$31))*(AK$3)</f>
        <v>0</v>
      </c>
      <c r="AL17" s="512">
        <f>(SUM('Disc Results'!AL$30:AL$31))*(AL$3)</f>
        <v>0</v>
      </c>
      <c r="AM17" s="512">
        <f>(SUM('Disc Results'!AM$30:AM$31))*(AM$3)</f>
        <v>0</v>
      </c>
      <c r="AN17" s="512">
        <f>(SUM('Disc Results'!AN$30:AN$31))*(AN$3)</f>
        <v>0</v>
      </c>
      <c r="AO17" s="512">
        <f>(SUM('Disc Results'!AO$30:AO$31))*(AO$3)</f>
        <v>0</v>
      </c>
      <c r="AP17" s="512">
        <f>(SUM('Disc Results'!AP$30:AP$31))*(AP$3)</f>
        <v>0</v>
      </c>
      <c r="AQ17" s="512">
        <f>(SUM('Disc Results'!AQ$30:AQ$31))*(AQ$3)</f>
        <v>0</v>
      </c>
      <c r="AR17" s="512">
        <f>(SUM('Disc Results'!AR$30:AR$31))*(AR$3)</f>
        <v>0</v>
      </c>
      <c r="AS17" s="512">
        <f>(SUM('Disc Results'!AS$30:AS$31))*(AS$3)</f>
        <v>0</v>
      </c>
      <c r="AT17" s="512">
        <f>(SUM('Disc Results'!AT$30:AT$31))*(AT$3)</f>
        <v>0</v>
      </c>
      <c r="AU17" s="512">
        <f>(SUM('Disc Results'!AU$30:AU$31))*(AU$3)</f>
        <v>0</v>
      </c>
      <c r="AV17" s="512">
        <f>(SUM('Disc Results'!AV$30:AV$31))*(AV$3)</f>
        <v>0</v>
      </c>
      <c r="AW17" s="512">
        <f>(SUM('Disc Results'!AW$30:AW$31))*(AW$3)</f>
        <v>0</v>
      </c>
      <c r="AX17" s="512">
        <f>(SUM('Disc Results'!AX$30:AX$31))*(AX$3)</f>
        <v>0</v>
      </c>
      <c r="AY17" s="512">
        <f>(SUM('Disc Results'!AY$30:AY$31))*(AY$3)</f>
        <v>0</v>
      </c>
      <c r="AZ17" s="512">
        <f>(SUM('Disc Results'!AZ$30:AZ$31))*(AZ$3)</f>
        <v>0</v>
      </c>
    </row>
    <row r="18" spans="1:52" x14ac:dyDescent="0.25">
      <c r="E18" s="386" t="s">
        <v>481</v>
      </c>
      <c r="F18" s="296">
        <f t="shared" si="0"/>
        <v>0</v>
      </c>
      <c r="G18" t="str">
        <f t="shared" si="1"/>
        <v>2020$ in 2020</v>
      </c>
      <c r="I18" s="512">
        <f>(SUM('Disc Results'!I$32:I$33))*(I$3)</f>
        <v>0</v>
      </c>
      <c r="J18" s="512">
        <f>(SUM('Disc Results'!J$32:J$33))*(J$3)</f>
        <v>0</v>
      </c>
      <c r="K18" s="512">
        <f>(SUM('Disc Results'!K$32:K$33))*(K$3)</f>
        <v>0</v>
      </c>
      <c r="L18" s="512">
        <f>(SUM('Disc Results'!L$32:L$33))*(L$3)</f>
        <v>0</v>
      </c>
      <c r="M18" s="512">
        <f>(SUM('Disc Results'!M$32:M$33))*(M$3)</f>
        <v>0</v>
      </c>
      <c r="N18" s="512">
        <f>(SUM('Disc Results'!N$32:N$33))*(N$3)</f>
        <v>0</v>
      </c>
      <c r="O18" s="512">
        <f>(SUM('Disc Results'!O$32:O$33))*(O$3)</f>
        <v>0</v>
      </c>
      <c r="P18" s="512">
        <f>(SUM('Disc Results'!P$32:P$33))*(P$3)</f>
        <v>0</v>
      </c>
      <c r="Q18" s="512">
        <f>(SUM('Disc Results'!Q$32:Q$33))*(Q$3)</f>
        <v>0</v>
      </c>
      <c r="R18" s="512">
        <f>(SUM('Disc Results'!R$32:R$33))*(R$3)</f>
        <v>0</v>
      </c>
      <c r="S18" s="512">
        <f>(SUM('Disc Results'!S$32:S$33))*(S$3)</f>
        <v>0</v>
      </c>
      <c r="T18" s="512">
        <f>(SUM('Disc Results'!T$32:T$33))*(T$3)</f>
        <v>0</v>
      </c>
      <c r="U18" s="512">
        <f>(SUM('Disc Results'!U$32:U$33))*(U$3)</f>
        <v>0</v>
      </c>
      <c r="V18" s="512">
        <f>(SUM('Disc Results'!V$32:V$33))*(V$3)</f>
        <v>0</v>
      </c>
      <c r="W18" s="512">
        <f>(SUM('Disc Results'!W$32:W$33))*(W$3)</f>
        <v>0</v>
      </c>
      <c r="X18" s="512">
        <f>(SUM('Disc Results'!X$32:X$33))*(X$3)</f>
        <v>0</v>
      </c>
      <c r="Y18" s="512">
        <f>(SUM('Disc Results'!Y$32:Y$33))*(Y$3)</f>
        <v>0</v>
      </c>
      <c r="Z18" s="512">
        <f>(SUM('Disc Results'!Z$32:Z$33))*(Z$3)</f>
        <v>0</v>
      </c>
      <c r="AA18" s="512">
        <f>(SUM('Disc Results'!AA$32:AA$33))*(AA$3)</f>
        <v>0</v>
      </c>
      <c r="AB18" s="512">
        <f>(SUM('Disc Results'!AB$32:AB$33))*(AB$3)</f>
        <v>0</v>
      </c>
      <c r="AC18" s="512">
        <f>(SUM('Disc Results'!AC$32:AC$33))*(AC$3)</f>
        <v>0</v>
      </c>
      <c r="AD18" s="512">
        <f>(SUM('Disc Results'!AD$32:AD$33))*(AD$3)</f>
        <v>0</v>
      </c>
      <c r="AE18" s="512">
        <f>(SUM('Disc Results'!AE$32:AE$33))*(AE$3)</f>
        <v>0</v>
      </c>
      <c r="AF18" s="512">
        <f>(SUM('Disc Results'!AF$32:AF$33))*(AF$3)</f>
        <v>0</v>
      </c>
      <c r="AG18" s="512">
        <f>(SUM('Disc Results'!AG$32:AG$33))*(AG$3)</f>
        <v>0</v>
      </c>
      <c r="AH18" s="512">
        <f>(SUM('Disc Results'!AH$32:AH$33))*(AH$3)</f>
        <v>0</v>
      </c>
      <c r="AI18" s="512">
        <f>(SUM('Disc Results'!AI$32:AI$33))*(AI$3)</f>
        <v>0</v>
      </c>
      <c r="AJ18" s="512">
        <f>(SUM('Disc Results'!AJ$32:AJ$33))*(AJ$3)</f>
        <v>0</v>
      </c>
      <c r="AK18" s="512">
        <f>(SUM('Disc Results'!AK$32:AK$33))*(AK$3)</f>
        <v>0</v>
      </c>
      <c r="AL18" s="512">
        <f>(SUM('Disc Results'!AL$32:AL$33))*(AL$3)</f>
        <v>0</v>
      </c>
      <c r="AM18" s="512">
        <f>(SUM('Disc Results'!AM$32:AM$33))*(AM$3)</f>
        <v>0</v>
      </c>
      <c r="AN18" s="512">
        <f>(SUM('Disc Results'!AN$32:AN$33))*(AN$3)</f>
        <v>0</v>
      </c>
      <c r="AO18" s="512">
        <f>(SUM('Disc Results'!AO$32:AO$33))*(AO$3)</f>
        <v>0</v>
      </c>
      <c r="AP18" s="512">
        <f>(SUM('Disc Results'!AP$32:AP$33))*(AP$3)</f>
        <v>0</v>
      </c>
      <c r="AQ18" s="512">
        <f>(SUM('Disc Results'!AQ$32:AQ$33))*(AQ$3)</f>
        <v>0</v>
      </c>
      <c r="AR18" s="512">
        <f>(SUM('Disc Results'!AR$32:AR$33))*(AR$3)</f>
        <v>0</v>
      </c>
      <c r="AS18" s="512">
        <f>(SUM('Disc Results'!AS$32:AS$33))*(AS$3)</f>
        <v>0</v>
      </c>
      <c r="AT18" s="512">
        <f>(SUM('Disc Results'!AT$32:AT$33))*(AT$3)</f>
        <v>0</v>
      </c>
      <c r="AU18" s="512">
        <f>(SUM('Disc Results'!AU$32:AU$33))*(AU$3)</f>
        <v>0</v>
      </c>
      <c r="AV18" s="512">
        <f>(SUM('Disc Results'!AV$32:AV$33))*(AV$3)</f>
        <v>0</v>
      </c>
      <c r="AW18" s="512">
        <f>(SUM('Disc Results'!AW$32:AW$33))*(AW$3)</f>
        <v>0</v>
      </c>
      <c r="AX18" s="512">
        <f>(SUM('Disc Results'!AX$32:AX$33))*(AX$3)</f>
        <v>0</v>
      </c>
      <c r="AY18" s="512">
        <f>(SUM('Disc Results'!AY$32:AY$33))*(AY$3)</f>
        <v>0</v>
      </c>
      <c r="AZ18" s="512">
        <f>(SUM('Disc Results'!AZ$32:AZ$33))*(AZ$3)</f>
        <v>0</v>
      </c>
    </row>
    <row r="19" spans="1:52" x14ac:dyDescent="0.25">
      <c r="E19" s="386" t="s">
        <v>493</v>
      </c>
      <c r="F19" s="296">
        <f t="shared" si="0"/>
        <v>0</v>
      </c>
      <c r="G19" t="str">
        <f t="shared" si="1"/>
        <v>2020$ in 2020</v>
      </c>
      <c r="I19" s="512">
        <f>(SUM('Disc Results'!I$34:I$35))*(I$3)</f>
        <v>0</v>
      </c>
      <c r="J19" s="512">
        <f>(SUM('Disc Results'!J$34:J$35))*(J$3)</f>
        <v>0</v>
      </c>
      <c r="K19" s="512">
        <f>(SUM('Disc Results'!K$34:K$35))*(K$3)</f>
        <v>0</v>
      </c>
      <c r="L19" s="512">
        <f>(SUM('Disc Results'!L$34:L$35))*(L$3)</f>
        <v>0</v>
      </c>
      <c r="M19" s="512">
        <f>(SUM('Disc Results'!M$34:M$35))*(M$3)</f>
        <v>0</v>
      </c>
      <c r="N19" s="512">
        <f>(SUM('Disc Results'!N$34:N$35))*(N$3)</f>
        <v>0</v>
      </c>
      <c r="O19" s="512">
        <f>(SUM('Disc Results'!O$34:O$35))*(O$3)</f>
        <v>0</v>
      </c>
      <c r="P19" s="512">
        <f>(SUM('Disc Results'!P$34:P$35))*(P$3)</f>
        <v>0</v>
      </c>
      <c r="Q19" s="512">
        <f>(SUM('Disc Results'!Q$34:Q$35))*(Q$3)</f>
        <v>0</v>
      </c>
      <c r="R19" s="512">
        <f>(SUM('Disc Results'!R$34:R$35))*(R$3)</f>
        <v>0</v>
      </c>
      <c r="S19" s="512">
        <f>(SUM('Disc Results'!S$34:S$35))*(S$3)</f>
        <v>0</v>
      </c>
      <c r="T19" s="512">
        <f>(SUM('Disc Results'!T$34:T$35))*(T$3)</f>
        <v>0</v>
      </c>
      <c r="U19" s="512">
        <f>(SUM('Disc Results'!U$34:U$35))*(U$3)</f>
        <v>0</v>
      </c>
      <c r="V19" s="512">
        <f>(SUM('Disc Results'!V$34:V$35))*(V$3)</f>
        <v>0</v>
      </c>
      <c r="W19" s="512">
        <f>(SUM('Disc Results'!W$34:W$35))*(W$3)</f>
        <v>0</v>
      </c>
      <c r="X19" s="512">
        <f>(SUM('Disc Results'!X$34:X$35))*(X$3)</f>
        <v>0</v>
      </c>
      <c r="Y19" s="512">
        <f>(SUM('Disc Results'!Y$34:Y$35))*(Y$3)</f>
        <v>0</v>
      </c>
      <c r="Z19" s="512">
        <f>(SUM('Disc Results'!Z$34:Z$35))*(Z$3)</f>
        <v>0</v>
      </c>
      <c r="AA19" s="512">
        <f>(SUM('Disc Results'!AA$34:AA$35))*(AA$3)</f>
        <v>0</v>
      </c>
      <c r="AB19" s="512">
        <f>(SUM('Disc Results'!AB$34:AB$35))*(AB$3)</f>
        <v>0</v>
      </c>
      <c r="AC19" s="512">
        <f>(SUM('Disc Results'!AC$34:AC$35))*(AC$3)</f>
        <v>0</v>
      </c>
      <c r="AD19" s="512">
        <f>(SUM('Disc Results'!AD$34:AD$35))*(AD$3)</f>
        <v>0</v>
      </c>
      <c r="AE19" s="512">
        <f>(SUM('Disc Results'!AE$34:AE$35))*(AE$3)</f>
        <v>0</v>
      </c>
      <c r="AF19" s="512">
        <f>(SUM('Disc Results'!AF$34:AF$35))*(AF$3)</f>
        <v>0</v>
      </c>
      <c r="AG19" s="512">
        <f>(SUM('Disc Results'!AG$34:AG$35))*(AG$3)</f>
        <v>0</v>
      </c>
      <c r="AH19" s="512">
        <f>(SUM('Disc Results'!AH$34:AH$35))*(AH$3)</f>
        <v>0</v>
      </c>
      <c r="AI19" s="512">
        <f>(SUM('Disc Results'!AI$34:AI$35))*(AI$3)</f>
        <v>0</v>
      </c>
      <c r="AJ19" s="512">
        <f>(SUM('Disc Results'!AJ$34:AJ$35))*(AJ$3)</f>
        <v>0</v>
      </c>
      <c r="AK19" s="512">
        <f>(SUM('Disc Results'!AK$34:AK$35))*(AK$3)</f>
        <v>0</v>
      </c>
      <c r="AL19" s="512">
        <f>(SUM('Disc Results'!AL$34:AL$35))*(AL$3)</f>
        <v>0</v>
      </c>
      <c r="AM19" s="512">
        <f>(SUM('Disc Results'!AM$34:AM$35))*(AM$3)</f>
        <v>0</v>
      </c>
      <c r="AN19" s="512">
        <f>(SUM('Disc Results'!AN$34:AN$35))*(AN$3)</f>
        <v>0</v>
      </c>
      <c r="AO19" s="512">
        <f>(SUM('Disc Results'!AO$34:AO$35))*(AO$3)</f>
        <v>0</v>
      </c>
      <c r="AP19" s="512">
        <f>(SUM('Disc Results'!AP$34:AP$35))*(AP$3)</f>
        <v>0</v>
      </c>
      <c r="AQ19" s="512">
        <f>(SUM('Disc Results'!AQ$34:AQ$35))*(AQ$3)</f>
        <v>0</v>
      </c>
      <c r="AR19" s="512">
        <f>(SUM('Disc Results'!AR$34:AR$35))*(AR$3)</f>
        <v>0</v>
      </c>
      <c r="AS19" s="512">
        <f>(SUM('Disc Results'!AS$34:AS$35))*(AS$3)</f>
        <v>0</v>
      </c>
      <c r="AT19" s="512">
        <f>(SUM('Disc Results'!AT$34:AT$35))*(AT$3)</f>
        <v>0</v>
      </c>
      <c r="AU19" s="512">
        <f>(SUM('Disc Results'!AU$34:AU$35))*(AU$3)</f>
        <v>0</v>
      </c>
      <c r="AV19" s="512">
        <f>(SUM('Disc Results'!AV$34:AV$35))*(AV$3)</f>
        <v>0</v>
      </c>
      <c r="AW19" s="512">
        <f>(SUM('Disc Results'!AW$34:AW$35))*(AW$3)</f>
        <v>0</v>
      </c>
      <c r="AX19" s="512">
        <f>(SUM('Disc Results'!AX$34:AX$35))*(AX$3)</f>
        <v>0</v>
      </c>
      <c r="AY19" s="512">
        <f>(SUM('Disc Results'!AY$34:AY$35))*(AY$3)</f>
        <v>0</v>
      </c>
      <c r="AZ19" s="512">
        <f>(SUM('Disc Results'!AZ$34:AZ$35))*(AZ$3)</f>
        <v>0</v>
      </c>
    </row>
    <row r="20" spans="1:52" x14ac:dyDescent="0.25">
      <c r="E20" s="386" t="s">
        <v>931</v>
      </c>
      <c r="F20" s="296">
        <f t="shared" si="0"/>
        <v>0</v>
      </c>
      <c r="G20" t="str">
        <f t="shared" si="1"/>
        <v>2020$ in 2020</v>
      </c>
      <c r="I20" s="512">
        <f>(SUM('Disc Results'!I$36:I$39))*(I$3)</f>
        <v>0</v>
      </c>
      <c r="J20" s="512">
        <f>(SUM('Disc Results'!J$36:J$39))*(J$3)</f>
        <v>0</v>
      </c>
      <c r="K20" s="512">
        <f>(SUM('Disc Results'!K$36:K$39))*(K$3)</f>
        <v>0</v>
      </c>
      <c r="L20" s="512">
        <f>(SUM('Disc Results'!L$36:L$39))*(L$3)</f>
        <v>0</v>
      </c>
      <c r="M20" s="512">
        <f>(SUM('Disc Results'!M$36:M$39))*(M$3)</f>
        <v>0</v>
      </c>
      <c r="N20" s="512">
        <f>(SUM('Disc Results'!N$36:N$39))*(N$3)</f>
        <v>0</v>
      </c>
      <c r="O20" s="512">
        <f>(SUM('Disc Results'!O$36:O$39))*(O$3)</f>
        <v>0</v>
      </c>
      <c r="P20" s="512">
        <f>(SUM('Disc Results'!P$36:P$39))*(P$3)</f>
        <v>0</v>
      </c>
      <c r="Q20" s="512">
        <f>(SUM('Disc Results'!Q$36:Q$39))*(Q$3)</f>
        <v>0</v>
      </c>
      <c r="R20" s="512">
        <f>(SUM('Disc Results'!R$36:R$39))*(R$3)</f>
        <v>0</v>
      </c>
      <c r="S20" s="512">
        <f>(SUM('Disc Results'!S$36:S$39))*(S$3)</f>
        <v>0</v>
      </c>
      <c r="T20" s="512">
        <f>(SUM('Disc Results'!T$36:T$39))*(T$3)</f>
        <v>0</v>
      </c>
      <c r="U20" s="512">
        <f>(SUM('Disc Results'!U$36:U$39))*(U$3)</f>
        <v>0</v>
      </c>
      <c r="V20" s="512">
        <f>(SUM('Disc Results'!V$36:V$39))*(V$3)</f>
        <v>0</v>
      </c>
      <c r="W20" s="512">
        <f>(SUM('Disc Results'!W$36:W$39))*(W$3)</f>
        <v>0</v>
      </c>
      <c r="X20" s="512">
        <f>(SUM('Disc Results'!X$36:X$39))*(X$3)</f>
        <v>0</v>
      </c>
      <c r="Y20" s="512">
        <f>(SUM('Disc Results'!Y$36:Y$39))*(Y$3)</f>
        <v>0</v>
      </c>
      <c r="Z20" s="512">
        <f>(SUM('Disc Results'!Z$36:Z$39))*(Z$3)</f>
        <v>0</v>
      </c>
      <c r="AA20" s="512">
        <f>(SUM('Disc Results'!AA$36:AA$39))*(AA$3)</f>
        <v>0</v>
      </c>
      <c r="AB20" s="512">
        <f>(SUM('Disc Results'!AB$36:AB$39))*(AB$3)</f>
        <v>0</v>
      </c>
      <c r="AC20" s="512">
        <f>(SUM('Disc Results'!AC$36:AC$39))*(AC$3)</f>
        <v>0</v>
      </c>
      <c r="AD20" s="512">
        <f>(SUM('Disc Results'!AD$36:AD$39))*(AD$3)</f>
        <v>0</v>
      </c>
      <c r="AE20" s="512">
        <f>(SUM('Disc Results'!AE$36:AE$39))*(AE$3)</f>
        <v>0</v>
      </c>
      <c r="AF20" s="512">
        <f>(SUM('Disc Results'!AF$36:AF$39))*(AF$3)</f>
        <v>0</v>
      </c>
      <c r="AG20" s="512">
        <f>(SUM('Disc Results'!AG$36:AG$39))*(AG$3)</f>
        <v>0</v>
      </c>
      <c r="AH20" s="512">
        <f>(SUM('Disc Results'!AH$36:AH$39))*(AH$3)</f>
        <v>0</v>
      </c>
      <c r="AI20" s="512">
        <f>(SUM('Disc Results'!AI$36:AI$39))*(AI$3)</f>
        <v>0</v>
      </c>
      <c r="AJ20" s="512">
        <f>(SUM('Disc Results'!AJ$36:AJ$39))*(AJ$3)</f>
        <v>0</v>
      </c>
      <c r="AK20" s="512">
        <f>(SUM('Disc Results'!AK$36:AK$39))*(AK$3)</f>
        <v>0</v>
      </c>
      <c r="AL20" s="512">
        <f>(SUM('Disc Results'!AL$36:AL$39))*(AL$3)</f>
        <v>0</v>
      </c>
      <c r="AM20" s="512">
        <f>(SUM('Disc Results'!AM$36:AM$39))*(AM$3)</f>
        <v>0</v>
      </c>
      <c r="AN20" s="512">
        <f>(SUM('Disc Results'!AN$36:AN$39))*(AN$3)</f>
        <v>0</v>
      </c>
      <c r="AO20" s="512">
        <f>(SUM('Disc Results'!AO$36:AO$39))*(AO$3)</f>
        <v>0</v>
      </c>
      <c r="AP20" s="512">
        <f>(SUM('Disc Results'!AP$36:AP$39))*(AP$3)</f>
        <v>0</v>
      </c>
      <c r="AQ20" s="512">
        <f>(SUM('Disc Results'!AQ$36:AQ$39))*(AQ$3)</f>
        <v>0</v>
      </c>
      <c r="AR20" s="512">
        <f>(SUM('Disc Results'!AR$36:AR$39))*(AR$3)</f>
        <v>0</v>
      </c>
      <c r="AS20" s="512">
        <f>(SUM('Disc Results'!AS$36:AS$39))*(AS$3)</f>
        <v>0</v>
      </c>
      <c r="AT20" s="512">
        <f>(SUM('Disc Results'!AT$36:AT$39))*(AT$3)</f>
        <v>0</v>
      </c>
      <c r="AU20" s="512">
        <f>(SUM('Disc Results'!AU$36:AU$39))*(AU$3)</f>
        <v>0</v>
      </c>
      <c r="AV20" s="512">
        <f>(SUM('Disc Results'!AV$36:AV$39))*(AV$3)</f>
        <v>0</v>
      </c>
      <c r="AW20" s="512">
        <f>(SUM('Disc Results'!AW$36:AW$39))*(AW$3)</f>
        <v>0</v>
      </c>
      <c r="AX20" s="512">
        <f>(SUM('Disc Results'!AX$36:AX$39))*(AX$3)</f>
        <v>0</v>
      </c>
      <c r="AY20" s="512">
        <f>(SUM('Disc Results'!AY$36:AY$39))*(AY$3)</f>
        <v>0</v>
      </c>
      <c r="AZ20" s="512">
        <f>(SUM('Disc Results'!AZ$36:AZ$39))*(AZ$3)</f>
        <v>0</v>
      </c>
    </row>
    <row r="21" spans="1:52" x14ac:dyDescent="0.25">
      <c r="E21" s="386" t="s">
        <v>932</v>
      </c>
      <c r="F21" s="296">
        <f t="shared" si="0"/>
        <v>0</v>
      </c>
      <c r="G21" t="str">
        <f t="shared" si="1"/>
        <v>2020$ in 2020</v>
      </c>
      <c r="I21" s="512">
        <f>(SUM('Disc Results'!I$40:I$42))*(I$3)</f>
        <v>0</v>
      </c>
      <c r="J21" s="512">
        <f>(SUM('Disc Results'!J$40:J$42))*(J$3)</f>
        <v>0</v>
      </c>
      <c r="K21" s="512">
        <f>(SUM('Disc Results'!K$40:K$42))*(K$3)</f>
        <v>0</v>
      </c>
      <c r="L21" s="512">
        <f>(SUM('Disc Results'!L$40:L$42))*(L$3)</f>
        <v>0</v>
      </c>
      <c r="M21" s="512">
        <f>(SUM('Disc Results'!M$40:M$42))*(M$3)</f>
        <v>0</v>
      </c>
      <c r="N21" s="512">
        <f>(SUM('Disc Results'!N$40:N$42))*(N$3)</f>
        <v>0</v>
      </c>
      <c r="O21" s="512">
        <f>(SUM('Disc Results'!O$40:O$42))*(O$3)</f>
        <v>0</v>
      </c>
      <c r="P21" s="512">
        <f>(SUM('Disc Results'!P$40:P$42))*(P$3)</f>
        <v>0</v>
      </c>
      <c r="Q21" s="512">
        <f>(SUM('Disc Results'!Q$40:Q$42))*(Q$3)</f>
        <v>0</v>
      </c>
      <c r="R21" s="512">
        <f>(SUM('Disc Results'!R$40:R$42))*(R$3)</f>
        <v>0</v>
      </c>
      <c r="S21" s="512">
        <f>(SUM('Disc Results'!S$40:S$42))*(S$3)</f>
        <v>0</v>
      </c>
      <c r="T21" s="512">
        <f>(SUM('Disc Results'!T$40:T$42))*(T$3)</f>
        <v>0</v>
      </c>
      <c r="U21" s="512">
        <f>(SUM('Disc Results'!U$40:U$42))*(U$3)</f>
        <v>0</v>
      </c>
      <c r="V21" s="512">
        <f>(SUM('Disc Results'!V$40:V$42))*(V$3)</f>
        <v>0</v>
      </c>
      <c r="W21" s="512">
        <f>(SUM('Disc Results'!W$40:W$42))*(W$3)</f>
        <v>0</v>
      </c>
      <c r="X21" s="512">
        <f>(SUM('Disc Results'!X$40:X$42))*(X$3)</f>
        <v>0</v>
      </c>
      <c r="Y21" s="512">
        <f>(SUM('Disc Results'!Y$40:Y$42))*(Y$3)</f>
        <v>0</v>
      </c>
      <c r="Z21" s="512">
        <f>(SUM('Disc Results'!Z$40:Z$42))*(Z$3)</f>
        <v>0</v>
      </c>
      <c r="AA21" s="512">
        <f>(SUM('Disc Results'!AA$40:AA$42))*(AA$3)</f>
        <v>0</v>
      </c>
      <c r="AB21" s="512">
        <f>(SUM('Disc Results'!AB$40:AB$42))*(AB$3)</f>
        <v>0</v>
      </c>
      <c r="AC21" s="512">
        <f>(SUM('Disc Results'!AC$40:AC$42))*(AC$3)</f>
        <v>0</v>
      </c>
      <c r="AD21" s="512">
        <f>(SUM('Disc Results'!AD$40:AD$42))*(AD$3)</f>
        <v>0</v>
      </c>
      <c r="AE21" s="512">
        <f>(SUM('Disc Results'!AE$40:AE$42))*(AE$3)</f>
        <v>0</v>
      </c>
      <c r="AF21" s="512">
        <f>(SUM('Disc Results'!AF$40:AF$42))*(AF$3)</f>
        <v>0</v>
      </c>
      <c r="AG21" s="512">
        <f>(SUM('Disc Results'!AG$40:AG$42))*(AG$3)</f>
        <v>0</v>
      </c>
      <c r="AH21" s="512">
        <f>(SUM('Disc Results'!AH$40:AH$42))*(AH$3)</f>
        <v>0</v>
      </c>
      <c r="AI21" s="512">
        <f>(SUM('Disc Results'!AI$40:AI$42))*(AI$3)</f>
        <v>0</v>
      </c>
      <c r="AJ21" s="512">
        <f>(SUM('Disc Results'!AJ$40:AJ$42))*(AJ$3)</f>
        <v>0</v>
      </c>
      <c r="AK21" s="512">
        <f>(SUM('Disc Results'!AK$40:AK$42))*(AK$3)</f>
        <v>0</v>
      </c>
      <c r="AL21" s="512">
        <f>(SUM('Disc Results'!AL$40:AL$42))*(AL$3)</f>
        <v>0</v>
      </c>
      <c r="AM21" s="512">
        <f>(SUM('Disc Results'!AM$40:AM$42))*(AM$3)</f>
        <v>0</v>
      </c>
      <c r="AN21" s="512">
        <f>(SUM('Disc Results'!AN$40:AN$42))*(AN$3)</f>
        <v>0</v>
      </c>
      <c r="AO21" s="512">
        <f>(SUM('Disc Results'!AO$40:AO$42))*(AO$3)</f>
        <v>0</v>
      </c>
      <c r="AP21" s="512">
        <f>(SUM('Disc Results'!AP$40:AP$42))*(AP$3)</f>
        <v>0</v>
      </c>
      <c r="AQ21" s="512">
        <f>(SUM('Disc Results'!AQ$40:AQ$42))*(AQ$3)</f>
        <v>0</v>
      </c>
      <c r="AR21" s="512">
        <f>(SUM('Disc Results'!AR$40:AR$42))*(AR$3)</f>
        <v>0</v>
      </c>
      <c r="AS21" s="512">
        <f>(SUM('Disc Results'!AS$40:AS$42))*(AS$3)</f>
        <v>0</v>
      </c>
      <c r="AT21" s="512">
        <f>(SUM('Disc Results'!AT$40:AT$42))*(AT$3)</f>
        <v>0</v>
      </c>
      <c r="AU21" s="512">
        <f>(SUM('Disc Results'!AU$40:AU$42))*(AU$3)</f>
        <v>0</v>
      </c>
      <c r="AV21" s="512">
        <f>(SUM('Disc Results'!AV$40:AV$42))*(AV$3)</f>
        <v>0</v>
      </c>
      <c r="AW21" s="512">
        <f>(SUM('Disc Results'!AW$40:AW$42))*(AW$3)</f>
        <v>0</v>
      </c>
      <c r="AX21" s="512">
        <f>(SUM('Disc Results'!AX$40:AX$42))*(AX$3)</f>
        <v>0</v>
      </c>
      <c r="AY21" s="512">
        <f>(SUM('Disc Results'!AY$40:AY$42))*(AY$3)</f>
        <v>0</v>
      </c>
      <c r="AZ21" s="512">
        <f>(SUM('Disc Results'!AZ$40:AZ$42))*(AZ$3)</f>
        <v>0</v>
      </c>
    </row>
    <row r="22" spans="1:52" x14ac:dyDescent="0.25">
      <c r="E22" s="386" t="s">
        <v>933</v>
      </c>
      <c r="F22" s="296">
        <f t="shared" ref="F22:F23" si="2">SUM(I22:AZ22)</f>
        <v>0</v>
      </c>
      <c r="G22" t="str">
        <f t="shared" si="1"/>
        <v>2020$ in 2020</v>
      </c>
      <c r="I22" s="512">
        <f>(SUM('Disc Results'!I$43:I$45))*(I$3)</f>
        <v>0</v>
      </c>
      <c r="J22" s="512">
        <f>(SUM('Disc Results'!J$43:J$45))*(J$3)</f>
        <v>0</v>
      </c>
      <c r="K22" s="512">
        <f>(SUM('Disc Results'!K$43:K$45))*(K$3)</f>
        <v>0</v>
      </c>
      <c r="L22" s="512">
        <f>(SUM('Disc Results'!L$43:L$45))*(L$3)</f>
        <v>0</v>
      </c>
      <c r="M22" s="512">
        <f>(SUM('Disc Results'!M$43:M$45))*(M$3)</f>
        <v>0</v>
      </c>
      <c r="N22" s="512">
        <f>(SUM('Disc Results'!N$43:N$45))*(N$3)</f>
        <v>0</v>
      </c>
      <c r="O22" s="512">
        <f>(SUM('Disc Results'!O$43:O$45))*(O$3)</f>
        <v>0</v>
      </c>
      <c r="P22" s="512">
        <f>(SUM('Disc Results'!P$43:P$45))*(P$3)</f>
        <v>0</v>
      </c>
      <c r="Q22" s="512">
        <f>(SUM('Disc Results'!Q$43:Q$45))*(Q$3)</f>
        <v>0</v>
      </c>
      <c r="R22" s="512">
        <f>(SUM('Disc Results'!R$43:R$45))*(R$3)</f>
        <v>0</v>
      </c>
      <c r="S22" s="512">
        <f>(SUM('Disc Results'!S$43:S$45))*(S$3)</f>
        <v>0</v>
      </c>
      <c r="T22" s="512">
        <f>(SUM('Disc Results'!T$43:T$45))*(T$3)</f>
        <v>0</v>
      </c>
      <c r="U22" s="512">
        <f>(SUM('Disc Results'!U$43:U$45))*(U$3)</f>
        <v>0</v>
      </c>
      <c r="V22" s="512">
        <f>(SUM('Disc Results'!V$43:V$45))*(V$3)</f>
        <v>0</v>
      </c>
      <c r="W22" s="512">
        <f>(SUM('Disc Results'!W$43:W$45))*(W$3)</f>
        <v>0</v>
      </c>
      <c r="X22" s="512">
        <f>(SUM('Disc Results'!X$43:X$45))*(X$3)</f>
        <v>0</v>
      </c>
      <c r="Y22" s="512">
        <f>(SUM('Disc Results'!Y$43:Y$45))*(Y$3)</f>
        <v>0</v>
      </c>
      <c r="Z22" s="512">
        <f>(SUM('Disc Results'!Z$43:Z$45))*(Z$3)</f>
        <v>0</v>
      </c>
      <c r="AA22" s="512">
        <f>(SUM('Disc Results'!AA$43:AA$45))*(AA$3)</f>
        <v>0</v>
      </c>
      <c r="AB22" s="512">
        <f>(SUM('Disc Results'!AB$43:AB$45))*(AB$3)</f>
        <v>0</v>
      </c>
      <c r="AC22" s="512">
        <f>(SUM('Disc Results'!AC$43:AC$45))*(AC$3)</f>
        <v>0</v>
      </c>
      <c r="AD22" s="512">
        <f>(SUM('Disc Results'!AD$43:AD$45))*(AD$3)</f>
        <v>0</v>
      </c>
      <c r="AE22" s="512">
        <f>(SUM('Disc Results'!AE$43:AE$45))*(AE$3)</f>
        <v>0</v>
      </c>
      <c r="AF22" s="512">
        <f>(SUM('Disc Results'!AF$43:AF$45))*(AF$3)</f>
        <v>0</v>
      </c>
      <c r="AG22" s="512">
        <f>(SUM('Disc Results'!AG$43:AG$45))*(AG$3)</f>
        <v>0</v>
      </c>
      <c r="AH22" s="512">
        <f>(SUM('Disc Results'!AH$43:AH$45))*(AH$3)</f>
        <v>0</v>
      </c>
      <c r="AI22" s="512">
        <f>(SUM('Disc Results'!AI$43:AI$45))*(AI$3)</f>
        <v>0</v>
      </c>
      <c r="AJ22" s="512">
        <f>(SUM('Disc Results'!AJ$43:AJ$45))*(AJ$3)</f>
        <v>0</v>
      </c>
      <c r="AK22" s="512">
        <f>(SUM('Disc Results'!AK$43:AK$45))*(AK$3)</f>
        <v>0</v>
      </c>
      <c r="AL22" s="512">
        <f>(SUM('Disc Results'!AL$43:AL$45))*(AL$3)</f>
        <v>0</v>
      </c>
      <c r="AM22" s="512">
        <f>(SUM('Disc Results'!AM$43:AM$45))*(AM$3)</f>
        <v>0</v>
      </c>
      <c r="AN22" s="512">
        <f>(SUM('Disc Results'!AN$43:AN$45))*(AN$3)</f>
        <v>0</v>
      </c>
      <c r="AO22" s="512">
        <f>(SUM('Disc Results'!AO$43:AO$45))*(AO$3)</f>
        <v>0</v>
      </c>
      <c r="AP22" s="512">
        <f>(SUM('Disc Results'!AP$43:AP$45))*(AP$3)</f>
        <v>0</v>
      </c>
      <c r="AQ22" s="512">
        <f>(SUM('Disc Results'!AQ$43:AQ$45))*(AQ$3)</f>
        <v>0</v>
      </c>
      <c r="AR22" s="512">
        <f>(SUM('Disc Results'!AR$43:AR$45))*(AR$3)</f>
        <v>0</v>
      </c>
      <c r="AS22" s="512">
        <f>(SUM('Disc Results'!AS$43:AS$45))*(AS$3)</f>
        <v>0</v>
      </c>
      <c r="AT22" s="512">
        <f>(SUM('Disc Results'!AT$43:AT$45))*(AT$3)</f>
        <v>0</v>
      </c>
      <c r="AU22" s="512">
        <f>(SUM('Disc Results'!AU$43:AU$45))*(AU$3)</f>
        <v>0</v>
      </c>
      <c r="AV22" s="512">
        <f>(SUM('Disc Results'!AV$43:AV$45))*(AV$3)</f>
        <v>0</v>
      </c>
      <c r="AW22" s="512">
        <f>(SUM('Disc Results'!AW$43:AW$45))*(AW$3)</f>
        <v>0</v>
      </c>
      <c r="AX22" s="512">
        <f>(SUM('Disc Results'!AX$43:AX$45))*(AX$3)</f>
        <v>0</v>
      </c>
      <c r="AY22" s="512">
        <f>(SUM('Disc Results'!AY$43:AY$45))*(AY$3)</f>
        <v>0</v>
      </c>
      <c r="AZ22" s="512">
        <f>(SUM('Disc Results'!AZ$43:AZ$45))*(AZ$3)</f>
        <v>0</v>
      </c>
    </row>
    <row r="23" spans="1:52" x14ac:dyDescent="0.25">
      <c r="E23" s="386" t="s">
        <v>934</v>
      </c>
      <c r="F23" s="296">
        <f t="shared" si="2"/>
        <v>0</v>
      </c>
      <c r="G23" t="str">
        <f t="shared" si="1"/>
        <v>2020$ in 2020</v>
      </c>
      <c r="I23" s="512">
        <f>(SUM('Disc Results'!I$46:I$48))*(I$3)</f>
        <v>0</v>
      </c>
      <c r="J23" s="512">
        <f>(SUM('Disc Results'!J$46:J$48))*(J$3)</f>
        <v>0</v>
      </c>
      <c r="K23" s="512">
        <f>(SUM('Disc Results'!K$46:K$48))*(K$3)</f>
        <v>0</v>
      </c>
      <c r="L23" s="512">
        <f>(SUM('Disc Results'!L$46:L$48))*(L$3)</f>
        <v>0</v>
      </c>
      <c r="M23" s="512">
        <f>(SUM('Disc Results'!M$46:M$48))*(M$3)</f>
        <v>0</v>
      </c>
      <c r="N23" s="512">
        <f>(SUM('Disc Results'!N$46:N$48))*(N$3)</f>
        <v>0</v>
      </c>
      <c r="O23" s="512">
        <f>(SUM('Disc Results'!O$46:O$48))*(O$3)</f>
        <v>0</v>
      </c>
      <c r="P23" s="512">
        <f>(SUM('Disc Results'!P$46:P$48))*(P$3)</f>
        <v>0</v>
      </c>
      <c r="Q23" s="512">
        <f>(SUM('Disc Results'!Q$46:Q$48))*(Q$3)</f>
        <v>0</v>
      </c>
      <c r="R23" s="512">
        <f>(SUM('Disc Results'!R$46:R$48))*(R$3)</f>
        <v>0</v>
      </c>
      <c r="S23" s="512">
        <f>(SUM('Disc Results'!S$46:S$48))*(S$3)</f>
        <v>0</v>
      </c>
      <c r="T23" s="512">
        <f>(SUM('Disc Results'!T$46:T$48))*(T$3)</f>
        <v>0</v>
      </c>
      <c r="U23" s="512">
        <f>(SUM('Disc Results'!U$46:U$48))*(U$3)</f>
        <v>0</v>
      </c>
      <c r="V23" s="512">
        <f>(SUM('Disc Results'!V$46:V$48))*(V$3)</f>
        <v>0</v>
      </c>
      <c r="W23" s="512">
        <f>(SUM('Disc Results'!W$46:W$48))*(W$3)</f>
        <v>0</v>
      </c>
      <c r="X23" s="512">
        <f>(SUM('Disc Results'!X$46:X$48))*(X$3)</f>
        <v>0</v>
      </c>
      <c r="Y23" s="512">
        <f>(SUM('Disc Results'!Y$46:Y$48))*(Y$3)</f>
        <v>0</v>
      </c>
      <c r="Z23" s="512">
        <f>(SUM('Disc Results'!Z$46:Z$48))*(Z$3)</f>
        <v>0</v>
      </c>
      <c r="AA23" s="512">
        <f>(SUM('Disc Results'!AA$46:AA$48))*(AA$3)</f>
        <v>0</v>
      </c>
      <c r="AB23" s="512">
        <f>(SUM('Disc Results'!AB$46:AB$48))*(AB$3)</f>
        <v>0</v>
      </c>
      <c r="AC23" s="512">
        <f>(SUM('Disc Results'!AC$46:AC$48))*(AC$3)</f>
        <v>0</v>
      </c>
      <c r="AD23" s="512">
        <f>(SUM('Disc Results'!AD$46:AD$48))*(AD$3)</f>
        <v>0</v>
      </c>
      <c r="AE23" s="512">
        <f>(SUM('Disc Results'!AE$46:AE$48))*(AE$3)</f>
        <v>0</v>
      </c>
      <c r="AF23" s="512">
        <f>(SUM('Disc Results'!AF$46:AF$48))*(AF$3)</f>
        <v>0</v>
      </c>
      <c r="AG23" s="512">
        <f>(SUM('Disc Results'!AG$46:AG$48))*(AG$3)</f>
        <v>0</v>
      </c>
      <c r="AH23" s="512">
        <f>(SUM('Disc Results'!AH$46:AH$48))*(AH$3)</f>
        <v>0</v>
      </c>
      <c r="AI23" s="512">
        <f>(SUM('Disc Results'!AI$46:AI$48))*(AI$3)</f>
        <v>0</v>
      </c>
      <c r="AJ23" s="512">
        <f>(SUM('Disc Results'!AJ$46:AJ$48))*(AJ$3)</f>
        <v>0</v>
      </c>
      <c r="AK23" s="512">
        <f>(SUM('Disc Results'!AK$46:AK$48))*(AK$3)</f>
        <v>0</v>
      </c>
      <c r="AL23" s="512">
        <f>(SUM('Disc Results'!AL$46:AL$48))*(AL$3)</f>
        <v>0</v>
      </c>
      <c r="AM23" s="512">
        <f>(SUM('Disc Results'!AM$46:AM$48))*(AM$3)</f>
        <v>0</v>
      </c>
      <c r="AN23" s="512">
        <f>(SUM('Disc Results'!AN$46:AN$48))*(AN$3)</f>
        <v>0</v>
      </c>
      <c r="AO23" s="512">
        <f>(SUM('Disc Results'!AO$46:AO$48))*(AO$3)</f>
        <v>0</v>
      </c>
      <c r="AP23" s="512">
        <f>(SUM('Disc Results'!AP$46:AP$48))*(AP$3)</f>
        <v>0</v>
      </c>
      <c r="AQ23" s="512">
        <f>(SUM('Disc Results'!AQ$46:AQ$48))*(AQ$3)</f>
        <v>0</v>
      </c>
      <c r="AR23" s="512">
        <f>(SUM('Disc Results'!AR$46:AR$48))*(AR$3)</f>
        <v>0</v>
      </c>
      <c r="AS23" s="512">
        <f>(SUM('Disc Results'!AS$46:AS$48))*(AS$3)</f>
        <v>0</v>
      </c>
      <c r="AT23" s="512">
        <f>(SUM('Disc Results'!AT$46:AT$48))*(AT$3)</f>
        <v>0</v>
      </c>
      <c r="AU23" s="512">
        <f>(SUM('Disc Results'!AU$46:AU$48))*(AU$3)</f>
        <v>0</v>
      </c>
      <c r="AV23" s="512">
        <f>(SUM('Disc Results'!AV$46:AV$48))*(AV$3)</f>
        <v>0</v>
      </c>
      <c r="AW23" s="512">
        <f>(SUM('Disc Results'!AW$46:AW$48))*(AW$3)</f>
        <v>0</v>
      </c>
      <c r="AX23" s="512">
        <f>(SUM('Disc Results'!AX$46:AX$48))*(AX$3)</f>
        <v>0</v>
      </c>
      <c r="AY23" s="512">
        <f>(SUM('Disc Results'!AY$46:AY$48))*(AY$3)</f>
        <v>0</v>
      </c>
      <c r="AZ23" s="512">
        <f>(SUM('Disc Results'!AZ$46:AZ$48))*(AZ$3)</f>
        <v>0</v>
      </c>
    </row>
    <row r="24" spans="1:52" x14ac:dyDescent="0.25">
      <c r="E24" s="386" t="s">
        <v>137</v>
      </c>
      <c r="F24" s="296">
        <f t="shared" si="0"/>
        <v>0</v>
      </c>
      <c r="G24" t="str">
        <f>$F$6&amp;"$ in "&amp;$F$7</f>
        <v>2020$ in 2020</v>
      </c>
      <c r="I24" s="512">
        <f>('Disc Results'!I$49)*(I$3)</f>
        <v>0</v>
      </c>
      <c r="J24" s="512">
        <f>('Disc Results'!J$49)*(J$3)</f>
        <v>0</v>
      </c>
      <c r="K24" s="512">
        <f>('Disc Results'!K$49)*(K$3)</f>
        <v>0</v>
      </c>
      <c r="L24" s="512">
        <f>('Disc Results'!L$49)*(L$3)</f>
        <v>0</v>
      </c>
      <c r="M24" s="512">
        <f>('Disc Results'!M$49)*(M$3)</f>
        <v>0</v>
      </c>
      <c r="N24" s="512">
        <f>('Disc Results'!N$49)*(N$3)</f>
        <v>0</v>
      </c>
      <c r="O24" s="512">
        <f>('Disc Results'!O$49)*(O$3)</f>
        <v>0</v>
      </c>
      <c r="P24" s="512">
        <f>('Disc Results'!P$49)*(P$3)</f>
        <v>0</v>
      </c>
      <c r="Q24" s="512">
        <f>('Disc Results'!Q$49)*(Q$3)</f>
        <v>0</v>
      </c>
      <c r="R24" s="512">
        <f>('Disc Results'!R$49)*(R$3)</f>
        <v>0</v>
      </c>
      <c r="S24" s="512">
        <f>('Disc Results'!S$49)*(S$3)</f>
        <v>0</v>
      </c>
      <c r="T24" s="512">
        <f>('Disc Results'!T$49)*(T$3)</f>
        <v>0</v>
      </c>
      <c r="U24" s="512">
        <f>('Disc Results'!U$49)*(U$3)</f>
        <v>0</v>
      </c>
      <c r="V24" s="512">
        <f>('Disc Results'!V$49)*(V$3)</f>
        <v>0</v>
      </c>
      <c r="W24" s="512">
        <f>('Disc Results'!W$49)*(W$3)</f>
        <v>0</v>
      </c>
      <c r="X24" s="512">
        <f>('Disc Results'!X$49)*(X$3)</f>
        <v>0</v>
      </c>
      <c r="Y24" s="512">
        <f>('Disc Results'!Y$49)*(Y$3)</f>
        <v>0</v>
      </c>
      <c r="Z24" s="512">
        <f>('Disc Results'!Z$49)*(Z$3)</f>
        <v>0</v>
      </c>
      <c r="AA24" s="512">
        <f>('Disc Results'!AA$49)*(AA$3)</f>
        <v>0</v>
      </c>
      <c r="AB24" s="512">
        <f>('Disc Results'!AB$49)*(AB$3)</f>
        <v>0</v>
      </c>
      <c r="AC24" s="512">
        <f>('Disc Results'!AC$49)*(AC$3)</f>
        <v>0</v>
      </c>
      <c r="AD24" s="512">
        <f>('Disc Results'!AD$49)*(AD$3)</f>
        <v>0</v>
      </c>
      <c r="AE24" s="512">
        <f>('Disc Results'!AE$49)*(AE$3)</f>
        <v>0</v>
      </c>
      <c r="AF24" s="512">
        <f>('Disc Results'!AF$49)*(AF$3)</f>
        <v>0</v>
      </c>
      <c r="AG24" s="512">
        <f>('Disc Results'!AG$49)*(AG$3)</f>
        <v>0</v>
      </c>
      <c r="AH24" s="512">
        <f>('Disc Results'!AH$49)*(AH$3)</f>
        <v>0</v>
      </c>
      <c r="AI24" s="512">
        <f>('Disc Results'!AI$49)*(AI$3)</f>
        <v>0</v>
      </c>
      <c r="AJ24" s="512">
        <f>('Disc Results'!AJ$49)*(AJ$3)</f>
        <v>0</v>
      </c>
      <c r="AK24" s="512">
        <f>('Disc Results'!AK$49)*(AK$3)</f>
        <v>0</v>
      </c>
      <c r="AL24" s="512">
        <f>('Disc Results'!AL$49)*(AL$3)</f>
        <v>0</v>
      </c>
      <c r="AM24" s="512">
        <f>('Disc Results'!AM$49)*(AM$3)</f>
        <v>0</v>
      </c>
      <c r="AN24" s="512">
        <f>('Disc Results'!AN$49)*(AN$3)</f>
        <v>0</v>
      </c>
      <c r="AO24" s="512">
        <f>('Disc Results'!AO$49)*(AO$3)</f>
        <v>0</v>
      </c>
      <c r="AP24" s="512">
        <f>('Disc Results'!AP$49)*(AP$3)</f>
        <v>0</v>
      </c>
      <c r="AQ24" s="512">
        <f>('Disc Results'!AQ$49)*(AQ$3)</f>
        <v>0</v>
      </c>
      <c r="AR24" s="512">
        <f>('Disc Results'!AR$49)*(AR$3)</f>
        <v>0</v>
      </c>
      <c r="AS24" s="512">
        <f>('Disc Results'!AS$49)*(AS$3)</f>
        <v>0</v>
      </c>
      <c r="AT24" s="512">
        <f>('Disc Results'!AT$49)*(AT$3)</f>
        <v>0</v>
      </c>
      <c r="AU24" s="512">
        <f>('Disc Results'!AU$49)*(AU$3)</f>
        <v>0</v>
      </c>
      <c r="AV24" s="512">
        <f>('Disc Results'!AV$49)*(AV$3)</f>
        <v>0</v>
      </c>
      <c r="AW24" s="512">
        <f>('Disc Results'!AW$49)*(AW$3)</f>
        <v>0</v>
      </c>
      <c r="AX24" s="512">
        <f>('Disc Results'!AX$49)*(AX$3)</f>
        <v>0</v>
      </c>
      <c r="AY24" s="512">
        <f>('Disc Results'!AY$49)*(AY$3)</f>
        <v>0</v>
      </c>
      <c r="AZ24" s="512">
        <f>('Disc Results'!AZ$49)*(AZ$3)</f>
        <v>0</v>
      </c>
    </row>
    <row r="25" spans="1:52" x14ac:dyDescent="0.25">
      <c r="E25" s="386" t="s">
        <v>935</v>
      </c>
      <c r="F25" s="296">
        <f t="shared" si="0"/>
        <v>618517.75109200552</v>
      </c>
      <c r="G25" t="str">
        <f>$F$6&amp;"$ in "&amp;$F$7</f>
        <v>2020$ in 2020</v>
      </c>
      <c r="I25" s="512">
        <f>(SUM('Disc Results'!I$50:I$51))*(I$3)</f>
        <v>0</v>
      </c>
      <c r="J25" s="512">
        <f>(SUM('Disc Results'!J$50:J$51))*(J$3)</f>
        <v>0</v>
      </c>
      <c r="K25" s="512">
        <f>(SUM('Disc Results'!K$50:K$51))*(K$3)</f>
        <v>0</v>
      </c>
      <c r="L25" s="512">
        <f>(SUM('Disc Results'!L$50:L$51))*(L$3)</f>
        <v>0</v>
      </c>
      <c r="M25" s="512">
        <f>(SUM('Disc Results'!M$50:M$51))*(M$3)</f>
        <v>0</v>
      </c>
      <c r="N25" s="512">
        <f>(SUM('Disc Results'!N$50:N$51))*(N$3)</f>
        <v>982590.50008118525</v>
      </c>
      <c r="O25" s="512">
        <f>(SUM('Disc Results'!O$50:O$51))*(O$3)</f>
        <v>0</v>
      </c>
      <c r="P25" s="512">
        <f>(SUM('Disc Results'!P$50:P$51))*(P$3)</f>
        <v>0</v>
      </c>
      <c r="Q25" s="512">
        <f>(SUM('Disc Results'!Q$50:Q$51))*(Q$3)</f>
        <v>-36093.894258122644</v>
      </c>
      <c r="R25" s="512">
        <f>(SUM('Disc Results'!R$50:R$51))*(R$3)</f>
        <v>-33732.611456189385</v>
      </c>
      <c r="S25" s="512">
        <f>(SUM('Disc Results'!S$50:S$51))*(S$3)</f>
        <v>-31525.805099242418</v>
      </c>
      <c r="T25" s="512">
        <f>(SUM('Disc Results'!T$50:T$51))*(T$3)</f>
        <v>-29463.369251628425</v>
      </c>
      <c r="U25" s="512">
        <f>(SUM('Disc Results'!U$50:U$51))*(U$3)</f>
        <v>-27535.859113671428</v>
      </c>
      <c r="V25" s="512">
        <f>(SUM('Disc Results'!V$50:V$51))*(V$3)</f>
        <v>-25734.447769786377</v>
      </c>
      <c r="W25" s="512">
        <f>(SUM('Disc Results'!W$50:W$51))*(W$3)</f>
        <v>-24050.885766155498</v>
      </c>
      <c r="X25" s="512">
        <f>(SUM('Disc Results'!X$50:X$51))*(X$3)</f>
        <v>-22477.463332855601</v>
      </c>
      <c r="Y25" s="512">
        <f>(SUM('Disc Results'!Y$50:Y$51))*(Y$3)</f>
        <v>-21006.975077435145</v>
      </c>
      <c r="Z25" s="512">
        <f>(SUM('Disc Results'!Z$50:Z$51))*(Z$3)</f>
        <v>-19632.686988257145</v>
      </c>
      <c r="AA25" s="512">
        <f>(SUM('Disc Results'!AA$50:AA$51))*(AA$3)</f>
        <v>-18348.305596502003</v>
      </c>
      <c r="AB25" s="512">
        <f>(SUM('Disc Results'!AB$50:AB$51))*(AB$3)</f>
        <v>-17147.949155609349</v>
      </c>
      <c r="AC25" s="512">
        <f>(SUM('Disc Results'!AC$50:AC$51))*(AC$3)</f>
        <v>340109.89498664439</v>
      </c>
      <c r="AD25" s="512">
        <f>(SUM('Disc Results'!AD$50:AD$51))*(AD$3)</f>
        <v>-14977.682902969123</v>
      </c>
      <c r="AE25" s="512">
        <f>(SUM('Disc Results'!AE$50:AE$51))*(AE$3)</f>
        <v>-325060.82312778261</v>
      </c>
      <c r="AF25" s="512">
        <f>(SUM('Disc Results'!AF$50:AF$51))*(AF$3)</f>
        <v>-13082.088307248774</v>
      </c>
      <c r="AG25" s="512">
        <f>(SUM('Disc Results'!AG$50:AG$51))*(AG$3)</f>
        <v>-12226.250754438108</v>
      </c>
      <c r="AH25" s="512">
        <f>(SUM('Disc Results'!AH$50:AH$51))*(AH$3)</f>
        <v>-11426.40257424122</v>
      </c>
      <c r="AI25" s="512">
        <f>(SUM('Disc Results'!AI$50:AI$51))*(AI$3)</f>
        <v>-10678.880910505815</v>
      </c>
      <c r="AJ25" s="512">
        <f>(SUM('Disc Results'!AJ$50:AJ$51))*(AJ$3)</f>
        <v>-9980.2625331830022</v>
      </c>
      <c r="AK25" s="512">
        <f>(SUM('Disc Results'!AK$50:AK$51))*(AK$3)</f>
        <v>0</v>
      </c>
      <c r="AL25" s="512">
        <f>(SUM('Disc Results'!AL$50:AL$51))*(AL$3)</f>
        <v>0</v>
      </c>
      <c r="AM25" s="512">
        <f>(SUM('Disc Results'!AM$50:AM$51))*(AM$3)</f>
        <v>0</v>
      </c>
      <c r="AN25" s="512">
        <f>(SUM('Disc Results'!AN$50:AN$51))*(AN$3)</f>
        <v>0</v>
      </c>
      <c r="AO25" s="512">
        <f>(SUM('Disc Results'!AO$50:AO$51))*(AO$3)</f>
        <v>0</v>
      </c>
      <c r="AP25" s="512">
        <f>(SUM('Disc Results'!AP$50:AP$51))*(AP$3)</f>
        <v>0</v>
      </c>
      <c r="AQ25" s="512">
        <f>(SUM('Disc Results'!AQ$50:AQ$51))*(AQ$3)</f>
        <v>0</v>
      </c>
      <c r="AR25" s="512">
        <f>(SUM('Disc Results'!AR$50:AR$51))*(AR$3)</f>
        <v>0</v>
      </c>
      <c r="AS25" s="512">
        <f>(SUM('Disc Results'!AS$50:AS$51))*(AS$3)</f>
        <v>0</v>
      </c>
      <c r="AT25" s="512">
        <f>(SUM('Disc Results'!AT$50:AT$51))*(AT$3)</f>
        <v>0</v>
      </c>
      <c r="AU25" s="512">
        <f>(SUM('Disc Results'!AU$50:AU$51))*(AU$3)</f>
        <v>0</v>
      </c>
      <c r="AV25" s="512">
        <f>(SUM('Disc Results'!AV$50:AV$51))*(AV$3)</f>
        <v>0</v>
      </c>
      <c r="AW25" s="512">
        <f>(SUM('Disc Results'!AW$50:AW$51))*(AW$3)</f>
        <v>0</v>
      </c>
      <c r="AX25" s="512">
        <f>(SUM('Disc Results'!AX$50:AX$51))*(AX$3)</f>
        <v>0</v>
      </c>
      <c r="AY25" s="512">
        <f>(SUM('Disc Results'!AY$50:AY$51))*(AY$3)</f>
        <v>0</v>
      </c>
      <c r="AZ25" s="512">
        <f>(SUM('Disc Results'!AZ$50:AZ$51))*(AZ$3)</f>
        <v>0</v>
      </c>
    </row>
    <row r="26" spans="1:52" x14ac:dyDescent="0.25">
      <c r="E26" s="387" t="s">
        <v>936</v>
      </c>
      <c r="F26" s="388">
        <f>SUM(F13:F25)</f>
        <v>28526894.156346302</v>
      </c>
      <c r="G26" s="19" t="str">
        <f t="shared" si="1"/>
        <v>2020$ in 2020</v>
      </c>
      <c r="H26" s="19"/>
      <c r="I26" s="513">
        <f t="shared" ref="I26:AZ26" si="3">SUM(I13:I25)</f>
        <v>0</v>
      </c>
      <c r="J26" s="513">
        <f t="shared" si="3"/>
        <v>0</v>
      </c>
      <c r="K26" s="513">
        <f t="shared" si="3"/>
        <v>0</v>
      </c>
      <c r="L26" s="513">
        <f t="shared" si="3"/>
        <v>0</v>
      </c>
      <c r="M26" s="513">
        <f t="shared" si="3"/>
        <v>0</v>
      </c>
      <c r="N26" s="513">
        <f t="shared" si="3"/>
        <v>982590.50008118525</v>
      </c>
      <c r="O26" s="513">
        <f t="shared" si="3"/>
        <v>0</v>
      </c>
      <c r="P26" s="513">
        <f t="shared" si="3"/>
        <v>0</v>
      </c>
      <c r="Q26" s="513">
        <f t="shared" si="3"/>
        <v>2425918.53717739</v>
      </c>
      <c r="R26" s="513">
        <f t="shared" si="3"/>
        <v>2267213.5861470932</v>
      </c>
      <c r="S26" s="513">
        <f t="shared" si="3"/>
        <v>2118891.2020066292</v>
      </c>
      <c r="T26" s="513">
        <f t="shared" si="3"/>
        <v>1980272.1514080644</v>
      </c>
      <c r="U26" s="513">
        <f t="shared" si="3"/>
        <v>1850721.6368299671</v>
      </c>
      <c r="V26" s="513">
        <f t="shared" si="3"/>
        <v>1729646.3895607165</v>
      </c>
      <c r="W26" s="513">
        <f t="shared" si="3"/>
        <v>1616491.952860483</v>
      </c>
      <c r="X26" s="513">
        <f t="shared" si="3"/>
        <v>1510740.1428602643</v>
      </c>
      <c r="Y26" s="513">
        <f t="shared" si="3"/>
        <v>1411906.6755703406</v>
      </c>
      <c r="Z26" s="513">
        <f t="shared" si="3"/>
        <v>1319538.9491311596</v>
      </c>
      <c r="AA26" s="513">
        <f t="shared" si="3"/>
        <v>1233213.9711506162</v>
      </c>
      <c r="AB26" s="513">
        <f t="shared" si="3"/>
        <v>1152536.4216360899</v>
      </c>
      <c r="AC26" s="513">
        <f t="shared" si="3"/>
        <v>1433272.8583433728</v>
      </c>
      <c r="AD26" s="513">
        <f t="shared" si="3"/>
        <v>1006669.9464023846</v>
      </c>
      <c r="AE26" s="513">
        <f t="shared" si="3"/>
        <v>629750.04538189364</v>
      </c>
      <c r="AF26" s="513">
        <f t="shared" si="3"/>
        <v>879264.51777656085</v>
      </c>
      <c r="AG26" s="513">
        <f t="shared" si="3"/>
        <v>821742.53997809417</v>
      </c>
      <c r="AH26" s="513">
        <f t="shared" si="3"/>
        <v>767983.68222251791</v>
      </c>
      <c r="AI26" s="513">
        <f t="shared" si="3"/>
        <v>717741.75908646546</v>
      </c>
      <c r="AJ26" s="513">
        <f t="shared" si="3"/>
        <v>670786.69073501416</v>
      </c>
      <c r="AK26" s="513">
        <f t="shared" si="3"/>
        <v>0</v>
      </c>
      <c r="AL26" s="513">
        <f t="shared" si="3"/>
        <v>0</v>
      </c>
      <c r="AM26" s="513">
        <f t="shared" si="3"/>
        <v>0</v>
      </c>
      <c r="AN26" s="513">
        <f t="shared" si="3"/>
        <v>0</v>
      </c>
      <c r="AO26" s="513">
        <f t="shared" si="3"/>
        <v>0</v>
      </c>
      <c r="AP26" s="513">
        <f t="shared" si="3"/>
        <v>0</v>
      </c>
      <c r="AQ26" s="513">
        <f t="shared" si="3"/>
        <v>0</v>
      </c>
      <c r="AR26" s="513">
        <f t="shared" si="3"/>
        <v>0</v>
      </c>
      <c r="AS26" s="513">
        <f t="shared" si="3"/>
        <v>0</v>
      </c>
      <c r="AT26" s="513">
        <f t="shared" si="3"/>
        <v>0</v>
      </c>
      <c r="AU26" s="513">
        <f t="shared" si="3"/>
        <v>0</v>
      </c>
      <c r="AV26" s="513">
        <f t="shared" si="3"/>
        <v>0</v>
      </c>
      <c r="AW26" s="513">
        <f t="shared" si="3"/>
        <v>0</v>
      </c>
      <c r="AX26" s="513">
        <f t="shared" si="3"/>
        <v>0</v>
      </c>
      <c r="AY26" s="513">
        <f t="shared" si="3"/>
        <v>0</v>
      </c>
      <c r="AZ26" s="513">
        <f t="shared" si="3"/>
        <v>0</v>
      </c>
    </row>
    <row r="27" spans="1:52" x14ac:dyDescent="0.25">
      <c r="A27" s="248"/>
      <c r="B27" s="244"/>
      <c r="D27" s="244"/>
      <c r="E27" s="386"/>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4"/>
      <c r="AJ27" s="244"/>
      <c r="AK27" s="244"/>
      <c r="AL27" s="244"/>
      <c r="AM27" s="244"/>
      <c r="AN27" s="244"/>
      <c r="AO27" s="244"/>
      <c r="AP27" s="244"/>
      <c r="AQ27" s="244"/>
      <c r="AR27" s="244"/>
      <c r="AS27" s="244"/>
      <c r="AT27" s="244"/>
      <c r="AU27" s="244"/>
      <c r="AV27" s="244"/>
      <c r="AW27" s="244"/>
      <c r="AX27" s="244"/>
      <c r="AY27" s="244"/>
      <c r="AZ27" s="244"/>
    </row>
    <row r="28" spans="1:52" x14ac:dyDescent="0.25">
      <c r="A28" s="315"/>
      <c r="B28" s="344"/>
      <c r="D28" s="344"/>
      <c r="E28" s="386" t="str">
        <f>E13</f>
        <v>Travel Time</v>
      </c>
      <c r="F28" s="389">
        <f>IF(F$26=0,0,F13/$F$26)</f>
        <v>0.51846060817922868</v>
      </c>
      <c r="G28" s="344" t="s">
        <v>409</v>
      </c>
      <c r="H28" s="344"/>
      <c r="I28" s="344"/>
      <c r="J28" s="344"/>
      <c r="K28" s="344"/>
      <c r="L28" s="344"/>
      <c r="M28" s="344"/>
      <c r="N28" s="344"/>
      <c r="O28" s="344"/>
      <c r="P28" s="344"/>
      <c r="Q28" s="344"/>
      <c r="R28" s="344"/>
      <c r="S28" s="344"/>
      <c r="T28" s="344"/>
      <c r="U28" s="344"/>
      <c r="V28" s="344"/>
      <c r="W28" s="344"/>
      <c r="X28" s="344"/>
      <c r="Y28" s="344"/>
      <c r="Z28" s="344"/>
      <c r="AA28" s="344"/>
      <c r="AB28" s="344"/>
      <c r="AC28" s="344"/>
      <c r="AD28" s="344"/>
      <c r="AE28" s="344"/>
      <c r="AF28" s="344"/>
      <c r="AG28" s="344"/>
      <c r="AH28" s="344"/>
      <c r="AI28" s="344"/>
      <c r="AJ28" s="344"/>
      <c r="AK28" s="344"/>
      <c r="AL28" s="344"/>
      <c r="AM28" s="344"/>
      <c r="AN28" s="344"/>
      <c r="AO28" s="344"/>
      <c r="AP28" s="344"/>
      <c r="AQ28" s="344"/>
      <c r="AR28" s="344"/>
      <c r="AS28" s="344"/>
      <c r="AT28" s="344"/>
      <c r="AU28" s="344"/>
      <c r="AV28" s="344"/>
      <c r="AW28" s="344"/>
      <c r="AX28" s="344"/>
      <c r="AY28" s="344"/>
      <c r="AZ28" s="344"/>
    </row>
    <row r="29" spans="1:52" x14ac:dyDescent="0.25">
      <c r="A29" s="248"/>
      <c r="B29" s="244"/>
      <c r="D29" s="244"/>
      <c r="E29" s="386" t="str">
        <f t="shared" ref="E29:E41" si="4">E14</f>
        <v>Emissions</v>
      </c>
      <c r="F29" s="389">
        <f t="shared" ref="F29:F41" si="5">IF(F$26=0,0,F14/$F$26)</f>
        <v>0</v>
      </c>
      <c r="G29" s="344" t="s">
        <v>409</v>
      </c>
      <c r="H29" s="344"/>
      <c r="I29" s="244"/>
      <c r="J29" s="244"/>
      <c r="K29" s="244"/>
      <c r="L29" s="244"/>
      <c r="M29" s="244"/>
      <c r="N29" s="244"/>
      <c r="O29" s="244"/>
      <c r="P29" s="244"/>
      <c r="Q29" s="244"/>
      <c r="R29" s="244"/>
      <c r="S29" s="244"/>
      <c r="T29" s="244"/>
      <c r="U29" s="244"/>
      <c r="V29" s="244"/>
      <c r="W29" s="244"/>
      <c r="X29" s="244"/>
      <c r="Y29" s="244"/>
      <c r="Z29" s="244"/>
      <c r="AA29" s="244"/>
      <c r="AB29" s="244"/>
      <c r="AC29" s="244"/>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244"/>
      <c r="AZ29" s="244"/>
    </row>
    <row r="30" spans="1:52" x14ac:dyDescent="0.25">
      <c r="A30" s="248"/>
      <c r="B30" s="244"/>
      <c r="D30" s="244"/>
      <c r="E30" s="386" t="str">
        <f t="shared" si="4"/>
        <v>Safety</v>
      </c>
      <c r="F30" s="389">
        <f t="shared" si="5"/>
        <v>0.4598574748303651</v>
      </c>
      <c r="G30" s="344" t="s">
        <v>409</v>
      </c>
      <c r="H30" s="344"/>
      <c r="I30" s="244"/>
      <c r="J30" s="244"/>
      <c r="K30" s="244"/>
      <c r="L30" s="244"/>
      <c r="M30" s="244"/>
      <c r="N30" s="244"/>
      <c r="O30" s="244"/>
      <c r="P30" s="244"/>
      <c r="Q30" s="244"/>
      <c r="R30" s="244"/>
      <c r="S30" s="244"/>
      <c r="T30" s="244"/>
      <c r="U30" s="244"/>
      <c r="V30" s="244"/>
      <c r="W30" s="244"/>
      <c r="X30" s="244"/>
      <c r="Y30" s="244"/>
      <c r="Z30" s="244"/>
      <c r="AA30" s="244"/>
      <c r="AB30" s="244"/>
      <c r="AC30" s="244"/>
      <c r="AD30" s="244"/>
      <c r="AE30" s="244"/>
      <c r="AF30" s="244"/>
      <c r="AG30" s="244"/>
      <c r="AH30" s="244"/>
      <c r="AI30" s="244"/>
      <c r="AJ30" s="244"/>
      <c r="AK30" s="244"/>
      <c r="AL30" s="244"/>
      <c r="AM30" s="244"/>
      <c r="AN30" s="244"/>
      <c r="AO30" s="244"/>
      <c r="AP30" s="244"/>
      <c r="AQ30" s="244"/>
      <c r="AR30" s="244"/>
      <c r="AS30" s="244"/>
      <c r="AT30" s="244"/>
      <c r="AU30" s="244"/>
      <c r="AV30" s="244"/>
      <c r="AW30" s="244"/>
      <c r="AX30" s="244"/>
      <c r="AY30" s="244"/>
      <c r="AZ30" s="244"/>
    </row>
    <row r="31" spans="1:52" x14ac:dyDescent="0.25">
      <c r="A31" s="248"/>
      <c r="B31" s="244"/>
      <c r="D31" s="244"/>
      <c r="E31" s="386" t="str">
        <f t="shared" si="4"/>
        <v>Vehicle O&amp;M (includes fuel)</v>
      </c>
      <c r="F31" s="389">
        <f t="shared" si="5"/>
        <v>0</v>
      </c>
      <c r="G31" s="344" t="s">
        <v>409</v>
      </c>
      <c r="H31" s="344"/>
      <c r="I31" s="244"/>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4"/>
      <c r="AJ31" s="244"/>
      <c r="AK31" s="244"/>
      <c r="AL31" s="244"/>
      <c r="AM31" s="244"/>
      <c r="AN31" s="244"/>
      <c r="AO31" s="244"/>
      <c r="AP31" s="244"/>
      <c r="AQ31" s="244"/>
      <c r="AR31" s="244"/>
      <c r="AS31" s="244"/>
      <c r="AT31" s="244"/>
      <c r="AU31" s="244"/>
      <c r="AV31" s="244"/>
      <c r="AW31" s="244"/>
      <c r="AX31" s="244"/>
      <c r="AY31" s="244"/>
      <c r="AZ31" s="244"/>
    </row>
    <row r="32" spans="1:52" x14ac:dyDescent="0.25">
      <c r="A32" s="248"/>
      <c r="B32" s="244"/>
      <c r="D32" s="244"/>
      <c r="E32" s="386" t="str">
        <f t="shared" si="4"/>
        <v>Pavement Damage</v>
      </c>
      <c r="F32" s="389">
        <f t="shared" si="5"/>
        <v>0</v>
      </c>
      <c r="G32" s="344" t="s">
        <v>409</v>
      </c>
      <c r="H32" s="3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c r="AM32" s="244"/>
      <c r="AN32" s="244"/>
      <c r="AO32" s="244"/>
      <c r="AP32" s="244"/>
      <c r="AQ32" s="244"/>
      <c r="AR32" s="244"/>
      <c r="AS32" s="244"/>
      <c r="AT32" s="244"/>
      <c r="AU32" s="244"/>
      <c r="AV32" s="244"/>
      <c r="AW32" s="244"/>
      <c r="AX32" s="244"/>
      <c r="AY32" s="244"/>
      <c r="AZ32" s="244"/>
    </row>
    <row r="33" spans="1:52" x14ac:dyDescent="0.25">
      <c r="A33" s="248"/>
      <c r="B33" s="244"/>
      <c r="D33" s="244"/>
      <c r="E33" s="386" t="str">
        <f t="shared" si="4"/>
        <v>Congestion</v>
      </c>
      <c r="F33" s="389">
        <f t="shared" si="5"/>
        <v>0</v>
      </c>
      <c r="G33" s="344" t="s">
        <v>409</v>
      </c>
      <c r="H33" s="3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c r="AS33" s="244"/>
      <c r="AT33" s="244"/>
      <c r="AU33" s="244"/>
      <c r="AV33" s="244"/>
      <c r="AW33" s="244"/>
      <c r="AX33" s="244"/>
      <c r="AY33" s="244"/>
      <c r="AZ33" s="244"/>
    </row>
    <row r="34" spans="1:52" x14ac:dyDescent="0.25">
      <c r="E34" s="386" t="str">
        <f t="shared" si="4"/>
        <v>Noise</v>
      </c>
      <c r="F34" s="389">
        <f t="shared" si="5"/>
        <v>0</v>
      </c>
      <c r="G34" s="344" t="s">
        <v>409</v>
      </c>
      <c r="H34" s="344"/>
      <c r="I34" s="244"/>
      <c r="J34" s="244"/>
      <c r="K34" s="244"/>
      <c r="L34" s="244"/>
      <c r="M34" s="244"/>
      <c r="N34" s="244"/>
      <c r="O34" s="244"/>
      <c r="P34" s="244"/>
      <c r="Q34" s="244"/>
      <c r="R34" s="244"/>
      <c r="S34" s="244"/>
      <c r="T34" s="244"/>
      <c r="U34" s="244"/>
      <c r="V34" s="244"/>
      <c r="W34" s="244"/>
      <c r="X34" s="244"/>
      <c r="Y34" s="244"/>
      <c r="Z34" s="244"/>
      <c r="AA34" s="244"/>
      <c r="AB34" s="244"/>
      <c r="AC34" s="244"/>
      <c r="AD34" s="244"/>
      <c r="AE34" s="244"/>
      <c r="AF34" s="244"/>
      <c r="AG34" s="244"/>
      <c r="AH34" s="244"/>
      <c r="AI34" s="244"/>
      <c r="AJ34" s="244"/>
      <c r="AK34" s="244"/>
      <c r="AL34" s="244"/>
      <c r="AM34" s="244"/>
      <c r="AN34" s="244"/>
      <c r="AO34" s="244"/>
      <c r="AP34" s="244"/>
      <c r="AQ34" s="244"/>
      <c r="AR34" s="244"/>
      <c r="AS34" s="244"/>
      <c r="AT34" s="244"/>
      <c r="AU34" s="244"/>
      <c r="AV34" s="244"/>
      <c r="AW34" s="244"/>
      <c r="AX34" s="244"/>
      <c r="AY34" s="244"/>
      <c r="AZ34" s="244"/>
    </row>
    <row r="35" spans="1:52" x14ac:dyDescent="0.25">
      <c r="A35" s="248"/>
      <c r="B35" s="244"/>
      <c r="D35" s="244"/>
      <c r="E35" s="386" t="str">
        <f t="shared" si="4"/>
        <v xml:space="preserve">Active Transportation </v>
      </c>
      <c r="F35" s="389">
        <f t="shared" si="5"/>
        <v>0</v>
      </c>
      <c r="G35" s="344" t="s">
        <v>409</v>
      </c>
      <c r="H35" s="3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c r="AS35" s="244"/>
      <c r="AT35" s="244"/>
      <c r="AU35" s="244"/>
      <c r="AV35" s="244"/>
      <c r="AW35" s="244"/>
      <c r="AX35" s="244"/>
      <c r="AY35" s="244"/>
      <c r="AZ35" s="244"/>
    </row>
    <row r="36" spans="1:52" x14ac:dyDescent="0.25">
      <c r="A36" s="244"/>
      <c r="B36" s="244"/>
      <c r="D36" s="244"/>
      <c r="E36" s="386" t="str">
        <f t="shared" si="4"/>
        <v>Health</v>
      </c>
      <c r="F36" s="389">
        <f t="shared" si="5"/>
        <v>0</v>
      </c>
      <c r="G36" s="344" t="s">
        <v>409</v>
      </c>
      <c r="H36" s="3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c r="AM36" s="244"/>
      <c r="AN36" s="244"/>
      <c r="AO36" s="244"/>
      <c r="AP36" s="244"/>
      <c r="AQ36" s="244"/>
      <c r="AR36" s="244"/>
      <c r="AS36" s="244"/>
      <c r="AT36" s="244"/>
      <c r="AU36" s="244"/>
      <c r="AV36" s="244"/>
      <c r="AW36" s="244"/>
      <c r="AX36" s="244"/>
      <c r="AY36" s="244"/>
      <c r="AZ36" s="244"/>
    </row>
    <row r="37" spans="1:52" x14ac:dyDescent="0.25">
      <c r="E37" s="386" t="str">
        <f t="shared" si="4"/>
        <v>Facility Amenities</v>
      </c>
      <c r="F37" s="389">
        <f t="shared" si="5"/>
        <v>0</v>
      </c>
      <c r="G37" s="344" t="s">
        <v>409</v>
      </c>
      <c r="H37" s="344"/>
    </row>
    <row r="38" spans="1:52" x14ac:dyDescent="0.25">
      <c r="E38" s="386" t="str">
        <f t="shared" si="4"/>
        <v>Vehicle Amenities</v>
      </c>
      <c r="F38" s="389">
        <f t="shared" si="5"/>
        <v>0</v>
      </c>
      <c r="G38" s="344" t="s">
        <v>409</v>
      </c>
      <c r="H38" s="344"/>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row>
    <row r="39" spans="1:52" x14ac:dyDescent="0.25">
      <c r="E39" s="386" t="str">
        <f t="shared" si="4"/>
        <v>Residual Value</v>
      </c>
      <c r="F39" s="389">
        <f t="shared" si="5"/>
        <v>0</v>
      </c>
      <c r="G39" s="344" t="s">
        <v>409</v>
      </c>
      <c r="H39" s="344"/>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row>
    <row r="40" spans="1:52" x14ac:dyDescent="0.25">
      <c r="E40" s="386" t="str">
        <f t="shared" si="4"/>
        <v>Change in O&amp;M / R&amp;R Costs</v>
      </c>
      <c r="F40" s="389">
        <f t="shared" si="5"/>
        <v>2.1681916990406246E-2</v>
      </c>
      <c r="G40" s="344" t="s">
        <v>409</v>
      </c>
      <c r="H40" s="344"/>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row>
    <row r="41" spans="1:52" x14ac:dyDescent="0.25">
      <c r="E41" s="386" t="str">
        <f t="shared" si="4"/>
        <v>Total</v>
      </c>
      <c r="F41" s="389">
        <f t="shared" si="5"/>
        <v>1</v>
      </c>
      <c r="G41" s="344" t="s">
        <v>409</v>
      </c>
      <c r="H41" s="344"/>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x14ac:dyDescent="0.25">
      <c r="E42" s="386"/>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row>
    <row r="43" spans="1:52" x14ac:dyDescent="0.25">
      <c r="A43" s="19" t="s">
        <v>937</v>
      </c>
      <c r="E43" s="386"/>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c r="AG43" s="390"/>
      <c r="AH43" s="390"/>
      <c r="AI43" s="390"/>
      <c r="AJ43" s="390"/>
      <c r="AK43" s="390"/>
      <c r="AL43" s="390"/>
      <c r="AM43" s="390"/>
      <c r="AN43" s="390"/>
      <c r="AO43" s="390"/>
      <c r="AP43" s="390"/>
      <c r="AQ43" s="390"/>
      <c r="AR43" s="390"/>
      <c r="AS43" s="390"/>
      <c r="AT43" s="390"/>
      <c r="AU43" s="390"/>
      <c r="AV43" s="390"/>
      <c r="AW43" s="390"/>
      <c r="AX43" s="390"/>
      <c r="AY43" s="390"/>
      <c r="AZ43" s="390"/>
    </row>
    <row r="44" spans="1:52" x14ac:dyDescent="0.25">
      <c r="E44" s="391" t="s">
        <v>938</v>
      </c>
      <c r="F44" s="296">
        <f>SUM(I44:AZ44)</f>
        <v>28526894.156346306</v>
      </c>
      <c r="G44" t="str">
        <f>$F$6&amp;"$ in "&amp;$F$7</f>
        <v>2020$ in 2020</v>
      </c>
      <c r="I44" s="296">
        <f>'Disc Results'!I$53*I$3</f>
        <v>0</v>
      </c>
      <c r="J44" s="296">
        <f>'Disc Results'!J$53*J$3</f>
        <v>0</v>
      </c>
      <c r="K44" s="296">
        <f>'Disc Results'!K$53*K$3</f>
        <v>0</v>
      </c>
      <c r="L44" s="296">
        <f>'Disc Results'!L$53*L$3</f>
        <v>0</v>
      </c>
      <c r="M44" s="296">
        <f>'Disc Results'!M$53*M$3</f>
        <v>0</v>
      </c>
      <c r="N44" s="296">
        <f>'Disc Results'!N$53*N$3</f>
        <v>982590.50008118525</v>
      </c>
      <c r="O44" s="296">
        <f>'Disc Results'!O$53*O$3</f>
        <v>0</v>
      </c>
      <c r="P44" s="296">
        <f>'Disc Results'!P$53*P$3</f>
        <v>0</v>
      </c>
      <c r="Q44" s="296">
        <f>'Disc Results'!Q$53*Q$3</f>
        <v>2425918.53717739</v>
      </c>
      <c r="R44" s="296">
        <f>'Disc Results'!R$53*R$3</f>
        <v>2267213.5861470932</v>
      </c>
      <c r="S44" s="296">
        <f>'Disc Results'!S$53*S$3</f>
        <v>2118891.2020066292</v>
      </c>
      <c r="T44" s="296">
        <f>'Disc Results'!T$53*T$3</f>
        <v>1980272.1514080644</v>
      </c>
      <c r="U44" s="296">
        <f>'Disc Results'!U$53*U$3</f>
        <v>1850721.6368299669</v>
      </c>
      <c r="V44" s="296">
        <f>'Disc Results'!V$53*V$3</f>
        <v>1729646.3895607165</v>
      </c>
      <c r="W44" s="296">
        <f>'Disc Results'!W$53*W$3</f>
        <v>1616491.952860483</v>
      </c>
      <c r="X44" s="296">
        <f>'Disc Results'!X$53*X$3</f>
        <v>1510740.1428602643</v>
      </c>
      <c r="Y44" s="296">
        <f>'Disc Results'!Y$53*Y$3</f>
        <v>1411906.6755703406</v>
      </c>
      <c r="Z44" s="296">
        <f>'Disc Results'!Z$53*Z$3</f>
        <v>1319538.9491311596</v>
      </c>
      <c r="AA44" s="296">
        <f>'Disc Results'!AA$53*AA$3</f>
        <v>1233213.9711506162</v>
      </c>
      <c r="AB44" s="296">
        <f>'Disc Results'!AB$53*AB$3</f>
        <v>1152536.4216360897</v>
      </c>
      <c r="AC44" s="296">
        <f>'Disc Results'!AC$53*AC$3</f>
        <v>1433272.8583433731</v>
      </c>
      <c r="AD44" s="296">
        <f>'Disc Results'!AD$53*AD$3</f>
        <v>1006669.9464023846</v>
      </c>
      <c r="AE44" s="296">
        <f>'Disc Results'!AE$53*AE$3</f>
        <v>629750.04538189387</v>
      </c>
      <c r="AF44" s="296">
        <f>'Disc Results'!AF$53*AF$3</f>
        <v>879264.51777656085</v>
      </c>
      <c r="AG44" s="296">
        <f>'Disc Results'!AG$53*AG$3</f>
        <v>821742.53997809417</v>
      </c>
      <c r="AH44" s="296">
        <f>'Disc Results'!AH$53*AH$3</f>
        <v>767983.68222251791</v>
      </c>
      <c r="AI44" s="296">
        <f>'Disc Results'!AI$53*AI$3</f>
        <v>717741.75908646535</v>
      </c>
      <c r="AJ44" s="296">
        <f>'Disc Results'!AJ$53*AJ$3</f>
        <v>670786.69073501427</v>
      </c>
      <c r="AK44" s="296">
        <f>'Disc Results'!AK$53*AK$3</f>
        <v>0</v>
      </c>
      <c r="AL44" s="296">
        <f>'Disc Results'!AL$53*AL$3</f>
        <v>0</v>
      </c>
      <c r="AM44" s="296">
        <f>'Disc Results'!AM$53*AM$3</f>
        <v>0</v>
      </c>
      <c r="AN44" s="296">
        <f>'Disc Results'!AN$53*AN$3</f>
        <v>0</v>
      </c>
      <c r="AO44" s="296">
        <f>'Disc Results'!AO$53*AO$3</f>
        <v>0</v>
      </c>
      <c r="AP44" s="296">
        <f>'Disc Results'!AP$53*AP$3</f>
        <v>0</v>
      </c>
      <c r="AQ44" s="296">
        <f>'Disc Results'!AQ$53*AQ$3</f>
        <v>0</v>
      </c>
      <c r="AR44" s="296">
        <f>'Disc Results'!AR$53*AR$3</f>
        <v>0</v>
      </c>
      <c r="AS44" s="296">
        <f>'Disc Results'!AS$53*AS$3</f>
        <v>0</v>
      </c>
      <c r="AT44" s="296">
        <f>'Disc Results'!AT$53*AT$3</f>
        <v>0</v>
      </c>
      <c r="AU44" s="296">
        <f>'Disc Results'!AU$53*AU$3</f>
        <v>0</v>
      </c>
      <c r="AV44" s="296">
        <f>'Disc Results'!AV$53*AV$3</f>
        <v>0</v>
      </c>
      <c r="AW44" s="296">
        <f>'Disc Results'!AW$53*AW$3</f>
        <v>0</v>
      </c>
      <c r="AX44" s="296">
        <f>'Disc Results'!AX$53*AX$3</f>
        <v>0</v>
      </c>
      <c r="AY44" s="296">
        <f>'Disc Results'!AY$53*AY$3</f>
        <v>0</v>
      </c>
      <c r="AZ44" s="296">
        <f>'Disc Results'!AZ$53*AZ$3</f>
        <v>0</v>
      </c>
    </row>
    <row r="45" spans="1:52" x14ac:dyDescent="0.25">
      <c r="E45" s="391" t="s">
        <v>939</v>
      </c>
      <c r="F45" s="296"/>
      <c r="I45" s="296">
        <f>'Disc Results'!I$54*I$3</f>
        <v>0</v>
      </c>
      <c r="J45" s="296">
        <f>'Disc Results'!J$54*J$3</f>
        <v>0</v>
      </c>
      <c r="K45" s="296">
        <f>'Disc Results'!K$54*K$3</f>
        <v>0</v>
      </c>
      <c r="L45" s="296">
        <f>'Disc Results'!L$54*L$3</f>
        <v>0</v>
      </c>
      <c r="M45" s="296">
        <f>'Disc Results'!M$54*M$3</f>
        <v>0</v>
      </c>
      <c r="N45" s="296">
        <f>'Disc Results'!N$54*N$3</f>
        <v>982590.50008118525</v>
      </c>
      <c r="O45" s="296">
        <f>'Disc Results'!O$54*O$3</f>
        <v>982590.50008118525</v>
      </c>
      <c r="P45" s="296">
        <f>'Disc Results'!P$54*P$3</f>
        <v>982590.50008118525</v>
      </c>
      <c r="Q45" s="296">
        <f>'Disc Results'!Q$54*Q$3</f>
        <v>3408509.0372585752</v>
      </c>
      <c r="R45" s="296">
        <f>'Disc Results'!R$54*R$3</f>
        <v>5675722.6234056689</v>
      </c>
      <c r="S45" s="296">
        <f>'Disc Results'!S$54*S$3</f>
        <v>7794613.8254122976</v>
      </c>
      <c r="T45" s="296">
        <f>'Disc Results'!T$54*T$3</f>
        <v>9774885.9768203627</v>
      </c>
      <c r="U45" s="296">
        <f>'Disc Results'!U$54*U$3</f>
        <v>11625607.613650329</v>
      </c>
      <c r="V45" s="296">
        <f>'Disc Results'!V$54*V$3</f>
        <v>13355254.003211046</v>
      </c>
      <c r="W45" s="296">
        <f>'Disc Results'!W$54*W$3</f>
        <v>14971745.95607153</v>
      </c>
      <c r="X45" s="296">
        <f>'Disc Results'!X$54*X$3</f>
        <v>16482486.098931793</v>
      </c>
      <c r="Y45" s="296">
        <f>'Disc Results'!Y$54*Y$3</f>
        <v>17894392.774502132</v>
      </c>
      <c r="Z45" s="296">
        <f>'Disc Results'!Z$54*Z$3</f>
        <v>19213931.723633293</v>
      </c>
      <c r="AA45" s="296">
        <f>'Disc Results'!AA$54*AA$3</f>
        <v>20447145.694783911</v>
      </c>
      <c r="AB45" s="296">
        <f>'Disc Results'!AB$54*AB$3</f>
        <v>21599682.116420001</v>
      </c>
      <c r="AC45" s="296">
        <f>'Disc Results'!AC$54*AC$3</f>
        <v>23032954.974763375</v>
      </c>
      <c r="AD45" s="296">
        <f>'Disc Results'!AD$54*AD$3</f>
        <v>24039624.921165761</v>
      </c>
      <c r="AE45" s="296">
        <f>'Disc Results'!AE$54*AE$3</f>
        <v>24669374.966547653</v>
      </c>
      <c r="AF45" s="296">
        <f>'Disc Results'!AF$54*AF$3</f>
        <v>25548639.484324213</v>
      </c>
      <c r="AG45" s="296">
        <f>'Disc Results'!AG$54*AG$3</f>
        <v>26370382.024302308</v>
      </c>
      <c r="AH45" s="296">
        <f>'Disc Results'!AH$54*AH$3</f>
        <v>27138365.706524827</v>
      </c>
      <c r="AI45" s="296">
        <f>'Disc Results'!AI$54*AI$3</f>
        <v>27856107.46561129</v>
      </c>
      <c r="AJ45" s="296">
        <f>'Disc Results'!AJ$54*AJ$3</f>
        <v>28526894.156346306</v>
      </c>
      <c r="AK45" s="296">
        <f>'Disc Results'!AK$54*AK$3</f>
        <v>0</v>
      </c>
      <c r="AL45" s="296">
        <f>'Disc Results'!AL$54*AL$3</f>
        <v>0</v>
      </c>
      <c r="AM45" s="296">
        <f>'Disc Results'!AM$54*AM$3</f>
        <v>0</v>
      </c>
      <c r="AN45" s="296">
        <f>'Disc Results'!AN$54*AN$3</f>
        <v>0</v>
      </c>
      <c r="AO45" s="296">
        <f>'Disc Results'!AO$54*AO$3</f>
        <v>0</v>
      </c>
      <c r="AP45" s="296">
        <f>'Disc Results'!AP$54*AP$3</f>
        <v>0</v>
      </c>
      <c r="AQ45" s="296">
        <f>'Disc Results'!AQ$54*AQ$3</f>
        <v>0</v>
      </c>
      <c r="AR45" s="296">
        <f>'Disc Results'!AR$54*AR$3</f>
        <v>0</v>
      </c>
      <c r="AS45" s="296">
        <f>'Disc Results'!AS$54*AS$3</f>
        <v>0</v>
      </c>
      <c r="AT45" s="296">
        <f>'Disc Results'!AT$54*AT$3</f>
        <v>0</v>
      </c>
      <c r="AU45" s="296">
        <f>'Disc Results'!AU$54*AU$3</f>
        <v>0</v>
      </c>
      <c r="AV45" s="296">
        <f>'Disc Results'!AV$54*AV$3</f>
        <v>0</v>
      </c>
      <c r="AW45" s="296">
        <f>'Disc Results'!AW$54*AW$3</f>
        <v>0</v>
      </c>
      <c r="AX45" s="296">
        <f>'Disc Results'!AX$54*AX$3</f>
        <v>0</v>
      </c>
      <c r="AY45" s="296">
        <f>'Disc Results'!AY$54*AY$3</f>
        <v>0</v>
      </c>
      <c r="AZ45" s="296">
        <f>'Disc Results'!AZ$54*AZ$3</f>
        <v>0</v>
      </c>
    </row>
    <row r="46" spans="1:52" x14ac:dyDescent="0.25">
      <c r="E46" s="391"/>
      <c r="F46" s="296"/>
      <c r="I46" s="296"/>
      <c r="J46" s="296"/>
      <c r="K46" s="296"/>
      <c r="L46" s="296"/>
      <c r="M46" s="296"/>
      <c r="N46" s="296"/>
      <c r="O46" s="296"/>
      <c r="P46" s="296"/>
      <c r="Q46" s="296"/>
      <c r="R46" s="296"/>
      <c r="S46" s="296"/>
      <c r="T46" s="296"/>
      <c r="U46" s="296"/>
      <c r="V46" s="296"/>
      <c r="W46" s="296"/>
      <c r="X46" s="296"/>
      <c r="Y46" s="296"/>
      <c r="Z46" s="296"/>
      <c r="AA46" s="296"/>
      <c r="AB46" s="296"/>
      <c r="AC46" s="296"/>
      <c r="AD46" s="296"/>
      <c r="AE46" s="296"/>
      <c r="AF46" s="296"/>
      <c r="AG46" s="296"/>
      <c r="AH46" s="296"/>
      <c r="AI46" s="296"/>
      <c r="AJ46" s="296"/>
      <c r="AK46" s="296"/>
      <c r="AL46" s="296"/>
      <c r="AM46" s="296"/>
      <c r="AN46" s="296"/>
      <c r="AO46" s="296"/>
      <c r="AP46" s="296"/>
      <c r="AQ46" s="296"/>
      <c r="AR46" s="296"/>
      <c r="AS46" s="296"/>
      <c r="AT46" s="296"/>
      <c r="AU46" s="296"/>
      <c r="AV46" s="296"/>
      <c r="AW46" s="296"/>
      <c r="AX46" s="296"/>
      <c r="AY46" s="296"/>
      <c r="AZ46" s="296"/>
    </row>
    <row r="47" spans="1:52" x14ac:dyDescent="0.25">
      <c r="E47" s="386" t="s">
        <v>940</v>
      </c>
      <c r="F47" s="296">
        <f>SUM(I47:AZ47)</f>
        <v>11096590.16697189</v>
      </c>
      <c r="G47" t="str">
        <f>$F$6&amp;"$ in "&amp;$F$7</f>
        <v>2020$ in 2020</v>
      </c>
      <c r="I47" s="296">
        <f>'Disc Results'!I$55*I$3</f>
        <v>0</v>
      </c>
      <c r="J47" s="296">
        <f>'Disc Results'!J$55*J$3</f>
        <v>0</v>
      </c>
      <c r="K47" s="296">
        <f>'Disc Results'!K$55*K$3</f>
        <v>0</v>
      </c>
      <c r="L47" s="296">
        <f>'Disc Results'!L$55*L$3</f>
        <v>0</v>
      </c>
      <c r="M47" s="296">
        <f>'Disc Results'!M$55*M$3</f>
        <v>850954.80164130207</v>
      </c>
      <c r="N47" s="296">
        <f>'Disc Results'!N$55*N$3</f>
        <v>2779636.4085914963</v>
      </c>
      <c r="O47" s="296">
        <f>'Disc Results'!O$55*O$3</f>
        <v>4247594.474346038</v>
      </c>
      <c r="P47" s="296">
        <f>'Disc Results'!P$55*P$3</f>
        <v>3218404.4823930543</v>
      </c>
      <c r="Q47" s="296">
        <f>'Disc Results'!Q$55*Q$3</f>
        <v>0</v>
      </c>
      <c r="R47" s="296">
        <f>'Disc Results'!R$55*R$3</f>
        <v>0</v>
      </c>
      <c r="S47" s="296">
        <f>'Disc Results'!S$55*S$3</f>
        <v>0</v>
      </c>
      <c r="T47" s="296">
        <f>'Disc Results'!T$55*T$3</f>
        <v>0</v>
      </c>
      <c r="U47" s="296">
        <f>'Disc Results'!U$55*U$3</f>
        <v>0</v>
      </c>
      <c r="V47" s="296">
        <f>'Disc Results'!V$55*V$3</f>
        <v>0</v>
      </c>
      <c r="W47" s="296">
        <f>'Disc Results'!W$55*W$3</f>
        <v>0</v>
      </c>
      <c r="X47" s="296">
        <f>'Disc Results'!X$55*X$3</f>
        <v>0</v>
      </c>
      <c r="Y47" s="296">
        <f>'Disc Results'!Y$55*Y$3</f>
        <v>0</v>
      </c>
      <c r="Z47" s="296">
        <f>'Disc Results'!Z$55*Z$3</f>
        <v>0</v>
      </c>
      <c r="AA47" s="296">
        <f>'Disc Results'!AA$55*AA$3</f>
        <v>0</v>
      </c>
      <c r="AB47" s="296">
        <f>'Disc Results'!AB$55*AB$3</f>
        <v>0</v>
      </c>
      <c r="AC47" s="296">
        <f>'Disc Results'!AC$55*AC$3</f>
        <v>0</v>
      </c>
      <c r="AD47" s="296">
        <f>'Disc Results'!AD$55*AD$3</f>
        <v>0</v>
      </c>
      <c r="AE47" s="296">
        <f>'Disc Results'!AE$55*AE$3</f>
        <v>0</v>
      </c>
      <c r="AF47" s="296">
        <f>'Disc Results'!AF$55*AF$3</f>
        <v>0</v>
      </c>
      <c r="AG47" s="296">
        <f>'Disc Results'!AG$55*AG$3</f>
        <v>0</v>
      </c>
      <c r="AH47" s="296">
        <f>'Disc Results'!AH$55*AH$3</f>
        <v>0</v>
      </c>
      <c r="AI47" s="296">
        <f>'Disc Results'!AI$55*AI$3</f>
        <v>0</v>
      </c>
      <c r="AJ47" s="296">
        <f>'Disc Results'!AJ$55*AJ$3</f>
        <v>0</v>
      </c>
      <c r="AK47" s="296">
        <f>'Disc Results'!AK$55*AK$3</f>
        <v>0</v>
      </c>
      <c r="AL47" s="296">
        <f>'Disc Results'!AL$55*AL$3</f>
        <v>0</v>
      </c>
      <c r="AM47" s="296">
        <f>'Disc Results'!AM$55*AM$3</f>
        <v>0</v>
      </c>
      <c r="AN47" s="296">
        <f>'Disc Results'!AN$55*AN$3</f>
        <v>0</v>
      </c>
      <c r="AO47" s="296">
        <f>'Disc Results'!AO$55*AO$3</f>
        <v>0</v>
      </c>
      <c r="AP47" s="296">
        <f>'Disc Results'!AP$55*AP$3</f>
        <v>0</v>
      </c>
      <c r="AQ47" s="296">
        <f>'Disc Results'!AQ$55*AQ$3</f>
        <v>0</v>
      </c>
      <c r="AR47" s="296">
        <f>'Disc Results'!AR$55*AR$3</f>
        <v>0</v>
      </c>
      <c r="AS47" s="296">
        <f>'Disc Results'!AS$55*AS$3</f>
        <v>0</v>
      </c>
      <c r="AT47" s="296">
        <f>'Disc Results'!AT$55*AT$3</f>
        <v>0</v>
      </c>
      <c r="AU47" s="296">
        <f>'Disc Results'!AU$55*AU$3</f>
        <v>0</v>
      </c>
      <c r="AV47" s="296">
        <f>'Disc Results'!AV$55*AV$3</f>
        <v>0</v>
      </c>
      <c r="AW47" s="296">
        <f>'Disc Results'!AW$55*AW$3</f>
        <v>0</v>
      </c>
      <c r="AX47" s="296">
        <f>'Disc Results'!AX$55*AX$3</f>
        <v>0</v>
      </c>
      <c r="AY47" s="296">
        <f>'Disc Results'!AY$55*AY$3</f>
        <v>0</v>
      </c>
      <c r="AZ47" s="296">
        <f>'Disc Results'!AZ$55*AZ$3</f>
        <v>0</v>
      </c>
    </row>
    <row r="48" spans="1:52" x14ac:dyDescent="0.25">
      <c r="E48" s="386" t="s">
        <v>941</v>
      </c>
      <c r="F48" s="296"/>
      <c r="I48" s="296">
        <f>'Disc Results'!I$56*I$3</f>
        <v>0</v>
      </c>
      <c r="J48" s="296">
        <f>'Disc Results'!J$56*J$3</f>
        <v>0</v>
      </c>
      <c r="K48" s="296">
        <f>'Disc Results'!K$56*K$3</f>
        <v>0</v>
      </c>
      <c r="L48" s="296">
        <f>'Disc Results'!L$56*L$3</f>
        <v>0</v>
      </c>
      <c r="M48" s="296">
        <f>'Disc Results'!M$56*M$3</f>
        <v>850954.80164130207</v>
      </c>
      <c r="N48" s="296">
        <f>'Disc Results'!N$56*N$3</f>
        <v>3630591.2102327985</v>
      </c>
      <c r="O48" s="296">
        <f>'Disc Results'!O$56*O$3</f>
        <v>7878185.684578836</v>
      </c>
      <c r="P48" s="296">
        <f>'Disc Results'!P$56*P$3</f>
        <v>11096590.16697189</v>
      </c>
      <c r="Q48" s="296">
        <f>'Disc Results'!Q$56*Q$3</f>
        <v>11096590.16697189</v>
      </c>
      <c r="R48" s="296">
        <f>'Disc Results'!R$56*R$3</f>
        <v>11096590.16697189</v>
      </c>
      <c r="S48" s="296">
        <f>'Disc Results'!S$56*S$3</f>
        <v>11096590.16697189</v>
      </c>
      <c r="T48" s="296">
        <f>'Disc Results'!T$56*T$3</f>
        <v>11096590.16697189</v>
      </c>
      <c r="U48" s="296">
        <f>'Disc Results'!U$56*U$3</f>
        <v>11096590.16697189</v>
      </c>
      <c r="V48" s="296">
        <f>'Disc Results'!V$56*V$3</f>
        <v>11096590.16697189</v>
      </c>
      <c r="W48" s="296">
        <f>'Disc Results'!W$56*W$3</f>
        <v>11096590.16697189</v>
      </c>
      <c r="X48" s="296">
        <f>'Disc Results'!X$56*X$3</f>
        <v>11096590.16697189</v>
      </c>
      <c r="Y48" s="296">
        <f>'Disc Results'!Y$56*Y$3</f>
        <v>11096590.16697189</v>
      </c>
      <c r="Z48" s="296">
        <f>'Disc Results'!Z$56*Z$3</f>
        <v>11096590.16697189</v>
      </c>
      <c r="AA48" s="296">
        <f>'Disc Results'!AA$56*AA$3</f>
        <v>11096590.16697189</v>
      </c>
      <c r="AB48" s="296">
        <f>'Disc Results'!AB$56*AB$3</f>
        <v>11096590.16697189</v>
      </c>
      <c r="AC48" s="296">
        <f>'Disc Results'!AC$56*AC$3</f>
        <v>11096590.16697189</v>
      </c>
      <c r="AD48" s="296">
        <f>'Disc Results'!AD$56*AD$3</f>
        <v>11096590.16697189</v>
      </c>
      <c r="AE48" s="296">
        <f>'Disc Results'!AE$56*AE$3</f>
        <v>11096590.16697189</v>
      </c>
      <c r="AF48" s="296">
        <f>'Disc Results'!AF$56*AF$3</f>
        <v>11096590.16697189</v>
      </c>
      <c r="AG48" s="296">
        <f>'Disc Results'!AG$56*AG$3</f>
        <v>11096590.16697189</v>
      </c>
      <c r="AH48" s="296">
        <f>'Disc Results'!AH$56*AH$3</f>
        <v>11096590.16697189</v>
      </c>
      <c r="AI48" s="296">
        <f>'Disc Results'!AI$56*AI$3</f>
        <v>11096590.16697189</v>
      </c>
      <c r="AJ48" s="296">
        <f>'Disc Results'!AJ$56*AJ$3</f>
        <v>11096590.16697189</v>
      </c>
      <c r="AK48" s="296">
        <f>'Disc Results'!AK$56*AK$3</f>
        <v>0</v>
      </c>
      <c r="AL48" s="296">
        <f>'Disc Results'!AL$56*AL$3</f>
        <v>0</v>
      </c>
      <c r="AM48" s="296">
        <f>'Disc Results'!AM$56*AM$3</f>
        <v>0</v>
      </c>
      <c r="AN48" s="296">
        <f>'Disc Results'!AN$56*AN$3</f>
        <v>0</v>
      </c>
      <c r="AO48" s="296">
        <f>'Disc Results'!AO$56*AO$3</f>
        <v>0</v>
      </c>
      <c r="AP48" s="296">
        <f>'Disc Results'!AP$56*AP$3</f>
        <v>0</v>
      </c>
      <c r="AQ48" s="296">
        <f>'Disc Results'!AQ$56*AQ$3</f>
        <v>0</v>
      </c>
      <c r="AR48" s="296">
        <f>'Disc Results'!AR$56*AR$3</f>
        <v>0</v>
      </c>
      <c r="AS48" s="296">
        <f>'Disc Results'!AS$56*AS$3</f>
        <v>0</v>
      </c>
      <c r="AT48" s="296">
        <f>'Disc Results'!AT$56*AT$3</f>
        <v>0</v>
      </c>
      <c r="AU48" s="296">
        <f>'Disc Results'!AU$56*AU$3</f>
        <v>0</v>
      </c>
      <c r="AV48" s="296">
        <f>'Disc Results'!AV$56*AV$3</f>
        <v>0</v>
      </c>
      <c r="AW48" s="296">
        <f>'Disc Results'!AW$56*AW$3</f>
        <v>0</v>
      </c>
      <c r="AX48" s="296">
        <f>'Disc Results'!AX$56*AX$3</f>
        <v>0</v>
      </c>
      <c r="AY48" s="296">
        <f>'Disc Results'!AY$56*AY$3</f>
        <v>0</v>
      </c>
      <c r="AZ48" s="296">
        <f>'Disc Results'!AZ$56*AZ$3</f>
        <v>0</v>
      </c>
    </row>
    <row r="49" spans="1:52" x14ac:dyDescent="0.25">
      <c r="E49" s="386"/>
      <c r="F49" s="296"/>
      <c r="I49" s="392"/>
      <c r="J49" s="392"/>
      <c r="K49" s="393"/>
      <c r="L49" s="393"/>
      <c r="M49" s="393"/>
      <c r="N49" s="393"/>
      <c r="O49" s="393"/>
      <c r="P49" s="393"/>
      <c r="Q49" s="392"/>
      <c r="R49" s="392"/>
      <c r="S49" s="392"/>
      <c r="T49" s="392"/>
      <c r="U49" s="392"/>
      <c r="V49" s="392"/>
      <c r="W49" s="392"/>
      <c r="X49" s="392"/>
      <c r="Y49" s="392"/>
      <c r="Z49" s="392"/>
      <c r="AA49" s="392"/>
      <c r="AB49" s="392"/>
      <c r="AC49" s="392"/>
      <c r="AD49" s="392"/>
      <c r="AE49" s="392"/>
      <c r="AF49" s="392"/>
      <c r="AG49" s="392"/>
      <c r="AH49" s="392"/>
      <c r="AI49" s="392"/>
      <c r="AJ49" s="392"/>
      <c r="AK49" s="392"/>
      <c r="AL49" s="392"/>
      <c r="AM49" s="392"/>
      <c r="AN49" s="392"/>
      <c r="AO49" s="392"/>
      <c r="AP49" s="392"/>
      <c r="AQ49" s="392"/>
      <c r="AR49" s="392"/>
      <c r="AS49" s="392"/>
      <c r="AT49" s="392"/>
      <c r="AU49" s="392"/>
      <c r="AV49" s="392"/>
      <c r="AW49" s="392"/>
      <c r="AX49" s="392"/>
      <c r="AY49" s="392"/>
      <c r="AZ49" s="392"/>
    </row>
    <row r="50" spans="1:52" x14ac:dyDescent="0.25">
      <c r="A50" s="19" t="s">
        <v>1138</v>
      </c>
      <c r="E50" s="386"/>
    </row>
    <row r="51" spans="1:52" x14ac:dyDescent="0.25">
      <c r="E51" s="386" t="s">
        <v>1139</v>
      </c>
      <c r="F51" s="576">
        <f>F44/F47</f>
        <v>2.5707801880666294</v>
      </c>
      <c r="G51" t="s">
        <v>942</v>
      </c>
    </row>
    <row r="52" spans="1:52" x14ac:dyDescent="0.25">
      <c r="E52" s="386" t="s">
        <v>943</v>
      </c>
      <c r="F52" s="577">
        <f>F44-F47</f>
        <v>17430303.989374414</v>
      </c>
      <c r="G52" t="str">
        <f>$F$6&amp;"$ in "&amp;$F$7</f>
        <v>2020$ in 2020</v>
      </c>
    </row>
    <row r="53" spans="1:52" x14ac:dyDescent="0.25">
      <c r="E53" s="512" t="s">
        <v>1140</v>
      </c>
      <c r="F53" s="578">
        <f>IRR('Undisc Results'!$I$57:$AZ$557)</f>
        <v>0.21900166501317031</v>
      </c>
      <c r="G53" t="s">
        <v>409</v>
      </c>
    </row>
    <row r="54" spans="1:52" x14ac:dyDescent="0.25">
      <c r="E54" s="512" t="s">
        <v>1141</v>
      </c>
      <c r="F54">
        <f>'Undisc Results'!$H$59</f>
        <v>7</v>
      </c>
      <c r="G54" t="s">
        <v>748</v>
      </c>
    </row>
  </sheetData>
  <conditionalFormatting sqref="F44">
    <cfRule type="expression" dxfId="11" priority="1">
      <formula>$F$44&lt;&gt;$F$26</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AB5D1-AE33-4388-802A-AEFE809F4534}">
  <sheetPr>
    <tabColor theme="3"/>
  </sheetPr>
  <dimension ref="A1:N261"/>
  <sheetViews>
    <sheetView showGridLines="0" topLeftCell="A217" workbookViewId="0">
      <selection activeCell="D239" sqref="D239:E239"/>
    </sheetView>
  </sheetViews>
  <sheetFormatPr defaultColWidth="8.85546875" defaultRowHeight="12.75" outlineLevelRow="1" x14ac:dyDescent="0.2"/>
  <cols>
    <col min="1" max="1" width="1.5703125" style="367" customWidth="1"/>
    <col min="2" max="2" width="1.5703125" style="368" customWidth="1"/>
    <col min="3" max="3" width="26" style="367" customWidth="1"/>
    <col min="4" max="5" width="20.5703125" style="367" customWidth="1"/>
    <col min="6" max="6" width="29" style="367" customWidth="1"/>
    <col min="7" max="7" width="23.42578125" style="367" customWidth="1"/>
    <col min="8" max="10" width="20.5703125" style="367" customWidth="1"/>
    <col min="11" max="11" width="11.140625" style="367" customWidth="1"/>
    <col min="12" max="12" width="34.140625" style="367" customWidth="1"/>
    <col min="13" max="14" width="19" style="367" customWidth="1"/>
    <col min="15" max="16384" width="8.85546875" style="367"/>
  </cols>
  <sheetData>
    <row r="1" spans="1:9" ht="5.0999999999999996" customHeight="1" x14ac:dyDescent="0.2"/>
    <row r="2" spans="1:9" s="369" customFormat="1" x14ac:dyDescent="0.2">
      <c r="B2" s="370" t="s">
        <v>944</v>
      </c>
    </row>
    <row r="3" spans="1:9" s="369" customFormat="1" ht="5.0999999999999996" customHeight="1" x14ac:dyDescent="0.2">
      <c r="B3" s="370"/>
    </row>
    <row r="4" spans="1:9" s="372" customFormat="1" ht="30.6" customHeight="1" x14ac:dyDescent="0.2">
      <c r="B4" s="371"/>
      <c r="C4" s="712" t="s">
        <v>945</v>
      </c>
      <c r="D4" s="712"/>
      <c r="E4" s="712"/>
      <c r="F4" s="712"/>
      <c r="G4" s="712"/>
    </row>
    <row r="5" spans="1:9" s="372" customFormat="1" x14ac:dyDescent="0.2">
      <c r="B5" s="371"/>
      <c r="C5" s="372" t="s">
        <v>946</v>
      </c>
    </row>
    <row r="6" spans="1:9" s="372" customFormat="1" x14ac:dyDescent="0.2">
      <c r="B6" s="371"/>
    </row>
    <row r="7" spans="1:9" x14ac:dyDescent="0.2">
      <c r="A7" s="372"/>
      <c r="C7" s="373" t="str">
        <f>"Project Impacts and Benefits Summary, Monetary Values in Millions of "&amp;StockValueC!H12&amp;" Dollars"</f>
        <v>Project Impacts and Benefits Summary, Monetary Values in Millions of 2020 Dollars</v>
      </c>
    </row>
    <row r="8" spans="1:9" ht="28.5" customHeight="1" x14ac:dyDescent="0.2">
      <c r="A8" s="372"/>
      <c r="C8" s="514" t="s">
        <v>947</v>
      </c>
      <c r="D8" s="520" t="s">
        <v>948</v>
      </c>
      <c r="E8" s="514" t="s">
        <v>949</v>
      </c>
      <c r="F8" s="514" t="s">
        <v>950</v>
      </c>
      <c r="G8" s="514" t="s">
        <v>951</v>
      </c>
      <c r="H8" s="520" t="s">
        <v>952</v>
      </c>
      <c r="I8" s="514" t="s">
        <v>953</v>
      </c>
    </row>
    <row r="9" spans="1:9" x14ac:dyDescent="0.2">
      <c r="A9" s="372"/>
      <c r="C9" s="515"/>
      <c r="D9" s="515"/>
      <c r="E9" s="515"/>
      <c r="F9" s="515"/>
      <c r="G9" s="515"/>
      <c r="H9" s="517"/>
      <c r="I9" s="515"/>
    </row>
    <row r="10" spans="1:9" x14ac:dyDescent="0.2">
      <c r="A10" s="372"/>
      <c r="C10" s="515"/>
      <c r="D10" s="515"/>
      <c r="E10" s="515"/>
      <c r="F10" s="515"/>
      <c r="G10" s="515"/>
      <c r="H10" s="517"/>
      <c r="I10" s="515"/>
    </row>
    <row r="11" spans="1:9" x14ac:dyDescent="0.2">
      <c r="A11" s="372"/>
      <c r="C11" s="515"/>
      <c r="D11" s="515"/>
      <c r="E11" s="515"/>
      <c r="F11" s="515"/>
      <c r="G11" s="515"/>
      <c r="H11" s="517"/>
      <c r="I11" s="515"/>
    </row>
    <row r="12" spans="1:9" x14ac:dyDescent="0.2">
      <c r="A12" s="372"/>
      <c r="C12" s="518"/>
      <c r="D12" s="518"/>
      <c r="E12" s="518"/>
      <c r="F12" s="515"/>
      <c r="G12" s="518"/>
      <c r="H12" s="517"/>
      <c r="I12" s="515"/>
    </row>
    <row r="13" spans="1:9" x14ac:dyDescent="0.2">
      <c r="A13" s="372"/>
      <c r="C13" s="518"/>
      <c r="D13" s="518"/>
      <c r="E13" s="518"/>
      <c r="F13" s="515"/>
      <c r="G13" s="518"/>
      <c r="H13" s="517"/>
      <c r="I13" s="515"/>
    </row>
    <row r="14" spans="1:9" x14ac:dyDescent="0.2">
      <c r="A14" s="372"/>
      <c r="C14" s="515"/>
      <c r="D14" s="515"/>
      <c r="E14" s="518"/>
      <c r="F14" s="515"/>
      <c r="G14" s="518"/>
      <c r="H14" s="516"/>
      <c r="I14" s="515"/>
    </row>
    <row r="15" spans="1:9" x14ac:dyDescent="0.2">
      <c r="A15" s="372"/>
      <c r="C15" s="515"/>
      <c r="D15" s="515"/>
      <c r="E15" s="515"/>
      <c r="F15" s="515"/>
      <c r="G15" s="515"/>
      <c r="H15" s="516"/>
      <c r="I15" s="515"/>
    </row>
    <row r="16" spans="1:9" x14ac:dyDescent="0.2">
      <c r="A16" s="372"/>
      <c r="B16" s="367"/>
      <c r="C16" s="519"/>
      <c r="D16" s="519"/>
      <c r="E16" s="519"/>
      <c r="F16" s="519"/>
      <c r="G16" s="519"/>
      <c r="H16" s="519"/>
      <c r="I16" s="519"/>
    </row>
    <row r="17" spans="1:14" x14ac:dyDescent="0.2">
      <c r="A17" s="372"/>
      <c r="B17" s="367"/>
    </row>
    <row r="18" spans="1:14" x14ac:dyDescent="0.2">
      <c r="A18" s="372"/>
      <c r="C18" s="376" t="s">
        <v>954</v>
      </c>
      <c r="L18" s="373"/>
    </row>
    <row r="19" spans="1:14" x14ac:dyDescent="0.2">
      <c r="A19" s="372"/>
      <c r="C19" s="514" t="s">
        <v>955</v>
      </c>
      <c r="D19" s="514" t="s">
        <v>956</v>
      </c>
      <c r="E19" s="514">
        <v>2021</v>
      </c>
      <c r="F19" s="514">
        <f>E19+1</f>
        <v>2022</v>
      </c>
      <c r="G19" s="514">
        <f t="shared" ref="G19:I19" si="0">F19+1</f>
        <v>2023</v>
      </c>
      <c r="H19" s="514">
        <f t="shared" si="0"/>
        <v>2024</v>
      </c>
      <c r="I19" s="514">
        <f t="shared" si="0"/>
        <v>2025</v>
      </c>
      <c r="J19" s="569" t="s">
        <v>957</v>
      </c>
      <c r="K19" s="568" t="s">
        <v>936</v>
      </c>
      <c r="L19" s="379"/>
      <c r="M19" s="379"/>
      <c r="N19" s="379"/>
    </row>
    <row r="20" spans="1:14" x14ac:dyDescent="0.2">
      <c r="A20" s="372"/>
      <c r="C20" s="518" t="str">
        <f>'Intermediate Calcs'!E116</f>
        <v>Preliminary Engineering</v>
      </c>
      <c r="D20" s="545">
        <f>('Intermediate Calcs'!I116)/1000000</f>
        <v>0</v>
      </c>
      <c r="E20" s="545">
        <f>('Intermediate Calcs'!J116)/1000000</f>
        <v>0</v>
      </c>
      <c r="F20" s="545">
        <f>('Intermediate Calcs'!K116)/1000000</f>
        <v>0</v>
      </c>
      <c r="G20" s="545">
        <f>('Intermediate Calcs'!L116)/1000000</f>
        <v>0</v>
      </c>
      <c r="H20" s="545">
        <f>('Intermediate Calcs'!M116)/1000000</f>
        <v>0</v>
      </c>
      <c r="I20" s="545">
        <f>('Intermediate Calcs'!N116)/1000000</f>
        <v>0</v>
      </c>
      <c r="J20" s="570"/>
      <c r="K20" s="571">
        <f>SUM(D20:J20)</f>
        <v>0</v>
      </c>
      <c r="L20" s="374"/>
      <c r="M20" s="375"/>
      <c r="N20" s="375"/>
    </row>
    <row r="21" spans="1:14" x14ac:dyDescent="0.2">
      <c r="A21" s="372"/>
      <c r="C21" s="518" t="str">
        <f>'Intermediate Calcs'!E117</f>
        <v>Right-of-Way</v>
      </c>
      <c r="D21" s="545">
        <f>('Intermediate Calcs'!I117)/1000000</f>
        <v>0</v>
      </c>
      <c r="E21" s="545">
        <f>('Intermediate Calcs'!J117)/1000000</f>
        <v>0</v>
      </c>
      <c r="F21" s="545">
        <f>('Intermediate Calcs'!K117)/1000000</f>
        <v>0</v>
      </c>
      <c r="G21" s="545">
        <f>('Intermediate Calcs'!L117)/1000000</f>
        <v>0</v>
      </c>
      <c r="H21" s="545">
        <f>('Intermediate Calcs'!M117)/1000000</f>
        <v>0</v>
      </c>
      <c r="I21" s="545">
        <f>('Intermediate Calcs'!N117)/1000000</f>
        <v>0</v>
      </c>
      <c r="J21" s="570"/>
      <c r="K21" s="571">
        <f t="shared" ref="K21:K24" si="1">SUM(D21:J21)</f>
        <v>0</v>
      </c>
      <c r="L21" s="374"/>
      <c r="M21" s="375"/>
      <c r="N21" s="375"/>
    </row>
    <row r="22" spans="1:14" x14ac:dyDescent="0.2">
      <c r="A22" s="372"/>
      <c r="C22" s="518" t="str">
        <f>'Intermediate Calcs'!E118</f>
        <v>Construction</v>
      </c>
      <c r="D22" s="545">
        <f>('Intermediate Calcs'!I118)/1000000</f>
        <v>0</v>
      </c>
      <c r="E22" s="545">
        <f>('Intermediate Calcs'!J118)/1000000</f>
        <v>0</v>
      </c>
      <c r="F22" s="545">
        <f>('Intermediate Calcs'!K118)/1000000</f>
        <v>0</v>
      </c>
      <c r="G22" s="545">
        <f>('Intermediate Calcs'!L118)/1000000</f>
        <v>0</v>
      </c>
      <c r="H22" s="545">
        <f>('Intermediate Calcs'!M118)/1000000</f>
        <v>1.1154281586817603</v>
      </c>
      <c r="I22" s="545">
        <f>('Intermediate Calcs'!N118)/1000000</f>
        <v>3.8985838555867356</v>
      </c>
      <c r="J22" s="570"/>
      <c r="K22" s="571">
        <f t="shared" si="1"/>
        <v>5.0140120142684959</v>
      </c>
      <c r="L22" s="374"/>
      <c r="M22" s="375"/>
      <c r="N22" s="375"/>
    </row>
    <row r="23" spans="1:14" x14ac:dyDescent="0.2">
      <c r="A23" s="372"/>
      <c r="C23" s="518" t="s">
        <v>936</v>
      </c>
      <c r="D23" s="545">
        <f>('Undisc Results'!I52)/1000000</f>
        <v>0</v>
      </c>
      <c r="E23" s="545">
        <f>('Undisc Results'!J52)/1000000</f>
        <v>0</v>
      </c>
      <c r="F23" s="545">
        <f>('Undisc Results'!K52)/1000000</f>
        <v>0</v>
      </c>
      <c r="G23" s="545">
        <f>('Undisc Results'!L52)/1000000</f>
        <v>0</v>
      </c>
      <c r="H23" s="545">
        <f>('Undisc Results'!M52)/1000000</f>
        <v>1.1154281586817603</v>
      </c>
      <c r="I23" s="545">
        <f>('Undisc Results'!N52)/1000000</f>
        <v>3.8985838555867356</v>
      </c>
      <c r="J23" s="570"/>
      <c r="K23" s="571">
        <f t="shared" si="1"/>
        <v>5.0140120142684959</v>
      </c>
      <c r="L23" s="374"/>
      <c r="M23" s="375"/>
      <c r="N23" s="375"/>
    </row>
    <row r="24" spans="1:14" x14ac:dyDescent="0.2">
      <c r="A24" s="372"/>
      <c r="C24" s="518" t="s">
        <v>958</v>
      </c>
      <c r="D24" s="545">
        <f>('Disc Results'!I52)/1000000</f>
        <v>0</v>
      </c>
      <c r="E24" s="545">
        <f>('Disc Results'!J52)/1000000</f>
        <v>0</v>
      </c>
      <c r="F24" s="545">
        <f>('Disc Results'!K52)/1000000</f>
        <v>0</v>
      </c>
      <c r="G24" s="545">
        <f>('Disc Results'!L52)/1000000</f>
        <v>0</v>
      </c>
      <c r="H24" s="545">
        <f>('Disc Results'!M52)/1000000</f>
        <v>0.85095480164130211</v>
      </c>
      <c r="I24" s="545">
        <f>('Disc Results'!N52)/1000000</f>
        <v>2.7796364085914962</v>
      </c>
      <c r="J24" s="570"/>
      <c r="K24" s="571">
        <f t="shared" si="1"/>
        <v>3.6305912102327982</v>
      </c>
      <c r="L24" s="374"/>
      <c r="M24" s="375"/>
      <c r="N24" s="521"/>
    </row>
    <row r="25" spans="1:14" x14ac:dyDescent="0.2">
      <c r="A25" s="372"/>
      <c r="L25" s="374"/>
      <c r="M25" s="375"/>
      <c r="N25" s="521"/>
    </row>
    <row r="26" spans="1:14" x14ac:dyDescent="0.2">
      <c r="A26" s="372"/>
      <c r="L26" s="374"/>
      <c r="M26" s="375"/>
      <c r="N26" s="521"/>
    </row>
    <row r="27" spans="1:14" x14ac:dyDescent="0.2">
      <c r="A27" s="372"/>
      <c r="C27" s="373" t="str">
        <f>"Schedule of Operations and Maintenance and Repair/Rehabilitation/Replacement Costs (in Undiscounted "&amp;StockValueC!H12&amp;" Dollars)"</f>
        <v>Schedule of Operations and Maintenance and Repair/Rehabilitation/Replacement Costs (in Undiscounted 2020 Dollars)</v>
      </c>
    </row>
    <row r="28" spans="1:14" x14ac:dyDescent="0.2">
      <c r="A28" s="372"/>
      <c r="C28" s="707" t="s">
        <v>220</v>
      </c>
      <c r="D28" s="707" t="s">
        <v>959</v>
      </c>
      <c r="E28" s="707"/>
      <c r="F28" s="707" t="s">
        <v>960</v>
      </c>
      <c r="G28" s="707"/>
      <c r="H28" s="707" t="s">
        <v>961</v>
      </c>
      <c r="I28" s="707"/>
    </row>
    <row r="29" spans="1:14" x14ac:dyDescent="0.2">
      <c r="A29" s="372"/>
      <c r="C29" s="707"/>
      <c r="D29" s="514" t="s">
        <v>962</v>
      </c>
      <c r="E29" s="514" t="s">
        <v>963</v>
      </c>
      <c r="F29" s="514" t="s">
        <v>962</v>
      </c>
      <c r="G29" s="514" t="s">
        <v>963</v>
      </c>
      <c r="H29" s="514" t="s">
        <v>962</v>
      </c>
      <c r="I29" s="514" t="s">
        <v>963</v>
      </c>
    </row>
    <row r="30" spans="1:14" x14ac:dyDescent="0.2">
      <c r="A30" s="372"/>
      <c r="C30" s="534">
        <v>2020</v>
      </c>
      <c r="D30" s="538">
        <f>'Intermediate Calcs'!$I$106</f>
        <v>0</v>
      </c>
      <c r="E30" s="538">
        <f>'Intermediate Calcs'!$I$111</f>
        <v>0</v>
      </c>
      <c r="F30" s="538">
        <f>'Intermediate Calcs'!$I$105</f>
        <v>0</v>
      </c>
      <c r="G30" s="538">
        <f>'Intermediate Calcs'!$I$110</f>
        <v>0</v>
      </c>
      <c r="H30" s="558">
        <f t="shared" ref="H30:H35" si="2">D30-F30</f>
        <v>0</v>
      </c>
      <c r="I30" s="558">
        <f t="shared" ref="I30:I35" si="3">E30-G30</f>
        <v>0</v>
      </c>
    </row>
    <row r="31" spans="1:14" x14ac:dyDescent="0.2">
      <c r="A31" s="372"/>
      <c r="C31" s="534">
        <v>2021</v>
      </c>
      <c r="D31" s="538">
        <f>'Intermediate Calcs'!$J$106</f>
        <v>0</v>
      </c>
      <c r="E31" s="538">
        <f>'Intermediate Calcs'!$J$111</f>
        <v>0</v>
      </c>
      <c r="F31" s="538">
        <f>'Intermediate Calcs'!$J$105</f>
        <v>0</v>
      </c>
      <c r="G31" s="538">
        <f>'Intermediate Calcs'!$J$110</f>
        <v>0</v>
      </c>
      <c r="H31" s="558">
        <f t="shared" si="2"/>
        <v>0</v>
      </c>
      <c r="I31" s="558">
        <f t="shared" si="3"/>
        <v>0</v>
      </c>
    </row>
    <row r="32" spans="1:14" x14ac:dyDescent="0.2">
      <c r="A32" s="372"/>
      <c r="C32" s="534">
        <v>2022</v>
      </c>
      <c r="D32" s="538">
        <f>'Intermediate Calcs'!$K$106</f>
        <v>0</v>
      </c>
      <c r="E32" s="538">
        <f>'Intermediate Calcs'!$K$111</f>
        <v>0</v>
      </c>
      <c r="F32" s="538">
        <f>'Intermediate Calcs'!$K$105</f>
        <v>0</v>
      </c>
      <c r="G32" s="538">
        <f>'Intermediate Calcs'!$K$110</f>
        <v>0</v>
      </c>
      <c r="H32" s="558">
        <f t="shared" si="2"/>
        <v>0</v>
      </c>
      <c r="I32" s="558">
        <f t="shared" si="3"/>
        <v>0</v>
      </c>
    </row>
    <row r="33" spans="1:9" x14ac:dyDescent="0.2">
      <c r="A33" s="372"/>
      <c r="C33" s="534">
        <v>2023</v>
      </c>
      <c r="D33" s="538">
        <f>'Intermediate Calcs'!$L$106</f>
        <v>0</v>
      </c>
      <c r="E33" s="538">
        <f>'Intermediate Calcs'!$L$111</f>
        <v>0</v>
      </c>
      <c r="F33" s="538">
        <f>'Intermediate Calcs'!$L$105</f>
        <v>0</v>
      </c>
      <c r="G33" s="538">
        <f>'Intermediate Calcs'!$L$110</f>
        <v>0</v>
      </c>
      <c r="H33" s="558">
        <f t="shared" si="2"/>
        <v>0</v>
      </c>
      <c r="I33" s="558">
        <f t="shared" si="3"/>
        <v>0</v>
      </c>
    </row>
    <row r="34" spans="1:9" x14ac:dyDescent="0.2">
      <c r="A34" s="372"/>
      <c r="C34" s="534">
        <v>2024</v>
      </c>
      <c r="D34" s="538">
        <f>'Intermediate Calcs'!$M$106</f>
        <v>0</v>
      </c>
      <c r="E34" s="538">
        <f>'Intermediate Calcs'!$M$111</f>
        <v>0</v>
      </c>
      <c r="F34" s="538">
        <f>'Intermediate Calcs'!$M$105</f>
        <v>0</v>
      </c>
      <c r="G34" s="538">
        <f>'Intermediate Calcs'!$M$110</f>
        <v>0</v>
      </c>
      <c r="H34" s="558">
        <f t="shared" si="2"/>
        <v>0</v>
      </c>
      <c r="I34" s="558">
        <f t="shared" si="3"/>
        <v>0</v>
      </c>
    </row>
    <row r="35" spans="1:9" x14ac:dyDescent="0.2">
      <c r="A35" s="372"/>
      <c r="C35" s="534">
        <v>2025</v>
      </c>
      <c r="D35" s="538">
        <f>'Intermediate Calcs'!$N$106</f>
        <v>0</v>
      </c>
      <c r="E35" s="538">
        <f>'Intermediate Calcs'!$N$111</f>
        <v>0</v>
      </c>
      <c r="F35" s="538">
        <f>'Intermediate Calcs'!$N$105</f>
        <v>0</v>
      </c>
      <c r="G35" s="538">
        <f>'Intermediate Calcs'!$N$109</f>
        <v>0</v>
      </c>
      <c r="H35" s="558">
        <f t="shared" si="2"/>
        <v>0</v>
      </c>
      <c r="I35" s="558">
        <f t="shared" si="3"/>
        <v>0</v>
      </c>
    </row>
    <row r="36" spans="1:9" x14ac:dyDescent="0.2">
      <c r="A36" s="372"/>
      <c r="C36" s="534" t="s">
        <v>964</v>
      </c>
      <c r="D36" s="534" t="s">
        <v>964</v>
      </c>
      <c r="E36" s="534" t="s">
        <v>964</v>
      </c>
      <c r="F36" s="534" t="s">
        <v>964</v>
      </c>
      <c r="G36" s="534" t="s">
        <v>964</v>
      </c>
      <c r="H36" s="534" t="s">
        <v>964</v>
      </c>
      <c r="I36" s="534" t="s">
        <v>964</v>
      </c>
    </row>
    <row r="37" spans="1:9" x14ac:dyDescent="0.2">
      <c r="A37" s="372"/>
      <c r="C37" s="375"/>
      <c r="D37" s="377"/>
      <c r="E37" s="377"/>
      <c r="F37" s="377"/>
      <c r="G37" s="377"/>
      <c r="H37" s="378"/>
      <c r="I37" s="378"/>
    </row>
    <row r="38" spans="1:9" x14ac:dyDescent="0.2">
      <c r="A38" s="372"/>
      <c r="C38" s="376" t="str">
        <f>"Travel Time Savings Benefits, Millions of 2020 Dollars"</f>
        <v>Travel Time Savings Benefits, Millions of 2020 Dollars</v>
      </c>
    </row>
    <row r="39" spans="1:9" x14ac:dyDescent="0.2">
      <c r="A39" s="372"/>
      <c r="C39" s="707" t="s">
        <v>965</v>
      </c>
      <c r="D39" s="707" t="s">
        <v>966</v>
      </c>
      <c r="E39" s="707"/>
      <c r="F39" s="707"/>
      <c r="G39" s="707" t="s">
        <v>967</v>
      </c>
      <c r="H39" s="707"/>
      <c r="I39" s="707"/>
    </row>
    <row r="40" spans="1:9" x14ac:dyDescent="0.2">
      <c r="A40" s="372"/>
      <c r="C40" s="707"/>
      <c r="D40" s="514" t="s">
        <v>968</v>
      </c>
      <c r="E40" s="514" t="s">
        <v>969</v>
      </c>
      <c r="F40" s="514" t="str">
        <f>"Discounted ("&amp;'Project Inputs'!$H$7*100&amp;"%)"</f>
        <v>Discounted (7%)</v>
      </c>
      <c r="G40" s="514" t="s">
        <v>968</v>
      </c>
      <c r="H40" s="514" t="s">
        <v>969</v>
      </c>
      <c r="I40" s="514" t="str">
        <f>"Discounted ("&amp;'Project Inputs'!$H$7*100&amp;"%)"</f>
        <v>Discounted (7%)</v>
      </c>
    </row>
    <row r="41" spans="1:9" x14ac:dyDescent="0.2">
      <c r="A41" s="372"/>
      <c r="C41" s="518" t="str">
        <f>'Undisc Results'!E6</f>
        <v>Travel Time Savings - Auto</v>
      </c>
      <c r="D41" s="534" cm="1">
        <f t="array" ref="D41">IFERROR((INDEX('Summarized Quantified Calcs'!$I6:$AZ6,MATCH(TRUE,INDEX(('Summarized Quantified Calcs'!$I6:$AZ6&lt;&gt;0),0),0)))/1000000,)</f>
        <v>0.11854386984960003</v>
      </c>
      <c r="E41" s="535" cm="1">
        <f t="array" ref="E41">IFERROR((INDEX('Undisc Results'!$I6:$AZ6,MATCH(TRUE,INDEX(('Undisc Results'!$I6:$AZ6&lt;&gt;0),0),0)))/1000000,)</f>
        <v>2.1100808833228806</v>
      </c>
      <c r="F41" s="535" cm="1">
        <f t="array" ref="F41">IFERROR((INDEX('Disc Results'!$I6:$AZ6,MATCH(TRUE,INDEX(('Disc Results'!$I6:$AZ6&lt;&gt;0),0),0)))/1000000,0)</f>
        <v>1.2280862854625549</v>
      </c>
      <c r="G41" s="534">
        <f>(SUM('Summarized Quantified Calcs'!$I6:$AZ6))/1000000</f>
        <v>2.3708773969920012</v>
      </c>
      <c r="H41" s="535">
        <f>(SUM('Undisc Results'!$I6:$AZ6))/1000000</f>
        <v>42.201617666457601</v>
      </c>
      <c r="I41" s="535">
        <f>(SUM('Disc Results'!$I6:$AZ6))/1000000</f>
        <v>13.921089055117269</v>
      </c>
    </row>
    <row r="42" spans="1:9" x14ac:dyDescent="0.2">
      <c r="A42" s="372"/>
      <c r="C42" s="518" t="str">
        <f>'Undisc Results'!E7</f>
        <v>Travel Time Savings - Truck</v>
      </c>
      <c r="D42" s="534" cm="1">
        <f t="array" ref="D42">IFERROR((INDEX('Summarized Quantified Calcs'!$I7:$AZ7,MATCH(TRUE,INDEX(('Summarized Quantified Calcs'!$I7:$AZ7&lt;&gt;0),0),0)))/1000000,)</f>
        <v>4.1161065920000016E-3</v>
      </c>
      <c r="E42" s="535" cm="1">
        <f t="array" ref="E42">IFERROR((INDEX('Undisc Results'!$I7:$AZ7,MATCH(TRUE,INDEX(('Undisc Results'!$I7:$AZ7&lt;&gt;0),0),0)))/1000000,)</f>
        <v>0.13171541094400005</v>
      </c>
      <c r="F42" s="535" cm="1">
        <f t="array" ref="F42">IFERROR((INDEX('Disc Results'!$I7:$AZ7,MATCH(TRUE,INDEX(('Disc Results'!$I7:$AZ7&lt;&gt;0),0),0)))/1000000,0)</f>
        <v>7.6659568380933532E-2</v>
      </c>
      <c r="G42" s="534">
        <f>(SUM('Summarized Quantified Calcs'!$I7:$AZ7))/1000000</f>
        <v>8.2322131840000035E-2</v>
      </c>
      <c r="H42" s="535">
        <f>(SUM('Undisc Results'!$I7:$AZ7))/1000000</f>
        <v>2.6343082188800011</v>
      </c>
      <c r="I42" s="535">
        <f>(SUM('Disc Results'!$I7:$AZ7))/1000000</f>
        <v>0.86898183864652123</v>
      </c>
    </row>
    <row r="43" spans="1:9" ht="25.5" outlineLevel="1" x14ac:dyDescent="0.2">
      <c r="A43" s="372"/>
      <c r="C43" s="518" t="str">
        <f>'Undisc Results'!E8</f>
        <v>Travel Time Savings - Transit (in-vehicle)</v>
      </c>
      <c r="D43" s="534" cm="1">
        <f t="array" ref="D43">IFERROR((INDEX('Summarized Quantified Calcs'!$I8:$AZ8,MATCH(TRUE,INDEX(('Summarized Quantified Calcs'!$I8:$AZ8&lt;&gt;0),0),0)))/1000000,)</f>
        <v>0</v>
      </c>
      <c r="E43" s="535" cm="1">
        <f t="array" ref="E43">IFERROR((INDEX('Undisc Results'!$I8:$AZ8,MATCH(TRUE,INDEX(('Undisc Results'!$I8:$AZ8&lt;&gt;0),0),0)))/1000000,)</f>
        <v>0</v>
      </c>
      <c r="F43" s="535" cm="1">
        <f t="array" ref="F43">IFERROR((INDEX('Disc Results'!$I8:$AZ8,MATCH(TRUE,INDEX(('Disc Results'!$I8:$AZ8&lt;&gt;0),0),0)))/1000000,0)</f>
        <v>0</v>
      </c>
      <c r="G43" s="534">
        <f>(SUM('Summarized Quantified Calcs'!$I8:$AZ8))/1000000</f>
        <v>0</v>
      </c>
      <c r="H43" s="535">
        <f>(SUM('Undisc Results'!$I8:$AZ8))/1000000</f>
        <v>0</v>
      </c>
      <c r="I43" s="535">
        <f>(SUM('Disc Results'!$I8:$AZ8))/1000000</f>
        <v>0</v>
      </c>
    </row>
    <row r="44" spans="1:9" ht="25.5" outlineLevel="1" x14ac:dyDescent="0.2">
      <c r="A44" s="372"/>
      <c r="C44" s="518" t="str">
        <f>'Undisc Results'!E9</f>
        <v>Travel Time Savings - Transit (out-of-vehicle)</v>
      </c>
      <c r="D44" s="534" cm="1">
        <f t="array" ref="D44">IFERROR((INDEX('Summarized Quantified Calcs'!$I9:$AZ9,MATCH(TRUE,INDEX(('Summarized Quantified Calcs'!$I9:$AZ9&lt;&gt;0),0),0)))/1000000,)</f>
        <v>0</v>
      </c>
      <c r="E44" s="535" cm="1">
        <f t="array" ref="E44">IFERROR((INDEX('Undisc Results'!$I9:$AZ9,MATCH(TRUE,INDEX(('Undisc Results'!$I9:$AZ9&lt;&gt;0),0),0)))/1000000,)</f>
        <v>0</v>
      </c>
      <c r="F44" s="535" cm="1">
        <f t="array" ref="F44">IFERROR((INDEX('Disc Results'!$I9:$AZ9,MATCH(TRUE,INDEX(('Disc Results'!$I9:$AZ9&lt;&gt;0),0),0)))/1000000,0)</f>
        <v>0</v>
      </c>
      <c r="G44" s="534">
        <f>(SUM('Summarized Quantified Calcs'!$I9:$AZ9))/1000000</f>
        <v>0</v>
      </c>
      <c r="H44" s="535">
        <f>(SUM('Undisc Results'!$I9:$AZ9))/1000000</f>
        <v>0</v>
      </c>
      <c r="I44" s="535">
        <f>(SUM('Disc Results'!$I9:$AZ9))/1000000</f>
        <v>0</v>
      </c>
    </row>
    <row r="45" spans="1:9" ht="25.5" outlineLevel="1" x14ac:dyDescent="0.2">
      <c r="A45" s="372"/>
      <c r="C45" s="518" t="str">
        <f>'Undisc Results'!E10</f>
        <v>Travel Time Savings - Intercity Rail Passengers</v>
      </c>
      <c r="D45" s="534" cm="1">
        <f t="array" ref="D45">IFERROR((INDEX('Summarized Quantified Calcs'!$I10:$AZ10,MATCH(TRUE,INDEX(('Summarized Quantified Calcs'!$I10:$AZ10&lt;&gt;0),0),0)))/1000000,)</f>
        <v>0</v>
      </c>
      <c r="E45" s="535" cm="1">
        <f t="array" ref="E45">IFERROR((INDEX('Undisc Results'!$I10:$AZ10,MATCH(TRUE,INDEX(('Undisc Results'!$I10:$AZ10&lt;&gt;0),0),0)))/1000000,)</f>
        <v>0</v>
      </c>
      <c r="F45" s="535" cm="1">
        <f t="array" ref="F45">IFERROR((INDEX('Disc Results'!$I10:$AZ10,MATCH(TRUE,INDEX(('Disc Results'!$I10:$AZ10&lt;&gt;0),0),0)))/1000000,0)</f>
        <v>0</v>
      </c>
      <c r="G45" s="534">
        <f>(SUM('Summarized Quantified Calcs'!$I10:$AZ10))/1000000</f>
        <v>0</v>
      </c>
      <c r="H45" s="535">
        <f>(SUM('Undisc Results'!$I10:$AZ10))/1000000</f>
        <v>0</v>
      </c>
      <c r="I45" s="535">
        <f>(SUM('Disc Results'!$I10:$AZ10))/1000000</f>
        <v>0</v>
      </c>
    </row>
    <row r="46" spans="1:9" ht="25.5" outlineLevel="1" x14ac:dyDescent="0.2">
      <c r="A46" s="372"/>
      <c r="C46" s="518" t="str">
        <f>'Undisc Results'!E11</f>
        <v>Travel Time Savings - Pedestrians/Bicyclists</v>
      </c>
      <c r="D46" s="534" cm="1">
        <f t="array" ref="D46">IFERROR((INDEX('Summarized Quantified Calcs'!$I11:$AZ11,MATCH(TRUE,INDEX(('Summarized Quantified Calcs'!$I11:$AZ11&lt;&gt;0),0),0)))/1000000,)</f>
        <v>0</v>
      </c>
      <c r="E46" s="535" cm="1">
        <f t="array" ref="E46">IFERROR((INDEX('Undisc Results'!$I11:$AZ11,MATCH(TRUE,INDEX(('Undisc Results'!$I11:$AZ11&lt;&gt;0),0),0)))/1000000,)</f>
        <v>0</v>
      </c>
      <c r="F46" s="535" cm="1">
        <f t="array" ref="F46">IFERROR((INDEX('Disc Results'!$I11:$AZ11,MATCH(TRUE,INDEX(('Disc Results'!$I11:$AZ11&lt;&gt;0),0),0)))/1000000,0)</f>
        <v>0</v>
      </c>
      <c r="G46" s="534">
        <f>(SUM('Summarized Quantified Calcs'!$I11:$AZ11))/1000000</f>
        <v>0</v>
      </c>
      <c r="H46" s="535">
        <f>(SUM('Undisc Results'!$I11:$AZ11))/1000000</f>
        <v>0</v>
      </c>
      <c r="I46" s="535">
        <f>(SUM('Disc Results'!$I11:$AZ11))/1000000</f>
        <v>0</v>
      </c>
    </row>
    <row r="47" spans="1:9" x14ac:dyDescent="0.2">
      <c r="A47" s="372"/>
      <c r="C47" s="518" t="s">
        <v>970</v>
      </c>
      <c r="D47" s="534">
        <f t="shared" ref="D47:I47" si="4">SUM(D41:D46)</f>
        <v>0.12265997644160002</v>
      </c>
      <c r="E47" s="535">
        <f t="shared" si="4"/>
        <v>2.2417962942668805</v>
      </c>
      <c r="F47" s="535">
        <f t="shared" si="4"/>
        <v>1.3047458538434884</v>
      </c>
      <c r="G47" s="534">
        <f t="shared" si="4"/>
        <v>2.453199528832001</v>
      </c>
      <c r="H47" s="535">
        <f t="shared" si="4"/>
        <v>44.835925885337602</v>
      </c>
      <c r="I47" s="535">
        <f t="shared" si="4"/>
        <v>14.79007089376379</v>
      </c>
    </row>
    <row r="48" spans="1:9" x14ac:dyDescent="0.2">
      <c r="A48" s="372"/>
      <c r="C48" s="374"/>
      <c r="D48" s="375"/>
      <c r="E48" s="374"/>
      <c r="F48" s="374"/>
      <c r="G48" s="374"/>
    </row>
    <row r="49" spans="1:9" x14ac:dyDescent="0.2">
      <c r="A49" s="372"/>
      <c r="C49" s="376" t="s">
        <v>971</v>
      </c>
    </row>
    <row r="50" spans="1:9" x14ac:dyDescent="0.2">
      <c r="A50" s="372"/>
      <c r="C50" s="514" t="s">
        <v>367</v>
      </c>
      <c r="D50" s="514" t="s">
        <v>792</v>
      </c>
      <c r="E50" s="514" t="s">
        <v>923</v>
      </c>
      <c r="F50" s="514" t="s">
        <v>368</v>
      </c>
    </row>
    <row r="51" spans="1:9" ht="25.5" x14ac:dyDescent="0.2">
      <c r="A51" s="372"/>
      <c r="C51" s="518" t="s">
        <v>972</v>
      </c>
      <c r="D51" s="534" t="s">
        <v>973</v>
      </c>
      <c r="E51" s="536">
        <f>StockValueC!H48</f>
        <v>17.8</v>
      </c>
      <c r="F51" s="518" t="s">
        <v>974</v>
      </c>
    </row>
    <row r="52" spans="1:9" ht="25.5" outlineLevel="1" x14ac:dyDescent="0.2">
      <c r="A52" s="372"/>
      <c r="C52" s="518" t="s">
        <v>975</v>
      </c>
      <c r="D52" s="534" t="s">
        <v>973</v>
      </c>
      <c r="E52" s="536">
        <f>StockValueC!H56</f>
        <v>24.133800000000001</v>
      </c>
      <c r="F52" s="518" t="s">
        <v>974</v>
      </c>
    </row>
    <row r="53" spans="1:9" ht="25.5" x14ac:dyDescent="0.2">
      <c r="A53" s="372"/>
      <c r="C53" s="518" t="s">
        <v>976</v>
      </c>
      <c r="D53" s="534" t="s">
        <v>973</v>
      </c>
      <c r="E53" s="536">
        <f>StockValueC!H74</f>
        <v>32</v>
      </c>
      <c r="F53" s="518" t="s">
        <v>974</v>
      </c>
    </row>
    <row r="54" spans="1:9" ht="38.25" x14ac:dyDescent="0.2">
      <c r="A54" s="372"/>
      <c r="C54" s="518" t="s">
        <v>977</v>
      </c>
      <c r="D54" s="534" t="s">
        <v>973</v>
      </c>
      <c r="E54" s="536">
        <f>StockValueC!H59</f>
        <v>32.4</v>
      </c>
      <c r="F54" s="518" t="s">
        <v>974</v>
      </c>
    </row>
    <row r="55" spans="1:9" x14ac:dyDescent="0.2">
      <c r="A55" s="372"/>
      <c r="B55" s="367"/>
    </row>
    <row r="56" spans="1:9" x14ac:dyDescent="0.2">
      <c r="A56" s="372"/>
      <c r="C56" s="376" t="str">
        <f>"Safety Benefits, Millions of 2020 Dollars"</f>
        <v>Safety Benefits, Millions of 2020 Dollars</v>
      </c>
    </row>
    <row r="57" spans="1:9" x14ac:dyDescent="0.2">
      <c r="A57" s="372"/>
      <c r="C57" s="707" t="s">
        <v>965</v>
      </c>
      <c r="D57" s="707" t="s">
        <v>966</v>
      </c>
      <c r="E57" s="707"/>
      <c r="F57" s="707"/>
      <c r="G57" s="707" t="s">
        <v>967</v>
      </c>
      <c r="H57" s="707"/>
      <c r="I57" s="707"/>
    </row>
    <row r="58" spans="1:9" x14ac:dyDescent="0.2">
      <c r="A58" s="372"/>
      <c r="C58" s="707"/>
      <c r="D58" s="514" t="s">
        <v>978</v>
      </c>
      <c r="E58" s="514" t="s">
        <v>969</v>
      </c>
      <c r="F58" s="514" t="str">
        <f>"Discounted ("&amp;'Project Inputs'!$H$7*100&amp;"%)"</f>
        <v>Discounted (7%)</v>
      </c>
      <c r="G58" s="514" t="s">
        <v>978</v>
      </c>
      <c r="H58" s="514" t="s">
        <v>969</v>
      </c>
      <c r="I58" s="514" t="str">
        <f>"Discounted ("&amp;'Project Inputs'!$H$7*100&amp;"%)"</f>
        <v>Discounted (7%)</v>
      </c>
    </row>
    <row r="59" spans="1:9" x14ac:dyDescent="0.2">
      <c r="A59" s="372"/>
      <c r="C59" s="518" t="s">
        <v>843</v>
      </c>
      <c r="D59" s="534" cm="1">
        <f t="array" ref="D59">IFERROR((INDEX('Summarized Quantified Calcs'!$I20:$AZ20,MATCH(TRUE,INDEX(('Summarized Quantified Calcs'!$I20:$AZ20&lt;&gt;0),0),0)))/1000000,)</f>
        <v>0</v>
      </c>
      <c r="E59" s="535" cm="1">
        <f t="array" ref="E59">IFERROR((INDEX('Undisc Results'!$I20:$AZ20,MATCH(TRUE,INDEX(('Undisc Results'!$I20:$AZ20&lt;&gt;0),0),0)))/1000000,)</f>
        <v>0</v>
      </c>
      <c r="F59" s="535" cm="1">
        <f t="array" ref="F59">IFERROR((INDEX('Disc Results'!$I20:$AZ20,MATCH(TRUE,INDEX(('Disc Results'!$I20:$AZ20&lt;&gt;0),0),0)))/1000000,0)</f>
        <v>0</v>
      </c>
      <c r="G59" s="534">
        <f>(SUM('Summarized Quantified Calcs'!$I20:$AZ20))/1000000</f>
        <v>0</v>
      </c>
      <c r="H59" s="535">
        <f>(SUM('Undisc Results'!$I20:$AZ20))/1000000</f>
        <v>0</v>
      </c>
      <c r="I59" s="535">
        <f>(SUM('Disc Results'!$I20:$AZ20))/1000000</f>
        <v>0</v>
      </c>
    </row>
    <row r="60" spans="1:9" x14ac:dyDescent="0.2">
      <c r="A60" s="372"/>
      <c r="C60" s="518" t="s">
        <v>845</v>
      </c>
      <c r="D60" s="534" cm="1">
        <f t="array" ref="D60">IFERROR((INDEX('Summarized Quantified Calcs'!$I21:$AZ21,MATCH(TRUE,INDEX(('Summarized Quantified Calcs'!$I21:$AZ21&lt;&gt;0),0),0)))/1000000,)</f>
        <v>0</v>
      </c>
      <c r="E60" s="535" cm="1">
        <f t="array" ref="E60">IFERROR((INDEX('Undisc Results'!$I21:$AZ21,MATCH(TRUE,INDEX(('Undisc Results'!$I21:$AZ21&lt;&gt;0),0),0)))/1000000,)</f>
        <v>0</v>
      </c>
      <c r="F60" s="535" cm="1">
        <f t="array" ref="F60">IFERROR((INDEX('Disc Results'!$I21:$AZ21,MATCH(TRUE,INDEX(('Disc Results'!$I21:$AZ21&lt;&gt;0),0),0)))/1000000,0)</f>
        <v>0</v>
      </c>
      <c r="G60" s="534">
        <f>(SUM('Summarized Quantified Calcs'!$I21:$AZ21))/1000000</f>
        <v>0</v>
      </c>
      <c r="H60" s="535">
        <f>(SUM('Undisc Results'!$I21:$AZ21))/1000000</f>
        <v>0</v>
      </c>
      <c r="I60" s="535">
        <f>(SUM('Disc Results'!$I21:$AZ21))/1000000</f>
        <v>0</v>
      </c>
    </row>
    <row r="61" spans="1:9" ht="25.5" x14ac:dyDescent="0.2">
      <c r="A61" s="372"/>
      <c r="C61" s="518" t="s">
        <v>846</v>
      </c>
      <c r="D61" s="534" cm="1">
        <f t="array" ref="D61">IFERROR((INDEX('Summarized Quantified Calcs'!$I22:$AZ22,MATCH(TRUE,INDEX(('Summarized Quantified Calcs'!$I22:$AZ22&lt;&gt;0),0),0)))/1000000,)</f>
        <v>0</v>
      </c>
      <c r="E61" s="535" cm="1">
        <f t="array" ref="E61">IFERROR((INDEX('Undisc Results'!$I22:$AZ22,MATCH(TRUE,INDEX(('Undisc Results'!$I22:$AZ22&lt;&gt;0),0),0)))/1000000,)</f>
        <v>0</v>
      </c>
      <c r="F61" s="535" cm="1">
        <f t="array" ref="F61">IFERROR((INDEX('Disc Results'!$I22:$AZ22,MATCH(TRUE,INDEX(('Disc Results'!$I22:$AZ22&lt;&gt;0),0),0)))/1000000,0)</f>
        <v>0</v>
      </c>
      <c r="G61" s="534">
        <f>(SUM('Summarized Quantified Calcs'!$I22:$AZ22))/1000000</f>
        <v>0</v>
      </c>
      <c r="H61" s="535">
        <f>(SUM('Undisc Results'!$I22:$AZ22))/1000000</f>
        <v>0</v>
      </c>
      <c r="I61" s="535">
        <f>(SUM('Disc Results'!$I22:$AZ22))/1000000</f>
        <v>0</v>
      </c>
    </row>
    <row r="62" spans="1:9" x14ac:dyDescent="0.2">
      <c r="A62" s="372"/>
      <c r="C62" s="518" t="s">
        <v>558</v>
      </c>
      <c r="D62" s="534" cm="1">
        <f t="array" ref="D62">IFERROR((INDEX('Summarized Quantified Calcs'!$I23:$AZ23,MATCH(TRUE,INDEX(('Summarized Quantified Calcs'!$I23:$AZ23&lt;&gt;0),0),0)))/1000000,)</f>
        <v>4.6332E-6</v>
      </c>
      <c r="E62" s="535" cm="1">
        <f t="array" ref="E62">IFERROR((INDEX('Undisc Results'!$I23:$AZ23,MATCH(TRUE,INDEX(('Undisc Results'!$I23:$AZ23&lt;&gt;0),0),0)))/1000000,)</f>
        <v>1.8069479999999999E-2</v>
      </c>
      <c r="F62" s="535" cm="1">
        <f t="array" ref="F62">IFERROR((INDEX('Disc Results'!$I23:$AZ23,MATCH(TRUE,INDEX(('Disc Results'!$I23:$AZ23&lt;&gt;0),0),0)))/1000000,0)</f>
        <v>1.0516601874755871E-2</v>
      </c>
      <c r="G62" s="534">
        <f>(SUM('Summarized Quantified Calcs'!$I23:$AZ23))/1000000</f>
        <v>9.2664000000000019E-5</v>
      </c>
      <c r="H62" s="535">
        <f>(SUM('Undisc Results'!$I23:$AZ23))/1000000</f>
        <v>0.36138959999999998</v>
      </c>
      <c r="I62" s="535">
        <f>(SUM('Disc Results'!$I23:$AZ23))/1000000</f>
        <v>0.11921194218087665</v>
      </c>
    </row>
    <row r="63" spans="1:9" x14ac:dyDescent="0.2">
      <c r="A63" s="372"/>
      <c r="C63" s="518" t="s">
        <v>563</v>
      </c>
      <c r="D63" s="534" cm="1">
        <f t="array" ref="D63">IFERROR((INDEX('Summarized Quantified Calcs'!$I24:$AZ24,MATCH(TRUE,INDEX(('Summarized Quantified Calcs'!$I24:$AZ24&lt;&gt;0),0),0)))/1000000,)</f>
        <v>2.8885999999999998E-6</v>
      </c>
      <c r="E63" s="535" cm="1">
        <f t="array" ref="E63">IFERROR((INDEX('Undisc Results'!$I24:$AZ24,MATCH(TRUE,INDEX(('Undisc Results'!$I24:$AZ24&lt;&gt;0),0),0)))/1000000,)</f>
        <v>0.22299991999999999</v>
      </c>
      <c r="F63" s="535" cm="1">
        <f t="array" ref="F63">IFERROR((INDEX('Disc Results'!$I24:$AZ24,MATCH(TRUE,INDEX(('Disc Results'!$I24:$AZ24&lt;&gt;0),0),0)))/1000000,0)</f>
        <v>0.12978798375727518</v>
      </c>
      <c r="G63" s="534">
        <f>(SUM('Summarized Quantified Calcs'!$I24:$AZ24))/1000000</f>
        <v>5.7771999999999968E-5</v>
      </c>
      <c r="H63" s="535">
        <f>(SUM('Undisc Results'!$I24:$AZ24))/1000000</f>
        <v>4.459998399999999</v>
      </c>
      <c r="I63" s="535">
        <f>(SUM('Disc Results'!$I24:$AZ24))/1000000</f>
        <v>1.471224051238891</v>
      </c>
    </row>
    <row r="64" spans="1:9" x14ac:dyDescent="0.2">
      <c r="A64" s="372"/>
      <c r="C64" s="518" t="s">
        <v>564</v>
      </c>
      <c r="D64" s="534" cm="1">
        <f t="array" ref="D64">IFERROR((INDEX('Summarized Quantified Calcs'!$I25:$AZ25,MATCH(TRUE,INDEX(('Summarized Quantified Calcs'!$I25:$AZ25&lt;&gt;0),0),0)))/1000000,)</f>
        <v>1.2297999999999999E-6</v>
      </c>
      <c r="E64" s="535" cm="1">
        <f t="array" ref="E64">IFERROR((INDEX('Undisc Results'!$I25:$AZ25,MATCH(TRUE,INDEX(('Undisc Results'!$I25:$AZ25&lt;&gt;0),0),0)))/1000000,)</f>
        <v>0.18569979999999997</v>
      </c>
      <c r="F64" s="535" cm="1">
        <f t="array" ref="F64">IFERROR((INDEX('Disc Results'!$I25:$AZ25,MATCH(TRUE,INDEX(('Disc Results'!$I25:$AZ25&lt;&gt;0),0),0)))/1000000,0)</f>
        <v>0.1080789743159067</v>
      </c>
      <c r="G64" s="534">
        <f>(SUM('Summarized Quantified Calcs'!$I25:$AZ25))/1000000</f>
        <v>2.4596E-5</v>
      </c>
      <c r="H64" s="535">
        <f>(SUM('Undisc Results'!$I25:$AZ25))/1000000</f>
        <v>3.7139959999999985</v>
      </c>
      <c r="I64" s="535">
        <f>(SUM('Disc Results'!$I25:$AZ25))/1000000</f>
        <v>1.2251395070915352</v>
      </c>
    </row>
    <row r="65" spans="1:9" x14ac:dyDescent="0.2">
      <c r="A65" s="372"/>
      <c r="C65" s="518" t="s">
        <v>565</v>
      </c>
      <c r="D65" s="534" cm="1">
        <f t="array" ref="D65">IFERROR((INDEX('Summarized Quantified Calcs'!$I26:$AZ26,MATCH(TRUE,INDEX(('Summarized Quantified Calcs'!$I26:$AZ26&lt;&gt;0),0),0)))/1000000,)</f>
        <v>1.6188000000000001E-6</v>
      </c>
      <c r="E65" s="535" cm="1">
        <f t="array" ref="E65">IFERROR((INDEX('Undisc Results'!$I26:$AZ26,MATCH(TRUE,INDEX(('Undisc Results'!$I26:$AZ26&lt;&gt;0),0),0)))/1000000,)</f>
        <v>0.89811023999999995</v>
      </c>
      <c r="F65" s="535" cm="1">
        <f t="array" ref="F65">IFERROR((INDEX('Disc Results'!$I26:$AZ26,MATCH(TRUE,INDEX(('Disc Results'!$I26:$AZ26&lt;&gt;0),0),0)))/1000000,0)</f>
        <v>0.52270833658309168</v>
      </c>
      <c r="G65" s="534">
        <f>(SUM('Summarized Quantified Calcs'!$I26:$AZ26))/1000000</f>
        <v>3.2375999999999996E-5</v>
      </c>
      <c r="H65" s="535">
        <f>(SUM('Undisc Results'!$I26:$AZ26))/1000000</f>
        <v>17.962204800000002</v>
      </c>
      <c r="I65" s="535">
        <f>(SUM('Disc Results'!$I26:$AZ26))/1000000</f>
        <v>5.9252101334921212</v>
      </c>
    </row>
    <row r="66" spans="1:9" x14ac:dyDescent="0.2">
      <c r="A66" s="372"/>
      <c r="C66" s="518" t="s">
        <v>566</v>
      </c>
      <c r="D66" s="534" cm="1">
        <f t="array" ref="D66">IFERROR((INDEX('Summarized Quantified Calcs'!$I27:$AZ27,MATCH(TRUE,INDEX(('Summarized Quantified Calcs'!$I27:$AZ27&lt;&gt;0),0),0)))/1000000,)</f>
        <v>5.7200000000000003E-8</v>
      </c>
      <c r="E66" s="535" cm="1">
        <f t="array" ref="E66">IFERROR((INDEX('Undisc Results'!$I27:$AZ27,MATCH(TRUE,INDEX(('Undisc Results'!$I27:$AZ27&lt;&gt;0),0),0)))/1000000,)</f>
        <v>0.66352</v>
      </c>
      <c r="F66" s="535" cm="1">
        <f t="array" ref="F66">IFERROR((INDEX('Disc Results'!$I27:$AZ27,MATCH(TRUE,INDEX(('Disc Results'!$I27:$AZ27&lt;&gt;0),0),0)))/1000000,0)</f>
        <v>0.38617468106099428</v>
      </c>
      <c r="G66" s="534">
        <f>(SUM('Summarized Quantified Calcs'!$I27:$AZ27))/1000000</f>
        <v>1.1440000000000002E-6</v>
      </c>
      <c r="H66" s="535">
        <f>(SUM('Undisc Results'!$I27:$AZ27))/1000000</f>
        <v>13.2704</v>
      </c>
      <c r="I66" s="535">
        <f>(SUM('Disc Results'!$I27:$AZ27))/1000000</f>
        <v>4.3775198774870798</v>
      </c>
    </row>
    <row r="67" spans="1:9" x14ac:dyDescent="0.2">
      <c r="A67" s="372"/>
      <c r="C67" s="518" t="s">
        <v>567</v>
      </c>
      <c r="D67" s="534" cm="1">
        <f t="array" ref="D67">IFERROR((INDEX('Summarized Quantified Calcs'!$I28:$AZ28,MATCH(TRUE,INDEX(('Summarized Quantified Calcs'!$I28:$AZ28&lt;&gt;0),0),0)))/1000000,)</f>
        <v>0</v>
      </c>
      <c r="E67" s="535" cm="1">
        <f t="array" ref="E67">IFERROR((INDEX('Undisc Results'!$I28:$AZ28,MATCH(TRUE,INDEX(('Undisc Results'!$I28:$AZ28&lt;&gt;0),0),0)))/1000000,)</f>
        <v>0</v>
      </c>
      <c r="F67" s="535" cm="1">
        <f t="array" ref="F67">IFERROR((INDEX('Disc Results'!$I28:$AZ28,MATCH(TRUE,INDEX(('Disc Results'!$I28:$AZ28&lt;&gt;0),0),0)))/1000000,0)</f>
        <v>0</v>
      </c>
      <c r="G67" s="534">
        <f>(SUM('Summarized Quantified Calcs'!$I28:$AZ28))/1000000</f>
        <v>0</v>
      </c>
      <c r="H67" s="535">
        <f>(SUM('Undisc Results'!$I28:$AZ28))/1000000</f>
        <v>0</v>
      </c>
      <c r="I67" s="535">
        <f>(SUM('Disc Results'!$I28:$AZ28))/1000000</f>
        <v>0</v>
      </c>
    </row>
    <row r="68" spans="1:9" ht="25.5" x14ac:dyDescent="0.2">
      <c r="A68" s="372"/>
      <c r="C68" s="518" t="s">
        <v>568</v>
      </c>
      <c r="D68" s="534" cm="1">
        <f t="array" ref="D68">IFERROR((INDEX('Summarized Quantified Calcs'!$I29:$AZ29,MATCH(TRUE,INDEX(('Summarized Quantified Calcs'!$I29:$AZ29&lt;&gt;0),0),0)))/1000000,)</f>
        <v>0</v>
      </c>
      <c r="E68" s="535" cm="1">
        <f t="array" ref="E68">IFERROR((INDEX('Undisc Results'!$I29:$AZ29,MATCH(TRUE,INDEX(('Undisc Results'!$I29:$AZ29&lt;&gt;0),0),0)))/1000000,)</f>
        <v>0</v>
      </c>
      <c r="F68" s="535" cm="1">
        <f t="array" ref="F68">IFERROR((INDEX('Disc Results'!$I29:$AZ29,MATCH(TRUE,INDEX(('Disc Results'!$I29:$AZ29&lt;&gt;0),0),0)))/1000000,0)</f>
        <v>0</v>
      </c>
      <c r="G68" s="534">
        <f>(SUM('Summarized Quantified Calcs'!$I29:$AZ29))/1000000</f>
        <v>0</v>
      </c>
      <c r="H68" s="535">
        <f>(SUM('Undisc Results'!$I29:$AZ29))/1000000</f>
        <v>0</v>
      </c>
      <c r="I68" s="535">
        <f>(SUM('Disc Results'!$I29:$AZ29))/1000000</f>
        <v>0</v>
      </c>
    </row>
    <row r="69" spans="1:9" x14ac:dyDescent="0.2">
      <c r="A69" s="372"/>
      <c r="C69" s="374"/>
      <c r="D69" s="375"/>
      <c r="E69" s="537"/>
      <c r="F69" s="537"/>
      <c r="G69" s="375"/>
      <c r="H69" s="537"/>
      <c r="I69" s="537"/>
    </row>
    <row r="70" spans="1:9" x14ac:dyDescent="0.2">
      <c r="A70" s="372"/>
      <c r="C70" s="376" t="s">
        <v>979</v>
      </c>
    </row>
    <row r="71" spans="1:9" x14ac:dyDescent="0.2">
      <c r="A71" s="372"/>
      <c r="C71" s="514" t="s">
        <v>367</v>
      </c>
      <c r="D71" s="514" t="s">
        <v>792</v>
      </c>
      <c r="E71" s="514" t="s">
        <v>923</v>
      </c>
      <c r="F71" s="514" t="s">
        <v>368</v>
      </c>
    </row>
    <row r="72" spans="1:9" x14ac:dyDescent="0.2">
      <c r="A72" s="372"/>
      <c r="B72" s="367"/>
      <c r="C72" s="539" t="str">
        <f>StockValueC!E465</f>
        <v>Fatal Crash</v>
      </c>
      <c r="D72" s="534" t="s">
        <v>382</v>
      </c>
      <c r="E72" s="538">
        <f>StockValueC!H465</f>
        <v>12837400</v>
      </c>
      <c r="F72" s="518" t="s">
        <v>974</v>
      </c>
    </row>
    <row r="73" spans="1:9" x14ac:dyDescent="0.2">
      <c r="A73" s="372"/>
      <c r="B73" s="367"/>
      <c r="C73" s="539" t="str">
        <f>StockValueC!E466</f>
        <v>Injury Crash</v>
      </c>
      <c r="D73" s="534" t="s">
        <v>382</v>
      </c>
      <c r="E73" s="538">
        <f>StockValueC!H466</f>
        <v>302600</v>
      </c>
      <c r="F73" s="518" t="s">
        <v>974</v>
      </c>
    </row>
    <row r="74" spans="1:9" x14ac:dyDescent="0.2">
      <c r="A74" s="372"/>
      <c r="B74" s="367"/>
      <c r="C74" s="539" t="str">
        <f>StockValueC!E467</f>
        <v>Property Damage Only Crash</v>
      </c>
      <c r="D74" s="534" t="s">
        <v>382</v>
      </c>
      <c r="E74" s="538">
        <f>StockValueC!H467</f>
        <v>4600</v>
      </c>
      <c r="F74" s="518" t="s">
        <v>974</v>
      </c>
    </row>
    <row r="75" spans="1:9" x14ac:dyDescent="0.2">
      <c r="A75" s="372"/>
      <c r="C75" s="518" t="str">
        <f>StockValueC!E455</f>
        <v>No Injury - O</v>
      </c>
      <c r="D75" s="534" t="s">
        <v>382</v>
      </c>
      <c r="E75" s="538">
        <f>StockValueC!H455</f>
        <v>3900</v>
      </c>
      <c r="F75" s="518" t="s">
        <v>974</v>
      </c>
    </row>
    <row r="76" spans="1:9" x14ac:dyDescent="0.2">
      <c r="A76" s="372"/>
      <c r="C76" s="518" t="str">
        <f>StockValueC!E456</f>
        <v>Possible Injury - C</v>
      </c>
      <c r="D76" s="534" t="s">
        <v>382</v>
      </c>
      <c r="E76" s="538">
        <f>StockValueC!H456</f>
        <v>77200</v>
      </c>
      <c r="F76" s="518" t="s">
        <v>974</v>
      </c>
    </row>
    <row r="77" spans="1:9" x14ac:dyDescent="0.2">
      <c r="A77" s="372"/>
      <c r="C77" s="518" t="str">
        <f>StockValueC!E457</f>
        <v>Non Incapacitating - B</v>
      </c>
      <c r="D77" s="534" t="s">
        <v>382</v>
      </c>
      <c r="E77" s="538">
        <f>StockValueC!H457</f>
        <v>151000</v>
      </c>
      <c r="F77" s="518" t="s">
        <v>974</v>
      </c>
    </row>
    <row r="78" spans="1:9" x14ac:dyDescent="0.2">
      <c r="A78" s="372"/>
      <c r="C78" s="518" t="str">
        <f>StockValueC!E458</f>
        <v>Incapacitating - A</v>
      </c>
      <c r="D78" s="534" t="s">
        <v>382</v>
      </c>
      <c r="E78" s="538">
        <f>StockValueC!H458</f>
        <v>554800</v>
      </c>
      <c r="F78" s="518" t="s">
        <v>974</v>
      </c>
    </row>
    <row r="79" spans="1:9" x14ac:dyDescent="0.2">
      <c r="A79" s="372"/>
      <c r="C79" s="518" t="str">
        <f>StockValueC!E459</f>
        <v>Killed - K</v>
      </c>
      <c r="D79" s="534" t="s">
        <v>382</v>
      </c>
      <c r="E79" s="538">
        <f>StockValueC!H459</f>
        <v>11600000</v>
      </c>
      <c r="F79" s="518" t="s">
        <v>974</v>
      </c>
    </row>
    <row r="80" spans="1:9" outlineLevel="1" x14ac:dyDescent="0.2">
      <c r="A80" s="372"/>
      <c r="C80" s="518" t="str">
        <f>StockValueC!E460</f>
        <v>Injured Severity Unknown</v>
      </c>
      <c r="D80" s="534" t="s">
        <v>382</v>
      </c>
      <c r="E80" s="538">
        <f>StockValueC!H460</f>
        <v>210300</v>
      </c>
      <c r="F80" s="518" t="s">
        <v>974</v>
      </c>
    </row>
    <row r="81" spans="1:7" ht="25.5" outlineLevel="1" x14ac:dyDescent="0.2">
      <c r="A81" s="372"/>
      <c r="C81" s="518" t="str">
        <f>StockValueC!E461</f>
        <v>Unknown If Injured (# Incidents Reported)</v>
      </c>
      <c r="D81" s="534" t="s">
        <v>382</v>
      </c>
      <c r="E81" s="538">
        <f>StockValueC!H461</f>
        <v>159800</v>
      </c>
      <c r="F81" s="518" t="s">
        <v>974</v>
      </c>
    </row>
    <row r="82" spans="1:7" x14ac:dyDescent="0.2">
      <c r="A82" s="372"/>
      <c r="B82" s="367"/>
    </row>
    <row r="83" spans="1:7" x14ac:dyDescent="0.2">
      <c r="A83" s="372"/>
      <c r="C83" s="376" t="str">
        <f>"Vehicle Operating Cost Savings Benefits, Millions of 2020 Dollars"</f>
        <v>Vehicle Operating Cost Savings Benefits, Millions of 2020 Dollars</v>
      </c>
    </row>
    <row r="84" spans="1:7" x14ac:dyDescent="0.2">
      <c r="A84" s="372"/>
      <c r="C84" s="707" t="s">
        <v>965</v>
      </c>
      <c r="D84" s="707" t="s">
        <v>966</v>
      </c>
      <c r="E84" s="707"/>
      <c r="F84" s="707" t="s">
        <v>967</v>
      </c>
      <c r="G84" s="707"/>
    </row>
    <row r="85" spans="1:7" x14ac:dyDescent="0.2">
      <c r="A85" s="372"/>
      <c r="C85" s="707"/>
      <c r="D85" s="514" t="s">
        <v>969</v>
      </c>
      <c r="E85" s="514" t="str">
        <f>"Discounted ("&amp;'Project Inputs'!$H$7*100&amp;"%)"</f>
        <v>Discounted (7%)</v>
      </c>
      <c r="F85" s="514" t="s">
        <v>969</v>
      </c>
      <c r="G85" s="514" t="str">
        <f>"Discounted ("&amp;'Project Inputs'!$H$7*100&amp;"%)"</f>
        <v>Discounted (7%)</v>
      </c>
    </row>
    <row r="86" spans="1:7" outlineLevel="1" x14ac:dyDescent="0.2">
      <c r="A86" s="372"/>
      <c r="C86" s="540" t="str">
        <f>'Undisc Results'!E12</f>
        <v>Fuel Savings - Bus</v>
      </c>
      <c r="D86" s="536" cm="1">
        <f t="array" ref="D86">IFERROR((INDEX('Undisc Results'!$I12:$AZ12,MATCH(TRUE,INDEX(('Undisc Results'!$I12:$AZ12&lt;&gt;0),0),0)))/1000000,0)</f>
        <v>0</v>
      </c>
      <c r="E86" s="536" cm="1">
        <f t="array" ref="E86">IFERROR((INDEX('Disc Results'!$I12:$AZ12,MATCH(TRUE,INDEX(('Disc Results'!$I12:$AZ12&lt;&gt;0),0),0)))/1000000,0)</f>
        <v>0</v>
      </c>
      <c r="F86" s="536">
        <f>(SUM('Undisc Results'!$I12:$AZ12))/1000000</f>
        <v>0</v>
      </c>
      <c r="G86" s="536">
        <f>(SUM('Disc Results'!$I12:$AZ12))/1000000</f>
        <v>0</v>
      </c>
    </row>
    <row r="87" spans="1:7" outlineLevel="1" x14ac:dyDescent="0.2">
      <c r="A87" s="372"/>
      <c r="C87" s="540" t="str">
        <f>'Undisc Results'!E13</f>
        <v>Fuel Savings - Rail</v>
      </c>
      <c r="D87" s="536" cm="1">
        <f t="array" ref="D87">IFERROR((INDEX('Undisc Results'!$I13:$AZ13,MATCH(TRUE,INDEX(('Undisc Results'!$I13:$AZ13&lt;&gt;0),0),0)))/1000000,0)</f>
        <v>0</v>
      </c>
      <c r="E87" s="536" cm="1">
        <f t="array" ref="E87">IFERROR((INDEX('Disc Results'!$I13:$AZ13,MATCH(TRUE,INDEX(('Disc Results'!$I13:$AZ13&lt;&gt;0),0),0)))/1000000,0)</f>
        <v>0</v>
      </c>
      <c r="F87" s="536">
        <f>(SUM('Undisc Results'!$I13:$AZ13))/1000000</f>
        <v>0</v>
      </c>
      <c r="G87" s="536">
        <f>(SUM('Disc Results'!$I13:$AZ13))/1000000</f>
        <v>0</v>
      </c>
    </row>
    <row r="88" spans="1:7" ht="29.1" customHeight="1" x14ac:dyDescent="0.2">
      <c r="A88" s="372"/>
      <c r="C88" s="540" t="str">
        <f>'Undisc Results'!E14</f>
        <v>Vehicle O&amp;M Costs - Auto</v>
      </c>
      <c r="D88" s="535" cm="1">
        <f t="array" ref="D88">IFERROR((INDEX('Undisc Results'!$I14:$AZ14,MATCH(TRUE,INDEX(('Undisc Results'!$I14:$AZ14&lt;&gt;0),0),0)))/1000000,0)</f>
        <v>0</v>
      </c>
      <c r="E88" s="535" cm="1">
        <f t="array" ref="E88">IFERROR((INDEX('Disc Results'!$I14:$AZ14,MATCH(TRUE,INDEX(('Disc Results'!$I14:$AZ14&lt;&gt;0),0),0)))/1000000,0)</f>
        <v>0</v>
      </c>
      <c r="F88" s="535">
        <f>(SUM('Undisc Results'!$I14:$AZ14))/1000000</f>
        <v>0</v>
      </c>
      <c r="G88" s="535">
        <f>(SUM('Disc Results'!$I14:$AZ14))/1000000</f>
        <v>0</v>
      </c>
    </row>
    <row r="89" spans="1:7" ht="29.1" customHeight="1" x14ac:dyDescent="0.2">
      <c r="A89" s="372"/>
      <c r="C89" s="540" t="str">
        <f>'Undisc Results'!E15</f>
        <v>Vehicle O&amp;M Costs - Truck</v>
      </c>
      <c r="D89" s="535" cm="1">
        <f t="array" ref="D89">IFERROR((INDEX('Undisc Results'!$I15:$AZ15,MATCH(TRUE,INDEX(('Undisc Results'!$I15:$AZ15&lt;&gt;0),0),0)))/1000000,0)</f>
        <v>0</v>
      </c>
      <c r="E89" s="535" cm="1">
        <f t="array" ref="E89">IFERROR((INDEX('Disc Results'!$I15:$AZ15,MATCH(TRUE,INDEX(('Disc Results'!$I15:$AZ15&lt;&gt;0),0),0)))/1000000,0)</f>
        <v>0</v>
      </c>
      <c r="F89" s="535">
        <f>(SUM('Undisc Results'!$I15:$AZ15))/1000000</f>
        <v>0</v>
      </c>
      <c r="G89" s="535">
        <f>(SUM('Disc Results'!$I15:$AZ15))/1000000</f>
        <v>0</v>
      </c>
    </row>
    <row r="90" spans="1:7" x14ac:dyDescent="0.2">
      <c r="A90" s="372"/>
      <c r="C90" s="518" t="s">
        <v>970</v>
      </c>
      <c r="D90" s="535">
        <f>(SUM(D86:D89))</f>
        <v>0</v>
      </c>
      <c r="E90" s="535">
        <f>(SUM(E86:E89))</f>
        <v>0</v>
      </c>
      <c r="F90" s="535">
        <f>(SUM(F86:F89))</f>
        <v>0</v>
      </c>
      <c r="G90" s="535">
        <f>(SUM(G86:G89))</f>
        <v>0</v>
      </c>
    </row>
    <row r="91" spans="1:7" x14ac:dyDescent="0.2">
      <c r="A91" s="372"/>
      <c r="C91" s="374"/>
      <c r="D91" s="375"/>
      <c r="E91" s="374"/>
      <c r="F91" s="374"/>
      <c r="G91" s="374"/>
    </row>
    <row r="92" spans="1:7" outlineLevel="1" x14ac:dyDescent="0.2">
      <c r="A92" s="372"/>
      <c r="C92" s="376" t="s">
        <v>980</v>
      </c>
    </row>
    <row r="93" spans="1:7" outlineLevel="1" x14ac:dyDescent="0.2">
      <c r="A93" s="372"/>
      <c r="C93" s="514" t="s">
        <v>367</v>
      </c>
      <c r="D93" s="514" t="s">
        <v>792</v>
      </c>
      <c r="E93" s="514" t="s">
        <v>923</v>
      </c>
      <c r="F93" s="514" t="s">
        <v>368</v>
      </c>
    </row>
    <row r="94" spans="1:7" ht="25.5" outlineLevel="1" x14ac:dyDescent="0.2">
      <c r="A94" s="372"/>
      <c r="C94" s="518" t="str">
        <f>StockValueC!E267</f>
        <v>Vehicle Operating Costs - Light Duty Vehicles</v>
      </c>
      <c r="D94" s="518" t="str">
        <f>StockValueC!G267</f>
        <v>2020$ / VMT</v>
      </c>
      <c r="E94" s="541">
        <f>StockValueC!H267</f>
        <v>0.45</v>
      </c>
      <c r="F94" s="518" t="str">
        <f>StockValueC!F267</f>
        <v>USDOT BCA Guidance Mar 2022</v>
      </c>
    </row>
    <row r="95" spans="1:7" ht="25.5" outlineLevel="1" x14ac:dyDescent="0.2">
      <c r="A95" s="372"/>
      <c r="C95" s="518" t="str">
        <f>StockValueC!E268</f>
        <v>Vehicle Operating Costs - Commercial Trucks</v>
      </c>
      <c r="D95" s="518" t="str">
        <f>StockValueC!G268</f>
        <v>2020$ / VMT</v>
      </c>
      <c r="E95" s="541">
        <f>StockValueC!H268</f>
        <v>0.94</v>
      </c>
      <c r="F95" s="518" t="str">
        <f>StockValueC!F268</f>
        <v>USDOT BCA Guidance Mar 2022</v>
      </c>
    </row>
    <row r="96" spans="1:7" outlineLevel="1" x14ac:dyDescent="0.2">
      <c r="A96" s="372"/>
      <c r="B96" s="367"/>
    </row>
    <row r="97" spans="1:11" outlineLevel="1" x14ac:dyDescent="0.2">
      <c r="A97" s="372"/>
      <c r="C97" s="376" t="str">
        <f>"Pavement Damage Savings Benefits, Millions of 2020 Dollars"</f>
        <v>Pavement Damage Savings Benefits, Millions of 2020 Dollars</v>
      </c>
    </row>
    <row r="98" spans="1:11" outlineLevel="1" x14ac:dyDescent="0.2">
      <c r="A98" s="372"/>
      <c r="C98" s="707" t="s">
        <v>965</v>
      </c>
      <c r="D98" s="707" t="s">
        <v>966</v>
      </c>
      <c r="E98" s="707"/>
      <c r="F98" s="707" t="s">
        <v>967</v>
      </c>
      <c r="G98" s="707"/>
    </row>
    <row r="99" spans="1:11" outlineLevel="1" x14ac:dyDescent="0.2">
      <c r="A99" s="372"/>
      <c r="C99" s="707"/>
      <c r="D99" s="514" t="s">
        <v>969</v>
      </c>
      <c r="E99" s="514" t="str">
        <f>"Discounted ("&amp;'Project Inputs'!$H$7*100&amp;"%)"</f>
        <v>Discounted (7%)</v>
      </c>
      <c r="F99" s="514" t="s">
        <v>969</v>
      </c>
      <c r="G99" s="514" t="str">
        <f>"Discounted ("&amp;'Project Inputs'!$H$7*100&amp;"%)"</f>
        <v>Discounted (7%)</v>
      </c>
    </row>
    <row r="100" spans="1:11" ht="29.45" customHeight="1" outlineLevel="1" x14ac:dyDescent="0.2">
      <c r="A100" s="372"/>
      <c r="C100" s="542" t="str">
        <f>'Undisc Results'!$E30</f>
        <v>Pavement Damage - Auto</v>
      </c>
      <c r="D100" s="536" cm="1">
        <f t="array" ref="D100">IFERROR((INDEX('Undisc Results'!$I30:$AZ30,MATCH(TRUE,INDEX(('Undisc Results'!$I30:$AZ30&lt;&gt;0),0),0)))/1000000,0)</f>
        <v>0</v>
      </c>
      <c r="E100" s="536" cm="1">
        <f t="array" ref="E100">IFERROR((INDEX('Disc Results'!$I$30:$AZ$30,MATCH(TRUE,INDEX(('Disc Results'!$I$30:$AZ$30&lt;&gt;0),0),0))/1000000),0)</f>
        <v>0</v>
      </c>
      <c r="F100" s="536">
        <f>(SUM('Undisc Results'!$I30:$AZ30))/1000000</f>
        <v>0</v>
      </c>
      <c r="G100" s="536">
        <f>(SUM('Disc Results'!$I30:$AZ30))/1000000</f>
        <v>0</v>
      </c>
    </row>
    <row r="101" spans="1:11" ht="29.45" customHeight="1" outlineLevel="1" x14ac:dyDescent="0.2">
      <c r="A101" s="372"/>
      <c r="C101" s="542" t="str">
        <f>'Undisc Results'!$E31</f>
        <v>Pavement Damage - Trucks</v>
      </c>
      <c r="D101" s="536" cm="1">
        <f t="array" ref="D101">IFERROR((INDEX('Undisc Results'!$I31:$AZ31,MATCH(TRUE,INDEX(('Undisc Results'!$I31:$AZ31&lt;&gt;0),0),0)))/1000000,0)</f>
        <v>0</v>
      </c>
      <c r="E101" s="536" cm="1">
        <f t="array" ref="E101">IFERROR((INDEX('Disc Results'!$I$30:$AZ$30,MATCH(TRUE,INDEX(('Disc Results'!$I$30:$AZ$30&lt;&gt;0),0),0))/1000000),0)</f>
        <v>0</v>
      </c>
      <c r="F101" s="536">
        <f>(SUM('Undisc Results'!$I31:$AZ31))/1000000</f>
        <v>0</v>
      </c>
      <c r="G101" s="536">
        <f>(SUM('Disc Results'!$I31:$AZ31))/1000000</f>
        <v>0</v>
      </c>
    </row>
    <row r="102" spans="1:11" ht="25.5" outlineLevel="1" x14ac:dyDescent="0.2">
      <c r="A102" s="372"/>
      <c r="C102" s="518" t="s">
        <v>981</v>
      </c>
      <c r="D102" s="536" cm="1">
        <f t="array" ref="D102">IFERROR((INDEX('Undisc Results'!$I$30:$AZ$30,MATCH(TRUE,INDEX(('Undisc Results'!$I$30:$AZ$30&lt;&gt;0),0),0))+INDEX('Undisc Results'!$I$31:$AZ$31,MATCH(TRUE,INDEX(('Undisc Results'!$I$31:$AZ$31&lt;&gt;0),0),0)))/1000000,0)</f>
        <v>0</v>
      </c>
      <c r="E102" s="536" cm="1">
        <f t="array" ref="E102">IFERROR((INDEX('Disc Results'!$I$30:$AZ$30,MATCH(TRUE,INDEX(('Disc Results'!$I$30:$AZ$30&lt;&gt;0),0),0))+INDEX('Disc Results'!$I$31:$AZ$31,MATCH(TRUE,INDEX(('Disc Results'!$I$31:$AZ$31&lt;&gt;0),0),0)))/1000000,0)</f>
        <v>0</v>
      </c>
      <c r="F102" s="536">
        <f>(SUM('Undisc Results'!$I$30:$AZ$31))/1000000</f>
        <v>0</v>
      </c>
      <c r="G102" s="536">
        <f>(SUM('Disc Results'!$I$30:$AZ$31))/1000000</f>
        <v>0</v>
      </c>
    </row>
    <row r="103" spans="1:11" outlineLevel="1" x14ac:dyDescent="0.2">
      <c r="A103" s="372"/>
      <c r="B103" s="367"/>
    </row>
    <row r="104" spans="1:11" outlineLevel="1" x14ac:dyDescent="0.2">
      <c r="A104" s="372"/>
      <c r="C104" s="376" t="s">
        <v>982</v>
      </c>
    </row>
    <row r="105" spans="1:11" outlineLevel="1" x14ac:dyDescent="0.2">
      <c r="A105" s="372"/>
      <c r="C105" s="514" t="s">
        <v>367</v>
      </c>
      <c r="D105" s="514" t="s">
        <v>792</v>
      </c>
      <c r="E105" s="514" t="s">
        <v>923</v>
      </c>
      <c r="F105" s="514" t="s">
        <v>368</v>
      </c>
    </row>
    <row r="106" spans="1:11" ht="45" customHeight="1" outlineLevel="1" x14ac:dyDescent="0.2">
      <c r="A106" s="372"/>
      <c r="C106" s="518" t="str">
        <f>StockValueC!E315</f>
        <v>Auto Average Pavement Cost</v>
      </c>
      <c r="D106" s="543" t="str">
        <f>StockValueC!G315</f>
        <v>2020$ / VMT</v>
      </c>
      <c r="E106" s="544">
        <f>StockValueC!H315</f>
        <v>1.9955662766746448E-4</v>
      </c>
      <c r="F106" s="518" t="s">
        <v>983</v>
      </c>
      <c r="G106" s="372" t="s">
        <v>984</v>
      </c>
    </row>
    <row r="107" spans="1:11" ht="25.5" outlineLevel="1" x14ac:dyDescent="0.2">
      <c r="A107" s="372"/>
      <c r="C107" s="518" t="str">
        <f>StockValueC!E316</f>
        <v>Truck Average Pavement Cost</v>
      </c>
      <c r="D107" s="543" t="str">
        <f>StockValueC!G316</f>
        <v>2020$ / VMT</v>
      </c>
      <c r="E107" s="544">
        <f>StockValueC!H316</f>
        <v>4.7221368085153072E-2</v>
      </c>
      <c r="F107" s="518" t="s">
        <v>985</v>
      </c>
      <c r="G107" s="372" t="s">
        <v>984</v>
      </c>
    </row>
    <row r="108" spans="1:11" x14ac:dyDescent="0.2">
      <c r="A108" s="371"/>
      <c r="B108" s="367"/>
    </row>
    <row r="109" spans="1:11" x14ac:dyDescent="0.2">
      <c r="A109" s="372"/>
      <c r="C109" s="376" t="str">
        <f>"Emissions Reduction Benefits, Millions of 2020 Dollars"</f>
        <v>Emissions Reduction Benefits, Millions of 2020 Dollars</v>
      </c>
    </row>
    <row r="110" spans="1:11" x14ac:dyDescent="0.2">
      <c r="A110" s="372"/>
      <c r="C110" s="707" t="s">
        <v>965</v>
      </c>
      <c r="D110" s="707" t="s">
        <v>966</v>
      </c>
      <c r="E110" s="707"/>
      <c r="F110" s="707"/>
      <c r="G110" s="707" t="s">
        <v>967</v>
      </c>
      <c r="H110" s="707"/>
      <c r="I110" s="707"/>
      <c r="J110" s="711"/>
      <c r="K110" s="711"/>
    </row>
    <row r="111" spans="1:11" x14ac:dyDescent="0.2">
      <c r="A111" s="372"/>
      <c r="C111" s="707"/>
      <c r="D111" s="514" t="s">
        <v>986</v>
      </c>
      <c r="E111" s="514" t="s">
        <v>969</v>
      </c>
      <c r="F111" s="514" t="str">
        <f>"Discounted ("&amp;'Project Inputs'!$H$7*100&amp;"%)"</f>
        <v>Discounted (7%)</v>
      </c>
      <c r="G111" s="514" t="s">
        <v>986</v>
      </c>
      <c r="H111" s="514" t="s">
        <v>969</v>
      </c>
      <c r="I111" s="514" t="str">
        <f>"Discounted ("&amp;'Project Inputs'!$H$7*100&amp;"%)"</f>
        <v>Discounted (7%)</v>
      </c>
      <c r="J111" s="379"/>
      <c r="K111" s="379"/>
    </row>
    <row r="112" spans="1:11" x14ac:dyDescent="0.2">
      <c r="A112" s="372"/>
      <c r="C112" s="518" t="s">
        <v>987</v>
      </c>
      <c r="D112" s="534" cm="1">
        <f t="array" ref="D112">IFERROR((INDEX('Summarized Quantified Calcs'!$I16:$AZ16,MATCH(TRUE,INDEX(('Summarized Quantified Calcs'!$I16:$AZ16&lt;&gt;0),0),0)))/1000000,)</f>
        <v>0</v>
      </c>
      <c r="E112" s="535" cm="1">
        <f t="array" ref="E112">IFERROR((INDEX('Undisc Results'!$I16:$AZ16,MATCH(TRUE,INDEX(('Undisc Results'!$I16:$AZ16&lt;&gt;0),0),0)))/1000000,)</f>
        <v>0</v>
      </c>
      <c r="F112" s="535" cm="1">
        <f t="array" ref="F112">IFERROR((INDEX('Disc Results'!$I16:$AZ16,MATCH(TRUE,INDEX(('Disc Results'!$I16:$AZ16&lt;&gt;0),0),0)))/1000000,0)</f>
        <v>0</v>
      </c>
      <c r="G112" s="534">
        <f>(SUM('Summarized Quantified Calcs'!$I16:$AZ16))/1000000</f>
        <v>0</v>
      </c>
      <c r="H112" s="535">
        <f>(SUM('Undisc Results'!$I16:$AZ16))/1000000</f>
        <v>0</v>
      </c>
      <c r="I112" s="535">
        <f>(SUM('Disc Results'!$I16:$AZ16))/1000000</f>
        <v>0</v>
      </c>
      <c r="J112" s="380"/>
      <c r="K112" s="380"/>
    </row>
    <row r="113" spans="1:11" x14ac:dyDescent="0.2">
      <c r="A113" s="372"/>
      <c r="C113" s="518" t="s">
        <v>988</v>
      </c>
      <c r="D113" s="534" cm="1">
        <f t="array" ref="D113">IFERROR((INDEX('Summarized Quantified Calcs'!$I17:$AZ17,MATCH(TRUE,INDEX(('Summarized Quantified Calcs'!$I17:$AZ17&lt;&gt;0),0),0)))/1000000,)</f>
        <v>0</v>
      </c>
      <c r="E113" s="535" cm="1">
        <f t="array" ref="E113">IFERROR((INDEX('Undisc Results'!$I17:$AZ17,MATCH(TRUE,INDEX(('Undisc Results'!$I17:$AZ17&lt;&gt;0),0),0)))/1000000,)</f>
        <v>0</v>
      </c>
      <c r="F113" s="535" cm="1">
        <f t="array" ref="F113">IFERROR((INDEX('Disc Results'!$I17:$AZ17,MATCH(TRUE,INDEX(('Disc Results'!$I17:$AZ17&lt;&gt;0),0),0)))/1000000,0)</f>
        <v>0</v>
      </c>
      <c r="G113" s="534">
        <f>(SUM('Summarized Quantified Calcs'!$I17:$AZ17))/1000000</f>
        <v>0</v>
      </c>
      <c r="H113" s="535">
        <f>(SUM('Undisc Results'!$I17:$AZ17))/1000000</f>
        <v>0</v>
      </c>
      <c r="I113" s="535">
        <f>(SUM('Disc Results'!$I17:$AZ17))/1000000</f>
        <v>0</v>
      </c>
      <c r="J113" s="380"/>
      <c r="K113" s="380"/>
    </row>
    <row r="114" spans="1:11" x14ac:dyDescent="0.2">
      <c r="A114" s="372"/>
      <c r="C114" s="518" t="s">
        <v>989</v>
      </c>
      <c r="D114" s="534" cm="1">
        <f t="array" ref="D114">IFERROR((INDEX('Summarized Quantified Calcs'!$I18:$AZ18,MATCH(TRUE,INDEX(('Summarized Quantified Calcs'!$I18:$AZ18&lt;&gt;0),0),0)))/1000000,)</f>
        <v>0</v>
      </c>
      <c r="E114" s="535" cm="1">
        <f t="array" ref="E114">IFERROR((INDEX('Undisc Results'!$I18:$AZ18,MATCH(TRUE,INDEX(('Undisc Results'!$I18:$AZ18&lt;&gt;0),0),0)))/1000000,)</f>
        <v>0</v>
      </c>
      <c r="F114" s="535" cm="1">
        <f t="array" ref="F114">IFERROR((INDEX('Disc Results'!$I18:$AZ18,MATCH(TRUE,INDEX(('Disc Results'!$I18:$AZ18&lt;&gt;0),0),0)))/1000000,0)</f>
        <v>0</v>
      </c>
      <c r="G114" s="534">
        <f>(SUM('Summarized Quantified Calcs'!$I18:$AZ18))/1000000</f>
        <v>0</v>
      </c>
      <c r="H114" s="535">
        <f>(SUM('Undisc Results'!$I18:$AZ18))/1000000</f>
        <v>0</v>
      </c>
      <c r="I114" s="535">
        <f>(SUM('Disc Results'!$I18:$AZ18))/1000000</f>
        <v>0</v>
      </c>
      <c r="J114" s="380"/>
      <c r="K114" s="380"/>
    </row>
    <row r="115" spans="1:11" x14ac:dyDescent="0.2">
      <c r="A115" s="372"/>
      <c r="C115" s="518" t="s">
        <v>990</v>
      </c>
      <c r="D115" s="534" cm="1">
        <f t="array" ref="D115">IFERROR((INDEX('Summarized Quantified Calcs'!$I19:$AZ19,MATCH(TRUE,INDEX(('Summarized Quantified Calcs'!$I19:$AZ19&lt;&gt;0),0),0)))/1000000,)</f>
        <v>0</v>
      </c>
      <c r="E115" s="535" cm="1">
        <f t="array" ref="E115">IFERROR((INDEX('Undisc Results'!$I19:$AZ19,MATCH(TRUE,INDEX(('Undisc Results'!$I19:$AZ19&lt;&gt;0),0),0)))/1000000,)</f>
        <v>0</v>
      </c>
      <c r="F115" s="535" cm="1">
        <f t="array" ref="F115">IFERROR((INDEX('Disc Results'!$I19:$AZ19,MATCH(TRUE,INDEX(('Disc Results'!$I19:$AZ19&lt;&gt;0),0),0)))/1000000,0)</f>
        <v>0</v>
      </c>
      <c r="G115" s="534">
        <f>(SUM('Summarized Quantified Calcs'!$I19:$AZ19))/1000000</f>
        <v>0</v>
      </c>
      <c r="H115" s="535">
        <f>(SUM('Undisc Results'!$I19:$AZ19))/1000000</f>
        <v>0</v>
      </c>
      <c r="I115" s="535">
        <f>(SUM('Disc Results'!$I19:$AZ19))/1000000</f>
        <v>0</v>
      </c>
      <c r="J115" s="380"/>
      <c r="K115" s="380"/>
    </row>
    <row r="116" spans="1:11" ht="31.35" customHeight="1" x14ac:dyDescent="0.2">
      <c r="A116" s="372"/>
      <c r="C116" s="518" t="s">
        <v>991</v>
      </c>
      <c r="D116" s="534">
        <f>SUM(D112:D115)</f>
        <v>0</v>
      </c>
      <c r="E116" s="535">
        <f t="shared" ref="E116:I116" si="5">SUM(E112:E115)</f>
        <v>0</v>
      </c>
      <c r="F116" s="535">
        <f t="shared" si="5"/>
        <v>0</v>
      </c>
      <c r="G116" s="534">
        <f t="shared" si="5"/>
        <v>0</v>
      </c>
      <c r="H116" s="535">
        <f t="shared" si="5"/>
        <v>0</v>
      </c>
      <c r="I116" s="535">
        <f t="shared" si="5"/>
        <v>0</v>
      </c>
      <c r="J116" s="380"/>
      <c r="K116" s="380"/>
    </row>
    <row r="117" spans="1:11" x14ac:dyDescent="0.2">
      <c r="A117" s="372"/>
      <c r="C117" s="381"/>
      <c r="D117" s="375"/>
      <c r="E117" s="375"/>
      <c r="F117" s="375"/>
      <c r="G117" s="375"/>
    </row>
    <row r="118" spans="1:11" x14ac:dyDescent="0.2">
      <c r="A118" s="372"/>
      <c r="C118" s="376" t="s">
        <v>992</v>
      </c>
    </row>
    <row r="119" spans="1:11" x14ac:dyDescent="0.2">
      <c r="A119" s="372"/>
      <c r="C119" s="514" t="s">
        <v>367</v>
      </c>
      <c r="D119" s="514" t="s">
        <v>792</v>
      </c>
      <c r="E119" s="514" t="s">
        <v>923</v>
      </c>
      <c r="F119" s="514" t="s">
        <v>368</v>
      </c>
    </row>
    <row r="120" spans="1:11" ht="31.5" customHeight="1" x14ac:dyDescent="0.2">
      <c r="A120" s="372"/>
      <c r="C120" s="518" t="s">
        <v>993</v>
      </c>
      <c r="D120" s="534" t="s">
        <v>994</v>
      </c>
      <c r="E120" s="534" t="s">
        <v>995</v>
      </c>
      <c r="F120" s="518" t="s">
        <v>974</v>
      </c>
    </row>
    <row r="121" spans="1:11" ht="25.5" x14ac:dyDescent="0.2">
      <c r="A121" s="372"/>
      <c r="C121" s="518" t="s">
        <v>996</v>
      </c>
      <c r="D121" s="534" t="s">
        <v>994</v>
      </c>
      <c r="E121" s="534" t="s">
        <v>997</v>
      </c>
      <c r="F121" s="518" t="s">
        <v>974</v>
      </c>
    </row>
    <row r="122" spans="1:11" ht="25.5" x14ac:dyDescent="0.2">
      <c r="A122" s="372"/>
      <c r="C122" s="518" t="s">
        <v>998</v>
      </c>
      <c r="D122" s="534" t="s">
        <v>994</v>
      </c>
      <c r="E122" s="534" t="s">
        <v>999</v>
      </c>
      <c r="F122" s="518" t="s">
        <v>974</v>
      </c>
    </row>
    <row r="123" spans="1:11" ht="25.5" x14ac:dyDescent="0.2">
      <c r="A123" s="372"/>
      <c r="C123" s="518" t="s">
        <v>1000</v>
      </c>
      <c r="D123" s="534" t="s">
        <v>994</v>
      </c>
      <c r="E123" s="534" t="s">
        <v>1001</v>
      </c>
      <c r="F123" s="518" t="s">
        <v>974</v>
      </c>
    </row>
    <row r="124" spans="1:11" ht="38.25" x14ac:dyDescent="0.2">
      <c r="A124" s="372"/>
      <c r="C124" s="518" t="s">
        <v>1002</v>
      </c>
      <c r="D124" s="534" t="s">
        <v>1003</v>
      </c>
      <c r="E124" s="518" t="s">
        <v>1004</v>
      </c>
      <c r="F124" s="518" t="s">
        <v>1005</v>
      </c>
    </row>
    <row r="125" spans="1:11" x14ac:dyDescent="0.2">
      <c r="A125" s="372"/>
      <c r="B125" s="367"/>
    </row>
    <row r="126" spans="1:11" outlineLevel="1" x14ac:dyDescent="0.2">
      <c r="A126" s="372"/>
      <c r="C126" s="376" t="str">
        <f>"Noise Reduction Benefits, Millions of 2020 Dollars"</f>
        <v>Noise Reduction Benefits, Millions of 2020 Dollars</v>
      </c>
    </row>
    <row r="127" spans="1:11" outlineLevel="1" x14ac:dyDescent="0.2">
      <c r="A127" s="372"/>
      <c r="C127" s="707" t="s">
        <v>965</v>
      </c>
      <c r="D127" s="707" t="s">
        <v>966</v>
      </c>
      <c r="E127" s="707"/>
      <c r="F127" s="707" t="s">
        <v>967</v>
      </c>
      <c r="G127" s="707"/>
    </row>
    <row r="128" spans="1:11" outlineLevel="1" x14ac:dyDescent="0.2">
      <c r="A128" s="372"/>
      <c r="C128" s="707"/>
      <c r="D128" s="514" t="s">
        <v>969</v>
      </c>
      <c r="E128" s="514" t="str">
        <f>"Discounted ("&amp;'Project Inputs'!$H$7*100&amp;"%)"</f>
        <v>Discounted (7%)</v>
      </c>
      <c r="F128" s="514" t="s">
        <v>969</v>
      </c>
      <c r="G128" s="514" t="str">
        <f>"Discounted ("&amp;'Project Inputs'!$H$7*100&amp;"%)"</f>
        <v>Discounted (7%)</v>
      </c>
    </row>
    <row r="129" spans="1:7" outlineLevel="1" x14ac:dyDescent="0.2">
      <c r="A129" s="372"/>
      <c r="C129" s="539" t="str">
        <f>'Undisc Results'!$E34</f>
        <v>Noise - Auto</v>
      </c>
      <c r="D129" s="545" cm="1">
        <f t="array" ref="D129">IFERROR((INDEX('Undisc Results'!$I34:$AZ34,MATCH(TRUE,INDEX(('Undisc Results'!$I34:$AZ34&lt;&gt;0),0),0)))/1000000,0)</f>
        <v>0</v>
      </c>
      <c r="E129" s="536" cm="1">
        <f t="array" ref="E129">IFERROR((INDEX('Disc Results'!$I34:$AZ34,MATCH(TRUE,INDEX(('Disc Results'!$I34:$AZ34&lt;&gt;0),0),0)))/1000000,0)</f>
        <v>0</v>
      </c>
      <c r="F129" s="536">
        <f>(SUM('Undisc Results'!$I34:$AZ34))/1000000</f>
        <v>0</v>
      </c>
      <c r="G129" s="536">
        <f>(SUM('Disc Results'!$I34:$AZ34))/1000000</f>
        <v>0</v>
      </c>
    </row>
    <row r="130" spans="1:7" outlineLevel="1" x14ac:dyDescent="0.2">
      <c r="A130" s="372"/>
      <c r="C130" s="539" t="str">
        <f>'Undisc Results'!$E35</f>
        <v>Noise - Truck</v>
      </c>
      <c r="D130" s="536" cm="1">
        <f t="array" ref="D130">IFERROR((INDEX('Undisc Results'!$I35:$AZ35,MATCH(TRUE,INDEX(('Undisc Results'!$I35:$AZ35&lt;&gt;0),0),0)))/1000000,0)</f>
        <v>0</v>
      </c>
      <c r="E130" s="536" cm="1">
        <f t="array" ref="E130">IFERROR((INDEX('Disc Results'!$I35:$AZ35,MATCH(TRUE,INDEX(('Disc Results'!$I35:$AZ35&lt;&gt;0),0),0)))/1000000,0)</f>
        <v>0</v>
      </c>
      <c r="F130" s="536">
        <f>(SUM('Undisc Results'!$I35:$AZ35))/1000000</f>
        <v>0</v>
      </c>
      <c r="G130" s="536">
        <f>(SUM('Disc Results'!$I35:$AZ35))/1000000</f>
        <v>0</v>
      </c>
    </row>
    <row r="131" spans="1:7" ht="31.35" customHeight="1" outlineLevel="1" x14ac:dyDescent="0.2">
      <c r="A131" s="372"/>
      <c r="C131" s="518" t="s">
        <v>1006</v>
      </c>
      <c r="D131" s="536">
        <f>SUM(D129:D130)</f>
        <v>0</v>
      </c>
      <c r="E131" s="536">
        <f>SUM(E129:E130)</f>
        <v>0</v>
      </c>
      <c r="F131" s="536">
        <f>SUM(F129:F130)</f>
        <v>0</v>
      </c>
      <c r="G131" s="536">
        <f>SUM(G129:G130)</f>
        <v>0</v>
      </c>
    </row>
    <row r="132" spans="1:7" x14ac:dyDescent="0.2">
      <c r="A132" s="372"/>
      <c r="B132" s="367"/>
    </row>
    <row r="133" spans="1:7" outlineLevel="1" x14ac:dyDescent="0.2">
      <c r="A133" s="372"/>
      <c r="C133" s="376" t="str">
        <f>"Congestion Reduction Benefits, Millions of 2020 Dollars"</f>
        <v>Congestion Reduction Benefits, Millions of 2020 Dollars</v>
      </c>
    </row>
    <row r="134" spans="1:7" outlineLevel="1" x14ac:dyDescent="0.2">
      <c r="A134" s="372"/>
      <c r="C134" s="707" t="s">
        <v>965</v>
      </c>
      <c r="D134" s="707" t="s">
        <v>966</v>
      </c>
      <c r="E134" s="707"/>
      <c r="F134" s="707" t="s">
        <v>967</v>
      </c>
      <c r="G134" s="707"/>
    </row>
    <row r="135" spans="1:7" outlineLevel="1" x14ac:dyDescent="0.2">
      <c r="A135" s="372"/>
      <c r="C135" s="707"/>
      <c r="D135" s="514" t="s">
        <v>969</v>
      </c>
      <c r="E135" s="514" t="str">
        <f>"Discounted ("&amp;'Project Inputs'!$H$7*100&amp;"%)"</f>
        <v>Discounted (7%)</v>
      </c>
      <c r="F135" s="514" t="s">
        <v>969</v>
      </c>
      <c r="G135" s="514" t="str">
        <f>"Discounted ("&amp;'Project Inputs'!$H$7*100&amp;"%)"</f>
        <v>Discounted (7%)</v>
      </c>
    </row>
    <row r="136" spans="1:7" outlineLevel="1" x14ac:dyDescent="0.2">
      <c r="A136" s="372"/>
      <c r="C136" s="539" t="str">
        <f>'Undisc Results'!$E32</f>
        <v>Congestion - Auto</v>
      </c>
      <c r="D136" s="536" cm="1">
        <f t="array" ref="D136">IFERROR((INDEX('Undisc Results'!$I32:$AZ32,MATCH(TRUE,INDEX(('Undisc Results'!$I32:$AZ32&lt;&gt;0),0),0)))/1000000,0)</f>
        <v>0</v>
      </c>
      <c r="E136" s="536" cm="1">
        <f t="array" ref="E136">IFERROR((INDEX('Disc Results'!$I32:$AZ32,MATCH(TRUE,INDEX(('Disc Results'!$I32:$AZ32&lt;&gt;0),0),0)))/1000000,0)</f>
        <v>0</v>
      </c>
      <c r="F136" s="536">
        <f>(SUM('Undisc Results'!$I32:$AZ32))/1000000</f>
        <v>0</v>
      </c>
      <c r="G136" s="536">
        <f>(SUM('Disc Results'!$I32:$AZ32))/1000000</f>
        <v>0</v>
      </c>
    </row>
    <row r="137" spans="1:7" outlineLevel="1" x14ac:dyDescent="0.2">
      <c r="A137" s="372"/>
      <c r="C137" s="539" t="str">
        <f>'Undisc Results'!$E33</f>
        <v>Congestion - Truck</v>
      </c>
      <c r="D137" s="536" cm="1">
        <f t="array" ref="D137">IFERROR((INDEX('Undisc Results'!$I33:$AZ33,MATCH(TRUE,INDEX(('Undisc Results'!$I33:$AZ33&lt;&gt;0),0),0)))/1000000,0)</f>
        <v>0</v>
      </c>
      <c r="E137" s="536" cm="1">
        <f t="array" ref="E137">IFERROR((INDEX('Disc Results'!$I33:$AZ33,MATCH(TRUE,INDEX(('Disc Results'!$I33:$AZ33&lt;&gt;0),0),0)))/1000000,0)</f>
        <v>0</v>
      </c>
      <c r="F137" s="536">
        <f>(SUM('Undisc Results'!$I33:$AZ33))/1000000</f>
        <v>0</v>
      </c>
      <c r="G137" s="536">
        <f>(SUM('Disc Results'!$I33:$AZ33))/1000000</f>
        <v>0</v>
      </c>
    </row>
    <row r="138" spans="1:7" ht="31.35" customHeight="1" outlineLevel="1" x14ac:dyDescent="0.2">
      <c r="A138" s="372"/>
      <c r="C138" s="518" t="s">
        <v>1007</v>
      </c>
      <c r="D138" s="536">
        <f>SUM(D137:D137)</f>
        <v>0</v>
      </c>
      <c r="E138" s="536">
        <f>SUM(E137:E137)</f>
        <v>0</v>
      </c>
      <c r="F138" s="536">
        <f>SUM(F137:F137)</f>
        <v>0</v>
      </c>
      <c r="G138" s="536">
        <f>SUM(G137:G137)</f>
        <v>0</v>
      </c>
    </row>
    <row r="139" spans="1:7" outlineLevel="1" x14ac:dyDescent="0.2">
      <c r="A139" s="372"/>
      <c r="C139" s="381"/>
      <c r="D139" s="375"/>
      <c r="E139" s="375"/>
      <c r="F139" s="375"/>
      <c r="G139" s="375"/>
    </row>
    <row r="140" spans="1:7" outlineLevel="1" x14ac:dyDescent="0.2">
      <c r="A140" s="372"/>
      <c r="C140" s="376" t="s">
        <v>1008</v>
      </c>
    </row>
    <row r="141" spans="1:7" outlineLevel="1" x14ac:dyDescent="0.2">
      <c r="A141" s="372"/>
      <c r="C141" s="514" t="s">
        <v>367</v>
      </c>
      <c r="D141" s="514" t="s">
        <v>792</v>
      </c>
      <c r="E141" s="514" t="s">
        <v>923</v>
      </c>
      <c r="F141" s="514" t="s">
        <v>368</v>
      </c>
    </row>
    <row r="142" spans="1:7" ht="45" customHeight="1" outlineLevel="1" x14ac:dyDescent="0.2">
      <c r="A142" s="372"/>
      <c r="C142" s="518" t="str">
        <f>StockValueC!E301</f>
        <v>Auto Average Noise Cost</v>
      </c>
      <c r="D142" s="534" t="str">
        <f>StockValueC!G301</f>
        <v>2020$ / VMT</v>
      </c>
      <c r="E142" s="543">
        <f>StockValueC!H301</f>
        <v>2.0000000000000001E-4</v>
      </c>
      <c r="F142" s="518" t="s">
        <v>1009</v>
      </c>
      <c r="G142" s="372" t="s">
        <v>984</v>
      </c>
    </row>
    <row r="143" spans="1:7" ht="25.5" outlineLevel="1" x14ac:dyDescent="0.2">
      <c r="A143" s="372"/>
      <c r="C143" s="518" t="str">
        <f>StockValueC!E302</f>
        <v>Truck Average Noise Cost</v>
      </c>
      <c r="D143" s="534" t="str">
        <f>StockValueC!G302</f>
        <v>2020$ / VMT</v>
      </c>
      <c r="E143" s="543">
        <f>StockValueC!H302</f>
        <v>3.3E-3</v>
      </c>
      <c r="F143" s="518" t="s">
        <v>1009</v>
      </c>
      <c r="G143" s="372" t="s">
        <v>984</v>
      </c>
    </row>
    <row r="144" spans="1:7" outlineLevel="1" x14ac:dyDescent="0.2">
      <c r="A144" s="372"/>
      <c r="C144" s="381"/>
      <c r="D144" s="375"/>
      <c r="E144" s="375"/>
      <c r="F144" s="375"/>
      <c r="G144" s="375"/>
    </row>
    <row r="145" spans="1:7" outlineLevel="1" x14ac:dyDescent="0.2">
      <c r="A145" s="372"/>
      <c r="C145" s="376" t="s">
        <v>1010</v>
      </c>
    </row>
    <row r="146" spans="1:7" outlineLevel="1" x14ac:dyDescent="0.2">
      <c r="A146" s="372"/>
      <c r="C146" s="514" t="s">
        <v>367</v>
      </c>
      <c r="D146" s="514" t="s">
        <v>792</v>
      </c>
      <c r="E146" s="514" t="s">
        <v>923</v>
      </c>
      <c r="F146" s="514" t="s">
        <v>368</v>
      </c>
    </row>
    <row r="147" spans="1:7" ht="45" customHeight="1" outlineLevel="1" x14ac:dyDescent="0.2">
      <c r="A147" s="372"/>
      <c r="C147" s="518" t="str">
        <f>StockValueC!E285</f>
        <v>Auto Average Congestion Cost</v>
      </c>
      <c r="D147" s="534" t="str">
        <f>StockValueC!G285</f>
        <v>2020$ / VMT</v>
      </c>
      <c r="E147" s="543">
        <f>StockValueC!H285</f>
        <v>2.5999999999999999E-2</v>
      </c>
      <c r="F147" s="518" t="s">
        <v>1009</v>
      </c>
      <c r="G147" s="372" t="s">
        <v>984</v>
      </c>
    </row>
    <row r="148" spans="1:7" ht="25.5" outlineLevel="1" x14ac:dyDescent="0.2">
      <c r="A148" s="372"/>
      <c r="C148" s="518" t="str">
        <f>StockValueC!E286</f>
        <v>Truck Average Congestion Cost</v>
      </c>
      <c r="D148" s="534" t="str">
        <f>StockValueC!G286</f>
        <v>2020$ / VMT</v>
      </c>
      <c r="E148" s="543">
        <f>StockValueC!H286</f>
        <v>6.7000000000000004E-2</v>
      </c>
      <c r="F148" s="518" t="s">
        <v>1009</v>
      </c>
      <c r="G148" s="372" t="s">
        <v>984</v>
      </c>
    </row>
    <row r="149" spans="1:7" outlineLevel="1" x14ac:dyDescent="0.2">
      <c r="A149" s="372"/>
      <c r="C149" s="381"/>
      <c r="D149" s="375"/>
      <c r="E149" s="375"/>
      <c r="F149" s="375"/>
      <c r="G149" s="375"/>
    </row>
    <row r="150" spans="1:7" outlineLevel="1" x14ac:dyDescent="0.2">
      <c r="A150" s="372"/>
      <c r="C150" s="376" t="str">
        <f>"Facility Amenity Benefits, Millions of 2020 Dollars"</f>
        <v>Facility Amenity Benefits, Millions of 2020 Dollars</v>
      </c>
    </row>
    <row r="151" spans="1:7" outlineLevel="1" x14ac:dyDescent="0.2">
      <c r="A151" s="372"/>
      <c r="C151" s="707" t="s">
        <v>965</v>
      </c>
      <c r="D151" s="707" t="s">
        <v>966</v>
      </c>
      <c r="E151" s="707"/>
      <c r="F151" s="707" t="s">
        <v>967</v>
      </c>
      <c r="G151" s="707"/>
    </row>
    <row r="152" spans="1:7" outlineLevel="1" x14ac:dyDescent="0.2">
      <c r="A152" s="372"/>
      <c r="C152" s="707"/>
      <c r="D152" s="514" t="s">
        <v>969</v>
      </c>
      <c r="E152" s="514" t="str">
        <f>"Discounted ("&amp;'Project Inputs'!$H$7*100&amp;"%)"</f>
        <v>Discounted (7%)</v>
      </c>
      <c r="F152" s="514" t="s">
        <v>969</v>
      </c>
      <c r="G152" s="514" t="str">
        <f>"Discounted ("&amp;'Project Inputs'!$H$7*100&amp;"%)"</f>
        <v>Discounted (7%)</v>
      </c>
    </row>
    <row r="153" spans="1:7" ht="25.5" outlineLevel="1" x14ac:dyDescent="0.2">
      <c r="A153" s="372"/>
      <c r="C153" s="539" t="str">
        <f>'Undisc Results'!$E43</f>
        <v>Facility Improvements - Bus Stop</v>
      </c>
      <c r="D153" s="545" cm="1">
        <f t="array" ref="D153">IFERROR((INDEX('Undisc Results'!$I43:$AZ43,MATCH(TRUE,INDEX(('Undisc Results'!$I43:$AZ43&lt;&gt;0),0),0)))/1000000,0)</f>
        <v>0</v>
      </c>
      <c r="E153" s="536" cm="1">
        <f t="array" ref="E153">IFERROR((INDEX('Disc Results'!$I43:$AZ43,MATCH(TRUE,INDEX(('Disc Results'!$I43:$AZ43&lt;&gt;0),0),0)))/1000000,0)</f>
        <v>0</v>
      </c>
      <c r="F153" s="536">
        <f>(SUM('Undisc Results'!$I43:$AZ43))/1000000</f>
        <v>0</v>
      </c>
      <c r="G153" s="536">
        <f>(SUM('Disc Results'!$I43:$AZ43))/1000000</f>
        <v>0</v>
      </c>
    </row>
    <row r="154" spans="1:7" ht="25.5" outlineLevel="1" x14ac:dyDescent="0.2">
      <c r="A154" s="372"/>
      <c r="C154" s="539" t="str">
        <f>'Undisc Results'!$E44</f>
        <v>Facility Improvements - Light Rail/Streetcar Stop</v>
      </c>
      <c r="D154" s="545" cm="1">
        <f t="array" ref="D154">IFERROR((INDEX('Undisc Results'!$I44:$AZ44,MATCH(TRUE,INDEX(('Undisc Results'!$I44:$AZ44&lt;&gt;0),0),0)))/1000000,0)</f>
        <v>0</v>
      </c>
      <c r="E154" s="536" cm="1">
        <f t="array" ref="E154">IFERROR((INDEX('Disc Results'!$I44:$AZ44,MATCH(TRUE,INDEX(('Disc Results'!$I44:$AZ44&lt;&gt;0),0),0)))/1000000,0)</f>
        <v>0</v>
      </c>
      <c r="F154" s="536">
        <f>(SUM('Undisc Results'!$I44:$AZ44))/1000000</f>
        <v>0</v>
      </c>
      <c r="G154" s="536">
        <f>(SUM('Disc Results'!$I44:$AZ44))/1000000</f>
        <v>0</v>
      </c>
    </row>
    <row r="155" spans="1:7" ht="31.35" customHeight="1" outlineLevel="1" x14ac:dyDescent="0.2">
      <c r="A155" s="372"/>
      <c r="C155" s="539" t="str">
        <f>'Undisc Results'!$E45</f>
        <v>Facility Improvements - Rail Station</v>
      </c>
      <c r="D155" s="545" cm="1">
        <f t="array" ref="D155">IFERROR((INDEX('Undisc Results'!$I45:$AZ45,MATCH(TRUE,INDEX(('Undisc Results'!$I45:$AZ45&lt;&gt;0),0),0)))/1000000,0)</f>
        <v>0</v>
      </c>
      <c r="E155" s="536" cm="1">
        <f t="array" ref="E155">IFERROR((INDEX('Disc Results'!$I45:$AZ45,MATCH(TRUE,INDEX(('Disc Results'!$I45:$AZ45&lt;&gt;0),0),0)))/1000000,0)</f>
        <v>0</v>
      </c>
      <c r="F155" s="536">
        <f>(SUM('Undisc Results'!$I45:$AZ45))/1000000</f>
        <v>0</v>
      </c>
      <c r="G155" s="536">
        <f>(SUM('Disc Results'!$I45:$AZ45))/1000000</f>
        <v>0</v>
      </c>
    </row>
    <row r="156" spans="1:7" x14ac:dyDescent="0.2">
      <c r="A156" s="372"/>
      <c r="B156" s="367"/>
    </row>
    <row r="157" spans="1:7" outlineLevel="1" x14ac:dyDescent="0.2">
      <c r="A157" s="372"/>
      <c r="C157" s="376" t="str">
        <f>"Vehicle Amenity Benefits, Millions of 2020 Dollars"</f>
        <v>Vehicle Amenity Benefits, Millions of 2020 Dollars</v>
      </c>
    </row>
    <row r="158" spans="1:7" outlineLevel="1" x14ac:dyDescent="0.2">
      <c r="A158" s="372"/>
      <c r="C158" s="707" t="s">
        <v>965</v>
      </c>
      <c r="D158" s="707" t="s">
        <v>966</v>
      </c>
      <c r="E158" s="707"/>
      <c r="F158" s="707" t="s">
        <v>967</v>
      </c>
      <c r="G158" s="707"/>
    </row>
    <row r="159" spans="1:7" outlineLevel="1" x14ac:dyDescent="0.2">
      <c r="A159" s="372"/>
      <c r="C159" s="707"/>
      <c r="D159" s="514" t="s">
        <v>969</v>
      </c>
      <c r="E159" s="514" t="str">
        <f>"Discounted ("&amp;'Project Inputs'!$H$7*100&amp;"%)"</f>
        <v>Discounted (7%)</v>
      </c>
      <c r="F159" s="514" t="s">
        <v>969</v>
      </c>
      <c r="G159" s="514" t="str">
        <f>"Discounted ("&amp;'Project Inputs'!$H$7*100&amp;"%)"</f>
        <v>Discounted (7%)</v>
      </c>
    </row>
    <row r="160" spans="1:7" outlineLevel="1" x14ac:dyDescent="0.2">
      <c r="A160" s="372"/>
      <c r="C160" s="539" t="str">
        <f>'Undisc Results'!$E46</f>
        <v xml:space="preserve">Transit Vehicle Amenities - Bus </v>
      </c>
      <c r="D160" s="545" cm="1">
        <f t="array" ref="D160">IFERROR((INDEX('Undisc Results'!$I46:$AZ46,MATCH(TRUE,INDEX(('Undisc Results'!$I46:$AZ46&lt;&gt;0),0),0)))/1000000,0)</f>
        <v>0</v>
      </c>
      <c r="E160" s="545" cm="1">
        <f t="array" ref="E160">IFERROR((INDEX('Disc Results'!$I46:$AZ46,MATCH(TRUE,INDEX(('Disc Results'!$I46:$AZ46&lt;&gt;0),0),0)))/1000000,0)</f>
        <v>0</v>
      </c>
      <c r="F160" s="536">
        <f>(SUM('Undisc Results'!$I46:$AZ46))/1000000</f>
        <v>0</v>
      </c>
      <c r="G160" s="536">
        <f>(SUM('Disc Results'!$I46:$AZ46))/1000000</f>
        <v>0</v>
      </c>
    </row>
    <row r="161" spans="1:7" ht="25.5" outlineLevel="1" x14ac:dyDescent="0.2">
      <c r="A161" s="372"/>
      <c r="C161" s="539" t="str">
        <f>'Undisc Results'!$E47</f>
        <v xml:space="preserve">Transit Vehicle Amenities - Light Rail/Streetcar </v>
      </c>
      <c r="D161" s="545" cm="1">
        <f t="array" ref="D161">IFERROR((INDEX('Undisc Results'!$I47:$AZ47,MATCH(TRUE,INDEX(('Undisc Results'!$I47:$AZ47&lt;&gt;0),0),0)))/1000000,0)</f>
        <v>0</v>
      </c>
      <c r="E161" s="545" cm="1">
        <f t="array" ref="E161">IFERROR((INDEX('Disc Results'!$I47:$AZ47,MATCH(TRUE,INDEX(('Disc Results'!$I47:$AZ47&lt;&gt;0),0),0)))/1000000,0)</f>
        <v>0</v>
      </c>
      <c r="F161" s="536">
        <f>(SUM('Undisc Results'!$I47:$AZ47))/1000000</f>
        <v>0</v>
      </c>
      <c r="G161" s="536">
        <f>(SUM('Disc Results'!$I47:$AZ47))/1000000</f>
        <v>0</v>
      </c>
    </row>
    <row r="162" spans="1:7" ht="31.35" customHeight="1" outlineLevel="1" x14ac:dyDescent="0.2">
      <c r="A162" s="372"/>
      <c r="C162" s="539" t="str">
        <f>'Undisc Results'!$E48</f>
        <v xml:space="preserve">Transit Vehicle Amenities - Rail </v>
      </c>
      <c r="D162" s="545" cm="1">
        <f t="array" ref="D162">IFERROR((INDEX('Undisc Results'!$I48:$AZ48,MATCH(TRUE,INDEX(('Undisc Results'!$I48:$AZ48&lt;&gt;0),0),0)))/1000000,0)</f>
        <v>0</v>
      </c>
      <c r="E162" s="545" cm="1">
        <f t="array" ref="E162">IFERROR((INDEX('Disc Results'!$I48:$AZ48,MATCH(TRUE,INDEX(('Disc Results'!$I48:$AZ48&lt;&gt;0),0),0)))/1000000,0)</f>
        <v>0</v>
      </c>
      <c r="F162" s="536">
        <f>(SUM('Undisc Results'!$I48:$AZ48))/1000000</f>
        <v>0</v>
      </c>
      <c r="G162" s="536">
        <f>(SUM('Disc Results'!$I48:$AZ48))/1000000</f>
        <v>0</v>
      </c>
    </row>
    <row r="163" spans="1:7" outlineLevel="1" x14ac:dyDescent="0.2">
      <c r="A163" s="372"/>
      <c r="C163" s="381"/>
      <c r="D163" s="375"/>
      <c r="E163" s="375"/>
      <c r="F163" s="375"/>
      <c r="G163" s="375"/>
    </row>
    <row r="164" spans="1:7" outlineLevel="1" x14ac:dyDescent="0.2">
      <c r="A164" s="372"/>
      <c r="C164" s="376" t="s">
        <v>1133</v>
      </c>
    </row>
    <row r="165" spans="1:7" outlineLevel="1" x14ac:dyDescent="0.2">
      <c r="A165" s="372"/>
      <c r="C165" s="514" t="s">
        <v>367</v>
      </c>
      <c r="D165" s="514" t="s">
        <v>514</v>
      </c>
      <c r="E165" s="514" t="s">
        <v>1011</v>
      </c>
      <c r="F165" s="514" t="s">
        <v>530</v>
      </c>
    </row>
    <row r="166" spans="1:7" outlineLevel="1" x14ac:dyDescent="0.2">
      <c r="A166" s="372"/>
      <c r="C166" s="518" t="str">
        <f>StockValueC!E328</f>
        <v xml:space="preserve">Clocks  </v>
      </c>
      <c r="D166" s="541">
        <f>StockValueC!$H328</f>
        <v>0.03</v>
      </c>
      <c r="E166" s="541">
        <f>StockValueC!$H352</f>
        <v>0.03</v>
      </c>
      <c r="F166" s="541">
        <f>StockValueC!$H376</f>
        <v>0.06</v>
      </c>
      <c r="G166" s="372"/>
    </row>
    <row r="167" spans="1:7" ht="25.5" outlineLevel="1" x14ac:dyDescent="0.2">
      <c r="A167" s="372"/>
      <c r="C167" s="518" t="str">
        <f>StockValueC!E329</f>
        <v xml:space="preserve">Electronic Real-Time Information Displays  </v>
      </c>
      <c r="D167" s="541">
        <f>StockValueC!$H329</f>
        <v>0.28999999999999998</v>
      </c>
      <c r="E167" s="541">
        <f>StockValueC!$H353</f>
        <v>0.14000000000000001</v>
      </c>
      <c r="F167" s="541">
        <f>StockValueC!$H377</f>
        <v>0.82</v>
      </c>
      <c r="G167" s="372"/>
    </row>
    <row r="168" spans="1:7" outlineLevel="1" x14ac:dyDescent="0.2">
      <c r="A168" s="372"/>
      <c r="C168" s="518" t="str">
        <f>StockValueC!E330</f>
        <v>Information/Emergency Button</v>
      </c>
      <c r="D168" s="541">
        <f>StockValueC!$H330</f>
        <v>0.22</v>
      </c>
      <c r="E168" s="541">
        <f>StockValueC!$H354</f>
        <v>0.22</v>
      </c>
      <c r="F168" s="541">
        <f>StockValueC!$H378</f>
        <v>0.1</v>
      </c>
      <c r="G168" s="372"/>
    </row>
    <row r="169" spans="1:7" outlineLevel="1" x14ac:dyDescent="0.2">
      <c r="A169" s="372"/>
      <c r="C169" s="518" t="str">
        <f>StockValueC!E331</f>
        <v>PA System</v>
      </c>
      <c r="D169" s="541">
        <f>StockValueC!$H331</f>
        <v>0.28999999999999998</v>
      </c>
      <c r="E169" s="541">
        <f>StockValueC!$H355</f>
        <v>0.05</v>
      </c>
      <c r="F169" s="541">
        <f>StockValueC!$H379</f>
        <v>0.09</v>
      </c>
      <c r="G169" s="372"/>
    </row>
    <row r="170" spans="1:7" ht="25.5" outlineLevel="1" x14ac:dyDescent="0.2">
      <c r="A170" s="372"/>
      <c r="C170" s="518" t="str">
        <f>StockValueC!E332</f>
        <v>Platform/Stop Seating Availability</v>
      </c>
      <c r="D170" s="541">
        <f>StockValueC!$H332</f>
        <v>0.18</v>
      </c>
      <c r="E170" s="541">
        <f>StockValueC!$H356</f>
        <v>0.13</v>
      </c>
      <c r="F170" s="541">
        <f>StockValueC!$H380</f>
        <v>0.12</v>
      </c>
      <c r="G170" s="372"/>
    </row>
    <row r="171" spans="1:7" ht="25.5" outlineLevel="1" x14ac:dyDescent="0.2">
      <c r="A171" s="372"/>
      <c r="C171" s="518" t="str">
        <f>StockValueC!E333</f>
        <v>Platform/Stop Weather Protection</v>
      </c>
      <c r="D171" s="541">
        <f>StockValueC!$H333</f>
        <v>0.24</v>
      </c>
      <c r="E171" s="541">
        <f>StockValueC!$H357</f>
        <v>0.15</v>
      </c>
      <c r="F171" s="541">
        <f>StockValueC!$H381</f>
        <v>0.12</v>
      </c>
      <c r="G171" s="372"/>
    </row>
    <row r="172" spans="1:7" outlineLevel="1" x14ac:dyDescent="0.2">
      <c r="A172" s="372"/>
      <c r="C172" s="518" t="str">
        <f>StockValueC!E334</f>
        <v>Restroom Availability</v>
      </c>
      <c r="D172" s="541">
        <f>StockValueC!$H334</f>
        <v>0.14000000000000001</v>
      </c>
      <c r="E172" s="541">
        <f>StockValueC!$H358</f>
        <v>0.14000000000000001</v>
      </c>
      <c r="F172" s="541">
        <f>StockValueC!$H382</f>
        <v>0.1</v>
      </c>
      <c r="G172" s="372"/>
    </row>
    <row r="173" spans="1:7" outlineLevel="1" x14ac:dyDescent="0.2">
      <c r="A173" s="372"/>
      <c r="C173" s="518" t="str">
        <f>StockValueC!E335</f>
        <v>Retail/Food Outlet Availability</v>
      </c>
      <c r="D173" s="541">
        <f>StockValueC!$H335</f>
        <v>0.1</v>
      </c>
      <c r="E173" s="541">
        <f>StockValueC!$H359</f>
        <v>0.1</v>
      </c>
      <c r="F173" s="541">
        <f>StockValueC!$H383</f>
        <v>0.06</v>
      </c>
      <c r="G173" s="372"/>
    </row>
    <row r="174" spans="1:7" outlineLevel="1" x14ac:dyDescent="0.2">
      <c r="A174" s="372"/>
      <c r="C174" s="518" t="str">
        <f>StockValueC!E336</f>
        <v>Staff Availability</v>
      </c>
      <c r="D174" s="541">
        <f>StockValueC!$H336</f>
        <v>7.0000000000000007E-2</v>
      </c>
      <c r="E174" s="541">
        <f>StockValueC!$H360</f>
        <v>0.03</v>
      </c>
      <c r="F174" s="541">
        <f>StockValueC!$H384</f>
        <v>0.17</v>
      </c>
      <c r="G174" s="372"/>
    </row>
    <row r="175" spans="1:7" ht="25.5" outlineLevel="1" x14ac:dyDescent="0.2">
      <c r="A175" s="372"/>
      <c r="C175" s="518" t="str">
        <f>StockValueC!E337</f>
        <v>Step-free Access to Station/Stop</v>
      </c>
      <c r="D175" s="541">
        <f>StockValueC!$H337</f>
        <v>0.3</v>
      </c>
      <c r="E175" s="541">
        <f>StockValueC!$H361</f>
        <v>0.3</v>
      </c>
      <c r="F175" s="541">
        <f>StockValueC!$H385</f>
        <v>0.19</v>
      </c>
      <c r="G175" s="372"/>
    </row>
    <row r="176" spans="1:7" outlineLevel="1" x14ac:dyDescent="0.2">
      <c r="A176" s="372"/>
      <c r="C176" s="518" t="str">
        <f>StockValueC!E338</f>
        <v>Step-free Access to Vehicle</v>
      </c>
      <c r="D176" s="541">
        <f>StockValueC!$H338</f>
        <v>0.39</v>
      </c>
      <c r="E176" s="541">
        <f>StockValueC!$H362</f>
        <v>7.0000000000000007E-2</v>
      </c>
      <c r="F176" s="541">
        <f>StockValueC!$H386</f>
        <v>7.0000000000000007E-2</v>
      </c>
      <c r="G176" s="372"/>
    </row>
    <row r="177" spans="1:7" outlineLevel="1" x14ac:dyDescent="0.2">
      <c r="A177" s="372"/>
      <c r="C177" s="518" t="str">
        <f>StockValueC!E339</f>
        <v>Surveillance Cameras</v>
      </c>
      <c r="D177" s="541">
        <f>StockValueC!$H339</f>
        <v>0.28999999999999998</v>
      </c>
      <c r="E177" s="541">
        <f>StockValueC!$H363</f>
        <v>0.28999999999999998</v>
      </c>
      <c r="F177" s="541">
        <f>StockValueC!$H387</f>
        <v>0.3</v>
      </c>
      <c r="G177" s="372"/>
    </row>
    <row r="178" spans="1:7" ht="25.5" outlineLevel="1" x14ac:dyDescent="0.2">
      <c r="A178" s="372"/>
      <c r="C178" s="518" t="str">
        <f>StockValueC!E340</f>
        <v>Temperature Controlled Environment</v>
      </c>
      <c r="D178" s="541">
        <f>StockValueC!$H340</f>
        <v>0.59</v>
      </c>
      <c r="E178" s="541">
        <f>StockValueC!$H364</f>
        <v>0.59</v>
      </c>
      <c r="F178" s="541">
        <f>StockValueC!$H388</f>
        <v>0.59</v>
      </c>
      <c r="G178" s="372"/>
    </row>
    <row r="179" spans="1:7" outlineLevel="1" x14ac:dyDescent="0.2">
      <c r="A179" s="372"/>
      <c r="C179" s="518" t="str">
        <f>StockValueC!E341</f>
        <v xml:space="preserve">Ticket Machines  </v>
      </c>
      <c r="D179" s="541">
        <f>StockValueC!$H341</f>
        <v>0.1</v>
      </c>
      <c r="E179" s="541">
        <f>StockValueC!$H365</f>
        <v>0.1</v>
      </c>
      <c r="F179" s="541">
        <f>StockValueC!$H389</f>
        <v>0.06</v>
      </c>
      <c r="G179" s="372"/>
    </row>
    <row r="180" spans="1:7" outlineLevel="1" x14ac:dyDescent="0.2">
      <c r="A180" s="372"/>
      <c r="C180" s="518" t="str">
        <f>StockValueC!E342</f>
        <v xml:space="preserve">Timetables  </v>
      </c>
      <c r="D180" s="541">
        <f>StockValueC!$H342</f>
        <v>0.22</v>
      </c>
      <c r="E180" s="541">
        <f>StockValueC!$H366</f>
        <v>0.09</v>
      </c>
      <c r="F180" s="541">
        <f>StockValueC!$H390</f>
        <v>0.45</v>
      </c>
      <c r="G180" s="372"/>
    </row>
    <row r="181" spans="1:7" outlineLevel="1" x14ac:dyDescent="0.2">
      <c r="A181" s="372"/>
      <c r="C181" s="518" t="str">
        <f>StockValueC!E343</f>
        <v xml:space="preserve">Bike Facilities  </v>
      </c>
      <c r="D181" s="541">
        <f>StockValueC!$H343</f>
        <v>0.09</v>
      </c>
      <c r="E181" s="541">
        <f>StockValueC!$H367</f>
        <v>0.09</v>
      </c>
      <c r="F181" s="541">
        <f>StockValueC!$H391</f>
        <v>0.09</v>
      </c>
      <c r="G181" s="372"/>
    </row>
    <row r="182" spans="1:7" outlineLevel="1" x14ac:dyDescent="0.2">
      <c r="A182" s="372"/>
      <c r="C182" s="518" t="str">
        <f>StockValueC!E344</f>
        <v xml:space="preserve">Car Access Facilities  </v>
      </c>
      <c r="D182" s="541">
        <f>StockValueC!$H344</f>
        <v>0.11</v>
      </c>
      <c r="E182" s="541">
        <f>StockValueC!$H368</f>
        <v>0.11</v>
      </c>
      <c r="F182" s="541">
        <f>StockValueC!$H392</f>
        <v>0.11</v>
      </c>
      <c r="G182" s="372"/>
    </row>
    <row r="183" spans="1:7" outlineLevel="1" x14ac:dyDescent="0.2">
      <c r="A183" s="372"/>
      <c r="C183" s="518" t="str">
        <f>StockValueC!E345</f>
        <v xml:space="preserve">Elevator  </v>
      </c>
      <c r="D183" s="541">
        <f>StockValueC!$H345</f>
        <v>7.0000000000000007E-2</v>
      </c>
      <c r="E183" s="541">
        <f>StockValueC!$H369</f>
        <v>7.0000000000000007E-2</v>
      </c>
      <c r="F183" s="541">
        <f>StockValueC!$H393</f>
        <v>7.0000000000000007E-2</v>
      </c>
      <c r="G183" s="372"/>
    </row>
    <row r="184" spans="1:7" outlineLevel="1" x14ac:dyDescent="0.2">
      <c r="A184" s="372"/>
      <c r="C184" s="518" t="str">
        <f>StockValueC!E346</f>
        <v xml:space="preserve">Escalators  </v>
      </c>
      <c r="D184" s="541">
        <f>StockValueC!$H346</f>
        <v>0.04</v>
      </c>
      <c r="E184" s="541">
        <f>StockValueC!$H370</f>
        <v>0.04</v>
      </c>
      <c r="F184" s="541">
        <f>StockValueC!$H394</f>
        <v>0.04</v>
      </c>
      <c r="G184" s="372"/>
    </row>
    <row r="185" spans="1:7" outlineLevel="1" x14ac:dyDescent="0.2">
      <c r="A185" s="372"/>
      <c r="C185" s="518" t="str">
        <f>StockValueC!E347</f>
        <v xml:space="preserve">On-Site Ticket Office  </v>
      </c>
      <c r="D185" s="541">
        <f>StockValueC!$H347</f>
        <v>0.09</v>
      </c>
      <c r="E185" s="541">
        <f>StockValueC!$H371</f>
        <v>0.09</v>
      </c>
      <c r="F185" s="541">
        <f>StockValueC!$H395</f>
        <v>0.09</v>
      </c>
      <c r="G185" s="372"/>
    </row>
    <row r="186" spans="1:7" outlineLevel="1" x14ac:dyDescent="0.2">
      <c r="A186" s="372"/>
      <c r="C186" s="518" t="str">
        <f>StockValueC!E348</f>
        <v xml:space="preserve">Taxi Pickup/Dropoff  </v>
      </c>
      <c r="D186" s="541">
        <f>StockValueC!$H348</f>
        <v>0.05</v>
      </c>
      <c r="E186" s="541">
        <f>StockValueC!$H372</f>
        <v>0.05</v>
      </c>
      <c r="F186" s="541">
        <f>StockValueC!$H396</f>
        <v>0.05</v>
      </c>
      <c r="G186" s="372"/>
    </row>
    <row r="187" spans="1:7" outlineLevel="1" x14ac:dyDescent="0.2">
      <c r="A187" s="372"/>
      <c r="C187" s="518" t="str">
        <f>StockValueC!E349</f>
        <v>Waiting Room</v>
      </c>
      <c r="D187" s="541">
        <f>StockValueC!$H349</f>
        <v>0.19</v>
      </c>
      <c r="E187" s="541">
        <f>StockValueC!$H373</f>
        <v>0.19</v>
      </c>
      <c r="F187" s="541">
        <f>StockValueC!$H397</f>
        <v>0.19</v>
      </c>
      <c r="G187" s="372"/>
    </row>
    <row r="188" spans="1:7" outlineLevel="1" x14ac:dyDescent="0.2">
      <c r="A188" s="372"/>
      <c r="C188" s="381"/>
      <c r="D188" s="375"/>
      <c r="E188" s="375"/>
      <c r="F188" s="375"/>
      <c r="G188" s="375"/>
    </row>
    <row r="189" spans="1:7" outlineLevel="1" x14ac:dyDescent="0.2">
      <c r="A189" s="372"/>
      <c r="C189" s="376" t="s">
        <v>1134</v>
      </c>
    </row>
    <row r="190" spans="1:7" outlineLevel="1" x14ac:dyDescent="0.2">
      <c r="A190" s="372"/>
      <c r="C190" s="514" t="s">
        <v>367</v>
      </c>
      <c r="D190" s="514" t="s">
        <v>514</v>
      </c>
      <c r="E190" s="514" t="s">
        <v>1011</v>
      </c>
      <c r="F190" s="514" t="s">
        <v>530</v>
      </c>
    </row>
    <row r="191" spans="1:7" ht="25.5" outlineLevel="1" x14ac:dyDescent="0.2">
      <c r="A191" s="372"/>
      <c r="C191" s="541" t="str">
        <f>StockValueC!$E421</f>
        <v>Electronic Real-Time Information Displays</v>
      </c>
      <c r="D191" s="541">
        <f>StockValueC!$H403</f>
        <v>0.2</v>
      </c>
      <c r="E191" s="541">
        <f>StockValueC!$H412</f>
        <v>0.2</v>
      </c>
      <c r="F191" s="541">
        <f>StockValueC!$H421</f>
        <v>0.21</v>
      </c>
      <c r="G191" s="372"/>
    </row>
    <row r="192" spans="1:7" outlineLevel="1" x14ac:dyDescent="0.2">
      <c r="A192" s="372"/>
      <c r="C192" s="541" t="str">
        <f>StockValueC!$E422</f>
        <v>Handrails</v>
      </c>
      <c r="D192" s="541">
        <f>StockValueC!$H404</f>
        <v>0.12</v>
      </c>
      <c r="E192" s="541">
        <f>StockValueC!$H413</f>
        <v>0.12</v>
      </c>
      <c r="F192" s="541">
        <f>StockValueC!$H422</f>
        <v>0.28999999999999998</v>
      </c>
      <c r="G192" s="372"/>
    </row>
    <row r="193" spans="1:7" outlineLevel="1" x14ac:dyDescent="0.2">
      <c r="A193" s="372"/>
      <c r="C193" s="541" t="str">
        <f>StockValueC!$E423</f>
        <v xml:space="preserve">Luggage Storage </v>
      </c>
      <c r="D193" s="541">
        <f>StockValueC!$H405</f>
        <v>0.08</v>
      </c>
      <c r="E193" s="541">
        <f>StockValueC!$H414</f>
        <v>0.08</v>
      </c>
      <c r="F193" s="541">
        <f>StockValueC!$H423</f>
        <v>0.08</v>
      </c>
      <c r="G193" s="372"/>
    </row>
    <row r="194" spans="1:7" outlineLevel="1" x14ac:dyDescent="0.2">
      <c r="A194" s="372"/>
      <c r="C194" s="541" t="str">
        <f>StockValueC!$E424</f>
        <v>PA System</v>
      </c>
      <c r="D194" s="541">
        <f>StockValueC!$H406</f>
        <v>0.36</v>
      </c>
      <c r="E194" s="541">
        <f>StockValueC!$H415</f>
        <v>0.36</v>
      </c>
      <c r="F194" s="541">
        <f>StockValueC!$H424</f>
        <v>0.37</v>
      </c>
      <c r="G194" s="372"/>
    </row>
    <row r="195" spans="1:7" outlineLevel="1" x14ac:dyDescent="0.2">
      <c r="A195" s="372"/>
      <c r="C195" s="541" t="str">
        <f>StockValueC!$E425</f>
        <v>Surveillance Cameras</v>
      </c>
      <c r="D195" s="541">
        <f>StockValueC!$H407</f>
        <v>0.21</v>
      </c>
      <c r="E195" s="541">
        <f>StockValueC!$H416</f>
        <v>0.21</v>
      </c>
      <c r="F195" s="541">
        <f>StockValueC!$H425</f>
        <v>0.59</v>
      </c>
      <c r="G195" s="372"/>
    </row>
    <row r="196" spans="1:7" outlineLevel="1" x14ac:dyDescent="0.2">
      <c r="A196" s="372"/>
      <c r="C196" s="541" t="str">
        <f>StockValueC!$E426</f>
        <v>Temperature Control</v>
      </c>
      <c r="D196" s="541">
        <f>StockValueC!$H408</f>
        <v>0.3</v>
      </c>
      <c r="E196" s="541">
        <f>StockValueC!$H417</f>
        <v>0.12</v>
      </c>
      <c r="F196" s="541">
        <f>StockValueC!$H426</f>
        <v>0.45</v>
      </c>
      <c r="G196" s="372"/>
    </row>
    <row r="197" spans="1:7" outlineLevel="1" x14ac:dyDescent="0.2">
      <c r="A197" s="372"/>
      <c r="C197" s="541" t="str">
        <f>StockValueC!$E427</f>
        <v>Wheelchair Space</v>
      </c>
      <c r="D197" s="541">
        <f>StockValueC!$H409</f>
        <v>0.04</v>
      </c>
      <c r="E197" s="541">
        <f>StockValueC!$H418</f>
        <v>0.04</v>
      </c>
      <c r="F197" s="541">
        <f>StockValueC!$H427</f>
        <v>0.04</v>
      </c>
      <c r="G197" s="372"/>
    </row>
    <row r="198" spans="1:7" outlineLevel="1" x14ac:dyDescent="0.2">
      <c r="A198" s="372"/>
      <c r="C198" s="541" t="str">
        <f>StockValueC!$E428</f>
        <v>Food Service Availability</v>
      </c>
      <c r="D198" s="541">
        <f>StockValueC!$H410</f>
        <v>0</v>
      </c>
      <c r="E198" s="541">
        <f>StockValueC!$H419</f>
        <v>0</v>
      </c>
      <c r="F198" s="541">
        <f>StockValueC!$H428</f>
        <v>0.03</v>
      </c>
      <c r="G198" s="372"/>
    </row>
    <row r="199" spans="1:7" outlineLevel="1" x14ac:dyDescent="0.2">
      <c r="A199" s="372"/>
      <c r="C199" s="541" t="str">
        <f>StockValueC!$E429</f>
        <v>Restroom Availability</v>
      </c>
      <c r="D199" s="541">
        <f>StockValueC!$H411</f>
        <v>0</v>
      </c>
      <c r="E199" s="541">
        <f>StockValueC!$H420</f>
        <v>0</v>
      </c>
      <c r="F199" s="541">
        <f>StockValueC!$H429</f>
        <v>0.18</v>
      </c>
      <c r="G199" s="372"/>
    </row>
    <row r="200" spans="1:7" outlineLevel="1" x14ac:dyDescent="0.2">
      <c r="A200" s="372"/>
      <c r="C200" s="381"/>
      <c r="D200" s="375"/>
      <c r="E200" s="375"/>
      <c r="F200" s="375"/>
      <c r="G200" s="375"/>
    </row>
    <row r="201" spans="1:7" x14ac:dyDescent="0.2">
      <c r="A201" s="372"/>
      <c r="C201" s="376" t="str">
        <f>"Residual Value Benefits, Millions of 2020 Dollars"</f>
        <v>Residual Value Benefits, Millions of 2020 Dollars</v>
      </c>
    </row>
    <row r="202" spans="1:7" x14ac:dyDescent="0.2">
      <c r="A202" s="372"/>
      <c r="C202" s="707" t="s">
        <v>965</v>
      </c>
      <c r="D202" s="707" t="s">
        <v>1012</v>
      </c>
      <c r="E202" s="707"/>
    </row>
    <row r="203" spans="1:7" x14ac:dyDescent="0.2">
      <c r="A203" s="372"/>
      <c r="C203" s="707"/>
      <c r="D203" s="514" t="s">
        <v>969</v>
      </c>
      <c r="E203" s="514" t="str">
        <f>"Discounted ("&amp;'Project Inputs'!$H$7*100&amp;"%)"</f>
        <v>Discounted (7%)</v>
      </c>
    </row>
    <row r="204" spans="1:7" ht="31.5" customHeight="1" x14ac:dyDescent="0.2">
      <c r="A204" s="372"/>
      <c r="C204" s="548" t="str">
        <f>LEFT('Resid Value Calc'!E120,LEN('Resid Value Calc'!E120)-19)</f>
        <v>Dual Purpose Trails Remaining Capital Value In Final Year</v>
      </c>
      <c r="D204" s="545">
        <f>'Resid Value Calc'!H120/1000000</f>
        <v>0</v>
      </c>
      <c r="E204" s="546">
        <f>'Resid Value Calc'!H127/1000000</f>
        <v>0</v>
      </c>
    </row>
    <row r="205" spans="1:7" ht="31.5" customHeight="1" outlineLevel="1" x14ac:dyDescent="0.2">
      <c r="A205" s="372"/>
      <c r="C205" s="548" t="str">
        <f>LEFT('Resid Value Calc'!E121,LEN('Resid Value Calc'!E121)-19)</f>
        <v>Enter Asset Name Remaining Capital Value In Final Year</v>
      </c>
      <c r="D205" s="545">
        <f>'Resid Value Calc'!H121/1000000</f>
        <v>0</v>
      </c>
      <c r="E205" s="546">
        <f>'Resid Value Calc'!H128/1000000</f>
        <v>0</v>
      </c>
    </row>
    <row r="206" spans="1:7" ht="31.5" customHeight="1" outlineLevel="1" x14ac:dyDescent="0.2">
      <c r="A206" s="372"/>
      <c r="C206" s="548" t="str">
        <f>LEFT('Resid Value Calc'!E122,LEN('Resid Value Calc'!E122)-19)</f>
        <v>Enter Asset Name Remaining Capital Value In Final Year</v>
      </c>
      <c r="D206" s="545">
        <f>'Resid Value Calc'!H122/1000000</f>
        <v>0</v>
      </c>
      <c r="E206" s="546">
        <f>'Resid Value Calc'!H129/1000000</f>
        <v>0</v>
      </c>
    </row>
    <row r="207" spans="1:7" ht="31.5" customHeight="1" outlineLevel="1" x14ac:dyDescent="0.2">
      <c r="A207" s="372"/>
      <c r="C207" s="548" t="str">
        <f>LEFT('Resid Value Calc'!E123,LEN('Resid Value Calc'!E123)-19)</f>
        <v>Enter Asset Name Remaining Capital Value In Final Year</v>
      </c>
      <c r="D207" s="545">
        <f>'Resid Value Calc'!H123/1000000</f>
        <v>0</v>
      </c>
      <c r="E207" s="546">
        <f>'Resid Value Calc'!H130/1000000</f>
        <v>0</v>
      </c>
    </row>
    <row r="208" spans="1:7" ht="31.5" customHeight="1" outlineLevel="1" x14ac:dyDescent="0.2">
      <c r="A208" s="372"/>
      <c r="C208" s="548" t="str">
        <f>LEFT('Resid Value Calc'!E124,LEN('Resid Value Calc'!E124)-19)</f>
        <v>Enter Asset Name Remaining Capital Value In Final Year</v>
      </c>
      <c r="D208" s="545">
        <f>'Resid Value Calc'!H124/1000000</f>
        <v>0</v>
      </c>
      <c r="E208" s="546">
        <f>'Resid Value Calc'!H131/1000000</f>
        <v>0</v>
      </c>
    </row>
    <row r="209" spans="1:7" ht="31.5" customHeight="1" x14ac:dyDescent="0.2">
      <c r="A209" s="372"/>
      <c r="C209" s="518" t="s">
        <v>1013</v>
      </c>
      <c r="D209" s="545">
        <f>(SUM(D204:D208))</f>
        <v>0</v>
      </c>
      <c r="E209" s="546">
        <f>(SUM(E204:E208))</f>
        <v>0</v>
      </c>
    </row>
    <row r="210" spans="1:7" x14ac:dyDescent="0.2">
      <c r="A210" s="372"/>
      <c r="C210" s="381"/>
      <c r="D210" s="375"/>
      <c r="E210" s="375"/>
      <c r="F210" s="375"/>
      <c r="G210" s="375"/>
    </row>
    <row r="211" spans="1:7" x14ac:dyDescent="0.2">
      <c r="A211" s="372"/>
      <c r="C211" s="376" t="str">
        <f>"Agency Cost Reduction Benefits, Millions of 2020 Dollars"</f>
        <v>Agency Cost Reduction Benefits, Millions of 2020 Dollars</v>
      </c>
    </row>
    <row r="212" spans="1:7" x14ac:dyDescent="0.2">
      <c r="A212" s="372"/>
      <c r="C212" s="707" t="s">
        <v>965</v>
      </c>
      <c r="D212" s="707" t="s">
        <v>966</v>
      </c>
      <c r="E212" s="707"/>
      <c r="F212" s="707" t="s">
        <v>967</v>
      </c>
      <c r="G212" s="707"/>
    </row>
    <row r="213" spans="1:7" x14ac:dyDescent="0.2">
      <c r="A213" s="372"/>
      <c r="C213" s="707"/>
      <c r="D213" s="514" t="s">
        <v>969</v>
      </c>
      <c r="E213" s="514" t="str">
        <f>"Discounted ("&amp;'Project Inputs'!$H$7*100&amp;"%)"</f>
        <v>Discounted (7%)</v>
      </c>
      <c r="F213" s="514" t="s">
        <v>969</v>
      </c>
      <c r="G213" s="514" t="str">
        <f>"Discounted ("&amp;'Project Inputs'!$H$7*100&amp;"%)"</f>
        <v>Discounted (7%)</v>
      </c>
    </row>
    <row r="214" spans="1:7" x14ac:dyDescent="0.2">
      <c r="A214" s="372"/>
      <c r="C214" s="539" t="str">
        <f>'Undisc Results'!$E50</f>
        <v>Net O&amp;M Costs</v>
      </c>
      <c r="D214" s="545" cm="1">
        <f t="array" ref="D214">IFERROR((INDEX('Undisc Results'!$I50:$AZ50,MATCH(TRUE,INDEX(('Undisc Results'!$I50:$AZ50&lt;&gt;0),0),0)))/1000000,0)</f>
        <v>-6.2016030290621027E-2</v>
      </c>
      <c r="E214" s="545" cm="1">
        <f t="array" ref="E214">IFERROR((INDEX('Disc Results'!$I50:$AZ50,MATCH(TRUE,INDEX(('Disc Results'!$I50:$AZ50&lt;&gt;0),0),0)))/1000000,0)</f>
        <v>-3.6093894258122643E-2</v>
      </c>
      <c r="F214" s="536">
        <f>(SUM('Undisc Results'!$I50:$AZ50))/1000000</f>
        <v>-1.2403206058124205</v>
      </c>
      <c r="G214" s="536">
        <f>(SUM('Disc Results'!$I50:$AZ50))/1000000</f>
        <v>-0.4091457760429747</v>
      </c>
    </row>
    <row r="215" spans="1:7" x14ac:dyDescent="0.2">
      <c r="A215" s="372"/>
      <c r="C215" s="539" t="str">
        <f>'Undisc Results'!$E51</f>
        <v>Net R&amp;R Costs</v>
      </c>
      <c r="D215" s="545" cm="1">
        <f t="array" ref="D215">IFERROR((INDEX('Undisc Results'!$I51:$AZ51,MATCH(TRUE,INDEX(('Undisc Results'!$I51:$AZ51&lt;&gt;0),0),0)))/1000000,0)</f>
        <v>1.378134006458245</v>
      </c>
      <c r="E215" s="545" cm="1">
        <f t="array" ref="E215">IFERROR((INDEX('Disc Results'!$I51:$AZ51,MATCH(TRUE,INDEX(('Disc Results'!$I51:$AZ51&lt;&gt;0),0),0)))/1000000,0)</f>
        <v>0.9825905000811852</v>
      </c>
      <c r="F215" s="536">
        <f>(SUM('Undisc Results'!$I51:$AZ51))/1000000</f>
        <v>1.378134006458245</v>
      </c>
      <c r="G215" s="536">
        <f>(SUM('Disc Results'!$I51:$AZ51))/1000000</f>
        <v>1.0276635271349801</v>
      </c>
    </row>
    <row r="216" spans="1:7" x14ac:dyDescent="0.2">
      <c r="A216" s="372"/>
      <c r="C216" s="539" t="s">
        <v>936</v>
      </c>
      <c r="D216" s="545">
        <f>SUM(D214:D215)</f>
        <v>1.316117976167624</v>
      </c>
      <c r="E216" s="545">
        <f t="shared" ref="E216:G216" si="6">SUM(E214:E215)</f>
        <v>0.94649660582306261</v>
      </c>
      <c r="F216" s="545">
        <f t="shared" si="6"/>
        <v>0.13781340064582448</v>
      </c>
      <c r="G216" s="545">
        <f t="shared" si="6"/>
        <v>0.61851775109200546</v>
      </c>
    </row>
    <row r="217" spans="1:7" x14ac:dyDescent="0.2">
      <c r="B217" s="367"/>
    </row>
    <row r="218" spans="1:7" x14ac:dyDescent="0.2">
      <c r="A218" s="372"/>
      <c r="C218" s="376" t="s">
        <v>1014</v>
      </c>
    </row>
    <row r="219" spans="1:7" x14ac:dyDescent="0.2">
      <c r="A219" s="372"/>
      <c r="C219" s="707" t="s">
        <v>1015</v>
      </c>
      <c r="D219" s="707" t="s">
        <v>967</v>
      </c>
      <c r="E219" s="707"/>
    </row>
    <row r="220" spans="1:7" x14ac:dyDescent="0.2">
      <c r="A220" s="372"/>
      <c r="C220" s="707"/>
      <c r="D220" s="514" t="s">
        <v>969</v>
      </c>
      <c r="E220" s="514" t="str">
        <f>"Discounted ("&amp;'Project Inputs'!$H$7*100&amp;"%)"</f>
        <v>Discounted (7%)</v>
      </c>
      <c r="F220" s="382"/>
    </row>
    <row r="221" spans="1:7" x14ac:dyDescent="0.2">
      <c r="A221" s="372"/>
      <c r="C221" s="549" t="s">
        <v>1016</v>
      </c>
      <c r="D221" s="550">
        <f>'Undiscounted Summary'!$F44</f>
        <v>84741728.085983425</v>
      </c>
      <c r="E221" s="550">
        <f>'Discounted Summary'!$F44</f>
        <v>28526894.156346306</v>
      </c>
    </row>
    <row r="222" spans="1:7" x14ac:dyDescent="0.2">
      <c r="A222" s="372"/>
      <c r="C222" s="551" t="str">
        <f>'Discounted Summary'!E13</f>
        <v>Travel Time</v>
      </c>
      <c r="D222" s="535">
        <f>'Undiscounted Summary'!$F13</f>
        <v>44835925.885337599</v>
      </c>
      <c r="E222" s="535">
        <f>'Discounted Summary'!$F13</f>
        <v>14790070.893763788</v>
      </c>
    </row>
    <row r="223" spans="1:7" x14ac:dyDescent="0.2">
      <c r="A223" s="372"/>
      <c r="C223" s="551" t="str">
        <f>'Discounted Summary'!E14</f>
        <v>Emissions</v>
      </c>
      <c r="D223" s="535">
        <f>'Undiscounted Summary'!$F14</f>
        <v>0</v>
      </c>
      <c r="E223" s="535">
        <f>'Discounted Summary'!$F14</f>
        <v>0</v>
      </c>
    </row>
    <row r="224" spans="1:7" x14ac:dyDescent="0.2">
      <c r="A224" s="372"/>
      <c r="C224" s="551" t="str">
        <f>'Discounted Summary'!E15</f>
        <v>Safety</v>
      </c>
      <c r="D224" s="535">
        <f>'Undiscounted Summary'!$F15</f>
        <v>39767988.799999997</v>
      </c>
      <c r="E224" s="535">
        <f>'Discounted Summary'!$F15</f>
        <v>13118305.511490509</v>
      </c>
    </row>
    <row r="225" spans="1:6" x14ac:dyDescent="0.2">
      <c r="A225" s="372"/>
      <c r="C225" s="551" t="str">
        <f>'Discounted Summary'!E16</f>
        <v>Vehicle O&amp;M (includes fuel)</v>
      </c>
      <c r="D225" s="535">
        <f>'Undiscounted Summary'!$F16</f>
        <v>0</v>
      </c>
      <c r="E225" s="535">
        <f>'Discounted Summary'!$F16</f>
        <v>0</v>
      </c>
    </row>
    <row r="226" spans="1:6" x14ac:dyDescent="0.2">
      <c r="A226" s="372"/>
      <c r="C226" s="551" t="str">
        <f>'Discounted Summary'!E17</f>
        <v>Pavement Damage</v>
      </c>
      <c r="D226" s="535">
        <f>'Undiscounted Summary'!$F17</f>
        <v>0</v>
      </c>
      <c r="E226" s="535">
        <f>'Discounted Summary'!$F17</f>
        <v>0</v>
      </c>
    </row>
    <row r="227" spans="1:6" x14ac:dyDescent="0.2">
      <c r="A227" s="372"/>
      <c r="C227" s="551" t="str">
        <f>'Discounted Summary'!E18</f>
        <v>Congestion</v>
      </c>
      <c r="D227" s="535">
        <f>'Undiscounted Summary'!$F18</f>
        <v>0</v>
      </c>
      <c r="E227" s="535">
        <f>'Discounted Summary'!$F18</f>
        <v>0</v>
      </c>
    </row>
    <row r="228" spans="1:6" x14ac:dyDescent="0.2">
      <c r="A228" s="372"/>
      <c r="C228" s="551" t="str">
        <f>'Discounted Summary'!E19</f>
        <v>Noise</v>
      </c>
      <c r="D228" s="535">
        <f>'Undiscounted Summary'!$F19</f>
        <v>0</v>
      </c>
      <c r="E228" s="535">
        <f>'Discounted Summary'!$F19</f>
        <v>0</v>
      </c>
    </row>
    <row r="229" spans="1:6" x14ac:dyDescent="0.2">
      <c r="A229" s="372"/>
      <c r="C229" s="551" t="str">
        <f>'Discounted Summary'!E20</f>
        <v xml:space="preserve">Active Transportation </v>
      </c>
      <c r="D229" s="535">
        <f>'Undiscounted Summary'!$F20</f>
        <v>0</v>
      </c>
      <c r="E229" s="535">
        <f>'Discounted Summary'!$F20</f>
        <v>0</v>
      </c>
    </row>
    <row r="230" spans="1:6" x14ac:dyDescent="0.2">
      <c r="A230" s="372"/>
      <c r="C230" s="551" t="str">
        <f>'Discounted Summary'!E21</f>
        <v>Health</v>
      </c>
      <c r="D230" s="535">
        <f>'Undiscounted Summary'!$F21</f>
        <v>0</v>
      </c>
      <c r="E230" s="535">
        <f>'Discounted Summary'!$F21</f>
        <v>0</v>
      </c>
    </row>
    <row r="231" spans="1:6" x14ac:dyDescent="0.2">
      <c r="A231" s="372"/>
      <c r="C231" s="551" t="str">
        <f>'Discounted Summary'!E22</f>
        <v>Facility Amenities</v>
      </c>
      <c r="D231" s="535">
        <f>'Undiscounted Summary'!$F22</f>
        <v>0</v>
      </c>
      <c r="E231" s="535">
        <f>'Discounted Summary'!$F22</f>
        <v>0</v>
      </c>
    </row>
    <row r="232" spans="1:6" x14ac:dyDescent="0.2">
      <c r="A232" s="372"/>
      <c r="C232" s="551" t="str">
        <f>'Discounted Summary'!E23</f>
        <v>Vehicle Amenities</v>
      </c>
      <c r="D232" s="535">
        <f>'Undiscounted Summary'!$F23</f>
        <v>0</v>
      </c>
      <c r="E232" s="535">
        <f>'Discounted Summary'!$F23</f>
        <v>0</v>
      </c>
    </row>
    <row r="233" spans="1:6" x14ac:dyDescent="0.2">
      <c r="A233" s="372"/>
      <c r="C233" s="551" t="str">
        <f>'Discounted Summary'!E24</f>
        <v>Residual Value</v>
      </c>
      <c r="D233" s="535">
        <f>'Undiscounted Summary'!$F24</f>
        <v>0</v>
      </c>
      <c r="E233" s="535">
        <f>'Discounted Summary'!$F24</f>
        <v>0</v>
      </c>
    </row>
    <row r="234" spans="1:6" x14ac:dyDescent="0.2">
      <c r="A234" s="372"/>
      <c r="C234" s="551" t="str">
        <f>'Discounted Summary'!E25</f>
        <v>Change in O&amp;M / R&amp;R Costs</v>
      </c>
      <c r="D234" s="535">
        <f>'Undiscounted Summary'!$F25</f>
        <v>137813.40064582397</v>
      </c>
      <c r="E234" s="535">
        <f>'Discounted Summary'!$F25</f>
        <v>618517.75109200552</v>
      </c>
    </row>
    <row r="235" spans="1:6" x14ac:dyDescent="0.2">
      <c r="A235" s="372"/>
      <c r="C235" s="549" t="s">
        <v>210</v>
      </c>
      <c r="D235" s="550">
        <f>'Undiscounted Summary'!$F47</f>
        <v>16556560.26590761</v>
      </c>
      <c r="E235" s="550">
        <f>'Discounted Summary'!$F47</f>
        <v>11096590.16697189</v>
      </c>
    </row>
    <row r="236" spans="1:6" x14ac:dyDescent="0.2">
      <c r="A236" s="372"/>
      <c r="C236" s="549" t="s">
        <v>1017</v>
      </c>
      <c r="D236" s="550">
        <f>(D221-D235)</f>
        <v>68185167.82007581</v>
      </c>
      <c r="E236" s="550">
        <f>(E221-E235)</f>
        <v>17430303.989374414</v>
      </c>
    </row>
    <row r="237" spans="1:6" x14ac:dyDescent="0.2">
      <c r="A237" s="372"/>
      <c r="C237" s="549" t="s">
        <v>1018</v>
      </c>
      <c r="D237" s="552">
        <f>D221/D235</f>
        <v>5.1183172546098898</v>
      </c>
      <c r="E237" s="552">
        <f>E221/E235</f>
        <v>2.5707801880666294</v>
      </c>
    </row>
    <row r="238" spans="1:6" x14ac:dyDescent="0.2">
      <c r="A238" s="372"/>
      <c r="C238" s="549" t="s">
        <v>1019</v>
      </c>
      <c r="D238" s="708">
        <f>'Discounted Summary'!$F$53</f>
        <v>0.21900166501317031</v>
      </c>
      <c r="E238" s="708"/>
      <c r="F238" s="382"/>
    </row>
    <row r="239" spans="1:6" ht="23.1" customHeight="1" x14ac:dyDescent="0.2">
      <c r="A239" s="372"/>
      <c r="C239" s="549" t="s">
        <v>1020</v>
      </c>
      <c r="D239" s="709">
        <f>'Discounted Summary'!$F$54</f>
        <v>7</v>
      </c>
      <c r="E239" s="710"/>
      <c r="F239" s="383"/>
    </row>
    <row r="240" spans="1:6" x14ac:dyDescent="0.2">
      <c r="A240" s="372"/>
      <c r="B240" s="367"/>
    </row>
    <row r="241" spans="1:9" x14ac:dyDescent="0.2">
      <c r="A241" s="371"/>
      <c r="B241" s="367"/>
      <c r="G241" s="384" t="s">
        <v>1021</v>
      </c>
      <c r="H241" s="385" t="s">
        <v>315</v>
      </c>
    </row>
    <row r="242" spans="1:9" x14ac:dyDescent="0.2">
      <c r="C242" s="376" t="str">
        <f>"Benefit Cost Analysis Sensitivity Analysis, Millions of 2020 Dollars"</f>
        <v>Benefit Cost Analysis Sensitivity Analysis, Millions of 2020 Dollars</v>
      </c>
      <c r="G242" s="368" t="str">
        <f>"Change scenario then paste results from E"&amp;ROW($E$244)&amp;":F"&amp;ROW($F$244)</f>
        <v>Change scenario then paste results from E244:F244</v>
      </c>
    </row>
    <row r="243" spans="1:9" x14ac:dyDescent="0.2">
      <c r="C243" s="514" t="s">
        <v>1022</v>
      </c>
      <c r="D243" s="514" t="s">
        <v>1023</v>
      </c>
      <c r="E243" s="514" t="s">
        <v>1024</v>
      </c>
      <c r="F243" s="514" t="s">
        <v>1025</v>
      </c>
      <c r="G243" s="514" t="s">
        <v>1026</v>
      </c>
      <c r="H243" s="514" t="s">
        <v>1027</v>
      </c>
    </row>
    <row r="244" spans="1:9" x14ac:dyDescent="0.2">
      <c r="C244" s="547" t="s">
        <v>1028</v>
      </c>
      <c r="D244" s="534" t="s">
        <v>1029</v>
      </c>
      <c r="E244" s="553">
        <f>E237</f>
        <v>2.5707801880666294</v>
      </c>
      <c r="F244" s="554">
        <f>E236</f>
        <v>17430303.989374414</v>
      </c>
      <c r="G244" s="534" t="s">
        <v>1030</v>
      </c>
      <c r="H244" s="547" t="s">
        <v>1031</v>
      </c>
    </row>
    <row r="245" spans="1:9" ht="38.25" x14ac:dyDescent="0.2">
      <c r="C245" s="706" t="s">
        <v>1032</v>
      </c>
      <c r="D245" s="555" t="s">
        <v>1033</v>
      </c>
      <c r="E245" s="556"/>
      <c r="F245" s="535"/>
      <c r="G245" s="557">
        <f t="shared" ref="G245:G250" si="7">F245/$F$244-1</f>
        <v>-1</v>
      </c>
      <c r="H245" s="547" t="s">
        <v>1034</v>
      </c>
    </row>
    <row r="246" spans="1:9" ht="38.25" x14ac:dyDescent="0.2">
      <c r="C246" s="706"/>
      <c r="D246" s="555" t="s">
        <v>1035</v>
      </c>
      <c r="E246" s="556"/>
      <c r="F246" s="535"/>
      <c r="G246" s="557">
        <f t="shared" si="7"/>
        <v>-1</v>
      </c>
      <c r="H246" s="547" t="s">
        <v>1036</v>
      </c>
    </row>
    <row r="247" spans="1:9" ht="63.75" x14ac:dyDescent="0.2">
      <c r="C247" s="547" t="s">
        <v>1037</v>
      </c>
      <c r="D247" s="534" t="s">
        <v>1038</v>
      </c>
      <c r="E247" s="556">
        <f>$E$221/($E$235*1.25)</f>
        <v>2.0566241504533034</v>
      </c>
      <c r="F247" s="556">
        <f>$E$221-($E$235*1.25)</f>
        <v>14656156.447631443</v>
      </c>
      <c r="G247" s="557">
        <f t="shared" si="7"/>
        <v>-0.1591565783037463</v>
      </c>
      <c r="H247" s="547" t="s">
        <v>1039</v>
      </c>
    </row>
    <row r="248" spans="1:9" ht="63.75" x14ac:dyDescent="0.2">
      <c r="C248" s="547" t="s">
        <v>1040</v>
      </c>
      <c r="D248" s="534" t="s">
        <v>1038</v>
      </c>
      <c r="E248" s="556"/>
      <c r="F248" s="535"/>
      <c r="G248" s="557">
        <f t="shared" si="7"/>
        <v>-1</v>
      </c>
      <c r="H248" s="547" t="s">
        <v>1039</v>
      </c>
      <c r="I248" s="372" t="s">
        <v>1041</v>
      </c>
    </row>
    <row r="249" spans="1:9" ht="38.25" x14ac:dyDescent="0.2">
      <c r="C249" s="706" t="s">
        <v>1042</v>
      </c>
      <c r="D249" s="555" t="s">
        <v>1033</v>
      </c>
      <c r="E249" s="556"/>
      <c r="F249" s="535"/>
      <c r="G249" s="557">
        <f t="shared" si="7"/>
        <v>-1</v>
      </c>
      <c r="H249" s="547" t="s">
        <v>1043</v>
      </c>
    </row>
    <row r="250" spans="1:9" ht="38.25" x14ac:dyDescent="0.2">
      <c r="C250" s="706"/>
      <c r="D250" s="555" t="s">
        <v>1035</v>
      </c>
      <c r="E250" s="556"/>
      <c r="F250" s="535"/>
      <c r="G250" s="557">
        <f t="shared" si="7"/>
        <v>-1</v>
      </c>
      <c r="H250" s="547" t="s">
        <v>1044</v>
      </c>
    </row>
    <row r="251" spans="1:9" outlineLevel="1" x14ac:dyDescent="0.2">
      <c r="C251" s="706" t="s">
        <v>1045</v>
      </c>
      <c r="D251" s="547" t="s">
        <v>1046</v>
      </c>
      <c r="E251" s="518"/>
      <c r="F251" s="518"/>
      <c r="G251" s="518"/>
      <c r="H251" s="519"/>
    </row>
    <row r="252" spans="1:9" ht="25.5" outlineLevel="1" x14ac:dyDescent="0.2">
      <c r="C252" s="706"/>
      <c r="D252" s="547" t="s">
        <v>1047</v>
      </c>
      <c r="E252" s="518"/>
      <c r="F252" s="518"/>
      <c r="G252" s="518"/>
      <c r="H252" s="519"/>
    </row>
    <row r="254" spans="1:9" outlineLevel="1" x14ac:dyDescent="0.2">
      <c r="A254" s="372"/>
      <c r="C254" s="374"/>
      <c r="D254" s="375"/>
      <c r="E254" s="374"/>
      <c r="F254" s="374"/>
    </row>
    <row r="255" spans="1:9" outlineLevel="1" x14ac:dyDescent="0.2">
      <c r="A255" s="372"/>
      <c r="C255" s="374"/>
      <c r="D255" s="375"/>
      <c r="E255" s="374"/>
      <c r="F255" s="374"/>
    </row>
    <row r="256" spans="1:9" outlineLevel="1" x14ac:dyDescent="0.2">
      <c r="A256" s="372"/>
      <c r="C256" s="374"/>
      <c r="D256" s="375"/>
      <c r="E256" s="374"/>
      <c r="F256" s="374"/>
    </row>
    <row r="257" spans="1:6" outlineLevel="1" x14ac:dyDescent="0.2">
      <c r="A257" s="372"/>
      <c r="C257" s="374"/>
      <c r="D257" s="375"/>
      <c r="E257" s="374"/>
      <c r="F257" s="374"/>
    </row>
    <row r="258" spans="1:6" outlineLevel="1" x14ac:dyDescent="0.2">
      <c r="A258" s="372"/>
      <c r="C258" s="374"/>
      <c r="D258" s="375"/>
      <c r="E258" s="374"/>
      <c r="F258" s="374"/>
    </row>
    <row r="259" spans="1:6" outlineLevel="1" x14ac:dyDescent="0.2">
      <c r="A259" s="372"/>
      <c r="C259" s="374"/>
      <c r="D259" s="375"/>
      <c r="E259" s="374"/>
      <c r="F259" s="374"/>
    </row>
    <row r="260" spans="1:6" outlineLevel="1" x14ac:dyDescent="0.2">
      <c r="A260" s="372"/>
      <c r="C260" s="374"/>
      <c r="D260" s="375"/>
      <c r="E260" s="374"/>
      <c r="F260" s="374"/>
    </row>
    <row r="261" spans="1:6" x14ac:dyDescent="0.2">
      <c r="A261" s="372"/>
      <c r="B261" s="367"/>
    </row>
  </sheetData>
  <mergeCells count="45">
    <mergeCell ref="C28:C29"/>
    <mergeCell ref="D28:E28"/>
    <mergeCell ref="F28:G28"/>
    <mergeCell ref="H28:I28"/>
    <mergeCell ref="C4:G4"/>
    <mergeCell ref="C39:C40"/>
    <mergeCell ref="C57:C58"/>
    <mergeCell ref="D39:F39"/>
    <mergeCell ref="G39:I39"/>
    <mergeCell ref="D57:F57"/>
    <mergeCell ref="G57:I57"/>
    <mergeCell ref="D127:E127"/>
    <mergeCell ref="F127:G127"/>
    <mergeCell ref="C84:C85"/>
    <mergeCell ref="D84:E84"/>
    <mergeCell ref="F84:G84"/>
    <mergeCell ref="C98:C99"/>
    <mergeCell ref="D98:E98"/>
    <mergeCell ref="F98:G98"/>
    <mergeCell ref="C110:C111"/>
    <mergeCell ref="D110:F110"/>
    <mergeCell ref="G110:I110"/>
    <mergeCell ref="J110:K110"/>
    <mergeCell ref="C212:C213"/>
    <mergeCell ref="D212:E212"/>
    <mergeCell ref="F212:G212"/>
    <mergeCell ref="C134:C135"/>
    <mergeCell ref="D134:E134"/>
    <mergeCell ref="F134:G134"/>
    <mergeCell ref="C151:C152"/>
    <mergeCell ref="D151:E151"/>
    <mergeCell ref="F151:G151"/>
    <mergeCell ref="C158:C159"/>
    <mergeCell ref="D158:E158"/>
    <mergeCell ref="F158:G158"/>
    <mergeCell ref="C202:C203"/>
    <mergeCell ref="D202:E202"/>
    <mergeCell ref="C127:C128"/>
    <mergeCell ref="C251:C252"/>
    <mergeCell ref="C219:C220"/>
    <mergeCell ref="D219:E219"/>
    <mergeCell ref="D238:E238"/>
    <mergeCell ref="D239:E239"/>
    <mergeCell ref="C245:C246"/>
    <mergeCell ref="C249:C250"/>
  </mergeCells>
  <conditionalFormatting sqref="I117">
    <cfRule type="expression" dxfId="10" priority="12">
      <formula>"$G$226='Full Summary'!$F$15"</formula>
    </cfRule>
  </conditionalFormatting>
  <conditionalFormatting sqref="I131">
    <cfRule type="expression" dxfId="9" priority="11">
      <formula>"$G$226='Full Summary'!$F$15"</formula>
    </cfRule>
  </conditionalFormatting>
  <conditionalFormatting sqref="I209:I210">
    <cfRule type="expression" dxfId="8" priority="10">
      <formula>"$G$226='Full Summary'!$F$15"</formula>
    </cfRule>
  </conditionalFormatting>
  <conditionalFormatting sqref="I139">
    <cfRule type="expression" dxfId="7" priority="9">
      <formula>"$G$226='Full Summary'!$F$15"</formula>
    </cfRule>
  </conditionalFormatting>
  <conditionalFormatting sqref="I149">
    <cfRule type="expression" dxfId="6" priority="8">
      <formula>"$G$226='Full Summary'!$F$15"</formula>
    </cfRule>
  </conditionalFormatting>
  <conditionalFormatting sqref="I144">
    <cfRule type="expression" dxfId="5" priority="7">
      <formula>"$G$226='Full Summary'!$F$15"</formula>
    </cfRule>
  </conditionalFormatting>
  <conditionalFormatting sqref="I138">
    <cfRule type="expression" dxfId="4" priority="6">
      <formula>"$G$226='Full Summary'!$F$15"</formula>
    </cfRule>
  </conditionalFormatting>
  <conditionalFormatting sqref="I162">
    <cfRule type="expression" dxfId="3" priority="1">
      <formula>"$G$226='Full Summary'!$F$15"</formula>
    </cfRule>
  </conditionalFormatting>
  <conditionalFormatting sqref="I155 I188">
    <cfRule type="expression" dxfId="2" priority="5">
      <formula>"$G$226='Full Summary'!$F$15"</formula>
    </cfRule>
  </conditionalFormatting>
  <conditionalFormatting sqref="I163">
    <cfRule type="expression" dxfId="1" priority="4">
      <formula>"$G$226='Full Summary'!$F$15"</formula>
    </cfRule>
  </conditionalFormatting>
  <conditionalFormatting sqref="I200">
    <cfRule type="expression" dxfId="0" priority="2">
      <formula>"$G$226='Full Summary'!$F$15"</formula>
    </cfRule>
  </conditionalFormatting>
  <dataValidations count="1">
    <dataValidation type="list" allowBlank="1" showInputMessage="1" showErrorMessage="1" sqref="H241" xr:uid="{EB8BD83A-9D29-4A5E-A579-AF2331C2AA50}">
      <formula1>Sensitivity</formula1>
    </dataValidation>
  </dataValidations>
  <pageMargins left="0.7" right="0.7" top="0.75" bottom="0.75" header="0.3" footer="0.3"/>
  <pageSetup orientation="portrait" horizontalDpi="30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47EAE-71DE-4A6F-B345-C5A7177B9B8F}">
  <sheetPr>
    <tabColor theme="3"/>
  </sheetPr>
  <dimension ref="A1:G28"/>
  <sheetViews>
    <sheetView showGridLines="0" tabSelected="1" workbookViewId="0">
      <selection activeCell="F6" sqref="F6"/>
    </sheetView>
  </sheetViews>
  <sheetFormatPr defaultRowHeight="15" x14ac:dyDescent="0.25"/>
  <cols>
    <col min="1" max="4" width="1.85546875" customWidth="1"/>
    <col min="5" max="5" width="37.7109375" customWidth="1"/>
    <col min="6" max="6" width="12.85546875" bestFit="1" customWidth="1"/>
  </cols>
  <sheetData>
    <row r="1" spans="1:7" x14ac:dyDescent="0.25">
      <c r="E1" s="244"/>
    </row>
    <row r="2" spans="1:7" x14ac:dyDescent="0.25">
      <c r="E2" s="513" t="s">
        <v>367</v>
      </c>
      <c r="F2" s="19" t="s">
        <v>923</v>
      </c>
      <c r="G2" s="19" t="s">
        <v>792</v>
      </c>
    </row>
    <row r="3" spans="1:7" x14ac:dyDescent="0.25">
      <c r="E3" s="244"/>
    </row>
    <row r="4" spans="1:7" x14ac:dyDescent="0.25">
      <c r="A4" s="19" t="s">
        <v>1048</v>
      </c>
      <c r="E4" s="522"/>
    </row>
    <row r="5" spans="1:7" ht="4.5" customHeight="1" x14ac:dyDescent="0.25">
      <c r="A5" s="19"/>
      <c r="E5" s="522"/>
    </row>
    <row r="6" spans="1:7" x14ac:dyDescent="0.25">
      <c r="E6" s="244" t="str">
        <f>'Discounted Summary'!E$51</f>
        <v>Benefit Cost Ratio</v>
      </c>
      <c r="F6" s="244">
        <f>'Discounted Summary'!F$51</f>
        <v>2.5707801880666294</v>
      </c>
      <c r="G6" s="244" t="str">
        <f>'Discounted Summary'!G$51</f>
        <v>ratio</v>
      </c>
    </row>
    <row r="7" spans="1:7" ht="4.5" customHeight="1" x14ac:dyDescent="0.25">
      <c r="E7" s="244"/>
    </row>
    <row r="8" spans="1:7" x14ac:dyDescent="0.25">
      <c r="A8" s="456" t="s">
        <v>1049</v>
      </c>
      <c r="B8" s="172"/>
      <c r="C8" s="172"/>
      <c r="D8" s="172"/>
      <c r="E8" s="344"/>
      <c r="F8" s="172"/>
      <c r="G8" s="172"/>
    </row>
    <row r="9" spans="1:7" ht="6" customHeight="1" x14ac:dyDescent="0.25">
      <c r="A9" s="456"/>
      <c r="B9" s="172"/>
      <c r="C9" s="172"/>
      <c r="D9" s="172"/>
      <c r="E9" s="344"/>
      <c r="F9" s="172"/>
      <c r="G9" s="172"/>
    </row>
    <row r="10" spans="1:7" x14ac:dyDescent="0.25">
      <c r="A10" s="390"/>
      <c r="B10" s="390"/>
      <c r="C10" s="390"/>
      <c r="D10" s="390"/>
      <c r="E10" s="244" t="s">
        <v>943</v>
      </c>
      <c r="F10" s="523">
        <f>'Discounted Summary'!F$52</f>
        <v>17430303.989374414</v>
      </c>
      <c r="G10" s="523" t="str">
        <f>'Discounted Summary'!G$52</f>
        <v>2020$ in 2020</v>
      </c>
    </row>
    <row r="11" spans="1:7" x14ac:dyDescent="0.25">
      <c r="A11" s="390"/>
      <c r="B11" s="390"/>
      <c r="C11" s="390"/>
      <c r="D11" s="390"/>
      <c r="E11" s="244" t="str">
        <f>'Discounted Summary'!E$54</f>
        <v>Payback Period</v>
      </c>
      <c r="F11" s="614">
        <f>'Discounted Summary'!F$54</f>
        <v>7</v>
      </c>
      <c r="G11" s="244" t="str">
        <f>'Discounted Summary'!G$54</f>
        <v>years</v>
      </c>
    </row>
    <row r="12" spans="1:7" ht="6" customHeight="1" x14ac:dyDescent="0.25">
      <c r="E12" s="244"/>
    </row>
    <row r="13" spans="1:7" x14ac:dyDescent="0.25">
      <c r="A13" s="19" t="s">
        <v>1050</v>
      </c>
      <c r="E13" s="244"/>
    </row>
    <row r="14" spans="1:7" ht="6" customHeight="1" x14ac:dyDescent="0.25">
      <c r="A14" s="19"/>
      <c r="E14" s="244"/>
    </row>
    <row r="15" spans="1:7" x14ac:dyDescent="0.25">
      <c r="A15" s="19"/>
      <c r="E15" s="524" t="str">
        <f>'Project Inputs'!E14</f>
        <v>Analysis Length (Including Construction)</v>
      </c>
      <c r="F15" s="524">
        <f>'Project Inputs'!H$14</f>
        <v>24</v>
      </c>
      <c r="G15" s="524" t="s">
        <v>748</v>
      </c>
    </row>
    <row r="16" spans="1:7" ht="6" customHeight="1" x14ac:dyDescent="0.25">
      <c r="A16" s="19"/>
      <c r="E16" s="244"/>
    </row>
    <row r="17" spans="1:7" x14ac:dyDescent="0.25">
      <c r="E17" s="244" t="str">
        <f>'Discounted Summary'!E44</f>
        <v>TOTAL  BENEFITS</v>
      </c>
      <c r="F17" s="525">
        <f>'Discounted Summary'!F44</f>
        <v>28526894.156346306</v>
      </c>
      <c r="G17" s="296" t="str">
        <f>'Discounted Summary'!G44</f>
        <v>2020$ in 2020</v>
      </c>
    </row>
    <row r="18" spans="1:7" ht="6" customHeight="1" x14ac:dyDescent="0.25">
      <c r="A18" s="244"/>
      <c r="B18" s="244"/>
      <c r="C18" s="244"/>
      <c r="D18" s="244"/>
      <c r="E18" s="244"/>
      <c r="F18" s="525"/>
      <c r="G18" s="296"/>
    </row>
    <row r="19" spans="1:7" x14ac:dyDescent="0.25">
      <c r="A19" s="344"/>
      <c r="B19" s="344"/>
      <c r="C19" s="344"/>
      <c r="D19" s="344"/>
      <c r="E19" s="244" t="s">
        <v>1051</v>
      </c>
      <c r="F19" s="526">
        <f>F17/$F$15</f>
        <v>1188620.5898477628</v>
      </c>
      <c r="G19" s="345" t="str">
        <f>G17</f>
        <v>2020$ in 2020</v>
      </c>
    </row>
    <row r="20" spans="1:7" ht="6" customHeight="1" x14ac:dyDescent="0.25">
      <c r="A20" s="244"/>
      <c r="B20" s="244"/>
      <c r="C20" s="244"/>
      <c r="D20" s="244"/>
      <c r="E20" s="244"/>
      <c r="F20" s="389"/>
      <c r="G20" s="344"/>
    </row>
    <row r="21" spans="1:7" x14ac:dyDescent="0.25">
      <c r="A21" s="513" t="s">
        <v>1052</v>
      </c>
      <c r="B21" s="244"/>
      <c r="C21" s="244"/>
      <c r="D21" s="244"/>
      <c r="E21" s="244"/>
      <c r="F21" s="389"/>
      <c r="G21" s="344"/>
    </row>
    <row r="22" spans="1:7" ht="6.75" customHeight="1" x14ac:dyDescent="0.25">
      <c r="A22" s="513"/>
      <c r="B22" s="244"/>
      <c r="C22" s="244"/>
      <c r="D22" s="244"/>
      <c r="E22" s="244"/>
      <c r="F22" s="389"/>
      <c r="G22" s="344"/>
    </row>
    <row r="23" spans="1:7" x14ac:dyDescent="0.25">
      <c r="A23" s="244"/>
      <c r="B23" s="244"/>
      <c r="C23" s="244"/>
      <c r="D23" s="244"/>
      <c r="E23" s="524" t="str">
        <f>'Project Inputs'!E14</f>
        <v>Analysis Length (Including Construction)</v>
      </c>
      <c r="F23" s="524">
        <f>'Project Inputs'!H$14</f>
        <v>24</v>
      </c>
      <c r="G23" s="524" t="s">
        <v>748</v>
      </c>
    </row>
    <row r="24" spans="1:7" ht="6.75" customHeight="1" x14ac:dyDescent="0.25">
      <c r="A24" s="244"/>
      <c r="B24" s="244"/>
      <c r="C24" s="244"/>
      <c r="D24" s="244"/>
      <c r="E24" s="244"/>
      <c r="F24" s="389"/>
      <c r="G24" s="344"/>
    </row>
    <row r="25" spans="1:7" x14ac:dyDescent="0.25">
      <c r="A25" s="244"/>
      <c r="B25" s="244"/>
      <c r="C25" s="244"/>
      <c r="D25" s="244"/>
      <c r="E25" s="244" t="str">
        <f>'Discounted Summary'!E47</f>
        <v>TOTAL  COSTS</v>
      </c>
      <c r="F25" s="523">
        <f>'Discounted Summary'!F47</f>
        <v>11096590.16697189</v>
      </c>
      <c r="G25" s="244" t="str">
        <f>'Discounted Summary'!G47</f>
        <v>2020$ in 2020</v>
      </c>
    </row>
    <row r="26" spans="1:7" ht="6.75" customHeight="1" x14ac:dyDescent="0.25">
      <c r="A26" s="244"/>
      <c r="B26" s="244"/>
      <c r="C26" s="244"/>
      <c r="D26" s="244"/>
      <c r="E26" s="244"/>
      <c r="F26" s="527"/>
      <c r="G26" s="344"/>
    </row>
    <row r="27" spans="1:7" x14ac:dyDescent="0.25">
      <c r="A27" s="244"/>
      <c r="B27" s="244"/>
      <c r="C27" s="244"/>
      <c r="D27" s="244"/>
      <c r="E27" s="244" t="s">
        <v>1053</v>
      </c>
      <c r="F27" s="527">
        <f>F25/$F$23</f>
        <v>462357.92362382874</v>
      </c>
      <c r="G27" s="344" t="str">
        <f>G25</f>
        <v>2020$ in 2020</v>
      </c>
    </row>
    <row r="28" spans="1:7" ht="6.75" customHeight="1" x14ac:dyDescent="0.25">
      <c r="A28" s="244"/>
      <c r="B28" s="244"/>
      <c r="C28" s="244"/>
      <c r="D28" s="244"/>
      <c r="E28" s="244"/>
      <c r="F28" s="527"/>
      <c r="G28" s="344"/>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61387-9665-453F-A78E-6F936E84D338}">
  <dimension ref="F5:H7"/>
  <sheetViews>
    <sheetView workbookViewId="0">
      <selection activeCell="F5" sqref="F5:H7"/>
    </sheetView>
  </sheetViews>
  <sheetFormatPr defaultRowHeight="15" x14ac:dyDescent="0.25"/>
  <cols>
    <col min="6" max="6" width="33.140625" bestFit="1" customWidth="1"/>
    <col min="7" max="8" width="11.42578125" customWidth="1"/>
  </cols>
  <sheetData>
    <row r="5" spans="6:8" ht="47.25" customHeight="1" x14ac:dyDescent="0.25">
      <c r="F5" s="620" t="s">
        <v>1164</v>
      </c>
      <c r="G5" s="594" t="s">
        <v>1162</v>
      </c>
      <c r="H5" s="594" t="s">
        <v>1163</v>
      </c>
    </row>
    <row r="6" spans="6:8" ht="30" x14ac:dyDescent="0.25">
      <c r="F6" s="618" t="s">
        <v>1160</v>
      </c>
      <c r="G6" s="619">
        <v>0.84268315177064823</v>
      </c>
      <c r="H6" s="619">
        <v>0.92696479110631869</v>
      </c>
    </row>
    <row r="7" spans="6:8" ht="30" x14ac:dyDescent="0.25">
      <c r="F7" s="618" t="s">
        <v>1161</v>
      </c>
      <c r="G7" s="619">
        <v>1.4459729880865837</v>
      </c>
      <c r="H7" s="619">
        <v>1.5905931500240376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F8683-EE5C-409B-A474-F48A3C373AAB}">
  <sheetPr>
    <tabColor theme="9" tint="0.39997558519241921"/>
  </sheetPr>
  <dimension ref="B2"/>
  <sheetViews>
    <sheetView topLeftCell="A39" workbookViewId="0">
      <selection activeCell="A39" sqref="A39"/>
    </sheetView>
  </sheetViews>
  <sheetFormatPr defaultColWidth="8.85546875" defaultRowHeight="15" x14ac:dyDescent="0.25"/>
  <cols>
    <col min="1" max="16384" width="8.85546875" style="1"/>
  </cols>
  <sheetData>
    <row r="2" spans="2:2" x14ac:dyDescent="0.25">
      <c r="B2" s="394" t="s">
        <v>1054</v>
      </c>
    </row>
  </sheetData>
  <pageMargins left="0.7" right="0.7" top="0.75" bottom="0.75" header="0.3" footer="0.3"/>
  <pageSetup orientation="portrait" horizontalDpi="300"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67BB2-7A40-4FC8-A779-08E6D1EED6F0}">
  <sheetPr>
    <tabColor theme="9" tint="0.79998168889431442"/>
  </sheetPr>
  <dimension ref="A1:CE35"/>
  <sheetViews>
    <sheetView showGridLines="0" workbookViewId="0">
      <pane xSplit="8" ySplit="4" topLeftCell="I5" activePane="bottomRight" state="frozen"/>
      <selection pane="topRight" activeCell="I1" sqref="I1"/>
      <selection pane="bottomLeft" activeCell="A5" sqref="A5"/>
      <selection pane="bottomRight" activeCell="F8" sqref="F8"/>
    </sheetView>
  </sheetViews>
  <sheetFormatPr defaultRowHeight="15" x14ac:dyDescent="0.25"/>
  <cols>
    <col min="1" max="4" width="2.140625" customWidth="1"/>
    <col min="5" max="5" width="37.140625" customWidth="1"/>
    <col min="6" max="6" width="23.85546875" customWidth="1"/>
  </cols>
  <sheetData>
    <row r="1" spans="1:83" x14ac:dyDescent="0.25">
      <c r="A1" s="19"/>
    </row>
    <row r="2" spans="1:83" x14ac:dyDescent="0.25">
      <c r="A2" s="19"/>
      <c r="B2" s="19"/>
      <c r="C2" s="19"/>
      <c r="D2" s="19"/>
      <c r="E2" s="19"/>
      <c r="F2" s="167"/>
      <c r="G2" s="167" t="s">
        <v>339</v>
      </c>
      <c r="H2" s="167"/>
      <c r="I2" s="19">
        <v>2020</v>
      </c>
      <c r="J2" s="19">
        <v>2021</v>
      </c>
      <c r="K2" s="19">
        <v>2022</v>
      </c>
      <c r="L2" s="19">
        <v>2023</v>
      </c>
      <c r="M2" s="19">
        <v>2024</v>
      </c>
      <c r="N2" s="19">
        <v>2025</v>
      </c>
      <c r="O2" s="19">
        <v>2026</v>
      </c>
      <c r="P2" s="19">
        <v>2027</v>
      </c>
      <c r="Q2" s="19">
        <v>2028</v>
      </c>
      <c r="R2" s="19">
        <v>2029</v>
      </c>
      <c r="S2" s="19">
        <v>2030</v>
      </c>
      <c r="T2" s="19">
        <v>2031</v>
      </c>
      <c r="U2" s="19">
        <v>2032</v>
      </c>
      <c r="V2" s="19">
        <v>2033</v>
      </c>
      <c r="W2" s="19">
        <v>2034</v>
      </c>
      <c r="X2" s="19">
        <v>2035</v>
      </c>
      <c r="Y2" s="19">
        <v>2036</v>
      </c>
      <c r="Z2" s="19">
        <v>2037</v>
      </c>
      <c r="AA2" s="19">
        <v>2038</v>
      </c>
      <c r="AB2" s="19">
        <v>2039</v>
      </c>
      <c r="AC2" s="19">
        <v>2040</v>
      </c>
      <c r="AD2" s="19">
        <v>2041</v>
      </c>
      <c r="AE2" s="19">
        <v>2042</v>
      </c>
      <c r="AF2" s="19">
        <v>2043</v>
      </c>
      <c r="AG2" s="19">
        <v>2044</v>
      </c>
      <c r="AH2" s="19">
        <v>2045</v>
      </c>
      <c r="AI2" s="19">
        <v>2046</v>
      </c>
      <c r="AJ2" s="19">
        <v>2047</v>
      </c>
      <c r="AK2" s="19">
        <v>2048</v>
      </c>
      <c r="AL2" s="19">
        <v>2049</v>
      </c>
      <c r="AM2" s="19">
        <v>2050</v>
      </c>
      <c r="AN2" s="19">
        <v>2051</v>
      </c>
      <c r="AO2" s="19">
        <v>2052</v>
      </c>
      <c r="AP2" s="19">
        <v>2053</v>
      </c>
      <c r="AQ2" s="19">
        <v>2054</v>
      </c>
      <c r="AR2" s="19">
        <v>2055</v>
      </c>
      <c r="AS2" s="19">
        <v>2056</v>
      </c>
      <c r="AT2" s="19">
        <v>2057</v>
      </c>
      <c r="AU2" s="19">
        <v>2058</v>
      </c>
      <c r="AV2" s="19">
        <v>2059</v>
      </c>
      <c r="AW2" s="19">
        <v>2060</v>
      </c>
      <c r="AX2" s="19">
        <v>2061</v>
      </c>
      <c r="AY2" s="19">
        <v>2062</v>
      </c>
      <c r="AZ2" s="19">
        <v>2063</v>
      </c>
    </row>
    <row r="3" spans="1:83" x14ac:dyDescent="0.25">
      <c r="A3" s="19"/>
      <c r="E3" s="296"/>
      <c r="F3" s="296"/>
      <c r="G3" s="395"/>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403"/>
      <c r="BB3" s="403"/>
      <c r="BC3" s="403"/>
      <c r="BD3" s="403"/>
      <c r="BE3" s="403"/>
      <c r="BF3" s="403"/>
      <c r="BG3" s="403"/>
      <c r="BH3" s="403"/>
      <c r="BI3" s="403"/>
      <c r="BJ3" s="403"/>
      <c r="BK3" s="403"/>
      <c r="BL3" s="403"/>
      <c r="BM3" s="403"/>
      <c r="BN3" s="403"/>
      <c r="BO3" s="403"/>
      <c r="BP3" s="403"/>
      <c r="BQ3" s="403"/>
      <c r="BR3" s="403"/>
      <c r="BS3" s="403"/>
      <c r="BT3" s="403"/>
      <c r="BU3" s="403"/>
      <c r="BV3" s="403"/>
      <c r="BW3" s="403"/>
      <c r="BX3" s="403"/>
      <c r="BY3" s="403"/>
      <c r="BZ3" s="403"/>
      <c r="CA3" s="403"/>
      <c r="CB3" s="403"/>
      <c r="CC3" s="403"/>
      <c r="CD3" s="403"/>
      <c r="CE3" s="403"/>
    </row>
    <row r="4" spans="1:83" x14ac:dyDescent="0.25">
      <c r="A4" s="19"/>
      <c r="B4" s="19"/>
      <c r="C4" s="19"/>
      <c r="D4" s="19"/>
      <c r="E4" s="19" t="s">
        <v>367</v>
      </c>
      <c r="F4" s="19" t="s">
        <v>368</v>
      </c>
      <c r="G4" s="19" t="s">
        <v>369</v>
      </c>
      <c r="H4" s="19" t="s">
        <v>923</v>
      </c>
      <c r="I4" s="19"/>
      <c r="J4" s="19"/>
      <c r="K4" s="19"/>
      <c r="L4" s="19"/>
      <c r="M4" s="19"/>
      <c r="N4" s="19"/>
      <c r="O4" s="19"/>
      <c r="P4" s="1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403"/>
      <c r="BB4" s="403"/>
      <c r="BC4" s="403"/>
      <c r="BD4" s="403"/>
      <c r="BE4" s="403"/>
      <c r="BF4" s="403"/>
      <c r="BG4" s="403"/>
      <c r="BH4" s="403"/>
      <c r="BI4" s="403"/>
      <c r="BJ4" s="403"/>
      <c r="BK4" s="403"/>
      <c r="BL4" s="403"/>
      <c r="BM4" s="403"/>
      <c r="BN4" s="403"/>
      <c r="BO4" s="403"/>
      <c r="BP4" s="403"/>
      <c r="BQ4" s="403"/>
      <c r="BR4" s="403"/>
      <c r="BS4" s="403"/>
      <c r="BT4" s="403"/>
      <c r="BU4" s="403"/>
      <c r="BV4" s="403"/>
      <c r="BW4" s="403"/>
      <c r="BX4" s="403"/>
      <c r="BY4" s="403"/>
      <c r="BZ4" s="403"/>
      <c r="CA4" s="403"/>
      <c r="CB4" s="403"/>
      <c r="CC4" s="403"/>
      <c r="CD4" s="403"/>
      <c r="CE4" s="403"/>
    </row>
    <row r="6" spans="1:83" x14ac:dyDescent="0.25">
      <c r="A6" s="19" t="s">
        <v>1055</v>
      </c>
    </row>
    <row r="8" spans="1:83" x14ac:dyDescent="0.25">
      <c r="E8" s="180" t="str">
        <f>'Project Inputs'!E$10</f>
        <v>Design/Construction Period</v>
      </c>
      <c r="F8" s="185">
        <f>'Project Inputs'!H$7</f>
        <v>7.0000000000000007E-2</v>
      </c>
      <c r="G8" s="180" t="s">
        <v>1056</v>
      </c>
      <c r="H8" s="180"/>
    </row>
    <row r="9" spans="1:83" x14ac:dyDescent="0.25">
      <c r="E9" s="180" t="str">
        <f>StockValueC!E$13</f>
        <v>Base Year (for discounting)</v>
      </c>
      <c r="F9" s="180">
        <f>StockValueC!H$13</f>
        <v>2020</v>
      </c>
      <c r="G9" s="180" t="s">
        <v>378</v>
      </c>
      <c r="H9" s="180"/>
    </row>
    <row r="10" spans="1:83" x14ac:dyDescent="0.25">
      <c r="E10" s="180"/>
      <c r="AS10" s="396"/>
    </row>
    <row r="11" spans="1:83" x14ac:dyDescent="0.25">
      <c r="A11" s="397"/>
      <c r="B11" s="397"/>
      <c r="C11" s="397"/>
      <c r="D11" s="397"/>
      <c r="E11" s="397" t="s">
        <v>1057</v>
      </c>
      <c r="F11" s="397"/>
      <c r="G11" s="397"/>
      <c r="H11" s="397"/>
      <c r="I11" s="398">
        <f t="shared" ref="I11:AZ11" si="0">IF(I2&lt;=$F$9,1,(1/(1+$F$8)^(I2-$F$9)))</f>
        <v>1</v>
      </c>
      <c r="J11" s="398">
        <f t="shared" si="0"/>
        <v>0.93457943925233644</v>
      </c>
      <c r="K11" s="398">
        <f t="shared" si="0"/>
        <v>0.87343872827321156</v>
      </c>
      <c r="L11" s="398">
        <f t="shared" si="0"/>
        <v>0.81629787689085187</v>
      </c>
      <c r="M11" s="398">
        <f t="shared" si="0"/>
        <v>0.7628952120475252</v>
      </c>
      <c r="N11" s="398">
        <f t="shared" si="0"/>
        <v>0.71298617948366838</v>
      </c>
      <c r="O11" s="398">
        <f t="shared" si="0"/>
        <v>0.66634222381651254</v>
      </c>
      <c r="P11" s="398">
        <f t="shared" si="0"/>
        <v>0.62274974188459109</v>
      </c>
      <c r="Q11" s="398">
        <f t="shared" si="0"/>
        <v>0.5820091045650384</v>
      </c>
      <c r="R11" s="398">
        <f t="shared" si="0"/>
        <v>0.54393374258414806</v>
      </c>
      <c r="S11" s="398">
        <f t="shared" si="0"/>
        <v>0.5083492921347178</v>
      </c>
      <c r="T11" s="398">
        <f t="shared" si="0"/>
        <v>0.47509279638758667</v>
      </c>
      <c r="U11" s="398">
        <f t="shared" si="0"/>
        <v>0.44401195924073528</v>
      </c>
      <c r="V11" s="398">
        <f t="shared" si="0"/>
        <v>0.41496444788853759</v>
      </c>
      <c r="W11" s="398">
        <f t="shared" si="0"/>
        <v>0.3878172410173249</v>
      </c>
      <c r="X11" s="398">
        <f t="shared" si="0"/>
        <v>0.36244601964235967</v>
      </c>
      <c r="Y11" s="398">
        <f t="shared" si="0"/>
        <v>0.33873459779659787</v>
      </c>
      <c r="Z11" s="398">
        <f t="shared" si="0"/>
        <v>0.31657439046411018</v>
      </c>
      <c r="AA11" s="398">
        <f t="shared" si="0"/>
        <v>0.29586391632159825</v>
      </c>
      <c r="AB11" s="398">
        <f t="shared" si="0"/>
        <v>0.27650833301083949</v>
      </c>
      <c r="AC11" s="398">
        <f t="shared" si="0"/>
        <v>0.2584190028138687</v>
      </c>
      <c r="AD11" s="398">
        <f t="shared" si="0"/>
        <v>0.24151308674193336</v>
      </c>
      <c r="AE11" s="398">
        <f t="shared" si="0"/>
        <v>0.22571316517937698</v>
      </c>
      <c r="AF11" s="398">
        <f t="shared" si="0"/>
        <v>0.21094688334521211</v>
      </c>
      <c r="AG11" s="398">
        <f t="shared" si="0"/>
        <v>0.19714661994879637</v>
      </c>
      <c r="AH11" s="398">
        <f t="shared" si="0"/>
        <v>0.18424917752223957</v>
      </c>
      <c r="AI11" s="398">
        <f t="shared" si="0"/>
        <v>0.17219549301143888</v>
      </c>
      <c r="AJ11" s="398">
        <f t="shared" si="0"/>
        <v>0.16093036730041013</v>
      </c>
      <c r="AK11" s="398">
        <f t="shared" si="0"/>
        <v>0.15040221243028987</v>
      </c>
      <c r="AL11" s="398">
        <f t="shared" si="0"/>
        <v>0.1405628153554111</v>
      </c>
      <c r="AM11" s="398">
        <f t="shared" si="0"/>
        <v>0.13136711715458982</v>
      </c>
      <c r="AN11" s="398">
        <f t="shared" si="0"/>
        <v>0.1227730066865325</v>
      </c>
      <c r="AO11" s="398">
        <f t="shared" si="0"/>
        <v>0.11474112774442291</v>
      </c>
      <c r="AP11" s="398">
        <f t="shared" si="0"/>
        <v>0.10723469882656347</v>
      </c>
      <c r="AQ11" s="398">
        <f t="shared" si="0"/>
        <v>0.10021934469772288</v>
      </c>
      <c r="AR11" s="398">
        <f t="shared" si="0"/>
        <v>9.366293896983445E-2</v>
      </c>
      <c r="AS11" s="398">
        <f t="shared" si="0"/>
        <v>8.7535456981153698E-2</v>
      </c>
      <c r="AT11" s="398">
        <f t="shared" si="0"/>
        <v>8.1808838300143641E-2</v>
      </c>
      <c r="AU11" s="398">
        <f t="shared" si="0"/>
        <v>7.6456858224433308E-2</v>
      </c>
      <c r="AV11" s="398">
        <f t="shared" si="0"/>
        <v>7.1455007686386268E-2</v>
      </c>
      <c r="AW11" s="398">
        <f t="shared" si="0"/>
        <v>6.6780381015314264E-2</v>
      </c>
      <c r="AX11" s="398">
        <f t="shared" si="0"/>
        <v>6.2411571042349782E-2</v>
      </c>
      <c r="AY11" s="398">
        <f t="shared" si="0"/>
        <v>5.8328571067616623E-2</v>
      </c>
      <c r="AZ11" s="398">
        <f t="shared" si="0"/>
        <v>5.4512683240763193E-2</v>
      </c>
    </row>
    <row r="13" spans="1:83" x14ac:dyDescent="0.25">
      <c r="E13" s="180" t="str">
        <f>StockValueC!E246</f>
        <v>Discount Rate for Long-term impacts of CO2 Emissions</v>
      </c>
      <c r="F13" s="399">
        <f>StockValueC!H246</f>
        <v>0.03</v>
      </c>
      <c r="G13" s="180" t="str">
        <f>StockValueC!G246</f>
        <v>percentage</v>
      </c>
      <c r="H13" s="180"/>
    </row>
    <row r="14" spans="1:83" x14ac:dyDescent="0.25">
      <c r="E14" s="180" t="str">
        <f>StockValueC!E$13</f>
        <v>Base Year (for discounting)</v>
      </c>
      <c r="F14" s="180">
        <f>StockValueC!H$13</f>
        <v>2020</v>
      </c>
      <c r="G14" s="180" t="s">
        <v>378</v>
      </c>
      <c r="H14" s="180"/>
    </row>
    <row r="15" spans="1:83" x14ac:dyDescent="0.25">
      <c r="E15" s="180"/>
      <c r="AS15" s="396"/>
    </row>
    <row r="16" spans="1:83" x14ac:dyDescent="0.25">
      <c r="A16" s="397"/>
      <c r="B16" s="397"/>
      <c r="C16" s="397"/>
      <c r="D16" s="397"/>
      <c r="E16" s="397" t="s">
        <v>1057</v>
      </c>
      <c r="F16" s="397"/>
      <c r="G16" s="397"/>
      <c r="H16" s="397"/>
      <c r="I16" s="398">
        <f>IF(I2&lt;=$F$14,1,(1/(1+$F$13)^(I2-$F$14)))</f>
        <v>1</v>
      </c>
      <c r="J16" s="398">
        <f t="shared" ref="J16:AZ16" si="1">IF(J2&lt;=$F$14,1,(1/(1+$F$13)^(J2-$F$14)))</f>
        <v>0.970873786407767</v>
      </c>
      <c r="K16" s="398">
        <f t="shared" si="1"/>
        <v>0.94259590913375435</v>
      </c>
      <c r="L16" s="398">
        <f t="shared" si="1"/>
        <v>0.91514165935315961</v>
      </c>
      <c r="M16" s="398">
        <f t="shared" si="1"/>
        <v>0.888487047915689</v>
      </c>
      <c r="N16" s="398">
        <f t="shared" si="1"/>
        <v>0.86260878438416411</v>
      </c>
      <c r="O16" s="398">
        <f t="shared" si="1"/>
        <v>0.83748425668365445</v>
      </c>
      <c r="P16" s="398">
        <f t="shared" si="1"/>
        <v>0.81309151134335378</v>
      </c>
      <c r="Q16" s="398">
        <f t="shared" si="1"/>
        <v>0.78940923431393573</v>
      </c>
      <c r="R16" s="398">
        <f t="shared" si="1"/>
        <v>0.76641673234362695</v>
      </c>
      <c r="S16" s="398">
        <f t="shared" si="1"/>
        <v>0.74409391489672516</v>
      </c>
      <c r="T16" s="398">
        <f t="shared" si="1"/>
        <v>0.72242127659876232</v>
      </c>
      <c r="U16" s="398">
        <f t="shared" si="1"/>
        <v>0.70137988019297326</v>
      </c>
      <c r="V16" s="398">
        <f t="shared" si="1"/>
        <v>0.68095133999317792</v>
      </c>
      <c r="W16" s="398">
        <f t="shared" si="1"/>
        <v>0.66111780581861923</v>
      </c>
      <c r="X16" s="398">
        <f t="shared" si="1"/>
        <v>0.64186194739671765</v>
      </c>
      <c r="Y16" s="398">
        <f t="shared" si="1"/>
        <v>0.62316693922011435</v>
      </c>
      <c r="Z16" s="398">
        <f t="shared" si="1"/>
        <v>0.60501644584477121</v>
      </c>
      <c r="AA16" s="398">
        <f t="shared" si="1"/>
        <v>0.5873946076162827</v>
      </c>
      <c r="AB16" s="398">
        <f t="shared" si="1"/>
        <v>0.57028602681192497</v>
      </c>
      <c r="AC16" s="398">
        <f t="shared" si="1"/>
        <v>0.55367575418633497</v>
      </c>
      <c r="AD16" s="398">
        <f t="shared" si="1"/>
        <v>0.5375492759090631</v>
      </c>
      <c r="AE16" s="398">
        <f t="shared" si="1"/>
        <v>0.52189250088258554</v>
      </c>
      <c r="AF16" s="398">
        <f t="shared" si="1"/>
        <v>0.50669174842969467</v>
      </c>
      <c r="AG16" s="398">
        <f t="shared" si="1"/>
        <v>0.49193373633950943</v>
      </c>
      <c r="AH16" s="398">
        <f t="shared" si="1"/>
        <v>0.47760556926165965</v>
      </c>
      <c r="AI16" s="398">
        <f t="shared" si="1"/>
        <v>0.46369472743850448</v>
      </c>
      <c r="AJ16" s="398">
        <f t="shared" si="1"/>
        <v>0.45018905576553836</v>
      </c>
      <c r="AK16" s="398">
        <f t="shared" si="1"/>
        <v>0.4370767531704256</v>
      </c>
      <c r="AL16" s="398">
        <f t="shared" si="1"/>
        <v>0.42434636230138412</v>
      </c>
      <c r="AM16" s="398">
        <f t="shared" si="1"/>
        <v>0.41198675951590691</v>
      </c>
      <c r="AN16" s="398">
        <f t="shared" si="1"/>
        <v>0.39998714516107459</v>
      </c>
      <c r="AO16" s="398">
        <f t="shared" si="1"/>
        <v>0.38833703413696569</v>
      </c>
      <c r="AP16" s="398">
        <f t="shared" si="1"/>
        <v>0.37702624673491814</v>
      </c>
      <c r="AQ16" s="398">
        <f t="shared" si="1"/>
        <v>0.36604489974263904</v>
      </c>
      <c r="AR16" s="398">
        <f t="shared" si="1"/>
        <v>0.35538339780838735</v>
      </c>
      <c r="AS16" s="398">
        <f t="shared" si="1"/>
        <v>0.34503242505668674</v>
      </c>
      <c r="AT16" s="398">
        <f t="shared" si="1"/>
        <v>0.33498293694823961</v>
      </c>
      <c r="AU16" s="398">
        <f t="shared" si="1"/>
        <v>0.3252261523769317</v>
      </c>
      <c r="AV16" s="398">
        <f t="shared" si="1"/>
        <v>0.31575354599702099</v>
      </c>
      <c r="AW16" s="398">
        <f t="shared" si="1"/>
        <v>0.30655684077380685</v>
      </c>
      <c r="AX16" s="398">
        <f t="shared" si="1"/>
        <v>0.29762800075126877</v>
      </c>
      <c r="AY16" s="398">
        <f t="shared" si="1"/>
        <v>0.28895922403035801</v>
      </c>
      <c r="AZ16" s="398">
        <f t="shared" si="1"/>
        <v>0.28054293595180391</v>
      </c>
    </row>
    <row r="18" spans="1:52" x14ac:dyDescent="0.25">
      <c r="E18" s="172" t="s">
        <v>1058</v>
      </c>
      <c r="F18" s="400">
        <v>4.0744688440903953E-2</v>
      </c>
      <c r="G18" s="172" t="s">
        <v>463</v>
      </c>
      <c r="H18" s="180"/>
    </row>
    <row r="19" spans="1:52" x14ac:dyDescent="0.25">
      <c r="E19" s="172" t="s">
        <v>380</v>
      </c>
      <c r="F19" s="180">
        <f>StockValueC!H$13</f>
        <v>2020</v>
      </c>
      <c r="G19" s="180" t="s">
        <v>378</v>
      </c>
      <c r="H19" s="180"/>
    </row>
    <row r="20" spans="1:52" x14ac:dyDescent="0.25">
      <c r="E20" s="180"/>
      <c r="AS20" s="396"/>
    </row>
    <row r="21" spans="1:52" x14ac:dyDescent="0.25">
      <c r="A21" s="397"/>
      <c r="B21" s="397"/>
      <c r="C21" s="397"/>
      <c r="D21" s="397"/>
      <c r="E21" s="397" t="s">
        <v>1057</v>
      </c>
      <c r="F21" s="397"/>
      <c r="G21" s="397"/>
      <c r="H21" s="397"/>
      <c r="I21" s="398">
        <f>IF(I$2&lt;=$F$19,1,(1/(1+$F$18)^(I2-$F$19)))</f>
        <v>1</v>
      </c>
      <c r="J21" s="398">
        <f t="shared" ref="J21:AZ21" si="2">IF(J$2&lt;=$F$19,1,(1/(1+$F$18)^(J2-$F$19)))</f>
        <v>0.96085044786349871</v>
      </c>
      <c r="K21" s="398">
        <f t="shared" si="2"/>
        <v>0.92323358315948612</v>
      </c>
      <c r="L21" s="398">
        <f t="shared" si="2"/>
        <v>0.88708940186141494</v>
      </c>
      <c r="M21" s="398">
        <f t="shared" si="2"/>
        <v>0.85236024907350383</v>
      </c>
      <c r="N21" s="398">
        <f t="shared" si="2"/>
        <v>0.81899072706331943</v>
      </c>
      <c r="O21" s="398">
        <f t="shared" si="2"/>
        <v>0.78692760689484298</v>
      </c>
      <c r="P21" s="398">
        <f t="shared" si="2"/>
        <v>0.75611974352106115</v>
      </c>
      <c r="Q21" s="398">
        <f t="shared" si="2"/>
        <v>0.72651799420064544</v>
      </c>
      <c r="R21" s="398">
        <f t="shared" si="2"/>
        <v>0.69807514010858085</v>
      </c>
      <c r="S21" s="398">
        <f t="shared" si="2"/>
        <v>0.67074581101570452</v>
      </c>
      <c r="T21" s="398">
        <f t="shared" si="2"/>
        <v>0.64448641291700548</v>
      </c>
      <c r="U21" s="398">
        <f t="shared" si="2"/>
        <v>0.61925505849324447</v>
      </c>
      <c r="V21" s="398">
        <f t="shared" si="2"/>
        <v>0.59501150029497107</v>
      </c>
      <c r="W21" s="398">
        <f t="shared" si="2"/>
        <v>0.57171706654235532</v>
      </c>
      <c r="X21" s="398">
        <f t="shared" si="2"/>
        <v>0.54933459943842777</v>
      </c>
      <c r="Y21" s="398">
        <f t="shared" si="2"/>
        <v>0.52782839589732899</v>
      </c>
      <c r="Z21" s="398">
        <f t="shared" si="2"/>
        <v>0.50716415059302078</v>
      </c>
      <c r="AA21" s="398">
        <f t="shared" si="2"/>
        <v>0.48730890123761494</v>
      </c>
      <c r="AB21" s="398">
        <f t="shared" si="2"/>
        <v>0.46823097600203178</v>
      </c>
      <c r="AC21" s="398">
        <f t="shared" si="2"/>
        <v>0.44989994299511532</v>
      </c>
      <c r="AD21" s="398">
        <f t="shared" si="2"/>
        <v>0.43228656172061913</v>
      </c>
      <c r="AE21" s="398">
        <f t="shared" si="2"/>
        <v>0.41536273643462895</v>
      </c>
      <c r="AF21" s="398">
        <f t="shared" si="2"/>
        <v>0.39910147132902157</v>
      </c>
      <c r="AG21" s="398">
        <f t="shared" si="2"/>
        <v>0.38347682746947165</v>
      </c>
      <c r="AH21" s="398">
        <f t="shared" si="2"/>
        <v>0.36846388141931552</v>
      </c>
      <c r="AI21" s="398">
        <f t="shared" si="2"/>
        <v>0.35403868548327233</v>
      </c>
      <c r="AJ21" s="398">
        <f t="shared" si="2"/>
        <v>0.34017822950760668</v>
      </c>
      <c r="AK21" s="398">
        <f t="shared" si="2"/>
        <v>0.32686040417579593</v>
      </c>
      <c r="AL21" s="398">
        <f t="shared" si="2"/>
        <v>0.31406396574115769</v>
      </c>
      <c r="AM21" s="398">
        <f t="shared" si="2"/>
        <v>0.30176850214017792</v>
      </c>
      <c r="AN21" s="398">
        <f t="shared" si="2"/>
        <v>0.28995440043248716</v>
      </c>
      <c r="AO21" s="398">
        <f t="shared" si="2"/>
        <v>0.2786028155155475</v>
      </c>
      <c r="AP21" s="398">
        <f t="shared" si="2"/>
        <v>0.26769564006414553</v>
      </c>
      <c r="AQ21" s="398">
        <f t="shared" si="2"/>
        <v>0.25721547564674024</v>
      </c>
      <c r="AR21" s="398">
        <f t="shared" si="2"/>
        <v>0.24714560497259316</v>
      </c>
      <c r="AS21" s="398">
        <f t="shared" si="2"/>
        <v>0.23746996522541153</v>
      </c>
      <c r="AT21" s="398">
        <f t="shared" si="2"/>
        <v>0.22817312244096613</v>
      </c>
      <c r="AU21" s="398">
        <f t="shared" si="2"/>
        <v>0.21924024688781527</v>
      </c>
      <c r="AV21" s="398">
        <f t="shared" si="2"/>
        <v>0.21065708941186131</v>
      </c>
      <c r="AW21" s="398">
        <f t="shared" si="2"/>
        <v>0.20240995870700801</v>
      </c>
      <c r="AX21" s="398">
        <f t="shared" si="2"/>
        <v>0.19448569947566094</v>
      </c>
      <c r="AY21" s="398">
        <f t="shared" si="2"/>
        <v>0.18687167144423464</v>
      </c>
      <c r="AZ21" s="398">
        <f t="shared" si="2"/>
        <v>0.17955572920019347</v>
      </c>
    </row>
    <row r="23" spans="1:52" x14ac:dyDescent="0.25">
      <c r="A23" s="19" t="s">
        <v>1059</v>
      </c>
    </row>
    <row r="25" spans="1:52" x14ac:dyDescent="0.25">
      <c r="E25" s="180" t="str">
        <f>'Project Inputs'!E$9</f>
        <v>Design/Construction Start Date</v>
      </c>
      <c r="F25" s="180" t="str">
        <f>'Project Inputs'!F$9</f>
        <v>Project Defined</v>
      </c>
      <c r="G25" s="180" t="str">
        <f>'Project Inputs'!G$9</f>
        <v>year</v>
      </c>
      <c r="H25" s="180">
        <f>'Project Inputs'!H$9</f>
        <v>2024</v>
      </c>
    </row>
    <row r="26" spans="1:52" x14ac:dyDescent="0.25">
      <c r="E26" s="180" t="str">
        <f>'Project Inputs'!E$11</f>
        <v>Project Opening</v>
      </c>
      <c r="F26" s="180" t="str">
        <f>'Project Inputs'!F$11</f>
        <v>Project Defined</v>
      </c>
      <c r="G26" s="180" t="str">
        <f>'Project Inputs'!G$11</f>
        <v>year</v>
      </c>
      <c r="H26" s="180">
        <f>'Project Inputs'!H$11</f>
        <v>2028</v>
      </c>
    </row>
    <row r="27" spans="1:52" x14ac:dyDescent="0.25">
      <c r="E27" s="180" t="str">
        <f>'Project Inputs'!E$12</f>
        <v>First Year Adjustment Factor</v>
      </c>
      <c r="F27" s="180" t="str">
        <f>'Project Inputs'!F$12</f>
        <v>Project Defined</v>
      </c>
      <c r="G27" s="180" t="str">
        <f>'Project Inputs'!G$12</f>
        <v>Adj. for partial years</v>
      </c>
      <c r="H27" s="180">
        <f>'Project Inputs'!H$12</f>
        <v>1</v>
      </c>
    </row>
    <row r="28" spans="1:52" x14ac:dyDescent="0.25">
      <c r="E28" s="180" t="str">
        <f>'Project Inputs'!E$13</f>
        <v>Operations Period</v>
      </c>
      <c r="F28" s="180" t="str">
        <f>'Project Inputs'!F$13</f>
        <v>User Defined</v>
      </c>
      <c r="G28" s="180" t="str">
        <f>'Project Inputs'!G$13</f>
        <v>years</v>
      </c>
      <c r="H28" s="180">
        <f>'Project Inputs'!H$13</f>
        <v>20</v>
      </c>
    </row>
    <row r="29" spans="1:52" x14ac:dyDescent="0.25">
      <c r="E29" s="172" t="s">
        <v>202</v>
      </c>
      <c r="G29" s="172" t="s">
        <v>378</v>
      </c>
      <c r="H29" s="172">
        <f>H26+H28-1</f>
        <v>2047</v>
      </c>
    </row>
    <row r="31" spans="1:52" x14ac:dyDescent="0.25">
      <c r="E31" t="s">
        <v>1060</v>
      </c>
      <c r="G31" t="s">
        <v>399</v>
      </c>
      <c r="H31" s="296">
        <f>SUM(I31:AZ31)</f>
        <v>1</v>
      </c>
      <c r="I31" s="296">
        <f t="shared" ref="I31:AZ31" si="3">IF(I$2=$H$25,1,0)</f>
        <v>0</v>
      </c>
      <c r="J31" s="296">
        <f t="shared" si="3"/>
        <v>0</v>
      </c>
      <c r="K31" s="296">
        <f t="shared" si="3"/>
        <v>0</v>
      </c>
      <c r="L31" s="296">
        <f t="shared" si="3"/>
        <v>0</v>
      </c>
      <c r="M31" s="296">
        <f t="shared" si="3"/>
        <v>1</v>
      </c>
      <c r="N31" s="296">
        <f t="shared" si="3"/>
        <v>0</v>
      </c>
      <c r="O31" s="296">
        <f t="shared" si="3"/>
        <v>0</v>
      </c>
      <c r="P31" s="296">
        <f t="shared" si="3"/>
        <v>0</v>
      </c>
      <c r="Q31" s="296">
        <f t="shared" si="3"/>
        <v>0</v>
      </c>
      <c r="R31" s="296">
        <f t="shared" si="3"/>
        <v>0</v>
      </c>
      <c r="S31" s="296">
        <f t="shared" si="3"/>
        <v>0</v>
      </c>
      <c r="T31" s="296">
        <f t="shared" si="3"/>
        <v>0</v>
      </c>
      <c r="U31" s="296">
        <f t="shared" si="3"/>
        <v>0</v>
      </c>
      <c r="V31" s="296">
        <f t="shared" si="3"/>
        <v>0</v>
      </c>
      <c r="W31" s="296">
        <f t="shared" si="3"/>
        <v>0</v>
      </c>
      <c r="X31" s="296">
        <f t="shared" si="3"/>
        <v>0</v>
      </c>
      <c r="Y31" s="296">
        <f t="shared" si="3"/>
        <v>0</v>
      </c>
      <c r="Z31" s="296">
        <f t="shared" si="3"/>
        <v>0</v>
      </c>
      <c r="AA31" s="296">
        <f t="shared" si="3"/>
        <v>0</v>
      </c>
      <c r="AB31" s="296">
        <f t="shared" si="3"/>
        <v>0</v>
      </c>
      <c r="AC31" s="296">
        <f t="shared" si="3"/>
        <v>0</v>
      </c>
      <c r="AD31" s="296">
        <f t="shared" si="3"/>
        <v>0</v>
      </c>
      <c r="AE31" s="296">
        <f t="shared" si="3"/>
        <v>0</v>
      </c>
      <c r="AF31" s="296">
        <f t="shared" si="3"/>
        <v>0</v>
      </c>
      <c r="AG31" s="296">
        <f t="shared" si="3"/>
        <v>0</v>
      </c>
      <c r="AH31" s="296">
        <f t="shared" si="3"/>
        <v>0</v>
      </c>
      <c r="AI31" s="296">
        <f t="shared" si="3"/>
        <v>0</v>
      </c>
      <c r="AJ31" s="296">
        <f t="shared" si="3"/>
        <v>0</v>
      </c>
      <c r="AK31" s="296">
        <f t="shared" si="3"/>
        <v>0</v>
      </c>
      <c r="AL31" s="296">
        <f t="shared" si="3"/>
        <v>0</v>
      </c>
      <c r="AM31" s="296">
        <f t="shared" si="3"/>
        <v>0</v>
      </c>
      <c r="AN31" s="296">
        <f t="shared" si="3"/>
        <v>0</v>
      </c>
      <c r="AO31" s="296">
        <f t="shared" si="3"/>
        <v>0</v>
      </c>
      <c r="AP31" s="296">
        <f t="shared" si="3"/>
        <v>0</v>
      </c>
      <c r="AQ31" s="296">
        <f t="shared" si="3"/>
        <v>0</v>
      </c>
      <c r="AR31" s="296">
        <f t="shared" si="3"/>
        <v>0</v>
      </c>
      <c r="AS31" s="296">
        <f t="shared" si="3"/>
        <v>0</v>
      </c>
      <c r="AT31" s="296">
        <f t="shared" si="3"/>
        <v>0</v>
      </c>
      <c r="AU31" s="296">
        <f t="shared" si="3"/>
        <v>0</v>
      </c>
      <c r="AV31" s="296">
        <f t="shared" si="3"/>
        <v>0</v>
      </c>
      <c r="AW31" s="296">
        <f t="shared" si="3"/>
        <v>0</v>
      </c>
      <c r="AX31" s="296">
        <f t="shared" si="3"/>
        <v>0</v>
      </c>
      <c r="AY31" s="296">
        <f t="shared" si="3"/>
        <v>0</v>
      </c>
      <c r="AZ31" s="296">
        <f t="shared" si="3"/>
        <v>0</v>
      </c>
    </row>
    <row r="32" spans="1:52" x14ac:dyDescent="0.25">
      <c r="E32" t="s">
        <v>1061</v>
      </c>
      <c r="G32" t="s">
        <v>399</v>
      </c>
      <c r="H32" s="296">
        <f>SUM(I32:AZ32)</f>
        <v>1</v>
      </c>
      <c r="I32" s="296">
        <f t="shared" ref="I32:AZ32" si="4">IF(I$2=$H$29,1,0)</f>
        <v>0</v>
      </c>
      <c r="J32" s="296">
        <f t="shared" si="4"/>
        <v>0</v>
      </c>
      <c r="K32" s="296">
        <f t="shared" si="4"/>
        <v>0</v>
      </c>
      <c r="L32" s="296">
        <f t="shared" si="4"/>
        <v>0</v>
      </c>
      <c r="M32" s="296">
        <f t="shared" si="4"/>
        <v>0</v>
      </c>
      <c r="N32" s="296">
        <f t="shared" si="4"/>
        <v>0</v>
      </c>
      <c r="O32" s="296">
        <f t="shared" si="4"/>
        <v>0</v>
      </c>
      <c r="P32" s="296">
        <f t="shared" si="4"/>
        <v>0</v>
      </c>
      <c r="Q32" s="296">
        <f t="shared" si="4"/>
        <v>0</v>
      </c>
      <c r="R32" s="296">
        <f t="shared" si="4"/>
        <v>0</v>
      </c>
      <c r="S32" s="296">
        <f t="shared" si="4"/>
        <v>0</v>
      </c>
      <c r="T32" s="296">
        <f t="shared" si="4"/>
        <v>0</v>
      </c>
      <c r="U32" s="296">
        <f t="shared" si="4"/>
        <v>0</v>
      </c>
      <c r="V32" s="296">
        <f t="shared" si="4"/>
        <v>0</v>
      </c>
      <c r="W32" s="296">
        <f t="shared" si="4"/>
        <v>0</v>
      </c>
      <c r="X32" s="296">
        <f t="shared" si="4"/>
        <v>0</v>
      </c>
      <c r="Y32" s="296">
        <f t="shared" si="4"/>
        <v>0</v>
      </c>
      <c r="Z32" s="296">
        <f t="shared" si="4"/>
        <v>0</v>
      </c>
      <c r="AA32" s="296">
        <f t="shared" si="4"/>
        <v>0</v>
      </c>
      <c r="AB32" s="296">
        <f t="shared" si="4"/>
        <v>0</v>
      </c>
      <c r="AC32" s="296">
        <f t="shared" si="4"/>
        <v>0</v>
      </c>
      <c r="AD32" s="296">
        <f t="shared" si="4"/>
        <v>0</v>
      </c>
      <c r="AE32" s="296">
        <f t="shared" si="4"/>
        <v>0</v>
      </c>
      <c r="AF32" s="296">
        <f t="shared" si="4"/>
        <v>0</v>
      </c>
      <c r="AG32" s="296">
        <f t="shared" si="4"/>
        <v>0</v>
      </c>
      <c r="AH32" s="296">
        <f t="shared" si="4"/>
        <v>0</v>
      </c>
      <c r="AI32" s="296">
        <f t="shared" si="4"/>
        <v>0</v>
      </c>
      <c r="AJ32" s="296">
        <f t="shared" si="4"/>
        <v>1</v>
      </c>
      <c r="AK32" s="296">
        <f t="shared" si="4"/>
        <v>0</v>
      </c>
      <c r="AL32" s="296">
        <f t="shared" si="4"/>
        <v>0</v>
      </c>
      <c r="AM32" s="296">
        <f t="shared" si="4"/>
        <v>0</v>
      </c>
      <c r="AN32" s="296">
        <f t="shared" si="4"/>
        <v>0</v>
      </c>
      <c r="AO32" s="296">
        <f t="shared" si="4"/>
        <v>0</v>
      </c>
      <c r="AP32" s="296">
        <f t="shared" si="4"/>
        <v>0</v>
      </c>
      <c r="AQ32" s="296">
        <f t="shared" si="4"/>
        <v>0</v>
      </c>
      <c r="AR32" s="296">
        <f t="shared" si="4"/>
        <v>0</v>
      </c>
      <c r="AS32" s="296">
        <f t="shared" si="4"/>
        <v>0</v>
      </c>
      <c r="AT32" s="296">
        <f t="shared" si="4"/>
        <v>0</v>
      </c>
      <c r="AU32" s="296">
        <f t="shared" si="4"/>
        <v>0</v>
      </c>
      <c r="AV32" s="296">
        <f t="shared" si="4"/>
        <v>0</v>
      </c>
      <c r="AW32" s="296">
        <f t="shared" si="4"/>
        <v>0</v>
      </c>
      <c r="AX32" s="296">
        <f t="shared" si="4"/>
        <v>0</v>
      </c>
      <c r="AY32" s="296">
        <f t="shared" si="4"/>
        <v>0</v>
      </c>
      <c r="AZ32" s="296">
        <f t="shared" si="4"/>
        <v>0</v>
      </c>
    </row>
    <row r="33" spans="5:52" x14ac:dyDescent="0.25">
      <c r="E33" s="397" t="s">
        <v>1062</v>
      </c>
      <c r="G33" s="397" t="s">
        <v>399</v>
      </c>
      <c r="H33" s="401">
        <f>SUM(I33:AZ33)</f>
        <v>24</v>
      </c>
      <c r="I33" s="401">
        <f t="shared" ref="I33:AZ33" si="5">IF(AND(I$2&gt;=$H$25,I$2&lt;=$H$29),1,0)</f>
        <v>0</v>
      </c>
      <c r="J33" s="401">
        <f t="shared" si="5"/>
        <v>0</v>
      </c>
      <c r="K33" s="401">
        <f>IF(AND(K$2&gt;=$H$25,K$2&lt;=$H$29),1,0)</f>
        <v>0</v>
      </c>
      <c r="L33" s="401">
        <f t="shared" si="5"/>
        <v>0</v>
      </c>
      <c r="M33" s="401">
        <f t="shared" si="5"/>
        <v>1</v>
      </c>
      <c r="N33" s="401">
        <f t="shared" si="5"/>
        <v>1</v>
      </c>
      <c r="O33" s="401">
        <f t="shared" si="5"/>
        <v>1</v>
      </c>
      <c r="P33" s="401">
        <f t="shared" si="5"/>
        <v>1</v>
      </c>
      <c r="Q33" s="401">
        <f t="shared" si="5"/>
        <v>1</v>
      </c>
      <c r="R33" s="401">
        <f t="shared" si="5"/>
        <v>1</v>
      </c>
      <c r="S33" s="401">
        <f t="shared" si="5"/>
        <v>1</v>
      </c>
      <c r="T33" s="401">
        <f t="shared" si="5"/>
        <v>1</v>
      </c>
      <c r="U33" s="401">
        <f t="shared" si="5"/>
        <v>1</v>
      </c>
      <c r="V33" s="401">
        <f t="shared" si="5"/>
        <v>1</v>
      </c>
      <c r="W33" s="401">
        <f t="shared" si="5"/>
        <v>1</v>
      </c>
      <c r="X33" s="401">
        <f t="shared" si="5"/>
        <v>1</v>
      </c>
      <c r="Y33" s="401">
        <f t="shared" si="5"/>
        <v>1</v>
      </c>
      <c r="Z33" s="401">
        <f t="shared" si="5"/>
        <v>1</v>
      </c>
      <c r="AA33" s="401">
        <f t="shared" si="5"/>
        <v>1</v>
      </c>
      <c r="AB33" s="401">
        <f t="shared" si="5"/>
        <v>1</v>
      </c>
      <c r="AC33" s="401">
        <f t="shared" si="5"/>
        <v>1</v>
      </c>
      <c r="AD33" s="401">
        <f t="shared" si="5"/>
        <v>1</v>
      </c>
      <c r="AE33" s="401">
        <f t="shared" si="5"/>
        <v>1</v>
      </c>
      <c r="AF33" s="401">
        <f t="shared" si="5"/>
        <v>1</v>
      </c>
      <c r="AG33" s="401">
        <f t="shared" si="5"/>
        <v>1</v>
      </c>
      <c r="AH33" s="401">
        <f t="shared" si="5"/>
        <v>1</v>
      </c>
      <c r="AI33" s="401">
        <f t="shared" si="5"/>
        <v>1</v>
      </c>
      <c r="AJ33" s="401">
        <f t="shared" si="5"/>
        <v>1</v>
      </c>
      <c r="AK33" s="401">
        <f t="shared" si="5"/>
        <v>0</v>
      </c>
      <c r="AL33" s="401">
        <f t="shared" si="5"/>
        <v>0</v>
      </c>
      <c r="AM33" s="401">
        <f t="shared" si="5"/>
        <v>0</v>
      </c>
      <c r="AN33" s="401">
        <f t="shared" si="5"/>
        <v>0</v>
      </c>
      <c r="AO33" s="401">
        <f t="shared" si="5"/>
        <v>0</v>
      </c>
      <c r="AP33" s="401">
        <f t="shared" si="5"/>
        <v>0</v>
      </c>
      <c r="AQ33" s="401">
        <f t="shared" si="5"/>
        <v>0</v>
      </c>
      <c r="AR33" s="401">
        <f t="shared" si="5"/>
        <v>0</v>
      </c>
      <c r="AS33" s="401">
        <f t="shared" si="5"/>
        <v>0</v>
      </c>
      <c r="AT33" s="401">
        <f t="shared" si="5"/>
        <v>0</v>
      </c>
      <c r="AU33" s="401">
        <f t="shared" si="5"/>
        <v>0</v>
      </c>
      <c r="AV33" s="401">
        <f t="shared" si="5"/>
        <v>0</v>
      </c>
      <c r="AW33" s="401">
        <f t="shared" si="5"/>
        <v>0</v>
      </c>
      <c r="AX33" s="401">
        <f t="shared" si="5"/>
        <v>0</v>
      </c>
      <c r="AY33" s="401">
        <f t="shared" si="5"/>
        <v>0</v>
      </c>
      <c r="AZ33" s="401">
        <f t="shared" si="5"/>
        <v>0</v>
      </c>
    </row>
    <row r="34" spans="5:52" x14ac:dyDescent="0.25">
      <c r="E34" s="172" t="s">
        <v>1063</v>
      </c>
      <c r="G34" s="172" t="s">
        <v>399</v>
      </c>
      <c r="H34" s="401"/>
      <c r="I34" s="402">
        <f t="shared" ref="I34:AZ34" si="6">IF(AND($H$27&gt;0,I2=$H$26),$H$27,IF(AND($H$27&gt;0,I2=$H$26+$H$28),1-$H$27,0))</f>
        <v>0</v>
      </c>
      <c r="J34" s="402">
        <f t="shared" si="6"/>
        <v>0</v>
      </c>
      <c r="K34" s="402">
        <f t="shared" si="6"/>
        <v>0</v>
      </c>
      <c r="L34" s="402">
        <f t="shared" si="6"/>
        <v>0</v>
      </c>
      <c r="M34" s="402">
        <f t="shared" si="6"/>
        <v>0</v>
      </c>
      <c r="N34" s="402">
        <f t="shared" si="6"/>
        <v>0</v>
      </c>
      <c r="O34" s="402">
        <f t="shared" si="6"/>
        <v>0</v>
      </c>
      <c r="P34" s="402">
        <f t="shared" si="6"/>
        <v>0</v>
      </c>
      <c r="Q34" s="402">
        <f t="shared" si="6"/>
        <v>1</v>
      </c>
      <c r="R34" s="402">
        <f t="shared" si="6"/>
        <v>0</v>
      </c>
      <c r="S34" s="402">
        <f t="shared" si="6"/>
        <v>0</v>
      </c>
      <c r="T34" s="402">
        <f t="shared" si="6"/>
        <v>0</v>
      </c>
      <c r="U34" s="402">
        <f t="shared" si="6"/>
        <v>0</v>
      </c>
      <c r="V34" s="402">
        <f t="shared" si="6"/>
        <v>0</v>
      </c>
      <c r="W34" s="402">
        <f t="shared" si="6"/>
        <v>0</v>
      </c>
      <c r="X34" s="402">
        <f t="shared" si="6"/>
        <v>0</v>
      </c>
      <c r="Y34" s="402">
        <f t="shared" si="6"/>
        <v>0</v>
      </c>
      <c r="Z34" s="402">
        <f t="shared" si="6"/>
        <v>0</v>
      </c>
      <c r="AA34" s="402">
        <f t="shared" si="6"/>
        <v>0</v>
      </c>
      <c r="AB34" s="402">
        <f t="shared" si="6"/>
        <v>0</v>
      </c>
      <c r="AC34" s="402">
        <f t="shared" si="6"/>
        <v>0</v>
      </c>
      <c r="AD34" s="402">
        <f t="shared" si="6"/>
        <v>0</v>
      </c>
      <c r="AE34" s="402">
        <f t="shared" si="6"/>
        <v>0</v>
      </c>
      <c r="AF34" s="402">
        <f t="shared" si="6"/>
        <v>0</v>
      </c>
      <c r="AG34" s="402">
        <f t="shared" si="6"/>
        <v>0</v>
      </c>
      <c r="AH34" s="402">
        <f t="shared" si="6"/>
        <v>0</v>
      </c>
      <c r="AI34" s="402">
        <f t="shared" si="6"/>
        <v>0</v>
      </c>
      <c r="AJ34" s="402">
        <f t="shared" si="6"/>
        <v>0</v>
      </c>
      <c r="AK34" s="402">
        <f t="shared" si="6"/>
        <v>0</v>
      </c>
      <c r="AL34" s="402">
        <f t="shared" si="6"/>
        <v>0</v>
      </c>
      <c r="AM34" s="402">
        <f t="shared" si="6"/>
        <v>0</v>
      </c>
      <c r="AN34" s="402">
        <f t="shared" si="6"/>
        <v>0</v>
      </c>
      <c r="AO34" s="402">
        <f t="shared" si="6"/>
        <v>0</v>
      </c>
      <c r="AP34" s="402">
        <f t="shared" si="6"/>
        <v>0</v>
      </c>
      <c r="AQ34" s="402">
        <f t="shared" si="6"/>
        <v>0</v>
      </c>
      <c r="AR34" s="402">
        <f t="shared" si="6"/>
        <v>0</v>
      </c>
      <c r="AS34" s="402">
        <f t="shared" si="6"/>
        <v>0</v>
      </c>
      <c r="AT34" s="402">
        <f t="shared" si="6"/>
        <v>0</v>
      </c>
      <c r="AU34" s="402">
        <f t="shared" si="6"/>
        <v>0</v>
      </c>
      <c r="AV34" s="402">
        <f t="shared" si="6"/>
        <v>0</v>
      </c>
      <c r="AW34" s="402">
        <f t="shared" si="6"/>
        <v>0</v>
      </c>
      <c r="AX34" s="402">
        <f t="shared" si="6"/>
        <v>0</v>
      </c>
      <c r="AY34" s="402">
        <f t="shared" si="6"/>
        <v>0</v>
      </c>
      <c r="AZ34" s="402">
        <f t="shared" si="6"/>
        <v>0</v>
      </c>
    </row>
    <row r="35" spans="5:52" x14ac:dyDescent="0.25">
      <c r="E35" s="397" t="s">
        <v>1064</v>
      </c>
      <c r="G35" s="397" t="s">
        <v>399</v>
      </c>
      <c r="H35" s="401">
        <f>SUM(I35:AZ35)</f>
        <v>20</v>
      </c>
      <c r="I35" s="402">
        <f t="shared" ref="I35:AZ35" si="7">IF(I34&gt;0,I34,IF(AND(I$2&gt;=$H$26,I$2&lt;=$H$29),1,0))</f>
        <v>0</v>
      </c>
      <c r="J35" s="402">
        <f t="shared" si="7"/>
        <v>0</v>
      </c>
      <c r="K35" s="402">
        <f t="shared" si="7"/>
        <v>0</v>
      </c>
      <c r="L35" s="402">
        <f t="shared" si="7"/>
        <v>0</v>
      </c>
      <c r="M35" s="402">
        <f t="shared" si="7"/>
        <v>0</v>
      </c>
      <c r="N35" s="402">
        <f t="shared" si="7"/>
        <v>0</v>
      </c>
      <c r="O35" s="402">
        <f t="shared" si="7"/>
        <v>0</v>
      </c>
      <c r="P35" s="402">
        <f t="shared" si="7"/>
        <v>0</v>
      </c>
      <c r="Q35" s="402">
        <f t="shared" si="7"/>
        <v>1</v>
      </c>
      <c r="R35" s="402">
        <f t="shared" si="7"/>
        <v>1</v>
      </c>
      <c r="S35" s="402">
        <f t="shared" si="7"/>
        <v>1</v>
      </c>
      <c r="T35" s="402">
        <f t="shared" si="7"/>
        <v>1</v>
      </c>
      <c r="U35" s="402">
        <f t="shared" si="7"/>
        <v>1</v>
      </c>
      <c r="V35" s="402">
        <f t="shared" si="7"/>
        <v>1</v>
      </c>
      <c r="W35" s="402">
        <f t="shared" si="7"/>
        <v>1</v>
      </c>
      <c r="X35" s="402">
        <f t="shared" si="7"/>
        <v>1</v>
      </c>
      <c r="Y35" s="402">
        <f t="shared" si="7"/>
        <v>1</v>
      </c>
      <c r="Z35" s="402">
        <f t="shared" si="7"/>
        <v>1</v>
      </c>
      <c r="AA35" s="402">
        <f t="shared" si="7"/>
        <v>1</v>
      </c>
      <c r="AB35" s="402">
        <f t="shared" si="7"/>
        <v>1</v>
      </c>
      <c r="AC35" s="402">
        <f t="shared" si="7"/>
        <v>1</v>
      </c>
      <c r="AD35" s="402">
        <f t="shared" si="7"/>
        <v>1</v>
      </c>
      <c r="AE35" s="402">
        <f t="shared" si="7"/>
        <v>1</v>
      </c>
      <c r="AF35" s="402">
        <f t="shared" si="7"/>
        <v>1</v>
      </c>
      <c r="AG35" s="402">
        <f t="shared" si="7"/>
        <v>1</v>
      </c>
      <c r="AH35" s="402">
        <f t="shared" si="7"/>
        <v>1</v>
      </c>
      <c r="AI35" s="402">
        <f t="shared" si="7"/>
        <v>1</v>
      </c>
      <c r="AJ35" s="402">
        <f t="shared" si="7"/>
        <v>1</v>
      </c>
      <c r="AK35" s="402">
        <f t="shared" si="7"/>
        <v>0</v>
      </c>
      <c r="AL35" s="402">
        <f t="shared" si="7"/>
        <v>0</v>
      </c>
      <c r="AM35" s="402">
        <f t="shared" si="7"/>
        <v>0</v>
      </c>
      <c r="AN35" s="402">
        <f t="shared" si="7"/>
        <v>0</v>
      </c>
      <c r="AO35" s="402">
        <f t="shared" si="7"/>
        <v>0</v>
      </c>
      <c r="AP35" s="402">
        <f t="shared" si="7"/>
        <v>0</v>
      </c>
      <c r="AQ35" s="402">
        <f t="shared" si="7"/>
        <v>0</v>
      </c>
      <c r="AR35" s="402">
        <f t="shared" si="7"/>
        <v>0</v>
      </c>
      <c r="AS35" s="402">
        <f t="shared" si="7"/>
        <v>0</v>
      </c>
      <c r="AT35" s="402">
        <f t="shared" si="7"/>
        <v>0</v>
      </c>
      <c r="AU35" s="402">
        <f t="shared" si="7"/>
        <v>0</v>
      </c>
      <c r="AV35" s="402">
        <f t="shared" si="7"/>
        <v>0</v>
      </c>
      <c r="AW35" s="402">
        <f t="shared" si="7"/>
        <v>0</v>
      </c>
      <c r="AX35" s="402">
        <f t="shared" si="7"/>
        <v>0</v>
      </c>
      <c r="AY35" s="402">
        <f t="shared" si="7"/>
        <v>0</v>
      </c>
      <c r="AZ35" s="402">
        <f t="shared" si="7"/>
        <v>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1A447-6148-4477-B286-CA1E7C3C1275}">
  <sheetPr>
    <tabColor theme="9" tint="0.79998168889431442"/>
  </sheetPr>
  <dimension ref="A2:CE23"/>
  <sheetViews>
    <sheetView showGridLines="0" workbookViewId="0"/>
  </sheetViews>
  <sheetFormatPr defaultRowHeight="15" x14ac:dyDescent="0.25"/>
  <sheetData>
    <row r="2" spans="1:83" x14ac:dyDescent="0.25">
      <c r="A2" s="170" t="s">
        <v>1065</v>
      </c>
      <c r="B2" s="171"/>
      <c r="C2" s="224"/>
      <c r="H2" s="225"/>
      <c r="J2" s="202" t="s">
        <v>1066</v>
      </c>
      <c r="K2">
        <v>0.1</v>
      </c>
      <c r="L2">
        <f t="shared" ref="L2:BW2" si="0">K2+0.025</f>
        <v>0.125</v>
      </c>
      <c r="M2">
        <f t="shared" si="0"/>
        <v>0.15</v>
      </c>
      <c r="N2">
        <f t="shared" si="0"/>
        <v>0.17499999999999999</v>
      </c>
      <c r="O2">
        <f t="shared" si="0"/>
        <v>0.19999999999999998</v>
      </c>
      <c r="P2">
        <f t="shared" si="0"/>
        <v>0.22499999999999998</v>
      </c>
      <c r="Q2">
        <f t="shared" si="0"/>
        <v>0.24999999999999997</v>
      </c>
      <c r="R2">
        <f t="shared" si="0"/>
        <v>0.27499999999999997</v>
      </c>
      <c r="S2">
        <f t="shared" si="0"/>
        <v>0.3</v>
      </c>
      <c r="T2">
        <f t="shared" si="0"/>
        <v>0.32500000000000001</v>
      </c>
      <c r="U2">
        <f t="shared" si="0"/>
        <v>0.35000000000000003</v>
      </c>
      <c r="V2">
        <f t="shared" si="0"/>
        <v>0.37500000000000006</v>
      </c>
      <c r="W2">
        <f t="shared" si="0"/>
        <v>0.40000000000000008</v>
      </c>
      <c r="X2">
        <f t="shared" si="0"/>
        <v>0.4250000000000001</v>
      </c>
      <c r="Y2">
        <f t="shared" si="0"/>
        <v>0.45000000000000012</v>
      </c>
      <c r="Z2">
        <f t="shared" si="0"/>
        <v>0.47500000000000014</v>
      </c>
      <c r="AA2">
        <f t="shared" si="0"/>
        <v>0.50000000000000011</v>
      </c>
      <c r="AB2">
        <f t="shared" si="0"/>
        <v>0.52500000000000013</v>
      </c>
      <c r="AC2">
        <f t="shared" si="0"/>
        <v>0.55000000000000016</v>
      </c>
      <c r="AD2">
        <f t="shared" si="0"/>
        <v>0.57500000000000018</v>
      </c>
      <c r="AE2">
        <f t="shared" si="0"/>
        <v>0.6000000000000002</v>
      </c>
      <c r="AF2">
        <f t="shared" si="0"/>
        <v>0.62500000000000022</v>
      </c>
      <c r="AG2">
        <f t="shared" si="0"/>
        <v>0.65000000000000024</v>
      </c>
      <c r="AH2">
        <f t="shared" si="0"/>
        <v>0.67500000000000027</v>
      </c>
      <c r="AI2">
        <f t="shared" si="0"/>
        <v>0.70000000000000029</v>
      </c>
      <c r="AJ2">
        <f t="shared" si="0"/>
        <v>0.72500000000000031</v>
      </c>
      <c r="AK2">
        <f t="shared" si="0"/>
        <v>0.75000000000000033</v>
      </c>
      <c r="AL2">
        <f t="shared" si="0"/>
        <v>0.77500000000000036</v>
      </c>
      <c r="AM2">
        <f t="shared" si="0"/>
        <v>0.80000000000000038</v>
      </c>
      <c r="AN2">
        <f t="shared" si="0"/>
        <v>0.8250000000000004</v>
      </c>
      <c r="AO2">
        <f t="shared" si="0"/>
        <v>0.85000000000000042</v>
      </c>
      <c r="AP2">
        <f t="shared" si="0"/>
        <v>0.87500000000000044</v>
      </c>
      <c r="AQ2">
        <f t="shared" si="0"/>
        <v>0.90000000000000047</v>
      </c>
      <c r="AR2">
        <f t="shared" si="0"/>
        <v>0.92500000000000049</v>
      </c>
      <c r="AS2">
        <f t="shared" si="0"/>
        <v>0.95000000000000051</v>
      </c>
      <c r="AT2">
        <f t="shared" si="0"/>
        <v>0.97500000000000053</v>
      </c>
      <c r="AU2">
        <f t="shared" si="0"/>
        <v>1.0000000000000004</v>
      </c>
      <c r="AV2">
        <f t="shared" si="0"/>
        <v>1.0250000000000004</v>
      </c>
      <c r="AW2">
        <f t="shared" si="0"/>
        <v>1.0500000000000003</v>
      </c>
      <c r="AX2">
        <f t="shared" si="0"/>
        <v>1.0750000000000002</v>
      </c>
      <c r="AY2">
        <f t="shared" si="0"/>
        <v>1.1000000000000001</v>
      </c>
      <c r="AZ2">
        <f t="shared" si="0"/>
        <v>1.125</v>
      </c>
      <c r="BA2">
        <f t="shared" si="0"/>
        <v>1.1499999999999999</v>
      </c>
      <c r="BB2">
        <f t="shared" si="0"/>
        <v>1.1749999999999998</v>
      </c>
      <c r="BC2">
        <f t="shared" si="0"/>
        <v>1.1999999999999997</v>
      </c>
      <c r="BD2">
        <f t="shared" si="0"/>
        <v>1.2249999999999996</v>
      </c>
      <c r="BE2">
        <f t="shared" si="0"/>
        <v>1.2499999999999996</v>
      </c>
      <c r="BF2">
        <f t="shared" si="0"/>
        <v>1.2749999999999995</v>
      </c>
      <c r="BG2">
        <f t="shared" si="0"/>
        <v>1.2999999999999994</v>
      </c>
      <c r="BH2">
        <f t="shared" si="0"/>
        <v>1.3249999999999993</v>
      </c>
      <c r="BI2">
        <f t="shared" si="0"/>
        <v>1.3499999999999992</v>
      </c>
      <c r="BJ2">
        <f t="shared" si="0"/>
        <v>1.3749999999999991</v>
      </c>
      <c r="BK2">
        <f t="shared" si="0"/>
        <v>1.399999999999999</v>
      </c>
      <c r="BL2">
        <f t="shared" si="0"/>
        <v>1.4249999999999989</v>
      </c>
      <c r="BM2">
        <f t="shared" si="0"/>
        <v>1.4499999999999988</v>
      </c>
      <c r="BN2">
        <f t="shared" si="0"/>
        <v>1.4749999999999988</v>
      </c>
      <c r="BO2">
        <f t="shared" si="0"/>
        <v>1.4999999999999987</v>
      </c>
      <c r="BP2">
        <f t="shared" si="0"/>
        <v>1.5249999999999986</v>
      </c>
      <c r="BQ2">
        <f t="shared" si="0"/>
        <v>1.5499999999999985</v>
      </c>
      <c r="BR2">
        <f t="shared" si="0"/>
        <v>1.5749999999999984</v>
      </c>
      <c r="BS2">
        <f t="shared" si="0"/>
        <v>1.5999999999999983</v>
      </c>
      <c r="BT2">
        <f t="shared" si="0"/>
        <v>1.6249999999999982</v>
      </c>
      <c r="BU2">
        <f t="shared" si="0"/>
        <v>1.6499999999999981</v>
      </c>
      <c r="BV2">
        <f t="shared" si="0"/>
        <v>1.674999999999998</v>
      </c>
      <c r="BW2">
        <f t="shared" si="0"/>
        <v>1.699999999999998</v>
      </c>
      <c r="BX2">
        <f t="shared" ref="BX2:CE2" si="1">BW2+0.025</f>
        <v>1.7249999999999979</v>
      </c>
      <c r="BY2">
        <f t="shared" si="1"/>
        <v>1.7499999999999978</v>
      </c>
      <c r="BZ2">
        <f t="shared" si="1"/>
        <v>1.7749999999999977</v>
      </c>
      <c r="CA2">
        <f t="shared" si="1"/>
        <v>1.7999999999999976</v>
      </c>
      <c r="CB2">
        <f t="shared" si="1"/>
        <v>1.8249999999999975</v>
      </c>
      <c r="CC2">
        <f t="shared" si="1"/>
        <v>1.8499999999999974</v>
      </c>
      <c r="CD2">
        <f t="shared" si="1"/>
        <v>1.8749999999999973</v>
      </c>
      <c r="CE2">
        <f t="shared" si="1"/>
        <v>1.8999999999999972</v>
      </c>
    </row>
    <row r="3" spans="1:83" x14ac:dyDescent="0.25">
      <c r="B3" s="171" t="s">
        <v>1067</v>
      </c>
      <c r="C3" s="224"/>
      <c r="H3" s="225"/>
      <c r="J3" s="202" t="s">
        <v>1068</v>
      </c>
      <c r="K3" s="403">
        <f>1/((1/'Speed Flow Curve'!$H$6)*(1+('Speed Flow Curve'!$H$4*(K2)^'Speed Flow Curve'!$H$5)))</f>
        <v>39.999992000001605</v>
      </c>
      <c r="L3" s="403">
        <f>1/((1/'Speed Flow Curve'!$H$6)*(1+('Speed Flow Curve'!$H$4*(L2)^'Speed Flow Curve'!$H$5)))</f>
        <v>39.999969482445152</v>
      </c>
      <c r="M3" s="403">
        <f>1/((1/'Speed Flow Curve'!$H$6)*(1+('Speed Flow Curve'!$H$4*(M2)^'Speed Flow Curve'!$H$5)))</f>
        <v>39.999908875207588</v>
      </c>
      <c r="N3" s="403">
        <f>1/((1/'Speed Flow Curve'!$H$6)*(1+('Speed Flow Curve'!$H$4*(N2)^'Speed Flow Curve'!$H$5)))</f>
        <v>39.999770218116879</v>
      </c>
      <c r="O3" s="403">
        <f>1/((1/'Speed Flow Curve'!$H$6)*(1+('Speed Flow Curve'!$H$4*(O2)^'Speed Flow Curve'!$H$5)))</f>
        <v>39.99948800655352</v>
      </c>
      <c r="P3" s="403">
        <f>1/((1/'Speed Flow Curve'!$H$6)*(1+('Speed Flow Curve'!$H$4*(P2)^'Speed Flow Curve'!$H$5)))</f>
        <v>39.998962056230759</v>
      </c>
      <c r="Q3" s="403">
        <f>1/((1/'Speed Flow Curve'!$H$6)*(1+('Speed Flow Curve'!$H$4*(Q2)^'Speed Flow Curve'!$H$5)))</f>
        <v>39.998046970362772</v>
      </c>
      <c r="R3" s="403">
        <f>1/((1/'Speed Flow Curve'!$H$6)*(1+('Speed Flow Curve'!$H$4*(R2)^'Speed Flow Curve'!$H$5)))</f>
        <v>39.996540219199836</v>
      </c>
      <c r="S3" s="403">
        <f>1/((1/'Speed Flow Curve'!$H$6)*(1+('Speed Flow Curve'!$H$4*(S2)^'Speed Flow Curve'!$H$5)))</f>
        <v>39.994168850181637</v>
      </c>
      <c r="T3" s="403">
        <f>1/((1/'Speed Flow Curve'!$H$6)*(1+('Speed Flow Curve'!$H$4*(T2)^'Speed Flow Curve'!$H$5)))</f>
        <v>39.990574860026868</v>
      </c>
      <c r="U3" s="403">
        <f>1/((1/'Speed Flow Curve'!$H$6)*(1+('Speed Flow Curve'!$H$4*(U2)^'Speed Flow Curve'!$H$5)))</f>
        <v>39.985299279765727</v>
      </c>
      <c r="V3" s="403">
        <f>1/((1/'Speed Flow Curve'!$H$6)*(1+('Speed Flow Curve'!$H$4*(V2)^'Speed Flow Curve'!$H$5)))</f>
        <v>39.97776505224374</v>
      </c>
      <c r="W3" s="403">
        <f>1/((1/'Speed Flow Curve'!$H$6)*(1+('Speed Flow Curve'!$H$4*(W2)^'Speed Flow Curve'!$H$5)))</f>
        <v>39.967258821573367</v>
      </c>
      <c r="X3" s="403">
        <f>1/((1/'Speed Flow Curve'!$H$6)*(1+('Speed Flow Curve'!$H$4*(X2)^'Speed Flow Curve'!$H$5)))</f>
        <v>39.952911808324011</v>
      </c>
      <c r="Y3" s="403">
        <f>1/((1/'Speed Flow Curve'!$H$6)*(1+('Speed Flow Curve'!$H$4*(Y2)^'Speed Flow Curve'!$H$5)))</f>
        <v>39.933680016120483</v>
      </c>
      <c r="Z3" s="403">
        <f>1/((1/'Speed Flow Curve'!$H$6)*(1+('Speed Flow Curve'!$H$4*(Z2)^'Speed Flow Curve'!$H$5)))</f>
        <v>39.908324108061656</v>
      </c>
      <c r="AA3" s="403">
        <f>1/((1/'Speed Flow Curve'!$H$6)*(1+('Speed Flow Curve'!$H$4*(AA2)^'Speed Flow Curve'!$H$5)))</f>
        <v>39.875389408099686</v>
      </c>
      <c r="AB3" s="403">
        <f>1/((1/'Speed Flow Curve'!$H$6)*(1+('Speed Flow Curve'!$H$4*(AB2)^'Speed Flow Curve'!$H$5)))</f>
        <v>39.833186625783078</v>
      </c>
      <c r="AC3" s="403">
        <f>1/((1/'Speed Flow Curve'!$H$6)*(1+('Speed Flow Curve'!$H$4*(AC2)^'Speed Flow Curve'!$H$5)))</f>
        <v>39.779774073943095</v>
      </c>
      <c r="AD3" s="403">
        <f>1/((1/'Speed Flow Curve'!$H$6)*(1+('Speed Flow Curve'!$H$4*(AD2)^'Speed Flow Curve'!$H$5)))</f>
        <v>39.712942347402169</v>
      </c>
      <c r="AE3" s="403">
        <f>1/((1/'Speed Flow Curve'!$H$6)*(1+('Speed Flow Curve'!$H$4*(AE2)^'Speed Flow Curve'!$H$5)))</f>
        <v>39.630202653004282</v>
      </c>
      <c r="AF3" s="403">
        <f>1/((1/'Speed Flow Curve'!$H$6)*(1+('Speed Flow Curve'!$H$4*(AF2)^'Speed Flow Curve'!$H$5)))</f>
        <v>39.528780219324531</v>
      </c>
      <c r="AG3" s="403">
        <f>1/((1/'Speed Flow Curve'!$H$6)*(1+('Speed Flow Curve'!$H$4*(AG2)^'Speed Flow Curve'!$H$5)))</f>
        <v>39.405614454686223</v>
      </c>
      <c r="AH3" s="403">
        <f>1/((1/'Speed Flow Curve'!$H$6)*(1+('Speed Flow Curve'!$H$4*(AH2)^'Speed Flow Curve'!$H$5)))</f>
        <v>39.257367743743458</v>
      </c>
      <c r="AI3" s="403">
        <f>1/((1/'Speed Flow Curve'!$H$6)*(1+('Speed Flow Curve'!$H$4*(AI2)^'Speed Flow Curve'!$H$5)))</f>
        <v>39.080444946497884</v>
      </c>
      <c r="AJ3" s="403">
        <f>1/((1/'Speed Flow Curve'!$H$6)*(1+('Speed Flow Curve'!$H$4*(AJ2)^'Speed Flow Curve'!$H$5)))</f>
        <v>38.87102575060301</v>
      </c>
      <c r="AK3" s="403">
        <f>1/((1/'Speed Flow Curve'!$H$6)*(1+('Speed Flow Curve'!$H$4*(AK2)^'Speed Flow Curve'!$H$5)))</f>
        <v>38.625111980762881</v>
      </c>
      <c r="AL3" s="403">
        <f>1/((1/'Speed Flow Curve'!$H$6)*(1+('Speed Flow Curve'!$H$4*(AL2)^'Speed Flow Curve'!$H$5)))</f>
        <v>38.338591733971853</v>
      </c>
      <c r="AM3" s="403">
        <f>1/((1/'Speed Flow Curve'!$H$6)*(1+('Speed Flow Curve'!$H$4*(AM2)^'Speed Flow Curve'!$H$5)))</f>
        <v>38.007321730458145</v>
      </c>
      <c r="AN3" s="403">
        <f>1/((1/'Speed Flow Curve'!$H$6)*(1+('Speed Flow Curve'!$H$4*(AN2)^'Speed Flow Curve'!$H$5)))</f>
        <v>37.627228497703683</v>
      </c>
      <c r="AO3" s="403">
        <f>1/((1/'Speed Flow Curve'!$H$6)*(1+('Speed Flow Curve'!$H$4*(AO2)^'Speed Flow Curve'!$H$5)))</f>
        <v>37.194427906242332</v>
      </c>
      <c r="AP3" s="403">
        <f>1/((1/'Speed Flow Curve'!$H$6)*(1+('Speed Flow Curve'!$H$4*(AP2)^'Speed Flow Curve'!$H$5)))</f>
        <v>36.7053611496749</v>
      </c>
      <c r="AQ3" s="403">
        <f>1/((1/'Speed Flow Curve'!$H$6)*(1+('Speed Flow Curve'!$H$4*(AQ2)^'Speed Flow Curve'!$H$5)))</f>
        <v>36.156943552322069</v>
      </c>
      <c r="AR3" s="403">
        <f>1/((1/'Speed Flow Curve'!$H$6)*(1+('Speed Flow Curve'!$H$4*(AR2)^'Speed Flow Curve'!$H$5)))</f>
        <v>35.546720700462679</v>
      </c>
      <c r="AS3" s="403">
        <f>1/((1/'Speed Flow Curve'!$H$6)*(1+('Speed Flow Curve'!$H$4*(AS2)^'Speed Flow Curve'!$H$5)))</f>
        <v>34.873024497991828</v>
      </c>
      <c r="AT3" s="403">
        <f>1/((1/'Speed Flow Curve'!$H$6)*(1+('Speed Flow Curve'!$H$4*(AT2)^'Speed Flow Curve'!$H$5)))</f>
        <v>34.135120077879627</v>
      </c>
      <c r="AU3" s="403">
        <f>1/((1/'Speed Flow Curve'!$H$6)*(1+('Speed Flow Curve'!$H$4*(AU2)^'Speed Flow Curve'!$H$5)))</f>
        <v>33.333333333333314</v>
      </c>
      <c r="AV3" s="403">
        <f>1/((1/'Speed Flow Curve'!$H$6)*(1+('Speed Flow Curve'!$H$4*(AV2)^'Speed Flow Curve'!$H$5)))</f>
        <v>32.469148449603487</v>
      </c>
      <c r="AW3" s="403">
        <f>1/((1/'Speed Flow Curve'!$H$6)*(1+('Speed Flow Curve'!$H$4*(AW2)^'Speed Flow Curve'!$H$5)))</f>
        <v>31.545265456008817</v>
      </c>
      <c r="AX3" s="403">
        <f>1/((1/'Speed Flow Curve'!$H$6)*(1+('Speed Flow Curve'!$H$4*(AX2)^'Speed Flow Curve'!$H$5)))</f>
        <v>30.565609611059141</v>
      </c>
      <c r="AY3" s="403">
        <f>1/((1/'Speed Flow Curve'!$H$6)*(1+('Speed Flow Curve'!$H$4*(AY2)^'Speed Flow Curve'!$H$5)))</f>
        <v>29.535287358409668</v>
      </c>
      <c r="AZ3" s="403">
        <f>1/((1/'Speed Flow Curve'!$H$6)*(1+('Speed Flow Curve'!$H$4*(AZ2)^'Speed Flow Curve'!$H$5)))</f>
        <v>28.460487438394363</v>
      </c>
      <c r="BA3" s="403">
        <f>1/((1/'Speed Flow Curve'!$H$6)*(1+('Speed Flow Curve'!$H$4*(BA2)^'Speed Flow Curve'!$H$5)))</f>
        <v>27.348330119188788</v>
      </c>
      <c r="BB3" s="403">
        <f>1/((1/'Speed Flow Curve'!$H$6)*(1+('Speed Flow Curve'!$H$4*(BB2)^'Speed Flow Curve'!$H$5)))</f>
        <v>26.206671900686089</v>
      </c>
      <c r="BC3" s="403">
        <f>1/((1/'Speed Flow Curve'!$H$6)*(1+('Speed Flow Curve'!$H$4*(BC2)^'Speed Flow Curve'!$H$5)))</f>
        <v>25.043876872280247</v>
      </c>
      <c r="BD3" s="403">
        <f>1/((1/'Speed Flow Curve'!$H$6)*(1+('Speed Flow Curve'!$H$4*(BD2)^'Speed Flow Curve'!$H$5)))</f>
        <v>23.868568658349503</v>
      </c>
      <c r="BE3" s="403">
        <f>1/((1/'Speed Flow Curve'!$H$6)*(1+('Speed Flow Curve'!$H$4*(BE2)^'Speed Flow Curve'!$H$5)))</f>
        <v>22.689378202465054</v>
      </c>
      <c r="BF3" s="403">
        <f>1/((1/'Speed Flow Curve'!$H$6)*(1+('Speed Flow Curve'!$H$4*(BF2)^'Speed Flow Curve'!$H$5)))</f>
        <v>21.514702385942314</v>
      </c>
      <c r="BG3" s="403">
        <f>1/((1/'Speed Flow Curve'!$H$6)*(1+('Speed Flow Curve'!$H$4*(BG2)^'Speed Flow Curve'!$H$5)))</f>
        <v>20.352486753329615</v>
      </c>
      <c r="BH3" s="403">
        <f>1/((1/'Speed Flow Curve'!$H$6)*(1+('Speed Flow Curve'!$H$4*(BH2)^'Speed Flow Curve'!$H$5)))</f>
        <v>19.210042742155423</v>
      </c>
      <c r="BI3" s="403">
        <f>1/((1/'Speed Flow Curve'!$H$6)*(1+('Speed Flow Curve'!$H$4*(BI2)^'Speed Flow Curve'!$H$5)))</f>
        <v>18.093906239687698</v>
      </c>
      <c r="BJ3" s="403">
        <f>1/((1/'Speed Flow Curve'!$H$6)*(1+('Speed Flow Curve'!$H$4*(BJ2)^'Speed Flow Curve'!$H$5)))</f>
        <v>17.009740513600196</v>
      </c>
      <c r="BK3" s="403">
        <f>1/((1/'Speed Flow Curve'!$H$6)*(1+('Speed Flow Curve'!$H$4*(BK2)^'Speed Flow Curve'!$H$5)))</f>
        <v>15.962283040648948</v>
      </c>
      <c r="BL3" s="403">
        <f>1/((1/'Speed Flow Curve'!$H$6)*(1+('Speed Flow Curve'!$H$4*(BL2)^'Speed Flow Curve'!$H$5)))</f>
        <v>14.955332832670296</v>
      </c>
      <c r="BM3" s="403">
        <f>1/((1/'Speed Flow Curve'!$H$6)*(1+('Speed Flow Curve'!$H$4*(BM2)^'Speed Flow Curve'!$H$5)))</f>
        <v>13.991772734879852</v>
      </c>
      <c r="BN3" s="403">
        <f>1/((1/'Speed Flow Curve'!$H$6)*(1+('Speed Flow Curve'!$H$4*(BN2)^'Speed Flow Curve'!$H$5)))</f>
        <v>13.073619907124195</v>
      </c>
      <c r="BO3" s="403">
        <f>1/((1/'Speed Flow Curve'!$H$6)*(1+('Speed Flow Curve'!$H$4*(BO2)^'Speed Flow Curve'!$H$5)))</f>
        <v>12.202097235462388</v>
      </c>
      <c r="BP3" s="403">
        <f>1/((1/'Speed Flow Curve'!$H$6)*(1+('Speed Flow Curve'!$H$4*(BP2)^'Speed Flow Curve'!$H$5)))</f>
        <v>11.377718619803931</v>
      </c>
      <c r="BQ3" s="403">
        <f>1/((1/'Speed Flow Curve'!$H$6)*(1+('Speed Flow Curve'!$H$4*(BQ2)^'Speed Flow Curve'!$H$5)))</f>
        <v>10.600381763970832</v>
      </c>
      <c r="BR3" s="403">
        <f>1/((1/'Speed Flow Curve'!$H$6)*(1+('Speed Flow Curve'!$H$4*(BR2)^'Speed Flow Curve'!$H$5)))</f>
        <v>9.8694630732241375</v>
      </c>
      <c r="BS3" s="403">
        <f>1/((1/'Speed Flow Curve'!$H$6)*(1+('Speed Flow Curve'!$H$4*(BS2)^'Speed Flow Curve'!$H$5)))</f>
        <v>9.1839103767901697</v>
      </c>
      <c r="BT3" s="403">
        <f>1/((1/'Speed Flow Curve'!$H$6)*(1+('Speed Flow Curve'!$H$4*(BT2)^'Speed Flow Curve'!$H$5)))</f>
        <v>8.5423303091521472</v>
      </c>
      <c r="BU3" s="403">
        <f>1/((1/'Speed Flow Curve'!$H$6)*(1+('Speed Flow Curve'!$H$4*(BU2)^'Speed Flow Curve'!$H$5)))</f>
        <v>7.9430682124840102</v>
      </c>
      <c r="BV3" s="403">
        <f>1/((1/'Speed Flow Curve'!$H$6)*(1+('Speed Flow Curve'!$H$4*(BV2)^'Speed Flow Curve'!$H$5)))</f>
        <v>7.3842793087793677</v>
      </c>
      <c r="BW3" s="403">
        <f>1/((1/'Speed Flow Curve'!$H$6)*(1+('Speed Flow Curve'!$H$4*(BW2)^'Speed Flow Curve'!$H$5)))</f>
        <v>6.8639906095117666</v>
      </c>
      <c r="BX3" s="403">
        <f>1/((1/'Speed Flow Curve'!$H$6)*(1+('Speed Flow Curve'!$H$4*(BX2)^'Speed Flow Curve'!$H$5)))</f>
        <v>6.3801535811942438</v>
      </c>
      <c r="BY3" s="403">
        <f>1/((1/'Speed Flow Curve'!$H$6)*(1+('Speed Flow Curve'!$H$4*(BY2)^'Speed Flow Curve'!$H$5)))</f>
        <v>5.9306879800766339</v>
      </c>
      <c r="BZ3" s="403">
        <f>1/((1/'Speed Flow Curve'!$H$6)*(1+('Speed Flow Curve'!$H$4*(BZ2)^'Speed Flow Curve'!$H$5)))</f>
        <v>5.5135175299272774</v>
      </c>
      <c r="CA3" s="403">
        <f>1/((1/'Speed Flow Curve'!$H$6)*(1+('Speed Flow Curve'!$H$4*(CA2)^'Speed Flow Curve'!$H$5)))</f>
        <v>5.1265982682761537</v>
      </c>
      <c r="CB3" s="403">
        <f>1/((1/'Speed Flow Curve'!$H$6)*(1+('Speed Flow Curve'!$H$4*(CB2)^'Speed Flow Curve'!$H$5)))</f>
        <v>4.7679404534410956</v>
      </c>
      <c r="CC3" s="403">
        <f>1/((1/'Speed Flow Curve'!$H$6)*(1+('Speed Flow Curve'!$H$4*(CC2)^'Speed Flow Curve'!$H$5)))</f>
        <v>4.4356249296812988</v>
      </c>
      <c r="CD3" s="403">
        <f>1/((1/'Speed Flow Curve'!$H$6)*(1+('Speed Flow Curve'!$H$4*(CD2)^'Speed Flow Curve'!$H$5)))</f>
        <v>4.1278148101638363</v>
      </c>
      <c r="CE3" s="403">
        <f>1/((1/'Speed Flow Curve'!$H$6)*(1+('Speed Flow Curve'!$H$4*(CE2)^'Speed Flow Curve'!$H$5)))</f>
        <v>3.8427632726593974</v>
      </c>
    </row>
    <row r="4" spans="1:83" x14ac:dyDescent="0.25">
      <c r="B4" s="171"/>
      <c r="C4" s="224"/>
      <c r="E4" t="s">
        <v>1069</v>
      </c>
      <c r="F4" t="s">
        <v>1070</v>
      </c>
      <c r="H4" s="404">
        <v>0.2</v>
      </c>
      <c r="J4" s="202" t="s">
        <v>1071</v>
      </c>
      <c r="K4" s="403">
        <f>K3/'Speed Flow Curve'!$H$6</f>
        <v>0.99999980000004007</v>
      </c>
      <c r="L4" s="403">
        <f>L3/'Speed Flow Curve'!$H$6</f>
        <v>0.99999923706112881</v>
      </c>
      <c r="M4" s="403">
        <f>M3/'Speed Flow Curve'!$H$6</f>
        <v>0.99999772188018965</v>
      </c>
      <c r="N4" s="403">
        <f>N3/'Speed Flow Curve'!$H$6</f>
        <v>0.99999425545292198</v>
      </c>
      <c r="O4" s="403">
        <f>O3/'Speed Flow Curve'!$H$6</f>
        <v>0.99998720016383802</v>
      </c>
      <c r="P4" s="403">
        <f>P3/'Speed Flow Curve'!$H$6</f>
        <v>0.999974051405769</v>
      </c>
      <c r="Q4" s="403">
        <f>Q3/'Speed Flow Curve'!$H$6</f>
        <v>0.99995117425906932</v>
      </c>
      <c r="R4" s="403">
        <f>R3/'Speed Flow Curve'!$H$6</f>
        <v>0.99991350547999591</v>
      </c>
      <c r="S4" s="403">
        <f>S3/'Speed Flow Curve'!$H$6</f>
        <v>0.99985422125454093</v>
      </c>
      <c r="T4" s="403">
        <f>T3/'Speed Flow Curve'!$H$6</f>
        <v>0.99976437150067166</v>
      </c>
      <c r="U4" s="403">
        <f>U3/'Speed Flow Curve'!$H$6</f>
        <v>0.99963248199414312</v>
      </c>
      <c r="V4" s="403">
        <f>V3/'Speed Flow Curve'!$H$6</f>
        <v>0.99944412630609347</v>
      </c>
      <c r="W4" s="403">
        <f>W3/'Speed Flow Curve'!$H$6</f>
        <v>0.99918147053933415</v>
      </c>
      <c r="X4" s="403">
        <f>X3/'Speed Flow Curve'!$H$6</f>
        <v>0.99882279520810024</v>
      </c>
      <c r="Y4" s="403">
        <f>Y3/'Speed Flow Curve'!$H$6</f>
        <v>0.99834200040301213</v>
      </c>
      <c r="Z4" s="403">
        <f>Z3/'Speed Flow Curve'!$H$6</f>
        <v>0.99770810270154142</v>
      </c>
      <c r="AA4" s="403">
        <f>AA3/'Speed Flow Curve'!$H$6</f>
        <v>0.9968847352024921</v>
      </c>
      <c r="AB4" s="403">
        <f>AB3/'Speed Flow Curve'!$H$6</f>
        <v>0.99582966564457698</v>
      </c>
      <c r="AC4" s="403">
        <f>AC3/'Speed Flow Curve'!$H$6</f>
        <v>0.99449435184857737</v>
      </c>
      <c r="AD4" s="403">
        <f>AD3/'Speed Flow Curve'!$H$6</f>
        <v>0.99282355868505423</v>
      </c>
      <c r="AE4" s="403">
        <f>AE3/'Speed Flow Curve'!$H$6</f>
        <v>0.99075506632510701</v>
      </c>
      <c r="AF4" s="403">
        <f>AF3/'Speed Flow Curve'!$H$6</f>
        <v>0.98821950548311333</v>
      </c>
      <c r="AG4" s="403">
        <f>AG3/'Speed Flow Curve'!$H$6</f>
        <v>0.98514036136715555</v>
      </c>
      <c r="AH4" s="403">
        <f>AH3/'Speed Flow Curve'!$H$6</f>
        <v>0.98143419359358641</v>
      </c>
      <c r="AI4" s="403">
        <f>AI3/'Speed Flow Curve'!$H$6</f>
        <v>0.97701112366244713</v>
      </c>
      <c r="AJ4" s="403">
        <f>AJ3/'Speed Flow Curve'!$H$6</f>
        <v>0.9717756437650753</v>
      </c>
      <c r="AK4" s="403">
        <f>AK3/'Speed Flow Curve'!$H$6</f>
        <v>0.96562779951907207</v>
      </c>
      <c r="AL4" s="403">
        <f>AL3/'Speed Flow Curve'!$H$6</f>
        <v>0.95846479334929635</v>
      </c>
      <c r="AM4" s="403">
        <f>AM3/'Speed Flow Curve'!$H$6</f>
        <v>0.95018304326145364</v>
      </c>
      <c r="AN4" s="403">
        <f>AN3/'Speed Flow Curve'!$H$6</f>
        <v>0.9406807124425921</v>
      </c>
      <c r="AO4" s="403">
        <f>AO3/'Speed Flow Curve'!$H$6</f>
        <v>0.92986069765605828</v>
      </c>
      <c r="AP4" s="403">
        <f>AP3/'Speed Flow Curve'!$H$6</f>
        <v>0.9176340287418725</v>
      </c>
      <c r="AQ4" s="403">
        <f>AQ3/'Speed Flow Curve'!$H$6</f>
        <v>0.90392358880805168</v>
      </c>
      <c r="AR4" s="403">
        <f>AR3/'Speed Flow Curve'!$H$6</f>
        <v>0.88866801751156699</v>
      </c>
      <c r="AS4" s="403">
        <f>AS3/'Speed Flow Curve'!$H$6</f>
        <v>0.87182561244979573</v>
      </c>
      <c r="AT4" s="403">
        <f>AT3/'Speed Flow Curve'!$H$6</f>
        <v>0.85337800194699065</v>
      </c>
      <c r="AU4" s="403">
        <f>AU3/'Speed Flow Curve'!$H$6</f>
        <v>0.83333333333333282</v>
      </c>
      <c r="AV4" s="403">
        <f>AV3/'Speed Flow Curve'!$H$6</f>
        <v>0.81172871124008716</v>
      </c>
      <c r="AW4" s="403">
        <f>AW3/'Speed Flow Curve'!$H$6</f>
        <v>0.78863163640022038</v>
      </c>
      <c r="AX4" s="403">
        <f>AX3/'Speed Flow Curve'!$H$6</f>
        <v>0.76414024027647853</v>
      </c>
      <c r="AY4" s="403">
        <f>AY3/'Speed Flow Curve'!$H$6</f>
        <v>0.73838218396024169</v>
      </c>
      <c r="AZ4" s="403">
        <f>AZ3/'Speed Flow Curve'!$H$6</f>
        <v>0.7115121859598591</v>
      </c>
      <c r="BA4" s="403">
        <f>BA3/'Speed Flow Curve'!$H$6</f>
        <v>0.68370825297971971</v>
      </c>
      <c r="BB4" s="403">
        <f>BB3/'Speed Flow Curve'!$H$6</f>
        <v>0.65516679751715223</v>
      </c>
      <c r="BC4" s="403">
        <f>BC3/'Speed Flow Curve'!$H$6</f>
        <v>0.62609692180700616</v>
      </c>
      <c r="BD4" s="403">
        <f>BD3/'Speed Flow Curve'!$H$6</f>
        <v>0.59671421645873757</v>
      </c>
      <c r="BE4" s="403">
        <f>BE3/'Speed Flow Curve'!$H$6</f>
        <v>0.5672344550616264</v>
      </c>
      <c r="BF4" s="403">
        <f>BF3/'Speed Flow Curve'!$H$6</f>
        <v>0.53786755964855781</v>
      </c>
      <c r="BG4" s="403">
        <f>BG3/'Speed Flow Curve'!$H$6</f>
        <v>0.50881216883324032</v>
      </c>
      <c r="BH4" s="403">
        <f>BH3/'Speed Flow Curve'!$H$6</f>
        <v>0.48025106855388555</v>
      </c>
      <c r="BI4" s="403">
        <f>BI3/'Speed Flow Curve'!$H$6</f>
        <v>0.45234765599219245</v>
      </c>
      <c r="BJ4" s="403">
        <f>BJ3/'Speed Flow Curve'!$H$6</f>
        <v>0.42524351284000489</v>
      </c>
      <c r="BK4" s="403">
        <f>BK3/'Speed Flow Curve'!$H$6</f>
        <v>0.3990570760162237</v>
      </c>
      <c r="BL4" s="403">
        <f>BL3/'Speed Flow Curve'!$H$6</f>
        <v>0.3738833208167574</v>
      </c>
      <c r="BM4" s="403">
        <f>BM3/'Speed Flow Curve'!$H$6</f>
        <v>0.34979431837199632</v>
      </c>
      <c r="BN4" s="403">
        <f>BN3/'Speed Flow Curve'!$H$6</f>
        <v>0.32684049767810486</v>
      </c>
      <c r="BO4" s="403">
        <f>BO3/'Speed Flow Curve'!$H$6</f>
        <v>0.3050524308865597</v>
      </c>
      <c r="BP4" s="403">
        <f>BP3/'Speed Flow Curve'!$H$6</f>
        <v>0.28444296549509829</v>
      </c>
      <c r="BQ4" s="403">
        <f>BQ3/'Speed Flow Curve'!$H$6</f>
        <v>0.2650095440992708</v>
      </c>
      <c r="BR4" s="403">
        <f>BR3/'Speed Flow Curve'!$H$6</f>
        <v>0.24673657683060343</v>
      </c>
      <c r="BS4" s="403">
        <f>BS3/'Speed Flow Curve'!$H$6</f>
        <v>0.22959775941975424</v>
      </c>
      <c r="BT4" s="403">
        <f>BT3/'Speed Flow Curve'!$H$6</f>
        <v>0.21355825772880369</v>
      </c>
      <c r="BU4" s="403">
        <f>BU3/'Speed Flow Curve'!$H$6</f>
        <v>0.19857670531210025</v>
      </c>
      <c r="BV4" s="403">
        <f>BV3/'Speed Flow Curve'!$H$6</f>
        <v>0.1846069827194842</v>
      </c>
      <c r="BW4" s="403">
        <f>BW3/'Speed Flow Curve'!$H$6</f>
        <v>0.17159976523779416</v>
      </c>
      <c r="BX4" s="403">
        <f>BX3/'Speed Flow Curve'!$H$6</f>
        <v>0.15950383952985608</v>
      </c>
      <c r="BY4" s="403">
        <f>BY3/'Speed Flow Curve'!$H$6</f>
        <v>0.14826719950191586</v>
      </c>
      <c r="BZ4" s="403">
        <f>BZ3/'Speed Flow Curve'!$H$6</f>
        <v>0.13783793824818194</v>
      </c>
      <c r="CA4" s="403">
        <f>CA3/'Speed Flow Curve'!$H$6</f>
        <v>0.12816495670690384</v>
      </c>
      <c r="CB4" s="403">
        <f>CB3/'Speed Flow Curve'!$H$6</f>
        <v>0.11919851133602739</v>
      </c>
      <c r="CC4" s="403">
        <f>CC3/'Speed Flow Curve'!$H$6</f>
        <v>0.11089062324203247</v>
      </c>
      <c r="CD4" s="403">
        <f>CD3/'Speed Flow Curve'!$H$6</f>
        <v>0.10319537025409591</v>
      </c>
      <c r="CE4" s="403">
        <f>CE3/'Speed Flow Curve'!$H$6</f>
        <v>9.6069081816484936E-2</v>
      </c>
    </row>
    <row r="5" spans="1:83" x14ac:dyDescent="0.25">
      <c r="B5" s="171"/>
      <c r="C5" s="224"/>
      <c r="E5" t="s">
        <v>1072</v>
      </c>
      <c r="H5" s="404">
        <v>6</v>
      </c>
    </row>
    <row r="6" spans="1:83" x14ac:dyDescent="0.25">
      <c r="B6" s="171"/>
      <c r="C6" s="224"/>
      <c r="E6" t="s">
        <v>1073</v>
      </c>
      <c r="G6" t="s">
        <v>1074</v>
      </c>
      <c r="H6" s="404">
        <v>40</v>
      </c>
    </row>
    <row r="7" spans="1:83" x14ac:dyDescent="0.25">
      <c r="B7" s="171"/>
      <c r="C7" s="224"/>
      <c r="H7" s="225"/>
    </row>
    <row r="18" spans="11:11" x14ac:dyDescent="0.25">
      <c r="K18" s="202"/>
    </row>
    <row r="19" spans="11:11" x14ac:dyDescent="0.25">
      <c r="K19" s="202"/>
    </row>
    <row r="23" spans="11:11" x14ac:dyDescent="0.25">
      <c r="K23" s="202"/>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4691F-FD92-4266-BA5B-A1D5B534C350}">
  <sheetPr>
    <tabColor theme="9" tint="0.79998168889431442"/>
  </sheetPr>
  <dimension ref="A1:AZ132"/>
  <sheetViews>
    <sheetView showGridLines="0" workbookViewId="0">
      <pane xSplit="8" ySplit="5" topLeftCell="I6" activePane="bottomRight" state="frozen"/>
      <selection pane="topRight" activeCell="I1" sqref="I1"/>
      <selection pane="bottomLeft" activeCell="A5" sqref="A5"/>
      <selection pane="bottomRight" activeCell="AJ125" sqref="AJ125"/>
    </sheetView>
  </sheetViews>
  <sheetFormatPr defaultColWidth="0" defaultRowHeight="15" x14ac:dyDescent="0.25"/>
  <cols>
    <col min="1" max="4" width="2.140625" customWidth="1"/>
    <col min="5" max="5" width="37.140625" customWidth="1"/>
    <col min="6" max="6" width="17.28515625" customWidth="1"/>
    <col min="7" max="7" width="13.28515625" customWidth="1"/>
    <col min="8" max="8" width="14.85546875" customWidth="1"/>
    <col min="9" max="35" width="9.140625" customWidth="1"/>
    <col min="36" max="36" width="10.140625" bestFit="1" customWidth="1"/>
    <col min="37" max="52" width="9.140625" customWidth="1"/>
    <col min="53" max="16384" width="9.140625" hidden="1"/>
  </cols>
  <sheetData>
    <row r="1" spans="1:52" x14ac:dyDescent="0.25">
      <c r="A1" s="19"/>
    </row>
    <row r="2" spans="1:52" x14ac:dyDescent="0.25">
      <c r="D2" s="314"/>
      <c r="E2" s="405"/>
      <c r="F2" s="405"/>
      <c r="G2" s="405"/>
      <c r="H2" s="405"/>
      <c r="I2" s="406">
        <v>2020</v>
      </c>
      <c r="J2" s="406">
        <v>2021</v>
      </c>
      <c r="K2" s="406">
        <v>2022</v>
      </c>
      <c r="L2" s="406">
        <v>2023</v>
      </c>
      <c r="M2" s="406">
        <v>2024</v>
      </c>
      <c r="N2" s="406">
        <v>2025</v>
      </c>
      <c r="O2" s="406">
        <v>2026</v>
      </c>
      <c r="P2" s="406">
        <v>2027</v>
      </c>
      <c r="Q2" s="406">
        <v>2028</v>
      </c>
      <c r="R2" s="406">
        <v>2029</v>
      </c>
      <c r="S2" s="406">
        <v>2030</v>
      </c>
      <c r="T2" s="406">
        <v>2031</v>
      </c>
      <c r="U2" s="406">
        <v>2032</v>
      </c>
      <c r="V2" s="406">
        <v>2033</v>
      </c>
      <c r="W2" s="406">
        <v>2034</v>
      </c>
      <c r="X2" s="406">
        <v>2035</v>
      </c>
      <c r="Y2" s="406">
        <v>2036</v>
      </c>
      <c r="Z2" s="406">
        <v>2037</v>
      </c>
      <c r="AA2" s="406">
        <v>2038</v>
      </c>
      <c r="AB2" s="406">
        <v>2039</v>
      </c>
      <c r="AC2" s="406">
        <v>2040</v>
      </c>
      <c r="AD2" s="406">
        <v>2041</v>
      </c>
      <c r="AE2" s="406">
        <v>2042</v>
      </c>
      <c r="AF2" s="406">
        <v>2043</v>
      </c>
      <c r="AG2" s="406">
        <v>2044</v>
      </c>
      <c r="AH2" s="406">
        <v>2045</v>
      </c>
      <c r="AI2" s="406">
        <v>2046</v>
      </c>
      <c r="AJ2" s="406">
        <v>2047</v>
      </c>
      <c r="AK2" s="406">
        <v>2048</v>
      </c>
      <c r="AL2" s="406">
        <v>2049</v>
      </c>
      <c r="AM2" s="406">
        <v>2050</v>
      </c>
      <c r="AN2" s="406">
        <v>2051</v>
      </c>
      <c r="AO2" s="406">
        <v>2052</v>
      </c>
      <c r="AP2" s="406">
        <v>2053</v>
      </c>
      <c r="AQ2" s="406">
        <v>2054</v>
      </c>
      <c r="AR2" s="406">
        <v>2055</v>
      </c>
      <c r="AS2" s="406">
        <v>2056</v>
      </c>
      <c r="AT2" s="406">
        <v>2057</v>
      </c>
      <c r="AU2" s="406">
        <v>2058</v>
      </c>
      <c r="AV2" s="407">
        <v>2059</v>
      </c>
      <c r="AW2" s="407">
        <v>2060</v>
      </c>
      <c r="AX2" s="407">
        <v>2061</v>
      </c>
      <c r="AY2" s="407">
        <v>2062</v>
      </c>
      <c r="AZ2" s="407">
        <v>2063</v>
      </c>
    </row>
    <row r="3" spans="1:52" s="473" customFormat="1" x14ac:dyDescent="0.25">
      <c r="A3" s="474"/>
      <c r="B3" s="475"/>
      <c r="C3" s="475"/>
      <c r="E3" s="193" t="str">
        <f>'Discount Calc'!E$33</f>
        <v>Forecast period flag</v>
      </c>
      <c r="F3" s="193">
        <f>'Discount Calc'!F$33</f>
        <v>0</v>
      </c>
      <c r="G3" s="193" t="str">
        <f>'Discount Calc'!G$33</f>
        <v>Factor</v>
      </c>
      <c r="H3" s="193">
        <f>'Discount Calc'!H$33</f>
        <v>24</v>
      </c>
      <c r="I3" s="193">
        <f>'Discount Calc'!I$33</f>
        <v>0</v>
      </c>
      <c r="J3" s="193">
        <f>'Discount Calc'!J$33</f>
        <v>0</v>
      </c>
      <c r="K3" s="193">
        <f>'Discount Calc'!K$33</f>
        <v>0</v>
      </c>
      <c r="L3" s="193">
        <f>'Discount Calc'!L$33</f>
        <v>0</v>
      </c>
      <c r="M3" s="193">
        <f>'Discount Calc'!M$33</f>
        <v>1</v>
      </c>
      <c r="N3" s="193">
        <f>'Discount Calc'!N$33</f>
        <v>1</v>
      </c>
      <c r="O3" s="193">
        <f>'Discount Calc'!O$33</f>
        <v>1</v>
      </c>
      <c r="P3" s="193">
        <f>'Discount Calc'!P$33</f>
        <v>1</v>
      </c>
      <c r="Q3" s="193">
        <f>'Discount Calc'!Q$33</f>
        <v>1</v>
      </c>
      <c r="R3" s="193">
        <f>'Discount Calc'!R$33</f>
        <v>1</v>
      </c>
      <c r="S3" s="193">
        <f>'Discount Calc'!S$33</f>
        <v>1</v>
      </c>
      <c r="T3" s="193">
        <f>'Discount Calc'!T$33</f>
        <v>1</v>
      </c>
      <c r="U3" s="193">
        <f>'Discount Calc'!U$33</f>
        <v>1</v>
      </c>
      <c r="V3" s="193">
        <f>'Discount Calc'!V$33</f>
        <v>1</v>
      </c>
      <c r="W3" s="193">
        <f>'Discount Calc'!W$33</f>
        <v>1</v>
      </c>
      <c r="X3" s="193">
        <f>'Discount Calc'!X$33</f>
        <v>1</v>
      </c>
      <c r="Y3" s="193">
        <f>'Discount Calc'!Y$33</f>
        <v>1</v>
      </c>
      <c r="Z3" s="193">
        <f>'Discount Calc'!Z$33</f>
        <v>1</v>
      </c>
      <c r="AA3" s="193">
        <f>'Discount Calc'!AA$33</f>
        <v>1</v>
      </c>
      <c r="AB3" s="193">
        <f>'Discount Calc'!AB$33</f>
        <v>1</v>
      </c>
      <c r="AC3" s="193">
        <f>'Discount Calc'!AC$33</f>
        <v>1</v>
      </c>
      <c r="AD3" s="193">
        <f>'Discount Calc'!AD$33</f>
        <v>1</v>
      </c>
      <c r="AE3" s="193">
        <f>'Discount Calc'!AE$33</f>
        <v>1</v>
      </c>
      <c r="AF3" s="193">
        <f>'Discount Calc'!AF$33</f>
        <v>1</v>
      </c>
      <c r="AG3" s="193">
        <f>'Discount Calc'!AG$33</f>
        <v>1</v>
      </c>
      <c r="AH3" s="193">
        <f>'Discount Calc'!AH$33</f>
        <v>1</v>
      </c>
      <c r="AI3" s="193">
        <f>'Discount Calc'!AI$33</f>
        <v>1</v>
      </c>
      <c r="AJ3" s="193">
        <f>'Discount Calc'!AJ$33</f>
        <v>1</v>
      </c>
      <c r="AK3" s="193">
        <f>'Discount Calc'!AK$33</f>
        <v>0</v>
      </c>
      <c r="AL3" s="193">
        <f>'Discount Calc'!AL$33</f>
        <v>0</v>
      </c>
      <c r="AM3" s="193">
        <f>'Discount Calc'!AM$33</f>
        <v>0</v>
      </c>
      <c r="AN3" s="193">
        <f>'Discount Calc'!AN$33</f>
        <v>0</v>
      </c>
      <c r="AO3" s="193">
        <f>'Discount Calc'!AO$33</f>
        <v>0</v>
      </c>
      <c r="AP3" s="193">
        <f>'Discount Calc'!AP$33</f>
        <v>0</v>
      </c>
      <c r="AQ3" s="193">
        <f>'Discount Calc'!AQ$33</f>
        <v>0</v>
      </c>
      <c r="AR3" s="193">
        <f>'Discount Calc'!AR$33</f>
        <v>0</v>
      </c>
      <c r="AS3" s="193">
        <f>'Discount Calc'!AS$33</f>
        <v>0</v>
      </c>
      <c r="AT3" s="193">
        <f>'Discount Calc'!AT$33</f>
        <v>0</v>
      </c>
      <c r="AU3" s="193">
        <f>'Discount Calc'!AU$33</f>
        <v>0</v>
      </c>
      <c r="AV3" s="193">
        <f>'Discount Calc'!AV$33</f>
        <v>0</v>
      </c>
      <c r="AW3" s="193">
        <f>'Discount Calc'!AW$33</f>
        <v>0</v>
      </c>
      <c r="AX3" s="193">
        <f>'Discount Calc'!AX$33</f>
        <v>0</v>
      </c>
      <c r="AY3" s="193">
        <f>'Discount Calc'!AZ$33</f>
        <v>0</v>
      </c>
      <c r="AZ3" s="193">
        <f>'Discount Calc'!AZ$33</f>
        <v>0</v>
      </c>
    </row>
    <row r="4" spans="1:52" s="473" customFormat="1" x14ac:dyDescent="0.25">
      <c r="E4" s="473" t="str">
        <f>'Discount Calc'!E$35</f>
        <v>Operations period flag</v>
      </c>
      <c r="F4" s="473">
        <f>'Discount Calc'!F$35</f>
        <v>0</v>
      </c>
      <c r="G4" s="473" t="str">
        <f>'Discount Calc'!G$35</f>
        <v>Factor</v>
      </c>
      <c r="H4" s="473">
        <f>'Discount Calc'!H$35</f>
        <v>20</v>
      </c>
      <c r="I4" s="473">
        <f>'Discount Calc'!I$35</f>
        <v>0</v>
      </c>
      <c r="J4" s="473">
        <f>'Discount Calc'!J$35</f>
        <v>0</v>
      </c>
      <c r="K4" s="473">
        <f>'Discount Calc'!K$35</f>
        <v>0</v>
      </c>
      <c r="L4" s="473">
        <f>'Discount Calc'!L$35</f>
        <v>0</v>
      </c>
      <c r="M4" s="473">
        <f>'Discount Calc'!M$35</f>
        <v>0</v>
      </c>
      <c r="N4" s="473">
        <f>'Discount Calc'!N$35</f>
        <v>0</v>
      </c>
      <c r="O4" s="473">
        <f>'Discount Calc'!O$35</f>
        <v>0</v>
      </c>
      <c r="P4" s="473">
        <f>'Discount Calc'!P$35</f>
        <v>0</v>
      </c>
      <c r="Q4" s="473">
        <f>'Discount Calc'!Q$35</f>
        <v>1</v>
      </c>
      <c r="R4" s="473">
        <f>'Discount Calc'!R$35</f>
        <v>1</v>
      </c>
      <c r="S4" s="473">
        <f>'Discount Calc'!S$35</f>
        <v>1</v>
      </c>
      <c r="T4" s="473">
        <f>'Discount Calc'!T$35</f>
        <v>1</v>
      </c>
      <c r="U4" s="473">
        <f>'Discount Calc'!U$35</f>
        <v>1</v>
      </c>
      <c r="V4" s="473">
        <f>'Discount Calc'!V$35</f>
        <v>1</v>
      </c>
      <c r="W4" s="473">
        <f>'Discount Calc'!W$35</f>
        <v>1</v>
      </c>
      <c r="X4" s="473">
        <f>'Discount Calc'!X$35</f>
        <v>1</v>
      </c>
      <c r="Y4" s="473">
        <f>'Discount Calc'!Y$35</f>
        <v>1</v>
      </c>
      <c r="Z4" s="473">
        <f>'Discount Calc'!Z$35</f>
        <v>1</v>
      </c>
      <c r="AA4" s="473">
        <f>'Discount Calc'!AA$35</f>
        <v>1</v>
      </c>
      <c r="AB4" s="473">
        <f>'Discount Calc'!AB$35</f>
        <v>1</v>
      </c>
      <c r="AC4" s="473">
        <f>'Discount Calc'!AC$35</f>
        <v>1</v>
      </c>
      <c r="AD4" s="473">
        <f>'Discount Calc'!AD$35</f>
        <v>1</v>
      </c>
      <c r="AE4" s="473">
        <f>'Discount Calc'!AE$35</f>
        <v>1</v>
      </c>
      <c r="AF4" s="473">
        <f>'Discount Calc'!AF$35</f>
        <v>1</v>
      </c>
      <c r="AG4" s="473">
        <f>'Discount Calc'!AG$35</f>
        <v>1</v>
      </c>
      <c r="AH4" s="473">
        <f>'Discount Calc'!AH$35</f>
        <v>1</v>
      </c>
      <c r="AI4" s="473">
        <f>'Discount Calc'!AI$35</f>
        <v>1</v>
      </c>
      <c r="AJ4" s="473">
        <f>'Discount Calc'!AJ$35</f>
        <v>1</v>
      </c>
      <c r="AK4" s="473">
        <f>'Discount Calc'!AK$35</f>
        <v>0</v>
      </c>
      <c r="AL4" s="473">
        <f>'Discount Calc'!AL$35</f>
        <v>0</v>
      </c>
      <c r="AM4" s="473">
        <f>'Discount Calc'!AM$35</f>
        <v>0</v>
      </c>
      <c r="AN4" s="473">
        <f>'Discount Calc'!AN$35</f>
        <v>0</v>
      </c>
      <c r="AO4" s="473">
        <f>'Discount Calc'!AO$35</f>
        <v>0</v>
      </c>
      <c r="AP4" s="473">
        <f>'Discount Calc'!AP$35</f>
        <v>0</v>
      </c>
      <c r="AQ4" s="473">
        <f>'Discount Calc'!AQ$35</f>
        <v>0</v>
      </c>
      <c r="AR4" s="473">
        <f>'Discount Calc'!AR$35</f>
        <v>0</v>
      </c>
      <c r="AS4" s="473">
        <f>'Discount Calc'!AS$35</f>
        <v>0</v>
      </c>
      <c r="AT4" s="473">
        <f>'Discount Calc'!AT$35</f>
        <v>0</v>
      </c>
      <c r="AU4" s="473">
        <f>'Discount Calc'!AU$35</f>
        <v>0</v>
      </c>
      <c r="AV4" s="473">
        <f>'Discount Calc'!AV$35</f>
        <v>0</v>
      </c>
      <c r="AW4" s="473">
        <f>'Discount Calc'!AW$35</f>
        <v>0</v>
      </c>
      <c r="AX4" s="473">
        <f>'Discount Calc'!AX$35</f>
        <v>0</v>
      </c>
      <c r="AY4" s="473">
        <f>'Discount Calc'!AZ$35</f>
        <v>0</v>
      </c>
      <c r="AZ4" s="473">
        <f>'Discount Calc'!AZ$35</f>
        <v>0</v>
      </c>
    </row>
    <row r="5" spans="1:52" x14ac:dyDescent="0.25">
      <c r="A5" s="405"/>
      <c r="B5" s="408"/>
      <c r="C5" s="408"/>
      <c r="D5" s="408"/>
      <c r="E5" s="405" t="s">
        <v>367</v>
      </c>
      <c r="G5" s="405" t="s">
        <v>792</v>
      </c>
      <c r="H5" s="405" t="s">
        <v>1075</v>
      </c>
      <c r="I5" s="40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408"/>
      <c r="AV5" s="408"/>
      <c r="AW5" s="408"/>
    </row>
    <row r="6" spans="1:52" x14ac:dyDescent="0.25">
      <c r="A6" s="405"/>
      <c r="B6" s="408"/>
      <c r="C6" s="408"/>
      <c r="D6" s="408"/>
      <c r="E6" s="405"/>
      <c r="F6" s="405"/>
      <c r="G6" s="405"/>
      <c r="H6" s="405"/>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8"/>
      <c r="AM6" s="408"/>
      <c r="AN6" s="408"/>
      <c r="AO6" s="408"/>
      <c r="AP6" s="408"/>
      <c r="AQ6" s="408"/>
      <c r="AR6" s="408"/>
      <c r="AS6" s="408"/>
      <c r="AT6" s="408"/>
      <c r="AU6" s="408"/>
      <c r="AV6" s="408"/>
      <c r="AW6" s="408"/>
    </row>
    <row r="7" spans="1:52" x14ac:dyDescent="0.25">
      <c r="A7" s="19" t="s">
        <v>374</v>
      </c>
      <c r="B7" s="408"/>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c r="AN7" s="408"/>
      <c r="AO7" s="408"/>
      <c r="AP7" s="408"/>
      <c r="AQ7" s="408"/>
      <c r="AR7" s="408"/>
      <c r="AS7" s="408"/>
      <c r="AT7" s="408"/>
      <c r="AU7" s="408"/>
      <c r="AV7" s="408"/>
      <c r="AW7" s="408"/>
    </row>
    <row r="8" spans="1:52" x14ac:dyDescent="0.25">
      <c r="A8" s="19"/>
      <c r="B8" s="408"/>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408"/>
      <c r="AF8" s="408"/>
      <c r="AG8" s="408"/>
      <c r="AH8" s="408"/>
      <c r="AI8" s="408"/>
      <c r="AJ8" s="408"/>
      <c r="AK8" s="408"/>
      <c r="AL8" s="408"/>
      <c r="AM8" s="408"/>
      <c r="AN8" s="408"/>
      <c r="AO8" s="408"/>
      <c r="AP8" s="408"/>
      <c r="AQ8" s="408"/>
      <c r="AR8" s="408"/>
      <c r="AS8" s="408"/>
      <c r="AT8" s="408"/>
      <c r="AU8" s="408"/>
      <c r="AV8" s="408"/>
      <c r="AW8" s="408"/>
    </row>
    <row r="9" spans="1:52" ht="60" customHeight="1" x14ac:dyDescent="0.25">
      <c r="A9" s="405"/>
      <c r="B9" s="408"/>
      <c r="C9" s="408"/>
      <c r="D9" s="408"/>
      <c r="E9" s="713" t="s">
        <v>1076</v>
      </c>
      <c r="F9" s="713"/>
      <c r="G9" s="713"/>
      <c r="H9" s="713"/>
      <c r="I9" s="408"/>
      <c r="J9" s="408"/>
      <c r="K9" s="408"/>
      <c r="L9" s="408"/>
      <c r="M9" s="408"/>
      <c r="N9" s="408"/>
      <c r="O9" s="408"/>
      <c r="P9" s="408"/>
      <c r="Q9" s="408"/>
      <c r="R9" s="408"/>
      <c r="S9" s="408"/>
      <c r="T9" s="408"/>
      <c r="U9" s="408"/>
      <c r="V9" s="408"/>
      <c r="W9" s="408"/>
      <c r="X9" s="408"/>
      <c r="Y9" s="408"/>
      <c r="Z9" s="408"/>
      <c r="AA9" s="408"/>
      <c r="AB9" s="408"/>
      <c r="AC9" s="408"/>
      <c r="AD9" s="408"/>
      <c r="AE9" s="408"/>
      <c r="AF9" s="408"/>
      <c r="AG9" s="408"/>
      <c r="AH9" s="408"/>
      <c r="AI9" s="408"/>
      <c r="AJ9" s="408"/>
      <c r="AK9" s="408"/>
      <c r="AL9" s="408"/>
      <c r="AM9" s="408"/>
      <c r="AN9" s="408"/>
      <c r="AO9" s="408"/>
      <c r="AP9" s="408"/>
      <c r="AQ9" s="408"/>
      <c r="AR9" s="408"/>
      <c r="AS9" s="408"/>
      <c r="AT9" s="408"/>
      <c r="AU9" s="408"/>
      <c r="AV9" s="408"/>
      <c r="AW9" s="408"/>
    </row>
    <row r="10" spans="1:52" x14ac:dyDescent="0.25">
      <c r="A10" s="405"/>
      <c r="B10" s="408"/>
      <c r="C10" s="408"/>
      <c r="D10" s="408"/>
      <c r="E10" s="409" t="str">
        <f>StockValueC!$E$12</f>
        <v>Base Year (for valuation 2020 = 2020$s)</v>
      </c>
      <c r="G10" s="409" t="str">
        <f>StockValueC!$G$12</f>
        <v>year</v>
      </c>
      <c r="H10" s="410">
        <f>StockValueC!$H$12</f>
        <v>2020</v>
      </c>
      <c r="I10" s="408"/>
      <c r="J10" s="408"/>
      <c r="K10" s="408"/>
      <c r="L10" s="408"/>
      <c r="M10" s="408"/>
      <c r="N10" s="408"/>
      <c r="O10" s="408"/>
      <c r="P10" s="408"/>
      <c r="Q10" s="408"/>
      <c r="R10" s="408"/>
      <c r="S10" s="408"/>
      <c r="T10" s="408"/>
      <c r="U10" s="408"/>
      <c r="V10" s="408"/>
      <c r="W10" s="408"/>
      <c r="X10" s="408"/>
      <c r="Y10" s="408"/>
      <c r="Z10" s="408"/>
      <c r="AA10" s="408"/>
      <c r="AB10" s="408"/>
      <c r="AC10" s="408"/>
      <c r="AD10" s="408"/>
      <c r="AE10" s="408"/>
      <c r="AF10" s="408"/>
      <c r="AG10" s="408"/>
      <c r="AH10" s="408"/>
      <c r="AI10" s="408"/>
      <c r="AJ10" s="408"/>
      <c r="AK10" s="408"/>
      <c r="AL10" s="408"/>
      <c r="AM10" s="408"/>
      <c r="AN10" s="408"/>
      <c r="AO10" s="408"/>
      <c r="AP10" s="408"/>
      <c r="AQ10" s="408"/>
      <c r="AR10" s="408"/>
      <c r="AS10" s="408"/>
      <c r="AT10" s="408"/>
      <c r="AU10" s="408"/>
      <c r="AV10" s="408"/>
      <c r="AW10" s="408"/>
    </row>
    <row r="11" spans="1:52" x14ac:dyDescent="0.25">
      <c r="E11" s="411" t="str">
        <f>'Project Inputs'!E10</f>
        <v>Design/Construction Period</v>
      </c>
      <c r="G11" s="411" t="str">
        <f>'Project Inputs'!G10</f>
        <v>years</v>
      </c>
      <c r="H11" s="412">
        <f>'Project Inputs'!H10</f>
        <v>4</v>
      </c>
    </row>
    <row r="12" spans="1:52" x14ac:dyDescent="0.25">
      <c r="A12" s="405"/>
      <c r="B12" s="408"/>
      <c r="C12" s="408"/>
      <c r="D12" s="408"/>
      <c r="E12" s="408"/>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8"/>
      <c r="AG12" s="408"/>
      <c r="AH12" s="408"/>
      <c r="AI12" s="408"/>
      <c r="AJ12" s="408"/>
      <c r="AK12" s="408"/>
      <c r="AL12" s="408"/>
      <c r="AM12" s="408"/>
      <c r="AN12" s="408"/>
      <c r="AO12" s="408"/>
      <c r="AP12" s="408"/>
      <c r="AQ12" s="408"/>
      <c r="AR12" s="408"/>
      <c r="AS12" s="408"/>
      <c r="AT12" s="408"/>
      <c r="AU12" s="408"/>
      <c r="AV12" s="408"/>
      <c r="AW12" s="408"/>
    </row>
    <row r="13" spans="1:52" x14ac:dyDescent="0.25">
      <c r="A13" s="19" t="s">
        <v>1077</v>
      </c>
      <c r="C13" s="19"/>
      <c r="E13" s="329" t="str">
        <f>'Project Inputs'!H22</f>
        <v>Dual Purpose Trails</v>
      </c>
      <c r="H13" s="413"/>
    </row>
    <row r="14" spans="1:52" x14ac:dyDescent="0.25">
      <c r="A14" s="19"/>
      <c r="C14" s="19"/>
      <c r="H14" s="413"/>
    </row>
    <row r="15" spans="1:52" x14ac:dyDescent="0.25">
      <c r="E15" s="414" t="str">
        <f>'Project Inputs'!E23</f>
        <v>Expected Lifespan of Asset</v>
      </c>
      <c r="G15" s="414" t="str">
        <f>'Project Inputs'!G23</f>
        <v>years</v>
      </c>
      <c r="H15" s="414">
        <f>'Project Inputs'!H23</f>
        <v>20</v>
      </c>
    </row>
    <row r="16" spans="1:52" x14ac:dyDescent="0.25">
      <c r="E16" s="414" t="str">
        <f>'Project Inputs'!E24</f>
        <v>Last purchase year</v>
      </c>
      <c r="G16" s="414" t="str">
        <f>'Project Inputs'!G24</f>
        <v>year</v>
      </c>
      <c r="H16" s="414">
        <f>'Project Inputs'!H24</f>
        <v>2027</v>
      </c>
    </row>
    <row r="17" spans="1:52" x14ac:dyDescent="0.25">
      <c r="E17" s="414" t="str">
        <f>'Project Inputs'!E25</f>
        <v>Analysis End Year</v>
      </c>
      <c r="G17" s="414" t="str">
        <f>'Project Inputs'!G25</f>
        <v>year</v>
      </c>
      <c r="H17" s="414">
        <f>'Project Inputs'!H25</f>
        <v>2047</v>
      </c>
    </row>
    <row r="18" spans="1:52" x14ac:dyDescent="0.25">
      <c r="E18" s="414" t="str">
        <f>'Project Inputs'!E26</f>
        <v>Item Capital Cost</v>
      </c>
      <c r="G18" s="414" t="str">
        <f>'Project Inputs'!G26</f>
        <v>2020$</v>
      </c>
      <c r="H18" s="414">
        <f>'Project Inputs'!H26</f>
        <v>10151681.372818127</v>
      </c>
    </row>
    <row r="19" spans="1:52" x14ac:dyDescent="0.25">
      <c r="E19" s="308"/>
      <c r="G19" s="308"/>
      <c r="H19" s="308"/>
    </row>
    <row r="20" spans="1:52" x14ac:dyDescent="0.25">
      <c r="A20" s="308"/>
      <c r="B20" s="308"/>
      <c r="C20" s="308"/>
      <c r="D20" s="308"/>
      <c r="E20" s="308" t="s">
        <v>1078</v>
      </c>
      <c r="G20" s="308" t="s">
        <v>748</v>
      </c>
      <c r="H20" s="308">
        <f>H17-H16</f>
        <v>20</v>
      </c>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8"/>
      <c r="AS20" s="308"/>
      <c r="AT20" s="308"/>
      <c r="AU20" s="308"/>
      <c r="AV20" s="308"/>
      <c r="AW20" s="308"/>
    </row>
    <row r="21" spans="1:52" x14ac:dyDescent="0.25">
      <c r="A21" s="308"/>
      <c r="B21" s="308"/>
      <c r="C21" s="308"/>
      <c r="D21" s="308"/>
      <c r="E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308"/>
      <c r="AT21" s="308"/>
      <c r="AU21" s="308"/>
      <c r="AV21" s="308"/>
      <c r="AW21" s="308"/>
    </row>
    <row r="22" spans="1:52" x14ac:dyDescent="0.25">
      <c r="A22" s="308"/>
      <c r="B22" s="308"/>
      <c r="C22" s="308"/>
      <c r="D22" s="308"/>
      <c r="E22" s="308" t="s">
        <v>1079</v>
      </c>
      <c r="G22" s="308" t="s">
        <v>1080</v>
      </c>
      <c r="H22" s="308">
        <f>IF(H15=0,0,H18/H15)</f>
        <v>507584.06864090636</v>
      </c>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row>
    <row r="23" spans="1:52" x14ac:dyDescent="0.25">
      <c r="A23" s="308"/>
      <c r="B23" s="308"/>
      <c r="C23" s="308"/>
      <c r="D23" s="308"/>
      <c r="E23" s="308" t="s">
        <v>1081</v>
      </c>
      <c r="G23" s="308" t="s">
        <v>382</v>
      </c>
      <c r="H23" s="308">
        <f>H22*H20</f>
        <v>10151681.372818127</v>
      </c>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308"/>
      <c r="AN23" s="308"/>
      <c r="AO23" s="308"/>
      <c r="AP23" s="308"/>
      <c r="AQ23" s="308"/>
      <c r="AR23" s="308"/>
      <c r="AS23" s="308"/>
      <c r="AT23" s="308"/>
      <c r="AU23" s="308"/>
      <c r="AV23" s="308"/>
      <c r="AW23" s="308"/>
    </row>
    <row r="24" spans="1:52" x14ac:dyDescent="0.25">
      <c r="A24" s="308"/>
      <c r="B24" s="308"/>
      <c r="C24" s="308"/>
      <c r="D24" s="308"/>
      <c r="E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row>
    <row r="25" spans="1:52" x14ac:dyDescent="0.25">
      <c r="A25" s="308"/>
      <c r="B25" s="308"/>
      <c r="C25" s="308"/>
      <c r="D25" s="308"/>
      <c r="E25" s="308" t="s">
        <v>1082</v>
      </c>
      <c r="G25" s="308" t="s">
        <v>1083</v>
      </c>
      <c r="H25" s="308">
        <f>H18-H23</f>
        <v>0</v>
      </c>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c r="AJ25" s="308"/>
      <c r="AK25" s="308"/>
      <c r="AL25" s="308"/>
      <c r="AM25" s="308"/>
      <c r="AN25" s="308"/>
      <c r="AO25" s="308"/>
      <c r="AP25" s="308"/>
      <c r="AQ25" s="308"/>
      <c r="AR25" s="308"/>
      <c r="AS25" s="308"/>
      <c r="AT25" s="308"/>
      <c r="AU25" s="308"/>
      <c r="AV25" s="308"/>
      <c r="AW25" s="308"/>
    </row>
    <row r="26" spans="1:52" x14ac:dyDescent="0.25">
      <c r="A26" s="308"/>
      <c r="B26" s="308"/>
      <c r="C26" s="308"/>
      <c r="D26" s="308"/>
      <c r="E26" s="308" t="s">
        <v>1084</v>
      </c>
      <c r="G26" s="308" t="s">
        <v>1085</v>
      </c>
      <c r="H26" s="308">
        <f>SUM(I26:AZ26)</f>
        <v>1</v>
      </c>
      <c r="I26" s="308">
        <f t="shared" ref="I26:AX26" si="0">IF(I$2=$H17,1,0)</f>
        <v>0</v>
      </c>
      <c r="J26" s="308">
        <f t="shared" si="0"/>
        <v>0</v>
      </c>
      <c r="K26" s="308">
        <f t="shared" si="0"/>
        <v>0</v>
      </c>
      <c r="L26" s="308">
        <f t="shared" si="0"/>
        <v>0</v>
      </c>
      <c r="M26" s="308">
        <f t="shared" si="0"/>
        <v>0</v>
      </c>
      <c r="N26" s="308">
        <f t="shared" si="0"/>
        <v>0</v>
      </c>
      <c r="O26" s="308">
        <f t="shared" si="0"/>
        <v>0</v>
      </c>
      <c r="P26" s="308">
        <f t="shared" si="0"/>
        <v>0</v>
      </c>
      <c r="Q26" s="308">
        <f t="shared" si="0"/>
        <v>0</v>
      </c>
      <c r="R26" s="308">
        <f t="shared" si="0"/>
        <v>0</v>
      </c>
      <c r="S26" s="308">
        <f t="shared" si="0"/>
        <v>0</v>
      </c>
      <c r="T26" s="308">
        <f t="shared" si="0"/>
        <v>0</v>
      </c>
      <c r="U26" s="308">
        <f t="shared" si="0"/>
        <v>0</v>
      </c>
      <c r="V26" s="308">
        <f t="shared" si="0"/>
        <v>0</v>
      </c>
      <c r="W26" s="308">
        <f t="shared" si="0"/>
        <v>0</v>
      </c>
      <c r="X26" s="308">
        <f t="shared" si="0"/>
        <v>0</v>
      </c>
      <c r="Y26" s="308">
        <f t="shared" si="0"/>
        <v>0</v>
      </c>
      <c r="Z26" s="308">
        <f t="shared" si="0"/>
        <v>0</v>
      </c>
      <c r="AA26" s="308">
        <f t="shared" si="0"/>
        <v>0</v>
      </c>
      <c r="AB26" s="308">
        <f t="shared" si="0"/>
        <v>0</v>
      </c>
      <c r="AC26" s="308">
        <f t="shared" si="0"/>
        <v>0</v>
      </c>
      <c r="AD26" s="308">
        <f t="shared" si="0"/>
        <v>0</v>
      </c>
      <c r="AE26" s="308">
        <f t="shared" si="0"/>
        <v>0</v>
      </c>
      <c r="AF26" s="308">
        <f t="shared" si="0"/>
        <v>0</v>
      </c>
      <c r="AG26" s="308">
        <f t="shared" si="0"/>
        <v>0</v>
      </c>
      <c r="AH26" s="308">
        <f t="shared" si="0"/>
        <v>0</v>
      </c>
      <c r="AI26" s="308">
        <f t="shared" si="0"/>
        <v>0</v>
      </c>
      <c r="AJ26" s="308">
        <f t="shared" si="0"/>
        <v>1</v>
      </c>
      <c r="AK26" s="308">
        <f t="shared" si="0"/>
        <v>0</v>
      </c>
      <c r="AL26" s="308">
        <f t="shared" si="0"/>
        <v>0</v>
      </c>
      <c r="AM26" s="308">
        <f t="shared" si="0"/>
        <v>0</v>
      </c>
      <c r="AN26" s="308">
        <f t="shared" si="0"/>
        <v>0</v>
      </c>
      <c r="AO26" s="308">
        <f t="shared" si="0"/>
        <v>0</v>
      </c>
      <c r="AP26" s="308">
        <f t="shared" si="0"/>
        <v>0</v>
      </c>
      <c r="AQ26" s="308">
        <f t="shared" si="0"/>
        <v>0</v>
      </c>
      <c r="AR26" s="308">
        <f t="shared" si="0"/>
        <v>0</v>
      </c>
      <c r="AS26" s="308">
        <f t="shared" si="0"/>
        <v>0</v>
      </c>
      <c r="AT26" s="308">
        <f t="shared" si="0"/>
        <v>0</v>
      </c>
      <c r="AU26" s="308">
        <f t="shared" si="0"/>
        <v>0</v>
      </c>
      <c r="AV26" s="308">
        <f t="shared" si="0"/>
        <v>0</v>
      </c>
      <c r="AW26" s="308">
        <f t="shared" si="0"/>
        <v>0</v>
      </c>
      <c r="AX26" s="308">
        <f t="shared" si="0"/>
        <v>0</v>
      </c>
      <c r="AY26" s="308">
        <f>IF(AZ$2=$H17,1,0)</f>
        <v>0</v>
      </c>
      <c r="AZ26" s="308">
        <f>IF(AZ$2=$H17,1,0)</f>
        <v>0</v>
      </c>
    </row>
    <row r="27" spans="1:52" x14ac:dyDescent="0.25">
      <c r="A27" s="308"/>
      <c r="B27" s="308"/>
      <c r="C27" s="308"/>
      <c r="D27" s="308"/>
      <c r="E27" s="308" t="str">
        <f>E13&amp;" Remaining Capital Value In Final Year, PV Not Discounted"</f>
        <v>Dual Purpose Trails Remaining Capital Value In Final Year, PV Not Discounted</v>
      </c>
      <c r="G27" s="308" t="s">
        <v>1083</v>
      </c>
      <c r="H27" s="308">
        <f xml:space="preserve"> SUM( I27:AZ27 )</f>
        <v>0</v>
      </c>
      <c r="I27" s="308">
        <f t="shared" ref="I27:AX27" si="1">$H25*I26</f>
        <v>0</v>
      </c>
      <c r="J27" s="308">
        <f t="shared" si="1"/>
        <v>0</v>
      </c>
      <c r="K27" s="308">
        <f t="shared" si="1"/>
        <v>0</v>
      </c>
      <c r="L27" s="308">
        <f t="shared" si="1"/>
        <v>0</v>
      </c>
      <c r="M27" s="308">
        <f t="shared" si="1"/>
        <v>0</v>
      </c>
      <c r="N27" s="308">
        <f t="shared" si="1"/>
        <v>0</v>
      </c>
      <c r="O27" s="308">
        <f t="shared" si="1"/>
        <v>0</v>
      </c>
      <c r="P27" s="308">
        <f t="shared" si="1"/>
        <v>0</v>
      </c>
      <c r="Q27" s="308">
        <f t="shared" si="1"/>
        <v>0</v>
      </c>
      <c r="R27" s="308">
        <f t="shared" si="1"/>
        <v>0</v>
      </c>
      <c r="S27" s="308">
        <f t="shared" si="1"/>
        <v>0</v>
      </c>
      <c r="T27" s="308">
        <f t="shared" si="1"/>
        <v>0</v>
      </c>
      <c r="U27" s="308">
        <f t="shared" si="1"/>
        <v>0</v>
      </c>
      <c r="V27" s="308">
        <f t="shared" si="1"/>
        <v>0</v>
      </c>
      <c r="W27" s="308">
        <f t="shared" si="1"/>
        <v>0</v>
      </c>
      <c r="X27" s="308">
        <f t="shared" si="1"/>
        <v>0</v>
      </c>
      <c r="Y27" s="308">
        <f t="shared" si="1"/>
        <v>0</v>
      </c>
      <c r="Z27" s="308">
        <f t="shared" si="1"/>
        <v>0</v>
      </c>
      <c r="AA27" s="308">
        <f t="shared" si="1"/>
        <v>0</v>
      </c>
      <c r="AB27" s="308">
        <f t="shared" si="1"/>
        <v>0</v>
      </c>
      <c r="AC27" s="308">
        <f t="shared" si="1"/>
        <v>0</v>
      </c>
      <c r="AD27" s="308">
        <f t="shared" si="1"/>
        <v>0</v>
      </c>
      <c r="AE27" s="308">
        <f t="shared" si="1"/>
        <v>0</v>
      </c>
      <c r="AF27" s="308">
        <f t="shared" si="1"/>
        <v>0</v>
      </c>
      <c r="AG27" s="308">
        <f t="shared" si="1"/>
        <v>0</v>
      </c>
      <c r="AH27" s="308">
        <f t="shared" si="1"/>
        <v>0</v>
      </c>
      <c r="AI27" s="308">
        <f t="shared" si="1"/>
        <v>0</v>
      </c>
      <c r="AJ27" s="308">
        <f t="shared" si="1"/>
        <v>0</v>
      </c>
      <c r="AK27" s="308">
        <f t="shared" si="1"/>
        <v>0</v>
      </c>
      <c r="AL27" s="308">
        <f t="shared" si="1"/>
        <v>0</v>
      </c>
      <c r="AM27" s="308">
        <f t="shared" si="1"/>
        <v>0</v>
      </c>
      <c r="AN27" s="308">
        <f t="shared" si="1"/>
        <v>0</v>
      </c>
      <c r="AO27" s="308">
        <f t="shared" si="1"/>
        <v>0</v>
      </c>
      <c r="AP27" s="308">
        <f t="shared" si="1"/>
        <v>0</v>
      </c>
      <c r="AQ27" s="308">
        <f t="shared" si="1"/>
        <v>0</v>
      </c>
      <c r="AR27" s="308">
        <f t="shared" si="1"/>
        <v>0</v>
      </c>
      <c r="AS27" s="308">
        <f t="shared" si="1"/>
        <v>0</v>
      </c>
      <c r="AT27" s="308">
        <f t="shared" si="1"/>
        <v>0</v>
      </c>
      <c r="AU27" s="308">
        <f t="shared" si="1"/>
        <v>0</v>
      </c>
      <c r="AV27" s="308">
        <f t="shared" si="1"/>
        <v>0</v>
      </c>
      <c r="AW27" s="308">
        <f t="shared" si="1"/>
        <v>0</v>
      </c>
      <c r="AX27" s="308">
        <f t="shared" si="1"/>
        <v>0</v>
      </c>
      <c r="AY27" s="308">
        <f>$H25*AZ26</f>
        <v>0</v>
      </c>
      <c r="AZ27" s="308">
        <f>$H25*AZ26</f>
        <v>0</v>
      </c>
    </row>
    <row r="28" spans="1:52" x14ac:dyDescent="0.25">
      <c r="A28" s="308"/>
      <c r="B28" s="308"/>
      <c r="C28" s="308"/>
      <c r="D28" s="308"/>
      <c r="E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c r="AJ28" s="308"/>
      <c r="AK28" s="308"/>
      <c r="AL28" s="308"/>
      <c r="AM28" s="308"/>
      <c r="AN28" s="308"/>
      <c r="AO28" s="308"/>
      <c r="AP28" s="308"/>
      <c r="AQ28" s="308"/>
      <c r="AR28" s="308"/>
      <c r="AS28" s="308"/>
      <c r="AT28" s="308"/>
      <c r="AU28" s="308"/>
      <c r="AV28" s="308"/>
      <c r="AW28" s="308"/>
    </row>
    <row r="29" spans="1:52" x14ac:dyDescent="0.25">
      <c r="A29" s="308"/>
      <c r="B29" s="308"/>
      <c r="C29" s="308"/>
      <c r="D29" s="308"/>
      <c r="E29" s="308" t="s">
        <v>1057</v>
      </c>
      <c r="G29" s="308" t="s">
        <v>467</v>
      </c>
      <c r="H29" s="415">
        <f>SUM(I29:AZ29)</f>
        <v>0.16093036730041013</v>
      </c>
      <c r="I29" s="416">
        <f>'Discount Calc'!I$11*I26</f>
        <v>0</v>
      </c>
      <c r="J29" s="416">
        <f>'Discount Calc'!J$11*J26</f>
        <v>0</v>
      </c>
      <c r="K29" s="416">
        <f>'Discount Calc'!K$11*K26</f>
        <v>0</v>
      </c>
      <c r="L29" s="416">
        <f>'Discount Calc'!L$11*L26</f>
        <v>0</v>
      </c>
      <c r="M29" s="416">
        <f>'Discount Calc'!M$11*M26</f>
        <v>0</v>
      </c>
      <c r="N29" s="416">
        <f>'Discount Calc'!N$11*N26</f>
        <v>0</v>
      </c>
      <c r="O29" s="416">
        <f>'Discount Calc'!O$11*O26</f>
        <v>0</v>
      </c>
      <c r="P29" s="416">
        <f>'Discount Calc'!P$11*P26</f>
        <v>0</v>
      </c>
      <c r="Q29" s="416">
        <f>'Discount Calc'!Q$11*Q26</f>
        <v>0</v>
      </c>
      <c r="R29" s="416">
        <f>'Discount Calc'!R$11*R26</f>
        <v>0</v>
      </c>
      <c r="S29" s="416">
        <f>'Discount Calc'!S$11*S26</f>
        <v>0</v>
      </c>
      <c r="T29" s="416">
        <f>'Discount Calc'!T$11*T26</f>
        <v>0</v>
      </c>
      <c r="U29" s="416">
        <f>'Discount Calc'!U$11*U26</f>
        <v>0</v>
      </c>
      <c r="V29" s="416">
        <f>'Discount Calc'!V$11*V26</f>
        <v>0</v>
      </c>
      <c r="W29" s="416">
        <f>'Discount Calc'!W$11*W26</f>
        <v>0</v>
      </c>
      <c r="X29" s="416">
        <f>'Discount Calc'!X$11*X26</f>
        <v>0</v>
      </c>
      <c r="Y29" s="416">
        <f>'Discount Calc'!Y$11*Y26</f>
        <v>0</v>
      </c>
      <c r="Z29" s="416">
        <f>'Discount Calc'!Z$11*Z26</f>
        <v>0</v>
      </c>
      <c r="AA29" s="416">
        <f>'Discount Calc'!AA$11*AA26</f>
        <v>0</v>
      </c>
      <c r="AB29" s="416">
        <f>'Discount Calc'!AB$11*AB26</f>
        <v>0</v>
      </c>
      <c r="AC29" s="416">
        <f>'Discount Calc'!AC$11*AC26</f>
        <v>0</v>
      </c>
      <c r="AD29" s="416">
        <f>'Discount Calc'!AD$11*AD26</f>
        <v>0</v>
      </c>
      <c r="AE29" s="416">
        <f>'Discount Calc'!AE$11*AE26</f>
        <v>0</v>
      </c>
      <c r="AF29" s="416">
        <f>'Discount Calc'!AF$11*AF26</f>
        <v>0</v>
      </c>
      <c r="AG29" s="416">
        <f>'Discount Calc'!AG$11*AG26</f>
        <v>0</v>
      </c>
      <c r="AH29" s="416">
        <f>'Discount Calc'!AH$11*AH26</f>
        <v>0</v>
      </c>
      <c r="AI29" s="416">
        <f>'Discount Calc'!AI$11*AI26</f>
        <v>0</v>
      </c>
      <c r="AJ29" s="416">
        <f>'Discount Calc'!AJ$11*AJ26</f>
        <v>0.16093036730041013</v>
      </c>
      <c r="AK29" s="416">
        <f>'Discount Calc'!AK$11*AK26</f>
        <v>0</v>
      </c>
      <c r="AL29" s="416">
        <f>'Discount Calc'!AL$11*AL26</f>
        <v>0</v>
      </c>
      <c r="AM29" s="416">
        <f>'Discount Calc'!AM$11*AM26</f>
        <v>0</v>
      </c>
      <c r="AN29" s="416">
        <f>'Discount Calc'!AN$11*AN26</f>
        <v>0</v>
      </c>
      <c r="AO29" s="416">
        <f>'Discount Calc'!AO$11*AO26</f>
        <v>0</v>
      </c>
      <c r="AP29" s="416">
        <f>'Discount Calc'!AP$11*AP26</f>
        <v>0</v>
      </c>
      <c r="AQ29" s="416">
        <f>'Discount Calc'!AQ$11*AQ26</f>
        <v>0</v>
      </c>
      <c r="AR29" s="416">
        <f>'Discount Calc'!AR$11*AR26</f>
        <v>0</v>
      </c>
      <c r="AS29" s="416">
        <f>'Discount Calc'!AS$11*AS26</f>
        <v>0</v>
      </c>
      <c r="AT29" s="416">
        <f>'Discount Calc'!AT$11*AT26</f>
        <v>0</v>
      </c>
      <c r="AU29" s="416">
        <f>'Discount Calc'!AU$11*AU26</f>
        <v>0</v>
      </c>
      <c r="AV29" s="416">
        <f>'Discount Calc'!AV$11*AV26</f>
        <v>0</v>
      </c>
      <c r="AW29" s="416">
        <f>'Discount Calc'!AW$11*AW26</f>
        <v>0</v>
      </c>
      <c r="AX29" s="416">
        <f>'Discount Calc'!AX$11*AX26</f>
        <v>0</v>
      </c>
      <c r="AY29" s="416">
        <f>'Discount Calc'!AZ$11*AZ26</f>
        <v>0</v>
      </c>
      <c r="AZ29" s="416">
        <f>'Discount Calc'!AZ$11*AZ26</f>
        <v>0</v>
      </c>
    </row>
    <row r="30" spans="1:52" x14ac:dyDescent="0.25">
      <c r="E30" s="308" t="s">
        <v>1086</v>
      </c>
      <c r="G30" s="308" t="s">
        <v>1087</v>
      </c>
      <c r="H30" s="308">
        <f>H25*H29</f>
        <v>0</v>
      </c>
    </row>
    <row r="31" spans="1:52" x14ac:dyDescent="0.25">
      <c r="E31" s="308"/>
      <c r="G31" s="308"/>
      <c r="H31" s="308"/>
    </row>
    <row r="32" spans="1:52" x14ac:dyDescent="0.25">
      <c r="A32" s="308"/>
      <c r="B32" s="308"/>
      <c r="C32" s="308"/>
      <c r="D32" s="308"/>
      <c r="E32" s="308" t="str">
        <f>E13&amp;" Remaining Capital Value In Final Year, PV Discounted"</f>
        <v>Dual Purpose Trails Remaining Capital Value In Final Year, PV Discounted</v>
      </c>
      <c r="G32" s="308" t="s">
        <v>1083</v>
      </c>
      <c r="H32" s="308">
        <f xml:space="preserve"> SUM( I32:AZ32 )</f>
        <v>0</v>
      </c>
      <c r="I32" s="308">
        <f t="shared" ref="I32:AX32" si="2">$H30*I26</f>
        <v>0</v>
      </c>
      <c r="J32" s="308">
        <f t="shared" si="2"/>
        <v>0</v>
      </c>
      <c r="K32" s="308">
        <f t="shared" si="2"/>
        <v>0</v>
      </c>
      <c r="L32" s="308">
        <f t="shared" si="2"/>
        <v>0</v>
      </c>
      <c r="M32" s="308">
        <f t="shared" si="2"/>
        <v>0</v>
      </c>
      <c r="N32" s="308">
        <f t="shared" si="2"/>
        <v>0</v>
      </c>
      <c r="O32" s="308">
        <f t="shared" si="2"/>
        <v>0</v>
      </c>
      <c r="P32" s="308">
        <f t="shared" si="2"/>
        <v>0</v>
      </c>
      <c r="Q32" s="308">
        <f t="shared" si="2"/>
        <v>0</v>
      </c>
      <c r="R32" s="308">
        <f t="shared" si="2"/>
        <v>0</v>
      </c>
      <c r="S32" s="308">
        <f t="shared" si="2"/>
        <v>0</v>
      </c>
      <c r="T32" s="308">
        <f t="shared" si="2"/>
        <v>0</v>
      </c>
      <c r="U32" s="308">
        <f t="shared" si="2"/>
        <v>0</v>
      </c>
      <c r="V32" s="308">
        <f t="shared" si="2"/>
        <v>0</v>
      </c>
      <c r="W32" s="308">
        <f t="shared" si="2"/>
        <v>0</v>
      </c>
      <c r="X32" s="308">
        <f t="shared" si="2"/>
        <v>0</v>
      </c>
      <c r="Y32" s="308">
        <f t="shared" si="2"/>
        <v>0</v>
      </c>
      <c r="Z32" s="308">
        <f t="shared" si="2"/>
        <v>0</v>
      </c>
      <c r="AA32" s="308">
        <f t="shared" si="2"/>
        <v>0</v>
      </c>
      <c r="AB32" s="308">
        <f t="shared" si="2"/>
        <v>0</v>
      </c>
      <c r="AC32" s="308">
        <f t="shared" si="2"/>
        <v>0</v>
      </c>
      <c r="AD32" s="308">
        <f t="shared" si="2"/>
        <v>0</v>
      </c>
      <c r="AE32" s="308">
        <f t="shared" si="2"/>
        <v>0</v>
      </c>
      <c r="AF32" s="308">
        <f t="shared" si="2"/>
        <v>0</v>
      </c>
      <c r="AG32" s="308">
        <f t="shared" si="2"/>
        <v>0</v>
      </c>
      <c r="AH32" s="308">
        <f t="shared" si="2"/>
        <v>0</v>
      </c>
      <c r="AI32" s="308">
        <f t="shared" si="2"/>
        <v>0</v>
      </c>
      <c r="AJ32" s="308">
        <f t="shared" si="2"/>
        <v>0</v>
      </c>
      <c r="AK32" s="308">
        <f t="shared" si="2"/>
        <v>0</v>
      </c>
      <c r="AL32" s="308">
        <f t="shared" si="2"/>
        <v>0</v>
      </c>
      <c r="AM32" s="308">
        <f t="shared" si="2"/>
        <v>0</v>
      </c>
      <c r="AN32" s="308">
        <f t="shared" si="2"/>
        <v>0</v>
      </c>
      <c r="AO32" s="308">
        <f t="shared" si="2"/>
        <v>0</v>
      </c>
      <c r="AP32" s="308">
        <f t="shared" si="2"/>
        <v>0</v>
      </c>
      <c r="AQ32" s="308">
        <f t="shared" si="2"/>
        <v>0</v>
      </c>
      <c r="AR32" s="308">
        <f t="shared" si="2"/>
        <v>0</v>
      </c>
      <c r="AS32" s="308">
        <f t="shared" si="2"/>
        <v>0</v>
      </c>
      <c r="AT32" s="308">
        <f t="shared" si="2"/>
        <v>0</v>
      </c>
      <c r="AU32" s="308">
        <f t="shared" si="2"/>
        <v>0</v>
      </c>
      <c r="AV32" s="308">
        <f t="shared" si="2"/>
        <v>0</v>
      </c>
      <c r="AW32" s="308">
        <f t="shared" si="2"/>
        <v>0</v>
      </c>
      <c r="AX32" s="308">
        <f t="shared" si="2"/>
        <v>0</v>
      </c>
      <c r="AY32" s="308">
        <f>$H30*AZ26</f>
        <v>0</v>
      </c>
      <c r="AZ32" s="308">
        <f>$H30*AZ26</f>
        <v>0</v>
      </c>
    </row>
    <row r="34" spans="1:52" x14ac:dyDescent="0.25">
      <c r="A34" s="19" t="s">
        <v>1088</v>
      </c>
      <c r="C34" s="19"/>
      <c r="E34" s="329" t="str">
        <f>'Project Inputs'!H29</f>
        <v>Enter Asset Name</v>
      </c>
      <c r="H34" s="413"/>
    </row>
    <row r="35" spans="1:52" x14ac:dyDescent="0.25">
      <c r="A35" s="19"/>
      <c r="C35" s="19"/>
      <c r="H35" s="413"/>
    </row>
    <row r="36" spans="1:52" x14ac:dyDescent="0.25">
      <c r="E36" s="414" t="str">
        <f>'Project Inputs'!E30</f>
        <v>Expected Lifespan of Asset</v>
      </c>
      <c r="G36" s="414" t="str">
        <f>'Project Inputs'!G30</f>
        <v>years</v>
      </c>
      <c r="H36" s="414">
        <f>'Project Inputs'!H30</f>
        <v>0</v>
      </c>
    </row>
    <row r="37" spans="1:52" x14ac:dyDescent="0.25">
      <c r="E37" s="414" t="str">
        <f>'Project Inputs'!E31</f>
        <v>Last purchase year</v>
      </c>
      <c r="G37" s="414" t="str">
        <f>'Project Inputs'!G31</f>
        <v>year</v>
      </c>
      <c r="H37" s="414">
        <f>'Project Inputs'!H31</f>
        <v>0</v>
      </c>
    </row>
    <row r="38" spans="1:52" x14ac:dyDescent="0.25">
      <c r="E38" s="414" t="str">
        <f>'Project Inputs'!E32</f>
        <v>Analysis End Year</v>
      </c>
      <c r="G38" s="414" t="str">
        <f>'Project Inputs'!G32</f>
        <v>year</v>
      </c>
      <c r="H38" s="414">
        <f>'Project Inputs'!H32</f>
        <v>2047</v>
      </c>
    </row>
    <row r="39" spans="1:52" x14ac:dyDescent="0.25">
      <c r="E39" s="414" t="str">
        <f>'Project Inputs'!E33</f>
        <v>Item Capital Cost</v>
      </c>
      <c r="G39" s="414" t="str">
        <f>'Project Inputs'!G33</f>
        <v>2020$</v>
      </c>
      <c r="H39" s="414">
        <f>'Project Inputs'!H33</f>
        <v>0</v>
      </c>
    </row>
    <row r="40" spans="1:52" x14ac:dyDescent="0.25">
      <c r="E40" s="414"/>
      <c r="G40" s="414"/>
      <c r="H40" s="414"/>
    </row>
    <row r="41" spans="1:52" x14ac:dyDescent="0.25">
      <c r="A41" s="308"/>
      <c r="B41" s="308"/>
      <c r="C41" s="308"/>
      <c r="D41" s="308"/>
      <c r="E41" s="308" t="s">
        <v>1078</v>
      </c>
      <c r="G41" s="308" t="s">
        <v>748</v>
      </c>
      <c r="H41" s="308">
        <f>H38-H37</f>
        <v>2047</v>
      </c>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c r="AJ41" s="308"/>
      <c r="AK41" s="308"/>
      <c r="AL41" s="308"/>
      <c r="AM41" s="308"/>
      <c r="AN41" s="308"/>
      <c r="AO41" s="308"/>
      <c r="AP41" s="308"/>
      <c r="AQ41" s="308"/>
      <c r="AR41" s="308"/>
      <c r="AS41" s="308"/>
      <c r="AT41" s="308"/>
      <c r="AU41" s="308"/>
      <c r="AV41" s="308"/>
      <c r="AW41" s="308"/>
    </row>
    <row r="42" spans="1:52" x14ac:dyDescent="0.25">
      <c r="A42" s="308"/>
      <c r="B42" s="308"/>
      <c r="C42" s="308"/>
      <c r="D42" s="308"/>
      <c r="E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c r="AJ42" s="308"/>
      <c r="AK42" s="308"/>
      <c r="AL42" s="308"/>
      <c r="AM42" s="308"/>
      <c r="AN42" s="308"/>
      <c r="AO42" s="308"/>
      <c r="AP42" s="308"/>
      <c r="AQ42" s="308"/>
      <c r="AR42" s="308"/>
      <c r="AS42" s="308"/>
      <c r="AT42" s="308"/>
      <c r="AU42" s="308"/>
      <c r="AV42" s="308"/>
      <c r="AW42" s="308"/>
    </row>
    <row r="43" spans="1:52" x14ac:dyDescent="0.25">
      <c r="A43" s="308"/>
      <c r="B43" s="308"/>
      <c r="C43" s="308"/>
      <c r="D43" s="308"/>
      <c r="E43" s="308" t="s">
        <v>1079</v>
      </c>
      <c r="G43" s="308" t="s">
        <v>1080</v>
      </c>
      <c r="H43" s="308">
        <f>IF(H36=0,0,H39/H36)</f>
        <v>0</v>
      </c>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8"/>
      <c r="AM43" s="308"/>
      <c r="AN43" s="308"/>
      <c r="AO43" s="308"/>
      <c r="AP43" s="308"/>
      <c r="AQ43" s="308"/>
      <c r="AR43" s="308"/>
      <c r="AS43" s="308"/>
      <c r="AT43" s="308"/>
      <c r="AU43" s="308"/>
      <c r="AV43" s="308"/>
      <c r="AW43" s="308"/>
    </row>
    <row r="44" spans="1:52" x14ac:dyDescent="0.25">
      <c r="A44" s="308"/>
      <c r="B44" s="308"/>
      <c r="C44" s="308"/>
      <c r="D44" s="308"/>
      <c r="E44" s="308" t="s">
        <v>1081</v>
      </c>
      <c r="G44" s="308" t="s">
        <v>1083</v>
      </c>
      <c r="H44" s="308">
        <f>H43*H41</f>
        <v>0</v>
      </c>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c r="AJ44" s="308"/>
      <c r="AK44" s="308"/>
      <c r="AL44" s="308"/>
      <c r="AM44" s="308"/>
      <c r="AN44" s="308"/>
      <c r="AO44" s="308"/>
      <c r="AP44" s="308"/>
      <c r="AQ44" s="308"/>
      <c r="AR44" s="308"/>
      <c r="AS44" s="308"/>
      <c r="AT44" s="308"/>
      <c r="AU44" s="308"/>
      <c r="AV44" s="308"/>
      <c r="AW44" s="308"/>
    </row>
    <row r="45" spans="1:52" x14ac:dyDescent="0.25">
      <c r="A45" s="308"/>
      <c r="B45" s="308"/>
      <c r="C45" s="308"/>
      <c r="D45" s="308"/>
      <c r="E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c r="AJ45" s="308"/>
      <c r="AK45" s="308"/>
      <c r="AL45" s="308"/>
      <c r="AM45" s="308"/>
      <c r="AN45" s="308"/>
      <c r="AO45" s="308"/>
      <c r="AP45" s="308"/>
      <c r="AQ45" s="308"/>
      <c r="AR45" s="308"/>
      <c r="AS45" s="308"/>
      <c r="AT45" s="308"/>
      <c r="AU45" s="308"/>
      <c r="AV45" s="308"/>
      <c r="AW45" s="308"/>
    </row>
    <row r="46" spans="1:52" x14ac:dyDescent="0.25">
      <c r="A46" s="308"/>
      <c r="B46" s="308"/>
      <c r="C46" s="308"/>
      <c r="D46" s="308"/>
      <c r="E46" s="308" t="s">
        <v>1082</v>
      </c>
      <c r="G46" s="308" t="s">
        <v>1083</v>
      </c>
      <c r="H46" s="308">
        <f>H39-H44</f>
        <v>0</v>
      </c>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c r="AJ46" s="308"/>
      <c r="AK46" s="308"/>
      <c r="AL46" s="308"/>
      <c r="AM46" s="308"/>
      <c r="AN46" s="308"/>
      <c r="AO46" s="308"/>
      <c r="AP46" s="308"/>
      <c r="AQ46" s="308"/>
      <c r="AR46" s="308"/>
      <c r="AS46" s="308"/>
      <c r="AT46" s="308"/>
      <c r="AU46" s="308"/>
      <c r="AV46" s="308"/>
      <c r="AW46" s="308"/>
    </row>
    <row r="47" spans="1:52" x14ac:dyDescent="0.25">
      <c r="A47" s="308"/>
      <c r="B47" s="308"/>
      <c r="C47" s="308"/>
      <c r="D47" s="308"/>
      <c r="E47" s="308" t="s">
        <v>1084</v>
      </c>
      <c r="G47" s="308" t="s">
        <v>1085</v>
      </c>
      <c r="H47" s="308">
        <f>SUM(I47:AZ47)</f>
        <v>1</v>
      </c>
      <c r="I47" s="308">
        <f t="shared" ref="I47:AX47" si="3">IF(I$2=$H38,1,0)</f>
        <v>0</v>
      </c>
      <c r="J47" s="308">
        <f t="shared" si="3"/>
        <v>0</v>
      </c>
      <c r="K47" s="308">
        <f t="shared" si="3"/>
        <v>0</v>
      </c>
      <c r="L47" s="308">
        <f t="shared" si="3"/>
        <v>0</v>
      </c>
      <c r="M47" s="308">
        <f t="shared" si="3"/>
        <v>0</v>
      </c>
      <c r="N47" s="308">
        <f t="shared" si="3"/>
        <v>0</v>
      </c>
      <c r="O47" s="308">
        <f t="shared" si="3"/>
        <v>0</v>
      </c>
      <c r="P47" s="308">
        <f t="shared" si="3"/>
        <v>0</v>
      </c>
      <c r="Q47" s="308">
        <f t="shared" si="3"/>
        <v>0</v>
      </c>
      <c r="R47" s="308">
        <f t="shared" si="3"/>
        <v>0</v>
      </c>
      <c r="S47" s="308">
        <f t="shared" si="3"/>
        <v>0</v>
      </c>
      <c r="T47" s="308">
        <f t="shared" si="3"/>
        <v>0</v>
      </c>
      <c r="U47" s="308">
        <f t="shared" si="3"/>
        <v>0</v>
      </c>
      <c r="V47" s="308">
        <f t="shared" si="3"/>
        <v>0</v>
      </c>
      <c r="W47" s="308">
        <f t="shared" si="3"/>
        <v>0</v>
      </c>
      <c r="X47" s="308">
        <f t="shared" si="3"/>
        <v>0</v>
      </c>
      <c r="Y47" s="308">
        <f t="shared" si="3"/>
        <v>0</v>
      </c>
      <c r="Z47" s="308">
        <f t="shared" si="3"/>
        <v>0</v>
      </c>
      <c r="AA47" s="308">
        <f t="shared" si="3"/>
        <v>0</v>
      </c>
      <c r="AB47" s="308">
        <f t="shared" si="3"/>
        <v>0</v>
      </c>
      <c r="AC47" s="308">
        <f t="shared" si="3"/>
        <v>0</v>
      </c>
      <c r="AD47" s="308">
        <f t="shared" si="3"/>
        <v>0</v>
      </c>
      <c r="AE47" s="308">
        <f t="shared" si="3"/>
        <v>0</v>
      </c>
      <c r="AF47" s="308">
        <f t="shared" si="3"/>
        <v>0</v>
      </c>
      <c r="AG47" s="308">
        <f t="shared" si="3"/>
        <v>0</v>
      </c>
      <c r="AH47" s="308">
        <f t="shared" si="3"/>
        <v>0</v>
      </c>
      <c r="AI47" s="308">
        <f t="shared" si="3"/>
        <v>0</v>
      </c>
      <c r="AJ47" s="308">
        <f t="shared" si="3"/>
        <v>1</v>
      </c>
      <c r="AK47" s="308">
        <f t="shared" si="3"/>
        <v>0</v>
      </c>
      <c r="AL47" s="308">
        <f t="shared" si="3"/>
        <v>0</v>
      </c>
      <c r="AM47" s="308">
        <f t="shared" si="3"/>
        <v>0</v>
      </c>
      <c r="AN47" s="308">
        <f t="shared" si="3"/>
        <v>0</v>
      </c>
      <c r="AO47" s="308">
        <f t="shared" si="3"/>
        <v>0</v>
      </c>
      <c r="AP47" s="308">
        <f t="shared" si="3"/>
        <v>0</v>
      </c>
      <c r="AQ47" s="308">
        <f t="shared" si="3"/>
        <v>0</v>
      </c>
      <c r="AR47" s="308">
        <f t="shared" si="3"/>
        <v>0</v>
      </c>
      <c r="AS47" s="308">
        <f t="shared" si="3"/>
        <v>0</v>
      </c>
      <c r="AT47" s="308">
        <f t="shared" si="3"/>
        <v>0</v>
      </c>
      <c r="AU47" s="308">
        <f t="shared" si="3"/>
        <v>0</v>
      </c>
      <c r="AV47" s="308">
        <f t="shared" si="3"/>
        <v>0</v>
      </c>
      <c r="AW47" s="308">
        <f t="shared" si="3"/>
        <v>0</v>
      </c>
      <c r="AX47" s="308">
        <f t="shared" si="3"/>
        <v>0</v>
      </c>
      <c r="AY47" s="308">
        <f>IF(AZ$2=$H38,1,0)</f>
        <v>0</v>
      </c>
      <c r="AZ47" s="308">
        <f>IF(AZ$2=$H38,1,0)</f>
        <v>0</v>
      </c>
    </row>
    <row r="48" spans="1:52" x14ac:dyDescent="0.25">
      <c r="A48" s="308"/>
      <c r="B48" s="308"/>
      <c r="C48" s="308"/>
      <c r="D48" s="308"/>
      <c r="E48" s="308" t="str">
        <f>E34&amp;" Remaining Capital Value In Final Year, PV Not Discounted"</f>
        <v>Enter Asset Name Remaining Capital Value In Final Year, PV Not Discounted</v>
      </c>
      <c r="G48" s="308" t="s">
        <v>1083</v>
      </c>
      <c r="H48" s="308">
        <f xml:space="preserve"> SUM( I48:AZ48 )</f>
        <v>0</v>
      </c>
      <c r="I48" s="308">
        <f t="shared" ref="I48:AX48" si="4">$H46*I47</f>
        <v>0</v>
      </c>
      <c r="J48" s="308">
        <f t="shared" si="4"/>
        <v>0</v>
      </c>
      <c r="K48" s="308">
        <f t="shared" si="4"/>
        <v>0</v>
      </c>
      <c r="L48" s="308">
        <f t="shared" si="4"/>
        <v>0</v>
      </c>
      <c r="M48" s="308">
        <f t="shared" si="4"/>
        <v>0</v>
      </c>
      <c r="N48" s="308">
        <f t="shared" si="4"/>
        <v>0</v>
      </c>
      <c r="O48" s="308">
        <f t="shared" si="4"/>
        <v>0</v>
      </c>
      <c r="P48" s="308">
        <f t="shared" si="4"/>
        <v>0</v>
      </c>
      <c r="Q48" s="308">
        <f t="shared" si="4"/>
        <v>0</v>
      </c>
      <c r="R48" s="308">
        <f t="shared" si="4"/>
        <v>0</v>
      </c>
      <c r="S48" s="308">
        <f t="shared" si="4"/>
        <v>0</v>
      </c>
      <c r="T48" s="308">
        <f t="shared" si="4"/>
        <v>0</v>
      </c>
      <c r="U48" s="308">
        <f t="shared" si="4"/>
        <v>0</v>
      </c>
      <c r="V48" s="308">
        <f t="shared" si="4"/>
        <v>0</v>
      </c>
      <c r="W48" s="308">
        <f t="shared" si="4"/>
        <v>0</v>
      </c>
      <c r="X48" s="308">
        <f t="shared" si="4"/>
        <v>0</v>
      </c>
      <c r="Y48" s="308">
        <f t="shared" si="4"/>
        <v>0</v>
      </c>
      <c r="Z48" s="308">
        <f t="shared" si="4"/>
        <v>0</v>
      </c>
      <c r="AA48" s="308">
        <f t="shared" si="4"/>
        <v>0</v>
      </c>
      <c r="AB48" s="308">
        <f t="shared" si="4"/>
        <v>0</v>
      </c>
      <c r="AC48" s="308">
        <f t="shared" si="4"/>
        <v>0</v>
      </c>
      <c r="AD48" s="308">
        <f t="shared" si="4"/>
        <v>0</v>
      </c>
      <c r="AE48" s="308">
        <f t="shared" si="4"/>
        <v>0</v>
      </c>
      <c r="AF48" s="308">
        <f t="shared" si="4"/>
        <v>0</v>
      </c>
      <c r="AG48" s="308">
        <f t="shared" si="4"/>
        <v>0</v>
      </c>
      <c r="AH48" s="308">
        <f t="shared" si="4"/>
        <v>0</v>
      </c>
      <c r="AI48" s="308">
        <f t="shared" si="4"/>
        <v>0</v>
      </c>
      <c r="AJ48" s="308">
        <f t="shared" si="4"/>
        <v>0</v>
      </c>
      <c r="AK48" s="308">
        <f t="shared" si="4"/>
        <v>0</v>
      </c>
      <c r="AL48" s="308">
        <f t="shared" si="4"/>
        <v>0</v>
      </c>
      <c r="AM48" s="308">
        <f t="shared" si="4"/>
        <v>0</v>
      </c>
      <c r="AN48" s="308">
        <f t="shared" si="4"/>
        <v>0</v>
      </c>
      <c r="AO48" s="308">
        <f t="shared" si="4"/>
        <v>0</v>
      </c>
      <c r="AP48" s="308">
        <f t="shared" si="4"/>
        <v>0</v>
      </c>
      <c r="AQ48" s="308">
        <f t="shared" si="4"/>
        <v>0</v>
      </c>
      <c r="AR48" s="308">
        <f t="shared" si="4"/>
        <v>0</v>
      </c>
      <c r="AS48" s="308">
        <f t="shared" si="4"/>
        <v>0</v>
      </c>
      <c r="AT48" s="308">
        <f t="shared" si="4"/>
        <v>0</v>
      </c>
      <c r="AU48" s="308">
        <f t="shared" si="4"/>
        <v>0</v>
      </c>
      <c r="AV48" s="308">
        <f t="shared" si="4"/>
        <v>0</v>
      </c>
      <c r="AW48" s="308">
        <f t="shared" si="4"/>
        <v>0</v>
      </c>
      <c r="AX48" s="308">
        <f t="shared" si="4"/>
        <v>0</v>
      </c>
      <c r="AY48" s="308">
        <f>$H46*AZ47</f>
        <v>0</v>
      </c>
      <c r="AZ48" s="308">
        <f>$H46*AZ47</f>
        <v>0</v>
      </c>
    </row>
    <row r="49" spans="1:52" x14ac:dyDescent="0.25">
      <c r="A49" s="308"/>
      <c r="B49" s="308"/>
      <c r="C49" s="308"/>
      <c r="D49" s="308"/>
      <c r="E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c r="AJ49" s="308"/>
      <c r="AK49" s="308"/>
      <c r="AL49" s="308"/>
      <c r="AM49" s="308"/>
      <c r="AN49" s="308"/>
      <c r="AO49" s="308"/>
      <c r="AP49" s="308"/>
      <c r="AQ49" s="308"/>
      <c r="AR49" s="308"/>
      <c r="AS49" s="308"/>
      <c r="AT49" s="308"/>
      <c r="AU49" s="308"/>
      <c r="AV49" s="308"/>
      <c r="AW49" s="308"/>
    </row>
    <row r="50" spans="1:52" x14ac:dyDescent="0.25">
      <c r="A50" s="308"/>
      <c r="B50" s="308"/>
      <c r="C50" s="308"/>
      <c r="D50" s="308"/>
      <c r="E50" s="308" t="s">
        <v>1057</v>
      </c>
      <c r="G50" s="308" t="s">
        <v>467</v>
      </c>
      <c r="H50" s="415">
        <f>SUM(I50:AZ50)</f>
        <v>0.16093036730041013</v>
      </c>
      <c r="I50" s="416">
        <f>'Discount Calc'!I$11*I47</f>
        <v>0</v>
      </c>
      <c r="J50" s="416">
        <f>'Discount Calc'!J$11*J47</f>
        <v>0</v>
      </c>
      <c r="K50" s="416">
        <f>'Discount Calc'!K$11*K47</f>
        <v>0</v>
      </c>
      <c r="L50" s="416">
        <f>'Discount Calc'!L$11*L47</f>
        <v>0</v>
      </c>
      <c r="M50" s="416">
        <f>'Discount Calc'!M$11*M47</f>
        <v>0</v>
      </c>
      <c r="N50" s="416">
        <f>'Discount Calc'!N$11*N47</f>
        <v>0</v>
      </c>
      <c r="O50" s="416">
        <f>'Discount Calc'!O$11*O47</f>
        <v>0</v>
      </c>
      <c r="P50" s="416">
        <f>'Discount Calc'!P$11*P47</f>
        <v>0</v>
      </c>
      <c r="Q50" s="416">
        <f>'Discount Calc'!Q$11*Q47</f>
        <v>0</v>
      </c>
      <c r="R50" s="416">
        <f>'Discount Calc'!R$11*R47</f>
        <v>0</v>
      </c>
      <c r="S50" s="416">
        <f>'Discount Calc'!S$11*S47</f>
        <v>0</v>
      </c>
      <c r="T50" s="416">
        <f>'Discount Calc'!T$11*T47</f>
        <v>0</v>
      </c>
      <c r="U50" s="416">
        <f>'Discount Calc'!U$11*U47</f>
        <v>0</v>
      </c>
      <c r="V50" s="416">
        <f>'Discount Calc'!V$11*V47</f>
        <v>0</v>
      </c>
      <c r="W50" s="416">
        <f>'Discount Calc'!W$11*W47</f>
        <v>0</v>
      </c>
      <c r="X50" s="416">
        <f>'Discount Calc'!X$11*X47</f>
        <v>0</v>
      </c>
      <c r="Y50" s="416">
        <f>'Discount Calc'!Y$11*Y47</f>
        <v>0</v>
      </c>
      <c r="Z50" s="416">
        <f>'Discount Calc'!Z$11*Z47</f>
        <v>0</v>
      </c>
      <c r="AA50" s="416">
        <f>'Discount Calc'!AA$11*AA47</f>
        <v>0</v>
      </c>
      <c r="AB50" s="416">
        <f>'Discount Calc'!AB$11*AB47</f>
        <v>0</v>
      </c>
      <c r="AC50" s="416">
        <f>'Discount Calc'!AC$11*AC47</f>
        <v>0</v>
      </c>
      <c r="AD50" s="416">
        <f>'Discount Calc'!AD$11*AD47</f>
        <v>0</v>
      </c>
      <c r="AE50" s="416">
        <f>'Discount Calc'!AE$11*AE47</f>
        <v>0</v>
      </c>
      <c r="AF50" s="416">
        <f>'Discount Calc'!AF$11*AF47</f>
        <v>0</v>
      </c>
      <c r="AG50" s="416">
        <f>'Discount Calc'!AG$11*AG47</f>
        <v>0</v>
      </c>
      <c r="AH50" s="416">
        <f>'Discount Calc'!AH$11*AH47</f>
        <v>0</v>
      </c>
      <c r="AI50" s="416">
        <f>'Discount Calc'!AI$11*AI47</f>
        <v>0</v>
      </c>
      <c r="AJ50" s="416">
        <f>'Discount Calc'!AJ$11*AJ47</f>
        <v>0.16093036730041013</v>
      </c>
      <c r="AK50" s="416">
        <f>'Discount Calc'!AK$11*AK47</f>
        <v>0</v>
      </c>
      <c r="AL50" s="416">
        <f>'Discount Calc'!AL$11*AL47</f>
        <v>0</v>
      </c>
      <c r="AM50" s="416">
        <f>'Discount Calc'!AM$11*AM47</f>
        <v>0</v>
      </c>
      <c r="AN50" s="416">
        <f>'Discount Calc'!AN$11*AN47</f>
        <v>0</v>
      </c>
      <c r="AO50" s="416">
        <f>'Discount Calc'!AO$11*AO47</f>
        <v>0</v>
      </c>
      <c r="AP50" s="416">
        <f>'Discount Calc'!AP$11*AP47</f>
        <v>0</v>
      </c>
      <c r="AQ50" s="416">
        <f>'Discount Calc'!AQ$11*AQ47</f>
        <v>0</v>
      </c>
      <c r="AR50" s="416">
        <f>'Discount Calc'!AR$11*AR47</f>
        <v>0</v>
      </c>
      <c r="AS50" s="416">
        <f>'Discount Calc'!AS$11*AS47</f>
        <v>0</v>
      </c>
      <c r="AT50" s="416">
        <f>'Discount Calc'!AT$11*AT47</f>
        <v>0</v>
      </c>
      <c r="AU50" s="416">
        <f>'Discount Calc'!AU$11*AU47</f>
        <v>0</v>
      </c>
      <c r="AV50" s="416">
        <f>'Discount Calc'!AV$11*AV47</f>
        <v>0</v>
      </c>
      <c r="AW50" s="416">
        <f>'Discount Calc'!AW$11*AW47</f>
        <v>0</v>
      </c>
      <c r="AX50" s="416">
        <f>'Discount Calc'!AX$11*AX47</f>
        <v>0</v>
      </c>
      <c r="AY50" s="416">
        <f>'Discount Calc'!AZ$11*AZ47</f>
        <v>0</v>
      </c>
      <c r="AZ50" s="416">
        <f>'Discount Calc'!AZ$11*AZ47</f>
        <v>0</v>
      </c>
    </row>
    <row r="51" spans="1:52" x14ac:dyDescent="0.25">
      <c r="E51" s="308" t="s">
        <v>1086</v>
      </c>
      <c r="G51" s="308" t="s">
        <v>1087</v>
      </c>
      <c r="H51" s="308">
        <f>H46*H50</f>
        <v>0</v>
      </c>
    </row>
    <row r="52" spans="1:52" x14ac:dyDescent="0.25">
      <c r="E52" s="308"/>
      <c r="G52" s="308"/>
      <c r="H52" s="308"/>
    </row>
    <row r="53" spans="1:52" x14ac:dyDescent="0.25">
      <c r="A53" s="308"/>
      <c r="B53" s="308"/>
      <c r="C53" s="308"/>
      <c r="D53" s="308"/>
      <c r="E53" s="308" t="str">
        <f>E34&amp;" Remaining Capital Value In Final Year, PV Discounted"</f>
        <v>Enter Asset Name Remaining Capital Value In Final Year, PV Discounted</v>
      </c>
      <c r="G53" s="308" t="s">
        <v>1083</v>
      </c>
      <c r="H53" s="308">
        <f xml:space="preserve"> SUM( I53:AZ53 )</f>
        <v>0</v>
      </c>
      <c r="I53" s="308">
        <f t="shared" ref="I53:AX53" si="5">$H51*I47</f>
        <v>0</v>
      </c>
      <c r="J53" s="308">
        <f t="shared" si="5"/>
        <v>0</v>
      </c>
      <c r="K53" s="308">
        <f t="shared" si="5"/>
        <v>0</v>
      </c>
      <c r="L53" s="308">
        <f t="shared" si="5"/>
        <v>0</v>
      </c>
      <c r="M53" s="308">
        <f t="shared" si="5"/>
        <v>0</v>
      </c>
      <c r="N53" s="308">
        <f t="shared" si="5"/>
        <v>0</v>
      </c>
      <c r="O53" s="308">
        <f t="shared" si="5"/>
        <v>0</v>
      </c>
      <c r="P53" s="308">
        <f t="shared" si="5"/>
        <v>0</v>
      </c>
      <c r="Q53" s="308">
        <f t="shared" si="5"/>
        <v>0</v>
      </c>
      <c r="R53" s="308">
        <f t="shared" si="5"/>
        <v>0</v>
      </c>
      <c r="S53" s="308">
        <f t="shared" si="5"/>
        <v>0</v>
      </c>
      <c r="T53" s="308">
        <f t="shared" si="5"/>
        <v>0</v>
      </c>
      <c r="U53" s="308">
        <f t="shared" si="5"/>
        <v>0</v>
      </c>
      <c r="V53" s="308">
        <f t="shared" si="5"/>
        <v>0</v>
      </c>
      <c r="W53" s="308">
        <f t="shared" si="5"/>
        <v>0</v>
      </c>
      <c r="X53" s="308">
        <f t="shared" si="5"/>
        <v>0</v>
      </c>
      <c r="Y53" s="308">
        <f t="shared" si="5"/>
        <v>0</v>
      </c>
      <c r="Z53" s="308">
        <f t="shared" si="5"/>
        <v>0</v>
      </c>
      <c r="AA53" s="308">
        <f t="shared" si="5"/>
        <v>0</v>
      </c>
      <c r="AB53" s="308">
        <f t="shared" si="5"/>
        <v>0</v>
      </c>
      <c r="AC53" s="308">
        <f t="shared" si="5"/>
        <v>0</v>
      </c>
      <c r="AD53" s="308">
        <f t="shared" si="5"/>
        <v>0</v>
      </c>
      <c r="AE53" s="308">
        <f t="shared" si="5"/>
        <v>0</v>
      </c>
      <c r="AF53" s="308">
        <f t="shared" si="5"/>
        <v>0</v>
      </c>
      <c r="AG53" s="308">
        <f t="shared" si="5"/>
        <v>0</v>
      </c>
      <c r="AH53" s="308">
        <f t="shared" si="5"/>
        <v>0</v>
      </c>
      <c r="AI53" s="308">
        <f t="shared" si="5"/>
        <v>0</v>
      </c>
      <c r="AJ53" s="308">
        <f t="shared" si="5"/>
        <v>0</v>
      </c>
      <c r="AK53" s="308">
        <f t="shared" si="5"/>
        <v>0</v>
      </c>
      <c r="AL53" s="308">
        <f t="shared" si="5"/>
        <v>0</v>
      </c>
      <c r="AM53" s="308">
        <f t="shared" si="5"/>
        <v>0</v>
      </c>
      <c r="AN53" s="308">
        <f t="shared" si="5"/>
        <v>0</v>
      </c>
      <c r="AO53" s="308">
        <f t="shared" si="5"/>
        <v>0</v>
      </c>
      <c r="AP53" s="308">
        <f t="shared" si="5"/>
        <v>0</v>
      </c>
      <c r="AQ53" s="308">
        <f t="shared" si="5"/>
        <v>0</v>
      </c>
      <c r="AR53" s="308">
        <f t="shared" si="5"/>
        <v>0</v>
      </c>
      <c r="AS53" s="308">
        <f t="shared" si="5"/>
        <v>0</v>
      </c>
      <c r="AT53" s="308">
        <f t="shared" si="5"/>
        <v>0</v>
      </c>
      <c r="AU53" s="308">
        <f t="shared" si="5"/>
        <v>0</v>
      </c>
      <c r="AV53" s="308">
        <f t="shared" si="5"/>
        <v>0</v>
      </c>
      <c r="AW53" s="308">
        <f t="shared" si="5"/>
        <v>0</v>
      </c>
      <c r="AX53" s="308">
        <f t="shared" si="5"/>
        <v>0</v>
      </c>
      <c r="AY53" s="308">
        <f>$H51*AZ47</f>
        <v>0</v>
      </c>
      <c r="AZ53" s="308">
        <f>$H51*AZ47</f>
        <v>0</v>
      </c>
    </row>
    <row r="55" spans="1:52" x14ac:dyDescent="0.25">
      <c r="A55" s="19" t="s">
        <v>1089</v>
      </c>
      <c r="C55" s="19"/>
      <c r="E55" s="329" t="str">
        <f>'Project Inputs'!H36</f>
        <v>Enter Asset Name</v>
      </c>
      <c r="H55" s="413"/>
    </row>
    <row r="56" spans="1:52" x14ac:dyDescent="0.25">
      <c r="A56" s="19"/>
      <c r="C56" s="19"/>
      <c r="H56" s="413"/>
    </row>
    <row r="57" spans="1:52" x14ac:dyDescent="0.25">
      <c r="E57" s="414" t="str">
        <f>'Project Inputs'!E37</f>
        <v>Expected Lifespan of Asset</v>
      </c>
      <c r="G57" s="414" t="str">
        <f>'Project Inputs'!G37</f>
        <v>years</v>
      </c>
      <c r="H57" s="414"/>
    </row>
    <row r="58" spans="1:52" x14ac:dyDescent="0.25">
      <c r="E58" s="414" t="str">
        <f>'Project Inputs'!E38</f>
        <v>Last purchase year</v>
      </c>
      <c r="G58" s="414" t="str">
        <f>'Project Inputs'!G38</f>
        <v>year</v>
      </c>
      <c r="H58" s="414">
        <f>'Project Inputs'!H38</f>
        <v>0</v>
      </c>
    </row>
    <row r="59" spans="1:52" x14ac:dyDescent="0.25">
      <c r="E59" s="414" t="str">
        <f>'Project Inputs'!E39</f>
        <v>Analysis End Year</v>
      </c>
      <c r="G59" s="414" t="str">
        <f>'Project Inputs'!G39</f>
        <v>year</v>
      </c>
      <c r="H59" s="414">
        <f>'Project Inputs'!H39</f>
        <v>2047</v>
      </c>
    </row>
    <row r="60" spans="1:52" x14ac:dyDescent="0.25">
      <c r="E60" s="414" t="str">
        <f>'Project Inputs'!E40</f>
        <v>Item Capital Cost</v>
      </c>
      <c r="G60" s="414" t="str">
        <f>'Project Inputs'!G40</f>
        <v>2020$</v>
      </c>
      <c r="H60" s="414">
        <f>'Project Inputs'!H40</f>
        <v>0</v>
      </c>
    </row>
    <row r="61" spans="1:52" x14ac:dyDescent="0.25">
      <c r="E61" s="308"/>
      <c r="G61" s="308"/>
      <c r="H61" s="308"/>
    </row>
    <row r="62" spans="1:52" x14ac:dyDescent="0.25">
      <c r="A62" s="308"/>
      <c r="B62" s="308"/>
      <c r="C62" s="308"/>
      <c r="D62" s="308"/>
      <c r="E62" s="308" t="s">
        <v>1078</v>
      </c>
      <c r="G62" s="308" t="s">
        <v>748</v>
      </c>
      <c r="H62" s="308">
        <f>H59-H58</f>
        <v>2047</v>
      </c>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c r="AJ62" s="308"/>
      <c r="AK62" s="308"/>
      <c r="AL62" s="308"/>
      <c r="AM62" s="308"/>
      <c r="AN62" s="308"/>
      <c r="AO62" s="308"/>
      <c r="AP62" s="308"/>
      <c r="AQ62" s="308"/>
      <c r="AR62" s="308"/>
      <c r="AS62" s="308"/>
      <c r="AT62" s="308"/>
      <c r="AU62" s="308"/>
      <c r="AV62" s="308"/>
      <c r="AW62" s="308"/>
    </row>
    <row r="63" spans="1:52" x14ac:dyDescent="0.25">
      <c r="A63" s="308"/>
      <c r="B63" s="308"/>
      <c r="C63" s="308"/>
      <c r="D63" s="308"/>
      <c r="E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c r="AJ63" s="308"/>
      <c r="AK63" s="308"/>
      <c r="AL63" s="308"/>
      <c r="AM63" s="308"/>
      <c r="AN63" s="308"/>
      <c r="AO63" s="308"/>
      <c r="AP63" s="308"/>
      <c r="AQ63" s="308"/>
      <c r="AR63" s="308"/>
      <c r="AS63" s="308"/>
      <c r="AT63" s="308"/>
      <c r="AU63" s="308"/>
      <c r="AV63" s="308"/>
      <c r="AW63" s="308"/>
    </row>
    <row r="64" spans="1:52" x14ac:dyDescent="0.25">
      <c r="A64" s="308"/>
      <c r="B64" s="308"/>
      <c r="C64" s="308"/>
      <c r="D64" s="308"/>
      <c r="E64" s="308" t="s">
        <v>1079</v>
      </c>
      <c r="G64" s="308" t="s">
        <v>1080</v>
      </c>
      <c r="H64" s="308">
        <f>IF(H57=0,0,H60/H57)</f>
        <v>0</v>
      </c>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c r="AJ64" s="308"/>
      <c r="AK64" s="308"/>
      <c r="AL64" s="308"/>
      <c r="AM64" s="308"/>
      <c r="AN64" s="308"/>
      <c r="AO64" s="308"/>
      <c r="AP64" s="308"/>
      <c r="AQ64" s="308"/>
      <c r="AR64" s="308"/>
      <c r="AS64" s="308"/>
      <c r="AT64" s="308"/>
      <c r="AU64" s="308"/>
      <c r="AV64" s="308"/>
      <c r="AW64" s="308"/>
    </row>
    <row r="65" spans="1:52" x14ac:dyDescent="0.25">
      <c r="A65" s="308"/>
      <c r="B65" s="308"/>
      <c r="C65" s="308"/>
      <c r="D65" s="308"/>
      <c r="E65" s="308" t="s">
        <v>1081</v>
      </c>
      <c r="G65" s="308" t="s">
        <v>1083</v>
      </c>
      <c r="H65" s="308">
        <f>H64*H62</f>
        <v>0</v>
      </c>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c r="AK65" s="308"/>
      <c r="AL65" s="308"/>
      <c r="AM65" s="308"/>
      <c r="AN65" s="308"/>
      <c r="AO65" s="308"/>
      <c r="AP65" s="308"/>
      <c r="AQ65" s="308"/>
      <c r="AR65" s="308"/>
      <c r="AS65" s="308"/>
      <c r="AT65" s="308"/>
      <c r="AU65" s="308"/>
      <c r="AV65" s="308"/>
      <c r="AW65" s="308"/>
    </row>
    <row r="66" spans="1:52" x14ac:dyDescent="0.25">
      <c r="A66" s="308"/>
      <c r="B66" s="308"/>
      <c r="C66" s="308"/>
      <c r="D66" s="308"/>
      <c r="E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c r="AK66" s="308"/>
      <c r="AL66" s="308"/>
      <c r="AM66" s="308"/>
      <c r="AN66" s="308"/>
      <c r="AO66" s="308"/>
      <c r="AP66" s="308"/>
      <c r="AQ66" s="308"/>
      <c r="AR66" s="308"/>
      <c r="AS66" s="308"/>
      <c r="AT66" s="308"/>
      <c r="AU66" s="308"/>
      <c r="AV66" s="308"/>
      <c r="AW66" s="308"/>
    </row>
    <row r="67" spans="1:52" x14ac:dyDescent="0.25">
      <c r="A67" s="308"/>
      <c r="B67" s="308"/>
      <c r="C67" s="308"/>
      <c r="D67" s="308"/>
      <c r="E67" s="308" t="s">
        <v>1082</v>
      </c>
      <c r="G67" s="308" t="s">
        <v>1083</v>
      </c>
      <c r="H67" s="308">
        <f>H60-H65</f>
        <v>0</v>
      </c>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row>
    <row r="68" spans="1:52" x14ac:dyDescent="0.25">
      <c r="A68" s="308"/>
      <c r="B68" s="308"/>
      <c r="C68" s="308"/>
      <c r="D68" s="308"/>
      <c r="E68" s="308" t="s">
        <v>1084</v>
      </c>
      <c r="G68" s="308" t="s">
        <v>1085</v>
      </c>
      <c r="H68" s="308">
        <f>SUM(I68:AZ68)</f>
        <v>1</v>
      </c>
      <c r="I68" s="308">
        <f t="shared" ref="I68:AX68" si="6">IF(I$2=$H59,1,0)</f>
        <v>0</v>
      </c>
      <c r="J68" s="308">
        <f t="shared" si="6"/>
        <v>0</v>
      </c>
      <c r="K68" s="308">
        <f t="shared" si="6"/>
        <v>0</v>
      </c>
      <c r="L68" s="308">
        <f t="shared" si="6"/>
        <v>0</v>
      </c>
      <c r="M68" s="308">
        <f t="shared" si="6"/>
        <v>0</v>
      </c>
      <c r="N68" s="308">
        <f t="shared" si="6"/>
        <v>0</v>
      </c>
      <c r="O68" s="308">
        <f t="shared" si="6"/>
        <v>0</v>
      </c>
      <c r="P68" s="308">
        <f t="shared" si="6"/>
        <v>0</v>
      </c>
      <c r="Q68" s="308">
        <f t="shared" si="6"/>
        <v>0</v>
      </c>
      <c r="R68" s="308">
        <f t="shared" si="6"/>
        <v>0</v>
      </c>
      <c r="S68" s="308">
        <f t="shared" si="6"/>
        <v>0</v>
      </c>
      <c r="T68" s="308">
        <f t="shared" si="6"/>
        <v>0</v>
      </c>
      <c r="U68" s="308">
        <f t="shared" si="6"/>
        <v>0</v>
      </c>
      <c r="V68" s="308">
        <f t="shared" si="6"/>
        <v>0</v>
      </c>
      <c r="W68" s="308">
        <f t="shared" si="6"/>
        <v>0</v>
      </c>
      <c r="X68" s="308">
        <f t="shared" si="6"/>
        <v>0</v>
      </c>
      <c r="Y68" s="308">
        <f t="shared" si="6"/>
        <v>0</v>
      </c>
      <c r="Z68" s="308">
        <f t="shared" si="6"/>
        <v>0</v>
      </c>
      <c r="AA68" s="308">
        <f t="shared" si="6"/>
        <v>0</v>
      </c>
      <c r="AB68" s="308">
        <f t="shared" si="6"/>
        <v>0</v>
      </c>
      <c r="AC68" s="308">
        <f t="shared" si="6"/>
        <v>0</v>
      </c>
      <c r="AD68" s="308">
        <f t="shared" si="6"/>
        <v>0</v>
      </c>
      <c r="AE68" s="308">
        <f t="shared" si="6"/>
        <v>0</v>
      </c>
      <c r="AF68" s="308">
        <f t="shared" si="6"/>
        <v>0</v>
      </c>
      <c r="AG68" s="308">
        <f t="shared" si="6"/>
        <v>0</v>
      </c>
      <c r="AH68" s="308">
        <f t="shared" si="6"/>
        <v>0</v>
      </c>
      <c r="AI68" s="308">
        <f t="shared" si="6"/>
        <v>0</v>
      </c>
      <c r="AJ68" s="308">
        <f t="shared" si="6"/>
        <v>1</v>
      </c>
      <c r="AK68" s="308">
        <f t="shared" si="6"/>
        <v>0</v>
      </c>
      <c r="AL68" s="308">
        <f t="shared" si="6"/>
        <v>0</v>
      </c>
      <c r="AM68" s="308">
        <f t="shared" si="6"/>
        <v>0</v>
      </c>
      <c r="AN68" s="308">
        <f t="shared" si="6"/>
        <v>0</v>
      </c>
      <c r="AO68" s="308">
        <f t="shared" si="6"/>
        <v>0</v>
      </c>
      <c r="AP68" s="308">
        <f t="shared" si="6"/>
        <v>0</v>
      </c>
      <c r="AQ68" s="308">
        <f t="shared" si="6"/>
        <v>0</v>
      </c>
      <c r="AR68" s="308">
        <f t="shared" si="6"/>
        <v>0</v>
      </c>
      <c r="AS68" s="308">
        <f t="shared" si="6"/>
        <v>0</v>
      </c>
      <c r="AT68" s="308">
        <f t="shared" si="6"/>
        <v>0</v>
      </c>
      <c r="AU68" s="308">
        <f t="shared" si="6"/>
        <v>0</v>
      </c>
      <c r="AV68" s="308">
        <f t="shared" si="6"/>
        <v>0</v>
      </c>
      <c r="AW68" s="308">
        <f t="shared" si="6"/>
        <v>0</v>
      </c>
      <c r="AX68" s="308">
        <f t="shared" si="6"/>
        <v>0</v>
      </c>
      <c r="AY68" s="308">
        <f>IF(AZ$2=$H59,1,0)</f>
        <v>0</v>
      </c>
      <c r="AZ68" s="308">
        <f>IF(AZ$2=$H59,1,0)</f>
        <v>0</v>
      </c>
    </row>
    <row r="69" spans="1:52" x14ac:dyDescent="0.25">
      <c r="A69" s="308"/>
      <c r="B69" s="308"/>
      <c r="C69" s="308"/>
      <c r="D69" s="308"/>
      <c r="E69" s="308" t="str">
        <f>E55&amp;" Remaining Capital Value In Final Year, PV Not Discounted"</f>
        <v>Enter Asset Name Remaining Capital Value In Final Year, PV Not Discounted</v>
      </c>
      <c r="G69" s="308" t="s">
        <v>1083</v>
      </c>
      <c r="H69" s="308">
        <f xml:space="preserve"> SUM( I69:AZ69 )</f>
        <v>0</v>
      </c>
      <c r="I69" s="308">
        <f t="shared" ref="I69:AX69" si="7">$H67*I68</f>
        <v>0</v>
      </c>
      <c r="J69" s="308">
        <f t="shared" si="7"/>
        <v>0</v>
      </c>
      <c r="K69" s="308">
        <f t="shared" si="7"/>
        <v>0</v>
      </c>
      <c r="L69" s="308">
        <f t="shared" si="7"/>
        <v>0</v>
      </c>
      <c r="M69" s="308">
        <f t="shared" si="7"/>
        <v>0</v>
      </c>
      <c r="N69" s="308">
        <f t="shared" si="7"/>
        <v>0</v>
      </c>
      <c r="O69" s="308">
        <f t="shared" si="7"/>
        <v>0</v>
      </c>
      <c r="P69" s="308">
        <f t="shared" si="7"/>
        <v>0</v>
      </c>
      <c r="Q69" s="308">
        <f t="shared" si="7"/>
        <v>0</v>
      </c>
      <c r="R69" s="308">
        <f t="shared" si="7"/>
        <v>0</v>
      </c>
      <c r="S69" s="308">
        <f t="shared" si="7"/>
        <v>0</v>
      </c>
      <c r="T69" s="308">
        <f t="shared" si="7"/>
        <v>0</v>
      </c>
      <c r="U69" s="308">
        <f t="shared" si="7"/>
        <v>0</v>
      </c>
      <c r="V69" s="308">
        <f t="shared" si="7"/>
        <v>0</v>
      </c>
      <c r="W69" s="308">
        <f t="shared" si="7"/>
        <v>0</v>
      </c>
      <c r="X69" s="308">
        <f t="shared" si="7"/>
        <v>0</v>
      </c>
      <c r="Y69" s="308">
        <f t="shared" si="7"/>
        <v>0</v>
      </c>
      <c r="Z69" s="308">
        <f t="shared" si="7"/>
        <v>0</v>
      </c>
      <c r="AA69" s="308">
        <f t="shared" si="7"/>
        <v>0</v>
      </c>
      <c r="AB69" s="308">
        <f t="shared" si="7"/>
        <v>0</v>
      </c>
      <c r="AC69" s="308">
        <f t="shared" si="7"/>
        <v>0</v>
      </c>
      <c r="AD69" s="308">
        <f t="shared" si="7"/>
        <v>0</v>
      </c>
      <c r="AE69" s="308">
        <f t="shared" si="7"/>
        <v>0</v>
      </c>
      <c r="AF69" s="308">
        <f t="shared" si="7"/>
        <v>0</v>
      </c>
      <c r="AG69" s="308">
        <f t="shared" si="7"/>
        <v>0</v>
      </c>
      <c r="AH69" s="308">
        <f t="shared" si="7"/>
        <v>0</v>
      </c>
      <c r="AI69" s="308">
        <f t="shared" si="7"/>
        <v>0</v>
      </c>
      <c r="AJ69" s="308">
        <f t="shared" si="7"/>
        <v>0</v>
      </c>
      <c r="AK69" s="308">
        <f t="shared" si="7"/>
        <v>0</v>
      </c>
      <c r="AL69" s="308">
        <f t="shared" si="7"/>
        <v>0</v>
      </c>
      <c r="AM69" s="308">
        <f t="shared" si="7"/>
        <v>0</v>
      </c>
      <c r="AN69" s="308">
        <f t="shared" si="7"/>
        <v>0</v>
      </c>
      <c r="AO69" s="308">
        <f t="shared" si="7"/>
        <v>0</v>
      </c>
      <c r="AP69" s="308">
        <f t="shared" si="7"/>
        <v>0</v>
      </c>
      <c r="AQ69" s="308">
        <f t="shared" si="7"/>
        <v>0</v>
      </c>
      <c r="AR69" s="308">
        <f t="shared" si="7"/>
        <v>0</v>
      </c>
      <c r="AS69" s="308">
        <f t="shared" si="7"/>
        <v>0</v>
      </c>
      <c r="AT69" s="308">
        <f t="shared" si="7"/>
        <v>0</v>
      </c>
      <c r="AU69" s="308">
        <f t="shared" si="7"/>
        <v>0</v>
      </c>
      <c r="AV69" s="308">
        <f t="shared" si="7"/>
        <v>0</v>
      </c>
      <c r="AW69" s="308">
        <f t="shared" si="7"/>
        <v>0</v>
      </c>
      <c r="AX69" s="308">
        <f t="shared" si="7"/>
        <v>0</v>
      </c>
      <c r="AY69" s="308">
        <f>$H67*AZ68</f>
        <v>0</v>
      </c>
      <c r="AZ69" s="308">
        <f>$H67*AZ68</f>
        <v>0</v>
      </c>
    </row>
    <row r="70" spans="1:52" x14ac:dyDescent="0.25">
      <c r="A70" s="308"/>
      <c r="B70" s="308"/>
      <c r="C70" s="308"/>
      <c r="D70" s="308"/>
      <c r="E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308"/>
      <c r="AK70" s="308"/>
      <c r="AL70" s="308"/>
      <c r="AM70" s="308"/>
      <c r="AN70" s="308"/>
      <c r="AO70" s="308"/>
      <c r="AP70" s="308"/>
      <c r="AQ70" s="308"/>
      <c r="AR70" s="308"/>
      <c r="AS70" s="308"/>
      <c r="AT70" s="308"/>
      <c r="AU70" s="308"/>
      <c r="AV70" s="308"/>
      <c r="AW70" s="308"/>
    </row>
    <row r="71" spans="1:52" x14ac:dyDescent="0.25">
      <c r="A71" s="308"/>
      <c r="B71" s="308"/>
      <c r="C71" s="308"/>
      <c r="D71" s="308"/>
      <c r="E71" s="308" t="s">
        <v>1057</v>
      </c>
      <c r="G71" s="308" t="s">
        <v>467</v>
      </c>
      <c r="H71" s="415">
        <f>SUM(I71:AZ71)</f>
        <v>0.16093036730041013</v>
      </c>
      <c r="I71" s="416">
        <f>'Discount Calc'!I$11*I68</f>
        <v>0</v>
      </c>
      <c r="J71" s="416">
        <f>'Discount Calc'!J$11*J68</f>
        <v>0</v>
      </c>
      <c r="K71" s="416">
        <f>'Discount Calc'!K$11*K68</f>
        <v>0</v>
      </c>
      <c r="L71" s="416">
        <f>'Discount Calc'!L$11*L68</f>
        <v>0</v>
      </c>
      <c r="M71" s="416">
        <f>'Discount Calc'!M$11*M68</f>
        <v>0</v>
      </c>
      <c r="N71" s="416">
        <f>'Discount Calc'!N$11*N68</f>
        <v>0</v>
      </c>
      <c r="O71" s="416">
        <f>'Discount Calc'!O$11*O68</f>
        <v>0</v>
      </c>
      <c r="P71" s="416">
        <f>'Discount Calc'!P$11*P68</f>
        <v>0</v>
      </c>
      <c r="Q71" s="416">
        <f>'Discount Calc'!Q$11*Q68</f>
        <v>0</v>
      </c>
      <c r="R71" s="416">
        <f>'Discount Calc'!R$11*R68</f>
        <v>0</v>
      </c>
      <c r="S71" s="416">
        <f>'Discount Calc'!S$11*S68</f>
        <v>0</v>
      </c>
      <c r="T71" s="416">
        <f>'Discount Calc'!T$11*T68</f>
        <v>0</v>
      </c>
      <c r="U71" s="416">
        <f>'Discount Calc'!U$11*U68</f>
        <v>0</v>
      </c>
      <c r="V71" s="416">
        <f>'Discount Calc'!V$11*V68</f>
        <v>0</v>
      </c>
      <c r="W71" s="416">
        <f>'Discount Calc'!W$11*W68</f>
        <v>0</v>
      </c>
      <c r="X71" s="416">
        <f>'Discount Calc'!X$11*X68</f>
        <v>0</v>
      </c>
      <c r="Y71" s="416">
        <f>'Discount Calc'!Y$11*Y68</f>
        <v>0</v>
      </c>
      <c r="Z71" s="416">
        <f>'Discount Calc'!Z$11*Z68</f>
        <v>0</v>
      </c>
      <c r="AA71" s="416">
        <f>'Discount Calc'!AA$11*AA68</f>
        <v>0</v>
      </c>
      <c r="AB71" s="416">
        <f>'Discount Calc'!AB$11*AB68</f>
        <v>0</v>
      </c>
      <c r="AC71" s="416">
        <f>'Discount Calc'!AC$11*AC68</f>
        <v>0</v>
      </c>
      <c r="AD71" s="416">
        <f>'Discount Calc'!AD$11*AD68</f>
        <v>0</v>
      </c>
      <c r="AE71" s="416">
        <f>'Discount Calc'!AE$11*AE68</f>
        <v>0</v>
      </c>
      <c r="AF71" s="416">
        <f>'Discount Calc'!AF$11*AF68</f>
        <v>0</v>
      </c>
      <c r="AG71" s="416">
        <f>'Discount Calc'!AG$11*AG68</f>
        <v>0</v>
      </c>
      <c r="AH71" s="416">
        <f>'Discount Calc'!AH$11*AH68</f>
        <v>0</v>
      </c>
      <c r="AI71" s="416">
        <f>'Discount Calc'!AI$11*AI68</f>
        <v>0</v>
      </c>
      <c r="AJ71" s="416">
        <f>'Discount Calc'!AJ$11*AJ68</f>
        <v>0.16093036730041013</v>
      </c>
      <c r="AK71" s="416">
        <f>'Discount Calc'!AK$11*AK68</f>
        <v>0</v>
      </c>
      <c r="AL71" s="416">
        <f>'Discount Calc'!AL$11*AL68</f>
        <v>0</v>
      </c>
      <c r="AM71" s="416">
        <f>'Discount Calc'!AM$11*AM68</f>
        <v>0</v>
      </c>
      <c r="AN71" s="416">
        <f>'Discount Calc'!AN$11*AN68</f>
        <v>0</v>
      </c>
      <c r="AO71" s="416">
        <f>'Discount Calc'!AO$11*AO68</f>
        <v>0</v>
      </c>
      <c r="AP71" s="416">
        <f>'Discount Calc'!AP$11*AP68</f>
        <v>0</v>
      </c>
      <c r="AQ71" s="416">
        <f>'Discount Calc'!AQ$11*AQ68</f>
        <v>0</v>
      </c>
      <c r="AR71" s="416">
        <f>'Discount Calc'!AR$11*AR68</f>
        <v>0</v>
      </c>
      <c r="AS71" s="416">
        <f>'Discount Calc'!AS$11*AS68</f>
        <v>0</v>
      </c>
      <c r="AT71" s="416">
        <f>'Discount Calc'!AT$11*AT68</f>
        <v>0</v>
      </c>
      <c r="AU71" s="416">
        <f>'Discount Calc'!AU$11*AU68</f>
        <v>0</v>
      </c>
      <c r="AV71" s="416">
        <f>'Discount Calc'!AV$11*AV68</f>
        <v>0</v>
      </c>
      <c r="AW71" s="416">
        <f>'Discount Calc'!AW$11*AW68</f>
        <v>0</v>
      </c>
      <c r="AX71" s="416">
        <f>'Discount Calc'!AX$11*AX68</f>
        <v>0</v>
      </c>
      <c r="AY71" s="416">
        <f>'Discount Calc'!AZ$11*AZ68</f>
        <v>0</v>
      </c>
      <c r="AZ71" s="416">
        <f>'Discount Calc'!AZ$11*AZ68</f>
        <v>0</v>
      </c>
    </row>
    <row r="72" spans="1:52" x14ac:dyDescent="0.25">
      <c r="E72" s="308" t="s">
        <v>1086</v>
      </c>
      <c r="G72" s="308" t="s">
        <v>1087</v>
      </c>
      <c r="H72" s="308">
        <f>H67*H71</f>
        <v>0</v>
      </c>
    </row>
    <row r="73" spans="1:52" x14ac:dyDescent="0.25">
      <c r="E73" s="308"/>
      <c r="G73" s="308"/>
      <c r="H73" s="308"/>
    </row>
    <row r="74" spans="1:52" x14ac:dyDescent="0.25">
      <c r="A74" s="308"/>
      <c r="B74" s="308"/>
      <c r="C74" s="308"/>
      <c r="D74" s="308"/>
      <c r="E74" s="308" t="str">
        <f>E55&amp;" Remaining Capital Value In Final Year, PV Discounted"</f>
        <v>Enter Asset Name Remaining Capital Value In Final Year, PV Discounted</v>
      </c>
      <c r="G74" s="308" t="s">
        <v>1083</v>
      </c>
      <c r="H74" s="308">
        <f xml:space="preserve"> SUM( I74:AZ74 )</f>
        <v>0</v>
      </c>
      <c r="I74" s="308">
        <f t="shared" ref="I74:AX74" si="8">$H72*I68</f>
        <v>0</v>
      </c>
      <c r="J74" s="308">
        <f t="shared" si="8"/>
        <v>0</v>
      </c>
      <c r="K74" s="308">
        <f t="shared" si="8"/>
        <v>0</v>
      </c>
      <c r="L74" s="308">
        <f t="shared" si="8"/>
        <v>0</v>
      </c>
      <c r="M74" s="308">
        <f t="shared" si="8"/>
        <v>0</v>
      </c>
      <c r="N74" s="308">
        <f t="shared" si="8"/>
        <v>0</v>
      </c>
      <c r="O74" s="308">
        <f t="shared" si="8"/>
        <v>0</v>
      </c>
      <c r="P74" s="308">
        <f t="shared" si="8"/>
        <v>0</v>
      </c>
      <c r="Q74" s="308">
        <f t="shared" si="8"/>
        <v>0</v>
      </c>
      <c r="R74" s="308">
        <f t="shared" si="8"/>
        <v>0</v>
      </c>
      <c r="S74" s="308">
        <f t="shared" si="8"/>
        <v>0</v>
      </c>
      <c r="T74" s="308">
        <f t="shared" si="8"/>
        <v>0</v>
      </c>
      <c r="U74" s="308">
        <f t="shared" si="8"/>
        <v>0</v>
      </c>
      <c r="V74" s="308">
        <f t="shared" si="8"/>
        <v>0</v>
      </c>
      <c r="W74" s="308">
        <f t="shared" si="8"/>
        <v>0</v>
      </c>
      <c r="X74" s="308">
        <f t="shared" si="8"/>
        <v>0</v>
      </c>
      <c r="Y74" s="308">
        <f t="shared" si="8"/>
        <v>0</v>
      </c>
      <c r="Z74" s="308">
        <f t="shared" si="8"/>
        <v>0</v>
      </c>
      <c r="AA74" s="308">
        <f t="shared" si="8"/>
        <v>0</v>
      </c>
      <c r="AB74" s="308">
        <f t="shared" si="8"/>
        <v>0</v>
      </c>
      <c r="AC74" s="308">
        <f t="shared" si="8"/>
        <v>0</v>
      </c>
      <c r="AD74" s="308">
        <f t="shared" si="8"/>
        <v>0</v>
      </c>
      <c r="AE74" s="308">
        <f t="shared" si="8"/>
        <v>0</v>
      </c>
      <c r="AF74" s="308">
        <f t="shared" si="8"/>
        <v>0</v>
      </c>
      <c r="AG74" s="308">
        <f t="shared" si="8"/>
        <v>0</v>
      </c>
      <c r="AH74" s="308">
        <f t="shared" si="8"/>
        <v>0</v>
      </c>
      <c r="AI74" s="308">
        <f t="shared" si="8"/>
        <v>0</v>
      </c>
      <c r="AJ74" s="308">
        <f t="shared" si="8"/>
        <v>0</v>
      </c>
      <c r="AK74" s="308">
        <f t="shared" si="8"/>
        <v>0</v>
      </c>
      <c r="AL74" s="308">
        <f t="shared" si="8"/>
        <v>0</v>
      </c>
      <c r="AM74" s="308">
        <f t="shared" si="8"/>
        <v>0</v>
      </c>
      <c r="AN74" s="308">
        <f t="shared" si="8"/>
        <v>0</v>
      </c>
      <c r="AO74" s="308">
        <f t="shared" si="8"/>
        <v>0</v>
      </c>
      <c r="AP74" s="308">
        <f t="shared" si="8"/>
        <v>0</v>
      </c>
      <c r="AQ74" s="308">
        <f t="shared" si="8"/>
        <v>0</v>
      </c>
      <c r="AR74" s="308">
        <f t="shared" si="8"/>
        <v>0</v>
      </c>
      <c r="AS74" s="308">
        <f t="shared" si="8"/>
        <v>0</v>
      </c>
      <c r="AT74" s="308">
        <f t="shared" si="8"/>
        <v>0</v>
      </c>
      <c r="AU74" s="308">
        <f t="shared" si="8"/>
        <v>0</v>
      </c>
      <c r="AV74" s="308">
        <f t="shared" si="8"/>
        <v>0</v>
      </c>
      <c r="AW74" s="308">
        <f t="shared" si="8"/>
        <v>0</v>
      </c>
      <c r="AX74" s="308">
        <f t="shared" si="8"/>
        <v>0</v>
      </c>
      <c r="AY74" s="308">
        <f>$H72*AZ68</f>
        <v>0</v>
      </c>
      <c r="AZ74" s="308">
        <f>$H72*AZ68</f>
        <v>0</v>
      </c>
    </row>
    <row r="76" spans="1:52" x14ac:dyDescent="0.25">
      <c r="A76" s="19" t="s">
        <v>1090</v>
      </c>
      <c r="C76" s="19"/>
      <c r="E76" s="329" t="str">
        <f>'Project Inputs'!H43</f>
        <v>Enter Asset Name</v>
      </c>
      <c r="H76" s="413"/>
    </row>
    <row r="77" spans="1:52" x14ac:dyDescent="0.25">
      <c r="A77" s="19"/>
      <c r="C77" s="19"/>
      <c r="H77" s="413"/>
    </row>
    <row r="78" spans="1:52" x14ac:dyDescent="0.25">
      <c r="E78" s="414" t="str">
        <f>'Project Inputs'!E44</f>
        <v>Expected Lifespan of Asset</v>
      </c>
      <c r="G78" s="414" t="str">
        <f>'Project Inputs'!G44</f>
        <v>years</v>
      </c>
      <c r="H78" s="414">
        <f>'Project Inputs'!H44</f>
        <v>0</v>
      </c>
    </row>
    <row r="79" spans="1:52" x14ac:dyDescent="0.25">
      <c r="E79" s="414" t="str">
        <f>'Project Inputs'!E45</f>
        <v>Last purchase year</v>
      </c>
      <c r="G79" s="414" t="str">
        <f>'Project Inputs'!G45</f>
        <v>year</v>
      </c>
      <c r="H79" s="414">
        <f>'Project Inputs'!H45</f>
        <v>0</v>
      </c>
    </row>
    <row r="80" spans="1:52" x14ac:dyDescent="0.25">
      <c r="E80" s="414" t="str">
        <f>'Project Inputs'!E46</f>
        <v>Analysis End Year</v>
      </c>
      <c r="G80" s="414" t="str">
        <f>'Project Inputs'!G46</f>
        <v>year</v>
      </c>
      <c r="H80" s="414">
        <f>'Project Inputs'!H46</f>
        <v>2047</v>
      </c>
    </row>
    <row r="81" spans="1:52" x14ac:dyDescent="0.25">
      <c r="E81" s="414" t="str">
        <f>'Project Inputs'!E47</f>
        <v>Item Capital Cost</v>
      </c>
      <c r="G81" s="414" t="str">
        <f>'Project Inputs'!G47</f>
        <v>2020$</v>
      </c>
      <c r="H81" s="414">
        <f>'Project Inputs'!H47</f>
        <v>0</v>
      </c>
    </row>
    <row r="82" spans="1:52" x14ac:dyDescent="0.25">
      <c r="E82" s="308"/>
      <c r="G82" s="308"/>
      <c r="H82" s="308"/>
    </row>
    <row r="83" spans="1:52" x14ac:dyDescent="0.25">
      <c r="A83" s="308"/>
      <c r="B83" s="308"/>
      <c r="C83" s="308"/>
      <c r="D83" s="308"/>
      <c r="E83" s="308" t="s">
        <v>1078</v>
      </c>
      <c r="G83" s="308" t="s">
        <v>748</v>
      </c>
      <c r="H83" s="308">
        <f>H80-H79</f>
        <v>2047</v>
      </c>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c r="AJ83" s="308"/>
      <c r="AK83" s="308"/>
      <c r="AL83" s="308"/>
      <c r="AM83" s="308"/>
      <c r="AN83" s="308"/>
      <c r="AO83" s="308"/>
      <c r="AP83" s="308"/>
      <c r="AQ83" s="308"/>
      <c r="AR83" s="308"/>
      <c r="AS83" s="308"/>
      <c r="AT83" s="308"/>
      <c r="AU83" s="308"/>
      <c r="AV83" s="308"/>
      <c r="AW83" s="308"/>
    </row>
    <row r="84" spans="1:52" x14ac:dyDescent="0.25">
      <c r="A84" s="308"/>
      <c r="B84" s="308"/>
      <c r="C84" s="308"/>
      <c r="D84" s="308"/>
      <c r="E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c r="AJ84" s="308"/>
      <c r="AK84" s="308"/>
      <c r="AL84" s="308"/>
      <c r="AM84" s="308"/>
      <c r="AN84" s="308"/>
      <c r="AO84" s="308"/>
      <c r="AP84" s="308"/>
      <c r="AQ84" s="308"/>
      <c r="AR84" s="308"/>
      <c r="AS84" s="308"/>
      <c r="AT84" s="308"/>
      <c r="AU84" s="308"/>
      <c r="AV84" s="308"/>
      <c r="AW84" s="308"/>
    </row>
    <row r="85" spans="1:52" x14ac:dyDescent="0.25">
      <c r="A85" s="308"/>
      <c r="B85" s="308"/>
      <c r="C85" s="308"/>
      <c r="D85" s="308"/>
      <c r="E85" s="308" t="s">
        <v>1079</v>
      </c>
      <c r="G85" s="308" t="s">
        <v>1080</v>
      </c>
      <c r="H85" s="308">
        <f>IF(H78=0,0,H81/H78)</f>
        <v>0</v>
      </c>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c r="AJ85" s="308"/>
      <c r="AK85" s="308"/>
      <c r="AL85" s="308"/>
      <c r="AM85" s="308"/>
      <c r="AN85" s="308"/>
      <c r="AO85" s="308"/>
      <c r="AP85" s="308"/>
      <c r="AQ85" s="308"/>
      <c r="AR85" s="308"/>
      <c r="AS85" s="308"/>
      <c r="AT85" s="308"/>
      <c r="AU85" s="308"/>
      <c r="AV85" s="308"/>
      <c r="AW85" s="308"/>
    </row>
    <row r="86" spans="1:52" x14ac:dyDescent="0.25">
      <c r="A86" s="308"/>
      <c r="B86" s="308"/>
      <c r="C86" s="308"/>
      <c r="D86" s="308"/>
      <c r="E86" s="308" t="s">
        <v>1081</v>
      </c>
      <c r="G86" s="308" t="s">
        <v>1083</v>
      </c>
      <c r="H86" s="308">
        <f>H85*H83</f>
        <v>0</v>
      </c>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c r="AJ86" s="308"/>
      <c r="AK86" s="308"/>
      <c r="AL86" s="308"/>
      <c r="AM86" s="308"/>
      <c r="AN86" s="308"/>
      <c r="AO86" s="308"/>
      <c r="AP86" s="308"/>
      <c r="AQ86" s="308"/>
      <c r="AR86" s="308"/>
      <c r="AS86" s="308"/>
      <c r="AT86" s="308"/>
      <c r="AU86" s="308"/>
      <c r="AV86" s="308"/>
      <c r="AW86" s="308"/>
    </row>
    <row r="87" spans="1:52" x14ac:dyDescent="0.25">
      <c r="A87" s="308"/>
      <c r="B87" s="308"/>
      <c r="C87" s="308"/>
      <c r="D87" s="308"/>
      <c r="E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c r="AJ87" s="308"/>
      <c r="AK87" s="308"/>
      <c r="AL87" s="308"/>
      <c r="AM87" s="308"/>
      <c r="AN87" s="308"/>
      <c r="AO87" s="308"/>
      <c r="AP87" s="308"/>
      <c r="AQ87" s="308"/>
      <c r="AR87" s="308"/>
      <c r="AS87" s="308"/>
      <c r="AT87" s="308"/>
      <c r="AU87" s="308"/>
      <c r="AV87" s="308"/>
      <c r="AW87" s="308"/>
    </row>
    <row r="88" spans="1:52" x14ac:dyDescent="0.25">
      <c r="A88" s="308"/>
      <c r="B88" s="308"/>
      <c r="C88" s="308"/>
      <c r="D88" s="308"/>
      <c r="E88" s="308" t="s">
        <v>1082</v>
      </c>
      <c r="G88" s="308" t="s">
        <v>1083</v>
      </c>
      <c r="H88" s="308">
        <f>H81-H86</f>
        <v>0</v>
      </c>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c r="AJ88" s="308"/>
      <c r="AK88" s="308"/>
      <c r="AL88" s="308"/>
      <c r="AM88" s="308"/>
      <c r="AN88" s="308"/>
      <c r="AO88" s="308"/>
      <c r="AP88" s="308"/>
      <c r="AQ88" s="308"/>
      <c r="AR88" s="308"/>
      <c r="AS88" s="308"/>
      <c r="AT88" s="308"/>
      <c r="AU88" s="308"/>
      <c r="AV88" s="308"/>
      <c r="AW88" s="308"/>
    </row>
    <row r="89" spans="1:52" x14ac:dyDescent="0.25">
      <c r="A89" s="308"/>
      <c r="B89" s="308"/>
      <c r="C89" s="308"/>
      <c r="D89" s="308"/>
      <c r="E89" s="308" t="s">
        <v>1084</v>
      </c>
      <c r="G89" s="308" t="s">
        <v>1085</v>
      </c>
      <c r="H89" s="308">
        <f>SUM(I89:AZ89)</f>
        <v>1</v>
      </c>
      <c r="I89" s="308">
        <f t="shared" ref="I89:AX89" si="9">IF(I$2=$H80,1,0)</f>
        <v>0</v>
      </c>
      <c r="J89" s="308">
        <f t="shared" si="9"/>
        <v>0</v>
      </c>
      <c r="K89" s="308">
        <f t="shared" si="9"/>
        <v>0</v>
      </c>
      <c r="L89" s="308">
        <f t="shared" si="9"/>
        <v>0</v>
      </c>
      <c r="M89" s="308">
        <f t="shared" si="9"/>
        <v>0</v>
      </c>
      <c r="N89" s="308">
        <f t="shared" si="9"/>
        <v>0</v>
      </c>
      <c r="O89" s="308">
        <f t="shared" si="9"/>
        <v>0</v>
      </c>
      <c r="P89" s="308">
        <f t="shared" si="9"/>
        <v>0</v>
      </c>
      <c r="Q89" s="308">
        <f t="shared" si="9"/>
        <v>0</v>
      </c>
      <c r="R89" s="308">
        <f t="shared" si="9"/>
        <v>0</v>
      </c>
      <c r="S89" s="308">
        <f t="shared" si="9"/>
        <v>0</v>
      </c>
      <c r="T89" s="308">
        <f t="shared" si="9"/>
        <v>0</v>
      </c>
      <c r="U89" s="308">
        <f t="shared" si="9"/>
        <v>0</v>
      </c>
      <c r="V89" s="308">
        <f t="shared" si="9"/>
        <v>0</v>
      </c>
      <c r="W89" s="308">
        <f t="shared" si="9"/>
        <v>0</v>
      </c>
      <c r="X89" s="308">
        <f t="shared" si="9"/>
        <v>0</v>
      </c>
      <c r="Y89" s="308">
        <f t="shared" si="9"/>
        <v>0</v>
      </c>
      <c r="Z89" s="308">
        <f t="shared" si="9"/>
        <v>0</v>
      </c>
      <c r="AA89" s="308">
        <f t="shared" si="9"/>
        <v>0</v>
      </c>
      <c r="AB89" s="308">
        <f t="shared" si="9"/>
        <v>0</v>
      </c>
      <c r="AC89" s="308">
        <f t="shared" si="9"/>
        <v>0</v>
      </c>
      <c r="AD89" s="308">
        <f t="shared" si="9"/>
        <v>0</v>
      </c>
      <c r="AE89" s="308">
        <f t="shared" si="9"/>
        <v>0</v>
      </c>
      <c r="AF89" s="308">
        <f t="shared" si="9"/>
        <v>0</v>
      </c>
      <c r="AG89" s="308">
        <f t="shared" si="9"/>
        <v>0</v>
      </c>
      <c r="AH89" s="308">
        <f t="shared" si="9"/>
        <v>0</v>
      </c>
      <c r="AI89" s="308">
        <f t="shared" si="9"/>
        <v>0</v>
      </c>
      <c r="AJ89" s="308">
        <f t="shared" si="9"/>
        <v>1</v>
      </c>
      <c r="AK89" s="308">
        <f t="shared" si="9"/>
        <v>0</v>
      </c>
      <c r="AL89" s="308">
        <f t="shared" si="9"/>
        <v>0</v>
      </c>
      <c r="AM89" s="308">
        <f t="shared" si="9"/>
        <v>0</v>
      </c>
      <c r="AN89" s="308">
        <f t="shared" si="9"/>
        <v>0</v>
      </c>
      <c r="AO89" s="308">
        <f t="shared" si="9"/>
        <v>0</v>
      </c>
      <c r="AP89" s="308">
        <f t="shared" si="9"/>
        <v>0</v>
      </c>
      <c r="AQ89" s="308">
        <f t="shared" si="9"/>
        <v>0</v>
      </c>
      <c r="AR89" s="308">
        <f t="shared" si="9"/>
        <v>0</v>
      </c>
      <c r="AS89" s="308">
        <f t="shared" si="9"/>
        <v>0</v>
      </c>
      <c r="AT89" s="308">
        <f t="shared" si="9"/>
        <v>0</v>
      </c>
      <c r="AU89" s="308">
        <f t="shared" si="9"/>
        <v>0</v>
      </c>
      <c r="AV89" s="308">
        <f t="shared" si="9"/>
        <v>0</v>
      </c>
      <c r="AW89" s="308">
        <f t="shared" si="9"/>
        <v>0</v>
      </c>
      <c r="AX89" s="308">
        <f t="shared" si="9"/>
        <v>0</v>
      </c>
      <c r="AY89" s="308">
        <f>IF(AZ$2=$H80,1,0)</f>
        <v>0</v>
      </c>
      <c r="AZ89" s="308">
        <f>IF(AZ$2=$H80,1,0)</f>
        <v>0</v>
      </c>
    </row>
    <row r="90" spans="1:52" x14ac:dyDescent="0.25">
      <c r="A90" s="308"/>
      <c r="B90" s="308"/>
      <c r="C90" s="308"/>
      <c r="D90" s="308"/>
      <c r="E90" s="308" t="str">
        <f>E76&amp;" Remaining Capital Value In Final Year, PV Not Discounted"</f>
        <v>Enter Asset Name Remaining Capital Value In Final Year, PV Not Discounted</v>
      </c>
      <c r="G90" s="308" t="s">
        <v>1083</v>
      </c>
      <c r="H90" s="308">
        <f xml:space="preserve"> SUM( I90:AZ90 )</f>
        <v>0</v>
      </c>
      <c r="I90" s="308">
        <f t="shared" ref="I90:AX90" si="10">$H88*I89</f>
        <v>0</v>
      </c>
      <c r="J90" s="308">
        <f t="shared" si="10"/>
        <v>0</v>
      </c>
      <c r="K90" s="308">
        <f t="shared" si="10"/>
        <v>0</v>
      </c>
      <c r="L90" s="308">
        <f t="shared" si="10"/>
        <v>0</v>
      </c>
      <c r="M90" s="308">
        <f t="shared" si="10"/>
        <v>0</v>
      </c>
      <c r="N90" s="308">
        <f t="shared" si="10"/>
        <v>0</v>
      </c>
      <c r="O90" s="308">
        <f t="shared" si="10"/>
        <v>0</v>
      </c>
      <c r="P90" s="308">
        <f t="shared" si="10"/>
        <v>0</v>
      </c>
      <c r="Q90" s="308">
        <f t="shared" si="10"/>
        <v>0</v>
      </c>
      <c r="R90" s="308">
        <f t="shared" si="10"/>
        <v>0</v>
      </c>
      <c r="S90" s="308">
        <f t="shared" si="10"/>
        <v>0</v>
      </c>
      <c r="T90" s="308">
        <f t="shared" si="10"/>
        <v>0</v>
      </c>
      <c r="U90" s="308">
        <f t="shared" si="10"/>
        <v>0</v>
      </c>
      <c r="V90" s="308">
        <f t="shared" si="10"/>
        <v>0</v>
      </c>
      <c r="W90" s="308">
        <f t="shared" si="10"/>
        <v>0</v>
      </c>
      <c r="X90" s="308">
        <f t="shared" si="10"/>
        <v>0</v>
      </c>
      <c r="Y90" s="308">
        <f t="shared" si="10"/>
        <v>0</v>
      </c>
      <c r="Z90" s="308">
        <f t="shared" si="10"/>
        <v>0</v>
      </c>
      <c r="AA90" s="308">
        <f t="shared" si="10"/>
        <v>0</v>
      </c>
      <c r="AB90" s="308">
        <f t="shared" si="10"/>
        <v>0</v>
      </c>
      <c r="AC90" s="308">
        <f t="shared" si="10"/>
        <v>0</v>
      </c>
      <c r="AD90" s="308">
        <f t="shared" si="10"/>
        <v>0</v>
      </c>
      <c r="AE90" s="308">
        <f t="shared" si="10"/>
        <v>0</v>
      </c>
      <c r="AF90" s="308">
        <f t="shared" si="10"/>
        <v>0</v>
      </c>
      <c r="AG90" s="308">
        <f t="shared" si="10"/>
        <v>0</v>
      </c>
      <c r="AH90" s="308">
        <f t="shared" si="10"/>
        <v>0</v>
      </c>
      <c r="AI90" s="308">
        <f t="shared" si="10"/>
        <v>0</v>
      </c>
      <c r="AJ90" s="308">
        <f t="shared" si="10"/>
        <v>0</v>
      </c>
      <c r="AK90" s="308">
        <f t="shared" si="10"/>
        <v>0</v>
      </c>
      <c r="AL90" s="308">
        <f t="shared" si="10"/>
        <v>0</v>
      </c>
      <c r="AM90" s="308">
        <f t="shared" si="10"/>
        <v>0</v>
      </c>
      <c r="AN90" s="308">
        <f t="shared" si="10"/>
        <v>0</v>
      </c>
      <c r="AO90" s="308">
        <f t="shared" si="10"/>
        <v>0</v>
      </c>
      <c r="AP90" s="308">
        <f t="shared" si="10"/>
        <v>0</v>
      </c>
      <c r="AQ90" s="308">
        <f t="shared" si="10"/>
        <v>0</v>
      </c>
      <c r="AR90" s="308">
        <f t="shared" si="10"/>
        <v>0</v>
      </c>
      <c r="AS90" s="308">
        <f t="shared" si="10"/>
        <v>0</v>
      </c>
      <c r="AT90" s="308">
        <f t="shared" si="10"/>
        <v>0</v>
      </c>
      <c r="AU90" s="308">
        <f t="shared" si="10"/>
        <v>0</v>
      </c>
      <c r="AV90" s="308">
        <f t="shared" si="10"/>
        <v>0</v>
      </c>
      <c r="AW90" s="308">
        <f t="shared" si="10"/>
        <v>0</v>
      </c>
      <c r="AX90" s="308">
        <f t="shared" si="10"/>
        <v>0</v>
      </c>
      <c r="AY90" s="308">
        <f>$H88*AZ89</f>
        <v>0</v>
      </c>
      <c r="AZ90" s="308">
        <f>$H88*AZ89</f>
        <v>0</v>
      </c>
    </row>
    <row r="91" spans="1:52" x14ac:dyDescent="0.25">
      <c r="A91" s="308"/>
      <c r="B91" s="308"/>
      <c r="C91" s="308"/>
      <c r="D91" s="308"/>
      <c r="E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c r="AJ91" s="308"/>
      <c r="AK91" s="308"/>
      <c r="AL91" s="308"/>
      <c r="AM91" s="308"/>
      <c r="AN91" s="308"/>
      <c r="AO91" s="308"/>
      <c r="AP91" s="308"/>
      <c r="AQ91" s="308"/>
      <c r="AR91" s="308"/>
      <c r="AS91" s="308"/>
      <c r="AT91" s="308"/>
      <c r="AU91" s="308"/>
      <c r="AV91" s="308"/>
      <c r="AW91" s="308"/>
    </row>
    <row r="92" spans="1:52" x14ac:dyDescent="0.25">
      <c r="A92" s="308"/>
      <c r="B92" s="308"/>
      <c r="C92" s="308"/>
      <c r="D92" s="308"/>
      <c r="E92" s="308" t="s">
        <v>1057</v>
      </c>
      <c r="G92" s="308" t="s">
        <v>467</v>
      </c>
      <c r="H92" s="415">
        <f>SUM(I92:AZ92)</f>
        <v>0.16093036730041013</v>
      </c>
      <c r="I92" s="416">
        <f>'Discount Calc'!I$11*I89</f>
        <v>0</v>
      </c>
      <c r="J92" s="416">
        <f>'Discount Calc'!J$11*J89</f>
        <v>0</v>
      </c>
      <c r="K92" s="416">
        <f>'Discount Calc'!K$11*K89</f>
        <v>0</v>
      </c>
      <c r="L92" s="416">
        <f>'Discount Calc'!L$11*L89</f>
        <v>0</v>
      </c>
      <c r="M92" s="416">
        <f>'Discount Calc'!M$11*M89</f>
        <v>0</v>
      </c>
      <c r="N92" s="416">
        <f>'Discount Calc'!N$11*N89</f>
        <v>0</v>
      </c>
      <c r="O92" s="416">
        <f>'Discount Calc'!O$11*O89</f>
        <v>0</v>
      </c>
      <c r="P92" s="416">
        <f>'Discount Calc'!P$11*P89</f>
        <v>0</v>
      </c>
      <c r="Q92" s="416">
        <f>'Discount Calc'!Q$11*Q89</f>
        <v>0</v>
      </c>
      <c r="R92" s="416">
        <f>'Discount Calc'!R$11*R89</f>
        <v>0</v>
      </c>
      <c r="S92" s="416">
        <f>'Discount Calc'!S$11*S89</f>
        <v>0</v>
      </c>
      <c r="T92" s="416">
        <f>'Discount Calc'!T$11*T89</f>
        <v>0</v>
      </c>
      <c r="U92" s="416">
        <f>'Discount Calc'!U$11*U89</f>
        <v>0</v>
      </c>
      <c r="V92" s="416">
        <f>'Discount Calc'!V$11*V89</f>
        <v>0</v>
      </c>
      <c r="W92" s="416">
        <f>'Discount Calc'!W$11*W89</f>
        <v>0</v>
      </c>
      <c r="X92" s="416">
        <f>'Discount Calc'!X$11*X89</f>
        <v>0</v>
      </c>
      <c r="Y92" s="416">
        <f>'Discount Calc'!Y$11*Y89</f>
        <v>0</v>
      </c>
      <c r="Z92" s="416">
        <f>'Discount Calc'!Z$11*Z89</f>
        <v>0</v>
      </c>
      <c r="AA92" s="416">
        <f>'Discount Calc'!AA$11*AA89</f>
        <v>0</v>
      </c>
      <c r="AB92" s="416">
        <f>'Discount Calc'!AB$11*AB89</f>
        <v>0</v>
      </c>
      <c r="AC92" s="416">
        <f>'Discount Calc'!AC$11*AC89</f>
        <v>0</v>
      </c>
      <c r="AD92" s="416">
        <f>'Discount Calc'!AD$11*AD89</f>
        <v>0</v>
      </c>
      <c r="AE92" s="416">
        <f>'Discount Calc'!AE$11*AE89</f>
        <v>0</v>
      </c>
      <c r="AF92" s="416">
        <f>'Discount Calc'!AF$11*AF89</f>
        <v>0</v>
      </c>
      <c r="AG92" s="416">
        <f>'Discount Calc'!AG$11*AG89</f>
        <v>0</v>
      </c>
      <c r="AH92" s="416">
        <f>'Discount Calc'!AH$11*AH89</f>
        <v>0</v>
      </c>
      <c r="AI92" s="416">
        <f>'Discount Calc'!AI$11*AI89</f>
        <v>0</v>
      </c>
      <c r="AJ92" s="416">
        <f>'Discount Calc'!AJ$11*AJ89</f>
        <v>0.16093036730041013</v>
      </c>
      <c r="AK92" s="416">
        <f>'Discount Calc'!AK$11*AK89</f>
        <v>0</v>
      </c>
      <c r="AL92" s="416">
        <f>'Discount Calc'!AL$11*AL89</f>
        <v>0</v>
      </c>
      <c r="AM92" s="416">
        <f>'Discount Calc'!AM$11*AM89</f>
        <v>0</v>
      </c>
      <c r="AN92" s="416">
        <f>'Discount Calc'!AN$11*AN89</f>
        <v>0</v>
      </c>
      <c r="AO92" s="416">
        <f>'Discount Calc'!AO$11*AO89</f>
        <v>0</v>
      </c>
      <c r="AP92" s="416">
        <f>'Discount Calc'!AP$11*AP89</f>
        <v>0</v>
      </c>
      <c r="AQ92" s="416">
        <f>'Discount Calc'!AQ$11*AQ89</f>
        <v>0</v>
      </c>
      <c r="AR92" s="416">
        <f>'Discount Calc'!AR$11*AR89</f>
        <v>0</v>
      </c>
      <c r="AS92" s="416">
        <f>'Discount Calc'!AS$11*AS89</f>
        <v>0</v>
      </c>
      <c r="AT92" s="416">
        <f>'Discount Calc'!AT$11*AT89</f>
        <v>0</v>
      </c>
      <c r="AU92" s="416">
        <f>'Discount Calc'!AU$11*AU89</f>
        <v>0</v>
      </c>
      <c r="AV92" s="416">
        <f>'Discount Calc'!AV$11*AV89</f>
        <v>0</v>
      </c>
      <c r="AW92" s="416">
        <f>'Discount Calc'!AW$11*AW89</f>
        <v>0</v>
      </c>
      <c r="AX92" s="416">
        <f>'Discount Calc'!AX$11*AX89</f>
        <v>0</v>
      </c>
      <c r="AY92" s="416">
        <f>'Discount Calc'!AZ$11*AZ89</f>
        <v>0</v>
      </c>
      <c r="AZ92" s="416">
        <f>'Discount Calc'!AZ$11*AZ89</f>
        <v>0</v>
      </c>
    </row>
    <row r="93" spans="1:52" x14ac:dyDescent="0.25">
      <c r="E93" s="308" t="s">
        <v>1086</v>
      </c>
      <c r="G93" s="308" t="s">
        <v>1087</v>
      </c>
      <c r="H93" s="308">
        <f>H88*H92</f>
        <v>0</v>
      </c>
    </row>
    <row r="94" spans="1:52" x14ac:dyDescent="0.25">
      <c r="E94" s="308"/>
      <c r="G94" s="308"/>
      <c r="H94" s="308"/>
    </row>
    <row r="95" spans="1:52" x14ac:dyDescent="0.25">
      <c r="A95" s="308"/>
      <c r="B95" s="308"/>
      <c r="C95" s="308"/>
      <c r="D95" s="308"/>
      <c r="E95" s="308" t="str">
        <f>E76&amp;" Remaining Capital Value In Final Year, PV Discounted"</f>
        <v>Enter Asset Name Remaining Capital Value In Final Year, PV Discounted</v>
      </c>
      <c r="G95" s="308" t="s">
        <v>1083</v>
      </c>
      <c r="H95" s="308">
        <f xml:space="preserve"> SUM( I95:AZ95 )</f>
        <v>0</v>
      </c>
      <c r="I95" s="308">
        <f t="shared" ref="I95:AX95" si="11">$H93*I89</f>
        <v>0</v>
      </c>
      <c r="J95" s="308">
        <f t="shared" si="11"/>
        <v>0</v>
      </c>
      <c r="K95" s="308">
        <f t="shared" si="11"/>
        <v>0</v>
      </c>
      <c r="L95" s="308">
        <f t="shared" si="11"/>
        <v>0</v>
      </c>
      <c r="M95" s="308">
        <f t="shared" si="11"/>
        <v>0</v>
      </c>
      <c r="N95" s="308">
        <f t="shared" si="11"/>
        <v>0</v>
      </c>
      <c r="O95" s="308">
        <f t="shared" si="11"/>
        <v>0</v>
      </c>
      <c r="P95" s="308">
        <f t="shared" si="11"/>
        <v>0</v>
      </c>
      <c r="Q95" s="308">
        <f t="shared" si="11"/>
        <v>0</v>
      </c>
      <c r="R95" s="308">
        <f t="shared" si="11"/>
        <v>0</v>
      </c>
      <c r="S95" s="308">
        <f t="shared" si="11"/>
        <v>0</v>
      </c>
      <c r="T95" s="308">
        <f t="shared" si="11"/>
        <v>0</v>
      </c>
      <c r="U95" s="308">
        <f t="shared" si="11"/>
        <v>0</v>
      </c>
      <c r="V95" s="308">
        <f t="shared" si="11"/>
        <v>0</v>
      </c>
      <c r="W95" s="308">
        <f t="shared" si="11"/>
        <v>0</v>
      </c>
      <c r="X95" s="308">
        <f t="shared" si="11"/>
        <v>0</v>
      </c>
      <c r="Y95" s="308">
        <f t="shared" si="11"/>
        <v>0</v>
      </c>
      <c r="Z95" s="308">
        <f t="shared" si="11"/>
        <v>0</v>
      </c>
      <c r="AA95" s="308">
        <f t="shared" si="11"/>
        <v>0</v>
      </c>
      <c r="AB95" s="308">
        <f t="shared" si="11"/>
        <v>0</v>
      </c>
      <c r="AC95" s="308">
        <f t="shared" si="11"/>
        <v>0</v>
      </c>
      <c r="AD95" s="308">
        <f t="shared" si="11"/>
        <v>0</v>
      </c>
      <c r="AE95" s="308">
        <f t="shared" si="11"/>
        <v>0</v>
      </c>
      <c r="AF95" s="308">
        <f t="shared" si="11"/>
        <v>0</v>
      </c>
      <c r="AG95" s="308">
        <f t="shared" si="11"/>
        <v>0</v>
      </c>
      <c r="AH95" s="308">
        <f t="shared" si="11"/>
        <v>0</v>
      </c>
      <c r="AI95" s="308">
        <f t="shared" si="11"/>
        <v>0</v>
      </c>
      <c r="AJ95" s="308">
        <f t="shared" si="11"/>
        <v>0</v>
      </c>
      <c r="AK95" s="308">
        <f t="shared" si="11"/>
        <v>0</v>
      </c>
      <c r="AL95" s="308">
        <f t="shared" si="11"/>
        <v>0</v>
      </c>
      <c r="AM95" s="308">
        <f t="shared" si="11"/>
        <v>0</v>
      </c>
      <c r="AN95" s="308">
        <f t="shared" si="11"/>
        <v>0</v>
      </c>
      <c r="AO95" s="308">
        <f t="shared" si="11"/>
        <v>0</v>
      </c>
      <c r="AP95" s="308">
        <f t="shared" si="11"/>
        <v>0</v>
      </c>
      <c r="AQ95" s="308">
        <f t="shared" si="11"/>
        <v>0</v>
      </c>
      <c r="AR95" s="308">
        <f t="shared" si="11"/>
        <v>0</v>
      </c>
      <c r="AS95" s="308">
        <f t="shared" si="11"/>
        <v>0</v>
      </c>
      <c r="AT95" s="308">
        <f t="shared" si="11"/>
        <v>0</v>
      </c>
      <c r="AU95" s="308">
        <f t="shared" si="11"/>
        <v>0</v>
      </c>
      <c r="AV95" s="308">
        <f t="shared" si="11"/>
        <v>0</v>
      </c>
      <c r="AW95" s="308">
        <f t="shared" si="11"/>
        <v>0</v>
      </c>
      <c r="AX95" s="308">
        <f t="shared" si="11"/>
        <v>0</v>
      </c>
      <c r="AY95" s="308">
        <f>$H93*AZ89</f>
        <v>0</v>
      </c>
      <c r="AZ95" s="308">
        <f>$H93*AZ89</f>
        <v>0</v>
      </c>
    </row>
    <row r="97" spans="1:52" x14ac:dyDescent="0.25">
      <c r="A97" s="19" t="s">
        <v>1091</v>
      </c>
      <c r="C97" s="19"/>
      <c r="E97" s="329" t="str">
        <f>'Project Inputs'!H50</f>
        <v>Enter Asset Name</v>
      </c>
      <c r="H97" s="413"/>
    </row>
    <row r="98" spans="1:52" x14ac:dyDescent="0.25">
      <c r="A98" s="19"/>
      <c r="C98" s="19"/>
      <c r="H98" s="413"/>
    </row>
    <row r="99" spans="1:52" x14ac:dyDescent="0.25">
      <c r="E99" s="414" t="str">
        <f>'Project Inputs'!E51</f>
        <v>Expected Lifespan of Asset</v>
      </c>
      <c r="G99" s="414" t="str">
        <f>'Project Inputs'!G51</f>
        <v>years</v>
      </c>
      <c r="H99" s="414">
        <f>'Project Inputs'!H51</f>
        <v>0</v>
      </c>
    </row>
    <row r="100" spans="1:52" x14ac:dyDescent="0.25">
      <c r="E100" s="414" t="str">
        <f>'Project Inputs'!E52</f>
        <v>Last purchase year</v>
      </c>
      <c r="G100" s="414" t="str">
        <f>'Project Inputs'!G52</f>
        <v>year</v>
      </c>
      <c r="H100" s="414">
        <f>'Project Inputs'!H52</f>
        <v>0</v>
      </c>
    </row>
    <row r="101" spans="1:52" x14ac:dyDescent="0.25">
      <c r="E101" s="414" t="str">
        <f>'Project Inputs'!E53</f>
        <v>Analysis End Year</v>
      </c>
      <c r="G101" s="414" t="str">
        <f>'Project Inputs'!G53</f>
        <v>year</v>
      </c>
      <c r="H101" s="414">
        <f>'Project Inputs'!H53</f>
        <v>2047</v>
      </c>
    </row>
    <row r="102" spans="1:52" x14ac:dyDescent="0.25">
      <c r="E102" s="414" t="str">
        <f>'Project Inputs'!E54</f>
        <v>Item Capital Cost</v>
      </c>
      <c r="G102" s="414" t="str">
        <f>'Project Inputs'!G54</f>
        <v>2020$</v>
      </c>
      <c r="H102" s="414">
        <f>'Project Inputs'!H54</f>
        <v>0</v>
      </c>
    </row>
    <row r="103" spans="1:52" x14ac:dyDescent="0.25">
      <c r="E103" s="308"/>
      <c r="G103" s="308"/>
      <c r="H103" s="308"/>
    </row>
    <row r="104" spans="1:52" x14ac:dyDescent="0.25">
      <c r="A104" s="308"/>
      <c r="B104" s="308"/>
      <c r="C104" s="308"/>
      <c r="D104" s="308"/>
      <c r="E104" s="308" t="s">
        <v>1078</v>
      </c>
      <c r="G104" s="308" t="s">
        <v>748</v>
      </c>
      <c r="H104" s="308">
        <f>H101-H100</f>
        <v>2047</v>
      </c>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c r="AJ104" s="308"/>
      <c r="AK104" s="308"/>
      <c r="AL104" s="308"/>
      <c r="AM104" s="308"/>
      <c r="AN104" s="308"/>
      <c r="AO104" s="308"/>
      <c r="AP104" s="308"/>
      <c r="AQ104" s="308"/>
      <c r="AR104" s="308"/>
      <c r="AS104" s="308"/>
      <c r="AT104" s="308"/>
      <c r="AU104" s="308"/>
      <c r="AV104" s="308"/>
      <c r="AW104" s="308"/>
    </row>
    <row r="105" spans="1:52" x14ac:dyDescent="0.25">
      <c r="A105" s="308"/>
      <c r="B105" s="308"/>
      <c r="C105" s="308"/>
      <c r="D105" s="308"/>
      <c r="E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c r="AJ105" s="308"/>
      <c r="AK105" s="308"/>
      <c r="AL105" s="308"/>
      <c r="AM105" s="308"/>
      <c r="AN105" s="308"/>
      <c r="AO105" s="308"/>
      <c r="AP105" s="308"/>
      <c r="AQ105" s="308"/>
      <c r="AR105" s="308"/>
      <c r="AS105" s="308"/>
      <c r="AT105" s="308"/>
      <c r="AU105" s="308"/>
      <c r="AV105" s="308"/>
      <c r="AW105" s="308"/>
    </row>
    <row r="106" spans="1:52" x14ac:dyDescent="0.25">
      <c r="A106" s="308"/>
      <c r="B106" s="308"/>
      <c r="C106" s="308"/>
      <c r="D106" s="308"/>
      <c r="E106" s="308" t="s">
        <v>1079</v>
      </c>
      <c r="G106" s="308" t="s">
        <v>1080</v>
      </c>
      <c r="H106" s="308">
        <f>IF(H99=0,0,H102/H99)</f>
        <v>0</v>
      </c>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c r="AJ106" s="308"/>
      <c r="AK106" s="308"/>
      <c r="AL106" s="308"/>
      <c r="AM106" s="308"/>
      <c r="AN106" s="308"/>
      <c r="AO106" s="308"/>
      <c r="AP106" s="308"/>
      <c r="AQ106" s="308"/>
      <c r="AR106" s="308"/>
      <c r="AS106" s="308"/>
      <c r="AT106" s="308"/>
      <c r="AU106" s="308"/>
      <c r="AV106" s="308"/>
      <c r="AW106" s="308"/>
    </row>
    <row r="107" spans="1:52" x14ac:dyDescent="0.25">
      <c r="A107" s="308"/>
      <c r="B107" s="308"/>
      <c r="C107" s="308"/>
      <c r="D107" s="308"/>
      <c r="E107" s="308" t="s">
        <v>1081</v>
      </c>
      <c r="G107" s="308" t="s">
        <v>1083</v>
      </c>
      <c r="H107" s="308">
        <f>H106*H104</f>
        <v>0</v>
      </c>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c r="AJ107" s="308"/>
      <c r="AK107" s="308"/>
      <c r="AL107" s="308"/>
      <c r="AM107" s="308"/>
      <c r="AN107" s="308"/>
      <c r="AO107" s="308"/>
      <c r="AP107" s="308"/>
      <c r="AQ107" s="308"/>
      <c r="AR107" s="308"/>
      <c r="AS107" s="308"/>
      <c r="AT107" s="308"/>
      <c r="AU107" s="308"/>
      <c r="AV107" s="308"/>
      <c r="AW107" s="308"/>
    </row>
    <row r="108" spans="1:52" x14ac:dyDescent="0.25">
      <c r="A108" s="308"/>
      <c r="B108" s="308"/>
      <c r="C108" s="308"/>
      <c r="D108" s="308"/>
      <c r="E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c r="AJ108" s="308"/>
      <c r="AK108" s="308"/>
      <c r="AL108" s="308"/>
      <c r="AM108" s="308"/>
      <c r="AN108" s="308"/>
      <c r="AO108" s="308"/>
      <c r="AP108" s="308"/>
      <c r="AQ108" s="308"/>
      <c r="AR108" s="308"/>
      <c r="AS108" s="308"/>
      <c r="AT108" s="308"/>
      <c r="AU108" s="308"/>
      <c r="AV108" s="308"/>
      <c r="AW108" s="308"/>
    </row>
    <row r="109" spans="1:52" x14ac:dyDescent="0.25">
      <c r="A109" s="308"/>
      <c r="B109" s="308"/>
      <c r="C109" s="308"/>
      <c r="D109" s="308"/>
      <c r="E109" s="308" t="s">
        <v>1082</v>
      </c>
      <c r="G109" s="308" t="s">
        <v>1083</v>
      </c>
      <c r="H109" s="308">
        <f>H102-H107</f>
        <v>0</v>
      </c>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c r="AJ109" s="308"/>
      <c r="AK109" s="308"/>
      <c r="AL109" s="308"/>
      <c r="AM109" s="308"/>
      <c r="AN109" s="308"/>
      <c r="AO109" s="308"/>
      <c r="AP109" s="308"/>
      <c r="AQ109" s="308"/>
      <c r="AR109" s="308"/>
      <c r="AS109" s="308"/>
      <c r="AT109" s="308"/>
      <c r="AU109" s="308"/>
      <c r="AV109" s="308"/>
      <c r="AW109" s="308"/>
    </row>
    <row r="110" spans="1:52" x14ac:dyDescent="0.25">
      <c r="A110" s="308"/>
      <c r="B110" s="308"/>
      <c r="C110" s="308"/>
      <c r="D110" s="308"/>
      <c r="E110" s="308" t="s">
        <v>1084</v>
      </c>
      <c r="G110" s="308" t="s">
        <v>1085</v>
      </c>
      <c r="H110" s="308">
        <f>SUM(I110:AZ110)</f>
        <v>1</v>
      </c>
      <c r="I110" s="308">
        <f t="shared" ref="I110:AX110" si="12">IF(I$2=$H101,1,0)</f>
        <v>0</v>
      </c>
      <c r="J110" s="308">
        <f t="shared" si="12"/>
        <v>0</v>
      </c>
      <c r="K110" s="308">
        <f t="shared" si="12"/>
        <v>0</v>
      </c>
      <c r="L110" s="308">
        <f t="shared" si="12"/>
        <v>0</v>
      </c>
      <c r="M110" s="308">
        <f t="shared" si="12"/>
        <v>0</v>
      </c>
      <c r="N110" s="308">
        <f t="shared" si="12"/>
        <v>0</v>
      </c>
      <c r="O110" s="308">
        <f t="shared" si="12"/>
        <v>0</v>
      </c>
      <c r="P110" s="308">
        <f t="shared" si="12"/>
        <v>0</v>
      </c>
      <c r="Q110" s="308">
        <f t="shared" si="12"/>
        <v>0</v>
      </c>
      <c r="R110" s="308">
        <f t="shared" si="12"/>
        <v>0</v>
      </c>
      <c r="S110" s="308">
        <f t="shared" si="12"/>
        <v>0</v>
      </c>
      <c r="T110" s="308">
        <f t="shared" si="12"/>
        <v>0</v>
      </c>
      <c r="U110" s="308">
        <f t="shared" si="12"/>
        <v>0</v>
      </c>
      <c r="V110" s="308">
        <f t="shared" si="12"/>
        <v>0</v>
      </c>
      <c r="W110" s="308">
        <f t="shared" si="12"/>
        <v>0</v>
      </c>
      <c r="X110" s="308">
        <f t="shared" si="12"/>
        <v>0</v>
      </c>
      <c r="Y110" s="308">
        <f t="shared" si="12"/>
        <v>0</v>
      </c>
      <c r="Z110" s="308">
        <f t="shared" si="12"/>
        <v>0</v>
      </c>
      <c r="AA110" s="308">
        <f t="shared" si="12"/>
        <v>0</v>
      </c>
      <c r="AB110" s="308">
        <f t="shared" si="12"/>
        <v>0</v>
      </c>
      <c r="AC110" s="308">
        <f t="shared" si="12"/>
        <v>0</v>
      </c>
      <c r="AD110" s="308">
        <f t="shared" si="12"/>
        <v>0</v>
      </c>
      <c r="AE110" s="308">
        <f t="shared" si="12"/>
        <v>0</v>
      </c>
      <c r="AF110" s="308">
        <f t="shared" si="12"/>
        <v>0</v>
      </c>
      <c r="AG110" s="308">
        <f t="shared" si="12"/>
        <v>0</v>
      </c>
      <c r="AH110" s="308">
        <f t="shared" si="12"/>
        <v>0</v>
      </c>
      <c r="AI110" s="308">
        <f t="shared" si="12"/>
        <v>0</v>
      </c>
      <c r="AJ110" s="308">
        <f t="shared" si="12"/>
        <v>1</v>
      </c>
      <c r="AK110" s="308">
        <f t="shared" si="12"/>
        <v>0</v>
      </c>
      <c r="AL110" s="308">
        <f t="shared" si="12"/>
        <v>0</v>
      </c>
      <c r="AM110" s="308">
        <f t="shared" si="12"/>
        <v>0</v>
      </c>
      <c r="AN110" s="308">
        <f t="shared" si="12"/>
        <v>0</v>
      </c>
      <c r="AO110" s="308">
        <f t="shared" si="12"/>
        <v>0</v>
      </c>
      <c r="AP110" s="308">
        <f t="shared" si="12"/>
        <v>0</v>
      </c>
      <c r="AQ110" s="308">
        <f t="shared" si="12"/>
        <v>0</v>
      </c>
      <c r="AR110" s="308">
        <f t="shared" si="12"/>
        <v>0</v>
      </c>
      <c r="AS110" s="308">
        <f t="shared" si="12"/>
        <v>0</v>
      </c>
      <c r="AT110" s="308">
        <f t="shared" si="12"/>
        <v>0</v>
      </c>
      <c r="AU110" s="308">
        <f t="shared" si="12"/>
        <v>0</v>
      </c>
      <c r="AV110" s="308">
        <f t="shared" si="12"/>
        <v>0</v>
      </c>
      <c r="AW110" s="308">
        <f t="shared" si="12"/>
        <v>0</v>
      </c>
      <c r="AX110" s="308">
        <f t="shared" si="12"/>
        <v>0</v>
      </c>
      <c r="AY110" s="308">
        <f>IF(AZ$2=$H101,1,0)</f>
        <v>0</v>
      </c>
      <c r="AZ110" s="308">
        <f>IF(AZ$2=$H101,1,0)</f>
        <v>0</v>
      </c>
    </row>
    <row r="111" spans="1:52" x14ac:dyDescent="0.25">
      <c r="A111" s="308"/>
      <c r="B111" s="308"/>
      <c r="C111" s="308"/>
      <c r="D111" s="308"/>
      <c r="E111" s="308" t="str">
        <f>E97&amp;" Remaining Capital Value In Final Year, PV Not Discounted"</f>
        <v>Enter Asset Name Remaining Capital Value In Final Year, PV Not Discounted</v>
      </c>
      <c r="G111" s="308" t="s">
        <v>1083</v>
      </c>
      <c r="H111" s="308">
        <f xml:space="preserve"> SUM( I111:AZ111 )</f>
        <v>0</v>
      </c>
      <c r="I111" s="308">
        <f t="shared" ref="I111:AX111" si="13">$H109*I110</f>
        <v>0</v>
      </c>
      <c r="J111" s="308">
        <f t="shared" si="13"/>
        <v>0</v>
      </c>
      <c r="K111" s="308">
        <f t="shared" si="13"/>
        <v>0</v>
      </c>
      <c r="L111" s="308">
        <f t="shared" si="13"/>
        <v>0</v>
      </c>
      <c r="M111" s="308">
        <f t="shared" si="13"/>
        <v>0</v>
      </c>
      <c r="N111" s="308">
        <f t="shared" si="13"/>
        <v>0</v>
      </c>
      <c r="O111" s="308">
        <f t="shared" si="13"/>
        <v>0</v>
      </c>
      <c r="P111" s="308">
        <f t="shared" si="13"/>
        <v>0</v>
      </c>
      <c r="Q111" s="308">
        <f t="shared" si="13"/>
        <v>0</v>
      </c>
      <c r="R111" s="308">
        <f t="shared" si="13"/>
        <v>0</v>
      </c>
      <c r="S111" s="308">
        <f t="shared" si="13"/>
        <v>0</v>
      </c>
      <c r="T111" s="308">
        <f t="shared" si="13"/>
        <v>0</v>
      </c>
      <c r="U111" s="308">
        <f t="shared" si="13"/>
        <v>0</v>
      </c>
      <c r="V111" s="308">
        <f t="shared" si="13"/>
        <v>0</v>
      </c>
      <c r="W111" s="308">
        <f t="shared" si="13"/>
        <v>0</v>
      </c>
      <c r="X111" s="308">
        <f t="shared" si="13"/>
        <v>0</v>
      </c>
      <c r="Y111" s="308">
        <f t="shared" si="13"/>
        <v>0</v>
      </c>
      <c r="Z111" s="308">
        <f t="shared" si="13"/>
        <v>0</v>
      </c>
      <c r="AA111" s="308">
        <f t="shared" si="13"/>
        <v>0</v>
      </c>
      <c r="AB111" s="308">
        <f t="shared" si="13"/>
        <v>0</v>
      </c>
      <c r="AC111" s="308">
        <f t="shared" si="13"/>
        <v>0</v>
      </c>
      <c r="AD111" s="308">
        <f t="shared" si="13"/>
        <v>0</v>
      </c>
      <c r="AE111" s="308">
        <f t="shared" si="13"/>
        <v>0</v>
      </c>
      <c r="AF111" s="308">
        <f t="shared" si="13"/>
        <v>0</v>
      </c>
      <c r="AG111" s="308">
        <f t="shared" si="13"/>
        <v>0</v>
      </c>
      <c r="AH111" s="308">
        <f t="shared" si="13"/>
        <v>0</v>
      </c>
      <c r="AI111" s="308">
        <f t="shared" si="13"/>
        <v>0</v>
      </c>
      <c r="AJ111" s="308">
        <f t="shared" si="13"/>
        <v>0</v>
      </c>
      <c r="AK111" s="308">
        <f t="shared" si="13"/>
        <v>0</v>
      </c>
      <c r="AL111" s="308">
        <f t="shared" si="13"/>
        <v>0</v>
      </c>
      <c r="AM111" s="308">
        <f t="shared" si="13"/>
        <v>0</v>
      </c>
      <c r="AN111" s="308">
        <f t="shared" si="13"/>
        <v>0</v>
      </c>
      <c r="AO111" s="308">
        <f t="shared" si="13"/>
        <v>0</v>
      </c>
      <c r="AP111" s="308">
        <f t="shared" si="13"/>
        <v>0</v>
      </c>
      <c r="AQ111" s="308">
        <f t="shared" si="13"/>
        <v>0</v>
      </c>
      <c r="AR111" s="308">
        <f t="shared" si="13"/>
        <v>0</v>
      </c>
      <c r="AS111" s="308">
        <f t="shared" si="13"/>
        <v>0</v>
      </c>
      <c r="AT111" s="308">
        <f t="shared" si="13"/>
        <v>0</v>
      </c>
      <c r="AU111" s="308">
        <f t="shared" si="13"/>
        <v>0</v>
      </c>
      <c r="AV111" s="308">
        <f t="shared" si="13"/>
        <v>0</v>
      </c>
      <c r="AW111" s="308">
        <f t="shared" si="13"/>
        <v>0</v>
      </c>
      <c r="AX111" s="308">
        <f t="shared" si="13"/>
        <v>0</v>
      </c>
      <c r="AY111" s="308">
        <f>$H109*AZ110</f>
        <v>0</v>
      </c>
      <c r="AZ111" s="308">
        <f>$H109*AZ110</f>
        <v>0</v>
      </c>
    </row>
    <row r="112" spans="1:52" x14ac:dyDescent="0.25">
      <c r="A112" s="308"/>
      <c r="B112" s="308"/>
      <c r="C112" s="308"/>
      <c r="D112" s="308"/>
      <c r="E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c r="AJ112" s="308"/>
      <c r="AK112" s="308"/>
      <c r="AL112" s="308"/>
      <c r="AM112" s="308"/>
      <c r="AN112" s="308"/>
      <c r="AO112" s="308"/>
      <c r="AP112" s="308"/>
      <c r="AQ112" s="308"/>
      <c r="AR112" s="308"/>
      <c r="AS112" s="308"/>
      <c r="AT112" s="308"/>
      <c r="AU112" s="308"/>
      <c r="AV112" s="308"/>
      <c r="AW112" s="308"/>
    </row>
    <row r="113" spans="1:52" x14ac:dyDescent="0.25">
      <c r="A113" s="308"/>
      <c r="B113" s="308"/>
      <c r="C113" s="308"/>
      <c r="D113" s="308"/>
      <c r="E113" s="308" t="s">
        <v>1057</v>
      </c>
      <c r="G113" s="308" t="s">
        <v>467</v>
      </c>
      <c r="H113" s="415">
        <f>SUM(I113:AZ113)</f>
        <v>0.16093036730041013</v>
      </c>
      <c r="I113" s="416">
        <f>'Discount Calc'!I$11*I110</f>
        <v>0</v>
      </c>
      <c r="J113" s="416">
        <f>'Discount Calc'!J$11*J110</f>
        <v>0</v>
      </c>
      <c r="K113" s="416">
        <f>'Discount Calc'!K$11*K110</f>
        <v>0</v>
      </c>
      <c r="L113" s="416">
        <f>'Discount Calc'!L$11*L110</f>
        <v>0</v>
      </c>
      <c r="M113" s="416">
        <f>'Discount Calc'!M$11*M110</f>
        <v>0</v>
      </c>
      <c r="N113" s="416">
        <f>'Discount Calc'!N$11*N110</f>
        <v>0</v>
      </c>
      <c r="O113" s="416">
        <f>'Discount Calc'!O$11*O110</f>
        <v>0</v>
      </c>
      <c r="P113" s="416">
        <f>'Discount Calc'!P$11*P110</f>
        <v>0</v>
      </c>
      <c r="Q113" s="416">
        <f>'Discount Calc'!Q$11*Q110</f>
        <v>0</v>
      </c>
      <c r="R113" s="416">
        <f>'Discount Calc'!R$11*R110</f>
        <v>0</v>
      </c>
      <c r="S113" s="416">
        <f>'Discount Calc'!S$11*S110</f>
        <v>0</v>
      </c>
      <c r="T113" s="416">
        <f>'Discount Calc'!T$11*T110</f>
        <v>0</v>
      </c>
      <c r="U113" s="416">
        <f>'Discount Calc'!U$11*U110</f>
        <v>0</v>
      </c>
      <c r="V113" s="416">
        <f>'Discount Calc'!V$11*V110</f>
        <v>0</v>
      </c>
      <c r="W113" s="416">
        <f>'Discount Calc'!W$11*W110</f>
        <v>0</v>
      </c>
      <c r="X113" s="416">
        <f>'Discount Calc'!X$11*X110</f>
        <v>0</v>
      </c>
      <c r="Y113" s="416">
        <f>'Discount Calc'!Y$11*Y110</f>
        <v>0</v>
      </c>
      <c r="Z113" s="416">
        <f>'Discount Calc'!Z$11*Z110</f>
        <v>0</v>
      </c>
      <c r="AA113" s="416">
        <f>'Discount Calc'!AA$11*AA110</f>
        <v>0</v>
      </c>
      <c r="AB113" s="416">
        <f>'Discount Calc'!AB$11*AB110</f>
        <v>0</v>
      </c>
      <c r="AC113" s="416">
        <f>'Discount Calc'!AC$11*AC110</f>
        <v>0</v>
      </c>
      <c r="AD113" s="416">
        <f>'Discount Calc'!AD$11*AD110</f>
        <v>0</v>
      </c>
      <c r="AE113" s="416">
        <f>'Discount Calc'!AE$11*AE110</f>
        <v>0</v>
      </c>
      <c r="AF113" s="416">
        <f>'Discount Calc'!AF$11*AF110</f>
        <v>0</v>
      </c>
      <c r="AG113" s="416">
        <f>'Discount Calc'!AG$11*AG110</f>
        <v>0</v>
      </c>
      <c r="AH113" s="416">
        <f>'Discount Calc'!AH$11*AH110</f>
        <v>0</v>
      </c>
      <c r="AI113" s="416">
        <f>'Discount Calc'!AI$11*AI110</f>
        <v>0</v>
      </c>
      <c r="AJ113" s="416">
        <f>'Discount Calc'!AJ$11*AJ110</f>
        <v>0.16093036730041013</v>
      </c>
      <c r="AK113" s="416">
        <f>'Discount Calc'!AK$11*AK110</f>
        <v>0</v>
      </c>
      <c r="AL113" s="416">
        <f>'Discount Calc'!AL$11*AL110</f>
        <v>0</v>
      </c>
      <c r="AM113" s="416">
        <f>'Discount Calc'!AM$11*AM110</f>
        <v>0</v>
      </c>
      <c r="AN113" s="416">
        <f>'Discount Calc'!AN$11*AN110</f>
        <v>0</v>
      </c>
      <c r="AO113" s="416">
        <f>'Discount Calc'!AO$11*AO110</f>
        <v>0</v>
      </c>
      <c r="AP113" s="416">
        <f>'Discount Calc'!AP$11*AP110</f>
        <v>0</v>
      </c>
      <c r="AQ113" s="416">
        <f>'Discount Calc'!AQ$11*AQ110</f>
        <v>0</v>
      </c>
      <c r="AR113" s="416">
        <f>'Discount Calc'!AR$11*AR110</f>
        <v>0</v>
      </c>
      <c r="AS113" s="416">
        <f>'Discount Calc'!AS$11*AS110</f>
        <v>0</v>
      </c>
      <c r="AT113" s="416">
        <f>'Discount Calc'!AT$11*AT110</f>
        <v>0</v>
      </c>
      <c r="AU113" s="416">
        <f>'Discount Calc'!AU$11*AU110</f>
        <v>0</v>
      </c>
      <c r="AV113" s="416">
        <f>'Discount Calc'!AV$11*AV110</f>
        <v>0</v>
      </c>
      <c r="AW113" s="416">
        <f>'Discount Calc'!AW$11*AW110</f>
        <v>0</v>
      </c>
      <c r="AX113" s="416">
        <f>'Discount Calc'!AX$11*AX110</f>
        <v>0</v>
      </c>
      <c r="AY113" s="416">
        <f>'Discount Calc'!AZ$11*AZ110</f>
        <v>0</v>
      </c>
      <c r="AZ113" s="416">
        <f>'Discount Calc'!AZ$11*AZ110</f>
        <v>0</v>
      </c>
    </row>
    <row r="114" spans="1:52" x14ac:dyDescent="0.25">
      <c r="E114" s="308" t="s">
        <v>1086</v>
      </c>
      <c r="G114" s="308" t="s">
        <v>1087</v>
      </c>
      <c r="H114" s="308">
        <f>H109*H113</f>
        <v>0</v>
      </c>
    </row>
    <row r="115" spans="1:52" x14ac:dyDescent="0.25">
      <c r="E115" s="308"/>
      <c r="G115" s="308"/>
      <c r="H115" s="308"/>
    </row>
    <row r="116" spans="1:52" x14ac:dyDescent="0.25">
      <c r="A116" s="308"/>
      <c r="B116" s="308"/>
      <c r="C116" s="308"/>
      <c r="D116" s="308"/>
      <c r="E116" s="308" t="str">
        <f>E97&amp;" Remaining Capital Value In Final Year, PV Discounted"</f>
        <v>Enter Asset Name Remaining Capital Value In Final Year, PV Discounted</v>
      </c>
      <c r="G116" s="308" t="s">
        <v>1083</v>
      </c>
      <c r="H116" s="308">
        <f xml:space="preserve"> SUM( I116:AZ116 )</f>
        <v>0</v>
      </c>
      <c r="I116" s="308">
        <f t="shared" ref="I116:AX116" si="14">$H114*I110</f>
        <v>0</v>
      </c>
      <c r="J116" s="308">
        <f t="shared" si="14"/>
        <v>0</v>
      </c>
      <c r="K116" s="308">
        <f t="shared" si="14"/>
        <v>0</v>
      </c>
      <c r="L116" s="308">
        <f t="shared" si="14"/>
        <v>0</v>
      </c>
      <c r="M116" s="308">
        <f t="shared" si="14"/>
        <v>0</v>
      </c>
      <c r="N116" s="308">
        <f t="shared" si="14"/>
        <v>0</v>
      </c>
      <c r="O116" s="308">
        <f t="shared" si="14"/>
        <v>0</v>
      </c>
      <c r="P116" s="308">
        <f t="shared" si="14"/>
        <v>0</v>
      </c>
      <c r="Q116" s="308">
        <f t="shared" si="14"/>
        <v>0</v>
      </c>
      <c r="R116" s="308">
        <f t="shared" si="14"/>
        <v>0</v>
      </c>
      <c r="S116" s="308">
        <f t="shared" si="14"/>
        <v>0</v>
      </c>
      <c r="T116" s="308">
        <f t="shared" si="14"/>
        <v>0</v>
      </c>
      <c r="U116" s="308">
        <f t="shared" si="14"/>
        <v>0</v>
      </c>
      <c r="V116" s="308">
        <f t="shared" si="14"/>
        <v>0</v>
      </c>
      <c r="W116" s="308">
        <f t="shared" si="14"/>
        <v>0</v>
      </c>
      <c r="X116" s="308">
        <f t="shared" si="14"/>
        <v>0</v>
      </c>
      <c r="Y116" s="308">
        <f t="shared" si="14"/>
        <v>0</v>
      </c>
      <c r="Z116" s="308">
        <f t="shared" si="14"/>
        <v>0</v>
      </c>
      <c r="AA116" s="308">
        <f t="shared" si="14"/>
        <v>0</v>
      </c>
      <c r="AB116" s="308">
        <f t="shared" si="14"/>
        <v>0</v>
      </c>
      <c r="AC116" s="308">
        <f t="shared" si="14"/>
        <v>0</v>
      </c>
      <c r="AD116" s="308">
        <f t="shared" si="14"/>
        <v>0</v>
      </c>
      <c r="AE116" s="308">
        <f t="shared" si="14"/>
        <v>0</v>
      </c>
      <c r="AF116" s="308">
        <f t="shared" si="14"/>
        <v>0</v>
      </c>
      <c r="AG116" s="308">
        <f t="shared" si="14"/>
        <v>0</v>
      </c>
      <c r="AH116" s="308">
        <f t="shared" si="14"/>
        <v>0</v>
      </c>
      <c r="AI116" s="308">
        <f t="shared" si="14"/>
        <v>0</v>
      </c>
      <c r="AJ116" s="308">
        <f t="shared" si="14"/>
        <v>0</v>
      </c>
      <c r="AK116" s="308">
        <f t="shared" si="14"/>
        <v>0</v>
      </c>
      <c r="AL116" s="308">
        <f t="shared" si="14"/>
        <v>0</v>
      </c>
      <c r="AM116" s="308">
        <f t="shared" si="14"/>
        <v>0</v>
      </c>
      <c r="AN116" s="308">
        <f t="shared" si="14"/>
        <v>0</v>
      </c>
      <c r="AO116" s="308">
        <f t="shared" si="14"/>
        <v>0</v>
      </c>
      <c r="AP116" s="308">
        <f t="shared" si="14"/>
        <v>0</v>
      </c>
      <c r="AQ116" s="308">
        <f t="shared" si="14"/>
        <v>0</v>
      </c>
      <c r="AR116" s="308">
        <f t="shared" si="14"/>
        <v>0</v>
      </c>
      <c r="AS116" s="308">
        <f t="shared" si="14"/>
        <v>0</v>
      </c>
      <c r="AT116" s="308">
        <f t="shared" si="14"/>
        <v>0</v>
      </c>
      <c r="AU116" s="308">
        <f t="shared" si="14"/>
        <v>0</v>
      </c>
      <c r="AV116" s="308">
        <f t="shared" si="14"/>
        <v>0</v>
      </c>
      <c r="AW116" s="308">
        <f t="shared" si="14"/>
        <v>0</v>
      </c>
      <c r="AX116" s="308">
        <f t="shared" si="14"/>
        <v>0</v>
      </c>
      <c r="AY116" s="308">
        <f>$H114*AZ110</f>
        <v>0</v>
      </c>
      <c r="AZ116" s="308">
        <f>$H114*AZ110</f>
        <v>0</v>
      </c>
    </row>
    <row r="118" spans="1:52" x14ac:dyDescent="0.25">
      <c r="A118" s="19" t="s">
        <v>212</v>
      </c>
    </row>
    <row r="120" spans="1:52" x14ac:dyDescent="0.25">
      <c r="E120" s="417" t="str">
        <f>E27</f>
        <v>Dual Purpose Trails Remaining Capital Value In Final Year, PV Not Discounted</v>
      </c>
      <c r="G120" s="417" t="str">
        <f>G27</f>
        <v xml:space="preserve">2020$ </v>
      </c>
      <c r="H120" s="417">
        <f>H27</f>
        <v>0</v>
      </c>
      <c r="I120" s="417">
        <f t="shared" ref="I120:AX120" si="15">I27</f>
        <v>0</v>
      </c>
      <c r="J120" s="417">
        <f t="shared" si="15"/>
        <v>0</v>
      </c>
      <c r="K120" s="417">
        <f t="shared" si="15"/>
        <v>0</v>
      </c>
      <c r="L120" s="417">
        <f t="shared" si="15"/>
        <v>0</v>
      </c>
      <c r="M120" s="417">
        <f t="shared" si="15"/>
        <v>0</v>
      </c>
      <c r="N120" s="417">
        <f t="shared" si="15"/>
        <v>0</v>
      </c>
      <c r="O120" s="417">
        <f t="shared" si="15"/>
        <v>0</v>
      </c>
      <c r="P120" s="417">
        <f t="shared" si="15"/>
        <v>0</v>
      </c>
      <c r="Q120" s="417">
        <f t="shared" si="15"/>
        <v>0</v>
      </c>
      <c r="R120" s="417">
        <f t="shared" si="15"/>
        <v>0</v>
      </c>
      <c r="S120" s="417">
        <f t="shared" si="15"/>
        <v>0</v>
      </c>
      <c r="T120" s="417">
        <f t="shared" si="15"/>
        <v>0</v>
      </c>
      <c r="U120" s="417">
        <f t="shared" si="15"/>
        <v>0</v>
      </c>
      <c r="V120" s="417">
        <f t="shared" si="15"/>
        <v>0</v>
      </c>
      <c r="W120" s="417">
        <f t="shared" si="15"/>
        <v>0</v>
      </c>
      <c r="X120" s="417">
        <f t="shared" si="15"/>
        <v>0</v>
      </c>
      <c r="Y120" s="417">
        <f t="shared" si="15"/>
        <v>0</v>
      </c>
      <c r="Z120" s="417">
        <f t="shared" si="15"/>
        <v>0</v>
      </c>
      <c r="AA120" s="417">
        <f t="shared" si="15"/>
        <v>0</v>
      </c>
      <c r="AB120" s="417">
        <f t="shared" si="15"/>
        <v>0</v>
      </c>
      <c r="AC120" s="417">
        <f t="shared" si="15"/>
        <v>0</v>
      </c>
      <c r="AD120" s="417">
        <f t="shared" si="15"/>
        <v>0</v>
      </c>
      <c r="AE120" s="417">
        <f t="shared" si="15"/>
        <v>0</v>
      </c>
      <c r="AF120" s="417">
        <f t="shared" si="15"/>
        <v>0</v>
      </c>
      <c r="AG120" s="417">
        <f t="shared" si="15"/>
        <v>0</v>
      </c>
      <c r="AH120" s="417">
        <f t="shared" si="15"/>
        <v>0</v>
      </c>
      <c r="AI120" s="417">
        <f t="shared" si="15"/>
        <v>0</v>
      </c>
      <c r="AJ120" s="417">
        <f t="shared" si="15"/>
        <v>0</v>
      </c>
      <c r="AK120" s="417">
        <f t="shared" si="15"/>
        <v>0</v>
      </c>
      <c r="AL120" s="417">
        <f t="shared" si="15"/>
        <v>0</v>
      </c>
      <c r="AM120" s="417">
        <f t="shared" si="15"/>
        <v>0</v>
      </c>
      <c r="AN120" s="417">
        <f t="shared" si="15"/>
        <v>0</v>
      </c>
      <c r="AO120" s="417">
        <f t="shared" si="15"/>
        <v>0</v>
      </c>
      <c r="AP120" s="417">
        <f t="shared" si="15"/>
        <v>0</v>
      </c>
      <c r="AQ120" s="417">
        <f t="shared" si="15"/>
        <v>0</v>
      </c>
      <c r="AR120" s="417">
        <f t="shared" si="15"/>
        <v>0</v>
      </c>
      <c r="AS120" s="417">
        <f t="shared" si="15"/>
        <v>0</v>
      </c>
      <c r="AT120" s="417">
        <f t="shared" si="15"/>
        <v>0</v>
      </c>
      <c r="AU120" s="417">
        <f t="shared" si="15"/>
        <v>0</v>
      </c>
      <c r="AV120" s="417">
        <f t="shared" si="15"/>
        <v>0</v>
      </c>
      <c r="AW120" s="417">
        <f t="shared" si="15"/>
        <v>0</v>
      </c>
      <c r="AX120" s="417">
        <f t="shared" si="15"/>
        <v>0</v>
      </c>
      <c r="AY120" s="417">
        <f>AZ27</f>
        <v>0</v>
      </c>
      <c r="AZ120" s="417">
        <f>AZ27</f>
        <v>0</v>
      </c>
    </row>
    <row r="121" spans="1:52" x14ac:dyDescent="0.25">
      <c r="E121" s="417" t="str">
        <f>E48</f>
        <v>Enter Asset Name Remaining Capital Value In Final Year, PV Not Discounted</v>
      </c>
      <c r="G121" s="417" t="str">
        <f>G48</f>
        <v xml:space="preserve">2020$ </v>
      </c>
      <c r="H121" s="417">
        <f>H48</f>
        <v>0</v>
      </c>
      <c r="I121" s="417">
        <f t="shared" ref="I121:AX121" si="16">I48</f>
        <v>0</v>
      </c>
      <c r="J121" s="417">
        <f t="shared" si="16"/>
        <v>0</v>
      </c>
      <c r="K121" s="417">
        <f t="shared" si="16"/>
        <v>0</v>
      </c>
      <c r="L121" s="417">
        <f t="shared" si="16"/>
        <v>0</v>
      </c>
      <c r="M121" s="417">
        <f t="shared" si="16"/>
        <v>0</v>
      </c>
      <c r="N121" s="417">
        <f t="shared" si="16"/>
        <v>0</v>
      </c>
      <c r="O121" s="417">
        <f t="shared" si="16"/>
        <v>0</v>
      </c>
      <c r="P121" s="417">
        <f t="shared" si="16"/>
        <v>0</v>
      </c>
      <c r="Q121" s="417">
        <f t="shared" si="16"/>
        <v>0</v>
      </c>
      <c r="R121" s="417">
        <f t="shared" si="16"/>
        <v>0</v>
      </c>
      <c r="S121" s="417">
        <f t="shared" si="16"/>
        <v>0</v>
      </c>
      <c r="T121" s="417">
        <f t="shared" si="16"/>
        <v>0</v>
      </c>
      <c r="U121" s="417">
        <f t="shared" si="16"/>
        <v>0</v>
      </c>
      <c r="V121" s="417">
        <f t="shared" si="16"/>
        <v>0</v>
      </c>
      <c r="W121" s="417">
        <f t="shared" si="16"/>
        <v>0</v>
      </c>
      <c r="X121" s="417">
        <f t="shared" si="16"/>
        <v>0</v>
      </c>
      <c r="Y121" s="417">
        <f t="shared" si="16"/>
        <v>0</v>
      </c>
      <c r="Z121" s="417">
        <f t="shared" si="16"/>
        <v>0</v>
      </c>
      <c r="AA121" s="417">
        <f t="shared" si="16"/>
        <v>0</v>
      </c>
      <c r="AB121" s="417">
        <f t="shared" si="16"/>
        <v>0</v>
      </c>
      <c r="AC121" s="417">
        <f t="shared" si="16"/>
        <v>0</v>
      </c>
      <c r="AD121" s="417">
        <f t="shared" si="16"/>
        <v>0</v>
      </c>
      <c r="AE121" s="417">
        <f t="shared" si="16"/>
        <v>0</v>
      </c>
      <c r="AF121" s="417">
        <f t="shared" si="16"/>
        <v>0</v>
      </c>
      <c r="AG121" s="417">
        <f t="shared" si="16"/>
        <v>0</v>
      </c>
      <c r="AH121" s="417">
        <f t="shared" si="16"/>
        <v>0</v>
      </c>
      <c r="AI121" s="417">
        <f t="shared" si="16"/>
        <v>0</v>
      </c>
      <c r="AJ121" s="417">
        <f t="shared" si="16"/>
        <v>0</v>
      </c>
      <c r="AK121" s="417">
        <f t="shared" si="16"/>
        <v>0</v>
      </c>
      <c r="AL121" s="417">
        <f t="shared" si="16"/>
        <v>0</v>
      </c>
      <c r="AM121" s="417">
        <f t="shared" si="16"/>
        <v>0</v>
      </c>
      <c r="AN121" s="417">
        <f t="shared" si="16"/>
        <v>0</v>
      </c>
      <c r="AO121" s="417">
        <f t="shared" si="16"/>
        <v>0</v>
      </c>
      <c r="AP121" s="417">
        <f t="shared" si="16"/>
        <v>0</v>
      </c>
      <c r="AQ121" s="417">
        <f t="shared" si="16"/>
        <v>0</v>
      </c>
      <c r="AR121" s="417">
        <f t="shared" si="16"/>
        <v>0</v>
      </c>
      <c r="AS121" s="417">
        <f t="shared" si="16"/>
        <v>0</v>
      </c>
      <c r="AT121" s="417">
        <f t="shared" si="16"/>
        <v>0</v>
      </c>
      <c r="AU121" s="417">
        <f t="shared" si="16"/>
        <v>0</v>
      </c>
      <c r="AV121" s="417">
        <f t="shared" si="16"/>
        <v>0</v>
      </c>
      <c r="AW121" s="417">
        <f t="shared" si="16"/>
        <v>0</v>
      </c>
      <c r="AX121" s="417">
        <f t="shared" si="16"/>
        <v>0</v>
      </c>
      <c r="AY121" s="417">
        <f>AZ48</f>
        <v>0</v>
      </c>
      <c r="AZ121" s="417">
        <f>AZ48</f>
        <v>0</v>
      </c>
    </row>
    <row r="122" spans="1:52" x14ac:dyDescent="0.25">
      <c r="E122" s="417" t="str">
        <f>E69</f>
        <v>Enter Asset Name Remaining Capital Value In Final Year, PV Not Discounted</v>
      </c>
      <c r="G122" s="417" t="str">
        <f>G69</f>
        <v xml:space="preserve">2020$ </v>
      </c>
      <c r="H122" s="417">
        <f>H69</f>
        <v>0</v>
      </c>
      <c r="I122" s="417">
        <f t="shared" ref="I122:AX122" si="17">I69</f>
        <v>0</v>
      </c>
      <c r="J122" s="417">
        <f t="shared" si="17"/>
        <v>0</v>
      </c>
      <c r="K122" s="417">
        <f t="shared" si="17"/>
        <v>0</v>
      </c>
      <c r="L122" s="417">
        <f t="shared" si="17"/>
        <v>0</v>
      </c>
      <c r="M122" s="417">
        <f t="shared" si="17"/>
        <v>0</v>
      </c>
      <c r="N122" s="417">
        <f t="shared" si="17"/>
        <v>0</v>
      </c>
      <c r="O122" s="417">
        <f t="shared" si="17"/>
        <v>0</v>
      </c>
      <c r="P122" s="417">
        <f t="shared" si="17"/>
        <v>0</v>
      </c>
      <c r="Q122" s="417">
        <f t="shared" si="17"/>
        <v>0</v>
      </c>
      <c r="R122" s="417">
        <f t="shared" si="17"/>
        <v>0</v>
      </c>
      <c r="S122" s="417">
        <f t="shared" si="17"/>
        <v>0</v>
      </c>
      <c r="T122" s="417">
        <f t="shared" si="17"/>
        <v>0</v>
      </c>
      <c r="U122" s="417">
        <f t="shared" si="17"/>
        <v>0</v>
      </c>
      <c r="V122" s="417">
        <f t="shared" si="17"/>
        <v>0</v>
      </c>
      <c r="W122" s="417">
        <f t="shared" si="17"/>
        <v>0</v>
      </c>
      <c r="X122" s="417">
        <f t="shared" si="17"/>
        <v>0</v>
      </c>
      <c r="Y122" s="417">
        <f t="shared" si="17"/>
        <v>0</v>
      </c>
      <c r="Z122" s="417">
        <f t="shared" si="17"/>
        <v>0</v>
      </c>
      <c r="AA122" s="417">
        <f t="shared" si="17"/>
        <v>0</v>
      </c>
      <c r="AB122" s="417">
        <f t="shared" si="17"/>
        <v>0</v>
      </c>
      <c r="AC122" s="417">
        <f t="shared" si="17"/>
        <v>0</v>
      </c>
      <c r="AD122" s="417">
        <f t="shared" si="17"/>
        <v>0</v>
      </c>
      <c r="AE122" s="417">
        <f t="shared" si="17"/>
        <v>0</v>
      </c>
      <c r="AF122" s="417">
        <f t="shared" si="17"/>
        <v>0</v>
      </c>
      <c r="AG122" s="417">
        <f t="shared" si="17"/>
        <v>0</v>
      </c>
      <c r="AH122" s="417">
        <f t="shared" si="17"/>
        <v>0</v>
      </c>
      <c r="AI122" s="417">
        <f t="shared" si="17"/>
        <v>0</v>
      </c>
      <c r="AJ122" s="417">
        <f t="shared" si="17"/>
        <v>0</v>
      </c>
      <c r="AK122" s="417">
        <f t="shared" si="17"/>
        <v>0</v>
      </c>
      <c r="AL122" s="417">
        <f t="shared" si="17"/>
        <v>0</v>
      </c>
      <c r="AM122" s="417">
        <f t="shared" si="17"/>
        <v>0</v>
      </c>
      <c r="AN122" s="417">
        <f t="shared" si="17"/>
        <v>0</v>
      </c>
      <c r="AO122" s="417">
        <f t="shared" si="17"/>
        <v>0</v>
      </c>
      <c r="AP122" s="417">
        <f t="shared" si="17"/>
        <v>0</v>
      </c>
      <c r="AQ122" s="417">
        <f t="shared" si="17"/>
        <v>0</v>
      </c>
      <c r="AR122" s="417">
        <f t="shared" si="17"/>
        <v>0</v>
      </c>
      <c r="AS122" s="417">
        <f t="shared" si="17"/>
        <v>0</v>
      </c>
      <c r="AT122" s="417">
        <f t="shared" si="17"/>
        <v>0</v>
      </c>
      <c r="AU122" s="417">
        <f t="shared" si="17"/>
        <v>0</v>
      </c>
      <c r="AV122" s="417">
        <f t="shared" si="17"/>
        <v>0</v>
      </c>
      <c r="AW122" s="417">
        <f t="shared" si="17"/>
        <v>0</v>
      </c>
      <c r="AX122" s="417">
        <f t="shared" si="17"/>
        <v>0</v>
      </c>
      <c r="AY122" s="417">
        <f>AZ69</f>
        <v>0</v>
      </c>
      <c r="AZ122" s="417">
        <f>AZ69</f>
        <v>0</v>
      </c>
    </row>
    <row r="123" spans="1:52" x14ac:dyDescent="0.25">
      <c r="E123" s="417" t="str">
        <f>E90</f>
        <v>Enter Asset Name Remaining Capital Value In Final Year, PV Not Discounted</v>
      </c>
      <c r="G123" s="417" t="str">
        <f>G90</f>
        <v xml:space="preserve">2020$ </v>
      </c>
      <c r="H123" s="417">
        <f>H90</f>
        <v>0</v>
      </c>
      <c r="I123" s="417">
        <f t="shared" ref="I123:AX123" si="18">I90</f>
        <v>0</v>
      </c>
      <c r="J123" s="417">
        <f t="shared" si="18"/>
        <v>0</v>
      </c>
      <c r="K123" s="417">
        <f t="shared" si="18"/>
        <v>0</v>
      </c>
      <c r="L123" s="417">
        <f t="shared" si="18"/>
        <v>0</v>
      </c>
      <c r="M123" s="417">
        <f t="shared" si="18"/>
        <v>0</v>
      </c>
      <c r="N123" s="417">
        <f t="shared" si="18"/>
        <v>0</v>
      </c>
      <c r="O123" s="417">
        <f t="shared" si="18"/>
        <v>0</v>
      </c>
      <c r="P123" s="417">
        <f t="shared" si="18"/>
        <v>0</v>
      </c>
      <c r="Q123" s="417">
        <f t="shared" si="18"/>
        <v>0</v>
      </c>
      <c r="R123" s="417">
        <f t="shared" si="18"/>
        <v>0</v>
      </c>
      <c r="S123" s="417">
        <f t="shared" si="18"/>
        <v>0</v>
      </c>
      <c r="T123" s="417">
        <f t="shared" si="18"/>
        <v>0</v>
      </c>
      <c r="U123" s="417">
        <f t="shared" si="18"/>
        <v>0</v>
      </c>
      <c r="V123" s="417">
        <f t="shared" si="18"/>
        <v>0</v>
      </c>
      <c r="W123" s="417">
        <f t="shared" si="18"/>
        <v>0</v>
      </c>
      <c r="X123" s="417">
        <f t="shared" si="18"/>
        <v>0</v>
      </c>
      <c r="Y123" s="417">
        <f t="shared" si="18"/>
        <v>0</v>
      </c>
      <c r="Z123" s="417">
        <f t="shared" si="18"/>
        <v>0</v>
      </c>
      <c r="AA123" s="417">
        <f t="shared" si="18"/>
        <v>0</v>
      </c>
      <c r="AB123" s="417">
        <f t="shared" si="18"/>
        <v>0</v>
      </c>
      <c r="AC123" s="417">
        <f t="shared" si="18"/>
        <v>0</v>
      </c>
      <c r="AD123" s="417">
        <f t="shared" si="18"/>
        <v>0</v>
      </c>
      <c r="AE123" s="417">
        <f t="shared" si="18"/>
        <v>0</v>
      </c>
      <c r="AF123" s="417">
        <f t="shared" si="18"/>
        <v>0</v>
      </c>
      <c r="AG123" s="417">
        <f t="shared" si="18"/>
        <v>0</v>
      </c>
      <c r="AH123" s="417">
        <f t="shared" si="18"/>
        <v>0</v>
      </c>
      <c r="AI123" s="417">
        <f t="shared" si="18"/>
        <v>0</v>
      </c>
      <c r="AJ123" s="417">
        <f t="shared" si="18"/>
        <v>0</v>
      </c>
      <c r="AK123" s="417">
        <f t="shared" si="18"/>
        <v>0</v>
      </c>
      <c r="AL123" s="417">
        <f t="shared" si="18"/>
        <v>0</v>
      </c>
      <c r="AM123" s="417">
        <f t="shared" si="18"/>
        <v>0</v>
      </c>
      <c r="AN123" s="417">
        <f t="shared" si="18"/>
        <v>0</v>
      </c>
      <c r="AO123" s="417">
        <f t="shared" si="18"/>
        <v>0</v>
      </c>
      <c r="AP123" s="417">
        <f t="shared" si="18"/>
        <v>0</v>
      </c>
      <c r="AQ123" s="417">
        <f t="shared" si="18"/>
        <v>0</v>
      </c>
      <c r="AR123" s="417">
        <f t="shared" si="18"/>
        <v>0</v>
      </c>
      <c r="AS123" s="417">
        <f t="shared" si="18"/>
        <v>0</v>
      </c>
      <c r="AT123" s="417">
        <f t="shared" si="18"/>
        <v>0</v>
      </c>
      <c r="AU123" s="417">
        <f t="shared" si="18"/>
        <v>0</v>
      </c>
      <c r="AV123" s="417">
        <f t="shared" si="18"/>
        <v>0</v>
      </c>
      <c r="AW123" s="417">
        <f t="shared" si="18"/>
        <v>0</v>
      </c>
      <c r="AX123" s="417">
        <f t="shared" si="18"/>
        <v>0</v>
      </c>
      <c r="AY123" s="417">
        <f>AZ90</f>
        <v>0</v>
      </c>
      <c r="AZ123" s="417">
        <f>AZ90</f>
        <v>0</v>
      </c>
    </row>
    <row r="124" spans="1:52" x14ac:dyDescent="0.25">
      <c r="E124" s="417" t="str">
        <f>E111</f>
        <v>Enter Asset Name Remaining Capital Value In Final Year, PV Not Discounted</v>
      </c>
      <c r="G124" s="417" t="str">
        <f>G111</f>
        <v xml:space="preserve">2020$ </v>
      </c>
      <c r="H124" s="417">
        <f>H111</f>
        <v>0</v>
      </c>
      <c r="I124" s="417">
        <f t="shared" ref="I124:AX124" si="19">I111</f>
        <v>0</v>
      </c>
      <c r="J124" s="417">
        <f t="shared" si="19"/>
        <v>0</v>
      </c>
      <c r="K124" s="417">
        <f t="shared" si="19"/>
        <v>0</v>
      </c>
      <c r="L124" s="417">
        <f t="shared" si="19"/>
        <v>0</v>
      </c>
      <c r="M124" s="417">
        <f t="shared" si="19"/>
        <v>0</v>
      </c>
      <c r="N124" s="417">
        <f t="shared" si="19"/>
        <v>0</v>
      </c>
      <c r="O124" s="417">
        <f t="shared" si="19"/>
        <v>0</v>
      </c>
      <c r="P124" s="417">
        <f t="shared" si="19"/>
        <v>0</v>
      </c>
      <c r="Q124" s="417">
        <f t="shared" si="19"/>
        <v>0</v>
      </c>
      <c r="R124" s="417">
        <f t="shared" si="19"/>
        <v>0</v>
      </c>
      <c r="S124" s="417">
        <f t="shared" si="19"/>
        <v>0</v>
      </c>
      <c r="T124" s="417">
        <f t="shared" si="19"/>
        <v>0</v>
      </c>
      <c r="U124" s="417">
        <f t="shared" si="19"/>
        <v>0</v>
      </c>
      <c r="V124" s="417">
        <f t="shared" si="19"/>
        <v>0</v>
      </c>
      <c r="W124" s="417">
        <f t="shared" si="19"/>
        <v>0</v>
      </c>
      <c r="X124" s="417">
        <f t="shared" si="19"/>
        <v>0</v>
      </c>
      <c r="Y124" s="417">
        <f t="shared" si="19"/>
        <v>0</v>
      </c>
      <c r="Z124" s="417">
        <f t="shared" si="19"/>
        <v>0</v>
      </c>
      <c r="AA124" s="417">
        <f t="shared" si="19"/>
        <v>0</v>
      </c>
      <c r="AB124" s="417">
        <f t="shared" si="19"/>
        <v>0</v>
      </c>
      <c r="AC124" s="417">
        <f t="shared" si="19"/>
        <v>0</v>
      </c>
      <c r="AD124" s="417">
        <f t="shared" si="19"/>
        <v>0</v>
      </c>
      <c r="AE124" s="417">
        <f t="shared" si="19"/>
        <v>0</v>
      </c>
      <c r="AF124" s="417">
        <f t="shared" si="19"/>
        <v>0</v>
      </c>
      <c r="AG124" s="417">
        <f t="shared" si="19"/>
        <v>0</v>
      </c>
      <c r="AH124" s="417">
        <f t="shared" si="19"/>
        <v>0</v>
      </c>
      <c r="AI124" s="417">
        <f t="shared" si="19"/>
        <v>0</v>
      </c>
      <c r="AJ124" s="417">
        <f t="shared" si="19"/>
        <v>0</v>
      </c>
      <c r="AK124" s="417">
        <f t="shared" si="19"/>
        <v>0</v>
      </c>
      <c r="AL124" s="417">
        <f t="shared" si="19"/>
        <v>0</v>
      </c>
      <c r="AM124" s="417">
        <f t="shared" si="19"/>
        <v>0</v>
      </c>
      <c r="AN124" s="417">
        <f t="shared" si="19"/>
        <v>0</v>
      </c>
      <c r="AO124" s="417">
        <f t="shared" si="19"/>
        <v>0</v>
      </c>
      <c r="AP124" s="417">
        <f t="shared" si="19"/>
        <v>0</v>
      </c>
      <c r="AQ124" s="417">
        <f t="shared" si="19"/>
        <v>0</v>
      </c>
      <c r="AR124" s="417">
        <f t="shared" si="19"/>
        <v>0</v>
      </c>
      <c r="AS124" s="417">
        <f t="shared" si="19"/>
        <v>0</v>
      </c>
      <c r="AT124" s="417">
        <f t="shared" si="19"/>
        <v>0</v>
      </c>
      <c r="AU124" s="417">
        <f t="shared" si="19"/>
        <v>0</v>
      </c>
      <c r="AV124" s="417">
        <f t="shared" si="19"/>
        <v>0</v>
      </c>
      <c r="AW124" s="417">
        <f t="shared" si="19"/>
        <v>0</v>
      </c>
      <c r="AX124" s="417">
        <f t="shared" si="19"/>
        <v>0</v>
      </c>
      <c r="AY124" s="417">
        <f>AZ111</f>
        <v>0</v>
      </c>
      <c r="AZ124" s="417">
        <f>AZ111</f>
        <v>0</v>
      </c>
    </row>
    <row r="125" spans="1:52" x14ac:dyDescent="0.25">
      <c r="A125" s="418"/>
      <c r="B125" s="418"/>
      <c r="C125" s="418"/>
      <c r="D125" s="418"/>
      <c r="E125" s="418" t="s">
        <v>1092</v>
      </c>
      <c r="G125" s="418" t="s">
        <v>1083</v>
      </c>
      <c r="H125" s="419">
        <f>SUM(I125:AZ125)</f>
        <v>0</v>
      </c>
      <c r="I125" s="419">
        <f t="shared" ref="I125:AX125" si="20">SUM(I120:I124)</f>
        <v>0</v>
      </c>
      <c r="J125" s="419">
        <f t="shared" si="20"/>
        <v>0</v>
      </c>
      <c r="K125" s="419">
        <f t="shared" si="20"/>
        <v>0</v>
      </c>
      <c r="L125" s="419">
        <f t="shared" si="20"/>
        <v>0</v>
      </c>
      <c r="M125" s="419">
        <f t="shared" si="20"/>
        <v>0</v>
      </c>
      <c r="N125" s="419">
        <f t="shared" si="20"/>
        <v>0</v>
      </c>
      <c r="O125" s="419">
        <f t="shared" si="20"/>
        <v>0</v>
      </c>
      <c r="P125" s="419">
        <f t="shared" si="20"/>
        <v>0</v>
      </c>
      <c r="Q125" s="419">
        <f t="shared" si="20"/>
        <v>0</v>
      </c>
      <c r="R125" s="419">
        <f t="shared" si="20"/>
        <v>0</v>
      </c>
      <c r="S125" s="419">
        <f t="shared" si="20"/>
        <v>0</v>
      </c>
      <c r="T125" s="419">
        <f t="shared" si="20"/>
        <v>0</v>
      </c>
      <c r="U125" s="419">
        <f t="shared" si="20"/>
        <v>0</v>
      </c>
      <c r="V125" s="419">
        <f t="shared" si="20"/>
        <v>0</v>
      </c>
      <c r="W125" s="419">
        <f t="shared" si="20"/>
        <v>0</v>
      </c>
      <c r="X125" s="419">
        <f t="shared" si="20"/>
        <v>0</v>
      </c>
      <c r="Y125" s="419">
        <f t="shared" si="20"/>
        <v>0</v>
      </c>
      <c r="Z125" s="419">
        <f t="shared" si="20"/>
        <v>0</v>
      </c>
      <c r="AA125" s="419">
        <f t="shared" si="20"/>
        <v>0</v>
      </c>
      <c r="AB125" s="419">
        <f t="shared" si="20"/>
        <v>0</v>
      </c>
      <c r="AC125" s="419">
        <f t="shared" si="20"/>
        <v>0</v>
      </c>
      <c r="AD125" s="419">
        <f t="shared" si="20"/>
        <v>0</v>
      </c>
      <c r="AE125" s="419">
        <f t="shared" si="20"/>
        <v>0</v>
      </c>
      <c r="AF125" s="419">
        <f t="shared" si="20"/>
        <v>0</v>
      </c>
      <c r="AG125" s="419">
        <f t="shared" si="20"/>
        <v>0</v>
      </c>
      <c r="AH125" s="419">
        <f t="shared" si="20"/>
        <v>0</v>
      </c>
      <c r="AI125" s="419">
        <f t="shared" si="20"/>
        <v>0</v>
      </c>
      <c r="AJ125" s="419">
        <f t="shared" si="20"/>
        <v>0</v>
      </c>
      <c r="AK125" s="419">
        <f t="shared" si="20"/>
        <v>0</v>
      </c>
      <c r="AL125" s="419">
        <f t="shared" si="20"/>
        <v>0</v>
      </c>
      <c r="AM125" s="419">
        <f t="shared" si="20"/>
        <v>0</v>
      </c>
      <c r="AN125" s="419">
        <f t="shared" si="20"/>
        <v>0</v>
      </c>
      <c r="AO125" s="419">
        <f t="shared" si="20"/>
        <v>0</v>
      </c>
      <c r="AP125" s="419">
        <f t="shared" si="20"/>
        <v>0</v>
      </c>
      <c r="AQ125" s="419">
        <f t="shared" si="20"/>
        <v>0</v>
      </c>
      <c r="AR125" s="419">
        <f t="shared" si="20"/>
        <v>0</v>
      </c>
      <c r="AS125" s="419">
        <f t="shared" si="20"/>
        <v>0</v>
      </c>
      <c r="AT125" s="419">
        <f t="shared" si="20"/>
        <v>0</v>
      </c>
      <c r="AU125" s="419">
        <f t="shared" si="20"/>
        <v>0</v>
      </c>
      <c r="AV125" s="419">
        <f t="shared" si="20"/>
        <v>0</v>
      </c>
      <c r="AW125" s="419">
        <f t="shared" si="20"/>
        <v>0</v>
      </c>
      <c r="AX125" s="419">
        <f t="shared" si="20"/>
        <v>0</v>
      </c>
      <c r="AY125" s="419">
        <f>SUM(AZ120:AZ124)</f>
        <v>0</v>
      </c>
      <c r="AZ125" s="419">
        <f>SUM(AZ120:AZ124)</f>
        <v>0</v>
      </c>
    </row>
    <row r="126" spans="1:52" x14ac:dyDescent="0.25">
      <c r="A126" s="418"/>
      <c r="B126" s="418"/>
      <c r="C126" s="418"/>
      <c r="D126" s="418"/>
      <c r="E126" s="418"/>
      <c r="G126" s="418"/>
      <c r="H126" s="419"/>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c r="AJ126" s="419"/>
      <c r="AK126" s="419"/>
      <c r="AL126" s="419"/>
      <c r="AM126" s="419"/>
      <c r="AN126" s="419"/>
      <c r="AO126" s="419"/>
      <c r="AP126" s="419"/>
      <c r="AQ126" s="419"/>
      <c r="AR126" s="419"/>
      <c r="AS126" s="419"/>
      <c r="AT126" s="419"/>
      <c r="AU126" s="419"/>
      <c r="AV126" s="419"/>
      <c r="AW126" s="419"/>
      <c r="AX126" s="419"/>
      <c r="AY126" s="419"/>
      <c r="AZ126" s="419"/>
    </row>
    <row r="127" spans="1:52" x14ac:dyDescent="0.25">
      <c r="E127" s="417" t="str">
        <f>E32</f>
        <v>Dual Purpose Trails Remaining Capital Value In Final Year, PV Discounted</v>
      </c>
      <c r="G127" s="417" t="str">
        <f t="shared" ref="G127:AX127" si="21">G32</f>
        <v xml:space="preserve">2020$ </v>
      </c>
      <c r="H127" s="417">
        <f t="shared" si="21"/>
        <v>0</v>
      </c>
      <c r="I127" s="417">
        <f t="shared" si="21"/>
        <v>0</v>
      </c>
      <c r="J127" s="417">
        <f t="shared" si="21"/>
        <v>0</v>
      </c>
      <c r="K127" s="417">
        <f t="shared" si="21"/>
        <v>0</v>
      </c>
      <c r="L127" s="417">
        <f t="shared" si="21"/>
        <v>0</v>
      </c>
      <c r="M127" s="417">
        <f t="shared" si="21"/>
        <v>0</v>
      </c>
      <c r="N127" s="417">
        <f t="shared" si="21"/>
        <v>0</v>
      </c>
      <c r="O127" s="417">
        <f t="shared" si="21"/>
        <v>0</v>
      </c>
      <c r="P127" s="417">
        <f t="shared" si="21"/>
        <v>0</v>
      </c>
      <c r="Q127" s="417">
        <f t="shared" si="21"/>
        <v>0</v>
      </c>
      <c r="R127" s="417">
        <f t="shared" si="21"/>
        <v>0</v>
      </c>
      <c r="S127" s="417">
        <f t="shared" si="21"/>
        <v>0</v>
      </c>
      <c r="T127" s="417">
        <f t="shared" si="21"/>
        <v>0</v>
      </c>
      <c r="U127" s="417">
        <f t="shared" si="21"/>
        <v>0</v>
      </c>
      <c r="V127" s="417">
        <f t="shared" si="21"/>
        <v>0</v>
      </c>
      <c r="W127" s="417">
        <f t="shared" si="21"/>
        <v>0</v>
      </c>
      <c r="X127" s="417">
        <f t="shared" si="21"/>
        <v>0</v>
      </c>
      <c r="Y127" s="417">
        <f t="shared" si="21"/>
        <v>0</v>
      </c>
      <c r="Z127" s="417">
        <f t="shared" si="21"/>
        <v>0</v>
      </c>
      <c r="AA127" s="417">
        <f t="shared" si="21"/>
        <v>0</v>
      </c>
      <c r="AB127" s="417">
        <f t="shared" si="21"/>
        <v>0</v>
      </c>
      <c r="AC127" s="417">
        <f t="shared" si="21"/>
        <v>0</v>
      </c>
      <c r="AD127" s="417">
        <f t="shared" si="21"/>
        <v>0</v>
      </c>
      <c r="AE127" s="417">
        <f t="shared" si="21"/>
        <v>0</v>
      </c>
      <c r="AF127" s="417">
        <f t="shared" si="21"/>
        <v>0</v>
      </c>
      <c r="AG127" s="417">
        <f t="shared" si="21"/>
        <v>0</v>
      </c>
      <c r="AH127" s="417">
        <f t="shared" si="21"/>
        <v>0</v>
      </c>
      <c r="AI127" s="417">
        <f t="shared" si="21"/>
        <v>0</v>
      </c>
      <c r="AJ127" s="417">
        <f t="shared" si="21"/>
        <v>0</v>
      </c>
      <c r="AK127" s="417">
        <f t="shared" si="21"/>
        <v>0</v>
      </c>
      <c r="AL127" s="417">
        <f t="shared" si="21"/>
        <v>0</v>
      </c>
      <c r="AM127" s="417">
        <f t="shared" si="21"/>
        <v>0</v>
      </c>
      <c r="AN127" s="417">
        <f t="shared" si="21"/>
        <v>0</v>
      </c>
      <c r="AO127" s="417">
        <f t="shared" si="21"/>
        <v>0</v>
      </c>
      <c r="AP127" s="417">
        <f t="shared" si="21"/>
        <v>0</v>
      </c>
      <c r="AQ127" s="417">
        <f t="shared" si="21"/>
        <v>0</v>
      </c>
      <c r="AR127" s="417">
        <f t="shared" si="21"/>
        <v>0</v>
      </c>
      <c r="AS127" s="417">
        <f t="shared" si="21"/>
        <v>0</v>
      </c>
      <c r="AT127" s="417">
        <f t="shared" si="21"/>
        <v>0</v>
      </c>
      <c r="AU127" s="417">
        <f t="shared" si="21"/>
        <v>0</v>
      </c>
      <c r="AV127" s="417">
        <f t="shared" si="21"/>
        <v>0</v>
      </c>
      <c r="AW127" s="417">
        <f t="shared" si="21"/>
        <v>0</v>
      </c>
      <c r="AX127" s="417">
        <f t="shared" si="21"/>
        <v>0</v>
      </c>
      <c r="AY127" s="417">
        <f>AZ32</f>
        <v>0</v>
      </c>
      <c r="AZ127" s="417">
        <f>AZ32</f>
        <v>0</v>
      </c>
    </row>
    <row r="128" spans="1:52" x14ac:dyDescent="0.25">
      <c r="E128" s="417" t="str">
        <f>E53</f>
        <v>Enter Asset Name Remaining Capital Value In Final Year, PV Discounted</v>
      </c>
      <c r="G128" s="417" t="str">
        <f t="shared" ref="G128:AX128" si="22">G53</f>
        <v xml:space="preserve">2020$ </v>
      </c>
      <c r="H128" s="417">
        <f t="shared" si="22"/>
        <v>0</v>
      </c>
      <c r="I128" s="417">
        <f t="shared" si="22"/>
        <v>0</v>
      </c>
      <c r="J128" s="417">
        <f t="shared" si="22"/>
        <v>0</v>
      </c>
      <c r="K128" s="417">
        <f t="shared" si="22"/>
        <v>0</v>
      </c>
      <c r="L128" s="417">
        <f t="shared" si="22"/>
        <v>0</v>
      </c>
      <c r="M128" s="417">
        <f t="shared" si="22"/>
        <v>0</v>
      </c>
      <c r="N128" s="417">
        <f t="shared" si="22"/>
        <v>0</v>
      </c>
      <c r="O128" s="417">
        <f t="shared" si="22"/>
        <v>0</v>
      </c>
      <c r="P128" s="417">
        <f t="shared" si="22"/>
        <v>0</v>
      </c>
      <c r="Q128" s="417">
        <f t="shared" si="22"/>
        <v>0</v>
      </c>
      <c r="R128" s="417">
        <f t="shared" si="22"/>
        <v>0</v>
      </c>
      <c r="S128" s="417">
        <f t="shared" si="22"/>
        <v>0</v>
      </c>
      <c r="T128" s="417">
        <f t="shared" si="22"/>
        <v>0</v>
      </c>
      <c r="U128" s="417">
        <f t="shared" si="22"/>
        <v>0</v>
      </c>
      <c r="V128" s="417">
        <f t="shared" si="22"/>
        <v>0</v>
      </c>
      <c r="W128" s="417">
        <f t="shared" si="22"/>
        <v>0</v>
      </c>
      <c r="X128" s="417">
        <f t="shared" si="22"/>
        <v>0</v>
      </c>
      <c r="Y128" s="417">
        <f t="shared" si="22"/>
        <v>0</v>
      </c>
      <c r="Z128" s="417">
        <f t="shared" si="22"/>
        <v>0</v>
      </c>
      <c r="AA128" s="417">
        <f t="shared" si="22"/>
        <v>0</v>
      </c>
      <c r="AB128" s="417">
        <f t="shared" si="22"/>
        <v>0</v>
      </c>
      <c r="AC128" s="417">
        <f t="shared" si="22"/>
        <v>0</v>
      </c>
      <c r="AD128" s="417">
        <f t="shared" si="22"/>
        <v>0</v>
      </c>
      <c r="AE128" s="417">
        <f t="shared" si="22"/>
        <v>0</v>
      </c>
      <c r="AF128" s="417">
        <f t="shared" si="22"/>
        <v>0</v>
      </c>
      <c r="AG128" s="417">
        <f t="shared" si="22"/>
        <v>0</v>
      </c>
      <c r="AH128" s="417">
        <f t="shared" si="22"/>
        <v>0</v>
      </c>
      <c r="AI128" s="417">
        <f t="shared" si="22"/>
        <v>0</v>
      </c>
      <c r="AJ128" s="417">
        <f t="shared" si="22"/>
        <v>0</v>
      </c>
      <c r="AK128" s="417">
        <f t="shared" si="22"/>
        <v>0</v>
      </c>
      <c r="AL128" s="417">
        <f t="shared" si="22"/>
        <v>0</v>
      </c>
      <c r="AM128" s="417">
        <f t="shared" si="22"/>
        <v>0</v>
      </c>
      <c r="AN128" s="417">
        <f t="shared" si="22"/>
        <v>0</v>
      </c>
      <c r="AO128" s="417">
        <f t="shared" si="22"/>
        <v>0</v>
      </c>
      <c r="AP128" s="417">
        <f t="shared" si="22"/>
        <v>0</v>
      </c>
      <c r="AQ128" s="417">
        <f t="shared" si="22"/>
        <v>0</v>
      </c>
      <c r="AR128" s="417">
        <f t="shared" si="22"/>
        <v>0</v>
      </c>
      <c r="AS128" s="417">
        <f t="shared" si="22"/>
        <v>0</v>
      </c>
      <c r="AT128" s="417">
        <f t="shared" si="22"/>
        <v>0</v>
      </c>
      <c r="AU128" s="417">
        <f t="shared" si="22"/>
        <v>0</v>
      </c>
      <c r="AV128" s="417">
        <f t="shared" si="22"/>
        <v>0</v>
      </c>
      <c r="AW128" s="417">
        <f t="shared" si="22"/>
        <v>0</v>
      </c>
      <c r="AX128" s="417">
        <f t="shared" si="22"/>
        <v>0</v>
      </c>
      <c r="AY128" s="417">
        <f>AZ53</f>
        <v>0</v>
      </c>
      <c r="AZ128" s="417">
        <f>AZ53</f>
        <v>0</v>
      </c>
    </row>
    <row r="129" spans="1:52" x14ac:dyDescent="0.25">
      <c r="E129" s="417" t="str">
        <f>E74</f>
        <v>Enter Asset Name Remaining Capital Value In Final Year, PV Discounted</v>
      </c>
      <c r="G129" s="417" t="str">
        <f t="shared" ref="G129:AX129" si="23">G74</f>
        <v xml:space="preserve">2020$ </v>
      </c>
      <c r="H129" s="417">
        <f t="shared" si="23"/>
        <v>0</v>
      </c>
      <c r="I129" s="417">
        <f t="shared" si="23"/>
        <v>0</v>
      </c>
      <c r="J129" s="417">
        <f t="shared" si="23"/>
        <v>0</v>
      </c>
      <c r="K129" s="417">
        <f t="shared" si="23"/>
        <v>0</v>
      </c>
      <c r="L129" s="417">
        <f t="shared" si="23"/>
        <v>0</v>
      </c>
      <c r="M129" s="417">
        <f t="shared" si="23"/>
        <v>0</v>
      </c>
      <c r="N129" s="417">
        <f t="shared" si="23"/>
        <v>0</v>
      </c>
      <c r="O129" s="417">
        <f t="shared" si="23"/>
        <v>0</v>
      </c>
      <c r="P129" s="417">
        <f t="shared" si="23"/>
        <v>0</v>
      </c>
      <c r="Q129" s="417">
        <f t="shared" si="23"/>
        <v>0</v>
      </c>
      <c r="R129" s="417">
        <f t="shared" si="23"/>
        <v>0</v>
      </c>
      <c r="S129" s="417">
        <f t="shared" si="23"/>
        <v>0</v>
      </c>
      <c r="T129" s="417">
        <f t="shared" si="23"/>
        <v>0</v>
      </c>
      <c r="U129" s="417">
        <f t="shared" si="23"/>
        <v>0</v>
      </c>
      <c r="V129" s="417">
        <f t="shared" si="23"/>
        <v>0</v>
      </c>
      <c r="W129" s="417">
        <f t="shared" si="23"/>
        <v>0</v>
      </c>
      <c r="X129" s="417">
        <f t="shared" si="23"/>
        <v>0</v>
      </c>
      <c r="Y129" s="417">
        <f t="shared" si="23"/>
        <v>0</v>
      </c>
      <c r="Z129" s="417">
        <f t="shared" si="23"/>
        <v>0</v>
      </c>
      <c r="AA129" s="417">
        <f t="shared" si="23"/>
        <v>0</v>
      </c>
      <c r="AB129" s="417">
        <f t="shared" si="23"/>
        <v>0</v>
      </c>
      <c r="AC129" s="417">
        <f t="shared" si="23"/>
        <v>0</v>
      </c>
      <c r="AD129" s="417">
        <f t="shared" si="23"/>
        <v>0</v>
      </c>
      <c r="AE129" s="417">
        <f t="shared" si="23"/>
        <v>0</v>
      </c>
      <c r="AF129" s="417">
        <f t="shared" si="23"/>
        <v>0</v>
      </c>
      <c r="AG129" s="417">
        <f t="shared" si="23"/>
        <v>0</v>
      </c>
      <c r="AH129" s="417">
        <f t="shared" si="23"/>
        <v>0</v>
      </c>
      <c r="AI129" s="417">
        <f t="shared" si="23"/>
        <v>0</v>
      </c>
      <c r="AJ129" s="417">
        <f t="shared" si="23"/>
        <v>0</v>
      </c>
      <c r="AK129" s="417">
        <f t="shared" si="23"/>
        <v>0</v>
      </c>
      <c r="AL129" s="417">
        <f t="shared" si="23"/>
        <v>0</v>
      </c>
      <c r="AM129" s="417">
        <f t="shared" si="23"/>
        <v>0</v>
      </c>
      <c r="AN129" s="417">
        <f t="shared" si="23"/>
        <v>0</v>
      </c>
      <c r="AO129" s="417">
        <f t="shared" si="23"/>
        <v>0</v>
      </c>
      <c r="AP129" s="417">
        <f t="shared" si="23"/>
        <v>0</v>
      </c>
      <c r="AQ129" s="417">
        <f t="shared" si="23"/>
        <v>0</v>
      </c>
      <c r="AR129" s="417">
        <f t="shared" si="23"/>
        <v>0</v>
      </c>
      <c r="AS129" s="417">
        <f t="shared" si="23"/>
        <v>0</v>
      </c>
      <c r="AT129" s="417">
        <f t="shared" si="23"/>
        <v>0</v>
      </c>
      <c r="AU129" s="417">
        <f t="shared" si="23"/>
        <v>0</v>
      </c>
      <c r="AV129" s="417">
        <f t="shared" si="23"/>
        <v>0</v>
      </c>
      <c r="AW129" s="417">
        <f t="shared" si="23"/>
        <v>0</v>
      </c>
      <c r="AX129" s="417">
        <f t="shared" si="23"/>
        <v>0</v>
      </c>
      <c r="AY129" s="417">
        <f>AZ74</f>
        <v>0</v>
      </c>
      <c r="AZ129" s="417">
        <f>AZ74</f>
        <v>0</v>
      </c>
    </row>
    <row r="130" spans="1:52" x14ac:dyDescent="0.25">
      <c r="E130" s="417" t="str">
        <f>E95</f>
        <v>Enter Asset Name Remaining Capital Value In Final Year, PV Discounted</v>
      </c>
      <c r="G130" s="417" t="str">
        <f t="shared" ref="G130:AX130" si="24">G95</f>
        <v xml:space="preserve">2020$ </v>
      </c>
      <c r="H130" s="417">
        <f t="shared" si="24"/>
        <v>0</v>
      </c>
      <c r="I130" s="417">
        <f t="shared" si="24"/>
        <v>0</v>
      </c>
      <c r="J130" s="417">
        <f t="shared" si="24"/>
        <v>0</v>
      </c>
      <c r="K130" s="417">
        <f t="shared" si="24"/>
        <v>0</v>
      </c>
      <c r="L130" s="417">
        <f t="shared" si="24"/>
        <v>0</v>
      </c>
      <c r="M130" s="417">
        <f t="shared" si="24"/>
        <v>0</v>
      </c>
      <c r="N130" s="417">
        <f t="shared" si="24"/>
        <v>0</v>
      </c>
      <c r="O130" s="417">
        <f t="shared" si="24"/>
        <v>0</v>
      </c>
      <c r="P130" s="417">
        <f t="shared" si="24"/>
        <v>0</v>
      </c>
      <c r="Q130" s="417">
        <f t="shared" si="24"/>
        <v>0</v>
      </c>
      <c r="R130" s="417">
        <f t="shared" si="24"/>
        <v>0</v>
      </c>
      <c r="S130" s="417">
        <f t="shared" si="24"/>
        <v>0</v>
      </c>
      <c r="T130" s="417">
        <f t="shared" si="24"/>
        <v>0</v>
      </c>
      <c r="U130" s="417">
        <f t="shared" si="24"/>
        <v>0</v>
      </c>
      <c r="V130" s="417">
        <f t="shared" si="24"/>
        <v>0</v>
      </c>
      <c r="W130" s="417">
        <f t="shared" si="24"/>
        <v>0</v>
      </c>
      <c r="X130" s="417">
        <f t="shared" si="24"/>
        <v>0</v>
      </c>
      <c r="Y130" s="417">
        <f t="shared" si="24"/>
        <v>0</v>
      </c>
      <c r="Z130" s="417">
        <f t="shared" si="24"/>
        <v>0</v>
      </c>
      <c r="AA130" s="417">
        <f t="shared" si="24"/>
        <v>0</v>
      </c>
      <c r="AB130" s="417">
        <f t="shared" si="24"/>
        <v>0</v>
      </c>
      <c r="AC130" s="417">
        <f t="shared" si="24"/>
        <v>0</v>
      </c>
      <c r="AD130" s="417">
        <f t="shared" si="24"/>
        <v>0</v>
      </c>
      <c r="AE130" s="417">
        <f t="shared" si="24"/>
        <v>0</v>
      </c>
      <c r="AF130" s="417">
        <f t="shared" si="24"/>
        <v>0</v>
      </c>
      <c r="AG130" s="417">
        <f t="shared" si="24"/>
        <v>0</v>
      </c>
      <c r="AH130" s="417">
        <f t="shared" si="24"/>
        <v>0</v>
      </c>
      <c r="AI130" s="417">
        <f t="shared" si="24"/>
        <v>0</v>
      </c>
      <c r="AJ130" s="417">
        <f t="shared" si="24"/>
        <v>0</v>
      </c>
      <c r="AK130" s="417">
        <f t="shared" si="24"/>
        <v>0</v>
      </c>
      <c r="AL130" s="417">
        <f t="shared" si="24"/>
        <v>0</v>
      </c>
      <c r="AM130" s="417">
        <f t="shared" si="24"/>
        <v>0</v>
      </c>
      <c r="AN130" s="417">
        <f t="shared" si="24"/>
        <v>0</v>
      </c>
      <c r="AO130" s="417">
        <f t="shared" si="24"/>
        <v>0</v>
      </c>
      <c r="AP130" s="417">
        <f t="shared" si="24"/>
        <v>0</v>
      </c>
      <c r="AQ130" s="417">
        <f t="shared" si="24"/>
        <v>0</v>
      </c>
      <c r="AR130" s="417">
        <f t="shared" si="24"/>
        <v>0</v>
      </c>
      <c r="AS130" s="417">
        <f t="shared" si="24"/>
        <v>0</v>
      </c>
      <c r="AT130" s="417">
        <f t="shared" si="24"/>
        <v>0</v>
      </c>
      <c r="AU130" s="417">
        <f t="shared" si="24"/>
        <v>0</v>
      </c>
      <c r="AV130" s="417">
        <f t="shared" si="24"/>
        <v>0</v>
      </c>
      <c r="AW130" s="417">
        <f t="shared" si="24"/>
        <v>0</v>
      </c>
      <c r="AX130" s="417">
        <f t="shared" si="24"/>
        <v>0</v>
      </c>
      <c r="AY130" s="417">
        <f>AZ95</f>
        <v>0</v>
      </c>
      <c r="AZ130" s="417">
        <f>AZ95</f>
        <v>0</v>
      </c>
    </row>
    <row r="131" spans="1:52" x14ac:dyDescent="0.25">
      <c r="E131" s="417" t="str">
        <f>E116</f>
        <v>Enter Asset Name Remaining Capital Value In Final Year, PV Discounted</v>
      </c>
      <c r="G131" s="417" t="str">
        <f t="shared" ref="G131:AX131" si="25">G116</f>
        <v xml:space="preserve">2020$ </v>
      </c>
      <c r="H131" s="417">
        <f t="shared" si="25"/>
        <v>0</v>
      </c>
      <c r="I131" s="417">
        <f t="shared" si="25"/>
        <v>0</v>
      </c>
      <c r="J131" s="417">
        <f t="shared" si="25"/>
        <v>0</v>
      </c>
      <c r="K131" s="417">
        <f t="shared" si="25"/>
        <v>0</v>
      </c>
      <c r="L131" s="417">
        <f t="shared" si="25"/>
        <v>0</v>
      </c>
      <c r="M131" s="417">
        <f t="shared" si="25"/>
        <v>0</v>
      </c>
      <c r="N131" s="417">
        <f t="shared" si="25"/>
        <v>0</v>
      </c>
      <c r="O131" s="417">
        <f t="shared" si="25"/>
        <v>0</v>
      </c>
      <c r="P131" s="417">
        <f t="shared" si="25"/>
        <v>0</v>
      </c>
      <c r="Q131" s="417">
        <f t="shared" si="25"/>
        <v>0</v>
      </c>
      <c r="R131" s="417">
        <f t="shared" si="25"/>
        <v>0</v>
      </c>
      <c r="S131" s="417">
        <f t="shared" si="25"/>
        <v>0</v>
      </c>
      <c r="T131" s="417">
        <f t="shared" si="25"/>
        <v>0</v>
      </c>
      <c r="U131" s="417">
        <f t="shared" si="25"/>
        <v>0</v>
      </c>
      <c r="V131" s="417">
        <f t="shared" si="25"/>
        <v>0</v>
      </c>
      <c r="W131" s="417">
        <f t="shared" si="25"/>
        <v>0</v>
      </c>
      <c r="X131" s="417">
        <f t="shared" si="25"/>
        <v>0</v>
      </c>
      <c r="Y131" s="417">
        <f t="shared" si="25"/>
        <v>0</v>
      </c>
      <c r="Z131" s="417">
        <f t="shared" si="25"/>
        <v>0</v>
      </c>
      <c r="AA131" s="417">
        <f t="shared" si="25"/>
        <v>0</v>
      </c>
      <c r="AB131" s="417">
        <f t="shared" si="25"/>
        <v>0</v>
      </c>
      <c r="AC131" s="417">
        <f t="shared" si="25"/>
        <v>0</v>
      </c>
      <c r="AD131" s="417">
        <f t="shared" si="25"/>
        <v>0</v>
      </c>
      <c r="AE131" s="417">
        <f t="shared" si="25"/>
        <v>0</v>
      </c>
      <c r="AF131" s="417">
        <f t="shared" si="25"/>
        <v>0</v>
      </c>
      <c r="AG131" s="417">
        <f t="shared" si="25"/>
        <v>0</v>
      </c>
      <c r="AH131" s="417">
        <f t="shared" si="25"/>
        <v>0</v>
      </c>
      <c r="AI131" s="417">
        <f t="shared" si="25"/>
        <v>0</v>
      </c>
      <c r="AJ131" s="417">
        <f t="shared" si="25"/>
        <v>0</v>
      </c>
      <c r="AK131" s="417">
        <f t="shared" si="25"/>
        <v>0</v>
      </c>
      <c r="AL131" s="417">
        <f t="shared" si="25"/>
        <v>0</v>
      </c>
      <c r="AM131" s="417">
        <f t="shared" si="25"/>
        <v>0</v>
      </c>
      <c r="AN131" s="417">
        <f t="shared" si="25"/>
        <v>0</v>
      </c>
      <c r="AO131" s="417">
        <f t="shared" si="25"/>
        <v>0</v>
      </c>
      <c r="AP131" s="417">
        <f t="shared" si="25"/>
        <v>0</v>
      </c>
      <c r="AQ131" s="417">
        <f t="shared" si="25"/>
        <v>0</v>
      </c>
      <c r="AR131" s="417">
        <f t="shared" si="25"/>
        <v>0</v>
      </c>
      <c r="AS131" s="417">
        <f t="shared" si="25"/>
        <v>0</v>
      </c>
      <c r="AT131" s="417">
        <f t="shared" si="25"/>
        <v>0</v>
      </c>
      <c r="AU131" s="417">
        <f t="shared" si="25"/>
        <v>0</v>
      </c>
      <c r="AV131" s="417">
        <f t="shared" si="25"/>
        <v>0</v>
      </c>
      <c r="AW131" s="417">
        <f t="shared" si="25"/>
        <v>0</v>
      </c>
      <c r="AX131" s="417">
        <f t="shared" si="25"/>
        <v>0</v>
      </c>
      <c r="AY131" s="417">
        <f>AZ116</f>
        <v>0</v>
      </c>
      <c r="AZ131" s="417">
        <f>AZ116</f>
        <v>0</v>
      </c>
    </row>
    <row r="132" spans="1:52" x14ac:dyDescent="0.25">
      <c r="A132" s="418"/>
      <c r="B132" s="418"/>
      <c r="C132" s="418"/>
      <c r="D132" s="418"/>
      <c r="E132" s="418" t="s">
        <v>1093</v>
      </c>
      <c r="G132" s="418" t="s">
        <v>1083</v>
      </c>
      <c r="H132" s="419">
        <f>SUM(I132:AZ132)</f>
        <v>0</v>
      </c>
      <c r="I132" s="419">
        <f t="shared" ref="I132:AX132" si="26">SUM(I128:I131)</f>
        <v>0</v>
      </c>
      <c r="J132" s="419">
        <f t="shared" si="26"/>
        <v>0</v>
      </c>
      <c r="K132" s="419">
        <f t="shared" si="26"/>
        <v>0</v>
      </c>
      <c r="L132" s="419">
        <f t="shared" si="26"/>
        <v>0</v>
      </c>
      <c r="M132" s="419">
        <f t="shared" si="26"/>
        <v>0</v>
      </c>
      <c r="N132" s="419">
        <f t="shared" si="26"/>
        <v>0</v>
      </c>
      <c r="O132" s="419">
        <f t="shared" si="26"/>
        <v>0</v>
      </c>
      <c r="P132" s="419">
        <f t="shared" si="26"/>
        <v>0</v>
      </c>
      <c r="Q132" s="419">
        <f t="shared" si="26"/>
        <v>0</v>
      </c>
      <c r="R132" s="419">
        <f t="shared" si="26"/>
        <v>0</v>
      </c>
      <c r="S132" s="419">
        <f t="shared" si="26"/>
        <v>0</v>
      </c>
      <c r="T132" s="419">
        <f t="shared" si="26"/>
        <v>0</v>
      </c>
      <c r="U132" s="419">
        <f t="shared" si="26"/>
        <v>0</v>
      </c>
      <c r="V132" s="419">
        <f t="shared" si="26"/>
        <v>0</v>
      </c>
      <c r="W132" s="419">
        <f t="shared" si="26"/>
        <v>0</v>
      </c>
      <c r="X132" s="419">
        <f t="shared" si="26"/>
        <v>0</v>
      </c>
      <c r="Y132" s="419">
        <f t="shared" si="26"/>
        <v>0</v>
      </c>
      <c r="Z132" s="419">
        <f t="shared" si="26"/>
        <v>0</v>
      </c>
      <c r="AA132" s="419">
        <f t="shared" si="26"/>
        <v>0</v>
      </c>
      <c r="AB132" s="419">
        <f t="shared" si="26"/>
        <v>0</v>
      </c>
      <c r="AC132" s="419">
        <f t="shared" si="26"/>
        <v>0</v>
      </c>
      <c r="AD132" s="419">
        <f t="shared" si="26"/>
        <v>0</v>
      </c>
      <c r="AE132" s="419">
        <f t="shared" si="26"/>
        <v>0</v>
      </c>
      <c r="AF132" s="419">
        <f t="shared" si="26"/>
        <v>0</v>
      </c>
      <c r="AG132" s="419">
        <f t="shared" si="26"/>
        <v>0</v>
      </c>
      <c r="AH132" s="419">
        <f t="shared" si="26"/>
        <v>0</v>
      </c>
      <c r="AI132" s="419">
        <f t="shared" si="26"/>
        <v>0</v>
      </c>
      <c r="AJ132" s="419">
        <f t="shared" si="26"/>
        <v>0</v>
      </c>
      <c r="AK132" s="419">
        <f t="shared" si="26"/>
        <v>0</v>
      </c>
      <c r="AL132" s="419">
        <f t="shared" si="26"/>
        <v>0</v>
      </c>
      <c r="AM132" s="419">
        <f t="shared" si="26"/>
        <v>0</v>
      </c>
      <c r="AN132" s="419">
        <f t="shared" si="26"/>
        <v>0</v>
      </c>
      <c r="AO132" s="419">
        <f t="shared" si="26"/>
        <v>0</v>
      </c>
      <c r="AP132" s="419">
        <f t="shared" si="26"/>
        <v>0</v>
      </c>
      <c r="AQ132" s="419">
        <f t="shared" si="26"/>
        <v>0</v>
      </c>
      <c r="AR132" s="419">
        <f t="shared" si="26"/>
        <v>0</v>
      </c>
      <c r="AS132" s="419">
        <f t="shared" si="26"/>
        <v>0</v>
      </c>
      <c r="AT132" s="419">
        <f t="shared" si="26"/>
        <v>0</v>
      </c>
      <c r="AU132" s="419">
        <f t="shared" si="26"/>
        <v>0</v>
      </c>
      <c r="AV132" s="419">
        <f t="shared" si="26"/>
        <v>0</v>
      </c>
      <c r="AW132" s="419">
        <f t="shared" si="26"/>
        <v>0</v>
      </c>
      <c r="AX132" s="419">
        <f t="shared" si="26"/>
        <v>0</v>
      </c>
      <c r="AY132" s="419">
        <f>SUM(AZ128:AZ131)</f>
        <v>0</v>
      </c>
      <c r="AZ132" s="419">
        <f>SUM(AZ128:AZ131)</f>
        <v>0</v>
      </c>
    </row>
  </sheetData>
  <mergeCells count="1">
    <mergeCell ref="E9:H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9EB58-374C-40B9-B0BE-6227609C2BC8}">
  <sheetPr>
    <tabColor rgb="FFC00000"/>
  </sheetPr>
  <dimension ref="A1:I33"/>
  <sheetViews>
    <sheetView showGridLines="0" zoomScale="70" zoomScaleNormal="70" workbookViewId="0">
      <selection activeCell="A55" sqref="A55:XFD1048576"/>
    </sheetView>
  </sheetViews>
  <sheetFormatPr defaultColWidth="8.85546875" defaultRowHeight="15" customHeight="1" zeroHeight="1" x14ac:dyDescent="0.25"/>
  <cols>
    <col min="1" max="3" width="1.5703125" customWidth="1"/>
    <col min="4" max="4" width="36.42578125" customWidth="1"/>
    <col min="5" max="5" width="40.5703125" customWidth="1"/>
    <col min="6" max="6" width="35.42578125" customWidth="1"/>
    <col min="7" max="7" width="10.5703125" customWidth="1"/>
    <col min="8" max="8" width="20.5703125" customWidth="1"/>
  </cols>
  <sheetData>
    <row r="1" spans="1:9" ht="5.0999999999999996" customHeight="1" x14ac:dyDescent="0.25">
      <c r="A1" s="1"/>
      <c r="B1" s="1"/>
      <c r="C1" s="1"/>
      <c r="D1" s="1"/>
      <c r="E1" s="1"/>
      <c r="F1" s="1"/>
      <c r="G1" s="1"/>
      <c r="H1" s="1"/>
      <c r="I1" s="1"/>
    </row>
    <row r="2" spans="1:9" ht="15.75" x14ac:dyDescent="0.25">
      <c r="A2" s="1"/>
      <c r="B2" s="2" t="s">
        <v>43</v>
      </c>
      <c r="C2" s="1"/>
      <c r="D2" s="1"/>
      <c r="E2" s="1"/>
      <c r="F2" s="1"/>
      <c r="G2" s="1"/>
      <c r="H2" s="1"/>
      <c r="I2" s="1"/>
    </row>
    <row r="3" spans="1:9" ht="5.0999999999999996" customHeight="1" x14ac:dyDescent="0.25">
      <c r="A3" s="1"/>
      <c r="B3" s="1"/>
      <c r="C3" s="1"/>
      <c r="D3" s="1"/>
      <c r="E3" s="1"/>
      <c r="F3" s="1"/>
      <c r="G3" s="1"/>
      <c r="H3" s="1"/>
      <c r="I3" s="1"/>
    </row>
    <row r="4" spans="1:9" x14ac:dyDescent="0.25">
      <c r="A4" s="1"/>
      <c r="B4" s="1"/>
      <c r="C4" s="1"/>
      <c r="D4" s="1" t="s">
        <v>44</v>
      </c>
      <c r="E4" s="1"/>
      <c r="F4" s="1"/>
      <c r="G4" s="1"/>
      <c r="H4" s="1"/>
      <c r="I4" s="1"/>
    </row>
    <row r="5" spans="1:9" ht="5.0999999999999996" customHeight="1" x14ac:dyDescent="0.25">
      <c r="A5" s="1"/>
      <c r="B5" s="1"/>
      <c r="C5" s="1"/>
      <c r="D5" s="1"/>
      <c r="E5" s="1"/>
      <c r="F5" s="1"/>
      <c r="G5" s="1"/>
      <c r="H5" s="1"/>
      <c r="I5" s="1"/>
    </row>
    <row r="6" spans="1:9" x14ac:dyDescent="0.25">
      <c r="A6" s="1"/>
      <c r="B6" s="3" t="s">
        <v>45</v>
      </c>
      <c r="C6" s="1"/>
      <c r="D6" s="1"/>
      <c r="E6" s="1"/>
      <c r="F6" s="1"/>
      <c r="G6" s="1"/>
      <c r="H6" s="1"/>
      <c r="I6" s="1"/>
    </row>
    <row r="7" spans="1:9" x14ac:dyDescent="0.25">
      <c r="A7" s="1"/>
      <c r="B7" s="1"/>
      <c r="C7" s="1"/>
      <c r="D7" s="3" t="s">
        <v>46</v>
      </c>
      <c r="E7" s="21" t="s">
        <v>47</v>
      </c>
      <c r="F7" s="1"/>
      <c r="G7" s="1"/>
      <c r="H7" s="1"/>
      <c r="I7" s="1"/>
    </row>
    <row r="8" spans="1:9" x14ac:dyDescent="0.25">
      <c r="A8" s="1"/>
      <c r="B8" s="1"/>
      <c r="C8" s="1"/>
      <c r="D8" s="3" t="s">
        <v>48</v>
      </c>
      <c r="E8" s="21" t="s">
        <v>49</v>
      </c>
      <c r="F8" s="1"/>
      <c r="G8" s="1"/>
      <c r="H8" s="1"/>
      <c r="I8" s="1"/>
    </row>
    <row r="9" spans="1:9" x14ac:dyDescent="0.25">
      <c r="A9" s="1"/>
      <c r="B9" s="1"/>
      <c r="C9" s="1"/>
      <c r="D9" s="3" t="s">
        <v>50</v>
      </c>
      <c r="E9" s="21" t="s">
        <v>51</v>
      </c>
      <c r="F9" s="20" t="s">
        <v>52</v>
      </c>
      <c r="G9" s="1"/>
      <c r="H9" s="1"/>
      <c r="I9" s="1"/>
    </row>
    <row r="10" spans="1:9" x14ac:dyDescent="0.25">
      <c r="A10" s="1"/>
      <c r="B10" s="1"/>
      <c r="C10" s="1"/>
      <c r="D10" s="3" t="s">
        <v>53</v>
      </c>
      <c r="E10" s="21" t="s">
        <v>54</v>
      </c>
      <c r="F10" s="1"/>
      <c r="G10" s="1"/>
      <c r="H10" s="1"/>
      <c r="I10" s="1"/>
    </row>
    <row r="11" spans="1:9" x14ac:dyDescent="0.25">
      <c r="A11" s="1"/>
      <c r="B11" s="1"/>
      <c r="C11" s="1"/>
      <c r="D11" s="3" t="s">
        <v>55</v>
      </c>
      <c r="E11" s="21" t="s">
        <v>56</v>
      </c>
      <c r="F11" s="1"/>
      <c r="G11" s="1"/>
      <c r="H11" s="1"/>
      <c r="I11" s="1"/>
    </row>
    <row r="12" spans="1:9" x14ac:dyDescent="0.25">
      <c r="A12" s="1"/>
      <c r="B12" s="1"/>
      <c r="C12" s="1"/>
      <c r="D12" s="3" t="s">
        <v>57</v>
      </c>
      <c r="E12" s="21" t="s">
        <v>54</v>
      </c>
      <c r="F12" s="1"/>
      <c r="G12" s="1"/>
      <c r="H12" s="1"/>
      <c r="I12" s="1"/>
    </row>
    <row r="13" spans="1:9" x14ac:dyDescent="0.25">
      <c r="A13" s="1"/>
      <c r="B13" s="1"/>
      <c r="C13" s="1"/>
      <c r="D13" s="3" t="s">
        <v>58</v>
      </c>
      <c r="E13" s="21" t="s">
        <v>59</v>
      </c>
      <c r="F13" s="1"/>
      <c r="G13" s="1"/>
      <c r="H13" s="1"/>
      <c r="I13" s="1"/>
    </row>
    <row r="14" spans="1:9" x14ac:dyDescent="0.25">
      <c r="A14" s="1"/>
      <c r="B14" s="1"/>
      <c r="C14" s="1"/>
      <c r="D14" s="3" t="s">
        <v>60</v>
      </c>
      <c r="E14" s="21" t="s">
        <v>61</v>
      </c>
      <c r="F14" s="1"/>
      <c r="G14" s="1"/>
      <c r="H14" s="1"/>
      <c r="I14" s="1"/>
    </row>
    <row r="15" spans="1:9" ht="4.5" customHeight="1" x14ac:dyDescent="0.25">
      <c r="A15" s="1"/>
      <c r="B15" s="1"/>
      <c r="C15" s="1"/>
      <c r="D15" s="3"/>
      <c r="E15" s="1"/>
      <c r="F15" s="22"/>
      <c r="G15" s="1"/>
      <c r="H15" s="1"/>
      <c r="I15" s="1"/>
    </row>
    <row r="16" spans="1:9" x14ac:dyDescent="0.25">
      <c r="A16" s="1"/>
      <c r="B16" s="3" t="s">
        <v>62</v>
      </c>
      <c r="C16" s="1"/>
      <c r="D16" s="3"/>
      <c r="E16" s="1"/>
      <c r="F16" s="23"/>
      <c r="G16" s="1"/>
      <c r="H16" s="1"/>
      <c r="I16" s="1"/>
    </row>
    <row r="17" spans="1:9" ht="30" x14ac:dyDescent="0.25">
      <c r="A17" s="1"/>
      <c r="B17" s="1"/>
      <c r="C17" s="1"/>
      <c r="D17" s="3" t="s">
        <v>63</v>
      </c>
      <c r="E17" s="3" t="s">
        <v>64</v>
      </c>
      <c r="F17" s="24" t="s">
        <v>65</v>
      </c>
      <c r="G17" s="25" t="s">
        <v>66</v>
      </c>
      <c r="H17" s="24" t="s">
        <v>67</v>
      </c>
      <c r="I17" s="1"/>
    </row>
    <row r="18" spans="1:9" x14ac:dyDescent="0.25">
      <c r="A18" s="1"/>
      <c r="B18" s="1"/>
      <c r="C18" s="1"/>
      <c r="D18" s="26" t="s">
        <v>68</v>
      </c>
      <c r="E18" s="26" t="s">
        <v>69</v>
      </c>
      <c r="F18" s="27" t="s">
        <v>70</v>
      </c>
      <c r="G18" s="28"/>
      <c r="H18" s="27"/>
      <c r="I18" s="1"/>
    </row>
    <row r="19" spans="1:9" ht="30" x14ac:dyDescent="0.25">
      <c r="A19" s="1"/>
      <c r="B19" s="1"/>
      <c r="C19" s="1"/>
      <c r="D19" s="26" t="s">
        <v>71</v>
      </c>
      <c r="E19" s="26" t="s">
        <v>72</v>
      </c>
      <c r="F19" s="27" t="s">
        <v>70</v>
      </c>
      <c r="G19" s="28"/>
      <c r="H19" s="27"/>
      <c r="I19" s="1"/>
    </row>
    <row r="20" spans="1:9" ht="90" x14ac:dyDescent="0.25">
      <c r="A20" s="1"/>
      <c r="B20" s="1"/>
      <c r="C20" s="1"/>
      <c r="D20" s="26" t="s">
        <v>73</v>
      </c>
      <c r="E20" s="26" t="s">
        <v>74</v>
      </c>
      <c r="F20" s="27" t="s">
        <v>70</v>
      </c>
      <c r="G20" s="28"/>
      <c r="H20" s="27"/>
      <c r="I20" s="1"/>
    </row>
    <row r="21" spans="1:9" ht="45" x14ac:dyDescent="0.25">
      <c r="A21" s="1"/>
      <c r="B21" s="1"/>
      <c r="C21" s="1"/>
      <c r="D21" s="26" t="s">
        <v>75</v>
      </c>
      <c r="E21" s="26" t="s">
        <v>76</v>
      </c>
      <c r="F21" s="27" t="s">
        <v>70</v>
      </c>
      <c r="G21" s="28"/>
      <c r="H21" s="27"/>
      <c r="I21" s="1"/>
    </row>
    <row r="22" spans="1:9" ht="30" x14ac:dyDescent="0.25">
      <c r="A22" s="1"/>
      <c r="B22" s="1"/>
      <c r="C22" s="1"/>
      <c r="D22" s="26" t="s">
        <v>77</v>
      </c>
      <c r="E22" s="26" t="s">
        <v>78</v>
      </c>
      <c r="F22" s="27" t="s">
        <v>70</v>
      </c>
      <c r="G22" s="28"/>
      <c r="H22" s="27"/>
      <c r="I22" s="1"/>
    </row>
    <row r="23" spans="1:9" ht="45" x14ac:dyDescent="0.25">
      <c r="A23" s="1"/>
      <c r="B23" s="1"/>
      <c r="C23" s="1"/>
      <c r="D23" s="26" t="s">
        <v>79</v>
      </c>
      <c r="E23" s="26" t="s">
        <v>80</v>
      </c>
      <c r="F23" s="27" t="s">
        <v>70</v>
      </c>
      <c r="G23" s="28"/>
      <c r="H23" s="27"/>
      <c r="I23" s="1"/>
    </row>
    <row r="24" spans="1:9" ht="30" x14ac:dyDescent="0.25">
      <c r="A24" s="1"/>
      <c r="B24" s="1"/>
      <c r="C24" s="1"/>
      <c r="D24" s="26" t="s">
        <v>81</v>
      </c>
      <c r="E24" s="26" t="s">
        <v>82</v>
      </c>
      <c r="F24" s="27" t="s">
        <v>70</v>
      </c>
      <c r="G24" s="28"/>
      <c r="H24" s="27"/>
      <c r="I24" s="1"/>
    </row>
    <row r="25" spans="1:9" ht="45" x14ac:dyDescent="0.25">
      <c r="A25" s="1"/>
      <c r="B25" s="1"/>
      <c r="C25" s="1"/>
      <c r="D25" s="26" t="s">
        <v>83</v>
      </c>
      <c r="E25" s="26" t="s">
        <v>84</v>
      </c>
      <c r="F25" s="27" t="s">
        <v>70</v>
      </c>
      <c r="G25" s="28"/>
      <c r="H25" s="27"/>
      <c r="I25" s="1"/>
    </row>
    <row r="26" spans="1:9" ht="45" x14ac:dyDescent="0.25">
      <c r="A26" s="1"/>
      <c r="B26" s="1"/>
      <c r="C26" s="1"/>
      <c r="D26" s="26" t="s">
        <v>85</v>
      </c>
      <c r="E26" s="26" t="s">
        <v>86</v>
      </c>
      <c r="F26" s="27" t="s">
        <v>70</v>
      </c>
      <c r="G26" s="28"/>
      <c r="H26" s="27"/>
      <c r="I26" s="1"/>
    </row>
    <row r="27" spans="1:9" ht="45" x14ac:dyDescent="0.25">
      <c r="A27" s="1"/>
      <c r="B27" s="1"/>
      <c r="C27" s="1"/>
      <c r="D27" s="26" t="s">
        <v>87</v>
      </c>
      <c r="E27" s="26" t="s">
        <v>88</v>
      </c>
      <c r="F27" s="27" t="s">
        <v>70</v>
      </c>
      <c r="G27" s="28"/>
      <c r="H27" s="27"/>
      <c r="I27" s="1"/>
    </row>
    <row r="28" spans="1:9" ht="45" x14ac:dyDescent="0.25">
      <c r="A28" s="1"/>
      <c r="B28" s="1"/>
      <c r="C28" s="1"/>
      <c r="D28" s="26" t="s">
        <v>89</v>
      </c>
      <c r="E28" s="26" t="s">
        <v>90</v>
      </c>
      <c r="F28" s="27" t="s">
        <v>70</v>
      </c>
      <c r="G28" s="28"/>
      <c r="H28" s="27"/>
      <c r="I28" s="1"/>
    </row>
    <row r="29" spans="1:9" ht="30" x14ac:dyDescent="0.25">
      <c r="A29" s="1"/>
      <c r="B29" s="1"/>
      <c r="C29" s="1"/>
      <c r="D29" s="26" t="s">
        <v>91</v>
      </c>
      <c r="E29" s="26" t="s">
        <v>92</v>
      </c>
      <c r="F29" s="27" t="s">
        <v>70</v>
      </c>
      <c r="G29" s="28"/>
      <c r="H29" s="27"/>
      <c r="I29" s="1"/>
    </row>
    <row r="30" spans="1:9" ht="30" x14ac:dyDescent="0.25">
      <c r="A30" s="1"/>
      <c r="B30" s="1"/>
      <c r="C30" s="1"/>
      <c r="D30" s="26" t="s">
        <v>93</v>
      </c>
      <c r="E30" s="26" t="s">
        <v>94</v>
      </c>
      <c r="F30" s="27" t="s">
        <v>70</v>
      </c>
      <c r="G30" s="28"/>
      <c r="H30" s="27"/>
      <c r="I30" s="1"/>
    </row>
    <row r="31" spans="1:9" ht="45" x14ac:dyDescent="0.25">
      <c r="A31" s="1"/>
      <c r="B31" s="1"/>
      <c r="C31" s="1"/>
      <c r="D31" s="26" t="s">
        <v>95</v>
      </c>
      <c r="E31" s="26" t="s">
        <v>96</v>
      </c>
      <c r="F31" s="27" t="s">
        <v>70</v>
      </c>
      <c r="G31" s="28"/>
      <c r="H31" s="27"/>
      <c r="I31" s="1"/>
    </row>
    <row r="32" spans="1:9" ht="45" x14ac:dyDescent="0.25">
      <c r="A32" s="1"/>
      <c r="B32" s="1"/>
      <c r="C32" s="1"/>
      <c r="D32" s="26" t="s">
        <v>97</v>
      </c>
      <c r="E32" s="26" t="s">
        <v>98</v>
      </c>
      <c r="F32" s="27" t="s">
        <v>70</v>
      </c>
      <c r="G32" s="28"/>
      <c r="H32" s="27"/>
      <c r="I32" s="1"/>
    </row>
    <row r="33" x14ac:dyDescent="0.25"/>
  </sheetData>
  <dataValidations count="1">
    <dataValidation type="list" allowBlank="1" showInputMessage="1" showErrorMessage="1" sqref="G18:G32" xr:uid="{2C40664F-EF9E-42C3-98CC-59D19BD6E1EC}">
      <formula1>Y_N</formula1>
    </dataValidation>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BC475-2714-4B91-A2A2-CF589C023A86}">
  <sheetPr>
    <tabColor theme="9" tint="0.79998168889431442"/>
  </sheetPr>
  <dimension ref="A1:AZ1144"/>
  <sheetViews>
    <sheetView showGridLines="0" workbookViewId="0">
      <pane xSplit="8" ySplit="5" topLeftCell="AI71" activePane="bottomRight" state="frozen"/>
      <selection pane="topRight" activeCell="I1" sqref="I1"/>
      <selection pane="bottomLeft" activeCell="A5" sqref="A5"/>
      <selection pane="bottomRight" activeCell="AL84" sqref="AL84:AN84"/>
    </sheetView>
  </sheetViews>
  <sheetFormatPr defaultColWidth="0" defaultRowHeight="15" x14ac:dyDescent="0.25"/>
  <cols>
    <col min="1" max="4" width="2.140625" customWidth="1"/>
    <col min="5" max="5" width="37.140625" customWidth="1"/>
    <col min="6" max="6" width="23.85546875" customWidth="1"/>
    <col min="7" max="7" width="22.28515625" customWidth="1"/>
    <col min="8" max="52" width="9.140625" customWidth="1"/>
    <col min="53" max="16384" width="9.140625" hidden="1"/>
  </cols>
  <sheetData>
    <row r="1" spans="1:52" x14ac:dyDescent="0.25">
      <c r="A1" s="19"/>
      <c r="F1" s="420"/>
      <c r="G1" s="225"/>
      <c r="I1" s="259">
        <v>1</v>
      </c>
      <c r="J1" s="259">
        <v>2</v>
      </c>
      <c r="K1" s="259">
        <v>3</v>
      </c>
      <c r="L1" s="259">
        <v>4</v>
      </c>
      <c r="M1" s="259">
        <v>5</v>
      </c>
      <c r="N1" s="259">
        <v>6</v>
      </c>
      <c r="O1" s="259">
        <v>7</v>
      </c>
      <c r="P1" s="259">
        <v>8</v>
      </c>
      <c r="Q1" s="259">
        <v>9</v>
      </c>
      <c r="R1" s="259">
        <v>10</v>
      </c>
      <c r="S1" s="259">
        <v>11</v>
      </c>
      <c r="T1" s="259">
        <v>12</v>
      </c>
      <c r="U1" s="259">
        <v>13</v>
      </c>
      <c r="V1" s="259">
        <v>14</v>
      </c>
      <c r="W1" s="259">
        <v>15</v>
      </c>
      <c r="X1" s="259">
        <v>16</v>
      </c>
      <c r="Y1" s="259">
        <v>17</v>
      </c>
      <c r="Z1" s="259">
        <v>18</v>
      </c>
      <c r="AA1" s="259">
        <v>19</v>
      </c>
      <c r="AB1" s="259">
        <v>20</v>
      </c>
      <c r="AC1" s="259">
        <v>21</v>
      </c>
      <c r="AD1" s="259">
        <v>22</v>
      </c>
      <c r="AE1" s="259">
        <v>23</v>
      </c>
      <c r="AF1" s="259">
        <v>24</v>
      </c>
      <c r="AG1" s="259">
        <v>25</v>
      </c>
      <c r="AH1" s="259">
        <v>26</v>
      </c>
      <c r="AI1" s="259">
        <v>27</v>
      </c>
      <c r="AJ1" s="259">
        <v>28</v>
      </c>
      <c r="AK1" s="259">
        <v>29</v>
      </c>
      <c r="AL1" s="259">
        <v>30</v>
      </c>
      <c r="AM1" s="259">
        <v>31</v>
      </c>
      <c r="AN1" s="259">
        <v>32</v>
      </c>
      <c r="AO1" s="259">
        <v>33</v>
      </c>
      <c r="AP1" s="259">
        <v>34</v>
      </c>
      <c r="AQ1" s="259">
        <v>35</v>
      </c>
      <c r="AR1" s="259">
        <v>36</v>
      </c>
      <c r="AS1" s="259">
        <v>37</v>
      </c>
      <c r="AT1" s="259">
        <v>38</v>
      </c>
      <c r="AU1" s="259">
        <v>39</v>
      </c>
      <c r="AV1" s="259">
        <v>40</v>
      </c>
      <c r="AW1" s="259">
        <v>41</v>
      </c>
      <c r="AX1" s="259">
        <v>42</v>
      </c>
      <c r="AY1" s="259">
        <v>43</v>
      </c>
      <c r="AZ1" s="259">
        <v>44</v>
      </c>
    </row>
    <row r="2" spans="1:52" x14ac:dyDescent="0.25">
      <c r="A2" s="19"/>
      <c r="F2" s="420"/>
      <c r="G2" s="229" t="s">
        <v>339</v>
      </c>
      <c r="I2" s="19">
        <v>2020</v>
      </c>
      <c r="J2" s="19">
        <v>2021</v>
      </c>
      <c r="K2" s="19">
        <v>2022</v>
      </c>
      <c r="L2" s="19">
        <v>2023</v>
      </c>
      <c r="M2" s="19">
        <v>2024</v>
      </c>
      <c r="N2" s="19">
        <v>2025</v>
      </c>
      <c r="O2" s="19">
        <v>2026</v>
      </c>
      <c r="P2" s="19">
        <v>2027</v>
      </c>
      <c r="Q2" s="19">
        <v>2028</v>
      </c>
      <c r="R2" s="19">
        <v>2029</v>
      </c>
      <c r="S2" s="19">
        <v>2030</v>
      </c>
      <c r="T2" s="19">
        <v>2031</v>
      </c>
      <c r="U2" s="19">
        <v>2032</v>
      </c>
      <c r="V2" s="19">
        <v>2033</v>
      </c>
      <c r="W2" s="19">
        <v>2034</v>
      </c>
      <c r="X2" s="19">
        <v>2035</v>
      </c>
      <c r="Y2" s="19">
        <v>2036</v>
      </c>
      <c r="Z2" s="19">
        <v>2037</v>
      </c>
      <c r="AA2" s="19">
        <v>2038</v>
      </c>
      <c r="AB2" s="19">
        <v>2039</v>
      </c>
      <c r="AC2" s="19">
        <v>2040</v>
      </c>
      <c r="AD2" s="19">
        <v>2041</v>
      </c>
      <c r="AE2" s="19">
        <v>2042</v>
      </c>
      <c r="AF2" s="19">
        <v>2043</v>
      </c>
      <c r="AG2" s="19">
        <v>2044</v>
      </c>
      <c r="AH2" s="19">
        <v>2045</v>
      </c>
      <c r="AI2" s="19">
        <v>2046</v>
      </c>
      <c r="AJ2" s="19">
        <v>2047</v>
      </c>
      <c r="AK2" s="19">
        <v>2048</v>
      </c>
      <c r="AL2" s="19">
        <v>2049</v>
      </c>
      <c r="AM2" s="19">
        <v>2050</v>
      </c>
      <c r="AN2" s="19">
        <v>2051</v>
      </c>
      <c r="AO2" s="19">
        <v>2052</v>
      </c>
      <c r="AP2" s="19">
        <v>2053</v>
      </c>
      <c r="AQ2" s="19">
        <v>2054</v>
      </c>
      <c r="AR2" s="19">
        <v>2055</v>
      </c>
      <c r="AS2" s="19">
        <v>2056</v>
      </c>
      <c r="AT2" s="19">
        <v>2057</v>
      </c>
      <c r="AU2" s="19">
        <v>2058</v>
      </c>
      <c r="AV2" s="19">
        <v>2059</v>
      </c>
      <c r="AW2" s="19">
        <v>2060</v>
      </c>
      <c r="AX2" s="19">
        <v>2061</v>
      </c>
      <c r="AY2" s="19">
        <v>2062</v>
      </c>
      <c r="AZ2" s="19">
        <v>2063</v>
      </c>
    </row>
    <row r="3" spans="1:52" s="473" customFormat="1" x14ac:dyDescent="0.25">
      <c r="A3" s="474"/>
      <c r="B3" s="475"/>
      <c r="C3" s="475"/>
      <c r="E3" s="193" t="str">
        <f>'Discount Calc'!E$33</f>
        <v>Forecast period flag</v>
      </c>
      <c r="F3" s="193">
        <f>'Discount Calc'!F$33</f>
        <v>0</v>
      </c>
      <c r="G3" s="193" t="str">
        <f>'Discount Calc'!G$33</f>
        <v>Factor</v>
      </c>
      <c r="H3" s="193">
        <f>'Discount Calc'!H$33</f>
        <v>24</v>
      </c>
      <c r="I3" s="193">
        <f>'Discount Calc'!I$33</f>
        <v>0</v>
      </c>
      <c r="J3" s="193">
        <f>'Discount Calc'!J$33</f>
        <v>0</v>
      </c>
      <c r="K3" s="193">
        <f>'Discount Calc'!K$33</f>
        <v>0</v>
      </c>
      <c r="L3" s="193">
        <f>'Discount Calc'!L$33</f>
        <v>0</v>
      </c>
      <c r="M3" s="193">
        <f>'Discount Calc'!M$33</f>
        <v>1</v>
      </c>
      <c r="N3" s="193">
        <f>'Discount Calc'!N$33</f>
        <v>1</v>
      </c>
      <c r="O3" s="193">
        <f>'Discount Calc'!O$33</f>
        <v>1</v>
      </c>
      <c r="P3" s="193">
        <f>'Discount Calc'!P$33</f>
        <v>1</v>
      </c>
      <c r="Q3" s="193">
        <f>'Discount Calc'!Q$33</f>
        <v>1</v>
      </c>
      <c r="R3" s="193">
        <f>'Discount Calc'!R$33</f>
        <v>1</v>
      </c>
      <c r="S3" s="193">
        <f>'Discount Calc'!S$33</f>
        <v>1</v>
      </c>
      <c r="T3" s="193">
        <f>'Discount Calc'!T$33</f>
        <v>1</v>
      </c>
      <c r="U3" s="193">
        <f>'Discount Calc'!U$33</f>
        <v>1</v>
      </c>
      <c r="V3" s="193">
        <f>'Discount Calc'!V$33</f>
        <v>1</v>
      </c>
      <c r="W3" s="193">
        <f>'Discount Calc'!W$33</f>
        <v>1</v>
      </c>
      <c r="X3" s="193">
        <f>'Discount Calc'!X$33</f>
        <v>1</v>
      </c>
      <c r="Y3" s="193">
        <f>'Discount Calc'!Y$33</f>
        <v>1</v>
      </c>
      <c r="Z3" s="193">
        <f>'Discount Calc'!Z$33</f>
        <v>1</v>
      </c>
      <c r="AA3" s="193">
        <f>'Discount Calc'!AA$33</f>
        <v>1</v>
      </c>
      <c r="AB3" s="193">
        <f>'Discount Calc'!AB$33</f>
        <v>1</v>
      </c>
      <c r="AC3" s="193">
        <f>'Discount Calc'!AC$33</f>
        <v>1</v>
      </c>
      <c r="AD3" s="193">
        <f>'Discount Calc'!AD$33</f>
        <v>1</v>
      </c>
      <c r="AE3" s="193">
        <f>'Discount Calc'!AE$33</f>
        <v>1</v>
      </c>
      <c r="AF3" s="193">
        <f>'Discount Calc'!AF$33</f>
        <v>1</v>
      </c>
      <c r="AG3" s="193">
        <f>'Discount Calc'!AG$33</f>
        <v>1</v>
      </c>
      <c r="AH3" s="193">
        <f>'Discount Calc'!AH$33</f>
        <v>1</v>
      </c>
      <c r="AI3" s="193">
        <f>'Discount Calc'!AI$33</f>
        <v>1</v>
      </c>
      <c r="AJ3" s="193">
        <f>'Discount Calc'!AJ$33</f>
        <v>1</v>
      </c>
      <c r="AK3" s="193">
        <f>'Discount Calc'!AK$33</f>
        <v>0</v>
      </c>
      <c r="AL3" s="193">
        <f>'Discount Calc'!AL$33</f>
        <v>0</v>
      </c>
      <c r="AM3" s="193">
        <f>'Discount Calc'!AM$33</f>
        <v>0</v>
      </c>
      <c r="AN3" s="193">
        <f>'Discount Calc'!AN$33</f>
        <v>0</v>
      </c>
      <c r="AO3" s="193">
        <f>'Discount Calc'!AO$33</f>
        <v>0</v>
      </c>
      <c r="AP3" s="193">
        <f>'Discount Calc'!AP$33</f>
        <v>0</v>
      </c>
      <c r="AQ3" s="193">
        <f>'Discount Calc'!AQ$33</f>
        <v>0</v>
      </c>
      <c r="AR3" s="193">
        <f>'Discount Calc'!AR$33</f>
        <v>0</v>
      </c>
      <c r="AS3" s="193">
        <f>'Discount Calc'!AS$33</f>
        <v>0</v>
      </c>
      <c r="AT3" s="193">
        <f>'Discount Calc'!AT$33</f>
        <v>0</v>
      </c>
      <c r="AU3" s="193">
        <f>'Discount Calc'!AU$33</f>
        <v>0</v>
      </c>
      <c r="AV3" s="193">
        <f>'Discount Calc'!AV$33</f>
        <v>0</v>
      </c>
      <c r="AW3" s="193">
        <f>'Discount Calc'!AW$33</f>
        <v>0</v>
      </c>
      <c r="AX3" s="193">
        <f>'Discount Calc'!AX$33</f>
        <v>0</v>
      </c>
      <c r="AY3" s="193">
        <f>'Discount Calc'!AY$33</f>
        <v>0</v>
      </c>
      <c r="AZ3" s="193">
        <f>'Discount Calc'!AZ$33</f>
        <v>0</v>
      </c>
    </row>
    <row r="4" spans="1:52" s="473" customFormat="1" x14ac:dyDescent="0.25">
      <c r="E4" s="473" t="str">
        <f>'Discount Calc'!E$35</f>
        <v>Operations period flag</v>
      </c>
      <c r="F4" s="473">
        <f>'Discount Calc'!F$35</f>
        <v>0</v>
      </c>
      <c r="G4" s="473" t="str">
        <f>'Discount Calc'!G$35</f>
        <v>Factor</v>
      </c>
      <c r="H4" s="473">
        <f>'Discount Calc'!H$35</f>
        <v>20</v>
      </c>
      <c r="I4" s="473">
        <f>'Discount Calc'!I$35</f>
        <v>0</v>
      </c>
      <c r="J4" s="473">
        <f>'Discount Calc'!J$35</f>
        <v>0</v>
      </c>
      <c r="K4" s="473">
        <f>'Discount Calc'!K$35</f>
        <v>0</v>
      </c>
      <c r="L4" s="473">
        <f>'Discount Calc'!L$35</f>
        <v>0</v>
      </c>
      <c r="M4" s="473">
        <f>'Discount Calc'!M$35</f>
        <v>0</v>
      </c>
      <c r="N4" s="473">
        <f>'Discount Calc'!N$35</f>
        <v>0</v>
      </c>
      <c r="O4" s="473">
        <f>'Discount Calc'!O$35</f>
        <v>0</v>
      </c>
      <c r="P4" s="473">
        <f>'Discount Calc'!P$35</f>
        <v>0</v>
      </c>
      <c r="Q4" s="473">
        <f>'Discount Calc'!Q$35</f>
        <v>1</v>
      </c>
      <c r="R4" s="473">
        <f>'Discount Calc'!R$35</f>
        <v>1</v>
      </c>
      <c r="S4" s="473">
        <f>'Discount Calc'!S$35</f>
        <v>1</v>
      </c>
      <c r="T4" s="473">
        <f>'Discount Calc'!T$35</f>
        <v>1</v>
      </c>
      <c r="U4" s="473">
        <f>'Discount Calc'!U$35</f>
        <v>1</v>
      </c>
      <c r="V4" s="473">
        <f>'Discount Calc'!V$35</f>
        <v>1</v>
      </c>
      <c r="W4" s="473">
        <f>'Discount Calc'!W$35</f>
        <v>1</v>
      </c>
      <c r="X4" s="473">
        <f>'Discount Calc'!X$35</f>
        <v>1</v>
      </c>
      <c r="Y4" s="473">
        <f>'Discount Calc'!Y$35</f>
        <v>1</v>
      </c>
      <c r="Z4" s="473">
        <f>'Discount Calc'!Z$35</f>
        <v>1</v>
      </c>
      <c r="AA4" s="473">
        <f>'Discount Calc'!AA$35</f>
        <v>1</v>
      </c>
      <c r="AB4" s="473">
        <f>'Discount Calc'!AB$35</f>
        <v>1</v>
      </c>
      <c r="AC4" s="473">
        <f>'Discount Calc'!AC$35</f>
        <v>1</v>
      </c>
      <c r="AD4" s="473">
        <f>'Discount Calc'!AD$35</f>
        <v>1</v>
      </c>
      <c r="AE4" s="473">
        <f>'Discount Calc'!AE$35</f>
        <v>1</v>
      </c>
      <c r="AF4" s="473">
        <f>'Discount Calc'!AF$35</f>
        <v>1</v>
      </c>
      <c r="AG4" s="473">
        <f>'Discount Calc'!AG$35</f>
        <v>1</v>
      </c>
      <c r="AH4" s="473">
        <f>'Discount Calc'!AH$35</f>
        <v>1</v>
      </c>
      <c r="AI4" s="473">
        <f>'Discount Calc'!AI$35</f>
        <v>1</v>
      </c>
      <c r="AJ4" s="473">
        <f>'Discount Calc'!AJ$35</f>
        <v>1</v>
      </c>
      <c r="AK4" s="473">
        <f>'Discount Calc'!AK$35</f>
        <v>0</v>
      </c>
      <c r="AL4" s="473">
        <f>'Discount Calc'!AL$35</f>
        <v>0</v>
      </c>
      <c r="AM4" s="473">
        <f>'Discount Calc'!AM$35</f>
        <v>0</v>
      </c>
      <c r="AN4" s="473">
        <f>'Discount Calc'!AN$35</f>
        <v>0</v>
      </c>
      <c r="AO4" s="473">
        <f>'Discount Calc'!AO$35</f>
        <v>0</v>
      </c>
      <c r="AP4" s="473">
        <f>'Discount Calc'!AP$35</f>
        <v>0</v>
      </c>
      <c r="AQ4" s="473">
        <f>'Discount Calc'!AQ$35</f>
        <v>0</v>
      </c>
      <c r="AR4" s="473">
        <f>'Discount Calc'!AR$35</f>
        <v>0</v>
      </c>
      <c r="AS4" s="473">
        <f>'Discount Calc'!AS$35</f>
        <v>0</v>
      </c>
      <c r="AT4" s="473">
        <f>'Discount Calc'!AT$35</f>
        <v>0</v>
      </c>
      <c r="AU4" s="473">
        <f>'Discount Calc'!AU$35</f>
        <v>0</v>
      </c>
      <c r="AV4" s="473">
        <f>'Discount Calc'!AV$35</f>
        <v>0</v>
      </c>
      <c r="AW4" s="473">
        <f>'Discount Calc'!AW$35</f>
        <v>0</v>
      </c>
      <c r="AX4" s="473">
        <f>'Discount Calc'!AX$35</f>
        <v>0</v>
      </c>
      <c r="AY4" s="473">
        <f>'Discount Calc'!AY$35</f>
        <v>0</v>
      </c>
      <c r="AZ4" s="473">
        <f>'Discount Calc'!AZ$35</f>
        <v>0</v>
      </c>
    </row>
    <row r="5" spans="1:52" x14ac:dyDescent="0.25">
      <c r="A5" s="19"/>
      <c r="E5" s="19" t="s">
        <v>367</v>
      </c>
      <c r="F5" s="421" t="s">
        <v>791</v>
      </c>
      <c r="G5" s="229" t="s">
        <v>792</v>
      </c>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row>
    <row r="6" spans="1:52" x14ac:dyDescent="0.25">
      <c r="A6" s="19" t="s">
        <v>655</v>
      </c>
      <c r="E6" s="19"/>
      <c r="F6" s="421"/>
      <c r="G6" s="22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row>
    <row r="7" spans="1:52" x14ac:dyDescent="0.25">
      <c r="A7" s="19"/>
      <c r="E7" s="19"/>
      <c r="F7" s="421"/>
      <c r="G7" s="22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row>
    <row r="8" spans="1:52" x14ac:dyDescent="0.25">
      <c r="A8" s="422"/>
      <c r="B8" s="281"/>
      <c r="C8" s="281"/>
      <c r="D8" s="281"/>
      <c r="E8" s="179" t="str">
        <f>'Intermediate Calcs'!E$23</f>
        <v>No-Build  Annual Vehicle-Miles Traveled</v>
      </c>
      <c r="F8" s="423" t="str">
        <f>'Intermediate Calcs'!F$23</f>
        <v>User Input</v>
      </c>
      <c r="G8" s="424" t="str">
        <f>'Intermediate Calcs'!G$23</f>
        <v>VMT</v>
      </c>
      <c r="I8" s="342">
        <f>'Intermediate Calcs'!I14</f>
        <v>0</v>
      </c>
      <c r="J8" s="342">
        <f>'Intermediate Calcs'!J14</f>
        <v>0</v>
      </c>
      <c r="K8" s="342">
        <f>'Intermediate Calcs'!K14</f>
        <v>0</v>
      </c>
      <c r="L8" s="342">
        <f>'Intermediate Calcs'!L14</f>
        <v>0</v>
      </c>
      <c r="M8" s="342">
        <f>'Intermediate Calcs'!M14</f>
        <v>0</v>
      </c>
      <c r="N8" s="342">
        <f>'Intermediate Calcs'!N14</f>
        <v>0</v>
      </c>
      <c r="O8" s="342">
        <f>'Intermediate Calcs'!O14</f>
        <v>0</v>
      </c>
      <c r="P8" s="342">
        <f>'Intermediate Calcs'!P14</f>
        <v>0</v>
      </c>
      <c r="Q8" s="342">
        <f>'Intermediate Calcs'!Q14</f>
        <v>0</v>
      </c>
      <c r="R8" s="342">
        <f>'Intermediate Calcs'!R14</f>
        <v>0</v>
      </c>
      <c r="S8" s="342">
        <f>'Intermediate Calcs'!S14</f>
        <v>0</v>
      </c>
      <c r="T8" s="342">
        <f>'Intermediate Calcs'!T14</f>
        <v>0</v>
      </c>
      <c r="U8" s="342">
        <f>'Intermediate Calcs'!U14</f>
        <v>0</v>
      </c>
      <c r="V8" s="342">
        <f>'Intermediate Calcs'!V14</f>
        <v>0</v>
      </c>
      <c r="W8" s="342">
        <f>'Intermediate Calcs'!W14</f>
        <v>0</v>
      </c>
      <c r="X8" s="342">
        <f>'Intermediate Calcs'!X14</f>
        <v>0</v>
      </c>
      <c r="Y8" s="342">
        <f>'Intermediate Calcs'!Y14</f>
        <v>0</v>
      </c>
      <c r="Z8" s="342">
        <f>'Intermediate Calcs'!Z14</f>
        <v>0</v>
      </c>
      <c r="AA8" s="342">
        <f>'Intermediate Calcs'!AA14</f>
        <v>0</v>
      </c>
      <c r="AB8" s="342">
        <f>'Intermediate Calcs'!AB14</f>
        <v>0</v>
      </c>
      <c r="AC8" s="342">
        <f>'Intermediate Calcs'!AC14</f>
        <v>0</v>
      </c>
      <c r="AD8" s="342">
        <f>'Intermediate Calcs'!AD14</f>
        <v>0</v>
      </c>
      <c r="AE8" s="342">
        <f>'Intermediate Calcs'!AE14</f>
        <v>0</v>
      </c>
      <c r="AF8" s="342">
        <f>'Intermediate Calcs'!AF14</f>
        <v>0</v>
      </c>
      <c r="AG8" s="342">
        <f>'Intermediate Calcs'!AG14</f>
        <v>0</v>
      </c>
      <c r="AH8" s="342">
        <f>'Intermediate Calcs'!AH14</f>
        <v>0</v>
      </c>
      <c r="AI8" s="342">
        <f>'Intermediate Calcs'!AI14</f>
        <v>0</v>
      </c>
      <c r="AJ8" s="342">
        <f>'Intermediate Calcs'!AJ14</f>
        <v>0</v>
      </c>
      <c r="AK8" s="342">
        <f>'Intermediate Calcs'!AK14</f>
        <v>0</v>
      </c>
      <c r="AL8" s="342">
        <f>'Intermediate Calcs'!AL14</f>
        <v>0</v>
      </c>
      <c r="AM8" s="342">
        <f>'Intermediate Calcs'!AM14</f>
        <v>0</v>
      </c>
      <c r="AN8" s="342">
        <f>'Intermediate Calcs'!AN14</f>
        <v>0</v>
      </c>
      <c r="AO8" s="342">
        <f>'Intermediate Calcs'!AO14</f>
        <v>0</v>
      </c>
      <c r="AP8" s="342">
        <f>'Intermediate Calcs'!AP14</f>
        <v>0</v>
      </c>
      <c r="AQ8" s="342">
        <f>'Intermediate Calcs'!AQ14</f>
        <v>0</v>
      </c>
      <c r="AR8" s="342">
        <f>'Intermediate Calcs'!AR14</f>
        <v>0</v>
      </c>
      <c r="AS8" s="342">
        <f>'Intermediate Calcs'!AS14</f>
        <v>0</v>
      </c>
      <c r="AT8" s="342">
        <f>'Intermediate Calcs'!AT14</f>
        <v>0</v>
      </c>
      <c r="AU8" s="342">
        <f>'Intermediate Calcs'!AU14</f>
        <v>0</v>
      </c>
      <c r="AV8" s="342">
        <f>'Intermediate Calcs'!AV14</f>
        <v>0</v>
      </c>
      <c r="AW8" s="342">
        <f>'Intermediate Calcs'!AW14</f>
        <v>0</v>
      </c>
      <c r="AX8" s="342">
        <f>'Intermediate Calcs'!AX14</f>
        <v>0</v>
      </c>
      <c r="AY8" s="342">
        <f>'Intermediate Calcs'!AY14</f>
        <v>0</v>
      </c>
      <c r="AZ8" s="342">
        <f>'Intermediate Calcs'!AZ14</f>
        <v>0</v>
      </c>
    </row>
    <row r="9" spans="1:52" x14ac:dyDescent="0.25">
      <c r="A9" s="422"/>
      <c r="B9" s="281"/>
      <c r="C9" s="281"/>
      <c r="D9" s="281"/>
      <c r="E9" s="179" t="str">
        <f>'Intermediate Calcs'!E$24</f>
        <v>Average Speed</v>
      </c>
      <c r="F9" s="423" t="str">
        <f>'Intermediate Calcs'!F$24</f>
        <v>User Input</v>
      </c>
      <c r="G9" s="424" t="str">
        <f>'Intermediate Calcs'!G$24</f>
        <v>MPH</v>
      </c>
      <c r="I9" s="179">
        <f>'Intermediate Calcs'!I$15</f>
        <v>0</v>
      </c>
      <c r="J9" s="179">
        <f>'Intermediate Calcs'!J$15</f>
        <v>0</v>
      </c>
      <c r="K9" s="179">
        <f>'Intermediate Calcs'!K$15</f>
        <v>0</v>
      </c>
      <c r="L9" s="179">
        <f>'Intermediate Calcs'!L$15</f>
        <v>0</v>
      </c>
      <c r="M9" s="179">
        <f>'Intermediate Calcs'!M$15</f>
        <v>0</v>
      </c>
      <c r="N9" s="179">
        <f>'Intermediate Calcs'!N$15</f>
        <v>0</v>
      </c>
      <c r="O9" s="179">
        <f>'Intermediate Calcs'!O$15</f>
        <v>0</v>
      </c>
      <c r="P9" s="179">
        <f>'Intermediate Calcs'!P$15</f>
        <v>0</v>
      </c>
      <c r="Q9" s="179">
        <f>'Intermediate Calcs'!Q$15</f>
        <v>0</v>
      </c>
      <c r="R9" s="179">
        <f>'Intermediate Calcs'!R$15</f>
        <v>0</v>
      </c>
      <c r="S9" s="179">
        <f>'Intermediate Calcs'!S$15</f>
        <v>0</v>
      </c>
      <c r="T9" s="179">
        <f>'Intermediate Calcs'!T$15</f>
        <v>0</v>
      </c>
      <c r="U9" s="179">
        <f>'Intermediate Calcs'!U$15</f>
        <v>0</v>
      </c>
      <c r="V9" s="179">
        <f>'Intermediate Calcs'!V$15</f>
        <v>0</v>
      </c>
      <c r="W9" s="179">
        <f>'Intermediate Calcs'!W$15</f>
        <v>0</v>
      </c>
      <c r="X9" s="179">
        <f>'Intermediate Calcs'!X$15</f>
        <v>0</v>
      </c>
      <c r="Y9" s="179">
        <f>'Intermediate Calcs'!Y$15</f>
        <v>0</v>
      </c>
      <c r="Z9" s="179">
        <f>'Intermediate Calcs'!Z$15</f>
        <v>0</v>
      </c>
      <c r="AA9" s="179">
        <f>'Intermediate Calcs'!AA$15</f>
        <v>0</v>
      </c>
      <c r="AB9" s="179">
        <f>'Intermediate Calcs'!AB$15</f>
        <v>0</v>
      </c>
      <c r="AC9" s="179">
        <f>'Intermediate Calcs'!AC$15</f>
        <v>0</v>
      </c>
      <c r="AD9" s="179">
        <f>'Intermediate Calcs'!AD$15</f>
        <v>0</v>
      </c>
      <c r="AE9" s="179">
        <f>'Intermediate Calcs'!AE$15</f>
        <v>0</v>
      </c>
      <c r="AF9" s="179">
        <f>'Intermediate Calcs'!AF$15</f>
        <v>0</v>
      </c>
      <c r="AG9" s="179">
        <f>'Intermediate Calcs'!AG$15</f>
        <v>0</v>
      </c>
      <c r="AH9" s="179">
        <f>'Intermediate Calcs'!AH$15</f>
        <v>0</v>
      </c>
      <c r="AI9" s="179">
        <f>'Intermediate Calcs'!AI$15</f>
        <v>0</v>
      </c>
      <c r="AJ9" s="179">
        <f>'Intermediate Calcs'!AJ$15</f>
        <v>0</v>
      </c>
      <c r="AK9" s="179">
        <f>'Intermediate Calcs'!AK$15</f>
        <v>0</v>
      </c>
      <c r="AL9" s="179">
        <f>'Intermediate Calcs'!AL$15</f>
        <v>0</v>
      </c>
      <c r="AM9" s="179">
        <f>'Intermediate Calcs'!AM$15</f>
        <v>0</v>
      </c>
      <c r="AN9" s="179">
        <f>'Intermediate Calcs'!AN$15</f>
        <v>0</v>
      </c>
      <c r="AO9" s="179">
        <f>'Intermediate Calcs'!AO$15</f>
        <v>0</v>
      </c>
      <c r="AP9" s="179">
        <f>'Intermediate Calcs'!AP$15</f>
        <v>0</v>
      </c>
      <c r="AQ9" s="179">
        <f>'Intermediate Calcs'!AQ$15</f>
        <v>0</v>
      </c>
      <c r="AR9" s="179">
        <f>'Intermediate Calcs'!AR$15</f>
        <v>0</v>
      </c>
      <c r="AS9" s="179">
        <f>'Intermediate Calcs'!AS$15</f>
        <v>0</v>
      </c>
      <c r="AT9" s="179">
        <f>'Intermediate Calcs'!AT$15</f>
        <v>0</v>
      </c>
      <c r="AU9" s="179">
        <f>'Intermediate Calcs'!AU$15</f>
        <v>0</v>
      </c>
      <c r="AV9" s="179">
        <f>'Intermediate Calcs'!AV$15</f>
        <v>0</v>
      </c>
      <c r="AW9" s="179">
        <f>'Intermediate Calcs'!AW$15</f>
        <v>0</v>
      </c>
      <c r="AX9" s="179">
        <f>'Intermediate Calcs'!AX$15</f>
        <v>0</v>
      </c>
      <c r="AY9" s="179">
        <f>'Intermediate Calcs'!AY$15</f>
        <v>0</v>
      </c>
      <c r="AZ9" s="179">
        <f>'Intermediate Calcs'!AZ$15</f>
        <v>0</v>
      </c>
    </row>
    <row r="10" spans="1:52" x14ac:dyDescent="0.25">
      <c r="A10" s="339"/>
      <c r="B10" s="199"/>
      <c r="C10" s="199"/>
      <c r="D10" s="199"/>
      <c r="E10" s="184" t="s">
        <v>801</v>
      </c>
      <c r="F10" s="425" t="s">
        <v>797</v>
      </c>
      <c r="G10" s="426" t="s">
        <v>799</v>
      </c>
      <c r="H10" s="172"/>
      <c r="I10" s="184" t="str">
        <f t="shared" ref="I10:AZ10" si="0">IF(I9=0,0&amp;" MPH",IF(I9&lt;=5,5,MROUND(I9,1))&amp;" MPH")</f>
        <v>0 MPH</v>
      </c>
      <c r="J10" s="184" t="str">
        <f t="shared" si="0"/>
        <v>0 MPH</v>
      </c>
      <c r="K10" s="184" t="str">
        <f t="shared" si="0"/>
        <v>0 MPH</v>
      </c>
      <c r="L10" s="184" t="str">
        <f t="shared" si="0"/>
        <v>0 MPH</v>
      </c>
      <c r="M10" s="184" t="str">
        <f t="shared" si="0"/>
        <v>0 MPH</v>
      </c>
      <c r="N10" s="184" t="str">
        <f t="shared" si="0"/>
        <v>0 MPH</v>
      </c>
      <c r="O10" s="184" t="str">
        <f t="shared" si="0"/>
        <v>0 MPH</v>
      </c>
      <c r="P10" s="184" t="str">
        <f t="shared" si="0"/>
        <v>0 MPH</v>
      </c>
      <c r="Q10" s="184" t="str">
        <f t="shared" si="0"/>
        <v>0 MPH</v>
      </c>
      <c r="R10" s="184" t="str">
        <f t="shared" si="0"/>
        <v>0 MPH</v>
      </c>
      <c r="S10" s="184" t="str">
        <f t="shared" si="0"/>
        <v>0 MPH</v>
      </c>
      <c r="T10" s="184" t="str">
        <f t="shared" si="0"/>
        <v>0 MPH</v>
      </c>
      <c r="U10" s="184" t="str">
        <f t="shared" si="0"/>
        <v>0 MPH</v>
      </c>
      <c r="V10" s="184" t="str">
        <f t="shared" si="0"/>
        <v>0 MPH</v>
      </c>
      <c r="W10" s="184" t="str">
        <f t="shared" si="0"/>
        <v>0 MPH</v>
      </c>
      <c r="X10" s="184" t="str">
        <f t="shared" si="0"/>
        <v>0 MPH</v>
      </c>
      <c r="Y10" s="184" t="str">
        <f t="shared" si="0"/>
        <v>0 MPH</v>
      </c>
      <c r="Z10" s="184" t="str">
        <f t="shared" si="0"/>
        <v>0 MPH</v>
      </c>
      <c r="AA10" s="184" t="str">
        <f t="shared" si="0"/>
        <v>0 MPH</v>
      </c>
      <c r="AB10" s="184" t="str">
        <f t="shared" si="0"/>
        <v>0 MPH</v>
      </c>
      <c r="AC10" s="184" t="str">
        <f t="shared" si="0"/>
        <v>0 MPH</v>
      </c>
      <c r="AD10" s="184" t="str">
        <f t="shared" si="0"/>
        <v>0 MPH</v>
      </c>
      <c r="AE10" s="184" t="str">
        <f t="shared" si="0"/>
        <v>0 MPH</v>
      </c>
      <c r="AF10" s="184" t="str">
        <f t="shared" si="0"/>
        <v>0 MPH</v>
      </c>
      <c r="AG10" s="184" t="str">
        <f t="shared" si="0"/>
        <v>0 MPH</v>
      </c>
      <c r="AH10" s="184" t="str">
        <f t="shared" si="0"/>
        <v>0 MPH</v>
      </c>
      <c r="AI10" s="184" t="str">
        <f t="shared" si="0"/>
        <v>0 MPH</v>
      </c>
      <c r="AJ10" s="184" t="str">
        <f t="shared" si="0"/>
        <v>0 MPH</v>
      </c>
      <c r="AK10" s="184" t="str">
        <f t="shared" si="0"/>
        <v>0 MPH</v>
      </c>
      <c r="AL10" s="184" t="str">
        <f t="shared" si="0"/>
        <v>0 MPH</v>
      </c>
      <c r="AM10" s="184" t="str">
        <f t="shared" si="0"/>
        <v>0 MPH</v>
      </c>
      <c r="AN10" s="184" t="str">
        <f t="shared" si="0"/>
        <v>0 MPH</v>
      </c>
      <c r="AO10" s="184" t="str">
        <f t="shared" si="0"/>
        <v>0 MPH</v>
      </c>
      <c r="AP10" s="184" t="str">
        <f t="shared" si="0"/>
        <v>0 MPH</v>
      </c>
      <c r="AQ10" s="184" t="str">
        <f t="shared" si="0"/>
        <v>0 MPH</v>
      </c>
      <c r="AR10" s="184" t="str">
        <f t="shared" si="0"/>
        <v>0 MPH</v>
      </c>
      <c r="AS10" s="184" t="str">
        <f t="shared" si="0"/>
        <v>0 MPH</v>
      </c>
      <c r="AT10" s="184" t="str">
        <f t="shared" si="0"/>
        <v>0 MPH</v>
      </c>
      <c r="AU10" s="184" t="str">
        <f t="shared" si="0"/>
        <v>0 MPH</v>
      </c>
      <c r="AV10" s="184" t="str">
        <f t="shared" si="0"/>
        <v>0 MPH</v>
      </c>
      <c r="AW10" s="184" t="str">
        <f t="shared" si="0"/>
        <v>0 MPH</v>
      </c>
      <c r="AX10" s="184" t="str">
        <f t="shared" si="0"/>
        <v>0 MPH</v>
      </c>
      <c r="AY10" s="184" t="str">
        <f t="shared" si="0"/>
        <v>0 MPH</v>
      </c>
      <c r="AZ10" s="184" t="str">
        <f t="shared" si="0"/>
        <v>0 MPH</v>
      </c>
    </row>
    <row r="11" spans="1:52" x14ac:dyDescent="0.25">
      <c r="A11" s="19"/>
      <c r="E11" s="19"/>
      <c r="F11" s="421"/>
      <c r="G11" s="22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x14ac:dyDescent="0.25">
      <c r="A12" s="422"/>
      <c r="B12" s="281"/>
      <c r="C12" s="281"/>
      <c r="D12" s="281"/>
      <c r="E12" s="179" t="str">
        <f>'Intermediate Calcs'!E$26</f>
        <v>Build  Annual Vehicle-Miles Traveled</v>
      </c>
      <c r="F12" s="423" t="str">
        <f>'Intermediate Calcs'!F$26</f>
        <v>User Input</v>
      </c>
      <c r="G12" s="424" t="str">
        <f>'Intermediate Calcs'!G$26</f>
        <v>VMT</v>
      </c>
      <c r="I12" s="342">
        <f>'Intermediate Calcs'!I17</f>
        <v>0</v>
      </c>
      <c r="J12" s="342">
        <f>'Intermediate Calcs'!J17</f>
        <v>0</v>
      </c>
      <c r="K12" s="342">
        <f>'Intermediate Calcs'!K17</f>
        <v>0</v>
      </c>
      <c r="L12" s="342">
        <f>'Intermediate Calcs'!L17</f>
        <v>0</v>
      </c>
      <c r="M12" s="342">
        <f>'Intermediate Calcs'!M17</f>
        <v>0</v>
      </c>
      <c r="N12" s="342">
        <f>'Intermediate Calcs'!N17</f>
        <v>0</v>
      </c>
      <c r="O12" s="342">
        <f>'Intermediate Calcs'!O17</f>
        <v>0</v>
      </c>
      <c r="P12" s="342">
        <f>'Intermediate Calcs'!P17</f>
        <v>0</v>
      </c>
      <c r="Q12" s="342">
        <f>'Intermediate Calcs'!Q17</f>
        <v>0</v>
      </c>
      <c r="R12" s="342">
        <f>'Intermediate Calcs'!R17</f>
        <v>0</v>
      </c>
      <c r="S12" s="342">
        <f>'Intermediate Calcs'!S17</f>
        <v>0</v>
      </c>
      <c r="T12" s="342">
        <f>'Intermediate Calcs'!T17</f>
        <v>0</v>
      </c>
      <c r="U12" s="342">
        <f>'Intermediate Calcs'!U17</f>
        <v>0</v>
      </c>
      <c r="V12" s="342">
        <f>'Intermediate Calcs'!V17</f>
        <v>0</v>
      </c>
      <c r="W12" s="342">
        <f>'Intermediate Calcs'!W17</f>
        <v>0</v>
      </c>
      <c r="X12" s="342">
        <f>'Intermediate Calcs'!X17</f>
        <v>0</v>
      </c>
      <c r="Y12" s="342">
        <f>'Intermediate Calcs'!Y17</f>
        <v>0</v>
      </c>
      <c r="Z12" s="342">
        <f>'Intermediate Calcs'!Z17</f>
        <v>0</v>
      </c>
      <c r="AA12" s="342">
        <f>'Intermediate Calcs'!AA17</f>
        <v>0</v>
      </c>
      <c r="AB12" s="342">
        <f>'Intermediate Calcs'!AB17</f>
        <v>0</v>
      </c>
      <c r="AC12" s="342">
        <f>'Intermediate Calcs'!AC17</f>
        <v>0</v>
      </c>
      <c r="AD12" s="342">
        <f>'Intermediate Calcs'!AD17</f>
        <v>0</v>
      </c>
      <c r="AE12" s="342">
        <f>'Intermediate Calcs'!AE17</f>
        <v>0</v>
      </c>
      <c r="AF12" s="342">
        <f>'Intermediate Calcs'!AF17</f>
        <v>0</v>
      </c>
      <c r="AG12" s="342">
        <f>'Intermediate Calcs'!AG17</f>
        <v>0</v>
      </c>
      <c r="AH12" s="342">
        <f>'Intermediate Calcs'!AH17</f>
        <v>0</v>
      </c>
      <c r="AI12" s="342">
        <f>'Intermediate Calcs'!AI17</f>
        <v>0</v>
      </c>
      <c r="AJ12" s="342">
        <f>'Intermediate Calcs'!AJ17</f>
        <v>0</v>
      </c>
      <c r="AK12" s="342">
        <f>'Intermediate Calcs'!AK17</f>
        <v>0</v>
      </c>
      <c r="AL12" s="342">
        <f>'Intermediate Calcs'!AL17</f>
        <v>0</v>
      </c>
      <c r="AM12" s="342">
        <f>'Intermediate Calcs'!AM17</f>
        <v>0</v>
      </c>
      <c r="AN12" s="342">
        <f>'Intermediate Calcs'!AN17</f>
        <v>0</v>
      </c>
      <c r="AO12" s="342">
        <f>'Intermediate Calcs'!AO17</f>
        <v>0</v>
      </c>
      <c r="AP12" s="342">
        <f>'Intermediate Calcs'!AP17</f>
        <v>0</v>
      </c>
      <c r="AQ12" s="342">
        <f>'Intermediate Calcs'!AQ17</f>
        <v>0</v>
      </c>
      <c r="AR12" s="342">
        <f>'Intermediate Calcs'!AR17</f>
        <v>0</v>
      </c>
      <c r="AS12" s="342">
        <f>'Intermediate Calcs'!AS17</f>
        <v>0</v>
      </c>
      <c r="AT12" s="342">
        <f>'Intermediate Calcs'!AT17</f>
        <v>0</v>
      </c>
      <c r="AU12" s="342">
        <f>'Intermediate Calcs'!AU17</f>
        <v>0</v>
      </c>
      <c r="AV12" s="342">
        <f>'Intermediate Calcs'!AV17</f>
        <v>0</v>
      </c>
      <c r="AW12" s="342">
        <f>'Intermediate Calcs'!AW17</f>
        <v>0</v>
      </c>
      <c r="AX12" s="342">
        <f>'Intermediate Calcs'!AX17</f>
        <v>0</v>
      </c>
      <c r="AY12" s="342">
        <f>'Intermediate Calcs'!AY17</f>
        <v>0</v>
      </c>
      <c r="AZ12" s="342">
        <f>'Intermediate Calcs'!AZ17</f>
        <v>0</v>
      </c>
    </row>
    <row r="13" spans="1:52" x14ac:dyDescent="0.25">
      <c r="A13" s="422"/>
      <c r="B13" s="281"/>
      <c r="C13" s="281"/>
      <c r="D13" s="281"/>
      <c r="E13" s="179" t="str">
        <f>'Intermediate Calcs'!E$27</f>
        <v>Average Speed</v>
      </c>
      <c r="F13" s="423" t="str">
        <f>'Intermediate Calcs'!F$27</f>
        <v>User Input</v>
      </c>
      <c r="G13" s="424" t="str">
        <f>'Intermediate Calcs'!G$27</f>
        <v>MPH</v>
      </c>
      <c r="I13" s="179">
        <f>'Intermediate Calcs'!I$18</f>
        <v>0</v>
      </c>
      <c r="J13" s="179">
        <f>'Intermediate Calcs'!J$18</f>
        <v>0</v>
      </c>
      <c r="K13" s="179">
        <f>'Intermediate Calcs'!K$18</f>
        <v>0</v>
      </c>
      <c r="L13" s="179">
        <f>'Intermediate Calcs'!L$18</f>
        <v>0</v>
      </c>
      <c r="M13" s="179">
        <f>'Intermediate Calcs'!M$18</f>
        <v>0</v>
      </c>
      <c r="N13" s="179">
        <f>'Intermediate Calcs'!N$18</f>
        <v>0</v>
      </c>
      <c r="O13" s="179">
        <f>'Intermediate Calcs'!O$18</f>
        <v>0</v>
      </c>
      <c r="P13" s="179">
        <f>'Intermediate Calcs'!P$18</f>
        <v>0</v>
      </c>
      <c r="Q13" s="179">
        <f>'Intermediate Calcs'!Q$18</f>
        <v>0</v>
      </c>
      <c r="R13" s="179">
        <f>'Intermediate Calcs'!R$18</f>
        <v>0</v>
      </c>
      <c r="S13" s="179">
        <f>'Intermediate Calcs'!S$18</f>
        <v>0</v>
      </c>
      <c r="T13" s="179">
        <f>'Intermediate Calcs'!T$18</f>
        <v>0</v>
      </c>
      <c r="U13" s="179">
        <f>'Intermediate Calcs'!U$18</f>
        <v>0</v>
      </c>
      <c r="V13" s="179">
        <f>'Intermediate Calcs'!V$18</f>
        <v>0</v>
      </c>
      <c r="W13" s="179">
        <f>'Intermediate Calcs'!W$18</f>
        <v>0</v>
      </c>
      <c r="X13" s="179">
        <f>'Intermediate Calcs'!X$18</f>
        <v>0</v>
      </c>
      <c r="Y13" s="179">
        <f>'Intermediate Calcs'!Y$18</f>
        <v>0</v>
      </c>
      <c r="Z13" s="179">
        <f>'Intermediate Calcs'!Z$18</f>
        <v>0</v>
      </c>
      <c r="AA13" s="179">
        <f>'Intermediate Calcs'!AA$18</f>
        <v>0</v>
      </c>
      <c r="AB13" s="179">
        <f>'Intermediate Calcs'!AB$18</f>
        <v>0</v>
      </c>
      <c r="AC13" s="179">
        <f>'Intermediate Calcs'!AC$18</f>
        <v>0</v>
      </c>
      <c r="AD13" s="179">
        <f>'Intermediate Calcs'!AD$18</f>
        <v>0</v>
      </c>
      <c r="AE13" s="179">
        <f>'Intermediate Calcs'!AE$18</f>
        <v>0</v>
      </c>
      <c r="AF13" s="179">
        <f>'Intermediate Calcs'!AF$18</f>
        <v>0</v>
      </c>
      <c r="AG13" s="179">
        <f>'Intermediate Calcs'!AG$18</f>
        <v>0</v>
      </c>
      <c r="AH13" s="179">
        <f>'Intermediate Calcs'!AH$18</f>
        <v>0</v>
      </c>
      <c r="AI13" s="179">
        <f>'Intermediate Calcs'!AI$18</f>
        <v>0</v>
      </c>
      <c r="AJ13" s="179">
        <f>'Intermediate Calcs'!AJ$18</f>
        <v>0</v>
      </c>
      <c r="AK13" s="179">
        <f>'Intermediate Calcs'!AK$18</f>
        <v>0</v>
      </c>
      <c r="AL13" s="179">
        <f>'Intermediate Calcs'!AL$18</f>
        <v>0</v>
      </c>
      <c r="AM13" s="179">
        <f>'Intermediate Calcs'!AM$18</f>
        <v>0</v>
      </c>
      <c r="AN13" s="179">
        <f>'Intermediate Calcs'!AN$18</f>
        <v>0</v>
      </c>
      <c r="AO13" s="179">
        <f>'Intermediate Calcs'!AO$18</f>
        <v>0</v>
      </c>
      <c r="AP13" s="179">
        <f>'Intermediate Calcs'!AP$18</f>
        <v>0</v>
      </c>
      <c r="AQ13" s="179">
        <f>'Intermediate Calcs'!AQ$18</f>
        <v>0</v>
      </c>
      <c r="AR13" s="179">
        <f>'Intermediate Calcs'!AR$18</f>
        <v>0</v>
      </c>
      <c r="AS13" s="179">
        <f>'Intermediate Calcs'!AS$18</f>
        <v>0</v>
      </c>
      <c r="AT13" s="179">
        <f>'Intermediate Calcs'!AT$18</f>
        <v>0</v>
      </c>
      <c r="AU13" s="179">
        <f>'Intermediate Calcs'!AU$18</f>
        <v>0</v>
      </c>
      <c r="AV13" s="179">
        <f>'Intermediate Calcs'!AV$18</f>
        <v>0</v>
      </c>
      <c r="AW13" s="179">
        <f>'Intermediate Calcs'!AW$18</f>
        <v>0</v>
      </c>
      <c r="AX13" s="179">
        <f>'Intermediate Calcs'!AX$18</f>
        <v>0</v>
      </c>
      <c r="AY13" s="179">
        <f>'Intermediate Calcs'!AY$18</f>
        <v>0</v>
      </c>
      <c r="AZ13" s="179">
        <f>'Intermediate Calcs'!AZ$18</f>
        <v>0</v>
      </c>
    </row>
    <row r="14" spans="1:52" x14ac:dyDescent="0.25">
      <c r="A14" s="339"/>
      <c r="B14" s="199"/>
      <c r="C14" s="199"/>
      <c r="D14" s="199"/>
      <c r="E14" s="184" t="s">
        <v>801</v>
      </c>
      <c r="F14" s="425" t="s">
        <v>797</v>
      </c>
      <c r="G14" s="426" t="s">
        <v>799</v>
      </c>
      <c r="H14" s="172"/>
      <c r="I14" s="184" t="str">
        <f t="shared" ref="I14:AZ14" si="1">IF(I13=0,0&amp;" MPH",IF(I13&lt;=5,5,MROUND(I13,1))&amp;" MPH")</f>
        <v>0 MPH</v>
      </c>
      <c r="J14" s="184" t="str">
        <f t="shared" si="1"/>
        <v>0 MPH</v>
      </c>
      <c r="K14" s="184" t="str">
        <f t="shared" si="1"/>
        <v>0 MPH</v>
      </c>
      <c r="L14" s="184" t="str">
        <f t="shared" si="1"/>
        <v>0 MPH</v>
      </c>
      <c r="M14" s="184" t="str">
        <f t="shared" si="1"/>
        <v>0 MPH</v>
      </c>
      <c r="N14" s="184" t="str">
        <f t="shared" si="1"/>
        <v>0 MPH</v>
      </c>
      <c r="O14" s="184" t="str">
        <f t="shared" si="1"/>
        <v>0 MPH</v>
      </c>
      <c r="P14" s="184" t="str">
        <f t="shared" si="1"/>
        <v>0 MPH</v>
      </c>
      <c r="Q14" s="184" t="str">
        <f t="shared" si="1"/>
        <v>0 MPH</v>
      </c>
      <c r="R14" s="184" t="str">
        <f t="shared" si="1"/>
        <v>0 MPH</v>
      </c>
      <c r="S14" s="184" t="str">
        <f t="shared" si="1"/>
        <v>0 MPH</v>
      </c>
      <c r="T14" s="184" t="str">
        <f t="shared" si="1"/>
        <v>0 MPH</v>
      </c>
      <c r="U14" s="184" t="str">
        <f t="shared" si="1"/>
        <v>0 MPH</v>
      </c>
      <c r="V14" s="184" t="str">
        <f t="shared" si="1"/>
        <v>0 MPH</v>
      </c>
      <c r="W14" s="184" t="str">
        <f t="shared" si="1"/>
        <v>0 MPH</v>
      </c>
      <c r="X14" s="184" t="str">
        <f t="shared" si="1"/>
        <v>0 MPH</v>
      </c>
      <c r="Y14" s="184" t="str">
        <f t="shared" si="1"/>
        <v>0 MPH</v>
      </c>
      <c r="Z14" s="184" t="str">
        <f t="shared" si="1"/>
        <v>0 MPH</v>
      </c>
      <c r="AA14" s="184" t="str">
        <f t="shared" si="1"/>
        <v>0 MPH</v>
      </c>
      <c r="AB14" s="184" t="str">
        <f t="shared" si="1"/>
        <v>0 MPH</v>
      </c>
      <c r="AC14" s="184" t="str">
        <f t="shared" si="1"/>
        <v>0 MPH</v>
      </c>
      <c r="AD14" s="184" t="str">
        <f t="shared" si="1"/>
        <v>0 MPH</v>
      </c>
      <c r="AE14" s="184" t="str">
        <f t="shared" si="1"/>
        <v>0 MPH</v>
      </c>
      <c r="AF14" s="184" t="str">
        <f t="shared" si="1"/>
        <v>0 MPH</v>
      </c>
      <c r="AG14" s="184" t="str">
        <f t="shared" si="1"/>
        <v>0 MPH</v>
      </c>
      <c r="AH14" s="184" t="str">
        <f t="shared" si="1"/>
        <v>0 MPH</v>
      </c>
      <c r="AI14" s="184" t="str">
        <f t="shared" si="1"/>
        <v>0 MPH</v>
      </c>
      <c r="AJ14" s="184" t="str">
        <f t="shared" si="1"/>
        <v>0 MPH</v>
      </c>
      <c r="AK14" s="184" t="str">
        <f t="shared" si="1"/>
        <v>0 MPH</v>
      </c>
      <c r="AL14" s="184" t="str">
        <f t="shared" si="1"/>
        <v>0 MPH</v>
      </c>
      <c r="AM14" s="184" t="str">
        <f t="shared" si="1"/>
        <v>0 MPH</v>
      </c>
      <c r="AN14" s="184" t="str">
        <f t="shared" si="1"/>
        <v>0 MPH</v>
      </c>
      <c r="AO14" s="184" t="str">
        <f t="shared" si="1"/>
        <v>0 MPH</v>
      </c>
      <c r="AP14" s="184" t="str">
        <f t="shared" si="1"/>
        <v>0 MPH</v>
      </c>
      <c r="AQ14" s="184" t="str">
        <f t="shared" si="1"/>
        <v>0 MPH</v>
      </c>
      <c r="AR14" s="184" t="str">
        <f t="shared" si="1"/>
        <v>0 MPH</v>
      </c>
      <c r="AS14" s="184" t="str">
        <f t="shared" si="1"/>
        <v>0 MPH</v>
      </c>
      <c r="AT14" s="184" t="str">
        <f t="shared" si="1"/>
        <v>0 MPH</v>
      </c>
      <c r="AU14" s="184" t="str">
        <f t="shared" si="1"/>
        <v>0 MPH</v>
      </c>
      <c r="AV14" s="184" t="str">
        <f t="shared" si="1"/>
        <v>0 MPH</v>
      </c>
      <c r="AW14" s="184" t="str">
        <f t="shared" si="1"/>
        <v>0 MPH</v>
      </c>
      <c r="AX14" s="184" t="str">
        <f t="shared" si="1"/>
        <v>0 MPH</v>
      </c>
      <c r="AY14" s="184" t="str">
        <f t="shared" si="1"/>
        <v>0 MPH</v>
      </c>
      <c r="AZ14" s="184" t="str">
        <f t="shared" si="1"/>
        <v>0 MPH</v>
      </c>
    </row>
    <row r="15" spans="1:52" x14ac:dyDescent="0.25">
      <c r="A15" s="19"/>
      <c r="E15" s="19"/>
      <c r="F15" s="421"/>
      <c r="G15" s="22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row>
    <row r="16" spans="1:52" x14ac:dyDescent="0.25">
      <c r="A16" s="422"/>
      <c r="B16" s="281"/>
      <c r="C16" s="281"/>
      <c r="D16" s="180" t="str">
        <f>StockValueR!D69</f>
        <v>NOx Emissions</v>
      </c>
      <c r="E16" s="180"/>
      <c r="F16" s="427"/>
      <c r="G16" s="328"/>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c r="AT16" s="336"/>
      <c r="AU16" s="336"/>
      <c r="AV16" s="336"/>
      <c r="AW16" s="336"/>
      <c r="AX16" s="336"/>
      <c r="AY16" s="336"/>
      <c r="AZ16" s="336"/>
    </row>
    <row r="17" spans="1:52" x14ac:dyDescent="0.25">
      <c r="A17" s="422"/>
      <c r="B17" s="281"/>
      <c r="C17" s="281"/>
      <c r="D17" s="281"/>
      <c r="F17" s="428"/>
      <c r="G17" s="225"/>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38"/>
      <c r="AS17" s="338"/>
      <c r="AT17" s="338"/>
      <c r="AU17" s="338"/>
      <c r="AV17" s="338"/>
      <c r="AW17" s="338"/>
      <c r="AX17" s="338"/>
      <c r="AY17" s="338"/>
      <c r="AZ17" s="338"/>
    </row>
    <row r="18" spans="1:52" x14ac:dyDescent="0.25">
      <c r="A18" s="422"/>
      <c r="B18" s="281"/>
      <c r="C18" s="281"/>
      <c r="D18" s="180"/>
      <c r="E18" s="172" t="s">
        <v>1094</v>
      </c>
      <c r="F18" s="427"/>
      <c r="G18" s="328"/>
      <c r="I18" s="429"/>
      <c r="J18" s="429"/>
      <c r="K18" s="430">
        <f t="shared" ref="K18:AZ18" si="2">K19</f>
        <v>9.702224115527E-2</v>
      </c>
      <c r="L18" s="430">
        <f t="shared" si="2"/>
        <v>9.3676089917991048E-2</v>
      </c>
      <c r="M18" s="430">
        <f t="shared" si="2"/>
        <v>9.0445342406387991E-2</v>
      </c>
      <c r="N18" s="430">
        <f t="shared" si="2"/>
        <v>8.732601851945658E-2</v>
      </c>
      <c r="O18" s="430">
        <f t="shared" si="2"/>
        <v>8.4314275423892637E-2</v>
      </c>
      <c r="P18" s="430">
        <f t="shared" si="2"/>
        <v>8.1406402819935456E-2</v>
      </c>
      <c r="Q18" s="430">
        <f t="shared" si="2"/>
        <v>7.859881837048513E-2</v>
      </c>
      <c r="R18" s="430">
        <f t="shared" si="2"/>
        <v>7.5888063287862753E-2</v>
      </c>
      <c r="S18" s="430">
        <f t="shared" si="2"/>
        <v>7.327079807277663E-2</v>
      </c>
      <c r="T18" s="430">
        <f t="shared" si="2"/>
        <v>7.0743798400245153E-2</v>
      </c>
      <c r="U18" s="430">
        <f t="shared" si="2"/>
        <v>6.8303951147407962E-2</v>
      </c>
      <c r="V18" s="430">
        <f t="shared" si="2"/>
        <v>6.5948250558331992E-2</v>
      </c>
      <c r="W18" s="430">
        <f t="shared" si="2"/>
        <v>6.3673794541087556E-2</v>
      </c>
      <c r="X18" s="430">
        <f t="shared" si="2"/>
        <v>6.1477781092532692E-2</v>
      </c>
      <c r="Y18" s="430">
        <f t="shared" si="2"/>
        <v>5.9357504846401378E-2</v>
      </c>
      <c r="Z18" s="430">
        <f t="shared" si="2"/>
        <v>5.7238561725093215E-2</v>
      </c>
      <c r="AA18" s="430">
        <f t="shared" si="2"/>
        <v>5.5120999916811415E-2</v>
      </c>
      <c r="AB18" s="430">
        <f t="shared" si="2"/>
        <v>5.300487128319617E-2</v>
      </c>
      <c r="AC18" s="430">
        <f t="shared" si="2"/>
        <v>5.0890231800388985E-2</v>
      </c>
      <c r="AD18" s="430">
        <f t="shared" si="2"/>
        <v>4.8777142074267296E-2</v>
      </c>
      <c r="AE18" s="430">
        <f t="shared" si="2"/>
        <v>4.6665667946247054E-2</v>
      </c>
      <c r="AF18" s="430">
        <f t="shared" si="2"/>
        <v>4.4555881210633787E-2</v>
      </c>
      <c r="AG18" s="430">
        <f t="shared" si="2"/>
        <v>4.2447860470662263E-2</v>
      </c>
      <c r="AH18" s="430">
        <f t="shared" si="2"/>
        <v>4.0341692168757361E-2</v>
      </c>
      <c r="AI18" s="430">
        <f t="shared" si="2"/>
        <v>3.8237471838154541E-2</v>
      </c>
      <c r="AJ18" s="430">
        <f t="shared" si="2"/>
        <v>3.6135305639333648E-2</v>
      </c>
      <c r="AK18" s="430">
        <f t="shared" si="2"/>
        <v>3.4035312268076198E-2</v>
      </c>
      <c r="AL18" s="430">
        <f t="shared" si="2"/>
        <v>3.1937625356076006E-2</v>
      </c>
      <c r="AM18" s="430">
        <f t="shared" si="2"/>
        <v>3.4045942749655826E-2</v>
      </c>
      <c r="AN18" s="430">
        <f t="shared" si="2"/>
        <v>3.50620595792384E-2</v>
      </c>
      <c r="AO18" s="430">
        <f t="shared" si="2"/>
        <v>3.50620595792384E-2</v>
      </c>
      <c r="AP18" s="430">
        <f t="shared" si="2"/>
        <v>3.50620595792384E-2</v>
      </c>
      <c r="AQ18" s="430">
        <f t="shared" si="2"/>
        <v>3.50620595792384E-2</v>
      </c>
      <c r="AR18" s="430">
        <f t="shared" si="2"/>
        <v>3.50620595792384E-2</v>
      </c>
      <c r="AS18" s="430">
        <f t="shared" si="2"/>
        <v>3.50620595792384E-2</v>
      </c>
      <c r="AT18" s="430">
        <f t="shared" si="2"/>
        <v>3.50620595792384E-2</v>
      </c>
      <c r="AU18" s="430">
        <f t="shared" si="2"/>
        <v>3.50620595792384E-2</v>
      </c>
      <c r="AV18" s="430">
        <f t="shared" si="2"/>
        <v>3.50620595792384E-2</v>
      </c>
      <c r="AW18" s="430">
        <f t="shared" si="2"/>
        <v>3.50620595792384E-2</v>
      </c>
      <c r="AX18" s="430">
        <f t="shared" si="2"/>
        <v>3.50620595792384E-2</v>
      </c>
      <c r="AY18" s="430">
        <f t="shared" si="2"/>
        <v>3.50620595792384E-2</v>
      </c>
      <c r="AZ18" s="430">
        <f t="shared" si="2"/>
        <v>3.50620595792384E-2</v>
      </c>
    </row>
    <row r="19" spans="1:52" x14ac:dyDescent="0.25">
      <c r="A19" s="422"/>
      <c r="B19" s="281"/>
      <c r="C19" s="281"/>
      <c r="D19" s="180"/>
      <c r="E19" s="180" t="str">
        <f>StockValueR!E71</f>
        <v>5 MPH</v>
      </c>
      <c r="F19" s="427" t="str">
        <f>StockValueR!F71</f>
        <v>California Air Resources Board, EMFAC2021 Mobile Emissions Inventory</v>
      </c>
      <c r="G19" s="328" t="str">
        <f>StockValueR!G71</f>
        <v>g / VMT</v>
      </c>
      <c r="I19" s="429">
        <f>StockValueR!I71</f>
        <v>0</v>
      </c>
      <c r="J19" s="429">
        <f>StockValueR!J71</f>
        <v>0</v>
      </c>
      <c r="K19" s="429">
        <f>StockValueR!K71</f>
        <v>9.702224115527E-2</v>
      </c>
      <c r="L19" s="429">
        <f>StockValueR!L71</f>
        <v>9.3676089917991048E-2</v>
      </c>
      <c r="M19" s="429">
        <f>StockValueR!M71</f>
        <v>9.0445342406387991E-2</v>
      </c>
      <c r="N19" s="429">
        <f>StockValueR!N71</f>
        <v>8.732601851945658E-2</v>
      </c>
      <c r="O19" s="429">
        <f>StockValueR!O71</f>
        <v>8.4314275423892637E-2</v>
      </c>
      <c r="P19" s="429">
        <f>StockValueR!P71</f>
        <v>8.1406402819935456E-2</v>
      </c>
      <c r="Q19" s="429">
        <f>StockValueR!Q71</f>
        <v>7.859881837048513E-2</v>
      </c>
      <c r="R19" s="429">
        <f>StockValueR!R71</f>
        <v>7.5888063287862753E-2</v>
      </c>
      <c r="S19" s="429">
        <f>StockValueR!S71</f>
        <v>7.327079807277663E-2</v>
      </c>
      <c r="T19" s="429">
        <f>StockValueR!T71</f>
        <v>7.0743798400245153E-2</v>
      </c>
      <c r="U19" s="429">
        <f>StockValueR!U71</f>
        <v>6.8303951147407962E-2</v>
      </c>
      <c r="V19" s="429">
        <f>StockValueR!V71</f>
        <v>6.5948250558331992E-2</v>
      </c>
      <c r="W19" s="429">
        <f>StockValueR!W71</f>
        <v>6.3673794541087556E-2</v>
      </c>
      <c r="X19" s="429">
        <f>StockValueR!X71</f>
        <v>6.1477781092532692E-2</v>
      </c>
      <c r="Y19" s="429">
        <f>StockValueR!Y71</f>
        <v>5.9357504846401378E-2</v>
      </c>
      <c r="Z19" s="429">
        <f>StockValueR!Z71</f>
        <v>5.7238561725093215E-2</v>
      </c>
      <c r="AA19" s="429">
        <f>StockValueR!AA71</f>
        <v>5.5120999916811415E-2</v>
      </c>
      <c r="AB19" s="429">
        <f>StockValueR!AB71</f>
        <v>5.300487128319617E-2</v>
      </c>
      <c r="AC19" s="429">
        <f>StockValueR!AC71</f>
        <v>5.0890231800388985E-2</v>
      </c>
      <c r="AD19" s="429">
        <f>StockValueR!AD71</f>
        <v>4.8777142074267296E-2</v>
      </c>
      <c r="AE19" s="429">
        <f>StockValueR!AE71</f>
        <v>4.6665667946247054E-2</v>
      </c>
      <c r="AF19" s="429">
        <f>StockValueR!AF71</f>
        <v>4.4555881210633787E-2</v>
      </c>
      <c r="AG19" s="429">
        <f>StockValueR!AG71</f>
        <v>4.2447860470662263E-2</v>
      </c>
      <c r="AH19" s="429">
        <f>StockValueR!AH71</f>
        <v>4.0341692168757361E-2</v>
      </c>
      <c r="AI19" s="429">
        <f>StockValueR!AI71</f>
        <v>3.8237471838154541E-2</v>
      </c>
      <c r="AJ19" s="429">
        <f>StockValueR!AJ71</f>
        <v>3.6135305639333648E-2</v>
      </c>
      <c r="AK19" s="429">
        <f>StockValueR!AK71</f>
        <v>3.4035312268076198E-2</v>
      </c>
      <c r="AL19" s="429">
        <f>StockValueR!AL71</f>
        <v>3.1937625356076006E-2</v>
      </c>
      <c r="AM19" s="429">
        <f>StockValueR!AM72</f>
        <v>3.4045942749655826E-2</v>
      </c>
      <c r="AN19" s="429">
        <f>StockValueR!AN71</f>
        <v>3.50620595792384E-2</v>
      </c>
      <c r="AO19" s="429">
        <f>StockValueR!AO71</f>
        <v>3.50620595792384E-2</v>
      </c>
      <c r="AP19" s="429">
        <f>StockValueR!AP71</f>
        <v>3.50620595792384E-2</v>
      </c>
      <c r="AQ19" s="429">
        <f>StockValueR!AQ71</f>
        <v>3.50620595792384E-2</v>
      </c>
      <c r="AR19" s="429">
        <f>StockValueR!AR71</f>
        <v>3.50620595792384E-2</v>
      </c>
      <c r="AS19" s="429">
        <f>StockValueR!AS71</f>
        <v>3.50620595792384E-2</v>
      </c>
      <c r="AT19" s="429">
        <f>StockValueR!AT71</f>
        <v>3.50620595792384E-2</v>
      </c>
      <c r="AU19" s="429">
        <f>StockValueR!AU71</f>
        <v>3.50620595792384E-2</v>
      </c>
      <c r="AV19" s="429">
        <f>StockValueR!AV71</f>
        <v>3.50620595792384E-2</v>
      </c>
      <c r="AW19" s="429">
        <f>StockValueR!AW71</f>
        <v>3.50620595792384E-2</v>
      </c>
      <c r="AX19" s="429">
        <f>StockValueR!AX71</f>
        <v>3.50620595792384E-2</v>
      </c>
      <c r="AY19" s="429">
        <f>StockValueR!AY71</f>
        <v>3.50620595792384E-2</v>
      </c>
      <c r="AZ19" s="429">
        <f>StockValueR!AZ71</f>
        <v>3.50620595792384E-2</v>
      </c>
    </row>
    <row r="20" spans="1:52" x14ac:dyDescent="0.25">
      <c r="A20" s="422"/>
      <c r="B20" s="281"/>
      <c r="C20" s="281"/>
      <c r="D20" s="180"/>
      <c r="E20" s="180" t="str">
        <f>StockValueR!E72</f>
        <v>6 MPH</v>
      </c>
      <c r="F20" s="427"/>
      <c r="G20" s="328"/>
      <c r="I20" s="429">
        <f>StockValueR!I72</f>
        <v>0</v>
      </c>
      <c r="J20" s="429">
        <f>StockValueR!J72</f>
        <v>0</v>
      </c>
      <c r="K20" s="429">
        <f>StockValueR!K72</f>
        <v>9.4210485848685979E-2</v>
      </c>
      <c r="L20" s="429">
        <f>StockValueR!L72</f>
        <v>9.0961307824827184E-2</v>
      </c>
      <c r="M20" s="429">
        <f>StockValueR!M72</f>
        <v>8.7824189066299879E-2</v>
      </c>
      <c r="N20" s="429">
        <f>StockValueR!N72</f>
        <v>8.4795264817509139E-2</v>
      </c>
      <c r="O20" s="429">
        <f>StockValueR!O72</f>
        <v>8.1870803612470358E-2</v>
      </c>
      <c r="P20" s="429">
        <f>StockValueR!P72</f>
        <v>7.9047202677850953E-2</v>
      </c>
      <c r="Q20" s="429">
        <f>StockValueR!Q72</f>
        <v>7.6320983494554309E-2</v>
      </c>
      <c r="R20" s="429">
        <f>StockValueR!R72</f>
        <v>7.3688787512377923E-2</v>
      </c>
      <c r="S20" s="429">
        <f>StockValueR!S72</f>
        <v>7.1147372012466695E-2</v>
      </c>
      <c r="T20" s="429">
        <f>StockValueR!T72</f>
        <v>6.8693606112463779E-2</v>
      </c>
      <c r="U20" s="429">
        <f>StockValueR!U72</f>
        <v>6.6324466909437982E-2</v>
      </c>
      <c r="V20" s="429">
        <f>StockValueR!V72</f>
        <v>6.403703575583565E-2</v>
      </c>
      <c r="W20" s="429">
        <f>StockValueR!W72</f>
        <v>6.1828494663869471E-2</v>
      </c>
      <c r="X20" s="429">
        <f>StockValueR!X72</f>
        <v>5.9696122833914428E-2</v>
      </c>
      <c r="Y20" s="429">
        <f>StockValueR!Y72</f>
        <v>5.7637293302634229E-2</v>
      </c>
      <c r="Z20" s="429">
        <f>StockValueR!Z72</f>
        <v>5.5579758261522366E-2</v>
      </c>
      <c r="AA20" s="429">
        <f>StockValueR!AA72</f>
        <v>5.3523564502262727E-2</v>
      </c>
      <c r="AB20" s="429">
        <f>StockValueR!AB72</f>
        <v>5.1468762383518024E-2</v>
      </c>
      <c r="AC20" s="429">
        <f>StockValueR!AC72</f>
        <v>4.9415406259211904E-2</v>
      </c>
      <c r="AD20" s="429">
        <f>StockValueR!AD72</f>
        <v>4.7363554978831768E-2</v>
      </c>
      <c r="AE20" s="429">
        <f>StockValueR!AE72</f>
        <v>4.5313272475674883E-2</v>
      </c>
      <c r="AF20" s="429">
        <f>StockValueR!AF72</f>
        <v>4.3264628463410254E-2</v>
      </c>
      <c r="AG20" s="429">
        <f>StockValueR!AG72</f>
        <v>4.1217699267309768E-2</v>
      </c>
      <c r="AH20" s="429">
        <f>StockValueR!AH72</f>
        <v>3.9172568824651623E-2</v>
      </c>
      <c r="AI20" s="429">
        <f>StockValueR!AI72</f>
        <v>3.7129329900068134E-2</v>
      </c>
      <c r="AJ20" s="429">
        <f>StockValueR!AJ72</f>
        <v>3.5088085577452889E-2</v>
      </c>
      <c r="AK20" s="429">
        <f>StockValueR!AK72</f>
        <v>3.3048951112721568E-2</v>
      </c>
      <c r="AL20" s="429">
        <f>StockValueR!AL72</f>
        <v>3.1012056264851595E-2</v>
      </c>
      <c r="AM20" s="429">
        <f>StockValueR!AM73</f>
        <v>3.3059273517383608E-2</v>
      </c>
      <c r="AN20" s="429">
        <f>StockValueR!AN72</f>
        <v>3.4045942749655826E-2</v>
      </c>
      <c r="AO20" s="429">
        <f>StockValueR!AO72</f>
        <v>3.4045942749655826E-2</v>
      </c>
      <c r="AP20" s="429">
        <f>StockValueR!AP72</f>
        <v>3.4045942749655826E-2</v>
      </c>
      <c r="AQ20" s="429">
        <f>StockValueR!AQ72</f>
        <v>3.4045942749655826E-2</v>
      </c>
      <c r="AR20" s="429">
        <f>StockValueR!AR72</f>
        <v>3.4045942749655826E-2</v>
      </c>
      <c r="AS20" s="429">
        <f>StockValueR!AS72</f>
        <v>3.4045942749655826E-2</v>
      </c>
      <c r="AT20" s="429">
        <f>StockValueR!AT72</f>
        <v>3.4045942749655826E-2</v>
      </c>
      <c r="AU20" s="429">
        <f>StockValueR!AU72</f>
        <v>3.4045942749655826E-2</v>
      </c>
      <c r="AV20" s="429">
        <f>StockValueR!AV72</f>
        <v>3.4045942749655826E-2</v>
      </c>
      <c r="AW20" s="429">
        <f>StockValueR!AW72</f>
        <v>3.4045942749655826E-2</v>
      </c>
      <c r="AX20" s="429">
        <f>StockValueR!AX72</f>
        <v>3.4045942749655826E-2</v>
      </c>
      <c r="AY20" s="429">
        <f>StockValueR!AY72</f>
        <v>3.4045942749655826E-2</v>
      </c>
      <c r="AZ20" s="429">
        <f>StockValueR!AZ72</f>
        <v>3.4045942749655826E-2</v>
      </c>
    </row>
    <row r="21" spans="1:52" x14ac:dyDescent="0.25">
      <c r="A21" s="422"/>
      <c r="B21" s="281"/>
      <c r="C21" s="281"/>
      <c r="D21" s="281"/>
      <c r="E21" s="180" t="str">
        <f>StockValueR!E73</f>
        <v>7 MPH</v>
      </c>
      <c r="F21" s="427"/>
      <c r="G21" s="328"/>
      <c r="I21" s="429">
        <f>StockValueR!I73</f>
        <v>0</v>
      </c>
      <c r="J21" s="429">
        <f>StockValueR!J73</f>
        <v>0</v>
      </c>
      <c r="K21" s="429">
        <f>StockValueR!K73</f>
        <v>9.1480216681877391E-2</v>
      </c>
      <c r="L21" s="429">
        <f>StockValueR!L73</f>
        <v>8.8325201536981576E-2</v>
      </c>
      <c r="M21" s="429">
        <f>StockValueR!M73</f>
        <v>8.5278998121283311E-2</v>
      </c>
      <c r="N21" s="429">
        <f>StockValueR!N73</f>
        <v>8.2337853681826695E-2</v>
      </c>
      <c r="O21" s="429">
        <f>StockValueR!O73</f>
        <v>7.9498144892463485E-2</v>
      </c>
      <c r="P21" s="429">
        <f>StockValueR!P73</f>
        <v>7.6756373390117094E-2</v>
      </c>
      <c r="Q21" s="429">
        <f>StockValueR!Q73</f>
        <v>7.4109161464994147E-2</v>
      </c>
      <c r="R21" s="429">
        <f>StockValueR!R73</f>
        <v>7.1553247899434069E-2</v>
      </c>
      <c r="S21" s="429">
        <f>StockValueR!S73</f>
        <v>6.9085483950270615E-2</v>
      </c>
      <c r="T21" s="429">
        <f>StockValueR!T73</f>
        <v>6.6702829469755587E-2</v>
      </c>
      <c r="U21" s="429">
        <f>StockValueR!U73</f>
        <v>6.4402349160266215E-2</v>
      </c>
      <c r="V21" s="429">
        <f>StockValueR!V73</f>
        <v>6.2181208958181827E-2</v>
      </c>
      <c r="W21" s="429">
        <f>StockValueR!W73</f>
        <v>6.0036672542475467E-2</v>
      </c>
      <c r="X21" s="429">
        <f>StockValueR!X73</f>
        <v>5.7966097963718641E-2</v>
      </c>
      <c r="Y21" s="429">
        <f>StockValueR!Y73</f>
        <v>5.5966934389346863E-2</v>
      </c>
      <c r="Z21" s="429">
        <f>StockValueR!Z73</f>
        <v>5.3969027790141129E-2</v>
      </c>
      <c r="AA21" s="429">
        <f>StockValueR!AA73</f>
        <v>5.197242360173783E-2</v>
      </c>
      <c r="AB21" s="429">
        <f>StockValueR!AB73</f>
        <v>4.9977170723379302E-2</v>
      </c>
      <c r="AC21" s="429">
        <f>StockValueR!AC73</f>
        <v>4.7983321933784039E-2</v>
      </c>
      <c r="AD21" s="429">
        <f>StockValueR!AD73</f>
        <v>4.5990934376950524E-2</v>
      </c>
      <c r="AE21" s="429">
        <f>StockValueR!AE73</f>
        <v>4.4000070133355607E-2</v>
      </c>
      <c r="AF21" s="429">
        <f>StockValueR!AF73</f>
        <v>4.2010796896329701E-2</v>
      </c>
      <c r="AG21" s="429">
        <f>StockValueR!AG73</f>
        <v>4.0023188779198381E-2</v>
      </c>
      <c r="AH21" s="429">
        <f>StockValueR!AH73</f>
        <v>3.8037327286693609E-2</v>
      </c>
      <c r="AI21" s="429">
        <f>StockValueR!AI73</f>
        <v>3.6053302495080132E-2</v>
      </c>
      <c r="AJ21" s="429">
        <f>StockValueR!AJ73</f>
        <v>3.4071214500826369E-2</v>
      </c>
      <c r="AK21" s="429">
        <f>StockValueR!AK73</f>
        <v>3.2091175219671267E-2</v>
      </c>
      <c r="AL21" s="429">
        <f>StockValueR!AL73</f>
        <v>3.0113310650109193E-2</v>
      </c>
      <c r="AM21" s="429">
        <f>StockValueR!AM74</f>
        <v>3.2101198475645958E-2</v>
      </c>
      <c r="AN21" s="429">
        <f>StockValueR!AN73</f>
        <v>3.3059273517383608E-2</v>
      </c>
      <c r="AO21" s="429">
        <f>StockValueR!AO73</f>
        <v>3.3059273517383608E-2</v>
      </c>
      <c r="AP21" s="429">
        <f>StockValueR!AP73</f>
        <v>3.3059273517383608E-2</v>
      </c>
      <c r="AQ21" s="429">
        <f>StockValueR!AQ73</f>
        <v>3.3059273517383608E-2</v>
      </c>
      <c r="AR21" s="429">
        <f>StockValueR!AR73</f>
        <v>3.3059273517383608E-2</v>
      </c>
      <c r="AS21" s="429">
        <f>StockValueR!AS73</f>
        <v>3.3059273517383608E-2</v>
      </c>
      <c r="AT21" s="429">
        <f>StockValueR!AT73</f>
        <v>3.3059273517383608E-2</v>
      </c>
      <c r="AU21" s="429">
        <f>StockValueR!AU73</f>
        <v>3.3059273517383608E-2</v>
      </c>
      <c r="AV21" s="429">
        <f>StockValueR!AV73</f>
        <v>3.3059273517383608E-2</v>
      </c>
      <c r="AW21" s="429">
        <f>StockValueR!AW73</f>
        <v>3.3059273517383608E-2</v>
      </c>
      <c r="AX21" s="429">
        <f>StockValueR!AX73</f>
        <v>3.3059273517383608E-2</v>
      </c>
      <c r="AY21" s="429">
        <f>StockValueR!AY73</f>
        <v>3.3059273517383608E-2</v>
      </c>
      <c r="AZ21" s="429">
        <f>StockValueR!AZ73</f>
        <v>3.3059273517383608E-2</v>
      </c>
    </row>
    <row r="22" spans="1:52" x14ac:dyDescent="0.25">
      <c r="A22" s="422"/>
      <c r="B22" s="281"/>
      <c r="C22" s="281"/>
      <c r="D22" s="281"/>
      <c r="E22" s="180" t="str">
        <f>StockValueR!E74</f>
        <v>8 MPH</v>
      </c>
      <c r="F22" s="427"/>
      <c r="G22" s="328"/>
      <c r="I22" s="429">
        <f>StockValueR!I74</f>
        <v>0</v>
      </c>
      <c r="J22" s="429">
        <f>StockValueR!J74</f>
        <v>0</v>
      </c>
      <c r="K22" s="429">
        <f>StockValueR!K74</f>
        <v>8.8829072143883456E-2</v>
      </c>
      <c r="L22" s="429">
        <f>StockValueR!L74</f>
        <v>8.5765490988456275E-2</v>
      </c>
      <c r="M22" s="429">
        <f>StockValueR!M74</f>
        <v>8.2807568141388829E-2</v>
      </c>
      <c r="N22" s="429">
        <f>StockValueR!N74</f>
        <v>7.9951659606469161E-2</v>
      </c>
      <c r="O22" s="429">
        <f>StockValueR!O74</f>
        <v>7.7194247063436389E-2</v>
      </c>
      <c r="P22" s="429">
        <f>StockValueR!P74</f>
        <v>7.4531933533606071E-2</v>
      </c>
      <c r="Q22" s="429">
        <f>StockValueR!Q74</f>
        <v>7.1961439194981727E-2</v>
      </c>
      <c r="R22" s="429">
        <f>StockValueR!R74</f>
        <v>6.9479597341696703E-2</v>
      </c>
      <c r="S22" s="429">
        <f>StockValueR!S74</f>
        <v>6.7083350482808987E-2</v>
      </c>
      <c r="T22" s="429">
        <f>StockValueR!T74</f>
        <v>6.4769746575642634E-2</v>
      </c>
      <c r="U22" s="429">
        <f>StockValueR!U74</f>
        <v>6.2535935389035582E-2</v>
      </c>
      <c r="V22" s="429">
        <f>StockValueR!V74</f>
        <v>6.0379164992013554E-2</v>
      </c>
      <c r="W22" s="429">
        <f>StockValueR!W74</f>
        <v>5.8296778363564478E-2</v>
      </c>
      <c r="X22" s="429">
        <f>StockValueR!X74</f>
        <v>5.6286210119336454E-2</v>
      </c>
      <c r="Y22" s="429">
        <f>StockValueR!Y74</f>
        <v>5.4344983351227207E-2</v>
      </c>
      <c r="Z22" s="429">
        <f>StockValueR!Z74</f>
        <v>5.24049771304861E-2</v>
      </c>
      <c r="AA22" s="429">
        <f>StockValueR!AA74</f>
        <v>5.0466235576001002E-2</v>
      </c>
      <c r="AB22" s="429">
        <f>StockValueR!AB74</f>
        <v>4.8528806169888625E-2</v>
      </c>
      <c r="AC22" s="429">
        <f>StockValueR!AC74</f>
        <v>4.6592740161312603E-2</v>
      </c>
      <c r="AD22" s="429">
        <f>StockValueR!AD74</f>
        <v>4.4658093038208432E-2</v>
      </c>
      <c r="AE22" s="429">
        <f>StockValueR!AE74</f>
        <v>4.2724925081928274E-2</v>
      </c>
      <c r="AF22" s="429">
        <f>StockValueR!AF74</f>
        <v>4.0793302024014412E-2</v>
      </c>
      <c r="AG22" s="429">
        <f>StockValueR!AG74</f>
        <v>3.8863295829949469E-2</v>
      </c>
      <c r="AH22" s="429">
        <f>StockValueR!AH74</f>
        <v>3.6934985642415638E-2</v>
      </c>
      <c r="AI22" s="429">
        <f>StockValueR!AI74</f>
        <v>3.500845892722039E-2</v>
      </c>
      <c r="AJ22" s="429">
        <f>StockValueR!AJ74</f>
        <v>3.3083812879984124E-2</v>
      </c>
      <c r="AK22" s="429">
        <f>StockValueR!AK74</f>
        <v>3.1161156173069117E-2</v>
      </c>
      <c r="AL22" s="429">
        <f>StockValueR!AL74</f>
        <v>2.9240611153467454E-2</v>
      </c>
      <c r="AM22" s="429">
        <f>StockValueR!AM75</f>
        <v>3.1170888949841918E-2</v>
      </c>
      <c r="AN22" s="429">
        <f>StockValueR!AN74</f>
        <v>3.2101198475645958E-2</v>
      </c>
      <c r="AO22" s="429">
        <f>StockValueR!AO74</f>
        <v>3.2101198475645958E-2</v>
      </c>
      <c r="AP22" s="429">
        <f>StockValueR!AP74</f>
        <v>3.2101198475645958E-2</v>
      </c>
      <c r="AQ22" s="429">
        <f>StockValueR!AQ74</f>
        <v>3.2101198475645958E-2</v>
      </c>
      <c r="AR22" s="429">
        <f>StockValueR!AR74</f>
        <v>3.2101198475645958E-2</v>
      </c>
      <c r="AS22" s="429">
        <f>StockValueR!AS74</f>
        <v>3.2101198475645958E-2</v>
      </c>
      <c r="AT22" s="429">
        <f>StockValueR!AT74</f>
        <v>3.2101198475645958E-2</v>
      </c>
      <c r="AU22" s="429">
        <f>StockValueR!AU74</f>
        <v>3.2101198475645958E-2</v>
      </c>
      <c r="AV22" s="429">
        <f>StockValueR!AV74</f>
        <v>3.2101198475645958E-2</v>
      </c>
      <c r="AW22" s="429">
        <f>StockValueR!AW74</f>
        <v>3.2101198475645958E-2</v>
      </c>
      <c r="AX22" s="429">
        <f>StockValueR!AX74</f>
        <v>3.2101198475645958E-2</v>
      </c>
      <c r="AY22" s="429">
        <f>StockValueR!AY74</f>
        <v>3.2101198475645958E-2</v>
      </c>
      <c r="AZ22" s="429">
        <f>StockValueR!AZ74</f>
        <v>3.2101198475645958E-2</v>
      </c>
    </row>
    <row r="23" spans="1:52" x14ac:dyDescent="0.25">
      <c r="A23" s="422"/>
      <c r="B23" s="281"/>
      <c r="C23" s="281"/>
      <c r="D23" s="281"/>
      <c r="E23" s="180" t="str">
        <f>StockValueR!E75</f>
        <v>9 MPH</v>
      </c>
      <c r="F23" s="427"/>
      <c r="G23" s="328"/>
      <c r="I23" s="429">
        <f>StockValueR!I75</f>
        <v>0</v>
      </c>
      <c r="J23" s="429">
        <f>StockValueR!J75</f>
        <v>0</v>
      </c>
      <c r="K23" s="429">
        <f>StockValueR!K75</f>
        <v>8.6254759161566497E-2</v>
      </c>
      <c r="L23" s="429">
        <f>StockValueR!L75</f>
        <v>8.3279962190758769E-2</v>
      </c>
      <c r="M23" s="429">
        <f>StockValueR!M75</f>
        <v>8.0407761495258592E-2</v>
      </c>
      <c r="N23" s="429">
        <f>StockValueR!N75</f>
        <v>7.7634618683770598E-2</v>
      </c>
      <c r="O23" s="429">
        <f>StockValueR!O75</f>
        <v>7.4957117398795722E-2</v>
      </c>
      <c r="P23" s="429">
        <f>StockValueR!P75</f>
        <v>7.2371959107868936E-2</v>
      </c>
      <c r="Q23" s="429">
        <f>StockValueR!Q75</f>
        <v>6.9875959039951085E-2</v>
      </c>
      <c r="R23" s="429">
        <f>StockValueR!R75</f>
        <v>6.7466042261968215E-2</v>
      </c>
      <c r="S23" s="429">
        <f>StockValueR!S75</f>
        <v>6.5139239890665362E-2</v>
      </c>
      <c r="T23" s="429">
        <f>StockValueR!T75</f>
        <v>6.2892685435107717E-2</v>
      </c>
      <c r="U23" s="429">
        <f>StockValueR!U75</f>
        <v>6.0723611265323406E-2</v>
      </c>
      <c r="V23" s="429">
        <f>StockValueR!V75</f>
        <v>5.8629345202737486E-2</v>
      </c>
      <c r="W23" s="429">
        <f>StockValueR!W75</f>
        <v>5.660730722819686E-2</v>
      </c>
      <c r="X23" s="429">
        <f>StockValueR!X75</f>
        <v>5.4655006303530235E-2</v>
      </c>
      <c r="Y23" s="429">
        <f>StockValueR!Y75</f>
        <v>5.277003730272796E-2</v>
      </c>
      <c r="Z23" s="429">
        <f>StockValueR!Z75</f>
        <v>5.0886253477192563E-2</v>
      </c>
      <c r="AA23" s="429">
        <f>StockValueR!AA75</f>
        <v>4.9003697667223449E-2</v>
      </c>
      <c r="AB23" s="429">
        <f>StockValueR!AB75</f>
        <v>4.7122415978880755E-2</v>
      </c>
      <c r="AC23" s="429">
        <f>StockValueR!AC75</f>
        <v>4.5242458176100543E-2</v>
      </c>
      <c r="AD23" s="429">
        <f>StockValueR!AD75</f>
        <v>4.336387813874891E-2</v>
      </c>
      <c r="AE23" s="429">
        <f>StockValueR!AE75</f>
        <v>4.1486734401192889E-2</v>
      </c>
      <c r="AF23" s="429">
        <f>StockValueR!AF75</f>
        <v>3.9611090790040285E-2</v>
      </c>
      <c r="AG23" s="429">
        <f>StockValueR!AG75</f>
        <v>3.7737017185176386E-2</v>
      </c>
      <c r="AH23" s="429">
        <f>StockValueR!AH75</f>
        <v>3.5864590435687044E-2</v>
      </c>
      <c r="AI23" s="429">
        <f>StockValueR!AI75</f>
        <v>3.3993895472574878E-2</v>
      </c>
      <c r="AJ23" s="429">
        <f>StockValueR!AJ75</f>
        <v>3.2125026674680361E-2</v>
      </c>
      <c r="AK23" s="429">
        <f>StockValueR!AK75</f>
        <v>3.025808956498385E-2</v>
      </c>
      <c r="AL23" s="429">
        <f>StockValueR!AL75</f>
        <v>2.8393202944797601E-2</v>
      </c>
      <c r="AM23" s="429">
        <f>StockValueR!AM76</f>
        <v>3.0074782570587599E-2</v>
      </c>
      <c r="AN23" s="429">
        <f>StockValueR!AN75</f>
        <v>3.1170888949841918E-2</v>
      </c>
      <c r="AO23" s="429">
        <f>StockValueR!AO75</f>
        <v>3.1170888949841918E-2</v>
      </c>
      <c r="AP23" s="429">
        <f>StockValueR!AP75</f>
        <v>3.1170888949841918E-2</v>
      </c>
      <c r="AQ23" s="429">
        <f>StockValueR!AQ75</f>
        <v>3.1170888949841918E-2</v>
      </c>
      <c r="AR23" s="429">
        <f>StockValueR!AR75</f>
        <v>3.1170888949841918E-2</v>
      </c>
      <c r="AS23" s="429">
        <f>StockValueR!AS75</f>
        <v>3.1170888949841918E-2</v>
      </c>
      <c r="AT23" s="429">
        <f>StockValueR!AT75</f>
        <v>3.1170888949841918E-2</v>
      </c>
      <c r="AU23" s="429">
        <f>StockValueR!AU75</f>
        <v>3.1170888949841918E-2</v>
      </c>
      <c r="AV23" s="429">
        <f>StockValueR!AV75</f>
        <v>3.1170888949841918E-2</v>
      </c>
      <c r="AW23" s="429">
        <f>StockValueR!AW75</f>
        <v>3.1170888949841918E-2</v>
      </c>
      <c r="AX23" s="429">
        <f>StockValueR!AX75</f>
        <v>3.1170888949841918E-2</v>
      </c>
      <c r="AY23" s="429">
        <f>StockValueR!AY75</f>
        <v>3.1170888949841918E-2</v>
      </c>
      <c r="AZ23" s="429">
        <f>StockValueR!AZ75</f>
        <v>3.1170888949841918E-2</v>
      </c>
    </row>
    <row r="24" spans="1:52" x14ac:dyDescent="0.25">
      <c r="A24" s="422"/>
      <c r="B24" s="281"/>
      <c r="C24" s="281"/>
      <c r="D24" s="281"/>
      <c r="E24" s="180" t="str">
        <f>StockValueR!E76</f>
        <v>10 MPH</v>
      </c>
      <c r="F24" s="427"/>
      <c r="G24" s="328"/>
      <c r="I24" s="429">
        <f>StockValueR!I76</f>
        <v>0</v>
      </c>
      <c r="J24" s="429">
        <f>StockValueR!J76</f>
        <v>0</v>
      </c>
      <c r="K24" s="429">
        <f>StockValueR!K76</f>
        <v>8.1327785917823595E-2</v>
      </c>
      <c r="L24" s="429">
        <f>StockValueR!L76</f>
        <v>7.8522912847136944E-2</v>
      </c>
      <c r="M24" s="429">
        <f>StockValueR!M76</f>
        <v>7.581477563190088E-2</v>
      </c>
      <c r="N24" s="429">
        <f>StockValueR!N76</f>
        <v>7.3200037997890544E-2</v>
      </c>
      <c r="O24" s="429">
        <f>StockValueR!O76</f>
        <v>7.0675478733963432E-2</v>
      </c>
      <c r="P24" s="429">
        <f>StockValueR!P76</f>
        <v>6.8237987723706678E-2</v>
      </c>
      <c r="Q24" s="429">
        <f>StockValueR!Q76</f>
        <v>6.5884562113946846E-2</v>
      </c>
      <c r="R24" s="429">
        <f>StockValueR!R76</f>
        <v>6.3612302615402058E-2</v>
      </c>
      <c r="S24" s="429">
        <f>StockValueR!S76</f>
        <v>6.1418409930919071E-2</v>
      </c>
      <c r="T24" s="429">
        <f>StockValueR!T76</f>
        <v>5.9300181306895086E-2</v>
      </c>
      <c r="U24" s="429">
        <f>StockValueR!U76</f>
        <v>5.725500720363582E-2</v>
      </c>
      <c r="V24" s="429">
        <f>StockValueR!V76</f>
        <v>5.5280368080547961E-2</v>
      </c>
      <c r="W24" s="429">
        <f>StockValueR!W76</f>
        <v>5.3373831292205444E-2</v>
      </c>
      <c r="X24" s="429">
        <f>StockValueR!X76</f>
        <v>5.1533048091465805E-2</v>
      </c>
      <c r="Y24" s="429">
        <f>StockValueR!Y76</f>
        <v>4.9755750735944473E-2</v>
      </c>
      <c r="Z24" s="429">
        <f>StockValueR!Z76</f>
        <v>4.7979570857085485E-2</v>
      </c>
      <c r="AA24" s="429">
        <f>StockValueR!AA76</f>
        <v>4.6204548848099998E-2</v>
      </c>
      <c r="AB24" s="429">
        <f>StockValueR!AB76</f>
        <v>4.4430728181415788E-2</v>
      </c>
      <c r="AC24" s="429">
        <f>StockValueR!AC76</f>
        <v>4.265815577839438E-2</v>
      </c>
      <c r="AD24" s="429">
        <f>StockValueR!AD76</f>
        <v>4.0886882441220566E-2</v>
      </c>
      <c r="AE24" s="429">
        <f>StockValueR!AE76</f>
        <v>3.911696336070955E-2</v>
      </c>
      <c r="AF24" s="429">
        <f>StockValueR!AF76</f>
        <v>3.7348458717618237E-2</v>
      </c>
      <c r="AG24" s="429">
        <f>StockValueR!AG76</f>
        <v>3.5581434400210742E-2</v>
      </c>
      <c r="AH24" s="429">
        <f>StockValueR!AH76</f>
        <v>3.381596286786278E-2</v>
      </c>
      <c r="AI24" s="429">
        <f>StockValueR!AI76</f>
        <v>3.2052124200218246E-2</v>
      </c>
      <c r="AJ24" s="429">
        <f>StockValueR!AJ76</f>
        <v>3.0290007385087307E-2</v>
      </c>
      <c r="AK24" s="429">
        <f>StockValueR!AK76</f>
        <v>2.8529711917853629E-2</v>
      </c>
      <c r="AL24" s="429">
        <f>StockValueR!AL76</f>
        <v>2.6771349813758845E-2</v>
      </c>
      <c r="AM24" s="429">
        <f>StockValueR!AM77</f>
        <v>2.9203199637846646E-2</v>
      </c>
      <c r="AN24" s="429">
        <f>StockValueR!AN76</f>
        <v>3.0074782570587599E-2</v>
      </c>
      <c r="AO24" s="429">
        <f>StockValueR!AO76</f>
        <v>3.0074782570587599E-2</v>
      </c>
      <c r="AP24" s="429">
        <f>StockValueR!AP76</f>
        <v>3.0074782570587599E-2</v>
      </c>
      <c r="AQ24" s="429">
        <f>StockValueR!AQ76</f>
        <v>3.0074782570587599E-2</v>
      </c>
      <c r="AR24" s="429">
        <f>StockValueR!AR76</f>
        <v>3.0074782570587599E-2</v>
      </c>
      <c r="AS24" s="429">
        <f>StockValueR!AS76</f>
        <v>3.0074782570587599E-2</v>
      </c>
      <c r="AT24" s="429">
        <f>StockValueR!AT76</f>
        <v>3.0074782570587599E-2</v>
      </c>
      <c r="AU24" s="429">
        <f>StockValueR!AU76</f>
        <v>3.0074782570587599E-2</v>
      </c>
      <c r="AV24" s="429">
        <f>StockValueR!AV76</f>
        <v>3.0074782570587599E-2</v>
      </c>
      <c r="AW24" s="429">
        <f>StockValueR!AW76</f>
        <v>3.0074782570587599E-2</v>
      </c>
      <c r="AX24" s="429">
        <f>StockValueR!AX76</f>
        <v>3.0074782570587599E-2</v>
      </c>
      <c r="AY24" s="429">
        <f>StockValueR!AY76</f>
        <v>3.0074782570587599E-2</v>
      </c>
      <c r="AZ24" s="429">
        <f>StockValueR!AZ76</f>
        <v>3.0074782570587599E-2</v>
      </c>
    </row>
    <row r="25" spans="1:52" x14ac:dyDescent="0.25">
      <c r="A25" s="422"/>
      <c r="B25" s="281"/>
      <c r="C25" s="281"/>
      <c r="D25" s="281"/>
      <c r="E25" s="180" t="str">
        <f>StockValueR!E77</f>
        <v>11 MPH</v>
      </c>
      <c r="F25" s="427"/>
      <c r="G25" s="328"/>
      <c r="I25" s="429">
        <f>StockValueR!I77</f>
        <v>0</v>
      </c>
      <c r="J25" s="429">
        <f>StockValueR!J77</f>
        <v>0</v>
      </c>
      <c r="K25" s="429">
        <f>StockValueR!K77</f>
        <v>7.8970864134691315E-2</v>
      </c>
      <c r="L25" s="429">
        <f>StockValueR!L77</f>
        <v>7.6247277752983289E-2</v>
      </c>
      <c r="M25" s="429">
        <f>StockValueR!M77</f>
        <v>7.3617623771026819E-2</v>
      </c>
      <c r="N25" s="429">
        <f>StockValueR!N77</f>
        <v>7.1078662601569462E-2</v>
      </c>
      <c r="O25" s="429">
        <f>StockValueR!O77</f>
        <v>6.8627266385852842E-2</v>
      </c>
      <c r="P25" s="429">
        <f>StockValueR!P77</f>
        <v>6.6260415140264803E-2</v>
      </c>
      <c r="Q25" s="429">
        <f>StockValueR!Q77</f>
        <v>6.3975193035887862E-2</v>
      </c>
      <c r="R25" s="429">
        <f>StockValueR!R77</f>
        <v>6.1768784806360291E-2</v>
      </c>
      <c r="S25" s="429">
        <f>StockValueR!S77</f>
        <v>5.9638472279624835E-2</v>
      </c>
      <c r="T25" s="429">
        <f>StockValueR!T77</f>
        <v>5.7581631029292063E-2</v>
      </c>
      <c r="U25" s="429">
        <f>StockValueR!U77</f>
        <v>5.5595727141493238E-2</v>
      </c>
      <c r="V25" s="429">
        <f>StockValueR!V77</f>
        <v>5.3678314093239553E-2</v>
      </c>
      <c r="W25" s="429">
        <f>StockValueR!W77</f>
        <v>5.1827029738442047E-2</v>
      </c>
      <c r="X25" s="429">
        <f>StockValueR!X77</f>
        <v>5.0039593397879209E-2</v>
      </c>
      <c r="Y25" s="429">
        <f>StockValueR!Y77</f>
        <v>4.8313803049527169E-2</v>
      </c>
      <c r="Z25" s="429">
        <f>StockValueR!Z77</f>
        <v>4.6589097792779179E-2</v>
      </c>
      <c r="AA25" s="429">
        <f>StockValueR!AA77</f>
        <v>4.4865516850230006E-2</v>
      </c>
      <c r="AB25" s="429">
        <f>StockValueR!AB77</f>
        <v>4.3143102434453726E-2</v>
      </c>
      <c r="AC25" s="429">
        <f>StockValueR!AC77</f>
        <v>4.1421900107006263E-2</v>
      </c>
      <c r="AD25" s="429">
        <f>StockValueR!AD77</f>
        <v>3.9701959197798516E-2</v>
      </c>
      <c r="AE25" s="429">
        <f>StockValueR!AE77</f>
        <v>3.798333329818699E-2</v>
      </c>
      <c r="AF25" s="429">
        <f>StockValueR!AF77</f>
        <v>3.6266080844858772E-2</v>
      </c>
      <c r="AG25" s="429">
        <f>StockValueR!AG77</f>
        <v>3.4550265816601609E-2</v>
      </c>
      <c r="AH25" s="429">
        <f>StockValueR!AH77</f>
        <v>3.2835958572880602E-2</v>
      </c>
      <c r="AI25" s="429">
        <f>StockValueR!AI77</f>
        <v>3.1123236872589673E-2</v>
      </c>
      <c r="AJ25" s="429">
        <f>StockValueR!AJ77</f>
        <v>2.9412187124625695E-2</v>
      </c>
      <c r="AK25" s="429">
        <f>StockValueR!AK77</f>
        <v>2.7702905940944066E-2</v>
      </c>
      <c r="AL25" s="429">
        <f>StockValueR!AL77</f>
        <v>2.5995502090526111E-2</v>
      </c>
      <c r="AM25" s="429">
        <f>StockValueR!AM78</f>
        <v>2.8356875634471593E-2</v>
      </c>
      <c r="AN25" s="429">
        <f>StockValueR!AN77</f>
        <v>2.9203199637846646E-2</v>
      </c>
      <c r="AO25" s="429">
        <f>StockValueR!AO77</f>
        <v>2.9203199637846646E-2</v>
      </c>
      <c r="AP25" s="429">
        <f>StockValueR!AP77</f>
        <v>2.9203199637846646E-2</v>
      </c>
      <c r="AQ25" s="429">
        <f>StockValueR!AQ77</f>
        <v>2.9203199637846646E-2</v>
      </c>
      <c r="AR25" s="429">
        <f>StockValueR!AR77</f>
        <v>2.9203199637846646E-2</v>
      </c>
      <c r="AS25" s="429">
        <f>StockValueR!AS77</f>
        <v>2.9203199637846646E-2</v>
      </c>
      <c r="AT25" s="429">
        <f>StockValueR!AT77</f>
        <v>2.9203199637846646E-2</v>
      </c>
      <c r="AU25" s="429">
        <f>StockValueR!AU77</f>
        <v>2.9203199637846646E-2</v>
      </c>
      <c r="AV25" s="429">
        <f>StockValueR!AV77</f>
        <v>2.9203199637846646E-2</v>
      </c>
      <c r="AW25" s="429">
        <f>StockValueR!AW77</f>
        <v>2.9203199637846646E-2</v>
      </c>
      <c r="AX25" s="429">
        <f>StockValueR!AX77</f>
        <v>2.9203199637846646E-2</v>
      </c>
      <c r="AY25" s="429">
        <f>StockValueR!AY77</f>
        <v>2.9203199637846646E-2</v>
      </c>
      <c r="AZ25" s="429">
        <f>StockValueR!AZ77</f>
        <v>2.9203199637846646E-2</v>
      </c>
    </row>
    <row r="26" spans="1:52" x14ac:dyDescent="0.25">
      <c r="A26" s="422"/>
      <c r="B26" s="281"/>
      <c r="C26" s="281"/>
      <c r="D26" s="281"/>
      <c r="E26" s="180" t="str">
        <f>StockValueR!E78</f>
        <v>12 MPH</v>
      </c>
      <c r="F26" s="427"/>
      <c r="G26" s="328"/>
      <c r="I26" s="429">
        <f>StockValueR!I78</f>
        <v>0</v>
      </c>
      <c r="J26" s="429">
        <f>StockValueR!J78</f>
        <v>0</v>
      </c>
      <c r="K26" s="429">
        <f>StockValueR!K78</f>
        <v>7.6682247177875293E-2</v>
      </c>
      <c r="L26" s="429">
        <f>StockValueR!L78</f>
        <v>7.4037591754373563E-2</v>
      </c>
      <c r="M26" s="429">
        <f>StockValueR!M78</f>
        <v>7.1484146520537153E-2</v>
      </c>
      <c r="N26" s="429">
        <f>StockValueR!N78</f>
        <v>6.9018765774047017E-2</v>
      </c>
      <c r="O26" s="429">
        <f>StockValueR!O78</f>
        <v>6.6638412303127961E-2</v>
      </c>
      <c r="P26" s="429">
        <f>StockValueR!P78</f>
        <v>6.4340153644872833E-2</v>
      </c>
      <c r="Q26" s="429">
        <f>StockValueR!Q78</f>
        <v>6.2121158472611605E-2</v>
      </c>
      <c r="R26" s="429">
        <f>StockValueR!R78</f>
        <v>5.9978693107874556E-2</v>
      </c>
      <c r="S26" s="429">
        <f>StockValueR!S78</f>
        <v>5.7910118152652679E-2</v>
      </c>
      <c r="T26" s="429">
        <f>StockValueR!T78</f>
        <v>5.5912885237806284E-2</v>
      </c>
      <c r="U26" s="429">
        <f>StockValueR!U78</f>
        <v>5.3984533883616202E-2</v>
      </c>
      <c r="V26" s="429">
        <f>StockValueR!V78</f>
        <v>5.2122688468609756E-2</v>
      </c>
      <c r="W26" s="429">
        <f>StockValueR!W78</f>
        <v>5.0325055302927406E-2</v>
      </c>
      <c r="X26" s="429">
        <f>StockValueR!X78</f>
        <v>4.8589419802624642E-2</v>
      </c>
      <c r="Y26" s="429">
        <f>StockValueR!Y78</f>
        <v>4.6913643761427849E-2</v>
      </c>
      <c r="Z26" s="429">
        <f>StockValueR!Z78</f>
        <v>4.5238921365312754E-2</v>
      </c>
      <c r="AA26" s="429">
        <f>StockValueR!AA78</f>
        <v>4.3565290700182793E-2</v>
      </c>
      <c r="AB26" s="429">
        <f>StockValueR!AB78</f>
        <v>4.1892792755269574E-2</v>
      </c>
      <c r="AC26" s="429">
        <f>StockValueR!AC78</f>
        <v>4.0221471771731285E-2</v>
      </c>
      <c r="AD26" s="429">
        <f>StockValueR!AD78</f>
        <v>3.855137564987221E-2</v>
      </c>
      <c r="AE26" s="429">
        <f>StockValueR!AE78</f>
        <v>3.6882556427943303E-2</v>
      </c>
      <c r="AF26" s="429">
        <f>StockValueR!AF78</f>
        <v>3.5215070849105877E-2</v>
      </c>
      <c r="AG26" s="429">
        <f>StockValueR!AG78</f>
        <v>3.3548981038008949E-2</v>
      </c>
      <c r="AH26" s="429">
        <f>StockValueR!AH78</f>
        <v>3.1884355315063513E-2</v>
      </c>
      <c r="AI26" s="429">
        <f>StockValueR!AI78</f>
        <v>3.0221269185670065E-2</v>
      </c>
      <c r="AJ26" s="429">
        <f>StockValueR!AJ78</f>
        <v>2.8559806554550433E-2</v>
      </c>
      <c r="AK26" s="429">
        <f>StockValueR!AK78</f>
        <v>2.6900061233795014E-2</v>
      </c>
      <c r="AL26" s="429">
        <f>StockValueR!AL78</f>
        <v>2.5242138840203147E-2</v>
      </c>
      <c r="AM26" s="429">
        <f>StockValueR!AM79</f>
        <v>2.7535078543475023E-2</v>
      </c>
      <c r="AN26" s="429">
        <f>StockValueR!AN78</f>
        <v>2.8356875634471593E-2</v>
      </c>
      <c r="AO26" s="429">
        <f>StockValueR!AO78</f>
        <v>2.8356875634471593E-2</v>
      </c>
      <c r="AP26" s="429">
        <f>StockValueR!AP78</f>
        <v>2.8356875634471593E-2</v>
      </c>
      <c r="AQ26" s="429">
        <f>StockValueR!AQ78</f>
        <v>2.8356875634471593E-2</v>
      </c>
      <c r="AR26" s="429">
        <f>StockValueR!AR78</f>
        <v>2.8356875634471593E-2</v>
      </c>
      <c r="AS26" s="429">
        <f>StockValueR!AS78</f>
        <v>2.8356875634471593E-2</v>
      </c>
      <c r="AT26" s="429">
        <f>StockValueR!AT78</f>
        <v>2.8356875634471593E-2</v>
      </c>
      <c r="AU26" s="429">
        <f>StockValueR!AU78</f>
        <v>2.8356875634471593E-2</v>
      </c>
      <c r="AV26" s="429">
        <f>StockValueR!AV78</f>
        <v>2.8356875634471593E-2</v>
      </c>
      <c r="AW26" s="429">
        <f>StockValueR!AW78</f>
        <v>2.8356875634471593E-2</v>
      </c>
      <c r="AX26" s="429">
        <f>StockValueR!AX78</f>
        <v>2.8356875634471593E-2</v>
      </c>
      <c r="AY26" s="429">
        <f>StockValueR!AY78</f>
        <v>2.8356875634471593E-2</v>
      </c>
      <c r="AZ26" s="429">
        <f>StockValueR!AZ78</f>
        <v>2.8356875634471593E-2</v>
      </c>
    </row>
    <row r="27" spans="1:52" x14ac:dyDescent="0.25">
      <c r="A27" s="422"/>
      <c r="B27" s="281"/>
      <c r="C27" s="281"/>
      <c r="D27" s="281"/>
      <c r="E27" s="180" t="str">
        <f>StockValueR!E79</f>
        <v>13 MPH</v>
      </c>
      <c r="F27" s="427"/>
      <c r="G27" s="328"/>
      <c r="I27" s="429">
        <f>StockValueR!I79</f>
        <v>0</v>
      </c>
      <c r="J27" s="429">
        <f>StockValueR!J79</f>
        <v>0</v>
      </c>
      <c r="K27" s="429">
        <f>StockValueR!K79</f>
        <v>7.4459955537774722E-2</v>
      </c>
      <c r="L27" s="429">
        <f>StockValueR!L79</f>
        <v>7.1891943612017145E-2</v>
      </c>
      <c r="M27" s="429">
        <f>StockValueR!M79</f>
        <v>6.9412498556911117E-2</v>
      </c>
      <c r="N27" s="429">
        <f>StockValueR!N79</f>
        <v>6.701856583423646E-2</v>
      </c>
      <c r="O27" s="429">
        <f>StockValueR!O79</f>
        <v>6.4707196252204197E-2</v>
      </c>
      <c r="P27" s="429">
        <f>StockValueR!P79</f>
        <v>6.2475542332216347E-2</v>
      </c>
      <c r="Q27" s="429">
        <f>StockValueR!Q79</f>
        <v>6.0320854800931016E-2</v>
      </c>
      <c r="R27" s="429">
        <f>StockValueR!R79</f>
        <v>5.8240479203310672E-2</v>
      </c>
      <c r="S27" s="429">
        <f>StockValueR!S79</f>
        <v>5.6231852632481441E-2</v>
      </c>
      <c r="T27" s="429">
        <f>StockValueR!T79</f>
        <v>5.4292500572374489E-2</v>
      </c>
      <c r="U27" s="429">
        <f>StockValueR!U79</f>
        <v>5.2420033849260132E-2</v>
      </c>
      <c r="V27" s="429">
        <f>StockValueR!V79</f>
        <v>5.0612145688418798E-2</v>
      </c>
      <c r="W27" s="429">
        <f>StockValueR!W79</f>
        <v>4.8866608872323032E-2</v>
      </c>
      <c r="X27" s="429">
        <f>StockValueR!X79</f>
        <v>4.7181272996829615E-2</v>
      </c>
      <c r="Y27" s="429">
        <f>StockValueR!Y79</f>
        <v>4.5554061822001356E-2</v>
      </c>
      <c r="Z27" s="429">
        <f>StockValueR!Z79</f>
        <v>4.3927873757069108E-2</v>
      </c>
      <c r="AA27" s="429">
        <f>StockValueR!AA79</f>
        <v>4.2302745784186892E-2</v>
      </c>
      <c r="AB27" s="429">
        <f>StockValueR!AB79</f>
        <v>4.067871770469695E-2</v>
      </c>
      <c r="AC27" s="429">
        <f>StockValueR!AC79</f>
        <v>3.9055832477625556E-2</v>
      </c>
      <c r="AD27" s="429">
        <f>StockValueR!AD79</f>
        <v>3.7434136615101116E-2</v>
      </c>
      <c r="AE27" s="429">
        <f>StockValueR!AE79</f>
        <v>3.5813680647278849E-2</v>
      </c>
      <c r="AF27" s="429">
        <f>StockValueR!AF79</f>
        <v>3.4194519672873569E-2</v>
      </c>
      <c r="AG27" s="429">
        <f>StockValueR!AG79</f>
        <v>3.2576714016129459E-2</v>
      </c>
      <c r="AH27" s="429">
        <f>StockValueR!AH79</f>
        <v>3.0960330017496259E-2</v>
      </c>
      <c r="AI27" s="429">
        <f>StockValueR!AI79</f>
        <v>2.9345440994188465E-2</v>
      </c>
      <c r="AJ27" s="429">
        <f>StockValueR!AJ79</f>
        <v>2.7732128419325163E-2</v>
      </c>
      <c r="AK27" s="429">
        <f>StockValueR!AK79</f>
        <v>2.6120483386273298E-2</v>
      </c>
      <c r="AL27" s="429">
        <f>StockValueR!AL79</f>
        <v>2.4510608451002107E-2</v>
      </c>
      <c r="AM27" s="429">
        <f>StockValueR!AM80</f>
        <v>2.673709756210477E-2</v>
      </c>
      <c r="AN27" s="429">
        <f>StockValueR!AN79</f>
        <v>2.7535078543475023E-2</v>
      </c>
      <c r="AO27" s="429">
        <f>StockValueR!AO79</f>
        <v>2.7535078543475023E-2</v>
      </c>
      <c r="AP27" s="429">
        <f>StockValueR!AP79</f>
        <v>2.7535078543475023E-2</v>
      </c>
      <c r="AQ27" s="429">
        <f>StockValueR!AQ79</f>
        <v>2.7535078543475023E-2</v>
      </c>
      <c r="AR27" s="429">
        <f>StockValueR!AR79</f>
        <v>2.7535078543475023E-2</v>
      </c>
      <c r="AS27" s="429">
        <f>StockValueR!AS79</f>
        <v>2.7535078543475023E-2</v>
      </c>
      <c r="AT27" s="429">
        <f>StockValueR!AT79</f>
        <v>2.7535078543475023E-2</v>
      </c>
      <c r="AU27" s="429">
        <f>StockValueR!AU79</f>
        <v>2.7535078543475023E-2</v>
      </c>
      <c r="AV27" s="429">
        <f>StockValueR!AV79</f>
        <v>2.7535078543475023E-2</v>
      </c>
      <c r="AW27" s="429">
        <f>StockValueR!AW79</f>
        <v>2.7535078543475023E-2</v>
      </c>
      <c r="AX27" s="429">
        <f>StockValueR!AX79</f>
        <v>2.7535078543475023E-2</v>
      </c>
      <c r="AY27" s="429">
        <f>StockValueR!AY79</f>
        <v>2.7535078543475023E-2</v>
      </c>
      <c r="AZ27" s="429">
        <f>StockValueR!AZ79</f>
        <v>2.7535078543475023E-2</v>
      </c>
    </row>
    <row r="28" spans="1:52" x14ac:dyDescent="0.25">
      <c r="A28" s="422"/>
      <c r="B28" s="281"/>
      <c r="C28" s="281"/>
      <c r="D28" s="281"/>
      <c r="E28" s="180" t="str">
        <f>StockValueR!E80</f>
        <v>14 MPH</v>
      </c>
      <c r="F28" s="427"/>
      <c r="G28" s="328"/>
      <c r="I28" s="429">
        <f>StockValueR!I80</f>
        <v>0</v>
      </c>
      <c r="J28" s="429">
        <f>StockValueR!J80</f>
        <v>0</v>
      </c>
      <c r="K28" s="429">
        <f>StockValueR!K80</f>
        <v>7.2302067072012602E-2</v>
      </c>
      <c r="L28" s="429">
        <f>StockValueR!L80</f>
        <v>6.9808477475337943E-2</v>
      </c>
      <c r="M28" s="429">
        <f>StockValueR!M80</f>
        <v>6.740088803506894E-2</v>
      </c>
      <c r="N28" s="429">
        <f>StockValueR!N80</f>
        <v>6.5076332735101036E-2</v>
      </c>
      <c r="O28" s="429">
        <f>StockValueR!O80</f>
        <v>6.283194785276619E-2</v>
      </c>
      <c r="P28" s="429">
        <f>StockValueR!P80</f>
        <v>6.0664968430885868E-2</v>
      </c>
      <c r="Q28" s="429">
        <f>StockValueR!Q80</f>
        <v>5.8572724871497929E-2</v>
      </c>
      <c r="R28" s="429">
        <f>StockValueR!R80</f>
        <v>5.6552639647060532E-2</v>
      </c>
      <c r="S28" s="429">
        <f>StockValueR!S80</f>
        <v>5.4602224125081804E-2</v>
      </c>
      <c r="T28" s="429">
        <f>StockValueR!T80</f>
        <v>5.2719075502263152E-2</v>
      </c>
      <c r="U28" s="429">
        <f>StockValueR!U80</f>
        <v>5.0900873844379489E-2</v>
      </c>
      <c r="V28" s="429">
        <f>StockValueR!V80</f>
        <v>4.9145379228249422E-2</v>
      </c>
      <c r="W28" s="429">
        <f>StockValueR!W80</f>
        <v>4.7450428982274626E-2</v>
      </c>
      <c r="X28" s="429">
        <f>StockValueR!X80</f>
        <v>4.5813935022148963E-2</v>
      </c>
      <c r="Y28" s="429">
        <f>StockValueR!Y80</f>
        <v>4.4233881278454804E-2</v>
      </c>
      <c r="Z28" s="429">
        <f>StockValueR!Z80</f>
        <v>4.2654820994396631E-2</v>
      </c>
      <c r="AA28" s="429">
        <f>StockValueR!AA80</f>
        <v>4.1076790080366278E-2</v>
      </c>
      <c r="AB28" s="429">
        <f>StockValueR!AB80</f>
        <v>3.9499827184242275E-2</v>
      </c>
      <c r="AC28" s="429">
        <f>StockValueR!AC80</f>
        <v>3.7923974020075843E-2</v>
      </c>
      <c r="AD28" s="429">
        <f>StockValueR!AD80</f>
        <v>3.6349275752049569E-2</v>
      </c>
      <c r="AE28" s="429">
        <f>StockValueR!AE80</f>
        <v>3.4775781445928335E-2</v>
      </c>
      <c r="AF28" s="429">
        <f>StockValueR!AF80</f>
        <v>3.3203544603637378E-2</v>
      </c>
      <c r="AG28" s="429">
        <f>StockValueR!AG80</f>
        <v>3.1632623801192729E-2</v>
      </c>
      <c r="AH28" s="429">
        <f>StockValueR!AH80</f>
        <v>3.0063083456463184E-2</v>
      </c>
      <c r="AI28" s="429">
        <f>StockValueR!AI80</f>
        <v>2.8494994761892007E-2</v>
      </c>
      <c r="AJ28" s="429">
        <f>StockValueR!AJ80</f>
        <v>2.6928436829464671E-2</v>
      </c>
      <c r="AK28" s="429">
        <f>StockValueR!AK80</f>
        <v>2.536349811261469E-2</v>
      </c>
      <c r="AL28" s="429">
        <f>StockValueR!AL80</f>
        <v>2.3800278195185657E-2</v>
      </c>
      <c r="AM28" s="429">
        <f>StockValueR!AM81</f>
        <v>2.6581156908936698E-2</v>
      </c>
      <c r="AN28" s="429">
        <f>StockValueR!AN80</f>
        <v>2.673709756210477E-2</v>
      </c>
      <c r="AO28" s="429">
        <f>StockValueR!AO80</f>
        <v>2.673709756210477E-2</v>
      </c>
      <c r="AP28" s="429">
        <f>StockValueR!AP80</f>
        <v>2.673709756210477E-2</v>
      </c>
      <c r="AQ28" s="429">
        <f>StockValueR!AQ80</f>
        <v>2.673709756210477E-2</v>
      </c>
      <c r="AR28" s="429">
        <f>StockValueR!AR80</f>
        <v>2.673709756210477E-2</v>
      </c>
      <c r="AS28" s="429">
        <f>StockValueR!AS80</f>
        <v>2.673709756210477E-2</v>
      </c>
      <c r="AT28" s="429">
        <f>StockValueR!AT80</f>
        <v>2.673709756210477E-2</v>
      </c>
      <c r="AU28" s="429">
        <f>StockValueR!AU80</f>
        <v>2.673709756210477E-2</v>
      </c>
      <c r="AV28" s="429">
        <f>StockValueR!AV80</f>
        <v>2.673709756210477E-2</v>
      </c>
      <c r="AW28" s="429">
        <f>StockValueR!AW80</f>
        <v>2.673709756210477E-2</v>
      </c>
      <c r="AX28" s="429">
        <f>StockValueR!AX80</f>
        <v>2.673709756210477E-2</v>
      </c>
      <c r="AY28" s="429">
        <f>StockValueR!AY80</f>
        <v>2.673709756210477E-2</v>
      </c>
      <c r="AZ28" s="429">
        <f>StockValueR!AZ80</f>
        <v>2.673709756210477E-2</v>
      </c>
    </row>
    <row r="29" spans="1:52" x14ac:dyDescent="0.25">
      <c r="A29" s="422"/>
      <c r="B29" s="281"/>
      <c r="C29" s="281"/>
      <c r="D29" s="281"/>
      <c r="E29" s="180" t="str">
        <f>StockValueR!E81</f>
        <v>15 MPH</v>
      </c>
      <c r="F29" s="427"/>
      <c r="G29" s="328"/>
      <c r="I29" s="429">
        <f>StockValueR!I81</f>
        <v>0</v>
      </c>
      <c r="J29" s="429">
        <f>StockValueR!J81</f>
        <v>0</v>
      </c>
      <c r="K29" s="429">
        <f>StockValueR!K81</f>
        <v>7.2758973736774896E-2</v>
      </c>
      <c r="L29" s="429">
        <f>StockValueR!L81</f>
        <v>7.02496261161316E-2</v>
      </c>
      <c r="M29" s="429">
        <f>StockValueR!M81</f>
        <v>6.7826822122450517E-2</v>
      </c>
      <c r="N29" s="429">
        <f>StockValueR!N81</f>
        <v>6.5487576996144659E-2</v>
      </c>
      <c r="O29" s="429">
        <f>StockValueR!O81</f>
        <v>6.3229008917498011E-2</v>
      </c>
      <c r="P29" s="429">
        <f>StockValueR!P81</f>
        <v>6.1048335456424123E-2</v>
      </c>
      <c r="Q29" s="429">
        <f>StockValueR!Q81</f>
        <v>5.8942870144667217E-2</v>
      </c>
      <c r="R29" s="429">
        <f>StockValueR!R81</f>
        <v>5.6910019166222903E-2</v>
      </c>
      <c r="S29" s="429">
        <f>StockValueR!S81</f>
        <v>5.4947278161901314E-2</v>
      </c>
      <c r="T29" s="429">
        <f>StockValueR!T81</f>
        <v>5.3052229144096082E-2</v>
      </c>
      <c r="U29" s="429">
        <f>StockValueR!U81</f>
        <v>5.1222537517958244E-2</v>
      </c>
      <c r="V29" s="429">
        <f>StockValueR!V81</f>
        <v>4.9455949205305424E-2</v>
      </c>
      <c r="W29" s="429">
        <f>StockValueR!W81</f>
        <v>4.7750287867723049E-2</v>
      </c>
      <c r="X29" s="429">
        <f>StockValueR!X81</f>
        <v>4.6103452225436624E-2</v>
      </c>
      <c r="Y29" s="429">
        <f>StockValueR!Y81</f>
        <v>4.4513413468652077E-2</v>
      </c>
      <c r="Z29" s="429">
        <f>StockValueR!Z81</f>
        <v>4.2924374449585814E-2</v>
      </c>
      <c r="AA29" s="429">
        <f>StockValueR!AA81</f>
        <v>4.1336371305562336E-2</v>
      </c>
      <c r="AB29" s="429">
        <f>StockValueR!AB81</f>
        <v>3.9749442928692064E-2</v>
      </c>
      <c r="AC29" s="429">
        <f>StockValueR!AC81</f>
        <v>3.8163631296634568E-2</v>
      </c>
      <c r="AD29" s="429">
        <f>StockValueR!AD81</f>
        <v>3.6578981858983582E-2</v>
      </c>
      <c r="AE29" s="429">
        <f>StockValueR!AE81</f>
        <v>3.499554399157085E-2</v>
      </c>
      <c r="AF29" s="429">
        <f>StockValueR!AF81</f>
        <v>3.3413371534422413E-2</v>
      </c>
      <c r="AG29" s="429">
        <f>StockValueR!AG81</f>
        <v>3.1832523433720367E-2</v>
      </c>
      <c r="AH29" s="429">
        <f>StockValueR!AH81</f>
        <v>3.0253064514416658E-2</v>
      </c>
      <c r="AI29" s="429">
        <f>StockValueR!AI81</f>
        <v>2.8675066418849041E-2</v>
      </c>
      <c r="AJ29" s="429">
        <f>StockValueR!AJ81</f>
        <v>2.7098608758944355E-2</v>
      </c>
      <c r="AK29" s="429">
        <f>StockValueR!AK81</f>
        <v>2.552378054710993E-2</v>
      </c>
      <c r="AL29" s="429">
        <f>StockValueR!AL81</f>
        <v>2.3950681996500866E-2</v>
      </c>
      <c r="AM29" s="429">
        <f>StockValueR!AM82</f>
        <v>2.5810821075586538E-2</v>
      </c>
      <c r="AN29" s="429">
        <f>StockValueR!AN81</f>
        <v>2.6581156908936698E-2</v>
      </c>
      <c r="AO29" s="429">
        <f>StockValueR!AO81</f>
        <v>2.6581156908936698E-2</v>
      </c>
      <c r="AP29" s="429">
        <f>StockValueR!AP81</f>
        <v>2.6581156908936698E-2</v>
      </c>
      <c r="AQ29" s="429">
        <f>StockValueR!AQ81</f>
        <v>2.6581156908936698E-2</v>
      </c>
      <c r="AR29" s="429">
        <f>StockValueR!AR81</f>
        <v>2.6581156908936698E-2</v>
      </c>
      <c r="AS29" s="429">
        <f>StockValueR!AS81</f>
        <v>2.6581156908936698E-2</v>
      </c>
      <c r="AT29" s="429">
        <f>StockValueR!AT81</f>
        <v>2.6581156908936698E-2</v>
      </c>
      <c r="AU29" s="429">
        <f>StockValueR!AU81</f>
        <v>2.6581156908936698E-2</v>
      </c>
      <c r="AV29" s="429">
        <f>StockValueR!AV81</f>
        <v>2.6581156908936698E-2</v>
      </c>
      <c r="AW29" s="429">
        <f>StockValueR!AW81</f>
        <v>2.6581156908936698E-2</v>
      </c>
      <c r="AX29" s="429">
        <f>StockValueR!AX81</f>
        <v>2.6581156908936698E-2</v>
      </c>
      <c r="AY29" s="429">
        <f>StockValueR!AY81</f>
        <v>2.6581156908936698E-2</v>
      </c>
      <c r="AZ29" s="429">
        <f>StockValueR!AZ81</f>
        <v>2.6581156908936698E-2</v>
      </c>
    </row>
    <row r="30" spans="1:52" x14ac:dyDescent="0.25">
      <c r="A30" s="422"/>
      <c r="B30" s="281"/>
      <c r="C30" s="281"/>
      <c r="D30" s="281"/>
      <c r="E30" s="180" t="str">
        <f>StockValueR!E82</f>
        <v>16 MPH</v>
      </c>
      <c r="F30" s="427"/>
      <c r="G30" s="328"/>
      <c r="I30" s="429">
        <f>StockValueR!I82</f>
        <v>0</v>
      </c>
      <c r="J30" s="429">
        <f>StockValueR!J82</f>
        <v>0</v>
      </c>
      <c r="K30" s="429">
        <f>StockValueR!K82</f>
        <v>7.0650380613486982E-2</v>
      </c>
      <c r="L30" s="429">
        <f>StockValueR!L82</f>
        <v>6.8213755199673723E-2</v>
      </c>
      <c r="M30" s="429">
        <f>StockValueR!M82</f>
        <v>6.5861165333237381E-2</v>
      </c>
      <c r="N30" s="429">
        <f>StockValueR!N82</f>
        <v>6.3589712754485286E-2</v>
      </c>
      <c r="O30" s="429">
        <f>StockValueR!O82</f>
        <v>6.1396599160344442E-2</v>
      </c>
      <c r="P30" s="429">
        <f>StockValueR!P82</f>
        <v>5.9279122757007953E-2</v>
      </c>
      <c r="Q30" s="429">
        <f>StockValueR!Q82</f>
        <v>5.7234674931475542E-2</v>
      </c>
      <c r="R30" s="429">
        <f>StockValueR!R82</f>
        <v>5.5260737037887593E-2</v>
      </c>
      <c r="S30" s="429">
        <f>StockValueR!S82</f>
        <v>5.3354877294693744E-2</v>
      </c>
      <c r="T30" s="429">
        <f>StockValueR!T82</f>
        <v>5.1514747788833436E-2</v>
      </c>
      <c r="U30" s="429">
        <f>StockValueR!U82</f>
        <v>4.9738081583237809E-2</v>
      </c>
      <c r="V30" s="429">
        <f>StockValueR!V82</f>
        <v>4.802268992408943E-2</v>
      </c>
      <c r="W30" s="429">
        <f>StockValueR!W82</f>
        <v>4.6366459544399559E-2</v>
      </c>
      <c r="X30" s="429">
        <f>StockValueR!X82</f>
        <v>4.4767350060580857E-2</v>
      </c>
      <c r="Y30" s="429">
        <f>StockValueR!Y82</f>
        <v>4.3223391458808484E-2</v>
      </c>
      <c r="Z30" s="429">
        <f>StockValueR!Z82</f>
        <v>4.1680403621832299E-2</v>
      </c>
      <c r="AA30" s="429">
        <f>StockValueR!AA82</f>
        <v>4.0138421639698232E-2</v>
      </c>
      <c r="AB30" s="429">
        <f>StockValueR!AB82</f>
        <v>3.8597483277402998E-2</v>
      </c>
      <c r="AC30" s="429">
        <f>StockValueR!AC82</f>
        <v>3.7057629296071634E-2</v>
      </c>
      <c r="AD30" s="429">
        <f>StockValueR!AD82</f>
        <v>3.551890382814487E-2</v>
      </c>
      <c r="AE30" s="429">
        <f>StockValueR!AE82</f>
        <v>3.3981354818517009E-2</v>
      </c>
      <c r="AF30" s="429">
        <f>StockValueR!AF82</f>
        <v>3.2445034546901973E-2</v>
      </c>
      <c r="AG30" s="429">
        <f>StockValueR!AG82</f>
        <v>3.0910000251190669E-2</v>
      </c>
      <c r="AH30" s="429">
        <f>StockValueR!AH82</f>
        <v>2.9376314877674021E-2</v>
      </c>
      <c r="AI30" s="429">
        <f>StockValueR!AI82</f>
        <v>2.7844047992457346E-2</v>
      </c>
      <c r="AJ30" s="429">
        <f>StockValueR!AJ82</f>
        <v>2.6313276900272204E-2</v>
      </c>
      <c r="AK30" s="429">
        <f>StockValueR!AK82</f>
        <v>2.4784088033899785E-2</v>
      </c>
      <c r="AL30" s="429">
        <f>StockValueR!AL82</f>
        <v>2.3256578702265534E-2</v>
      </c>
      <c r="AM30" s="429">
        <f>StockValueR!AM83</f>
        <v>2.5062809977693765E-2</v>
      </c>
      <c r="AN30" s="429">
        <f>StockValueR!AN82</f>
        <v>2.5810821075586538E-2</v>
      </c>
      <c r="AO30" s="429">
        <f>StockValueR!AO82</f>
        <v>2.5810821075586538E-2</v>
      </c>
      <c r="AP30" s="429">
        <f>StockValueR!AP82</f>
        <v>2.5810821075586538E-2</v>
      </c>
      <c r="AQ30" s="429">
        <f>StockValueR!AQ82</f>
        <v>2.5810821075586538E-2</v>
      </c>
      <c r="AR30" s="429">
        <f>StockValueR!AR82</f>
        <v>2.5810821075586538E-2</v>
      </c>
      <c r="AS30" s="429">
        <f>StockValueR!AS82</f>
        <v>2.5810821075586538E-2</v>
      </c>
      <c r="AT30" s="429">
        <f>StockValueR!AT82</f>
        <v>2.5810821075586538E-2</v>
      </c>
      <c r="AU30" s="429">
        <f>StockValueR!AU82</f>
        <v>2.5810821075586538E-2</v>
      </c>
      <c r="AV30" s="429">
        <f>StockValueR!AV82</f>
        <v>2.5810821075586538E-2</v>
      </c>
      <c r="AW30" s="429">
        <f>StockValueR!AW82</f>
        <v>2.5810821075586538E-2</v>
      </c>
      <c r="AX30" s="429">
        <f>StockValueR!AX82</f>
        <v>2.5810821075586538E-2</v>
      </c>
      <c r="AY30" s="429">
        <f>StockValueR!AY82</f>
        <v>2.5810821075586538E-2</v>
      </c>
      <c r="AZ30" s="429">
        <f>StockValueR!AZ82</f>
        <v>2.5810821075586538E-2</v>
      </c>
    </row>
    <row r="31" spans="1:52" x14ac:dyDescent="0.25">
      <c r="A31" s="422"/>
      <c r="B31" s="281"/>
      <c r="C31" s="281"/>
      <c r="D31" s="281"/>
      <c r="E31" s="180" t="str">
        <f>StockValueR!E83</f>
        <v>17 MPH</v>
      </c>
      <c r="F31" s="427"/>
      <c r="G31" s="328"/>
      <c r="I31" s="429">
        <f>StockValueR!I83</f>
        <v>0</v>
      </c>
      <c r="J31" s="429">
        <f>StockValueR!J83</f>
        <v>0</v>
      </c>
      <c r="K31" s="429">
        <f>StockValueR!K83</f>
        <v>6.8602895622038071E-2</v>
      </c>
      <c r="L31" s="429">
        <f>StockValueR!L83</f>
        <v>6.6236884887455758E-2</v>
      </c>
      <c r="M31" s="429">
        <f>StockValueR!M83</f>
        <v>6.3952474306123552E-2</v>
      </c>
      <c r="N31" s="429">
        <f>StockValueR!N83</f>
        <v>6.174684961143094E-2</v>
      </c>
      <c r="O31" s="429">
        <f>StockValueR!O83</f>
        <v>5.9617293596591923E-2</v>
      </c>
      <c r="P31" s="429">
        <f>StockValueR!P83</f>
        <v>5.7561182767197593E-2</v>
      </c>
      <c r="Q31" s="429">
        <f>StockValueR!Q83</f>
        <v>5.5575984109217144E-2</v>
      </c>
      <c r="R31" s="429">
        <f>StockValueR!R83</f>
        <v>5.3659251968465604E-2</v>
      </c>
      <c r="S31" s="429">
        <f>StockValueR!S83</f>
        <v>5.1808625037694157E-2</v>
      </c>
      <c r="T31" s="429">
        <f>StockValueR!T83</f>
        <v>5.0021823447591068E-2</v>
      </c>
      <c r="U31" s="429">
        <f>StockValueR!U83</f>
        <v>4.8296645958109688E-2</v>
      </c>
      <c r="V31" s="429">
        <f>StockValueR!V83</f>
        <v>4.6630967246663289E-2</v>
      </c>
      <c r="W31" s="429">
        <f>StockValueR!W83</f>
        <v>4.5022735289846023E-2</v>
      </c>
      <c r="X31" s="429">
        <f>StockValueR!X83</f>
        <v>4.3469968835454363E-2</v>
      </c>
      <c r="Y31" s="429">
        <f>StockValueR!Y83</f>
        <v>4.197075496169473E-2</v>
      </c>
      <c r="Z31" s="429">
        <f>StockValueR!Z83</f>
        <v>4.0472483719459634E-2</v>
      </c>
      <c r="AA31" s="429">
        <f>StockValueR!AA83</f>
        <v>3.8975189181867112E-2</v>
      </c>
      <c r="AB31" s="429">
        <f>StockValueR!AB83</f>
        <v>3.7478908019464519E-2</v>
      </c>
      <c r="AC31" s="429">
        <f>StockValueR!AC83</f>
        <v>3.598367981209815E-2</v>
      </c>
      <c r="AD31" s="429">
        <f>StockValueR!AD83</f>
        <v>3.4489547413227538E-2</v>
      </c>
      <c r="AE31" s="429">
        <f>StockValueR!AE83</f>
        <v>3.2996557378278848E-2</v>
      </c>
      <c r="AF31" s="429">
        <f>StockValueR!AF83</f>
        <v>3.1504760471872548E-2</v>
      </c>
      <c r="AG31" s="429">
        <f>StockValueR!AG83</f>
        <v>3.0014212273115522E-2</v>
      </c>
      <c r="AH31" s="429">
        <f>StockValueR!AH83</f>
        <v>2.8524973904082252E-2</v>
      </c>
      <c r="AI31" s="429">
        <f>StockValueR!AI83</f>
        <v>2.703711291481593E-2</v>
      </c>
      <c r="AJ31" s="429">
        <f>StockValueR!AJ83</f>
        <v>2.5550704369716553E-2</v>
      </c>
      <c r="AK31" s="429">
        <f>StockValueR!AK83</f>
        <v>2.4065832196698091E-2</v>
      </c>
      <c r="AL31" s="429">
        <f>StockValueR!AL83</f>
        <v>2.2582590884622424E-2</v>
      </c>
      <c r="AM31" s="429">
        <f>StockValueR!AM84</f>
        <v>2.433647663274547E-2</v>
      </c>
      <c r="AN31" s="429">
        <f>StockValueR!AN83</f>
        <v>2.5062809977693765E-2</v>
      </c>
      <c r="AO31" s="429">
        <f>StockValueR!AO83</f>
        <v>2.5062809977693765E-2</v>
      </c>
      <c r="AP31" s="429">
        <f>StockValueR!AP83</f>
        <v>2.5062809977693765E-2</v>
      </c>
      <c r="AQ31" s="429">
        <f>StockValueR!AQ83</f>
        <v>2.5062809977693765E-2</v>
      </c>
      <c r="AR31" s="429">
        <f>StockValueR!AR83</f>
        <v>2.5062809977693765E-2</v>
      </c>
      <c r="AS31" s="429">
        <f>StockValueR!AS83</f>
        <v>2.5062809977693765E-2</v>
      </c>
      <c r="AT31" s="429">
        <f>StockValueR!AT83</f>
        <v>2.5062809977693765E-2</v>
      </c>
      <c r="AU31" s="429">
        <f>StockValueR!AU83</f>
        <v>2.5062809977693765E-2</v>
      </c>
      <c r="AV31" s="429">
        <f>StockValueR!AV83</f>
        <v>2.5062809977693765E-2</v>
      </c>
      <c r="AW31" s="429">
        <f>StockValueR!AW83</f>
        <v>2.5062809977693765E-2</v>
      </c>
      <c r="AX31" s="429">
        <f>StockValueR!AX83</f>
        <v>2.5062809977693765E-2</v>
      </c>
      <c r="AY31" s="429">
        <f>StockValueR!AY83</f>
        <v>2.5062809977693765E-2</v>
      </c>
      <c r="AZ31" s="429">
        <f>StockValueR!AZ83</f>
        <v>2.5062809977693765E-2</v>
      </c>
    </row>
    <row r="32" spans="1:52" x14ac:dyDescent="0.25">
      <c r="A32" s="422"/>
      <c r="B32" s="281"/>
      <c r="C32" s="281"/>
      <c r="D32" s="281"/>
      <c r="E32" s="180" t="str">
        <f>StockValueR!E84</f>
        <v>18 MPH</v>
      </c>
      <c r="F32" s="427"/>
      <c r="G32" s="328"/>
      <c r="I32" s="429">
        <f>StockValueR!I84</f>
        <v>0</v>
      </c>
      <c r="J32" s="429">
        <f>StockValueR!J84</f>
        <v>0</v>
      </c>
      <c r="K32" s="429">
        <f>StockValueR!K84</f>
        <v>6.6614747816798284E-2</v>
      </c>
      <c r="L32" s="429">
        <f>StockValueR!L84</f>
        <v>6.431730531110022E-2</v>
      </c>
      <c r="M32" s="429">
        <f>StockValueR!M84</f>
        <v>6.2099098143521339E-2</v>
      </c>
      <c r="N32" s="429">
        <f>StockValueR!N84</f>
        <v>5.995739360636982E-2</v>
      </c>
      <c r="O32" s="429">
        <f>StockValueR!O84</f>
        <v>5.7889553238933841E-2</v>
      </c>
      <c r="P32" s="429">
        <f>StockValueR!P84</f>
        <v>5.5893029577044971E-2</v>
      </c>
      <c r="Q32" s="429">
        <f>StockValueR!Q84</f>
        <v>5.3965363014744187E-2</v>
      </c>
      <c r="R32" s="429">
        <f>StockValueR!R84</f>
        <v>5.2104178774184245E-2</v>
      </c>
      <c r="S32" s="429">
        <f>StockValueR!S84</f>
        <v>5.0307183980035745E-2</v>
      </c>
      <c r="T32" s="429">
        <f>StockValueR!T84</f>
        <v>4.8572164834792333E-2</v>
      </c>
      <c r="U32" s="429">
        <f>StockValueR!U84</f>
        <v>4.6896983891495506E-2</v>
      </c>
      <c r="V32" s="429">
        <f>StockValueR!V84</f>
        <v>4.5279577420518982E-2</v>
      </c>
      <c r="W32" s="429">
        <f>StockValueR!W84</f>
        <v>4.3717952867168744E-2</v>
      </c>
      <c r="X32" s="429">
        <f>StockValueR!X84</f>
        <v>4.221018639696663E-2</v>
      </c>
      <c r="Y32" s="429">
        <f>StockValueR!Y84</f>
        <v>4.0754420525593402E-2</v>
      </c>
      <c r="Z32" s="429">
        <f>StockValueR!Z84</f>
        <v>3.929956996778998E-2</v>
      </c>
      <c r="AA32" s="429">
        <f>StockValueR!AA84</f>
        <v>3.7845667809217616E-2</v>
      </c>
      <c r="AB32" s="429">
        <f>StockValueR!AB84</f>
        <v>3.6392749657692028E-2</v>
      </c>
      <c r="AC32" s="429">
        <f>StockValueR!AC84</f>
        <v>3.4940853946014851E-2</v>
      </c>
      <c r="AD32" s="429">
        <f>StockValueR!AD84</f>
        <v>3.3490022285729941E-2</v>
      </c>
      <c r="AE32" s="429">
        <f>StockValueR!AE84</f>
        <v>3.2040299883062867E-2</v>
      </c>
      <c r="AF32" s="429">
        <f>StockValueR!AF84</f>
        <v>3.0591736031448824E-2</v>
      </c>
      <c r="AG32" s="429">
        <f>StockValueR!AG84</f>
        <v>2.9144384699283109E-2</v>
      </c>
      <c r="AH32" s="429">
        <f>StockValueR!AH84</f>
        <v>2.769830523729051E-2</v>
      </c>
      <c r="AI32" s="429">
        <f>StockValueR!AI84</f>
        <v>2.6253563237878627E-2</v>
      </c>
      <c r="AJ32" s="429">
        <f>StockValueR!AJ84</f>
        <v>2.4810231590041872E-2</v>
      </c>
      <c r="AK32" s="429">
        <f>StockValueR!AK84</f>
        <v>2.3368391789419362E-2</v>
      </c>
      <c r="AL32" s="429">
        <f>StockValueR!AL84</f>
        <v>2.1928135586536331E-2</v>
      </c>
      <c r="AM32" s="429">
        <f>StockValueR!AM85</f>
        <v>2.3631192808120448E-2</v>
      </c>
      <c r="AN32" s="429">
        <f>StockValueR!AN84</f>
        <v>2.433647663274547E-2</v>
      </c>
      <c r="AO32" s="429">
        <f>StockValueR!AO84</f>
        <v>2.433647663274547E-2</v>
      </c>
      <c r="AP32" s="429">
        <f>StockValueR!AP84</f>
        <v>2.433647663274547E-2</v>
      </c>
      <c r="AQ32" s="429">
        <f>StockValueR!AQ84</f>
        <v>2.433647663274547E-2</v>
      </c>
      <c r="AR32" s="429">
        <f>StockValueR!AR84</f>
        <v>2.433647663274547E-2</v>
      </c>
      <c r="AS32" s="429">
        <f>StockValueR!AS84</f>
        <v>2.433647663274547E-2</v>
      </c>
      <c r="AT32" s="429">
        <f>StockValueR!AT84</f>
        <v>2.433647663274547E-2</v>
      </c>
      <c r="AU32" s="429">
        <f>StockValueR!AU84</f>
        <v>2.433647663274547E-2</v>
      </c>
      <c r="AV32" s="429">
        <f>StockValueR!AV84</f>
        <v>2.433647663274547E-2</v>
      </c>
      <c r="AW32" s="429">
        <f>StockValueR!AW84</f>
        <v>2.433647663274547E-2</v>
      </c>
      <c r="AX32" s="429">
        <f>StockValueR!AX84</f>
        <v>2.433647663274547E-2</v>
      </c>
      <c r="AY32" s="429">
        <f>StockValueR!AY84</f>
        <v>2.433647663274547E-2</v>
      </c>
      <c r="AZ32" s="429">
        <f>StockValueR!AZ84</f>
        <v>2.433647663274547E-2</v>
      </c>
    </row>
    <row r="33" spans="1:52" x14ac:dyDescent="0.25">
      <c r="A33" s="422"/>
      <c r="B33" s="281"/>
      <c r="C33" s="281"/>
      <c r="D33" s="281"/>
      <c r="E33" s="180" t="str">
        <f>StockValueR!E85</f>
        <v>19 MPH</v>
      </c>
      <c r="F33" s="427"/>
      <c r="G33" s="328"/>
      <c r="I33" s="429">
        <f>StockValueR!I85</f>
        <v>0</v>
      </c>
      <c r="J33" s="429">
        <f>StockValueR!J85</f>
        <v>0</v>
      </c>
      <c r="K33" s="429">
        <f>StockValueR!K85</f>
        <v>6.4684217575068606E-2</v>
      </c>
      <c r="L33" s="429">
        <f>StockValueR!L85</f>
        <v>6.2453356155109739E-2</v>
      </c>
      <c r="M33" s="429">
        <f>StockValueR!M85</f>
        <v>6.0299433791718808E-2</v>
      </c>
      <c r="N33" s="429">
        <f>StockValueR!N85</f>
        <v>5.8219796972502534E-2</v>
      </c>
      <c r="O33" s="429">
        <f>StockValueR!O85</f>
        <v>5.621188370072086E-2</v>
      </c>
      <c r="P33" s="429">
        <f>StockValueR!P85</f>
        <v>5.4273220339049674E-2</v>
      </c>
      <c r="Q33" s="429">
        <f>StockValueR!Q85</f>
        <v>5.2401418562197412E-2</v>
      </c>
      <c r="R33" s="429">
        <f>StockValueR!R85</f>
        <v>5.0594172414621226E-2</v>
      </c>
      <c r="S33" s="429">
        <f>StockValueR!S85</f>
        <v>4.8849255469718286E-2</v>
      </c>
      <c r="T33" s="429">
        <f>StockValueR!T85</f>
        <v>4.7164518086992152E-2</v>
      </c>
      <c r="U33" s="429">
        <f>StockValueR!U85</f>
        <v>4.5537884763815387E-2</v>
      </c>
      <c r="V33" s="429">
        <f>StockValueR!V85</f>
        <v>4.3967351578525937E-2</v>
      </c>
      <c r="W33" s="429">
        <f>StockValueR!W85</f>
        <v>4.2450983721707247E-2</v>
      </c>
      <c r="X33" s="429">
        <f>StockValueR!X85</f>
        <v>4.0986913112610789E-2</v>
      </c>
      <c r="Y33" s="429">
        <f>StockValueR!Y85</f>
        <v>3.9573336097784656E-2</v>
      </c>
      <c r="Z33" s="429">
        <f>StockValueR!Z85</f>
        <v>3.8160647870262229E-2</v>
      </c>
      <c r="AA33" s="429">
        <f>StockValueR!AA85</f>
        <v>3.6748880556864975E-2</v>
      </c>
      <c r="AB33" s="429">
        <f>StockValueR!AB85</f>
        <v>3.5338068733475496E-2</v>
      </c>
      <c r="AC33" s="429">
        <f>StockValueR!AC85</f>
        <v>3.3928249719092723E-2</v>
      </c>
      <c r="AD33" s="429">
        <f>StockValueR!AD85</f>
        <v>3.2519463919336203E-2</v>
      </c>
      <c r="AE33" s="429">
        <f>StockValueR!AE85</f>
        <v>3.1111755230331436E-2</v>
      </c>
      <c r="AF33" s="429">
        <f>StockValueR!AF85</f>
        <v>2.9705171516964078E-2</v>
      </c>
      <c r="AG33" s="429">
        <f>StockValueR!AG85</f>
        <v>2.82997651835971E-2</v>
      </c>
      <c r="AH33" s="429">
        <f>StockValueR!AH85</f>
        <v>2.6895593860940231E-2</v>
      </c>
      <c r="AI33" s="429">
        <f>StockValueR!AI85</f>
        <v>2.5492721240498784E-2</v>
      </c>
      <c r="AJ33" s="429">
        <f>StockValueR!AJ85</f>
        <v>2.4091218098905985E-2</v>
      </c>
      <c r="AK33" s="429">
        <f>StockValueR!AK85</f>
        <v>2.2691163570014689E-2</v>
      </c>
      <c r="AL33" s="429">
        <f>StockValueR!AL85</f>
        <v>2.1292646745371912E-2</v>
      </c>
      <c r="AM33" s="429">
        <f>StockValueR!AM86</f>
        <v>2.39650949253159E-2</v>
      </c>
      <c r="AN33" s="429">
        <f>StockValueR!AN85</f>
        <v>2.3631192808120448E-2</v>
      </c>
      <c r="AO33" s="429">
        <f>StockValueR!AO85</f>
        <v>2.3631192808120448E-2</v>
      </c>
      <c r="AP33" s="429">
        <f>StockValueR!AP85</f>
        <v>2.3631192808120448E-2</v>
      </c>
      <c r="AQ33" s="429">
        <f>StockValueR!AQ85</f>
        <v>2.3631192808120448E-2</v>
      </c>
      <c r="AR33" s="429">
        <f>StockValueR!AR85</f>
        <v>2.3631192808120448E-2</v>
      </c>
      <c r="AS33" s="429">
        <f>StockValueR!AS85</f>
        <v>2.3631192808120448E-2</v>
      </c>
      <c r="AT33" s="429">
        <f>StockValueR!AT85</f>
        <v>2.3631192808120448E-2</v>
      </c>
      <c r="AU33" s="429">
        <f>StockValueR!AU85</f>
        <v>2.3631192808120448E-2</v>
      </c>
      <c r="AV33" s="429">
        <f>StockValueR!AV85</f>
        <v>2.3631192808120448E-2</v>
      </c>
      <c r="AW33" s="429">
        <f>StockValueR!AW85</f>
        <v>2.3631192808120448E-2</v>
      </c>
      <c r="AX33" s="429">
        <f>StockValueR!AX85</f>
        <v>2.3631192808120448E-2</v>
      </c>
      <c r="AY33" s="429">
        <f>StockValueR!AY85</f>
        <v>2.3631192808120448E-2</v>
      </c>
      <c r="AZ33" s="429">
        <f>StockValueR!AZ85</f>
        <v>2.3631192808120448E-2</v>
      </c>
    </row>
    <row r="34" spans="1:52" x14ac:dyDescent="0.25">
      <c r="A34" s="422"/>
      <c r="B34" s="281"/>
      <c r="C34" s="281"/>
      <c r="D34" s="281"/>
      <c r="E34" s="180" t="str">
        <f>StockValueR!E86</f>
        <v>20 MPH</v>
      </c>
      <c r="F34" s="427"/>
      <c r="G34" s="328"/>
      <c r="I34" s="429">
        <f>StockValueR!I86</f>
        <v>0</v>
      </c>
      <c r="J34" s="429">
        <f>StockValueR!J86</f>
        <v>0</v>
      </c>
      <c r="K34" s="429">
        <f>StockValueR!K86</f>
        <v>6.5607465966296005E-2</v>
      </c>
      <c r="L34" s="429">
        <f>StockValueR!L86</f>
        <v>6.334476309730612E-2</v>
      </c>
      <c r="M34" s="429">
        <f>StockValueR!M86</f>
        <v>6.116009744859182E-2</v>
      </c>
      <c r="N34" s="429">
        <f>StockValueR!N86</f>
        <v>5.9050777633744493E-2</v>
      </c>
      <c r="O34" s="429">
        <f>StockValueR!O86</f>
        <v>5.7014205088226605E-2</v>
      </c>
      <c r="P34" s="429">
        <f>StockValueR!P86</f>
        <v>5.5047870868084929E-2</v>
      </c>
      <c r="Q34" s="429">
        <f>StockValueR!Q86</f>
        <v>5.3149352559071314E-2</v>
      </c>
      <c r="R34" s="429">
        <f>StockValueR!R86</f>
        <v>5.1316311292363248E-2</v>
      </c>
      <c r="S34" s="429">
        <f>StockValueR!S86</f>
        <v>4.954648886320772E-2</v>
      </c>
      <c r="T34" s="429">
        <f>StockValueR!T86</f>
        <v>4.7837704948938749E-2</v>
      </c>
      <c r="U34" s="429">
        <f>StockValueR!U86</f>
        <v>4.6187854422941266E-2</v>
      </c>
      <c r="V34" s="429">
        <f>StockValueR!V86</f>
        <v>4.4594904761252378E-2</v>
      </c>
      <c r="W34" s="429">
        <f>StockValueR!W86</f>
        <v>4.3056893538605041E-2</v>
      </c>
      <c r="X34" s="429">
        <f>StockValueR!X86</f>
        <v>4.1571926010829423E-2</v>
      </c>
      <c r="Y34" s="429">
        <f>StockValueR!Y86</f>
        <v>4.0138172780633606E-2</v>
      </c>
      <c r="Z34" s="429">
        <f>StockValueR!Z86</f>
        <v>3.8705321023547685E-2</v>
      </c>
      <c r="AA34" s="429">
        <f>StockValueR!AA86</f>
        <v>3.7273403324944512E-2</v>
      </c>
      <c r="AB34" s="429">
        <f>StockValueR!AB86</f>
        <v>3.5842454754213882E-2</v>
      </c>
      <c r="AC34" s="429">
        <f>StockValueR!AC86</f>
        <v>3.4412513163014899E-2</v>
      </c>
      <c r="AD34" s="429">
        <f>StockValueR!AD86</f>
        <v>3.2983619533683103E-2</v>
      </c>
      <c r="AE34" s="429">
        <f>StockValueR!AE86</f>
        <v>3.1555818388880566E-2</v>
      </c>
      <c r="AF34" s="429">
        <f>StockValueR!AF86</f>
        <v>3.0129158276676265E-2</v>
      </c>
      <c r="AG34" s="429">
        <f>StockValueR!AG86</f>
        <v>2.8703692349409178E-2</v>
      </c>
      <c r="AH34" s="429">
        <f>StockValueR!AH86</f>
        <v>2.7279479060361569E-2</v>
      </c>
      <c r="AI34" s="429">
        <f>StockValueR!AI86</f>
        <v>2.5856583010118003E-2</v>
      </c>
      <c r="AJ34" s="429">
        <f>StockValueR!AJ86</f>
        <v>2.4435075985518126E-2</v>
      </c>
      <c r="AK34" s="429">
        <f>StockValueR!AK86</f>
        <v>2.3015038249905202E-2</v>
      </c>
      <c r="AL34" s="429">
        <f>StockValueR!AL86</f>
        <v>2.1596560166444422E-2</v>
      </c>
      <c r="AM34" s="429">
        <f>StockValueR!AM87</f>
        <v>2.3270573936863277E-2</v>
      </c>
      <c r="AN34" s="429">
        <f>StockValueR!AN86</f>
        <v>2.39650949253159E-2</v>
      </c>
      <c r="AO34" s="429">
        <f>StockValueR!AO86</f>
        <v>2.39650949253159E-2</v>
      </c>
      <c r="AP34" s="429">
        <f>StockValueR!AP86</f>
        <v>2.39650949253159E-2</v>
      </c>
      <c r="AQ34" s="429">
        <f>StockValueR!AQ86</f>
        <v>2.39650949253159E-2</v>
      </c>
      <c r="AR34" s="429">
        <f>StockValueR!AR86</f>
        <v>2.39650949253159E-2</v>
      </c>
      <c r="AS34" s="429">
        <f>StockValueR!AS86</f>
        <v>2.39650949253159E-2</v>
      </c>
      <c r="AT34" s="429">
        <f>StockValueR!AT86</f>
        <v>2.39650949253159E-2</v>
      </c>
      <c r="AU34" s="429">
        <f>StockValueR!AU86</f>
        <v>2.39650949253159E-2</v>
      </c>
      <c r="AV34" s="429">
        <f>StockValueR!AV86</f>
        <v>2.39650949253159E-2</v>
      </c>
      <c r="AW34" s="429">
        <f>StockValueR!AW86</f>
        <v>2.39650949253159E-2</v>
      </c>
      <c r="AX34" s="429">
        <f>StockValueR!AX86</f>
        <v>2.39650949253159E-2</v>
      </c>
      <c r="AY34" s="429">
        <f>StockValueR!AY86</f>
        <v>2.39650949253159E-2</v>
      </c>
      <c r="AZ34" s="429">
        <f>StockValueR!AZ86</f>
        <v>2.39650949253159E-2</v>
      </c>
    </row>
    <row r="35" spans="1:52" x14ac:dyDescent="0.25">
      <c r="A35" s="422"/>
      <c r="B35" s="281"/>
      <c r="C35" s="281"/>
      <c r="D35" s="281"/>
      <c r="E35" s="180" t="str">
        <f>StockValueR!E87</f>
        <v>21 MPH</v>
      </c>
      <c r="F35" s="427"/>
      <c r="G35" s="328"/>
      <c r="I35" s="429">
        <f>StockValueR!I87</f>
        <v>0</v>
      </c>
      <c r="J35" s="429">
        <f>StockValueR!J87</f>
        <v>0</v>
      </c>
      <c r="K35" s="429">
        <f>StockValueR!K87</f>
        <v>6.3706127279560848E-2</v>
      </c>
      <c r="L35" s="429">
        <f>StockValueR!L87</f>
        <v>6.1508998723464055E-2</v>
      </c>
      <c r="M35" s="429">
        <f>StockValueR!M87</f>
        <v>5.9387645828173519E-2</v>
      </c>
      <c r="N35" s="429">
        <f>StockValueR!N87</f>
        <v>5.7339455205066753E-2</v>
      </c>
      <c r="O35" s="429">
        <f>StockValueR!O87</f>
        <v>5.5361903597365987E-2</v>
      </c>
      <c r="P35" s="429">
        <f>StockValueR!P87</f>
        <v>5.3452554771626339E-2</v>
      </c>
      <c r="Q35" s="429">
        <f>StockValueR!Q87</f>
        <v>5.1609056516431856E-2</v>
      </c>
      <c r="R35" s="429">
        <f>StockValueR!R87</f>
        <v>4.9829137744602112E-2</v>
      </c>
      <c r="S35" s="429">
        <f>StockValueR!S87</f>
        <v>4.8110605695339224E-2</v>
      </c>
      <c r="T35" s="429">
        <f>StockValueR!T87</f>
        <v>4.645134323286873E-2</v>
      </c>
      <c r="U35" s="429">
        <f>StockValueR!U87</f>
        <v>4.4849306238246185E-2</v>
      </c>
      <c r="V35" s="429">
        <f>StockValueR!V87</f>
        <v>4.3302521091116458E-2</v>
      </c>
      <c r="W35" s="429">
        <f>StockValueR!W87</f>
        <v>4.1809082238323407E-2</v>
      </c>
      <c r="X35" s="429">
        <f>StockValueR!X87</f>
        <v>4.0367149846374489E-2</v>
      </c>
      <c r="Y35" s="429">
        <f>StockValueR!Y87</f>
        <v>3.8974947534868375E-2</v>
      </c>
      <c r="Z35" s="429">
        <f>StockValueR!Z87</f>
        <v>3.7583620571309817E-2</v>
      </c>
      <c r="AA35" s="429">
        <f>StockValueR!AA87</f>
        <v>3.6193200596730514E-2</v>
      </c>
      <c r="AB35" s="429">
        <f>StockValueR!AB87</f>
        <v>3.4803721664191004E-2</v>
      </c>
      <c r="AC35" s="429">
        <f>StockValueR!AC87</f>
        <v>3.3415220528389508E-2</v>
      </c>
      <c r="AD35" s="429">
        <f>StockValueR!AD87</f>
        <v>3.2027736983972037E-2</v>
      </c>
      <c r="AE35" s="429">
        <f>StockValueR!AE87</f>
        <v>3.0641314263310623E-2</v>
      </c>
      <c r="AF35" s="429">
        <f>StockValueR!AF87</f>
        <v>2.9255999507525807E-2</v>
      </c>
      <c r="AG35" s="429">
        <f>StockValueR!AG87</f>
        <v>2.7871844328573984E-2</v>
      </c>
      <c r="AH35" s="429">
        <f>StockValueR!AH87</f>
        <v>2.6488905485730709E-2</v>
      </c>
      <c r="AI35" s="429">
        <f>StockValueR!AI87</f>
        <v>2.5107245707421812E-2</v>
      </c>
      <c r="AJ35" s="429">
        <f>StockValueR!AJ87</f>
        <v>2.372693470006677E-2</v>
      </c>
      <c r="AK35" s="429">
        <f>StockValueR!AK87</f>
        <v>2.2348050400935172E-2</v>
      </c>
      <c r="AL35" s="429">
        <f>StockValueR!AL87</f>
        <v>2.0970680554420404E-2</v>
      </c>
      <c r="AM35" s="429">
        <f>StockValueR!AM88</f>
        <v>2.2596180529999815E-2</v>
      </c>
      <c r="AN35" s="429">
        <f>StockValueR!AN87</f>
        <v>2.3270573936863277E-2</v>
      </c>
      <c r="AO35" s="429">
        <f>StockValueR!AO87</f>
        <v>2.3270573936863277E-2</v>
      </c>
      <c r="AP35" s="429">
        <f>StockValueR!AP87</f>
        <v>2.3270573936863277E-2</v>
      </c>
      <c r="AQ35" s="429">
        <f>StockValueR!AQ87</f>
        <v>2.3270573936863277E-2</v>
      </c>
      <c r="AR35" s="429">
        <f>StockValueR!AR87</f>
        <v>2.3270573936863277E-2</v>
      </c>
      <c r="AS35" s="429">
        <f>StockValueR!AS87</f>
        <v>2.3270573936863277E-2</v>
      </c>
      <c r="AT35" s="429">
        <f>StockValueR!AT87</f>
        <v>2.3270573936863277E-2</v>
      </c>
      <c r="AU35" s="429">
        <f>StockValueR!AU87</f>
        <v>2.3270573936863277E-2</v>
      </c>
      <c r="AV35" s="429">
        <f>StockValueR!AV87</f>
        <v>2.3270573936863277E-2</v>
      </c>
      <c r="AW35" s="429">
        <f>StockValueR!AW87</f>
        <v>2.3270573936863277E-2</v>
      </c>
      <c r="AX35" s="429">
        <f>StockValueR!AX87</f>
        <v>2.3270573936863277E-2</v>
      </c>
      <c r="AY35" s="429">
        <f>StockValueR!AY87</f>
        <v>2.3270573936863277E-2</v>
      </c>
      <c r="AZ35" s="429">
        <f>StockValueR!AZ87</f>
        <v>2.3270573936863277E-2</v>
      </c>
    </row>
    <row r="36" spans="1:52" x14ac:dyDescent="0.25">
      <c r="A36" s="422"/>
      <c r="B36" s="281"/>
      <c r="C36" s="281"/>
      <c r="D36" s="281"/>
      <c r="E36" s="180" t="str">
        <f>StockValueR!E88</f>
        <v>22 MPH</v>
      </c>
      <c r="F36" s="427"/>
      <c r="G36" s="328"/>
      <c r="I36" s="429">
        <f>StockValueR!I88</f>
        <v>0</v>
      </c>
      <c r="J36" s="429">
        <f>StockValueR!J88</f>
        <v>0</v>
      </c>
      <c r="K36" s="429">
        <f>StockValueR!K88</f>
        <v>6.1859890382666691E-2</v>
      </c>
      <c r="L36" s="429">
        <f>StockValueR!L88</f>
        <v>5.972643576156967E-2</v>
      </c>
      <c r="M36" s="429">
        <f>StockValueR!M88</f>
        <v>5.7666560782986133E-2</v>
      </c>
      <c r="N36" s="429">
        <f>StockValueR!N88</f>
        <v>5.5677727795663101E-2</v>
      </c>
      <c r="O36" s="429">
        <f>StockValueR!O88</f>
        <v>5.3757486668124278E-2</v>
      </c>
      <c r="P36" s="429">
        <f>StockValueR!P88</f>
        <v>5.1903471770244548E-2</v>
      </c>
      <c r="Q36" s="429">
        <f>StockValueR!Q88</f>
        <v>5.0113399058925374E-2</v>
      </c>
      <c r="R36" s="429">
        <f>StockValueR!R88</f>
        <v>4.838506326428095E-2</v>
      </c>
      <c r="S36" s="429">
        <f>StockValueR!S88</f>
        <v>4.6716335172868474E-2</v>
      </c>
      <c r="T36" s="429">
        <f>StockValueR!T88</f>
        <v>4.5105159004615827E-2</v>
      </c>
      <c r="U36" s="429">
        <f>StockValueR!U88</f>
        <v>4.3549549880214963E-2</v>
      </c>
      <c r="V36" s="429">
        <f>StockValueR!V88</f>
        <v>4.2047591375861171E-2</v>
      </c>
      <c r="W36" s="429">
        <f>StockValueR!W88</f>
        <v>4.0597433162325662E-2</v>
      </c>
      <c r="X36" s="429">
        <f>StockValueR!X88</f>
        <v>3.9197288725453035E-2</v>
      </c>
      <c r="Y36" s="429">
        <f>StockValueR!Y88</f>
        <v>3.7845433165275326E-2</v>
      </c>
      <c r="Z36" s="429">
        <f>StockValueR!Z88</f>
        <v>3.6494427585003701E-2</v>
      </c>
      <c r="AA36" s="429">
        <f>StockValueR!AA88</f>
        <v>3.5144302708696215E-2</v>
      </c>
      <c r="AB36" s="429">
        <f>StockValueR!AB88</f>
        <v>3.3795091602537901E-2</v>
      </c>
      <c r="AC36" s="429">
        <f>StockValueR!AC88</f>
        <v>3.2446829956056591E-2</v>
      </c>
      <c r="AD36" s="429">
        <f>StockValueR!AD88</f>
        <v>3.1099556410628632E-2</v>
      </c>
      <c r="AE36" s="429">
        <f>StockValueR!AE88</f>
        <v>2.9753312945729304E-2</v>
      </c>
      <c r="AF36" s="429">
        <f>StockValueR!AF88</f>
        <v>2.840814533630481E-2</v>
      </c>
      <c r="AG36" s="429">
        <f>StockValueR!AG88</f>
        <v>2.7064103698570048E-2</v>
      </c>
      <c r="AH36" s="429">
        <f>StockValueR!AH88</f>
        <v>2.5721243146887073E-2</v>
      </c>
      <c r="AI36" s="429">
        <f>StockValueR!AI88</f>
        <v>2.4379624591779118E-2</v>
      </c>
      <c r="AJ36" s="429">
        <f>StockValueR!AJ88</f>
        <v>2.3039315719537153E-2</v>
      </c>
      <c r="AK36" s="429">
        <f>StockValueR!AK88</f>
        <v>2.1700392208767929E-2</v>
      </c>
      <c r="AL36" s="429">
        <f>StockValueR!AL88</f>
        <v>2.0362939260986399E-2</v>
      </c>
      <c r="AM36" s="429">
        <f>StockValueR!AM89</f>
        <v>2.1941331396881161E-2</v>
      </c>
      <c r="AN36" s="429">
        <f>StockValueR!AN88</f>
        <v>2.2596180529999815E-2</v>
      </c>
      <c r="AO36" s="429">
        <f>StockValueR!AO88</f>
        <v>2.2596180529999815E-2</v>
      </c>
      <c r="AP36" s="429">
        <f>StockValueR!AP88</f>
        <v>2.2596180529999815E-2</v>
      </c>
      <c r="AQ36" s="429">
        <f>StockValueR!AQ88</f>
        <v>2.2596180529999815E-2</v>
      </c>
      <c r="AR36" s="429">
        <f>StockValueR!AR88</f>
        <v>2.2596180529999815E-2</v>
      </c>
      <c r="AS36" s="429">
        <f>StockValueR!AS88</f>
        <v>2.2596180529999815E-2</v>
      </c>
      <c r="AT36" s="429">
        <f>StockValueR!AT88</f>
        <v>2.2596180529999815E-2</v>
      </c>
      <c r="AU36" s="429">
        <f>StockValueR!AU88</f>
        <v>2.2596180529999815E-2</v>
      </c>
      <c r="AV36" s="429">
        <f>StockValueR!AV88</f>
        <v>2.2596180529999815E-2</v>
      </c>
      <c r="AW36" s="429">
        <f>StockValueR!AW88</f>
        <v>2.2596180529999815E-2</v>
      </c>
      <c r="AX36" s="429">
        <f>StockValueR!AX88</f>
        <v>2.2596180529999815E-2</v>
      </c>
      <c r="AY36" s="429">
        <f>StockValueR!AY88</f>
        <v>2.2596180529999815E-2</v>
      </c>
      <c r="AZ36" s="429">
        <f>StockValueR!AZ88</f>
        <v>2.2596180529999815E-2</v>
      </c>
    </row>
    <row r="37" spans="1:52" x14ac:dyDescent="0.25">
      <c r="A37" s="422"/>
      <c r="B37" s="281"/>
      <c r="C37" s="281"/>
      <c r="D37" s="281"/>
      <c r="E37" s="180" t="str">
        <f>StockValueR!E89</f>
        <v>23 MPH</v>
      </c>
      <c r="F37" s="427"/>
      <c r="G37" s="328"/>
      <c r="I37" s="429">
        <f>StockValueR!I89</f>
        <v>0</v>
      </c>
      <c r="J37" s="429">
        <f>StockValueR!J89</f>
        <v>0</v>
      </c>
      <c r="K37" s="429">
        <f>StockValueR!K89</f>
        <v>6.0067158396917036E-2</v>
      </c>
      <c r="L37" s="429">
        <f>StockValueR!L89</f>
        <v>5.7995532406872004E-2</v>
      </c>
      <c r="M37" s="429">
        <f>StockValueR!M89</f>
        <v>5.599535368280667E-2</v>
      </c>
      <c r="N37" s="429">
        <f>StockValueR!N89</f>
        <v>5.4064158115928976E-2</v>
      </c>
      <c r="O37" s="429">
        <f>StockValueR!O89</f>
        <v>5.2199566580854596E-2</v>
      </c>
      <c r="P37" s="429">
        <f>StockValueR!P89</f>
        <v>5.0399282004657056E-2</v>
      </c>
      <c r="Q37" s="429">
        <f>StockValueR!Q89</f>
        <v>4.8661086537001713E-2</v>
      </c>
      <c r="R37" s="429">
        <f>StockValueR!R89</f>
        <v>4.6982838817877758E-2</v>
      </c>
      <c r="S37" s="429">
        <f>StockValueR!S89</f>
        <v>4.536247133956188E-2</v>
      </c>
      <c r="T37" s="429">
        <f>StockValueR!T89</f>
        <v>4.3797987899563948E-2</v>
      </c>
      <c r="U37" s="429">
        <f>StockValueR!U89</f>
        <v>4.2287461141416655E-2</v>
      </c>
      <c r="V37" s="429">
        <f>StockValueR!V89</f>
        <v>4.0829030180279759E-2</v>
      </c>
      <c r="W37" s="429">
        <f>StockValueR!W89</f>
        <v>3.9420898310433522E-2</v>
      </c>
      <c r="X37" s="429">
        <f>StockValueR!X89</f>
        <v>3.8061330791837399E-2</v>
      </c>
      <c r="Y37" s="429">
        <f>StockValueR!Y89</f>
        <v>3.6748652713026894E-2</v>
      </c>
      <c r="Z37" s="429">
        <f>StockValueR!Z89</f>
        <v>3.543679998126012E-2</v>
      </c>
      <c r="AA37" s="429">
        <f>StockValueR!AA89</f>
        <v>3.4125802430195855E-2</v>
      </c>
      <c r="AB37" s="429">
        <f>StockValueR!AB89</f>
        <v>3.2815692167743792E-2</v>
      </c>
      <c r="AC37" s="429">
        <f>StockValueR!AC89</f>
        <v>3.1506503849130583E-2</v>
      </c>
      <c r="AD37" s="429">
        <f>StockValueR!AD89</f>
        <v>3.0198274995885264E-2</v>
      </c>
      <c r="AE37" s="429">
        <f>StockValueR!AE89</f>
        <v>2.889104637089596E-2</v>
      </c>
      <c r="AF37" s="429">
        <f>StockValueR!AF89</f>
        <v>2.7584862422526987E-2</v>
      </c>
      <c r="AG37" s="429">
        <f>StockValueR!AG89</f>
        <v>2.6279771814599121E-2</v>
      </c>
      <c r="AH37" s="429">
        <f>StockValueR!AH89</f>
        <v>2.4975828064231365E-2</v>
      </c>
      <c r="AI37" s="429">
        <f>StockValueR!AI89</f>
        <v>2.3673090316728127E-2</v>
      </c>
      <c r="AJ37" s="429">
        <f>StockValueR!AJ89</f>
        <v>2.237162429679625E-2</v>
      </c>
      <c r="AK37" s="429">
        <f>StockValueR!AK89</f>
        <v>2.1071503489836874E-2</v>
      </c>
      <c r="AL37" s="429">
        <f>StockValueR!AL89</f>
        <v>1.9772810628180471E-2</v>
      </c>
      <c r="AM37" s="429">
        <f>StockValueR!AM90</f>
        <v>2.1305460134229463E-2</v>
      </c>
      <c r="AN37" s="429">
        <f>StockValueR!AN89</f>
        <v>2.1941331396881161E-2</v>
      </c>
      <c r="AO37" s="429">
        <f>StockValueR!AO89</f>
        <v>2.1941331396881161E-2</v>
      </c>
      <c r="AP37" s="429">
        <f>StockValueR!AP89</f>
        <v>2.1941331396881161E-2</v>
      </c>
      <c r="AQ37" s="429">
        <f>StockValueR!AQ89</f>
        <v>2.1941331396881161E-2</v>
      </c>
      <c r="AR37" s="429">
        <f>StockValueR!AR89</f>
        <v>2.1941331396881161E-2</v>
      </c>
      <c r="AS37" s="429">
        <f>StockValueR!AS89</f>
        <v>2.1941331396881161E-2</v>
      </c>
      <c r="AT37" s="429">
        <f>StockValueR!AT89</f>
        <v>2.1941331396881161E-2</v>
      </c>
      <c r="AU37" s="429">
        <f>StockValueR!AU89</f>
        <v>2.1941331396881161E-2</v>
      </c>
      <c r="AV37" s="429">
        <f>StockValueR!AV89</f>
        <v>2.1941331396881161E-2</v>
      </c>
      <c r="AW37" s="429">
        <f>StockValueR!AW89</f>
        <v>2.1941331396881161E-2</v>
      </c>
      <c r="AX37" s="429">
        <f>StockValueR!AX89</f>
        <v>2.1941331396881161E-2</v>
      </c>
      <c r="AY37" s="429">
        <f>StockValueR!AY89</f>
        <v>2.1941331396881161E-2</v>
      </c>
      <c r="AZ37" s="429">
        <f>StockValueR!AZ89</f>
        <v>2.1941331396881161E-2</v>
      </c>
    </row>
    <row r="38" spans="1:52" x14ac:dyDescent="0.25">
      <c r="A38" s="422"/>
      <c r="B38" s="281"/>
      <c r="C38" s="281"/>
      <c r="D38" s="281"/>
      <c r="E38" s="180" t="str">
        <f>StockValueR!E90</f>
        <v>24 MPH</v>
      </c>
      <c r="F38" s="427"/>
      <c r="G38" s="328"/>
      <c r="I38" s="429">
        <f>StockValueR!I90</f>
        <v>0</v>
      </c>
      <c r="J38" s="429">
        <f>StockValueR!J90</f>
        <v>0</v>
      </c>
      <c r="K38" s="429">
        <f>StockValueR!K90</f>
        <v>5.8326380721995433E-2</v>
      </c>
      <c r="L38" s="429">
        <f>StockValueR!L90</f>
        <v>5.6314791536928387E-2</v>
      </c>
      <c r="M38" s="429">
        <f>StockValueR!M90</f>
        <v>5.4372579038694788E-2</v>
      </c>
      <c r="N38" s="429">
        <f>StockValueR!N90</f>
        <v>5.2497350529664477E-2</v>
      </c>
      <c r="O38" s="429">
        <f>StockValueR!O90</f>
        <v>5.068679583275143E-2</v>
      </c>
      <c r="P38" s="429">
        <f>StockValueR!P90</f>
        <v>4.8938684445404307E-2</v>
      </c>
      <c r="Q38" s="429">
        <f>StockValueR!Q90</f>
        <v>4.7250862791751454E-2</v>
      </c>
      <c r="R38" s="429">
        <f>StockValueR!R90</f>
        <v>4.5621251569515436E-2</v>
      </c>
      <c r="S38" s="429">
        <f>StockValueR!S90</f>
        <v>4.4047843188428408E-2</v>
      </c>
      <c r="T38" s="429">
        <f>StockValueR!T90</f>
        <v>4.2528699296992718E-2</v>
      </c>
      <c r="U38" s="429">
        <f>StockValueR!U90</f>
        <v>4.1061948394539798E-2</v>
      </c>
      <c r="V38" s="429">
        <f>StockValueR!V90</f>
        <v>3.9645783525645614E-2</v>
      </c>
      <c r="W38" s="429">
        <f>StockValueR!W90</f>
        <v>3.8278460054062137E-2</v>
      </c>
      <c r="X38" s="429">
        <f>StockValueR!X90</f>
        <v>3.6958293513422752E-2</v>
      </c>
      <c r="Y38" s="429">
        <f>StockValueR!Y90</f>
        <v>3.5683657532073441E-2</v>
      </c>
      <c r="Z38" s="429">
        <f>StockValueR!Z90</f>
        <v>3.4409822978778738E-2</v>
      </c>
      <c r="AA38" s="429">
        <f>StockValueR!AA90</f>
        <v>3.3136818822602401E-2</v>
      </c>
      <c r="AB38" s="429">
        <f>StockValueR!AB90</f>
        <v>3.1864676240950088E-2</v>
      </c>
      <c r="AC38" s="429">
        <f>StockValueR!AC90</f>
        <v>3.0593428884721861E-2</v>
      </c>
      <c r="AD38" s="429">
        <f>StockValueR!AD90</f>
        <v>2.9323113188053206E-2</v>
      </c>
      <c r="AE38" s="429">
        <f>StockValueR!AE90</f>
        <v>2.8053768732502433E-2</v>
      </c>
      <c r="AF38" s="429">
        <f>StockValueR!AF90</f>
        <v>2.6785438678297004E-2</v>
      </c>
      <c r="AG38" s="429">
        <f>StockValueR!AG90</f>
        <v>2.551817027895471E-2</v>
      </c>
      <c r="AH38" s="429">
        <f>StockValueR!AH90</f>
        <v>2.4252015500640444E-2</v>
      </c>
      <c r="AI38" s="429">
        <f>StockValueR!AI90</f>
        <v>2.2987031774596753E-2</v>
      </c>
      <c r="AJ38" s="429">
        <f>StockValueR!AJ90</f>
        <v>2.1723282920794094E-2</v>
      </c>
      <c r="AK38" s="429">
        <f>StockValueR!AK90</f>
        <v>2.0460840294988233E-2</v>
      </c>
      <c r="AL38" s="429">
        <f>StockValueR!AL90</f>
        <v>1.9199784231883427E-2</v>
      </c>
      <c r="AM38" s="429">
        <f>StockValueR!AM91</f>
        <v>2.1787995461841899E-2</v>
      </c>
      <c r="AN38" s="429">
        <f>StockValueR!AN90</f>
        <v>2.1305460134229463E-2</v>
      </c>
      <c r="AO38" s="429">
        <f>StockValueR!AO90</f>
        <v>2.1305460134229463E-2</v>
      </c>
      <c r="AP38" s="429">
        <f>StockValueR!AP90</f>
        <v>2.1305460134229463E-2</v>
      </c>
      <c r="AQ38" s="429">
        <f>StockValueR!AQ90</f>
        <v>2.1305460134229463E-2</v>
      </c>
      <c r="AR38" s="429">
        <f>StockValueR!AR90</f>
        <v>2.1305460134229463E-2</v>
      </c>
      <c r="AS38" s="429">
        <f>StockValueR!AS90</f>
        <v>2.1305460134229463E-2</v>
      </c>
      <c r="AT38" s="429">
        <f>StockValueR!AT90</f>
        <v>2.1305460134229463E-2</v>
      </c>
      <c r="AU38" s="429">
        <f>StockValueR!AU90</f>
        <v>2.1305460134229463E-2</v>
      </c>
      <c r="AV38" s="429">
        <f>StockValueR!AV90</f>
        <v>2.1305460134229463E-2</v>
      </c>
      <c r="AW38" s="429">
        <f>StockValueR!AW90</f>
        <v>2.1305460134229463E-2</v>
      </c>
      <c r="AX38" s="429">
        <f>StockValueR!AX90</f>
        <v>2.1305460134229463E-2</v>
      </c>
      <c r="AY38" s="429">
        <f>StockValueR!AY90</f>
        <v>2.1305460134229463E-2</v>
      </c>
      <c r="AZ38" s="429">
        <f>StockValueR!AZ90</f>
        <v>2.1305460134229463E-2</v>
      </c>
    </row>
    <row r="39" spans="1:52" x14ac:dyDescent="0.25">
      <c r="A39" s="422"/>
      <c r="B39" s="281"/>
      <c r="C39" s="281"/>
      <c r="D39" s="281"/>
      <c r="E39" s="180" t="str">
        <f>StockValueR!E91</f>
        <v>25 MPH</v>
      </c>
      <c r="F39" s="427"/>
      <c r="G39" s="328"/>
      <c r="I39" s="429">
        <f>StockValueR!I91</f>
        <v>0</v>
      </c>
      <c r="J39" s="429">
        <f>StockValueR!J91</f>
        <v>0</v>
      </c>
      <c r="K39" s="429">
        <f>StockValueR!K91</f>
        <v>6.0438730079441103E-2</v>
      </c>
      <c r="L39" s="429">
        <f>StockValueR!L91</f>
        <v>5.8354289140674913E-2</v>
      </c>
      <c r="M39" s="429">
        <f>StockValueR!M91</f>
        <v>5.6341737436204242E-2</v>
      </c>
      <c r="N39" s="429">
        <f>StockValueR!N91</f>
        <v>5.4398595614414236E-2</v>
      </c>
      <c r="O39" s="429">
        <f>StockValueR!O91</f>
        <v>5.2522469832799859E-2</v>
      </c>
      <c r="P39" s="429">
        <f>StockValueR!P91</f>
        <v>5.0711048808885245E-2</v>
      </c>
      <c r="Q39" s="429">
        <f>StockValueR!Q91</f>
        <v>4.8962100972852418E-2</v>
      </c>
      <c r="R39" s="429">
        <f>StockValueR!R91</f>
        <v>4.7273471718371547E-2</v>
      </c>
      <c r="S39" s="429">
        <f>StockValueR!S91</f>
        <v>4.5643080748245947E-2</v>
      </c>
      <c r="T39" s="429">
        <f>StockValueR!T91</f>
        <v>4.4068919511601801E-2</v>
      </c>
      <c r="U39" s="429">
        <f>StockValueR!U91</f>
        <v>4.2549048729465334E-2</v>
      </c>
      <c r="V39" s="429">
        <f>StockValueR!V91</f>
        <v>4.1081596005679129E-2</v>
      </c>
      <c r="W39" s="429">
        <f>StockValueR!W91</f>
        <v>3.9664753520214334E-2</v>
      </c>
      <c r="X39" s="429">
        <f>StockValueR!X91</f>
        <v>3.8296775802037074E-2</v>
      </c>
      <c r="Y39" s="429">
        <f>StockValueR!Y91</f>
        <v>3.6975977578785346E-2</v>
      </c>
      <c r="Z39" s="429">
        <f>StockValueR!Z91</f>
        <v>3.5656009808122523E-2</v>
      </c>
      <c r="AA39" s="429">
        <f>StockValueR!AA91</f>
        <v>3.4336902508256516E-2</v>
      </c>
      <c r="AB39" s="429">
        <f>StockValueR!AB91</f>
        <v>3.3018687985714522E-2</v>
      </c>
      <c r="AC39" s="429">
        <f>StockValueR!AC91</f>
        <v>3.1701401110098268E-2</v>
      </c>
      <c r="AD39" s="429">
        <f>StockValueR!AD91</f>
        <v>3.0385079635042628E-2</v>
      </c>
      <c r="AE39" s="429">
        <f>StockValueR!AE91</f>
        <v>2.9069764575592398E-2</v>
      </c>
      <c r="AF39" s="429">
        <f>StockValueR!AF91</f>
        <v>2.7755500655066694E-2</v>
      </c>
      <c r="AG39" s="429">
        <f>StockValueR!AG91</f>
        <v>2.6442336838317631E-2</v>
      </c>
      <c r="AH39" s="429">
        <f>StockValueR!AH91</f>
        <v>2.5130326973517771E-2</v>
      </c>
      <c r="AI39" s="429">
        <f>StockValueR!AI91</f>
        <v>2.3819530571840671E-2</v>
      </c>
      <c r="AJ39" s="429">
        <f>StockValueR!AJ91</f>
        <v>2.25100137645621E-2</v>
      </c>
      <c r="AK39" s="429">
        <f>StockValueR!AK91</f>
        <v>2.1201850491659281E-2</v>
      </c>
      <c r="AL39" s="429">
        <f>StockValueR!AL91</f>
        <v>1.9895123997239712E-2</v>
      </c>
      <c r="AM39" s="429">
        <f>StockValueR!AM92</f>
        <v>2.1156567954806468E-2</v>
      </c>
      <c r="AN39" s="429">
        <f>StockValueR!AN91</f>
        <v>2.1787995461841899E-2</v>
      </c>
      <c r="AO39" s="429">
        <f>StockValueR!AO91</f>
        <v>2.1787995461841899E-2</v>
      </c>
      <c r="AP39" s="429">
        <f>StockValueR!AP91</f>
        <v>2.1787995461841899E-2</v>
      </c>
      <c r="AQ39" s="429">
        <f>StockValueR!AQ91</f>
        <v>2.1787995461841899E-2</v>
      </c>
      <c r="AR39" s="429">
        <f>StockValueR!AR91</f>
        <v>2.1787995461841899E-2</v>
      </c>
      <c r="AS39" s="429">
        <f>StockValueR!AS91</f>
        <v>2.1787995461841899E-2</v>
      </c>
      <c r="AT39" s="429">
        <f>StockValueR!AT91</f>
        <v>2.1787995461841899E-2</v>
      </c>
      <c r="AU39" s="429">
        <f>StockValueR!AU91</f>
        <v>2.1787995461841899E-2</v>
      </c>
      <c r="AV39" s="429">
        <f>StockValueR!AV91</f>
        <v>2.1787995461841899E-2</v>
      </c>
      <c r="AW39" s="429">
        <f>StockValueR!AW91</f>
        <v>2.1787995461841899E-2</v>
      </c>
      <c r="AX39" s="429">
        <f>StockValueR!AX91</f>
        <v>2.1787995461841899E-2</v>
      </c>
      <c r="AY39" s="429">
        <f>StockValueR!AY91</f>
        <v>2.1787995461841899E-2</v>
      </c>
      <c r="AZ39" s="429">
        <f>StockValueR!AZ91</f>
        <v>2.1787995461841899E-2</v>
      </c>
    </row>
    <row r="40" spans="1:52" x14ac:dyDescent="0.25">
      <c r="A40" s="422"/>
      <c r="B40" s="281"/>
      <c r="C40" s="281"/>
      <c r="D40" s="281"/>
      <c r="E40" s="180" t="str">
        <f>StockValueR!E92</f>
        <v>26 MPH</v>
      </c>
      <c r="F40" s="427"/>
      <c r="G40" s="328"/>
      <c r="I40" s="429">
        <f>StockValueR!I92</f>
        <v>0</v>
      </c>
      <c r="J40" s="429">
        <f>StockValueR!J92</f>
        <v>0</v>
      </c>
      <c r="K40" s="429">
        <f>StockValueR!K92</f>
        <v>5.8687184062769474E-2</v>
      </c>
      <c r="L40" s="429">
        <f>StockValueR!L92</f>
        <v>5.6663151312899444E-2</v>
      </c>
      <c r="M40" s="429">
        <f>StockValueR!M92</f>
        <v>5.4708924409705671E-2</v>
      </c>
      <c r="N40" s="429">
        <f>StockValueR!N92</f>
        <v>5.2822095854480181E-2</v>
      </c>
      <c r="O40" s="429">
        <f>StockValueR!O92</f>
        <v>5.1000341179526086E-2</v>
      </c>
      <c r="P40" s="429">
        <f>StockValueR!P92</f>
        <v>4.9241416084542848E-2</v>
      </c>
      <c r="Q40" s="429">
        <f>StockValueR!Q92</f>
        <v>4.7543153671773274E-2</v>
      </c>
      <c r="R40" s="429">
        <f>StockValueR!R92</f>
        <v>4.5903461776506164E-2</v>
      </c>
      <c r="S40" s="429">
        <f>StockValueR!S92</f>
        <v>4.4320320389645916E-2</v>
      </c>
      <c r="T40" s="429">
        <f>StockValueR!T92</f>
        <v>4.2791779169173837E-2</v>
      </c>
      <c r="U40" s="429">
        <f>StockValueR!U92</f>
        <v>4.1315955037435341E-2</v>
      </c>
      <c r="V40" s="429">
        <f>StockValueR!V92</f>
        <v>3.9891029861293226E-2</v>
      </c>
      <c r="W40" s="429">
        <f>StockValueR!W92</f>
        <v>3.8515248212288841E-2</v>
      </c>
      <c r="X40" s="429">
        <f>StockValueR!X92</f>
        <v>3.718691520405204E-2</v>
      </c>
      <c r="Y40" s="429">
        <f>StockValueR!Y92</f>
        <v>3.590439440429552E-2</v>
      </c>
      <c r="Z40" s="429">
        <f>StockValueR!Z92</f>
        <v>3.462267999017743E-2</v>
      </c>
      <c r="AA40" s="429">
        <f>StockValueR!AA92</f>
        <v>3.3341801109962294E-2</v>
      </c>
      <c r="AB40" s="429">
        <f>StockValueR!AB92</f>
        <v>3.2061789133917259E-2</v>
      </c>
      <c r="AC40" s="429">
        <f>StockValueR!AC92</f>
        <v>3.0782677921104756E-2</v>
      </c>
      <c r="AD40" s="429">
        <f>StockValueR!AD92</f>
        <v>2.9504504131039562E-2</v>
      </c>
      <c r="AE40" s="429">
        <f>StockValueR!AE92</f>
        <v>2.8227307590129015E-2</v>
      </c>
      <c r="AF40" s="429">
        <f>StockValueR!AF92</f>
        <v>2.6951131725587055E-2</v>
      </c>
      <c r="AG40" s="429">
        <f>StockValueR!AG92</f>
        <v>2.5676024083238758E-2</v>
      </c>
      <c r="AH40" s="429">
        <f>StockValueR!AH92</f>
        <v>2.4402036950708479E-2</v>
      </c>
      <c r="AI40" s="429">
        <f>StockValueR!AI92</f>
        <v>2.3129228114504831E-2</v>
      </c>
      <c r="AJ40" s="429">
        <f>StockValueR!AJ92</f>
        <v>2.1857661789384614E-2</v>
      </c>
      <c r="AK40" s="429">
        <f>StockValueR!AK92</f>
        <v>2.0587409772505828E-2</v>
      </c>
      <c r="AL40" s="429">
        <f>StockValueR!AL92</f>
        <v>1.9318552895518183E-2</v>
      </c>
      <c r="AM40" s="429">
        <f>StockValueR!AM93</f>
        <v>2.0543439547260903E-2</v>
      </c>
      <c r="AN40" s="429">
        <f>StockValueR!AN92</f>
        <v>2.1156567954806468E-2</v>
      </c>
      <c r="AO40" s="429">
        <f>StockValueR!AO92</f>
        <v>2.1156567954806468E-2</v>
      </c>
      <c r="AP40" s="429">
        <f>StockValueR!AP92</f>
        <v>2.1156567954806468E-2</v>
      </c>
      <c r="AQ40" s="429">
        <f>StockValueR!AQ92</f>
        <v>2.1156567954806468E-2</v>
      </c>
      <c r="AR40" s="429">
        <f>StockValueR!AR92</f>
        <v>2.1156567954806468E-2</v>
      </c>
      <c r="AS40" s="429">
        <f>StockValueR!AS92</f>
        <v>2.1156567954806468E-2</v>
      </c>
      <c r="AT40" s="429">
        <f>StockValueR!AT92</f>
        <v>2.1156567954806468E-2</v>
      </c>
      <c r="AU40" s="429">
        <f>StockValueR!AU92</f>
        <v>2.1156567954806468E-2</v>
      </c>
      <c r="AV40" s="429">
        <f>StockValueR!AV92</f>
        <v>2.1156567954806468E-2</v>
      </c>
      <c r="AW40" s="429">
        <f>StockValueR!AW92</f>
        <v>2.1156567954806468E-2</v>
      </c>
      <c r="AX40" s="429">
        <f>StockValueR!AX92</f>
        <v>2.1156567954806468E-2</v>
      </c>
      <c r="AY40" s="429">
        <f>StockValueR!AY92</f>
        <v>2.1156567954806468E-2</v>
      </c>
      <c r="AZ40" s="429">
        <f>StockValueR!AZ92</f>
        <v>2.1156567954806468E-2</v>
      </c>
    </row>
    <row r="41" spans="1:52" x14ac:dyDescent="0.25">
      <c r="A41" s="422"/>
      <c r="B41" s="281"/>
      <c r="C41" s="281"/>
      <c r="D41" s="281"/>
      <c r="E41" s="180" t="str">
        <f>StockValueR!E93</f>
        <v>27 MPH</v>
      </c>
      <c r="F41" s="427"/>
      <c r="G41" s="328"/>
      <c r="I41" s="429">
        <f>StockValueR!I93</f>
        <v>0</v>
      </c>
      <c r="J41" s="429">
        <f>StockValueR!J93</f>
        <v>0</v>
      </c>
      <c r="K41" s="429">
        <f>StockValueR!K93</f>
        <v>5.6986398765995261E-2</v>
      </c>
      <c r="L41" s="429">
        <f>StockValueR!L93</f>
        <v>5.5021023544104194E-2</v>
      </c>
      <c r="M41" s="429">
        <f>StockValueR!M93</f>
        <v>5.3123431158933261E-2</v>
      </c>
      <c r="N41" s="429">
        <f>StockValueR!N93</f>
        <v>5.1291283882346543E-2</v>
      </c>
      <c r="O41" s="429">
        <f>StockValueR!O93</f>
        <v>4.9522324610937071E-2</v>
      </c>
      <c r="P41" s="429">
        <f>StockValueR!P93</f>
        <v>4.7814374085401144E-2</v>
      </c>
      <c r="Q41" s="429">
        <f>StockValueR!Q93</f>
        <v>4.6165328205812192E-2</v>
      </c>
      <c r="R41" s="429">
        <f>StockValueR!R93</f>
        <v>4.4573155439486888E-2</v>
      </c>
      <c r="S41" s="429">
        <f>StockValueR!S93</f>
        <v>4.3035894318250001E-2</v>
      </c>
      <c r="T41" s="429">
        <f>StockValueR!T93</f>
        <v>4.1551651022014864E-2</v>
      </c>
      <c r="U41" s="429">
        <f>StockValueR!U93</f>
        <v>4.0118597045702482E-2</v>
      </c>
      <c r="V41" s="429">
        <f>StockValueR!V93</f>
        <v>3.8734966946625128E-2</v>
      </c>
      <c r="W41" s="429">
        <f>StockValueR!W93</f>
        <v>3.7399056169559249E-2</v>
      </c>
      <c r="X41" s="429">
        <f>StockValueR!X93</f>
        <v>3.6109218946828406E-2</v>
      </c>
      <c r="Y41" s="429">
        <f>StockValueR!Y93</f>
        <v>3.4863866270809091E-2</v>
      </c>
      <c r="Z41" s="429">
        <f>StockValueR!Z93</f>
        <v>3.3619296610950533E-2</v>
      </c>
      <c r="AA41" s="429">
        <f>StockValueR!AA93</f>
        <v>3.2375538270785306E-2</v>
      </c>
      <c r="AB41" s="429">
        <f>StockValueR!AB93</f>
        <v>3.1132621711453808E-2</v>
      </c>
      <c r="AC41" s="429">
        <f>StockValueR!AC93</f>
        <v>2.9890579810765119E-2</v>
      </c>
      <c r="AD41" s="429">
        <f>StockValueR!AD93</f>
        <v>2.86494481658221E-2</v>
      </c>
      <c r="AE41" s="429">
        <f>StockValueR!AE93</f>
        <v>2.7409265448841976E-2</v>
      </c>
      <c r="AF41" s="429">
        <f>StockValueR!AF93</f>
        <v>2.6170073828495302E-2</v>
      </c>
      <c r="AG41" s="429">
        <f>StockValueR!AG93</f>
        <v>2.4931919472704268E-2</v>
      </c>
      <c r="AH41" s="429">
        <f>StockValueR!AH93</f>
        <v>2.3694853153770522E-2</v>
      </c>
      <c r="AI41" s="429">
        <f>StockValueR!AI93</f>
        <v>2.2458930983519431E-2</v>
      </c>
      <c r="AJ41" s="429">
        <f>StockValueR!AJ93</f>
        <v>2.122421531573054E-2</v>
      </c>
      <c r="AK41" s="429">
        <f>StockValueR!AK93</f>
        <v>1.9990775866842656E-2</v>
      </c>
      <c r="AL41" s="429">
        <f>StockValueR!AL93</f>
        <v>1.8758691125961988E-2</v>
      </c>
      <c r="AM41" s="429">
        <f>StockValueR!AM94</f>
        <v>1.9948079921728677E-2</v>
      </c>
      <c r="AN41" s="429">
        <f>StockValueR!AN93</f>
        <v>2.0543439547260903E-2</v>
      </c>
      <c r="AO41" s="429">
        <f>StockValueR!AO93</f>
        <v>2.0543439547260903E-2</v>
      </c>
      <c r="AP41" s="429">
        <f>StockValueR!AP93</f>
        <v>2.0543439547260903E-2</v>
      </c>
      <c r="AQ41" s="429">
        <f>StockValueR!AQ93</f>
        <v>2.0543439547260903E-2</v>
      </c>
      <c r="AR41" s="429">
        <f>StockValueR!AR93</f>
        <v>2.0543439547260903E-2</v>
      </c>
      <c r="AS41" s="429">
        <f>StockValueR!AS93</f>
        <v>2.0543439547260903E-2</v>
      </c>
      <c r="AT41" s="429">
        <f>StockValueR!AT93</f>
        <v>2.0543439547260903E-2</v>
      </c>
      <c r="AU41" s="429">
        <f>StockValueR!AU93</f>
        <v>2.0543439547260903E-2</v>
      </c>
      <c r="AV41" s="429">
        <f>StockValueR!AV93</f>
        <v>2.0543439547260903E-2</v>
      </c>
      <c r="AW41" s="429">
        <f>StockValueR!AW93</f>
        <v>2.0543439547260903E-2</v>
      </c>
      <c r="AX41" s="429">
        <f>StockValueR!AX93</f>
        <v>2.0543439547260903E-2</v>
      </c>
      <c r="AY41" s="429">
        <f>StockValueR!AY93</f>
        <v>2.0543439547260903E-2</v>
      </c>
      <c r="AZ41" s="429">
        <f>StockValueR!AZ93</f>
        <v>2.0543439547260903E-2</v>
      </c>
    </row>
    <row r="42" spans="1:52" x14ac:dyDescent="0.25">
      <c r="A42" s="422"/>
      <c r="B42" s="281"/>
      <c r="C42" s="281"/>
      <c r="D42" s="281"/>
      <c r="E42" s="180" t="str">
        <f>StockValueR!E94</f>
        <v>28 MPH</v>
      </c>
      <c r="F42" s="427"/>
      <c r="G42" s="328"/>
      <c r="I42" s="429">
        <f>StockValueR!I94</f>
        <v>0</v>
      </c>
      <c r="J42" s="429">
        <f>StockValueR!J94</f>
        <v>0</v>
      </c>
      <c r="K42" s="429">
        <f>StockValueR!K94</f>
        <v>5.5334903116899994E-2</v>
      </c>
      <c r="L42" s="429">
        <f>StockValueR!L94</f>
        <v>5.3426485497139936E-2</v>
      </c>
      <c r="M42" s="429">
        <f>StockValueR!M94</f>
        <v>5.1583886332030773E-2</v>
      </c>
      <c r="N42" s="429">
        <f>StockValueR!N94</f>
        <v>4.9804835642020963E-2</v>
      </c>
      <c r="O42" s="429">
        <f>StockValueR!O94</f>
        <v>4.8087141735741086E-2</v>
      </c>
      <c r="P42" s="429">
        <f>StockValueR!P94</f>
        <v>4.6428688509962159E-2</v>
      </c>
      <c r="Q42" s="429">
        <f>StockValueR!Q94</f>
        <v>4.4827432842674264E-2</v>
      </c>
      <c r="R42" s="429">
        <f>StockValueR!R94</f>
        <v>4.3281402076074046E-2</v>
      </c>
      <c r="S42" s="429">
        <f>StockValueR!S94</f>
        <v>4.1788691586360151E-2</v>
      </c>
      <c r="T42" s="429">
        <f>StockValueR!T94</f>
        <v>4.0347462437342788E-2</v>
      </c>
      <c r="U42" s="429">
        <f>StockValueR!U94</f>
        <v>3.8955939114976745E-2</v>
      </c>
      <c r="V42" s="429">
        <f>StockValueR!V94</f>
        <v>3.7612407340026986E-2</v>
      </c>
      <c r="W42" s="429">
        <f>StockValueR!W94</f>
        <v>3.63152119561721E-2</v>
      </c>
      <c r="X42" s="429">
        <f>StockValueR!X94</f>
        <v>3.5062754890943897E-2</v>
      </c>
      <c r="Y42" s="429">
        <f>StockValueR!Y94</f>
        <v>3.3853493186991102E-2</v>
      </c>
      <c r="Z42" s="429">
        <f>StockValueR!Z94</f>
        <v>3.2644991806981077E-2</v>
      </c>
      <c r="AA42" s="429">
        <f>StockValueR!AA94</f>
        <v>3.1437278234195232E-2</v>
      </c>
      <c r="AB42" s="429">
        <f>StockValueR!AB94</f>
        <v>3.0230382046994169E-2</v>
      </c>
      <c r="AC42" s="429">
        <f>StockValueR!AC94</f>
        <v>2.9024335170370858E-2</v>
      </c>
      <c r="AD42" s="429">
        <f>StockValueR!AD94</f>
        <v>2.7819172169805506E-2</v>
      </c>
      <c r="AE42" s="429">
        <f>StockValueR!AE94</f>
        <v>2.6614930596774243E-2</v>
      </c>
      <c r="AF42" s="429">
        <f>StockValueR!AF94</f>
        <v>2.5411651397877492E-2</v>
      </c>
      <c r="AG42" s="429">
        <f>StockValueR!AG94</f>
        <v>2.4209379403066906E-2</v>
      </c>
      <c r="AH42" s="429">
        <f>StockValueR!AH94</f>
        <v>2.3008163913236273E-2</v>
      </c>
      <c r="AI42" s="429">
        <f>StockValueR!AI94</f>
        <v>2.1808059414060898E-2</v>
      </c>
      <c r="AJ42" s="429">
        <f>StockValueR!AJ94</f>
        <v>2.0609126452275178E-2</v>
      </c>
      <c r="AK42" s="429">
        <f>StockValueR!AK94</f>
        <v>1.9411432723899051E-2</v>
      </c>
      <c r="AL42" s="429">
        <f>StockValueR!AL94</f>
        <v>1.8215054443383366E-2</v>
      </c>
      <c r="AM42" s="429">
        <f>StockValueR!AM95</f>
        <v>1.9369974129611174E-2</v>
      </c>
      <c r="AN42" s="429">
        <f>StockValueR!AN94</f>
        <v>1.9948079921728677E-2</v>
      </c>
      <c r="AO42" s="429">
        <f>StockValueR!AO94</f>
        <v>1.9948079921728677E-2</v>
      </c>
      <c r="AP42" s="429">
        <f>StockValueR!AP94</f>
        <v>1.9948079921728677E-2</v>
      </c>
      <c r="AQ42" s="429">
        <f>StockValueR!AQ94</f>
        <v>1.9948079921728677E-2</v>
      </c>
      <c r="AR42" s="429">
        <f>StockValueR!AR94</f>
        <v>1.9948079921728677E-2</v>
      </c>
      <c r="AS42" s="429">
        <f>StockValueR!AS94</f>
        <v>1.9948079921728677E-2</v>
      </c>
      <c r="AT42" s="429">
        <f>StockValueR!AT94</f>
        <v>1.9948079921728677E-2</v>
      </c>
      <c r="AU42" s="429">
        <f>StockValueR!AU94</f>
        <v>1.9948079921728677E-2</v>
      </c>
      <c r="AV42" s="429">
        <f>StockValueR!AV94</f>
        <v>1.9948079921728677E-2</v>
      </c>
      <c r="AW42" s="429">
        <f>StockValueR!AW94</f>
        <v>1.9948079921728677E-2</v>
      </c>
      <c r="AX42" s="429">
        <f>StockValueR!AX94</f>
        <v>1.9948079921728677E-2</v>
      </c>
      <c r="AY42" s="429">
        <f>StockValueR!AY94</f>
        <v>1.9948079921728677E-2</v>
      </c>
      <c r="AZ42" s="429">
        <f>StockValueR!AZ94</f>
        <v>1.9948079921728677E-2</v>
      </c>
    </row>
    <row r="43" spans="1:52" x14ac:dyDescent="0.25">
      <c r="A43" s="422"/>
      <c r="B43" s="281"/>
      <c r="C43" s="281"/>
      <c r="D43" s="281"/>
      <c r="E43" s="180" t="str">
        <f>StockValueR!E95</f>
        <v>29 MPH</v>
      </c>
      <c r="F43" s="427"/>
      <c r="G43" s="328"/>
      <c r="I43" s="429">
        <f>StockValueR!I95</f>
        <v>0</v>
      </c>
      <c r="J43" s="429">
        <f>StockValueR!J95</f>
        <v>0</v>
      </c>
      <c r="K43" s="429">
        <f>StockValueR!K95</f>
        <v>5.373126867570769E-2</v>
      </c>
      <c r="L43" s="429">
        <f>StockValueR!L95</f>
        <v>5.1878157996971097E-2</v>
      </c>
      <c r="M43" s="429">
        <f>StockValueR!M95</f>
        <v>5.0088958319636202E-2</v>
      </c>
      <c r="N43" s="429">
        <f>StockValueR!N95</f>
        <v>4.8361465449346427E-2</v>
      </c>
      <c r="O43" s="429">
        <f>StockValueR!O95</f>
        <v>4.6693551211094836E-2</v>
      </c>
      <c r="P43" s="429">
        <f>StockValueR!P95</f>
        <v>4.5083160827431072E-2</v>
      </c>
      <c r="Q43" s="429">
        <f>StockValueR!Q95</f>
        <v>4.3528310387089951E-2</v>
      </c>
      <c r="R43" s="429">
        <f>StockValueR!R95</f>
        <v>4.2027084400923252E-2</v>
      </c>
      <c r="S43" s="429">
        <f>StockValueR!S95</f>
        <v>4.0577633442123819E-2</v>
      </c>
      <c r="T43" s="429">
        <f>StockValueR!T95</f>
        <v>3.9178171867834684E-2</v>
      </c>
      <c r="U43" s="429">
        <f>StockValueR!U95</f>
        <v>3.7826975619336546E-2</v>
      </c>
      <c r="V43" s="429">
        <f>StockValueR!V95</f>
        <v>3.6522380098103435E-2</v>
      </c>
      <c r="W43" s="429">
        <f>StockValueR!W95</f>
        <v>3.5262778115110041E-2</v>
      </c>
      <c r="X43" s="429">
        <f>StockValueR!X95</f>
        <v>3.4046617910864344E-2</v>
      </c>
      <c r="Y43" s="429">
        <f>StockValueR!Y95</f>
        <v>3.2872401243726319E-2</v>
      </c>
      <c r="Z43" s="429">
        <f>StockValueR!Z95</f>
        <v>3.1698922865945438E-2</v>
      </c>
      <c r="AA43" s="429">
        <f>StockValueR!AA95</f>
        <v>3.0526209464323228E-2</v>
      </c>
      <c r="AB43" s="429">
        <f>StockValueR!AB95</f>
        <v>2.9354289760023935E-2</v>
      </c>
      <c r="AC43" s="429">
        <f>StockValueR!AC95</f>
        <v>2.8183194752837527E-2</v>
      </c>
      <c r="AD43" s="429">
        <f>StockValueR!AD95</f>
        <v>2.7012958006518512E-2</v>
      </c>
      <c r="AE43" s="429">
        <f>StockValueR!AE95</f>
        <v>2.5843615984281594E-2</v>
      </c>
      <c r="AF43" s="429">
        <f>StockValueR!AF95</f>
        <v>2.46752084460733E-2</v>
      </c>
      <c r="AG43" s="429">
        <f>StockValueR!AG95</f>
        <v>2.3507778922649825E-2</v>
      </c>
      <c r="AH43" s="429">
        <f>StockValueR!AH95</f>
        <v>2.2341375286139269E-2</v>
      </c>
      <c r="AI43" s="429">
        <f>StockValueR!AI95</f>
        <v>2.1176050443193557E-2</v>
      </c>
      <c r="AJ43" s="429">
        <f>StockValueR!AJ95</f>
        <v>2.0011863185871049E-2</v>
      </c>
      <c r="AK43" s="429">
        <f>StockValueR!AK95</f>
        <v>1.8848879248325609E-2</v>
      </c>
      <c r="AL43" s="429">
        <f>StockValueR!AL95</f>
        <v>1.7687172636273431E-2</v>
      </c>
      <c r="AM43" s="429">
        <f>StockValueR!AM96</f>
        <v>2.0313754466523299E-2</v>
      </c>
      <c r="AN43" s="429">
        <f>StockValueR!AN95</f>
        <v>1.9369974129611174E-2</v>
      </c>
      <c r="AO43" s="429">
        <f>StockValueR!AO95</f>
        <v>1.9369974129611174E-2</v>
      </c>
      <c r="AP43" s="429">
        <f>StockValueR!AP95</f>
        <v>1.9369974129611174E-2</v>
      </c>
      <c r="AQ43" s="429">
        <f>StockValueR!AQ95</f>
        <v>1.9369974129611174E-2</v>
      </c>
      <c r="AR43" s="429">
        <f>StockValueR!AR95</f>
        <v>1.9369974129611174E-2</v>
      </c>
      <c r="AS43" s="429">
        <f>StockValueR!AS95</f>
        <v>1.9369974129611174E-2</v>
      </c>
      <c r="AT43" s="429">
        <f>StockValueR!AT95</f>
        <v>1.9369974129611174E-2</v>
      </c>
      <c r="AU43" s="429">
        <f>StockValueR!AU95</f>
        <v>1.9369974129611174E-2</v>
      </c>
      <c r="AV43" s="429">
        <f>StockValueR!AV95</f>
        <v>1.9369974129611174E-2</v>
      </c>
      <c r="AW43" s="429">
        <f>StockValueR!AW95</f>
        <v>1.9369974129611174E-2</v>
      </c>
      <c r="AX43" s="429">
        <f>StockValueR!AX95</f>
        <v>1.9369974129611174E-2</v>
      </c>
      <c r="AY43" s="429">
        <f>StockValueR!AY95</f>
        <v>1.9369974129611174E-2</v>
      </c>
      <c r="AZ43" s="429">
        <f>StockValueR!AZ95</f>
        <v>1.9369974129611174E-2</v>
      </c>
    </row>
    <row r="44" spans="1:52" x14ac:dyDescent="0.25">
      <c r="A44" s="422"/>
      <c r="B44" s="281"/>
      <c r="C44" s="281"/>
      <c r="D44" s="281"/>
      <c r="E44" s="180" t="str">
        <f>StockValueR!E96</f>
        <v>30 MPH</v>
      </c>
      <c r="F44" s="427"/>
      <c r="G44" s="328"/>
      <c r="I44" s="429">
        <f>StockValueR!I96</f>
        <v>0</v>
      </c>
      <c r="J44" s="429">
        <f>StockValueR!J96</f>
        <v>0</v>
      </c>
      <c r="K44" s="429">
        <f>StockValueR!K96</f>
        <v>5.6111853757807202E-2</v>
      </c>
      <c r="L44" s="429">
        <f>StockValueR!L96</f>
        <v>5.4176640278485261E-2</v>
      </c>
      <c r="M44" s="429">
        <f>StockValueR!M96</f>
        <v>5.2308169402726444E-2</v>
      </c>
      <c r="N44" s="429">
        <f>StockValueR!N96</f>
        <v>5.0504139278472582E-2</v>
      </c>
      <c r="O44" s="429">
        <f>StockValueR!O96</f>
        <v>4.8762327441082449E-2</v>
      </c>
      <c r="P44" s="429">
        <f>StockValueR!P96</f>
        <v>4.7080588075379119E-2</v>
      </c>
      <c r="Q44" s="429">
        <f>StockValueR!Q96</f>
        <v>4.5456849372125165E-2</v>
      </c>
      <c r="R44" s="429">
        <f>StockValueR!R96</f>
        <v>4.3889110975669068E-2</v>
      </c>
      <c r="S44" s="429">
        <f>StockValueR!S96</f>
        <v>4.2375441519618459E-2</v>
      </c>
      <c r="T44" s="429">
        <f>StockValueR!T96</f>
        <v>4.0913976247504293E-2</v>
      </c>
      <c r="U44" s="429">
        <f>StockValueR!U96</f>
        <v>3.9502914715504711E-2</v>
      </c>
      <c r="V44" s="429">
        <f>StockValueR!V96</f>
        <v>3.8140518574398555E-2</v>
      </c>
      <c r="W44" s="429">
        <f>StockValueR!W96</f>
        <v>3.6825109428015909E-2</v>
      </c>
      <c r="X44" s="429">
        <f>StockValueR!X96</f>
        <v>3.5555066765547531E-2</v>
      </c>
      <c r="Y44" s="429">
        <f>StockValueR!Y96</f>
        <v>3.4328825965165746E-2</v>
      </c>
      <c r="Z44" s="429">
        <f>StockValueR!Z96</f>
        <v>3.3103356164342693E-2</v>
      </c>
      <c r="AA44" s="429">
        <f>StockValueR!AA96</f>
        <v>3.1878685232249175E-2</v>
      </c>
      <c r="AB44" s="429">
        <f>StockValueR!AB96</f>
        <v>3.0654843162551973E-2</v>
      </c>
      <c r="AC44" s="429">
        <f>StockValueR!AC96</f>
        <v>2.9431862328498992E-2</v>
      </c>
      <c r="AD44" s="429">
        <f>StockValueR!AD96</f>
        <v>2.8209777780900138E-2</v>
      </c>
      <c r="AE44" s="429">
        <f>StockValueR!AE96</f>
        <v>2.6988627598487247E-2</v>
      </c>
      <c r="AF44" s="429">
        <f>StockValueR!AF96</f>
        <v>2.576845330278698E-2</v>
      </c>
      <c r="AG44" s="429">
        <f>StockValueR!AG96</f>
        <v>2.4549300353202887E-2</v>
      </c>
      <c r="AH44" s="429">
        <f>StockValueR!AH96</f>
        <v>2.33312187428566E-2</v>
      </c>
      <c r="AI44" s="429">
        <f>StockValueR!AI96</f>
        <v>2.2114263722450161E-2</v>
      </c>
      <c r="AJ44" s="429">
        <f>StockValueR!AJ96</f>
        <v>2.0898496688847308E-2</v>
      </c>
      <c r="AK44" s="429">
        <f>StockValueR!AK96</f>
        <v>1.9683986288579543E-2</v>
      </c>
      <c r="AL44" s="429">
        <f>StockValueR!AL96</f>
        <v>1.8470809806215557E-2</v>
      </c>
      <c r="AM44" s="429">
        <f>StockValueR!AM97</f>
        <v>1.9725051234792301E-2</v>
      </c>
      <c r="AN44" s="429">
        <f>StockValueR!AN96</f>
        <v>2.0313754466523299E-2</v>
      </c>
      <c r="AO44" s="429">
        <f>StockValueR!AO96</f>
        <v>2.0313754466523299E-2</v>
      </c>
      <c r="AP44" s="429">
        <f>StockValueR!AP96</f>
        <v>2.0313754466523299E-2</v>
      </c>
      <c r="AQ44" s="429">
        <f>StockValueR!AQ96</f>
        <v>2.0313754466523299E-2</v>
      </c>
      <c r="AR44" s="429">
        <f>StockValueR!AR96</f>
        <v>2.0313754466523299E-2</v>
      </c>
      <c r="AS44" s="429">
        <f>StockValueR!AS96</f>
        <v>2.0313754466523299E-2</v>
      </c>
      <c r="AT44" s="429">
        <f>StockValueR!AT96</f>
        <v>2.0313754466523299E-2</v>
      </c>
      <c r="AU44" s="429">
        <f>StockValueR!AU96</f>
        <v>2.0313754466523299E-2</v>
      </c>
      <c r="AV44" s="429">
        <f>StockValueR!AV96</f>
        <v>2.0313754466523299E-2</v>
      </c>
      <c r="AW44" s="429">
        <f>StockValueR!AW96</f>
        <v>2.0313754466523299E-2</v>
      </c>
      <c r="AX44" s="429">
        <f>StockValueR!AX96</f>
        <v>2.0313754466523299E-2</v>
      </c>
      <c r="AY44" s="429">
        <f>StockValueR!AY96</f>
        <v>2.0313754466523299E-2</v>
      </c>
      <c r="AZ44" s="429">
        <f>StockValueR!AZ96</f>
        <v>2.0313754466523299E-2</v>
      </c>
    </row>
    <row r="45" spans="1:52" x14ac:dyDescent="0.25">
      <c r="A45" s="422"/>
      <c r="B45" s="281"/>
      <c r="C45" s="281"/>
      <c r="D45" s="281"/>
      <c r="E45" s="180" t="str">
        <f>StockValueR!E97</f>
        <v>31 MPH</v>
      </c>
      <c r="F45" s="427"/>
      <c r="G45" s="328"/>
      <c r="I45" s="429">
        <f>StockValueR!I97</f>
        <v>0</v>
      </c>
      <c r="J45" s="429">
        <f>StockValueR!J97</f>
        <v>0</v>
      </c>
      <c r="K45" s="429">
        <f>StockValueR!K97</f>
        <v>5.4485702880573923E-2</v>
      </c>
      <c r="L45" s="429">
        <f>StockValueR!L97</f>
        <v>5.2606572900304002E-2</v>
      </c>
      <c r="M45" s="429">
        <f>StockValueR!M97</f>
        <v>5.0792251288029062E-2</v>
      </c>
      <c r="N45" s="429">
        <f>StockValueR!N97</f>
        <v>4.9040502900567801E-2</v>
      </c>
      <c r="O45" s="429">
        <f>StockValueR!O97</f>
        <v>4.7349169681467004E-2</v>
      </c>
      <c r="P45" s="429">
        <f>StockValueR!P97</f>
        <v>4.5716168002396161E-2</v>
      </c>
      <c r="Q45" s="429">
        <f>StockValueR!Q97</f>
        <v>4.4139486096233443E-2</v>
      </c>
      <c r="R45" s="429">
        <f>StockValueR!R97</f>
        <v>4.26171815786806E-2</v>
      </c>
      <c r="S45" s="429">
        <f>StockValueR!S97</f>
        <v>4.1147379055353726E-2</v>
      </c>
      <c r="T45" s="429">
        <f>StockValueR!T97</f>
        <v>3.9728267811401811E-2</v>
      </c>
      <c r="U45" s="429">
        <f>StockValueR!U97</f>
        <v>3.8358099580806874E-2</v>
      </c>
      <c r="V45" s="429">
        <f>StockValueR!V97</f>
        <v>3.703518639261761E-2</v>
      </c>
      <c r="W45" s="429">
        <f>StockValueR!W97</f>
        <v>3.5757898491463172E-2</v>
      </c>
      <c r="X45" s="429">
        <f>StockValueR!X97</f>
        <v>3.4524662329785356E-2</v>
      </c>
      <c r="Y45" s="429">
        <f>StockValueR!Y97</f>
        <v>3.3333958629315597E-2</v>
      </c>
      <c r="Z45" s="429">
        <f>StockValueR!Z97</f>
        <v>3.2144003584434006E-2</v>
      </c>
      <c r="AA45" s="429">
        <f>StockValueR!AA97</f>
        <v>3.0954824256648226E-2</v>
      </c>
      <c r="AB45" s="429">
        <f>StockValueR!AB97</f>
        <v>2.9766449770392896E-2</v>
      </c>
      <c r="AC45" s="429">
        <f>StockValueR!AC97</f>
        <v>2.8578911560722255E-2</v>
      </c>
      <c r="AD45" s="429">
        <f>StockValueR!AD97</f>
        <v>2.7392243662655399E-2</v>
      </c>
      <c r="AE45" s="429">
        <f>StockValueR!AE97</f>
        <v>2.6206483051382602E-2</v>
      </c>
      <c r="AF45" s="429">
        <f>StockValueR!AF97</f>
        <v>2.5021670045114949E-2</v>
      </c>
      <c r="AG45" s="429">
        <f>StockValueR!AG97</f>
        <v>2.3837848785818704E-2</v>
      </c>
      <c r="AH45" s="429">
        <f>StockValueR!AH97</f>
        <v>2.2655067817788671E-2</v>
      </c>
      <c r="AI45" s="429">
        <f>StockValueR!AI97</f>
        <v>2.1473380790532647E-2</v>
      </c>
      <c r="AJ45" s="429">
        <f>StockValueR!AJ97</f>
        <v>2.0292847321601134E-2</v>
      </c>
      <c r="AK45" s="429">
        <f>StockValueR!AK97</f>
        <v>1.9113534068113242E-2</v>
      </c>
      <c r="AL45" s="429">
        <f>StockValueR!AL97</f>
        <v>1.7935516074890433E-2</v>
      </c>
      <c r="AM45" s="429">
        <f>StockValueR!AM98</f>
        <v>1.9153408930701325E-2</v>
      </c>
      <c r="AN45" s="429">
        <f>StockValueR!AN97</f>
        <v>1.9725051234792301E-2</v>
      </c>
      <c r="AO45" s="429">
        <f>StockValueR!AO97</f>
        <v>1.9725051234792301E-2</v>
      </c>
      <c r="AP45" s="429">
        <f>StockValueR!AP97</f>
        <v>1.9725051234792301E-2</v>
      </c>
      <c r="AQ45" s="429">
        <f>StockValueR!AQ97</f>
        <v>1.9725051234792301E-2</v>
      </c>
      <c r="AR45" s="429">
        <f>StockValueR!AR97</f>
        <v>1.9725051234792301E-2</v>
      </c>
      <c r="AS45" s="429">
        <f>StockValueR!AS97</f>
        <v>1.9725051234792301E-2</v>
      </c>
      <c r="AT45" s="429">
        <f>StockValueR!AT97</f>
        <v>1.9725051234792301E-2</v>
      </c>
      <c r="AU45" s="429">
        <f>StockValueR!AU97</f>
        <v>1.9725051234792301E-2</v>
      </c>
      <c r="AV45" s="429">
        <f>StockValueR!AV97</f>
        <v>1.9725051234792301E-2</v>
      </c>
      <c r="AW45" s="429">
        <f>StockValueR!AW97</f>
        <v>1.9725051234792301E-2</v>
      </c>
      <c r="AX45" s="429">
        <f>StockValueR!AX97</f>
        <v>1.9725051234792301E-2</v>
      </c>
      <c r="AY45" s="429">
        <f>StockValueR!AY97</f>
        <v>1.9725051234792301E-2</v>
      </c>
      <c r="AZ45" s="429">
        <f>StockValueR!AZ97</f>
        <v>1.9725051234792301E-2</v>
      </c>
    </row>
    <row r="46" spans="1:52" x14ac:dyDescent="0.25">
      <c r="A46" s="422"/>
      <c r="B46" s="281"/>
      <c r="C46" s="281"/>
      <c r="D46" s="281"/>
      <c r="E46" s="180" t="str">
        <f>StockValueR!E98</f>
        <v>32 MPH</v>
      </c>
      <c r="F46" s="427"/>
      <c r="G46" s="328"/>
      <c r="I46" s="429">
        <f>StockValueR!I98</f>
        <v>0</v>
      </c>
      <c r="J46" s="429">
        <f>StockValueR!J98</f>
        <v>0</v>
      </c>
      <c r="K46" s="429">
        <f>StockValueR!K98</f>
        <v>5.2906678706495749E-2</v>
      </c>
      <c r="L46" s="429">
        <f>StockValueR!L98</f>
        <v>5.1082006896134818E-2</v>
      </c>
      <c r="M46" s="429">
        <f>StockValueR!M98</f>
        <v>4.93202652733594E-2</v>
      </c>
      <c r="N46" s="429">
        <f>StockValueR!N98</f>
        <v>4.7619283470606913E-2</v>
      </c>
      <c r="O46" s="429">
        <f>StockValueR!O98</f>
        <v>4.5976965973029166E-2</v>
      </c>
      <c r="P46" s="429">
        <f>StockValueR!P98</f>
        <v>4.4391289536934719E-2</v>
      </c>
      <c r="Q46" s="429">
        <f>StockValueR!Q98</f>
        <v>4.2860300697265423E-2</v>
      </c>
      <c r="R46" s="429">
        <f>StockValueR!R98</f>
        <v>4.1382113361036144E-2</v>
      </c>
      <c r="S46" s="429">
        <f>StockValueR!S98</f>
        <v>3.9954906483773367E-2</v>
      </c>
      <c r="T46" s="429">
        <f>StockValueR!T98</f>
        <v>3.8576921826089738E-2</v>
      </c>
      <c r="U46" s="429">
        <f>StockValueR!U98</f>
        <v>3.7246461787631101E-2</v>
      </c>
      <c r="V46" s="429">
        <f>StockValueR!V98</f>
        <v>3.59618873157274E-2</v>
      </c>
      <c r="W46" s="429">
        <f>StockValueR!W98</f>
        <v>3.4721615886171044E-2</v>
      </c>
      <c r="X46" s="429">
        <f>StockValueR!X98</f>
        <v>3.3524119553635288E-2</v>
      </c>
      <c r="Y46" s="429">
        <f>StockValueR!Y98</f>
        <v>3.2367923069330604E-2</v>
      </c>
      <c r="Z46" s="429">
        <f>StockValueR!Z98</f>
        <v>3.1212453544183481E-2</v>
      </c>
      <c r="AA46" s="429">
        <f>StockValueR!AA98</f>
        <v>3.0057737255444906E-2</v>
      </c>
      <c r="AB46" s="429">
        <f>StockValueR!AB98</f>
        <v>2.8903802483508174E-2</v>
      </c>
      <c r="AC46" s="429">
        <f>StockValueR!AC98</f>
        <v>2.77506797524232E-2</v>
      </c>
      <c r="AD46" s="429">
        <f>StockValueR!AD98</f>
        <v>2.6598402110856425E-2</v>
      </c>
      <c r="AE46" s="429">
        <f>StockValueR!AE98</f>
        <v>2.5447005462437763E-2</v>
      </c>
      <c r="AF46" s="429">
        <f>StockValueR!AF98</f>
        <v>2.4296528956935449E-2</v>
      </c>
      <c r="AG46" s="429">
        <f>StockValueR!AG98</f>
        <v>2.3147015457058471E-2</v>
      </c>
      <c r="AH46" s="429">
        <f>StockValueR!AH98</f>
        <v>2.1998512100262577E-2</v>
      </c>
      <c r="AI46" s="429">
        <f>StockValueR!AI98</f>
        <v>2.0851070981264756E-2</v>
      </c>
      <c r="AJ46" s="429">
        <f>StockValueR!AJ98</f>
        <v>1.9704749989867709E-2</v>
      </c>
      <c r="AK46" s="429">
        <f>StockValueR!AK98</f>
        <v>1.8559613851432361E-2</v>
      </c>
      <c r="AL46" s="429">
        <f>StockValueR!AL98</f>
        <v>1.7415735435941989E-2</v>
      </c>
      <c r="AM46" s="429">
        <f>StockValueR!AM99</f>
        <v>1.8598333119641812E-2</v>
      </c>
      <c r="AN46" s="429">
        <f>StockValueR!AN98</f>
        <v>1.9153408930701325E-2</v>
      </c>
      <c r="AO46" s="429">
        <f>StockValueR!AO98</f>
        <v>1.9153408930701325E-2</v>
      </c>
      <c r="AP46" s="429">
        <f>StockValueR!AP98</f>
        <v>1.9153408930701325E-2</v>
      </c>
      <c r="AQ46" s="429">
        <f>StockValueR!AQ98</f>
        <v>1.9153408930701325E-2</v>
      </c>
      <c r="AR46" s="429">
        <f>StockValueR!AR98</f>
        <v>1.9153408930701325E-2</v>
      </c>
      <c r="AS46" s="429">
        <f>StockValueR!AS98</f>
        <v>1.9153408930701325E-2</v>
      </c>
      <c r="AT46" s="429">
        <f>StockValueR!AT98</f>
        <v>1.9153408930701325E-2</v>
      </c>
      <c r="AU46" s="429">
        <f>StockValueR!AU98</f>
        <v>1.9153408930701325E-2</v>
      </c>
      <c r="AV46" s="429">
        <f>StockValueR!AV98</f>
        <v>1.9153408930701325E-2</v>
      </c>
      <c r="AW46" s="429">
        <f>StockValueR!AW98</f>
        <v>1.9153408930701325E-2</v>
      </c>
      <c r="AX46" s="429">
        <f>StockValueR!AX98</f>
        <v>1.9153408930701325E-2</v>
      </c>
      <c r="AY46" s="429">
        <f>StockValueR!AY98</f>
        <v>1.9153408930701325E-2</v>
      </c>
      <c r="AZ46" s="429">
        <f>StockValueR!AZ98</f>
        <v>1.9153408930701325E-2</v>
      </c>
    </row>
    <row r="47" spans="1:52" x14ac:dyDescent="0.25">
      <c r="A47" s="422"/>
      <c r="B47" s="281"/>
      <c r="C47" s="281"/>
      <c r="D47" s="281"/>
      <c r="E47" s="180" t="str">
        <f>StockValueR!E99</f>
        <v>33 MPH</v>
      </c>
      <c r="F47" s="427"/>
      <c r="G47" s="328"/>
      <c r="I47" s="429">
        <f>StockValueR!I99</f>
        <v>0</v>
      </c>
      <c r="J47" s="429">
        <f>StockValueR!J99</f>
        <v>0</v>
      </c>
      <c r="K47" s="429">
        <f>StockValueR!K99</f>
        <v>5.1373415479060554E-2</v>
      </c>
      <c r="L47" s="429">
        <f>StockValueR!L99</f>
        <v>4.9601623612354456E-2</v>
      </c>
      <c r="M47" s="429">
        <f>StockValueR!M99</f>
        <v>4.7890938183475257E-2</v>
      </c>
      <c r="N47" s="429">
        <f>StockValueR!N99</f>
        <v>4.6239251723247769E-2</v>
      </c>
      <c r="O47" s="429">
        <f>StockValueR!O99</f>
        <v>4.4644529445940391E-2</v>
      </c>
      <c r="P47" s="429">
        <f>StockValueR!P99</f>
        <v>4.3104806742522338E-2</v>
      </c>
      <c r="Q47" s="429">
        <f>StockValueR!Q99</f>
        <v>4.1618186760374813E-2</v>
      </c>
      <c r="R47" s="429">
        <f>StockValueR!R99</f>
        <v>4.0182838066474116E-2</v>
      </c>
      <c r="S47" s="429">
        <f>StockValueR!S99</f>
        <v>3.8796992391168267E-2</v>
      </c>
      <c r="T47" s="429">
        <f>StockValueR!T99</f>
        <v>3.7458942449767191E-2</v>
      </c>
      <c r="U47" s="429">
        <f>StockValueR!U99</f>
        <v>3.6167039839263108E-2</v>
      </c>
      <c r="V47" s="429">
        <f>StockValueR!V99</f>
        <v>3.4919693007589833E-2</v>
      </c>
      <c r="W47" s="429">
        <f>StockValueR!W99</f>
        <v>3.3715365292919207E-2</v>
      </c>
      <c r="X47" s="429">
        <f>StockValueR!X99</f>
        <v>3.2552573030579415E-2</v>
      </c>
      <c r="Y47" s="429">
        <f>StockValueR!Y99</f>
        <v>3.1429883725262633E-2</v>
      </c>
      <c r="Z47" s="429">
        <f>StockValueR!Z99</f>
        <v>3.0307900311446721E-2</v>
      </c>
      <c r="AA47" s="429">
        <f>StockValueR!AA99</f>
        <v>2.9186648304854172E-2</v>
      </c>
      <c r="AB47" s="429">
        <f>StockValueR!AB99</f>
        <v>2.806615516629769E-2</v>
      </c>
      <c r="AC47" s="429">
        <f>StockValueR!AC99</f>
        <v>2.6946450535224261E-2</v>
      </c>
      <c r="AD47" s="429">
        <f>StockValueR!AD99</f>
        <v>2.5827566502532675E-2</v>
      </c>
      <c r="AE47" s="429">
        <f>StockValueR!AE99</f>
        <v>2.4709537931346875E-2</v>
      </c>
      <c r="AF47" s="429">
        <f>StockValueR!AF99</f>
        <v>2.3592402836854324E-2</v>
      </c>
      <c r="AG47" s="429">
        <f>StockValueR!AG99</f>
        <v>2.2476202839580284E-2</v>
      </c>
      <c r="AH47" s="429">
        <f>StockValueR!AH99</f>
        <v>2.1360983710912378E-2</v>
      </c>
      <c r="AI47" s="429">
        <f>StockValueR!AI99</f>
        <v>2.0246796035835436E-2</v>
      </c>
      <c r="AJ47" s="429">
        <f>StockValueR!AJ99</f>
        <v>1.9133696026475393E-2</v>
      </c>
      <c r="AK47" s="429">
        <f>StockValueR!AK99</f>
        <v>1.8021746532418358E-2</v>
      </c>
      <c r="AL47" s="429">
        <f>StockValueR!AL99</f>
        <v>1.6911018311837365E-2</v>
      </c>
      <c r="AM47" s="429">
        <f>StockValueR!AM100</f>
        <v>1.8059343695978825E-2</v>
      </c>
      <c r="AN47" s="429">
        <f>StockValueR!AN99</f>
        <v>1.8598333119641812E-2</v>
      </c>
      <c r="AO47" s="429">
        <f>StockValueR!AO99</f>
        <v>1.8598333119641812E-2</v>
      </c>
      <c r="AP47" s="429">
        <f>StockValueR!AP99</f>
        <v>1.8598333119641812E-2</v>
      </c>
      <c r="AQ47" s="429">
        <f>StockValueR!AQ99</f>
        <v>1.8598333119641812E-2</v>
      </c>
      <c r="AR47" s="429">
        <f>StockValueR!AR99</f>
        <v>1.8598333119641812E-2</v>
      </c>
      <c r="AS47" s="429">
        <f>StockValueR!AS99</f>
        <v>1.8598333119641812E-2</v>
      </c>
      <c r="AT47" s="429">
        <f>StockValueR!AT99</f>
        <v>1.8598333119641812E-2</v>
      </c>
      <c r="AU47" s="429">
        <f>StockValueR!AU99</f>
        <v>1.8598333119641812E-2</v>
      </c>
      <c r="AV47" s="429">
        <f>StockValueR!AV99</f>
        <v>1.8598333119641812E-2</v>
      </c>
      <c r="AW47" s="429">
        <f>StockValueR!AW99</f>
        <v>1.8598333119641812E-2</v>
      </c>
      <c r="AX47" s="429">
        <f>StockValueR!AX99</f>
        <v>1.8598333119641812E-2</v>
      </c>
      <c r="AY47" s="429">
        <f>StockValueR!AY99</f>
        <v>1.8598333119641812E-2</v>
      </c>
      <c r="AZ47" s="429">
        <f>StockValueR!AZ99</f>
        <v>1.8598333119641812E-2</v>
      </c>
    </row>
    <row r="48" spans="1:52" x14ac:dyDescent="0.25">
      <c r="A48" s="422"/>
      <c r="B48" s="281"/>
      <c r="C48" s="281"/>
      <c r="D48" s="281"/>
      <c r="E48" s="180" t="str">
        <f>StockValueR!E100</f>
        <v>34 MPH</v>
      </c>
      <c r="F48" s="427"/>
      <c r="G48" s="328"/>
      <c r="I48" s="429">
        <f>StockValueR!I100</f>
        <v>0</v>
      </c>
      <c r="J48" s="429">
        <f>StockValueR!J100</f>
        <v>0</v>
      </c>
      <c r="K48" s="429">
        <f>StockValueR!K100</f>
        <v>4.9884587022094445E-2</v>
      </c>
      <c r="L48" s="429">
        <f>StockValueR!L100</f>
        <v>4.8164142610611534E-2</v>
      </c>
      <c r="M48" s="429">
        <f>StockValueR!M100</f>
        <v>4.650303374041901E-2</v>
      </c>
      <c r="N48" s="429">
        <f>StockValueR!N100</f>
        <v>4.4899214017900924E-2</v>
      </c>
      <c r="O48" s="429">
        <f>StockValueR!O100</f>
        <v>4.3350707626480689E-2</v>
      </c>
      <c r="P48" s="429">
        <f>StockValueR!P100</f>
        <v>4.185560689252503E-2</v>
      </c>
      <c r="Q48" s="429">
        <f>StockValueR!Q100</f>
        <v>4.0412069935196401E-2</v>
      </c>
      <c r="R48" s="429">
        <f>StockValueR!R100</f>
        <v>3.9018318397358247E-2</v>
      </c>
      <c r="S48" s="429">
        <f>StockValueR!S100</f>
        <v>3.7672635254738199E-2</v>
      </c>
      <c r="T48" s="429">
        <f>StockValueR!T100</f>
        <v>3.6373362700649663E-2</v>
      </c>
      <c r="U48" s="429">
        <f>StockValueR!U100</f>
        <v>3.511890010366641E-2</v>
      </c>
      <c r="V48" s="429">
        <f>StockValueR!V100</f>
        <v>3.3907702035733761E-2</v>
      </c>
      <c r="W48" s="429">
        <f>StockValueR!W100</f>
        <v>3.2738276368287259E-2</v>
      </c>
      <c r="X48" s="429">
        <f>StockValueR!X100</f>
        <v>3.1609182434033462E-2</v>
      </c>
      <c r="Y48" s="429">
        <f>StockValueR!Y100</f>
        <v>3.0519029252127988E-2</v>
      </c>
      <c r="Z48" s="429">
        <f>StockValueR!Z100</f>
        <v>2.9429561504618399E-2</v>
      </c>
      <c r="AA48" s="429">
        <f>StockValueR!AA100</f>
        <v>2.8340803967768197E-2</v>
      </c>
      <c r="AB48" s="429">
        <f>StockValueR!AB100</f>
        <v>2.7252783306561366E-2</v>
      </c>
      <c r="AC48" s="429">
        <f>StockValueR!AC100</f>
        <v>2.6165528301478218E-2</v>
      </c>
      <c r="AD48" s="429">
        <f>StockValueR!AD100</f>
        <v>2.5079070113406508E-2</v>
      </c>
      <c r="AE48" s="429">
        <f>StockValueR!AE100</f>
        <v>2.39934425951186E-2</v>
      </c>
      <c r="AF48" s="429">
        <f>StockValueR!AF100</f>
        <v>2.2908682660101945E-2</v>
      </c>
      <c r="AG48" s="429">
        <f>StockValueR!AG100</f>
        <v>2.1824830722697208E-2</v>
      </c>
      <c r="AH48" s="429">
        <f>StockValueR!AH100</f>
        <v>2.0741931227813246E-2</v>
      </c>
      <c r="AI48" s="429">
        <f>StockValueR!AI100</f>
        <v>1.9660033294455571E-2</v>
      </c>
      <c r="AJ48" s="429">
        <f>StockValueR!AJ100</f>
        <v>1.8579191505693298E-2</v>
      </c>
      <c r="AK48" s="429">
        <f>StockValueR!AK100</f>
        <v>1.7499466889698653E-2</v>
      </c>
      <c r="AL48" s="429">
        <f>StockValueR!AL100</f>
        <v>1.6420928154035796E-2</v>
      </c>
      <c r="AM48" s="429">
        <f>StockValueR!AM101</f>
        <v>1.9143753969530101E-2</v>
      </c>
      <c r="AN48" s="429">
        <f>StockValueR!AN100</f>
        <v>1.8059343695978825E-2</v>
      </c>
      <c r="AO48" s="429">
        <f>StockValueR!AO100</f>
        <v>1.8059343695978825E-2</v>
      </c>
      <c r="AP48" s="429">
        <f>StockValueR!AP100</f>
        <v>1.8059343695978825E-2</v>
      </c>
      <c r="AQ48" s="429">
        <f>StockValueR!AQ100</f>
        <v>1.8059343695978825E-2</v>
      </c>
      <c r="AR48" s="429">
        <f>StockValueR!AR100</f>
        <v>1.8059343695978825E-2</v>
      </c>
      <c r="AS48" s="429">
        <f>StockValueR!AS100</f>
        <v>1.8059343695978825E-2</v>
      </c>
      <c r="AT48" s="429">
        <f>StockValueR!AT100</f>
        <v>1.8059343695978825E-2</v>
      </c>
      <c r="AU48" s="429">
        <f>StockValueR!AU100</f>
        <v>1.8059343695978825E-2</v>
      </c>
      <c r="AV48" s="429">
        <f>StockValueR!AV100</f>
        <v>1.8059343695978825E-2</v>
      </c>
      <c r="AW48" s="429">
        <f>StockValueR!AW100</f>
        <v>1.8059343695978825E-2</v>
      </c>
      <c r="AX48" s="429">
        <f>StockValueR!AX100</f>
        <v>1.8059343695978825E-2</v>
      </c>
      <c r="AY48" s="429">
        <f>StockValueR!AY100</f>
        <v>1.8059343695978825E-2</v>
      </c>
      <c r="AZ48" s="429">
        <f>StockValueR!AZ100</f>
        <v>1.8059343695978825E-2</v>
      </c>
    </row>
    <row r="49" spans="1:52" x14ac:dyDescent="0.25">
      <c r="A49" s="422"/>
      <c r="B49" s="281"/>
      <c r="C49" s="281"/>
      <c r="D49" s="281"/>
      <c r="E49" s="180" t="str">
        <f>StockValueR!E101</f>
        <v>35 MPH</v>
      </c>
      <c r="F49" s="427"/>
      <c r="G49" s="328"/>
      <c r="I49" s="429">
        <f>StockValueR!I101</f>
        <v>0</v>
      </c>
      <c r="J49" s="429">
        <f>StockValueR!J101</f>
        <v>0</v>
      </c>
      <c r="K49" s="429">
        <f>StockValueR!K101</f>
        <v>5.2983797743912403E-2</v>
      </c>
      <c r="L49" s="429">
        <f>StockValueR!L101</f>
        <v>5.11564662138893E-2</v>
      </c>
      <c r="M49" s="429">
        <f>StockValueR!M101</f>
        <v>4.939215660118431E-2</v>
      </c>
      <c r="N49" s="429">
        <f>StockValueR!N101</f>
        <v>4.7688695374614287E-2</v>
      </c>
      <c r="O49" s="429">
        <f>StockValueR!O101</f>
        <v>4.6043983964818978E-2</v>
      </c>
      <c r="P49" s="429">
        <f>StockValueR!P101</f>
        <v>4.4455996178940436E-2</v>
      </c>
      <c r="Q49" s="429">
        <f>StockValueR!Q101</f>
        <v>4.2922775704466273E-2</v>
      </c>
      <c r="R49" s="429">
        <f>StockValueR!R101</f>
        <v>4.144243369916159E-2</v>
      </c>
      <c r="S49" s="429">
        <f>StockValueR!S101</f>
        <v>4.0013146464120554E-2</v>
      </c>
      <c r="T49" s="429">
        <f>StockValueR!T101</f>
        <v>3.8633153197070898E-2</v>
      </c>
      <c r="U49" s="429">
        <f>StockValueR!U101</f>
        <v>3.7300753823163585E-2</v>
      </c>
      <c r="V49" s="429">
        <f>StockValueR!V101</f>
        <v>3.6014306900575291E-2</v>
      </c>
      <c r="W49" s="429">
        <f>StockValueR!W101</f>
        <v>3.4772227598343482E-2</v>
      </c>
      <c r="X49" s="429">
        <f>StockValueR!X101</f>
        <v>3.3572985743942942E-2</v>
      </c>
      <c r="Y49" s="429">
        <f>StockValueR!Y101</f>
        <v>3.2415103938198429E-2</v>
      </c>
      <c r="Z49" s="429">
        <f>StockValueR!Z101</f>
        <v>3.1257950151258228E-2</v>
      </c>
      <c r="AA49" s="429">
        <f>StockValueR!AA101</f>
        <v>3.0101550698676195E-2</v>
      </c>
      <c r="AB49" s="429">
        <f>StockValueR!AB101</f>
        <v>2.8945933902068299E-2</v>
      </c>
      <c r="AC49" s="429">
        <f>StockValueR!AC101</f>
        <v>2.779113032997764E-2</v>
      </c>
      <c r="AD49" s="429">
        <f>StockValueR!AD101</f>
        <v>2.6637173079243803E-2</v>
      </c>
      <c r="AE49" s="429">
        <f>StockValueR!AE101</f>
        <v>2.5484098105831361E-2</v>
      </c>
      <c r="AF49" s="429">
        <f>StockValueR!AF101</f>
        <v>2.4331944616574938E-2</v>
      </c>
      <c r="AG49" s="429">
        <f>StockValueR!AG101</f>
        <v>2.3180755536662028E-2</v>
      </c>
      <c r="AH49" s="429">
        <f>StockValueR!AH101</f>
        <v>2.2030578072257955E-2</v>
      </c>
      <c r="AI49" s="429">
        <f>StockValueR!AI101</f>
        <v>2.0881464394015198E-2</v>
      </c>
      <c r="AJ49" s="429">
        <f>StockValueR!AJ101</f>
        <v>1.9733472476119108E-2</v>
      </c>
      <c r="AK49" s="429">
        <f>StockValueR!AK101</f>
        <v>1.8586667138277065E-2</v>
      </c>
      <c r="AL49" s="429">
        <f>StockValueR!AL101</f>
        <v>1.7441121356690743E-2</v>
      </c>
      <c r="AM49" s="429">
        <f>StockValueR!AM102</f>
        <v>1.8588957964296396E-2</v>
      </c>
      <c r="AN49" s="429">
        <f>StockValueR!AN101</f>
        <v>1.9143753969530101E-2</v>
      </c>
      <c r="AO49" s="429">
        <f>StockValueR!AO101</f>
        <v>1.9143753969530101E-2</v>
      </c>
      <c r="AP49" s="429">
        <f>StockValueR!AP101</f>
        <v>1.9143753969530101E-2</v>
      </c>
      <c r="AQ49" s="429">
        <f>StockValueR!AQ101</f>
        <v>1.9143753969530101E-2</v>
      </c>
      <c r="AR49" s="429">
        <f>StockValueR!AR101</f>
        <v>1.9143753969530101E-2</v>
      </c>
      <c r="AS49" s="429">
        <f>StockValueR!AS101</f>
        <v>1.9143753969530101E-2</v>
      </c>
      <c r="AT49" s="429">
        <f>StockValueR!AT101</f>
        <v>1.9143753969530101E-2</v>
      </c>
      <c r="AU49" s="429">
        <f>StockValueR!AU101</f>
        <v>1.9143753969530101E-2</v>
      </c>
      <c r="AV49" s="429">
        <f>StockValueR!AV101</f>
        <v>1.9143753969530101E-2</v>
      </c>
      <c r="AW49" s="429">
        <f>StockValueR!AW101</f>
        <v>1.9143753969530101E-2</v>
      </c>
      <c r="AX49" s="429">
        <f>StockValueR!AX101</f>
        <v>1.9143753969530101E-2</v>
      </c>
      <c r="AY49" s="429">
        <f>StockValueR!AY101</f>
        <v>1.9143753969530101E-2</v>
      </c>
      <c r="AZ49" s="429">
        <f>StockValueR!AZ101</f>
        <v>1.9143753969530101E-2</v>
      </c>
    </row>
    <row r="50" spans="1:52" x14ac:dyDescent="0.25">
      <c r="A50" s="422"/>
      <c r="B50" s="281"/>
      <c r="C50" s="281"/>
      <c r="D50" s="281"/>
      <c r="E50" s="180" t="str">
        <f>StockValueR!E102</f>
        <v>36 MPH</v>
      </c>
      <c r="F50" s="427"/>
      <c r="G50" s="328"/>
      <c r="I50" s="429">
        <f>StockValueR!I102</f>
        <v>0</v>
      </c>
      <c r="J50" s="429">
        <f>StockValueR!J102</f>
        <v>0</v>
      </c>
      <c r="K50" s="429">
        <f>StockValueR!K102</f>
        <v>5.1448299566427477E-2</v>
      </c>
      <c r="L50" s="429">
        <f>StockValueR!L102</f>
        <v>4.9673925060126474E-2</v>
      </c>
      <c r="M50" s="429">
        <f>StockValueR!M102</f>
        <v>4.7960746063009319E-2</v>
      </c>
      <c r="N50" s="429">
        <f>StockValueR!N102</f>
        <v>4.6306652033963655E-2</v>
      </c>
      <c r="O50" s="429">
        <f>StockValueR!O102</f>
        <v>4.4709605221267178E-2</v>
      </c>
      <c r="P50" s="429">
        <f>StockValueR!P102</f>
        <v>4.3167638152190969E-2</v>
      </c>
      <c r="Q50" s="429">
        <f>StockValueR!Q102</f>
        <v>4.1678851209182716E-2</v>
      </c>
      <c r="R50" s="429">
        <f>StockValueR!R102</f>
        <v>4.0241410289643655E-2</v>
      </c>
      <c r="S50" s="429">
        <f>StockValueR!S102</f>
        <v>3.8853544546416312E-2</v>
      </c>
      <c r="T50" s="429">
        <f>StockValueR!T102</f>
        <v>3.7513544206199456E-2</v>
      </c>
      <c r="U50" s="429">
        <f>StockValueR!U102</f>
        <v>3.6219758463202585E-2</v>
      </c>
      <c r="V50" s="429">
        <f>StockValueR!V102</f>
        <v>3.4970593445445133E-2</v>
      </c>
      <c r="W50" s="429">
        <f>StockValueR!W102</f>
        <v>3.3764510251194993E-2</v>
      </c>
      <c r="X50" s="429">
        <f>StockValueR!X102</f>
        <v>3.2600023053127244E-2</v>
      </c>
      <c r="Y50" s="429">
        <f>StockValueR!Y102</f>
        <v>3.1475697267867649E-2</v>
      </c>
      <c r="Z50" s="429">
        <f>StockValueR!Z102</f>
        <v>3.0352078403046556E-2</v>
      </c>
      <c r="AA50" s="429">
        <f>StockValueR!AA102</f>
        <v>2.9229192011579291E-2</v>
      </c>
      <c r="AB50" s="429">
        <f>StockValueR!AB102</f>
        <v>2.810706559430658E-2</v>
      </c>
      <c r="AC50" s="429">
        <f>StockValueR!AC102</f>
        <v>2.6985728833879154E-2</v>
      </c>
      <c r="AD50" s="429">
        <f>StockValueR!AD102</f>
        <v>2.5865213867972869E-2</v>
      </c>
      <c r="AE50" s="429">
        <f>StockValueR!AE102</f>
        <v>2.4745555610529633E-2</v>
      </c>
      <c r="AF50" s="429">
        <f>StockValueR!AF102</f>
        <v>2.3626792132149497E-2</v>
      </c>
      <c r="AG50" s="429">
        <f>StockValueR!AG102</f>
        <v>2.2508965114025559E-2</v>
      </c>
      <c r="AH50" s="429">
        <f>StockValueR!AH102</f>
        <v>2.1392120394263778E-2</v>
      </c>
      <c r="AI50" s="429">
        <f>StockValueR!AI102</f>
        <v>2.027630863158383E-2</v>
      </c>
      <c r="AJ50" s="429">
        <f>StockValueR!AJ102</f>
        <v>1.9161586120048847E-2</v>
      </c>
      <c r="AK50" s="429">
        <f>StockValueR!AK102</f>
        <v>1.8048015800857173E-2</v>
      </c>
      <c r="AL50" s="429">
        <f>StockValueR!AL102</f>
        <v>1.6935668535321989E-2</v>
      </c>
      <c r="AM50" s="429">
        <f>StockValueR!AM103</f>
        <v>1.8050240237540004E-2</v>
      </c>
      <c r="AN50" s="429">
        <f>StockValueR!AN102</f>
        <v>1.8588957964296396E-2</v>
      </c>
      <c r="AO50" s="429">
        <f>StockValueR!AO102</f>
        <v>1.8588957964296396E-2</v>
      </c>
      <c r="AP50" s="429">
        <f>StockValueR!AP102</f>
        <v>1.8588957964296396E-2</v>
      </c>
      <c r="AQ50" s="429">
        <f>StockValueR!AQ102</f>
        <v>1.8588957964296396E-2</v>
      </c>
      <c r="AR50" s="429">
        <f>StockValueR!AR102</f>
        <v>1.8588957964296396E-2</v>
      </c>
      <c r="AS50" s="429">
        <f>StockValueR!AS102</f>
        <v>1.8588957964296396E-2</v>
      </c>
      <c r="AT50" s="429">
        <f>StockValueR!AT102</f>
        <v>1.8588957964296396E-2</v>
      </c>
      <c r="AU50" s="429">
        <f>StockValueR!AU102</f>
        <v>1.8588957964296396E-2</v>
      </c>
      <c r="AV50" s="429">
        <f>StockValueR!AV102</f>
        <v>1.8588957964296396E-2</v>
      </c>
      <c r="AW50" s="429">
        <f>StockValueR!AW102</f>
        <v>1.8588957964296396E-2</v>
      </c>
      <c r="AX50" s="429">
        <f>StockValueR!AX102</f>
        <v>1.8588957964296396E-2</v>
      </c>
      <c r="AY50" s="429">
        <f>StockValueR!AY102</f>
        <v>1.8588957964296396E-2</v>
      </c>
      <c r="AZ50" s="429">
        <f>StockValueR!AZ102</f>
        <v>1.8588957964296396E-2</v>
      </c>
    </row>
    <row r="51" spans="1:52" x14ac:dyDescent="0.25">
      <c r="A51" s="422"/>
      <c r="B51" s="281"/>
      <c r="C51" s="281"/>
      <c r="D51" s="281"/>
      <c r="E51" s="180" t="str">
        <f>StockValueR!E103</f>
        <v>37 MPH</v>
      </c>
      <c r="F51" s="427"/>
      <c r="G51" s="328"/>
      <c r="I51" s="429">
        <f>StockValueR!I103</f>
        <v>0</v>
      </c>
      <c r="J51" s="429">
        <f>StockValueR!J103</f>
        <v>0</v>
      </c>
      <c r="K51" s="429">
        <f>StockValueR!K103</f>
        <v>4.9957300929433311E-2</v>
      </c>
      <c r="L51" s="429">
        <f>StockValueR!L103</f>
        <v>4.8234348724602083E-2</v>
      </c>
      <c r="M51" s="429">
        <f>StockValueR!M103</f>
        <v>4.6570818551083665E-2</v>
      </c>
      <c r="N51" s="429">
        <f>StockValueR!N103</f>
        <v>4.4964661032351291E-2</v>
      </c>
      <c r="O51" s="429">
        <f>StockValueR!O103</f>
        <v>4.3413897471793632E-2</v>
      </c>
      <c r="P51" s="429">
        <f>StockValueR!P103</f>
        <v>4.1916617415070752E-2</v>
      </c>
      <c r="Q51" s="429">
        <f>StockValueR!Q103</f>
        <v>4.0470976296540791E-2</v>
      </c>
      <c r="R51" s="429">
        <f>StockValueR!R103</f>
        <v>3.9075193166857841E-2</v>
      </c>
      <c r="S51" s="429">
        <f>StockValueR!S103</f>
        <v>3.7727548498941471E-2</v>
      </c>
      <c r="T51" s="429">
        <f>StockValueR!T103</f>
        <v>3.642638206961521E-2</v>
      </c>
      <c r="U51" s="429">
        <f>StockValueR!U103</f>
        <v>3.5170090914303981E-2</v>
      </c>
      <c r="V51" s="429">
        <f>StockValueR!V103</f>
        <v>3.3957127352271077E-2</v>
      </c>
      <c r="W51" s="429">
        <f>StockValueR!W103</f>
        <v>3.2785997079961667E-2</v>
      </c>
      <c r="X51" s="429">
        <f>StockValueR!X103</f>
        <v>3.1655257330104027E-2</v>
      </c>
      <c r="Y51" s="429">
        <f>StockValueR!Y103</f>
        <v>3.0563515094300615E-2</v>
      </c>
      <c r="Z51" s="429">
        <f>StockValueR!Z103</f>
        <v>2.9472459292011574E-2</v>
      </c>
      <c r="AA51" s="429">
        <f>StockValueR!AA103</f>
        <v>2.8382114735615364E-2</v>
      </c>
      <c r="AB51" s="429">
        <f>StockValueR!AB103</f>
        <v>2.7292508128963965E-2</v>
      </c>
      <c r="AC51" s="429">
        <f>StockValueR!AC103</f>
        <v>2.6203668294489359E-2</v>
      </c>
      <c r="AD51" s="429">
        <f>StockValueR!AD103</f>
        <v>2.5115626438500745E-2</v>
      </c>
      <c r="AE51" s="429">
        <f>StockValueR!AE103</f>
        <v>2.4028416463115727E-2</v>
      </c>
      <c r="AF51" s="429">
        <f>StockValueR!AF103</f>
        <v>2.2942075335628451E-2</v>
      </c>
      <c r="AG51" s="429">
        <f>StockValueR!AG103</f>
        <v>2.1856643529289229E-2</v>
      </c>
      <c r="AH51" s="429">
        <f>StockValueR!AH103</f>
        <v>2.0772165553791737E-2</v>
      </c>
      <c r="AI51" s="429">
        <f>StockValueR!AI103</f>
        <v>1.9688690599739444E-2</v>
      </c>
      <c r="AJ51" s="429">
        <f>StockValueR!AJ103</f>
        <v>1.8606273329764087E-2</v>
      </c>
      <c r="AK51" s="429">
        <f>StockValueR!AK103</f>
        <v>1.7524974860995149E-2</v>
      </c>
      <c r="AL51" s="429">
        <f>StockValueR!AL103</f>
        <v>1.6444864001147887E-2</v>
      </c>
      <c r="AM51" s="429">
        <f>StockValueR!AM104</f>
        <v>1.752713483233918E-2</v>
      </c>
      <c r="AN51" s="429">
        <f>StockValueR!AN103</f>
        <v>1.8050240237540004E-2</v>
      </c>
      <c r="AO51" s="429">
        <f>StockValueR!AO103</f>
        <v>1.8050240237540004E-2</v>
      </c>
      <c r="AP51" s="429">
        <f>StockValueR!AP103</f>
        <v>1.8050240237540004E-2</v>
      </c>
      <c r="AQ51" s="429">
        <f>StockValueR!AQ103</f>
        <v>1.8050240237540004E-2</v>
      </c>
      <c r="AR51" s="429">
        <f>StockValueR!AR103</f>
        <v>1.8050240237540004E-2</v>
      </c>
      <c r="AS51" s="429">
        <f>StockValueR!AS103</f>
        <v>1.8050240237540004E-2</v>
      </c>
      <c r="AT51" s="429">
        <f>StockValueR!AT103</f>
        <v>1.8050240237540004E-2</v>
      </c>
      <c r="AU51" s="429">
        <f>StockValueR!AU103</f>
        <v>1.8050240237540004E-2</v>
      </c>
      <c r="AV51" s="429">
        <f>StockValueR!AV103</f>
        <v>1.8050240237540004E-2</v>
      </c>
      <c r="AW51" s="429">
        <f>StockValueR!AW103</f>
        <v>1.8050240237540004E-2</v>
      </c>
      <c r="AX51" s="429">
        <f>StockValueR!AX103</f>
        <v>1.8050240237540004E-2</v>
      </c>
      <c r="AY51" s="429">
        <f>StockValueR!AY103</f>
        <v>1.8050240237540004E-2</v>
      </c>
      <c r="AZ51" s="429">
        <f>StockValueR!AZ103</f>
        <v>1.8050240237540004E-2</v>
      </c>
    </row>
    <row r="52" spans="1:52" x14ac:dyDescent="0.25">
      <c r="A52" s="422"/>
      <c r="B52" s="281"/>
      <c r="C52" s="281"/>
      <c r="D52" s="281"/>
      <c r="E52" s="180" t="str">
        <f>StockValueR!E104</f>
        <v>38 MPH</v>
      </c>
      <c r="F52" s="427"/>
      <c r="G52" s="328"/>
      <c r="I52" s="429">
        <f>StockValueR!I104</f>
        <v>0</v>
      </c>
      <c r="J52" s="429">
        <f>StockValueR!J104</f>
        <v>0</v>
      </c>
      <c r="K52" s="429">
        <f>StockValueR!K104</f>
        <v>4.8509512212966219E-2</v>
      </c>
      <c r="L52" s="429">
        <f>StockValueR!L104</f>
        <v>4.683649206440621E-2</v>
      </c>
      <c r="M52" s="429">
        <f>StockValueR!M104</f>
        <v>4.5221171865604495E-2</v>
      </c>
      <c r="N52" s="429">
        <f>StockValueR!N104</f>
        <v>4.3661561632038187E-2</v>
      </c>
      <c r="O52" s="429">
        <f>StockValueR!O104</f>
        <v>4.2155740010758939E-2</v>
      </c>
      <c r="P52" s="429">
        <f>StockValueR!P104</f>
        <v>4.0701851913393039E-2</v>
      </c>
      <c r="Q52" s="429">
        <f>StockValueR!Q104</f>
        <v>3.9298106230775939E-2</v>
      </c>
      <c r="R52" s="429">
        <f>StockValueR!R104</f>
        <v>3.7942773626405489E-2</v>
      </c>
      <c r="S52" s="429">
        <f>StockValueR!S104</f>
        <v>3.6634184405995626E-2</v>
      </c>
      <c r="T52" s="429">
        <f>StockValueR!T104</f>
        <v>3.5370726460506097E-2</v>
      </c>
      <c r="U52" s="429">
        <f>StockValueR!U104</f>
        <v>3.4150843280113814E-2</v>
      </c>
      <c r="V52" s="429">
        <f>StockValueR!V104</f>
        <v>3.2973032036679499E-2</v>
      </c>
      <c r="W52" s="429">
        <f>StockValueR!W104</f>
        <v>3.1835841732347096E-2</v>
      </c>
      <c r="X52" s="429">
        <f>StockValueR!X104</f>
        <v>3.0737871411995209E-2</v>
      </c>
      <c r="Y52" s="429">
        <f>StockValueR!Y104</f>
        <v>2.9677768437338419E-2</v>
      </c>
      <c r="Z52" s="429">
        <f>StockValueR!Z104</f>
        <v>2.861833200299364E-2</v>
      </c>
      <c r="AA52" s="429">
        <f>StockValueR!AA104</f>
        <v>2.7559586202263623E-2</v>
      </c>
      <c r="AB52" s="429">
        <f>StockValueR!AB104</f>
        <v>2.6501556965108752E-2</v>
      </c>
      <c r="AC52" s="429">
        <f>StockValueR!AC104</f>
        <v>2.5444272278671846E-2</v>
      </c>
      <c r="AD52" s="429">
        <f>StockValueR!AD104</f>
        <v>2.438776244488694E-2</v>
      </c>
      <c r="AE52" s="429">
        <f>StockValueR!AE104</f>
        <v>2.3332060383370535E-2</v>
      </c>
      <c r="AF52" s="429">
        <f>StockValueR!AF104</f>
        <v>2.227720199008525E-2</v>
      </c>
      <c r="AG52" s="429">
        <f>StockValueR!AG104</f>
        <v>2.1223226565345431E-2</v>
      </c>
      <c r="AH52" s="429">
        <f>StockValueR!AH104</f>
        <v>2.0170177328930543E-2</v>
      </c>
      <c r="AI52" s="429">
        <f>StockValueR!AI104</f>
        <v>1.9118102045874635E-2</v>
      </c>
      <c r="AJ52" s="429">
        <f>StockValueR!AJ104</f>
        <v>1.8067053794657777E-2</v>
      </c>
      <c r="AK52" s="429">
        <f>StockValueR!AK104</f>
        <v>1.701709192120307E-2</v>
      </c>
      <c r="AL52" s="429">
        <f>StockValueR!AL104</f>
        <v>1.5968283239142182E-2</v>
      </c>
      <c r="AM52" s="429">
        <f>StockValueR!AM105</f>
        <v>1.7019189295447545E-2</v>
      </c>
      <c r="AN52" s="429">
        <f>StockValueR!AN104</f>
        <v>1.752713483233918E-2</v>
      </c>
      <c r="AO52" s="429">
        <f>StockValueR!AO104</f>
        <v>1.752713483233918E-2</v>
      </c>
      <c r="AP52" s="429">
        <f>StockValueR!AP104</f>
        <v>1.752713483233918E-2</v>
      </c>
      <c r="AQ52" s="429">
        <f>StockValueR!AQ104</f>
        <v>1.752713483233918E-2</v>
      </c>
      <c r="AR52" s="429">
        <f>StockValueR!AR104</f>
        <v>1.752713483233918E-2</v>
      </c>
      <c r="AS52" s="429">
        <f>StockValueR!AS104</f>
        <v>1.752713483233918E-2</v>
      </c>
      <c r="AT52" s="429">
        <f>StockValueR!AT104</f>
        <v>1.752713483233918E-2</v>
      </c>
      <c r="AU52" s="429">
        <f>StockValueR!AU104</f>
        <v>1.752713483233918E-2</v>
      </c>
      <c r="AV52" s="429">
        <f>StockValueR!AV104</f>
        <v>1.752713483233918E-2</v>
      </c>
      <c r="AW52" s="429">
        <f>StockValueR!AW104</f>
        <v>1.752713483233918E-2</v>
      </c>
      <c r="AX52" s="429">
        <f>StockValueR!AX104</f>
        <v>1.752713483233918E-2</v>
      </c>
      <c r="AY52" s="429">
        <f>StockValueR!AY104</f>
        <v>1.752713483233918E-2</v>
      </c>
      <c r="AZ52" s="429">
        <f>StockValueR!AZ104</f>
        <v>1.752713483233918E-2</v>
      </c>
    </row>
    <row r="53" spans="1:52" x14ac:dyDescent="0.25">
      <c r="A53" s="422"/>
      <c r="B53" s="281"/>
      <c r="C53" s="281"/>
      <c r="D53" s="281"/>
      <c r="E53" s="180" t="str">
        <f>StockValueR!E105</f>
        <v>39 MPH</v>
      </c>
      <c r="F53" s="427"/>
      <c r="G53" s="328"/>
      <c r="I53" s="429">
        <f>StockValueR!I105</f>
        <v>0</v>
      </c>
      <c r="J53" s="429">
        <f>StockValueR!J105</f>
        <v>0</v>
      </c>
      <c r="K53" s="429">
        <f>StockValueR!K105</f>
        <v>4.7103681170923742E-2</v>
      </c>
      <c r="L53" s="429">
        <f>StockValueR!L105</f>
        <v>4.5479146021521887E-2</v>
      </c>
      <c r="M53" s="429">
        <f>StockValueR!M105</f>
        <v>4.3910638647148177E-2</v>
      </c>
      <c r="N53" s="429">
        <f>StockValueR!N105</f>
        <v>4.2396226734072263E-2</v>
      </c>
      <c r="O53" s="429">
        <f>StockValueR!O105</f>
        <v>4.0934044611159431E-2</v>
      </c>
      <c r="P53" s="429">
        <f>StockValueR!P105</f>
        <v>3.9522290951467524E-2</v>
      </c>
      <c r="Q53" s="429">
        <f>StockValueR!Q105</f>
        <v>3.8159226553112623E-2</v>
      </c>
      <c r="R53" s="429">
        <f>StockValueR!R105</f>
        <v>3.6843172196669119E-2</v>
      </c>
      <c r="S53" s="429">
        <f>StockValueR!S105</f>
        <v>3.557250657646488E-2</v>
      </c>
      <c r="T53" s="429">
        <f>StockValueR!T105</f>
        <v>3.4345664303223021E-2</v>
      </c>
      <c r="U53" s="429">
        <f>StockValueR!U105</f>
        <v>3.3161133975589431E-2</v>
      </c>
      <c r="V53" s="429">
        <f>StockValueR!V105</f>
        <v>3.2017456318170524E-2</v>
      </c>
      <c r="W53" s="429">
        <f>StockValueR!W105</f>
        <v>3.0913222383787204E-2</v>
      </c>
      <c r="X53" s="429">
        <f>StockValueR!X105</f>
        <v>2.9847071817730424E-2</v>
      </c>
      <c r="Y53" s="429">
        <f>StockValueR!Y105</f>
        <v>2.8817691181879913E-2</v>
      </c>
      <c r="Z53" s="429">
        <f>StockValueR!Z105</f>
        <v>2.7788957769654465E-2</v>
      </c>
      <c r="AA53" s="429">
        <f>StockValueR!AA105</f>
        <v>2.6760894976120313E-2</v>
      </c>
      <c r="AB53" s="429">
        <f>StockValueR!AB105</f>
        <v>2.5733527979774025E-2</v>
      </c>
      <c r="AC53" s="429">
        <f>StockValueR!AC105</f>
        <v>2.4706883956676379E-2</v>
      </c>
      <c r="AD53" s="429">
        <f>StockValueR!AD105</f>
        <v>2.3680992330595507E-2</v>
      </c>
      <c r="AE53" s="429">
        <f>StockValueR!AE105</f>
        <v>2.2655885067120202E-2</v>
      </c>
      <c r="AF53" s="429">
        <f>StockValueR!AF105</f>
        <v>2.1631597021929308E-2</v>
      </c>
      <c r="AG53" s="429">
        <f>StockValueR!AG105</f>
        <v>2.0608166356393502E-2</v>
      </c>
      <c r="AH53" s="429">
        <f>StockValueR!AH105</f>
        <v>1.9585635037760427E-2</v>
      </c>
      <c r="AI53" s="429">
        <f>StockValueR!AI105</f>
        <v>1.8564049446808457E-2</v>
      </c>
      <c r="AJ53" s="429">
        <f>StockValueR!AJ105</f>
        <v>1.7543461123775545E-2</v>
      </c>
      <c r="AK53" s="429">
        <f>StockValueR!AK105</f>
        <v>1.6523927694708888E-2</v>
      </c>
      <c r="AL53" s="429">
        <f>StockValueR!AL105</f>
        <v>1.5505514036946156E-2</v>
      </c>
      <c r="AM53" s="429">
        <f>StockValueR!AM106</f>
        <v>1.8474628831782101E-2</v>
      </c>
      <c r="AN53" s="429">
        <f>StockValueR!AN105</f>
        <v>1.7019189295447545E-2</v>
      </c>
      <c r="AO53" s="429">
        <f>StockValueR!AO105</f>
        <v>1.7019189295447545E-2</v>
      </c>
      <c r="AP53" s="429">
        <f>StockValueR!AP105</f>
        <v>1.7019189295447545E-2</v>
      </c>
      <c r="AQ53" s="429">
        <f>StockValueR!AQ105</f>
        <v>1.7019189295447545E-2</v>
      </c>
      <c r="AR53" s="429">
        <f>StockValueR!AR105</f>
        <v>1.7019189295447545E-2</v>
      </c>
      <c r="AS53" s="429">
        <f>StockValueR!AS105</f>
        <v>1.7019189295447545E-2</v>
      </c>
      <c r="AT53" s="429">
        <f>StockValueR!AT105</f>
        <v>1.7019189295447545E-2</v>
      </c>
      <c r="AU53" s="429">
        <f>StockValueR!AU105</f>
        <v>1.7019189295447545E-2</v>
      </c>
      <c r="AV53" s="429">
        <f>StockValueR!AV105</f>
        <v>1.7019189295447545E-2</v>
      </c>
      <c r="AW53" s="429">
        <f>StockValueR!AW105</f>
        <v>1.7019189295447545E-2</v>
      </c>
      <c r="AX53" s="429">
        <f>StockValueR!AX105</f>
        <v>1.7019189295447545E-2</v>
      </c>
      <c r="AY53" s="429">
        <f>StockValueR!AY105</f>
        <v>1.7019189295447545E-2</v>
      </c>
      <c r="AZ53" s="429">
        <f>StockValueR!AZ105</f>
        <v>1.7019189295447545E-2</v>
      </c>
    </row>
    <row r="54" spans="1:52" x14ac:dyDescent="0.25">
      <c r="A54" s="422"/>
      <c r="B54" s="281"/>
      <c r="C54" s="281"/>
      <c r="D54" s="281"/>
      <c r="E54" s="180" t="str">
        <f>StockValueR!E106</f>
        <v>40 MPH</v>
      </c>
      <c r="F54" s="427"/>
      <c r="G54" s="328"/>
      <c r="I54" s="429">
        <f>StockValueR!I106</f>
        <v>0</v>
      </c>
      <c r="J54" s="429">
        <f>StockValueR!J106</f>
        <v>0</v>
      </c>
      <c r="K54" s="429">
        <f>StockValueR!K106</f>
        <v>5.0884234583765502E-2</v>
      </c>
      <c r="L54" s="429">
        <f>StockValueR!L106</f>
        <v>4.9129313830719064E-2</v>
      </c>
      <c r="M54" s="429">
        <f>StockValueR!M106</f>
        <v>4.7434917656152889E-2</v>
      </c>
      <c r="N54" s="429">
        <f>StockValueR!N106</f>
        <v>4.579895865834592E-2</v>
      </c>
      <c r="O54" s="429">
        <f>StockValueR!O106</f>
        <v>4.4219421426924345E-2</v>
      </c>
      <c r="P54" s="429">
        <f>StockValueR!P106</f>
        <v>4.2694360059988223E-2</v>
      </c>
      <c r="Q54" s="429">
        <f>StockValueR!Q106</f>
        <v>4.1221895766868737E-2</v>
      </c>
      <c r="R54" s="429">
        <f>StockValueR!R106</f>
        <v>3.9800214553562731E-2</v>
      </c>
      <c r="S54" s="429">
        <f>StockValueR!S106</f>
        <v>3.8427564987993115E-2</v>
      </c>
      <c r="T54" s="429">
        <f>StockValueR!T106</f>
        <v>3.7102256042342088E-2</v>
      </c>
      <c r="U54" s="429">
        <f>StockValueR!U106</f>
        <v>3.5822655009799045E-2</v>
      </c>
      <c r="V54" s="429">
        <f>StockValueR!V106</f>
        <v>3.4587185493156723E-2</v>
      </c>
      <c r="W54" s="429">
        <f>StockValueR!W106</f>
        <v>3.3394325462777631E-2</v>
      </c>
      <c r="X54" s="429">
        <f>StockValueR!X106</f>
        <v>3.2242605381538302E-2</v>
      </c>
      <c r="Y54" s="429">
        <f>StockValueR!Y106</f>
        <v>3.1130606394441401E-2</v>
      </c>
      <c r="Z54" s="429">
        <f>StockValueR!Z106</f>
        <v>3.0019306577302059E-2</v>
      </c>
      <c r="AA54" s="429">
        <f>StockValueR!AA106</f>
        <v>2.890873120288049E-2</v>
      </c>
      <c r="AB54" s="429">
        <f>StockValueR!AB106</f>
        <v>2.7798907470505778E-2</v>
      </c>
      <c r="AC54" s="429">
        <f>StockValueR!AC106</f>
        <v>2.6689864737396242E-2</v>
      </c>
      <c r="AD54" s="429">
        <f>StockValueR!AD106</f>
        <v>2.5581634788879117E-2</v>
      </c>
      <c r="AE54" s="429">
        <f>StockValueR!AE106</f>
        <v>2.4474252156109478E-2</v>
      </c>
      <c r="AF54" s="429">
        <f>StockValueR!AF106</f>
        <v>2.3367754492291792E-2</v>
      </c>
      <c r="AG54" s="429">
        <f>StockValueR!AG106</f>
        <v>2.226218302163805E-2</v>
      </c>
      <c r="AH54" s="429">
        <f>StockValueR!AH106</f>
        <v>2.1157583079697843E-2</v>
      </c>
      <c r="AI54" s="429">
        <f>StockValueR!AI106</f>
        <v>2.0054004769782596E-2</v>
      </c>
      <c r="AJ54" s="429">
        <f>StockValueR!AJ106</f>
        <v>1.8951503768762843E-2</v>
      </c>
      <c r="AK54" s="429">
        <f>StockValueR!AK106</f>
        <v>1.7850142327766976E-2</v>
      </c>
      <c r="AL54" s="429">
        <f>StockValueR!AL106</f>
        <v>1.674999053120425E-2</v>
      </c>
      <c r="AM54" s="429">
        <f>StockValueR!AM107</f>
        <v>1.7939224423098105E-2</v>
      </c>
      <c r="AN54" s="429">
        <f>StockValueR!AN106</f>
        <v>1.8474628831782101E-2</v>
      </c>
      <c r="AO54" s="429">
        <f>StockValueR!AO106</f>
        <v>1.8474628831782101E-2</v>
      </c>
      <c r="AP54" s="429">
        <f>StockValueR!AP106</f>
        <v>1.8474628831782101E-2</v>
      </c>
      <c r="AQ54" s="429">
        <f>StockValueR!AQ106</f>
        <v>1.8474628831782101E-2</v>
      </c>
      <c r="AR54" s="429">
        <f>StockValueR!AR106</f>
        <v>1.8474628831782101E-2</v>
      </c>
      <c r="AS54" s="429">
        <f>StockValueR!AS106</f>
        <v>1.8474628831782101E-2</v>
      </c>
      <c r="AT54" s="429">
        <f>StockValueR!AT106</f>
        <v>1.8474628831782101E-2</v>
      </c>
      <c r="AU54" s="429">
        <f>StockValueR!AU106</f>
        <v>1.8474628831782101E-2</v>
      </c>
      <c r="AV54" s="429">
        <f>StockValueR!AV106</f>
        <v>1.8474628831782101E-2</v>
      </c>
      <c r="AW54" s="429">
        <f>StockValueR!AW106</f>
        <v>1.8474628831782101E-2</v>
      </c>
      <c r="AX54" s="429">
        <f>StockValueR!AX106</f>
        <v>1.8474628831782101E-2</v>
      </c>
      <c r="AY54" s="429">
        <f>StockValueR!AY106</f>
        <v>1.8474628831782101E-2</v>
      </c>
      <c r="AZ54" s="429">
        <f>StockValueR!AZ106</f>
        <v>1.8474628831782101E-2</v>
      </c>
    </row>
    <row r="55" spans="1:52" x14ac:dyDescent="0.25">
      <c r="A55" s="422"/>
      <c r="B55" s="281"/>
      <c r="C55" s="281"/>
      <c r="D55" s="281"/>
      <c r="E55" s="180" t="str">
        <f>StockValueR!E107</f>
        <v>41 MPH</v>
      </c>
      <c r="F55" s="427"/>
      <c r="G55" s="328"/>
      <c r="I55" s="429">
        <f>StockValueR!I107</f>
        <v>0</v>
      </c>
      <c r="J55" s="429">
        <f>StockValueR!J107</f>
        <v>0</v>
      </c>
      <c r="K55" s="429">
        <f>StockValueR!K107</f>
        <v>4.9409582845063658E-2</v>
      </c>
      <c r="L55" s="429">
        <f>StockValueR!L107</f>
        <v>4.7705520613540296E-2</v>
      </c>
      <c r="M55" s="429">
        <f>StockValueR!M107</f>
        <v>4.6060228926548964E-2</v>
      </c>
      <c r="N55" s="429">
        <f>StockValueR!N107</f>
        <v>4.447168087636251E-2</v>
      </c>
      <c r="O55" s="429">
        <f>StockValueR!O107</f>
        <v>4.2937919460254138E-2</v>
      </c>
      <c r="P55" s="429">
        <f>StockValueR!P107</f>
        <v>4.1457055169578975E-2</v>
      </c>
      <c r="Q55" s="429">
        <f>StockValueR!Q107</f>
        <v>4.0027263662004701E-2</v>
      </c>
      <c r="R55" s="429">
        <f>StockValueR!R107</f>
        <v>3.8646783514023363E-2</v>
      </c>
      <c r="S55" s="429">
        <f>StockValueR!S107</f>
        <v>3.7313914050975741E-2</v>
      </c>
      <c r="T55" s="429">
        <f>StockValueR!T107</f>
        <v>3.6027013251914874E-2</v>
      </c>
      <c r="U55" s="429">
        <f>StockValueR!U107</f>
        <v>3.4784495726727691E-2</v>
      </c>
      <c r="V55" s="429">
        <f>StockValueR!V107</f>
        <v>3.3584830763022697E-2</v>
      </c>
      <c r="W55" s="429">
        <f>StockValueR!W107</f>
        <v>3.2426540440377551E-2</v>
      </c>
      <c r="X55" s="429">
        <f>StockValueR!X107</f>
        <v>3.1308197809623434E-2</v>
      </c>
      <c r="Y55" s="429">
        <f>StockValueR!Y107</f>
        <v>3.0228425134923111E-2</v>
      </c>
      <c r="Z55" s="429">
        <f>StockValueR!Z107</f>
        <v>2.9149331367869197E-2</v>
      </c>
      <c r="AA55" s="429">
        <f>StockValueR!AA107</f>
        <v>2.8070941048804102E-2</v>
      </c>
      <c r="AB55" s="429">
        <f>StockValueR!AB107</f>
        <v>2.6993280588806116E-2</v>
      </c>
      <c r="AC55" s="429">
        <f>StockValueR!AC107</f>
        <v>2.5916378494306017E-2</v>
      </c>
      <c r="AD55" s="429">
        <f>StockValueR!AD107</f>
        <v>2.4840265629475628E-2</v>
      </c>
      <c r="AE55" s="429">
        <f>StockValueR!AE107</f>
        <v>2.3764975524739083E-2</v>
      </c>
      <c r="AF55" s="429">
        <f>StockValueR!AF107</f>
        <v>2.2690544742091281E-2</v>
      </c>
      <c r="AG55" s="429">
        <f>StockValueR!AG107</f>
        <v>2.1617013311044993E-2</v>
      </c>
      <c r="AH55" s="429">
        <f>StockValueR!AH107</f>
        <v>2.0544425253301857E-2</v>
      </c>
      <c r="AI55" s="429">
        <f>StockValueR!AI107</f>
        <v>1.9472829220153122E-2</v>
      </c>
      <c r="AJ55" s="429">
        <f>StockValueR!AJ107</f>
        <v>1.840227927492449E-2</v>
      </c>
      <c r="AK55" s="429">
        <f>StockValueR!AK107</f>
        <v>1.733283586467408E-2</v>
      </c>
      <c r="AL55" s="429">
        <f>StockValueR!AL107</f>
        <v>1.6264567042728304E-2</v>
      </c>
      <c r="AM55" s="429">
        <f>StockValueR!AM108</f>
        <v>1.7419336314278555E-2</v>
      </c>
      <c r="AN55" s="429">
        <f>StockValueR!AN107</f>
        <v>1.7939224423098105E-2</v>
      </c>
      <c r="AO55" s="429">
        <f>StockValueR!AO107</f>
        <v>1.7939224423098105E-2</v>
      </c>
      <c r="AP55" s="429">
        <f>StockValueR!AP107</f>
        <v>1.7939224423098105E-2</v>
      </c>
      <c r="AQ55" s="429">
        <f>StockValueR!AQ107</f>
        <v>1.7939224423098105E-2</v>
      </c>
      <c r="AR55" s="429">
        <f>StockValueR!AR107</f>
        <v>1.7939224423098105E-2</v>
      </c>
      <c r="AS55" s="429">
        <f>StockValueR!AS107</f>
        <v>1.7939224423098105E-2</v>
      </c>
      <c r="AT55" s="429">
        <f>StockValueR!AT107</f>
        <v>1.7939224423098105E-2</v>
      </c>
      <c r="AU55" s="429">
        <f>StockValueR!AU107</f>
        <v>1.7939224423098105E-2</v>
      </c>
      <c r="AV55" s="429">
        <f>StockValueR!AV107</f>
        <v>1.7939224423098105E-2</v>
      </c>
      <c r="AW55" s="429">
        <f>StockValueR!AW107</f>
        <v>1.7939224423098105E-2</v>
      </c>
      <c r="AX55" s="429">
        <f>StockValueR!AX107</f>
        <v>1.7939224423098105E-2</v>
      </c>
      <c r="AY55" s="429">
        <f>StockValueR!AY107</f>
        <v>1.7939224423098105E-2</v>
      </c>
      <c r="AZ55" s="429">
        <f>StockValueR!AZ107</f>
        <v>1.7939224423098105E-2</v>
      </c>
    </row>
    <row r="56" spans="1:52" x14ac:dyDescent="0.25">
      <c r="A56" s="422"/>
      <c r="B56" s="281"/>
      <c r="C56" s="281"/>
      <c r="D56" s="281"/>
      <c r="E56" s="180" t="str">
        <f>StockValueR!E108</f>
        <v>42 MPH</v>
      </c>
      <c r="F56" s="427"/>
      <c r="G56" s="328"/>
      <c r="I56" s="429">
        <f>StockValueR!I108</f>
        <v>0</v>
      </c>
      <c r="J56" s="429">
        <f>StockValueR!J108</f>
        <v>0</v>
      </c>
      <c r="K56" s="429">
        <f>StockValueR!K108</f>
        <v>4.7977667285224374E-2</v>
      </c>
      <c r="L56" s="429">
        <f>StockValueR!L108</f>
        <v>4.6322989668663342E-2</v>
      </c>
      <c r="M56" s="429">
        <f>StockValueR!M108</f>
        <v>4.4725379395507553E-2</v>
      </c>
      <c r="N56" s="429">
        <f>StockValueR!N108</f>
        <v>4.3182868298876187E-2</v>
      </c>
      <c r="O56" s="429">
        <f>StockValueR!O108</f>
        <v>4.1693556091005279E-2</v>
      </c>
      <c r="P56" s="429">
        <f>StockValueR!P108</f>
        <v>4.0255608022199012E-2</v>
      </c>
      <c r="Q56" s="429">
        <f>StockValueR!Q108</f>
        <v>3.8867252620520258E-2</v>
      </c>
      <c r="R56" s="429">
        <f>StockValueR!R108</f>
        <v>3.7526779509435837E-2</v>
      </c>
      <c r="S56" s="429">
        <f>StockValueR!S108</f>
        <v>3.6232537300727868E-2</v>
      </c>
      <c r="T56" s="429">
        <f>StockValueR!T108</f>
        <v>3.4982931560075474E-2</v>
      </c>
      <c r="U56" s="429">
        <f>StockValueR!U108</f>
        <v>3.3776422842800469E-2</v>
      </c>
      <c r="V56" s="429">
        <f>StockValueR!V108</f>
        <v>3.2611524797357259E-2</v>
      </c>
      <c r="W56" s="429">
        <f>StockValueR!W108</f>
        <v>3.1486802334230533E-2</v>
      </c>
      <c r="X56" s="429">
        <f>StockValueR!X108</f>
        <v>3.0400869857984902E-2</v>
      </c>
      <c r="Y56" s="429">
        <f>StockValueR!Y108</f>
        <v>2.9352389560288468E-2</v>
      </c>
      <c r="Z56" s="429">
        <f>StockValueR!Z108</f>
        <v>2.8304568495139678E-2</v>
      </c>
      <c r="AA56" s="429">
        <f>StockValueR!AA108</f>
        <v>2.7257430491688973E-2</v>
      </c>
      <c r="AB56" s="429">
        <f>StockValueR!AB108</f>
        <v>2.6211001195607785E-2</v>
      </c>
      <c r="AC56" s="429">
        <f>StockValueR!AC108</f>
        <v>2.5165308287195605E-2</v>
      </c>
      <c r="AD56" s="429">
        <f>StockValueR!AD108</f>
        <v>2.4120381736164421E-2</v>
      </c>
      <c r="AE56" s="429">
        <f>StockValueR!AE108</f>
        <v>2.3076254101209125E-2</v>
      </c>
      <c r="AF56" s="429">
        <f>StockValueR!AF108</f>
        <v>2.203296088473888E-2</v>
      </c>
      <c r="AG56" s="429">
        <f>StockValueR!AG108</f>
        <v>2.0990540956190237E-2</v>
      </c>
      <c r="AH56" s="429">
        <f>StockValueR!AH108</f>
        <v>1.9949037061492886E-2</v>
      </c>
      <c r="AI56" s="429">
        <f>StockValueR!AI108</f>
        <v>1.8908496441998206E-2</v>
      </c>
      <c r="AJ56" s="429">
        <f>StockValueR!AJ108</f>
        <v>1.7868971594248433E-2</v>
      </c>
      <c r="AK56" s="429">
        <f>StockValueR!AK108</f>
        <v>1.6830521213514325E-2</v>
      </c>
      <c r="AL56" s="429">
        <f>StockValueR!AL108</f>
        <v>1.5793211380901288E-2</v>
      </c>
      <c r="AM56" s="429">
        <f>StockValueR!AM109</f>
        <v>1.6914514834835911E-2</v>
      </c>
      <c r="AN56" s="429">
        <f>StockValueR!AN108</f>
        <v>1.7419336314278555E-2</v>
      </c>
      <c r="AO56" s="429">
        <f>StockValueR!AO108</f>
        <v>1.7419336314278555E-2</v>
      </c>
      <c r="AP56" s="429">
        <f>StockValueR!AP108</f>
        <v>1.7419336314278555E-2</v>
      </c>
      <c r="AQ56" s="429">
        <f>StockValueR!AQ108</f>
        <v>1.7419336314278555E-2</v>
      </c>
      <c r="AR56" s="429">
        <f>StockValueR!AR108</f>
        <v>1.7419336314278555E-2</v>
      </c>
      <c r="AS56" s="429">
        <f>StockValueR!AS108</f>
        <v>1.7419336314278555E-2</v>
      </c>
      <c r="AT56" s="429">
        <f>StockValueR!AT108</f>
        <v>1.7419336314278555E-2</v>
      </c>
      <c r="AU56" s="429">
        <f>StockValueR!AU108</f>
        <v>1.7419336314278555E-2</v>
      </c>
      <c r="AV56" s="429">
        <f>StockValueR!AV108</f>
        <v>1.7419336314278555E-2</v>
      </c>
      <c r="AW56" s="429">
        <f>StockValueR!AW108</f>
        <v>1.7419336314278555E-2</v>
      </c>
      <c r="AX56" s="429">
        <f>StockValueR!AX108</f>
        <v>1.7419336314278555E-2</v>
      </c>
      <c r="AY56" s="429">
        <f>StockValueR!AY108</f>
        <v>1.7419336314278555E-2</v>
      </c>
      <c r="AZ56" s="429">
        <f>StockValueR!AZ108</f>
        <v>1.7419336314278555E-2</v>
      </c>
    </row>
    <row r="57" spans="1:52" x14ac:dyDescent="0.25">
      <c r="A57" s="422"/>
      <c r="B57" s="281"/>
      <c r="C57" s="281"/>
      <c r="D57" s="281"/>
      <c r="E57" s="180" t="str">
        <f>StockValueR!E109</f>
        <v>43 MPH</v>
      </c>
      <c r="F57" s="427"/>
      <c r="G57" s="328"/>
      <c r="I57" s="429">
        <f>StockValueR!I109</f>
        <v>0</v>
      </c>
      <c r="J57" s="429">
        <f>StockValueR!J109</f>
        <v>0</v>
      </c>
      <c r="K57" s="429">
        <f>StockValueR!K109</f>
        <v>4.6587249387426463E-2</v>
      </c>
      <c r="L57" s="429">
        <f>StockValueR!L109</f>
        <v>4.4980525193850228E-2</v>
      </c>
      <c r="M57" s="429">
        <f>StockValueR!M109</f>
        <v>4.3429214502212148E-2</v>
      </c>
      <c r="N57" s="429">
        <f>StockValueR!N109</f>
        <v>4.1931406184137265E-2</v>
      </c>
      <c r="O57" s="429">
        <f>StockValueR!O109</f>
        <v>4.0485255023195173E-2</v>
      </c>
      <c r="P57" s="429">
        <f>StockValueR!P109</f>
        <v>3.9088979441696092E-2</v>
      </c>
      <c r="Q57" s="429">
        <f>StockValueR!Q109</f>
        <v>3.7740859305886408E-2</v>
      </c>
      <c r="R57" s="429">
        <f>StockValueR!R109</f>
        <v>3.6439233806839652E-2</v>
      </c>
      <c r="S57" s="429">
        <f>StockValueR!S109</f>
        <v>3.5182499414432439E-2</v>
      </c>
      <c r="T57" s="429">
        <f>StockValueR!T109</f>
        <v>3.3969107901884656E-2</v>
      </c>
      <c r="U57" s="429">
        <f>StockValueR!U109</f>
        <v>3.2797564438430252E-2</v>
      </c>
      <c r="V57" s="429">
        <f>StockValueR!V109</f>
        <v>3.1666425747769032E-2</v>
      </c>
      <c r="W57" s="429">
        <f>StockValueR!W109</f>
        <v>3.0574298330030607E-2</v>
      </c>
      <c r="X57" s="429">
        <f>StockValueR!X109</f>
        <v>2.9519836745060195E-2</v>
      </c>
      <c r="Y57" s="429">
        <f>StockValueR!Y109</f>
        <v>2.8501741954911237E-2</v>
      </c>
      <c r="Z57" s="429">
        <f>StockValueR!Z109</f>
        <v>2.7484287292405814E-2</v>
      </c>
      <c r="AA57" s="429">
        <f>StockValueR!AA109</f>
        <v>2.6467495896113115E-2</v>
      </c>
      <c r="AB57" s="429">
        <f>StockValueR!AB109</f>
        <v>2.5451392668479598E-2</v>
      </c>
      <c r="AC57" s="429">
        <f>StockValueR!AC109</f>
        <v>2.4436004487615196E-2</v>
      </c>
      <c r="AD57" s="429">
        <f>StockValueR!AD109</f>
        <v>2.3421360454693965E-2</v>
      </c>
      <c r="AE57" s="429">
        <f>StockValueR!AE109</f>
        <v>2.2407492184842781E-2</v>
      </c>
      <c r="AF57" s="429">
        <f>StockValueR!AF109</f>
        <v>2.139443415159242E-2</v>
      </c>
      <c r="AG57" s="429">
        <f>StockValueR!AG109</f>
        <v>2.0382224097922823E-2</v>
      </c>
      <c r="AH57" s="429">
        <f>StockValueR!AH109</f>
        <v>1.9370903530964281E-2</v>
      </c>
      <c r="AI57" s="429">
        <f>StockValueR!AI109</f>
        <v>1.8360518322989093E-2</v>
      </c>
      <c r="AJ57" s="429">
        <f>StockValueR!AJ109</f>
        <v>1.7351119449162233E-2</v>
      </c>
      <c r="AK57" s="429">
        <f>StockValueR!AK109</f>
        <v>1.6342763903734812E-2</v>
      </c>
      <c r="AL57" s="429">
        <f>StockValueR!AL109</f>
        <v>1.5335515852747223E-2</v>
      </c>
      <c r="AM57" s="429">
        <f>StockValueR!AM110</f>
        <v>1.6424323345968612E-2</v>
      </c>
      <c r="AN57" s="429">
        <f>StockValueR!AN109</f>
        <v>1.6914514834835911E-2</v>
      </c>
      <c r="AO57" s="429">
        <f>StockValueR!AO109</f>
        <v>1.6914514834835911E-2</v>
      </c>
      <c r="AP57" s="429">
        <f>StockValueR!AP109</f>
        <v>1.6914514834835911E-2</v>
      </c>
      <c r="AQ57" s="429">
        <f>StockValueR!AQ109</f>
        <v>1.6914514834835911E-2</v>
      </c>
      <c r="AR57" s="429">
        <f>StockValueR!AR109</f>
        <v>1.6914514834835911E-2</v>
      </c>
      <c r="AS57" s="429">
        <f>StockValueR!AS109</f>
        <v>1.6914514834835911E-2</v>
      </c>
      <c r="AT57" s="429">
        <f>StockValueR!AT109</f>
        <v>1.6914514834835911E-2</v>
      </c>
      <c r="AU57" s="429">
        <f>StockValueR!AU109</f>
        <v>1.6914514834835911E-2</v>
      </c>
      <c r="AV57" s="429">
        <f>StockValueR!AV109</f>
        <v>1.6914514834835911E-2</v>
      </c>
      <c r="AW57" s="429">
        <f>StockValueR!AW109</f>
        <v>1.6914514834835911E-2</v>
      </c>
      <c r="AX57" s="429">
        <f>StockValueR!AX109</f>
        <v>1.6914514834835911E-2</v>
      </c>
      <c r="AY57" s="429">
        <f>StockValueR!AY109</f>
        <v>1.6914514834835911E-2</v>
      </c>
      <c r="AZ57" s="429">
        <f>StockValueR!AZ109</f>
        <v>1.6914514834835911E-2</v>
      </c>
    </row>
    <row r="58" spans="1:52" x14ac:dyDescent="0.25">
      <c r="A58" s="422"/>
      <c r="B58" s="281"/>
      <c r="C58" s="281"/>
      <c r="D58" s="281"/>
      <c r="E58" s="180" t="str">
        <f>StockValueR!E110</f>
        <v>44 MPH</v>
      </c>
      <c r="F58" s="427"/>
      <c r="G58" s="328"/>
      <c r="I58" s="429">
        <f>StockValueR!I110</f>
        <v>0</v>
      </c>
      <c r="J58" s="429">
        <f>StockValueR!J110</f>
        <v>0</v>
      </c>
      <c r="K58" s="429">
        <f>StockValueR!K110</f>
        <v>4.5237126527714167E-2</v>
      </c>
      <c r="L58" s="429">
        <f>StockValueR!L110</f>
        <v>4.3676966041837434E-2</v>
      </c>
      <c r="M58" s="429">
        <f>StockValueR!M110</f>
        <v>4.2170613145622711E-2</v>
      </c>
      <c r="N58" s="429">
        <f>StockValueR!N110</f>
        <v>4.0716212096195158E-2</v>
      </c>
      <c r="O58" s="429">
        <f>StockValueR!O110</f>
        <v>3.9311971152461857E-2</v>
      </c>
      <c r="P58" s="429">
        <f>StockValueR!P110</f>
        <v>3.7956160367786533E-2</v>
      </c>
      <c r="Q58" s="429">
        <f>StockValueR!Q110</f>
        <v>3.6647109458791655E-2</v>
      </c>
      <c r="R58" s="429">
        <f>StockValueR!R110</f>
        <v>3.5383205747662294E-2</v>
      </c>
      <c r="S58" s="429">
        <f>StockValueR!S110</f>
        <v>3.4162892175416952E-2</v>
      </c>
      <c r="T58" s="429">
        <f>StockValueR!T110</f>
        <v>3.2984665383697563E-2</v>
      </c>
      <c r="U58" s="429">
        <f>StockValueR!U110</f>
        <v>3.1847073862715708E-2</v>
      </c>
      <c r="V58" s="429">
        <f>StockValueR!V110</f>
        <v>3.0748716163073439E-2</v>
      </c>
      <c r="W58" s="429">
        <f>StockValueR!W110</f>
        <v>2.9688239169255625E-2</v>
      </c>
      <c r="X58" s="429">
        <f>StockValueR!X110</f>
        <v>2.8664336432667047E-2</v>
      </c>
      <c r="Y58" s="429">
        <f>StockValueR!Y110</f>
        <v>2.7675746562160437E-2</v>
      </c>
      <c r="Z58" s="429">
        <f>StockValueR!Z110</f>
        <v>2.6687778268063365E-2</v>
      </c>
      <c r="AA58" s="429">
        <f>StockValueR!AA110</f>
        <v>2.5700454018377183E-2</v>
      </c>
      <c r="AB58" s="429">
        <f>StockValueR!AB110</f>
        <v>2.4713797993862415E-2</v>
      </c>
      <c r="AC58" s="429">
        <f>StockValueR!AC110</f>
        <v>2.3727836293687313E-2</v>
      </c>
      <c r="AD58" s="429">
        <f>StockValueR!AD110</f>
        <v>2.2742597175658685E-2</v>
      </c>
      <c r="AE58" s="429">
        <f>StockValueR!AE110</f>
        <v>2.1758111338680483E-2</v>
      </c>
      <c r="AF58" s="429">
        <f>StockValueR!AF110</f>
        <v>2.0774412257222534E-2</v>
      </c>
      <c r="AG58" s="429">
        <f>StockValueR!AG110</f>
        <v>1.9791536580453472E-2</v>
      </c>
      <c r="AH58" s="429">
        <f>StockValueR!AH110</f>
        <v>1.8809524612605235E-2</v>
      </c>
      <c r="AI58" s="429">
        <f>StockValueR!AI110</f>
        <v>1.7828420896547677E-2</v>
      </c>
      <c r="AJ58" s="429">
        <f>StockValueR!AJ110</f>
        <v>1.6848274930158818E-2</v>
      </c>
      <c r="AK58" s="429">
        <f>StockValueR!AK110</f>
        <v>1.5869142055966557E-2</v>
      </c>
      <c r="AL58" s="429">
        <f>StockValueR!AL110</f>
        <v>1.4891084580445869E-2</v>
      </c>
      <c r="AM58" s="429">
        <f>StockValueR!AM111</f>
        <v>1.79335080084226E-2</v>
      </c>
      <c r="AN58" s="429">
        <f>StockValueR!AN110</f>
        <v>1.6424323345968612E-2</v>
      </c>
      <c r="AO58" s="429">
        <f>StockValueR!AO110</f>
        <v>1.6424323345968612E-2</v>
      </c>
      <c r="AP58" s="429">
        <f>StockValueR!AP110</f>
        <v>1.6424323345968612E-2</v>
      </c>
      <c r="AQ58" s="429">
        <f>StockValueR!AQ110</f>
        <v>1.6424323345968612E-2</v>
      </c>
      <c r="AR58" s="429">
        <f>StockValueR!AR110</f>
        <v>1.6424323345968612E-2</v>
      </c>
      <c r="AS58" s="429">
        <f>StockValueR!AS110</f>
        <v>1.6424323345968612E-2</v>
      </c>
      <c r="AT58" s="429">
        <f>StockValueR!AT110</f>
        <v>1.6424323345968612E-2</v>
      </c>
      <c r="AU58" s="429">
        <f>StockValueR!AU110</f>
        <v>1.6424323345968612E-2</v>
      </c>
      <c r="AV58" s="429">
        <f>StockValueR!AV110</f>
        <v>1.6424323345968612E-2</v>
      </c>
      <c r="AW58" s="429">
        <f>StockValueR!AW110</f>
        <v>1.6424323345968612E-2</v>
      </c>
      <c r="AX58" s="429">
        <f>StockValueR!AX110</f>
        <v>1.6424323345968612E-2</v>
      </c>
      <c r="AY58" s="429">
        <f>StockValueR!AY110</f>
        <v>1.6424323345968612E-2</v>
      </c>
      <c r="AZ58" s="429">
        <f>StockValueR!AZ110</f>
        <v>1.6424323345968612E-2</v>
      </c>
    </row>
    <row r="59" spans="1:52" x14ac:dyDescent="0.25">
      <c r="A59" s="422"/>
      <c r="B59" s="281"/>
      <c r="C59" s="281"/>
      <c r="D59" s="281"/>
      <c r="E59" s="180" t="str">
        <f>StockValueR!E111</f>
        <v>45 MPH</v>
      </c>
      <c r="F59" s="427"/>
      <c r="G59" s="328"/>
      <c r="I59" s="429">
        <f>StockValueR!I111</f>
        <v>0</v>
      </c>
      <c r="J59" s="429">
        <f>StockValueR!J111</f>
        <v>0</v>
      </c>
      <c r="K59" s="429">
        <f>StockValueR!K111</f>
        <v>5.0047250511969101E-2</v>
      </c>
      <c r="L59" s="429">
        <f>StockValueR!L111</f>
        <v>4.8321196081263562E-2</v>
      </c>
      <c r="M59" s="429">
        <f>StockValueR!M111</f>
        <v>4.6654670672977461E-2</v>
      </c>
      <c r="N59" s="429">
        <f>StockValueR!N111</f>
        <v>4.5045621220621598E-2</v>
      </c>
      <c r="O59" s="429">
        <f>StockValueR!O111</f>
        <v>4.3492065464883475E-2</v>
      </c>
      <c r="P59" s="429">
        <f>StockValueR!P111</f>
        <v>4.1992089511594208E-2</v>
      </c>
      <c r="Q59" s="429">
        <f>StockValueR!Q111</f>
        <v>4.0543845473917518E-2</v>
      </c>
      <c r="R59" s="429">
        <f>StockValueR!R111</f>
        <v>3.9145549195856055E-2</v>
      </c>
      <c r="S59" s="429">
        <f>StockValueR!S111</f>
        <v>3.7795478054270568E-2</v>
      </c>
      <c r="T59" s="429">
        <f>StockValueR!T111</f>
        <v>3.6491968836704143E-2</v>
      </c>
      <c r="U59" s="429">
        <f>StockValueR!U111</f>
        <v>3.5233415692397088E-2</v>
      </c>
      <c r="V59" s="429">
        <f>StockValueR!V111</f>
        <v>3.4018268153968224E-2</v>
      </c>
      <c r="W59" s="429">
        <f>StockValueR!W111</f>
        <v>3.284502922732542E-2</v>
      </c>
      <c r="X59" s="429">
        <f>StockValueR!X111</f>
        <v>3.1712253547452267E-2</v>
      </c>
      <c r="Y59" s="429">
        <f>StockValueR!Y111</f>
        <v>3.0618545597798835E-2</v>
      </c>
      <c r="Z59" s="429">
        <f>StockValueR!Z111</f>
        <v>2.9525525317603388E-2</v>
      </c>
      <c r="AA59" s="429">
        <f>StockValueR!AA111</f>
        <v>2.8433217563919828E-2</v>
      </c>
      <c r="AB59" s="429">
        <f>StockValueR!AB111</f>
        <v>2.7341649088681197E-2</v>
      </c>
      <c r="AC59" s="429">
        <f>StockValueR!AC111</f>
        <v>2.6250848766215102E-2</v>
      </c>
      <c r="AD59" s="429">
        <f>StockValueR!AD111</f>
        <v>2.5160847859018617E-2</v>
      </c>
      <c r="AE59" s="429">
        <f>StockValueR!AE111</f>
        <v>2.4071680330251109E-2</v>
      </c>
      <c r="AF59" s="429">
        <f>StockValueR!AF111</f>
        <v>2.2983383213767406E-2</v>
      </c>
      <c r="AG59" s="429">
        <f>StockValueR!AG111</f>
        <v>2.1895997055691105E-2</v>
      </c>
      <c r="AH59" s="429">
        <f>StockValueR!AH111</f>
        <v>2.0809566445856881E-2</v>
      </c>
      <c r="AI59" s="429">
        <f>StockValueR!AI111</f>
        <v>1.9724140663437327E-2</v>
      </c>
      <c r="AJ59" s="429">
        <f>StockValueR!AJ111</f>
        <v>1.8639774469485844E-2</v>
      </c>
      <c r="AK59" s="429">
        <f>StockValueR!AK111</f>
        <v>1.7556529091175103E-2</v>
      </c>
      <c r="AL59" s="429">
        <f>StockValueR!AL111</f>
        <v>1.6474473460110658E-2</v>
      </c>
      <c r="AM59" s="429">
        <f>StockValueR!AM112</f>
        <v>1.7413785564290931E-2</v>
      </c>
      <c r="AN59" s="429">
        <f>StockValueR!AN111</f>
        <v>1.79335080084226E-2</v>
      </c>
      <c r="AO59" s="429">
        <f>StockValueR!AO111</f>
        <v>1.79335080084226E-2</v>
      </c>
      <c r="AP59" s="429">
        <f>StockValueR!AP111</f>
        <v>1.79335080084226E-2</v>
      </c>
      <c r="AQ59" s="429">
        <f>StockValueR!AQ111</f>
        <v>1.79335080084226E-2</v>
      </c>
      <c r="AR59" s="429">
        <f>StockValueR!AR111</f>
        <v>1.79335080084226E-2</v>
      </c>
      <c r="AS59" s="429">
        <f>StockValueR!AS111</f>
        <v>1.79335080084226E-2</v>
      </c>
      <c r="AT59" s="429">
        <f>StockValueR!AT111</f>
        <v>1.79335080084226E-2</v>
      </c>
      <c r="AU59" s="429">
        <f>StockValueR!AU111</f>
        <v>1.79335080084226E-2</v>
      </c>
      <c r="AV59" s="429">
        <f>StockValueR!AV111</f>
        <v>1.79335080084226E-2</v>
      </c>
      <c r="AW59" s="429">
        <f>StockValueR!AW111</f>
        <v>1.79335080084226E-2</v>
      </c>
      <c r="AX59" s="429">
        <f>StockValueR!AX111</f>
        <v>1.79335080084226E-2</v>
      </c>
      <c r="AY59" s="429">
        <f>StockValueR!AY111</f>
        <v>1.79335080084226E-2</v>
      </c>
      <c r="AZ59" s="429">
        <f>StockValueR!AZ111</f>
        <v>1.79335080084226E-2</v>
      </c>
    </row>
    <row r="60" spans="1:52" x14ac:dyDescent="0.25">
      <c r="A60" s="422"/>
      <c r="B60" s="281"/>
      <c r="C60" s="281"/>
      <c r="D60" s="281"/>
      <c r="E60" s="180" t="str">
        <f>StockValueR!E112</f>
        <v>46 MPH</v>
      </c>
      <c r="F60" s="427"/>
      <c r="G60" s="328"/>
      <c r="I60" s="429">
        <f>StockValueR!I112</f>
        <v>0</v>
      </c>
      <c r="J60" s="429">
        <f>StockValueR!J112</f>
        <v>0</v>
      </c>
      <c r="K60" s="429">
        <f>StockValueR!K112</f>
        <v>4.8596855009542334E-2</v>
      </c>
      <c r="L60" s="429">
        <f>StockValueR!L112</f>
        <v>4.6920822539236802E-2</v>
      </c>
      <c r="M60" s="429">
        <f>StockValueR!M112</f>
        <v>4.5302593909137948E-2</v>
      </c>
      <c r="N60" s="429">
        <f>StockValueR!N112</f>
        <v>4.3740175551697499E-2</v>
      </c>
      <c r="O60" s="429">
        <f>StockValueR!O112</f>
        <v>4.2231642654514873E-2</v>
      </c>
      <c r="P60" s="429">
        <f>StockValueR!P112</f>
        <v>4.0775136789075461E-2</v>
      </c>
      <c r="Q60" s="429">
        <f>StockValueR!Q112</f>
        <v>3.9368863621270241E-2</v>
      </c>
      <c r="R60" s="429">
        <f>StockValueR!R112</f>
        <v>3.8011090700876056E-2</v>
      </c>
      <c r="S60" s="429">
        <f>StockValueR!S112</f>
        <v>3.6700145327273434E-2</v>
      </c>
      <c r="T60" s="429">
        <f>StockValueR!T112</f>
        <v>3.543441248877259E-2</v>
      </c>
      <c r="U60" s="429">
        <f>StockValueR!U112</f>
        <v>3.4212332873008955E-2</v>
      </c>
      <c r="V60" s="429">
        <f>StockValueR!V112</f>
        <v>3.3032400945957198E-2</v>
      </c>
      <c r="W60" s="429">
        <f>StockValueR!W112</f>
        <v>3.1893163097197141E-2</v>
      </c>
      <c r="X60" s="429">
        <f>StockValueR!X112</f>
        <v>3.0793215849146703E-2</v>
      </c>
      <c r="Y60" s="429">
        <f>StockValueR!Y112</f>
        <v>2.9731204128055643E-2</v>
      </c>
      <c r="Z60" s="429">
        <f>StockValueR!Z112</f>
        <v>2.8669860147401919E-2</v>
      </c>
      <c r="AA60" s="429">
        <f>StockValueR!AA112</f>
        <v>2.7609208043869002E-2</v>
      </c>
      <c r="AB60" s="429">
        <f>StockValueR!AB112</f>
        <v>2.6549273794104922E-2</v>
      </c>
      <c r="AC60" s="429">
        <f>StockValueR!AC112</f>
        <v>2.5490085435644166E-2</v>
      </c>
      <c r="AD60" s="429">
        <f>StockValueR!AD112</f>
        <v>2.4431673324980283E-2</v>
      </c>
      <c r="AE60" s="429">
        <f>StockValueR!AE112</f>
        <v>2.3374070441002523E-2</v>
      </c>
      <c r="AF60" s="429">
        <f>StockValueR!AF112</f>
        <v>2.2317312744305217E-2</v>
      </c>
      <c r="AG60" s="429">
        <f>StockValueR!AG112</f>
        <v>2.1261439605964091E-2</v>
      </c>
      <c r="AH60" s="429">
        <f>StockValueR!AH112</f>
        <v>2.0206494323577084E-2</v>
      </c>
      <c r="AI60" s="429">
        <f>StockValueR!AI112</f>
        <v>1.9152524748180591E-2</v>
      </c>
      <c r="AJ60" s="429">
        <f>StockValueR!AJ112</f>
        <v>1.809958405382403E-2</v>
      </c>
      <c r="AK60" s="429">
        <f>StockValueR!AK112</f>
        <v>1.7047731693284579E-2</v>
      </c>
      <c r="AL60" s="429">
        <f>StockValueR!AL112</f>
        <v>1.5997034600493801E-2</v>
      </c>
      <c r="AM60" s="429">
        <f>StockValueR!AM113</f>
        <v>1.6909124948486842E-2</v>
      </c>
      <c r="AN60" s="429">
        <f>StockValueR!AN112</f>
        <v>1.7413785564290931E-2</v>
      </c>
      <c r="AO60" s="429">
        <f>StockValueR!AO112</f>
        <v>1.7413785564290931E-2</v>
      </c>
      <c r="AP60" s="429">
        <f>StockValueR!AP112</f>
        <v>1.7413785564290931E-2</v>
      </c>
      <c r="AQ60" s="429">
        <f>StockValueR!AQ112</f>
        <v>1.7413785564290931E-2</v>
      </c>
      <c r="AR60" s="429">
        <f>StockValueR!AR112</f>
        <v>1.7413785564290931E-2</v>
      </c>
      <c r="AS60" s="429">
        <f>StockValueR!AS112</f>
        <v>1.7413785564290931E-2</v>
      </c>
      <c r="AT60" s="429">
        <f>StockValueR!AT112</f>
        <v>1.7413785564290931E-2</v>
      </c>
      <c r="AU60" s="429">
        <f>StockValueR!AU112</f>
        <v>1.7413785564290931E-2</v>
      </c>
      <c r="AV60" s="429">
        <f>StockValueR!AV112</f>
        <v>1.7413785564290931E-2</v>
      </c>
      <c r="AW60" s="429">
        <f>StockValueR!AW112</f>
        <v>1.7413785564290931E-2</v>
      </c>
      <c r="AX60" s="429">
        <f>StockValueR!AX112</f>
        <v>1.7413785564290931E-2</v>
      </c>
      <c r="AY60" s="429">
        <f>StockValueR!AY112</f>
        <v>1.7413785564290931E-2</v>
      </c>
      <c r="AZ60" s="429">
        <f>StockValueR!AZ112</f>
        <v>1.7413785564290931E-2</v>
      </c>
    </row>
    <row r="61" spans="1:52" x14ac:dyDescent="0.25">
      <c r="A61" s="422"/>
      <c r="B61" s="281"/>
      <c r="C61" s="281"/>
      <c r="D61" s="281"/>
      <c r="E61" s="180" t="str">
        <f>StockValueR!E113</f>
        <v>47 MPH</v>
      </c>
      <c r="F61" s="427"/>
      <c r="G61" s="328"/>
      <c r="I61" s="429">
        <f>StockValueR!I113</f>
        <v>0</v>
      </c>
      <c r="J61" s="429">
        <f>StockValueR!J113</f>
        <v>0</v>
      </c>
      <c r="K61" s="429">
        <f>StockValueR!K113</f>
        <v>4.7188492727561045E-2</v>
      </c>
      <c r="L61" s="429">
        <f>StockValueR!L113</f>
        <v>4.5561032555073773E-2</v>
      </c>
      <c r="M61" s="429">
        <f>StockValueR!M113</f>
        <v>4.3989701037263483E-2</v>
      </c>
      <c r="N61" s="429">
        <f>StockValueR!N113</f>
        <v>4.24725623812124E-2</v>
      </c>
      <c r="O61" s="429">
        <f>StockValueR!O113</f>
        <v>4.1007747556590285E-2</v>
      </c>
      <c r="P61" s="429">
        <f>StockValueR!P113</f>
        <v>3.9593451993113142E-2</v>
      </c>
      <c r="Q61" s="429">
        <f>StockValueR!Q113</f>
        <v>3.8227933357413146E-2</v>
      </c>
      <c r="R61" s="429">
        <f>StockValueR!R113</f>
        <v>3.6909509406580943E-2</v>
      </c>
      <c r="S61" s="429">
        <f>StockValueR!S113</f>
        <v>3.5636555915736112E-2</v>
      </c>
      <c r="T61" s="429">
        <f>StockValueR!T113</f>
        <v>3.4407504677072535E-2</v>
      </c>
      <c r="U61" s="429">
        <f>StockValueR!U113</f>
        <v>3.3220841567913738E-2</v>
      </c>
      <c r="V61" s="429">
        <f>StockValueR!V113</f>
        <v>3.2075104685398065E-2</v>
      </c>
      <c r="W61" s="429">
        <f>StockValueR!W113</f>
        <v>3.0968882545495797E-2</v>
      </c>
      <c r="X61" s="429">
        <f>StockValueR!X113</f>
        <v>2.9900812344139414E-2</v>
      </c>
      <c r="Y61" s="429">
        <f>StockValueR!Y113</f>
        <v>2.8869578278324873E-2</v>
      </c>
      <c r="Z61" s="429">
        <f>StockValueR!Z113</f>
        <v>2.7838992601480463E-2</v>
      </c>
      <c r="AA61" s="429">
        <f>StockValueR!AA113</f>
        <v>2.6809078750795936E-2</v>
      </c>
      <c r="AB61" s="429">
        <f>StockValueR!AB113</f>
        <v>2.5779861950102474E-2</v>
      </c>
      <c r="AC61" s="429">
        <f>StockValueR!AC113</f>
        <v>2.4751369424392149E-2</v>
      </c>
      <c r="AD61" s="429">
        <f>StockValueR!AD113</f>
        <v>2.3723630650411442E-2</v>
      </c>
      <c r="AE61" s="429">
        <f>StockValueR!AE113</f>
        <v>2.2696677651304141E-2</v>
      </c>
      <c r="AF61" s="429">
        <f>StockValueR!AF113</f>
        <v>2.1670545345507743E-2</v>
      </c>
      <c r="AG61" s="429">
        <f>StockValueR!AG113</f>
        <v>2.0645271963103597E-2</v>
      </c>
      <c r="AH61" s="429">
        <f>StockValueR!AH113</f>
        <v>1.9620899546902604E-2</v>
      </c>
      <c r="AI61" s="429">
        <f>StockValueR!AI113</f>
        <v>1.8597474561193095E-2</v>
      </c>
      <c r="AJ61" s="429">
        <f>StockValueR!AJ113</f>
        <v>1.7575048639012714E-2</v>
      </c>
      <c r="AK61" s="429">
        <f>StockValueR!AK113</f>
        <v>1.655367951016605E-2</v>
      </c>
      <c r="AL61" s="429">
        <f>StockValueR!AL113</f>
        <v>1.5533432168804318E-2</v>
      </c>
      <c r="AM61" s="429">
        <f>StockValueR!AM114</f>
        <v>1.6419089661345698E-2</v>
      </c>
      <c r="AN61" s="429">
        <f>StockValueR!AN113</f>
        <v>1.6909124948486842E-2</v>
      </c>
      <c r="AO61" s="429">
        <f>StockValueR!AO113</f>
        <v>1.6909124948486842E-2</v>
      </c>
      <c r="AP61" s="429">
        <f>StockValueR!AP113</f>
        <v>1.6909124948486842E-2</v>
      </c>
      <c r="AQ61" s="429">
        <f>StockValueR!AQ113</f>
        <v>1.6909124948486842E-2</v>
      </c>
      <c r="AR61" s="429">
        <f>StockValueR!AR113</f>
        <v>1.6909124948486842E-2</v>
      </c>
      <c r="AS61" s="429">
        <f>StockValueR!AS113</f>
        <v>1.6909124948486842E-2</v>
      </c>
      <c r="AT61" s="429">
        <f>StockValueR!AT113</f>
        <v>1.6909124948486842E-2</v>
      </c>
      <c r="AU61" s="429">
        <f>StockValueR!AU113</f>
        <v>1.6909124948486842E-2</v>
      </c>
      <c r="AV61" s="429">
        <f>StockValueR!AV113</f>
        <v>1.6909124948486842E-2</v>
      </c>
      <c r="AW61" s="429">
        <f>StockValueR!AW113</f>
        <v>1.6909124948486842E-2</v>
      </c>
      <c r="AX61" s="429">
        <f>StockValueR!AX113</f>
        <v>1.6909124948486842E-2</v>
      </c>
      <c r="AY61" s="429">
        <f>StockValueR!AY113</f>
        <v>1.6909124948486842E-2</v>
      </c>
      <c r="AZ61" s="429">
        <f>StockValueR!AZ113</f>
        <v>1.6909124948486842E-2</v>
      </c>
    </row>
    <row r="62" spans="1:52" x14ac:dyDescent="0.25">
      <c r="A62" s="422"/>
      <c r="B62" s="281"/>
      <c r="C62" s="281"/>
      <c r="D62" s="281"/>
      <c r="E62" s="180" t="str">
        <f>StockValueR!E114</f>
        <v>48 MPH</v>
      </c>
      <c r="F62" s="427"/>
      <c r="G62" s="328"/>
      <c r="I62" s="429">
        <f>StockValueR!I114</f>
        <v>0</v>
      </c>
      <c r="J62" s="429">
        <f>StockValueR!J114</f>
        <v>0</v>
      </c>
      <c r="K62" s="429">
        <f>StockValueR!K114</f>
        <v>4.5820945521306736E-2</v>
      </c>
      <c r="L62" s="429">
        <f>StockValueR!L114</f>
        <v>4.4240649996035997E-2</v>
      </c>
      <c r="M62" s="429">
        <f>StockValueR!M114</f>
        <v>4.271485648766557E-2</v>
      </c>
      <c r="N62" s="429">
        <f>StockValueR!N114</f>
        <v>4.1241685303569177E-2</v>
      </c>
      <c r="O62" s="429">
        <f>StockValueR!O114</f>
        <v>3.9819321578893341E-2</v>
      </c>
      <c r="P62" s="429">
        <f>StockValueR!P114</f>
        <v>3.8446013040744964E-2</v>
      </c>
      <c r="Q62" s="429">
        <f>StockValueR!Q114</f>
        <v>3.712006784948875E-2</v>
      </c>
      <c r="R62" s="429">
        <f>StockValueR!R114</f>
        <v>3.5839852514494917E-2</v>
      </c>
      <c r="S62" s="429">
        <f>StockValueR!S114</f>
        <v>3.460378988176982E-2</v>
      </c>
      <c r="T62" s="429">
        <f>StockValueR!T114</f>
        <v>3.3410357190989975E-2</v>
      </c>
      <c r="U62" s="429">
        <f>StockValueR!U114</f>
        <v>3.2258084199546198E-2</v>
      </c>
      <c r="V62" s="429">
        <f>StockValueR!V114</f>
        <v>3.1145551371286571E-2</v>
      </c>
      <c r="W62" s="429">
        <f>StockValueR!W114</f>
        <v>3.0071388127726979E-2</v>
      </c>
      <c r="X62" s="429">
        <f>StockValueR!X114</f>
        <v>2.9034271159574743E-2</v>
      </c>
      <c r="Y62" s="429">
        <f>StockValueR!Y114</f>
        <v>2.8032922796485248E-2</v>
      </c>
      <c r="Z62" s="429">
        <f>StockValueR!Z114</f>
        <v>2.7032204031714323E-2</v>
      </c>
      <c r="AA62" s="429">
        <f>StockValueR!AA114</f>
        <v>2.6032137623229694E-2</v>
      </c>
      <c r="AB62" s="429">
        <f>StockValueR!AB114</f>
        <v>2.5032748063862721E-2</v>
      </c>
      <c r="AC62" s="429">
        <f>StockValueR!AC114</f>
        <v>2.4034061789610969E-2</v>
      </c>
      <c r="AD62" s="429">
        <f>StockValueR!AD114</f>
        <v>2.3036107422969378E-2</v>
      </c>
      <c r="AE62" s="429">
        <f>StockValueR!AE114</f>
        <v>2.2038916059034276E-2</v>
      </c>
      <c r="AF62" s="429">
        <f>StockValueR!AF114</f>
        <v>2.1042521604288576E-2</v>
      </c>
      <c r="AG62" s="429">
        <f>StockValueR!AG114</f>
        <v>2.0046961180885867E-2</v>
      </c>
      <c r="AH62" s="429">
        <f>StockValueR!AH114</f>
        <v>1.9052275613214396E-2</v>
      </c>
      <c r="AI62" s="429">
        <f>StockValueR!AI114</f>
        <v>1.8058510019003115E-2</v>
      </c>
      <c r="AJ62" s="429">
        <f>StockValueR!AJ114</f>
        <v>1.7065714534937215E-2</v>
      </c>
      <c r="AK62" s="429">
        <f>StockValueR!AK114</f>
        <v>1.6073945217781358E-2</v>
      </c>
      <c r="AL62" s="429">
        <f>StockValueR!AL114</f>
        <v>1.5083265178122243E-2</v>
      </c>
      <c r="AM62" s="429">
        <f>StockValueR!AM115</f>
        <v>1.5943255853191497E-2</v>
      </c>
      <c r="AN62" s="429">
        <f>StockValueR!AN114</f>
        <v>1.6419089661345698E-2</v>
      </c>
      <c r="AO62" s="429">
        <f>StockValueR!AO114</f>
        <v>1.6419089661345698E-2</v>
      </c>
      <c r="AP62" s="429">
        <f>StockValueR!AP114</f>
        <v>1.6419089661345698E-2</v>
      </c>
      <c r="AQ62" s="429">
        <f>StockValueR!AQ114</f>
        <v>1.6419089661345698E-2</v>
      </c>
      <c r="AR62" s="429">
        <f>StockValueR!AR114</f>
        <v>1.6419089661345698E-2</v>
      </c>
      <c r="AS62" s="429">
        <f>StockValueR!AS114</f>
        <v>1.6419089661345698E-2</v>
      </c>
      <c r="AT62" s="429">
        <f>StockValueR!AT114</f>
        <v>1.6419089661345698E-2</v>
      </c>
      <c r="AU62" s="429">
        <f>StockValueR!AU114</f>
        <v>1.6419089661345698E-2</v>
      </c>
      <c r="AV62" s="429">
        <f>StockValueR!AV114</f>
        <v>1.6419089661345698E-2</v>
      </c>
      <c r="AW62" s="429">
        <f>StockValueR!AW114</f>
        <v>1.6419089661345698E-2</v>
      </c>
      <c r="AX62" s="429">
        <f>StockValueR!AX114</f>
        <v>1.6419089661345698E-2</v>
      </c>
      <c r="AY62" s="429">
        <f>StockValueR!AY114</f>
        <v>1.6419089661345698E-2</v>
      </c>
      <c r="AZ62" s="429">
        <f>StockValueR!AZ114</f>
        <v>1.6419089661345698E-2</v>
      </c>
    </row>
    <row r="63" spans="1:52" x14ac:dyDescent="0.25">
      <c r="A63" s="422"/>
      <c r="B63" s="281"/>
      <c r="C63" s="281"/>
      <c r="D63" s="281"/>
      <c r="E63" s="180" t="str">
        <f>StockValueR!E115</f>
        <v>49 MPH</v>
      </c>
      <c r="F63" s="427"/>
      <c r="G63" s="328"/>
      <c r="I63" s="429">
        <f>StockValueR!I115</f>
        <v>0</v>
      </c>
      <c r="J63" s="429">
        <f>StockValueR!J115</f>
        <v>0</v>
      </c>
      <c r="K63" s="429">
        <f>StockValueR!K115</f>
        <v>4.4493030548532132E-2</v>
      </c>
      <c r="L63" s="429">
        <f>StockValueR!L115</f>
        <v>4.2958532814327051E-2</v>
      </c>
      <c r="M63" s="429">
        <f>StockValueR!M115</f>
        <v>4.1476957600059379E-2</v>
      </c>
      <c r="N63" s="429">
        <f>StockValueR!N115</f>
        <v>4.0046479687578518E-2</v>
      </c>
      <c r="O63" s="429">
        <f>StockValueR!O115</f>
        <v>3.8665336807763906E-2</v>
      </c>
      <c r="P63" s="429">
        <f>StockValueR!P115</f>
        <v>3.7331827469507611E-2</v>
      </c>
      <c r="Q63" s="429">
        <f>StockValueR!Q115</f>
        <v>3.6044308863572051E-2</v>
      </c>
      <c r="R63" s="429">
        <f>StockValueR!R115</f>
        <v>3.4801194838740473E-2</v>
      </c>
      <c r="S63" s="429">
        <f>StockValueR!S115</f>
        <v>3.3600953947767076E-2</v>
      </c>
      <c r="T63" s="429">
        <f>StockValueR!T115</f>
        <v>3.2442107560719184E-2</v>
      </c>
      <c r="U63" s="429">
        <f>StockValueR!U115</f>
        <v>3.1323228043387601E-2</v>
      </c>
      <c r="V63" s="429">
        <f>StockValueR!V115</f>
        <v>3.0242936998520729E-2</v>
      </c>
      <c r="W63" s="429">
        <f>StockValueR!W115</f>
        <v>2.9199903567715953E-2</v>
      </c>
      <c r="X63" s="429">
        <f>StockValueR!X115</f>
        <v>2.8192842791876196E-2</v>
      </c>
      <c r="Y63" s="429">
        <f>StockValueR!Y115</f>
        <v>2.7220514028211851E-2</v>
      </c>
      <c r="Z63" s="429">
        <f>StockValueR!Z115</f>
        <v>2.6248796616777422E-2</v>
      </c>
      <c r="AA63" s="429">
        <f>StockValueR!AA115</f>
        <v>2.5277712656002829E-2</v>
      </c>
      <c r="AB63" s="429">
        <f>StockValueR!AB115</f>
        <v>2.4307285928904365E-2</v>
      </c>
      <c r="AC63" s="429">
        <f>StockValueR!AC115</f>
        <v>2.3337542105350551E-2</v>
      </c>
      <c r="AD63" s="429">
        <f>StockValueR!AD115</f>
        <v>2.2368508978341455E-2</v>
      </c>
      <c r="AE63" s="429">
        <f>StockValueR!AE115</f>
        <v>2.140021674182124E-2</v>
      </c>
      <c r="AF63" s="429">
        <f>StockValueR!AF115</f>
        <v>2.0432698319645212E-2</v>
      </c>
      <c r="AG63" s="429">
        <f>StockValueR!AG115</f>
        <v>1.9465989758147527E-2</v>
      </c>
      <c r="AH63" s="429">
        <f>StockValueR!AH115</f>
        <v>1.8500130698604299E-2</v>
      </c>
      <c r="AI63" s="429">
        <f>StockValueR!AI115</f>
        <v>1.7535164951209093E-2</v>
      </c>
      <c r="AJ63" s="429">
        <f>StockValueR!AJ115</f>
        <v>1.6571141199659738E-2</v>
      </c>
      <c r="AK63" s="429">
        <f>StockValueR!AK115</f>
        <v>1.5608113876166523E-2</v>
      </c>
      <c r="AL63" s="429">
        <f>StockValueR!AL115</f>
        <v>1.4646144262338331E-2</v>
      </c>
      <c r="AM63" s="429">
        <f>StockValueR!AM116</f>
        <v>1.77262200882085E-2</v>
      </c>
      <c r="AN63" s="429">
        <f>StockValueR!AN115</f>
        <v>1.5943255853191497E-2</v>
      </c>
      <c r="AO63" s="429">
        <f>StockValueR!AO115</f>
        <v>1.5943255853191497E-2</v>
      </c>
      <c r="AP63" s="429">
        <f>StockValueR!AP115</f>
        <v>1.5943255853191497E-2</v>
      </c>
      <c r="AQ63" s="429">
        <f>StockValueR!AQ115</f>
        <v>1.5943255853191497E-2</v>
      </c>
      <c r="AR63" s="429">
        <f>StockValueR!AR115</f>
        <v>1.5943255853191497E-2</v>
      </c>
      <c r="AS63" s="429">
        <f>StockValueR!AS115</f>
        <v>1.5943255853191497E-2</v>
      </c>
      <c r="AT63" s="429">
        <f>StockValueR!AT115</f>
        <v>1.5943255853191497E-2</v>
      </c>
      <c r="AU63" s="429">
        <f>StockValueR!AU115</f>
        <v>1.5943255853191497E-2</v>
      </c>
      <c r="AV63" s="429">
        <f>StockValueR!AV115</f>
        <v>1.5943255853191497E-2</v>
      </c>
      <c r="AW63" s="429">
        <f>StockValueR!AW115</f>
        <v>1.5943255853191497E-2</v>
      </c>
      <c r="AX63" s="429">
        <f>StockValueR!AX115</f>
        <v>1.5943255853191497E-2</v>
      </c>
      <c r="AY63" s="429">
        <f>StockValueR!AY115</f>
        <v>1.5943255853191497E-2</v>
      </c>
      <c r="AZ63" s="429">
        <f>StockValueR!AZ115</f>
        <v>1.5943255853191497E-2</v>
      </c>
    </row>
    <row r="64" spans="1:52" x14ac:dyDescent="0.25">
      <c r="A64" s="422"/>
      <c r="B64" s="281"/>
      <c r="C64" s="281"/>
      <c r="D64" s="281"/>
      <c r="E64" s="180" t="str">
        <f>StockValueR!E116</f>
        <v>50 MPH</v>
      </c>
      <c r="F64" s="427"/>
      <c r="G64" s="328"/>
      <c r="I64" s="429">
        <f>StockValueR!I116</f>
        <v>0</v>
      </c>
      <c r="J64" s="429">
        <f>StockValueR!J116</f>
        <v>0</v>
      </c>
      <c r="K64" s="429">
        <f>StockValueR!K116</f>
        <v>4.9409627153934203E-2</v>
      </c>
      <c r="L64" s="429">
        <f>StockValueR!L116</f>
        <v>4.7705563394264516E-2</v>
      </c>
      <c r="M64" s="429">
        <f>StockValueR!M116</f>
        <v>4.6060270231830319E-2</v>
      </c>
      <c r="N64" s="429">
        <f>StockValueR!N116</f>
        <v>4.4471720757086816E-2</v>
      </c>
      <c r="O64" s="429">
        <f>StockValueR!O116</f>
        <v>4.2937957965552213E-2</v>
      </c>
      <c r="P64" s="429">
        <f>StockValueR!P116</f>
        <v>4.1457092346887207E-2</v>
      </c>
      <c r="Q64" s="429">
        <f>StockValueR!Q116</f>
        <v>4.0027299557123461E-2</v>
      </c>
      <c r="R64" s="429">
        <f>StockValueR!R116</f>
        <v>3.8646818171173443E-2</v>
      </c>
      <c r="S64" s="429">
        <f>StockValueR!S116</f>
        <v>3.7313947512852823E-2</v>
      </c>
      <c r="T64" s="429">
        <f>StockValueR!T116</f>
        <v>3.6027045559742121E-2</v>
      </c>
      <c r="U64" s="429">
        <f>StockValueR!U116</f>
        <v>3.4784526920306549E-2</v>
      </c>
      <c r="V64" s="429">
        <f>StockValueR!V116</f>
        <v>3.3584860880781914E-2</v>
      </c>
      <c r="W64" s="429">
        <f>StockValueR!W116</f>
        <v>3.242656951942053E-2</v>
      </c>
      <c r="X64" s="429">
        <f>StockValueR!X116</f>
        <v>3.1308225885773935E-2</v>
      </c>
      <c r="Y64" s="429">
        <f>StockValueR!Y116</f>
        <v>3.0228452242769391E-2</v>
      </c>
      <c r="Z64" s="429">
        <f>StockValueR!Z116</f>
        <v>2.9149357508020078E-2</v>
      </c>
      <c r="AA64" s="429">
        <f>StockValueR!AA116</f>
        <v>2.8070966221890408E-2</v>
      </c>
      <c r="AB64" s="429">
        <f>StockValueR!AB116</f>
        <v>2.6993304795482367E-2</v>
      </c>
      <c r="AC64" s="429">
        <f>StockValueR!AC116</f>
        <v>2.5916401735252285E-2</v>
      </c>
      <c r="AD64" s="429">
        <f>StockValueR!AD116</f>
        <v>2.4840287905399671E-2</v>
      </c>
      <c r="AE64" s="429">
        <f>StockValueR!AE116</f>
        <v>2.3764996836378723E-2</v>
      </c>
      <c r="AF64" s="429">
        <f>StockValueR!AF116</f>
        <v>2.2690565090217135E-2</v>
      </c>
      <c r="AG64" s="429">
        <f>StockValueR!AG116</f>
        <v>2.1617032696463562E-2</v>
      </c>
      <c r="AH64" s="429">
        <f>StockValueR!AH116</f>
        <v>2.0544443676859127E-2</v>
      </c>
      <c r="AI64" s="429">
        <f>StockValueR!AI116</f>
        <v>1.9472846682738711E-2</v>
      </c>
      <c r="AJ64" s="429">
        <f>StockValueR!AJ116</f>
        <v>1.8402295777476495E-2</v>
      </c>
      <c r="AK64" s="429">
        <f>StockValueR!AK116</f>
        <v>1.7332851408184805E-2</v>
      </c>
      <c r="AL64" s="429">
        <f>StockValueR!AL116</f>
        <v>1.626458162825108E-2</v>
      </c>
      <c r="AM64" s="429">
        <f>StockValueR!AM117</f>
        <v>1.7212504956448847E-2</v>
      </c>
      <c r="AN64" s="429">
        <f>StockValueR!AN116</f>
        <v>1.77262200882085E-2</v>
      </c>
      <c r="AO64" s="429">
        <f>StockValueR!AO116</f>
        <v>1.77262200882085E-2</v>
      </c>
      <c r="AP64" s="429">
        <f>StockValueR!AP116</f>
        <v>1.77262200882085E-2</v>
      </c>
      <c r="AQ64" s="429">
        <f>StockValueR!AQ116</f>
        <v>1.77262200882085E-2</v>
      </c>
      <c r="AR64" s="429">
        <f>StockValueR!AR116</f>
        <v>1.77262200882085E-2</v>
      </c>
      <c r="AS64" s="429">
        <f>StockValueR!AS116</f>
        <v>1.77262200882085E-2</v>
      </c>
      <c r="AT64" s="429">
        <f>StockValueR!AT116</f>
        <v>1.77262200882085E-2</v>
      </c>
      <c r="AU64" s="429">
        <f>StockValueR!AU116</f>
        <v>1.77262200882085E-2</v>
      </c>
      <c r="AV64" s="429">
        <f>StockValueR!AV116</f>
        <v>1.77262200882085E-2</v>
      </c>
      <c r="AW64" s="429">
        <f>StockValueR!AW116</f>
        <v>1.77262200882085E-2</v>
      </c>
      <c r="AX64" s="429">
        <f>StockValueR!AX116</f>
        <v>1.77262200882085E-2</v>
      </c>
      <c r="AY64" s="429">
        <f>StockValueR!AY116</f>
        <v>1.77262200882085E-2</v>
      </c>
      <c r="AZ64" s="429">
        <f>StockValueR!AZ116</f>
        <v>1.77262200882085E-2</v>
      </c>
    </row>
    <row r="65" spans="1:52" x14ac:dyDescent="0.25">
      <c r="A65" s="422"/>
      <c r="B65" s="281"/>
      <c r="C65" s="281"/>
      <c r="D65" s="281"/>
      <c r="E65" s="180" t="str">
        <f>StockValueR!E117</f>
        <v>51 MPH</v>
      </c>
      <c r="F65" s="427"/>
      <c r="G65" s="328"/>
      <c r="I65" s="429">
        <f>StockValueR!I117</f>
        <v>0</v>
      </c>
      <c r="J65" s="429">
        <f>StockValueR!J117</f>
        <v>0</v>
      </c>
      <c r="K65" s="429">
        <f>StockValueR!K117</f>
        <v>4.7977710310000671E-2</v>
      </c>
      <c r="L65" s="429">
        <f>StockValueR!L117</f>
        <v>4.6323031209579792E-2</v>
      </c>
      <c r="M65" s="429">
        <f>StockValueR!M117</f>
        <v>4.4725419503740246E-2</v>
      </c>
      <c r="N65" s="429">
        <f>StockValueR!N117</f>
        <v>4.3182907023836238E-2</v>
      </c>
      <c r="O65" s="429">
        <f>StockValueR!O117</f>
        <v>4.1693593480399672E-2</v>
      </c>
      <c r="P65" s="429">
        <f>StockValueR!P117</f>
        <v>4.0255644122089401E-2</v>
      </c>
      <c r="Q65" s="429">
        <f>StockValueR!Q117</f>
        <v>3.8867287475379701E-2</v>
      </c>
      <c r="R65" s="429">
        <f>StockValueR!R117</f>
        <v>3.7526813162203576E-2</v>
      </c>
      <c r="S65" s="429">
        <f>StockValueR!S117</f>
        <v>3.6232569792862247E-2</v>
      </c>
      <c r="T65" s="429">
        <f>StockValueR!T117</f>
        <v>3.4982962931604987E-2</v>
      </c>
      <c r="U65" s="429">
        <f>StockValueR!U117</f>
        <v>3.377645313237309E-2</v>
      </c>
      <c r="V65" s="429">
        <f>StockValueR!V117</f>
        <v>3.2611554042288056E-2</v>
      </c>
      <c r="W65" s="429">
        <f>StockValueR!W117</f>
        <v>3.148683057054763E-2</v>
      </c>
      <c r="X65" s="429">
        <f>StockValueR!X117</f>
        <v>3.0400897120473874E-2</v>
      </c>
      <c r="Y65" s="429">
        <f>StockValueR!Y117</f>
        <v>2.935241588253518E-2</v>
      </c>
      <c r="Z65" s="429">
        <f>StockValueR!Z117</f>
        <v>2.8304593877735311E-2</v>
      </c>
      <c r="AA65" s="429">
        <f>StockValueR!AA117</f>
        <v>2.7257454935246068E-2</v>
      </c>
      <c r="AB65" s="429">
        <f>StockValueR!AB117</f>
        <v>2.6211024700761892E-2</v>
      </c>
      <c r="AC65" s="429">
        <f>StockValueR!AC117</f>
        <v>2.5165330854607093E-2</v>
      </c>
      <c r="AD65" s="429">
        <f>StockValueR!AD117</f>
        <v>2.4120403366520531E-2</v>
      </c>
      <c r="AE65" s="429">
        <f>StockValueR!AE117</f>
        <v>2.3076274795226299E-2</v>
      </c>
      <c r="AF65" s="429">
        <f>StockValueR!AF117</f>
        <v>2.2032980643165404E-2</v>
      </c>
      <c r="AG65" s="429">
        <f>StockValueR!AG117</f>
        <v>2.0990559779809233E-2</v>
      </c>
      <c r="AH65" s="429">
        <f>StockValueR!AH117</f>
        <v>1.9949054951125828E-2</v>
      </c>
      <c r="AI65" s="429">
        <f>StockValueR!AI117</f>
        <v>1.8908513398508929E-2</v>
      </c>
      <c r="AJ65" s="429">
        <f>StockValueR!AJ117</f>
        <v>1.7868987618547848E-2</v>
      </c>
      <c r="AK65" s="429">
        <f>StockValueR!AK117</f>
        <v>1.6830536306565978E-2</v>
      </c>
      <c r="AL65" s="429">
        <f>StockValueR!AL117</f>
        <v>1.579322554372798E-2</v>
      </c>
      <c r="AM65" s="429">
        <f>StockValueR!AM118</f>
        <v>1.6713677557961465E-2</v>
      </c>
      <c r="AN65" s="429">
        <f>StockValueR!AN117</f>
        <v>1.7212504956448847E-2</v>
      </c>
      <c r="AO65" s="429">
        <f>StockValueR!AO117</f>
        <v>1.7212504956448847E-2</v>
      </c>
      <c r="AP65" s="429">
        <f>StockValueR!AP117</f>
        <v>1.7212504956448847E-2</v>
      </c>
      <c r="AQ65" s="429">
        <f>StockValueR!AQ117</f>
        <v>1.7212504956448847E-2</v>
      </c>
      <c r="AR65" s="429">
        <f>StockValueR!AR117</f>
        <v>1.7212504956448847E-2</v>
      </c>
      <c r="AS65" s="429">
        <f>StockValueR!AS117</f>
        <v>1.7212504956448847E-2</v>
      </c>
      <c r="AT65" s="429">
        <f>StockValueR!AT117</f>
        <v>1.7212504956448847E-2</v>
      </c>
      <c r="AU65" s="429">
        <f>StockValueR!AU117</f>
        <v>1.7212504956448847E-2</v>
      </c>
      <c r="AV65" s="429">
        <f>StockValueR!AV117</f>
        <v>1.7212504956448847E-2</v>
      </c>
      <c r="AW65" s="429">
        <f>StockValueR!AW117</f>
        <v>1.7212504956448847E-2</v>
      </c>
      <c r="AX65" s="429">
        <f>StockValueR!AX117</f>
        <v>1.7212504956448847E-2</v>
      </c>
      <c r="AY65" s="429">
        <f>StockValueR!AY117</f>
        <v>1.7212504956448847E-2</v>
      </c>
      <c r="AZ65" s="429">
        <f>StockValueR!AZ117</f>
        <v>1.7212504956448847E-2</v>
      </c>
    </row>
    <row r="66" spans="1:52" x14ac:dyDescent="0.25">
      <c r="A66" s="422"/>
      <c r="B66" s="281"/>
      <c r="C66" s="281"/>
      <c r="D66" s="281"/>
      <c r="E66" s="180" t="str">
        <f>StockValueR!E118</f>
        <v>52 MPH</v>
      </c>
      <c r="F66" s="427"/>
      <c r="G66" s="328"/>
      <c r="I66" s="429">
        <f>StockValueR!I118</f>
        <v>0</v>
      </c>
      <c r="J66" s="429">
        <f>StockValueR!J118</f>
        <v>0</v>
      </c>
      <c r="K66" s="429">
        <f>StockValueR!K118</f>
        <v>4.6587291165322238E-2</v>
      </c>
      <c r="L66" s="429">
        <f>StockValueR!L118</f>
        <v>4.4980565530889187E-2</v>
      </c>
      <c r="M66" s="429">
        <f>StockValueR!M118</f>
        <v>4.342925344808727E-2</v>
      </c>
      <c r="N66" s="429">
        <f>StockValueR!N118</f>
        <v>4.1931443786827713E-2</v>
      </c>
      <c r="O66" s="429">
        <f>StockValueR!O118</f>
        <v>4.0485291329025355E-2</v>
      </c>
      <c r="P66" s="429">
        <f>StockValueR!P118</f>
        <v>3.9089014495392774E-2</v>
      </c>
      <c r="Q66" s="429">
        <f>StockValueR!Q118</f>
        <v>3.7740893150633788E-2</v>
      </c>
      <c r="R66" s="429">
        <f>StockValueR!R118</f>
        <v>3.6439266484332579E-2</v>
      </c>
      <c r="S66" s="429">
        <f>StockValueR!S118</f>
        <v>3.5182530964927766E-2</v>
      </c>
      <c r="T66" s="429">
        <f>StockValueR!T118</f>
        <v>3.3969138364250827E-2</v>
      </c>
      <c r="U66" s="429">
        <f>StockValueR!U118</f>
        <v>3.2797593850195213E-2</v>
      </c>
      <c r="V66" s="429">
        <f>StockValueR!V118</f>
        <v>3.1666454145166431E-2</v>
      </c>
      <c r="W66" s="429">
        <f>StockValueR!W118</f>
        <v>3.0574325748044463E-2</v>
      </c>
      <c r="X66" s="429">
        <f>StockValueR!X118</f>
        <v>2.9519863217467975E-2</v>
      </c>
      <c r="Y66" s="429">
        <f>StockValueR!Y118</f>
        <v>2.8501767514325472E-2</v>
      </c>
      <c r="Z66" s="429">
        <f>StockValueR!Z118</f>
        <v>2.7484311939400548E-2</v>
      </c>
      <c r="AA66" s="429">
        <f>StockValueR!AA118</f>
        <v>2.6467519631283139E-2</v>
      </c>
      <c r="AB66" s="429">
        <f>StockValueR!AB118</f>
        <v>2.5451415492442044E-2</v>
      </c>
      <c r="AC66" s="429">
        <f>StockValueR!AC118</f>
        <v>2.4436026401011293E-2</v>
      </c>
      <c r="AD66" s="429">
        <f>StockValueR!AD118</f>
        <v>2.3421381458191039E-2</v>
      </c>
      <c r="AE66" s="429">
        <f>StockValueR!AE118</f>
        <v>2.240751227913651E-2</v>
      </c>
      <c r="AF66" s="429">
        <f>StockValueR!AF118</f>
        <v>2.1394453337409407E-2</v>
      </c>
      <c r="AG66" s="429">
        <f>StockValueR!AG118</f>
        <v>2.0382242376023495E-2</v>
      </c>
      <c r="AH66" s="429">
        <f>StockValueR!AH118</f>
        <v>1.9370920902146302E-2</v>
      </c>
      <c r="AI66" s="429">
        <f>StockValueR!AI118</f>
        <v>1.8360534788091264E-2</v>
      </c>
      <c r="AJ66" s="429">
        <f>StockValueR!AJ118</f>
        <v>1.7351135009069069E-2</v>
      </c>
      <c r="AK66" s="429">
        <f>StockValueR!AK118</f>
        <v>1.6342778559381928E-2</v>
      </c>
      <c r="AL66" s="429">
        <f>StockValueR!AL118</f>
        <v>1.5335529605127789E-2</v>
      </c>
      <c r="AM66" s="429">
        <f>StockValueR!AM119</f>
        <v>1.6229306438447496E-2</v>
      </c>
      <c r="AN66" s="429">
        <f>StockValueR!AN118</f>
        <v>1.6713677557961465E-2</v>
      </c>
      <c r="AO66" s="429">
        <f>StockValueR!AO118</f>
        <v>1.6713677557961465E-2</v>
      </c>
      <c r="AP66" s="429">
        <f>StockValueR!AP118</f>
        <v>1.6713677557961465E-2</v>
      </c>
      <c r="AQ66" s="429">
        <f>StockValueR!AQ118</f>
        <v>1.6713677557961465E-2</v>
      </c>
      <c r="AR66" s="429">
        <f>StockValueR!AR118</f>
        <v>1.6713677557961465E-2</v>
      </c>
      <c r="AS66" s="429">
        <f>StockValueR!AS118</f>
        <v>1.6713677557961465E-2</v>
      </c>
      <c r="AT66" s="429">
        <f>StockValueR!AT118</f>
        <v>1.6713677557961465E-2</v>
      </c>
      <c r="AU66" s="429">
        <f>StockValueR!AU118</f>
        <v>1.6713677557961465E-2</v>
      </c>
      <c r="AV66" s="429">
        <f>StockValueR!AV118</f>
        <v>1.6713677557961465E-2</v>
      </c>
      <c r="AW66" s="429">
        <f>StockValueR!AW118</f>
        <v>1.6713677557961465E-2</v>
      </c>
      <c r="AX66" s="429">
        <f>StockValueR!AX118</f>
        <v>1.6713677557961465E-2</v>
      </c>
      <c r="AY66" s="429">
        <f>StockValueR!AY118</f>
        <v>1.6713677557961465E-2</v>
      </c>
      <c r="AZ66" s="429">
        <f>StockValueR!AZ118</f>
        <v>1.6713677557961465E-2</v>
      </c>
    </row>
    <row r="67" spans="1:52" x14ac:dyDescent="0.25">
      <c r="A67" s="422"/>
      <c r="B67" s="281"/>
      <c r="C67" s="281"/>
      <c r="D67" s="281"/>
      <c r="E67" s="180" t="str">
        <f>StockValueR!E119</f>
        <v>53 MPH</v>
      </c>
      <c r="F67" s="427"/>
      <c r="G67" s="328"/>
      <c r="I67" s="429">
        <f>StockValueR!I119</f>
        <v>0</v>
      </c>
      <c r="J67" s="429">
        <f>StockValueR!J119</f>
        <v>0</v>
      </c>
      <c r="K67" s="429">
        <f>StockValueR!K119</f>
        <v>4.5237167094864666E-2</v>
      </c>
      <c r="L67" s="429">
        <f>StockValueR!L119</f>
        <v>4.3677005209887904E-2</v>
      </c>
      <c r="M67" s="429">
        <f>StockValueR!M119</f>
        <v>4.2170650962825997E-2</v>
      </c>
      <c r="N67" s="429">
        <f>StockValueR!N119</f>
        <v>4.0716248609139957E-2</v>
      </c>
      <c r="O67" s="429">
        <f>StockValueR!O119</f>
        <v>3.9312006406130091E-2</v>
      </c>
      <c r="P67" s="429">
        <f>StockValueR!P119</f>
        <v>3.7956194405608747E-2</v>
      </c>
      <c r="Q67" s="429">
        <f>StockValueR!Q119</f>
        <v>3.6647142322700547E-2</v>
      </c>
      <c r="R67" s="429">
        <f>StockValueR!R119</f>
        <v>3.5383237478144383E-2</v>
      </c>
      <c r="S67" s="429">
        <f>StockValueR!S119</f>
        <v>3.416292281156242E-2</v>
      </c>
      <c r="T67" s="429">
        <f>StockValueR!T119</f>
        <v>3.2984694963248427E-2</v>
      </c>
      <c r="U67" s="429">
        <f>StockValueR!U119</f>
        <v>3.184710242211234E-2</v>
      </c>
      <c r="V67" s="429">
        <f>StockValueR!V119</f>
        <v>3.0748743737499407E-2</v>
      </c>
      <c r="W67" s="429">
        <f>StockValueR!W119</f>
        <v>2.9688265792681096E-2</v>
      </c>
      <c r="X67" s="429">
        <f>StockValueR!X119</f>
        <v>2.8664362137890601E-2</v>
      </c>
      <c r="Y67" s="429">
        <f>StockValueR!Y119</f>
        <v>2.7675771380849475E-2</v>
      </c>
      <c r="Z67" s="429">
        <f>StockValueR!Z119</f>
        <v>2.6687802200775299E-2</v>
      </c>
      <c r="AA67" s="429">
        <f>StockValueR!AA119</f>
        <v>2.5700477065689561E-2</v>
      </c>
      <c r="AB67" s="429">
        <f>StockValueR!AB119</f>
        <v>2.4713820156374491E-2</v>
      </c>
      <c r="AC67" s="429">
        <f>StockValueR!AC119</f>
        <v>2.372785757202173E-2</v>
      </c>
      <c r="AD67" s="429">
        <f>StockValueR!AD119</f>
        <v>2.2742617570463426E-2</v>
      </c>
      <c r="AE67" s="429">
        <f>StockValueR!AE119</f>
        <v>2.175813085063107E-2</v>
      </c>
      <c r="AF67" s="429">
        <f>StockValueR!AF119</f>
        <v>2.0774430887024509E-2</v>
      </c>
      <c r="AG67" s="429">
        <f>StockValueR!AG119</f>
        <v>1.9791554328845225E-2</v>
      </c>
      <c r="AH67" s="429">
        <f>StockValueR!AH119</f>
        <v>1.8809541480361312E-2</v>
      </c>
      <c r="AI67" s="429">
        <f>StockValueR!AI119</f>
        <v>1.7828436884482574E-2</v>
      </c>
      <c r="AJ67" s="429">
        <f>StockValueR!AJ119</f>
        <v>1.6848290039131412E-2</v>
      </c>
      <c r="AK67" s="429">
        <f>StockValueR!AK119</f>
        <v>1.5869156286885355E-2</v>
      </c>
      <c r="AL67" s="429">
        <f>StockValueR!AL119</f>
        <v>1.4891097934275252E-2</v>
      </c>
      <c r="AM67" s="429">
        <f>StockValueR!AM120</f>
        <v>1.5758972647379382E-2</v>
      </c>
      <c r="AN67" s="429">
        <f>StockValueR!AN119</f>
        <v>1.6229306438447496E-2</v>
      </c>
      <c r="AO67" s="429">
        <f>StockValueR!AO119</f>
        <v>1.6229306438447496E-2</v>
      </c>
      <c r="AP67" s="429">
        <f>StockValueR!AP119</f>
        <v>1.6229306438447496E-2</v>
      </c>
      <c r="AQ67" s="429">
        <f>StockValueR!AQ119</f>
        <v>1.6229306438447496E-2</v>
      </c>
      <c r="AR67" s="429">
        <f>StockValueR!AR119</f>
        <v>1.6229306438447496E-2</v>
      </c>
      <c r="AS67" s="429">
        <f>StockValueR!AS119</f>
        <v>1.6229306438447496E-2</v>
      </c>
      <c r="AT67" s="429">
        <f>StockValueR!AT119</f>
        <v>1.6229306438447496E-2</v>
      </c>
      <c r="AU67" s="429">
        <f>StockValueR!AU119</f>
        <v>1.6229306438447496E-2</v>
      </c>
      <c r="AV67" s="429">
        <f>StockValueR!AV119</f>
        <v>1.6229306438447496E-2</v>
      </c>
      <c r="AW67" s="429">
        <f>StockValueR!AW119</f>
        <v>1.6229306438447496E-2</v>
      </c>
      <c r="AX67" s="429">
        <f>StockValueR!AX119</f>
        <v>1.6229306438447496E-2</v>
      </c>
      <c r="AY67" s="429">
        <f>StockValueR!AY119</f>
        <v>1.6229306438447496E-2</v>
      </c>
      <c r="AZ67" s="429">
        <f>StockValueR!AZ119</f>
        <v>1.6229306438447496E-2</v>
      </c>
    </row>
    <row r="68" spans="1:52" x14ac:dyDescent="0.25">
      <c r="A68" s="422"/>
      <c r="B68" s="281"/>
      <c r="C68" s="281"/>
      <c r="D68" s="281"/>
      <c r="E68" s="180" t="str">
        <f>StockValueR!E120</f>
        <v>54 MPH</v>
      </c>
      <c r="F68" s="427"/>
      <c r="G68" s="328"/>
      <c r="I68" s="429">
        <f>StockValueR!I120</f>
        <v>0</v>
      </c>
      <c r="J68" s="429">
        <f>StockValueR!J120</f>
        <v>0</v>
      </c>
      <c r="K68" s="429">
        <f>StockValueR!K120</f>
        <v>4.3926170326296365E-2</v>
      </c>
      <c r="L68" s="429">
        <f>StockValueR!L120</f>
        <v>4.2411222748956479E-2</v>
      </c>
      <c r="M68" s="429">
        <f>StockValueR!M120</f>
        <v>4.0948523436034806E-2</v>
      </c>
      <c r="N68" s="429">
        <f>StockValueR!N120</f>
        <v>3.9536270423439955E-2</v>
      </c>
      <c r="O68" s="429">
        <f>StockValueR!O120</f>
        <v>3.8172723894113032E-2</v>
      </c>
      <c r="P68" s="429">
        <f>StockValueR!P120</f>
        <v>3.6856204034669889E-2</v>
      </c>
      <c r="Q68" s="429">
        <f>StockValueR!Q120</f>
        <v>3.5585088965964663E-2</v>
      </c>
      <c r="R68" s="429">
        <f>StockValueR!R120</f>
        <v>3.4357812745024918E-2</v>
      </c>
      <c r="S68" s="429">
        <f>StockValueR!S120</f>
        <v>3.3172863435897162E-2</v>
      </c>
      <c r="T68" s="429">
        <f>StockValueR!T120</f>
        <v>3.2028781247025934E-2</v>
      </c>
      <c r="U68" s="429">
        <f>StockValueR!U120</f>
        <v>3.0924156732871938E-2</v>
      </c>
      <c r="V68" s="429">
        <f>StockValueR!V120</f>
        <v>2.9857629057553573E-2</v>
      </c>
      <c r="W68" s="429">
        <f>StockValueR!W120</f>
        <v>2.8827884318372989E-2</v>
      </c>
      <c r="X68" s="429">
        <f>StockValueR!X120</f>
        <v>2.7833653927161105E-2</v>
      </c>
      <c r="Y68" s="429">
        <f>StockValueR!Y120</f>
        <v>2.6873713047447612E-2</v>
      </c>
      <c r="Z68" s="429">
        <f>StockValueR!Z120</f>
        <v>2.5914375731075381E-2</v>
      </c>
      <c r="AA68" s="429">
        <f>StockValueR!AA120</f>
        <v>2.4955663794930888E-2</v>
      </c>
      <c r="AB68" s="429">
        <f>StockValueR!AB120</f>
        <v>2.3997600719024639E-2</v>
      </c>
      <c r="AC68" s="429">
        <f>StockValueR!AC120</f>
        <v>2.3040211846180055E-2</v>
      </c>
      <c r="AD68" s="429">
        <f>StockValueR!AD120</f>
        <v>2.2083524615302514E-2</v>
      </c>
      <c r="AE68" s="429">
        <f>StockValueR!AE120</f>
        <v>2.1127568835652422E-2</v>
      </c>
      <c r="AF68" s="429">
        <f>StockValueR!AF120</f>
        <v>2.0172377011621105E-2</v>
      </c>
      <c r="AG68" s="429">
        <f>StockValueR!AG120</f>
        <v>1.9217984730297007E-2</v>
      </c>
      <c r="AH68" s="429">
        <f>StockValueR!AH120</f>
        <v>1.8264431127909458E-2</v>
      </c>
      <c r="AI68" s="429">
        <f>StockValueR!AI120</f>
        <v>1.7311759456491424E-2</v>
      </c>
      <c r="AJ68" s="429">
        <f>StockValueR!AJ120</f>
        <v>1.636001777948962E-2</v>
      </c>
      <c r="AK68" s="429">
        <f>StockValueR!AK120</f>
        <v>1.5409259835624732E-2</v>
      </c>
      <c r="AL68" s="429">
        <f>StockValueR!AL120</f>
        <v>1.4459546125751743E-2</v>
      </c>
      <c r="AM68" s="429">
        <f>StockValueR!AM121</f>
        <v>1.7861340321844499E-2</v>
      </c>
      <c r="AN68" s="429">
        <f>StockValueR!AN120</f>
        <v>1.5758972647379382E-2</v>
      </c>
      <c r="AO68" s="429">
        <f>StockValueR!AO120</f>
        <v>1.5758972647379382E-2</v>
      </c>
      <c r="AP68" s="429">
        <f>StockValueR!AP120</f>
        <v>1.5758972647379382E-2</v>
      </c>
      <c r="AQ68" s="429">
        <f>StockValueR!AQ120</f>
        <v>1.5758972647379382E-2</v>
      </c>
      <c r="AR68" s="429">
        <f>StockValueR!AR120</f>
        <v>1.5758972647379382E-2</v>
      </c>
      <c r="AS68" s="429">
        <f>StockValueR!AS120</f>
        <v>1.5758972647379382E-2</v>
      </c>
      <c r="AT68" s="429">
        <f>StockValueR!AT120</f>
        <v>1.5758972647379382E-2</v>
      </c>
      <c r="AU68" s="429">
        <f>StockValueR!AU120</f>
        <v>1.5758972647379382E-2</v>
      </c>
      <c r="AV68" s="429">
        <f>StockValueR!AV120</f>
        <v>1.5758972647379382E-2</v>
      </c>
      <c r="AW68" s="429">
        <f>StockValueR!AW120</f>
        <v>1.5758972647379382E-2</v>
      </c>
      <c r="AX68" s="429">
        <f>StockValueR!AX120</f>
        <v>1.5758972647379382E-2</v>
      </c>
      <c r="AY68" s="429">
        <f>StockValueR!AY120</f>
        <v>1.5758972647379382E-2</v>
      </c>
      <c r="AZ68" s="429">
        <f>StockValueR!AZ120</f>
        <v>1.5758972647379382E-2</v>
      </c>
    </row>
    <row r="69" spans="1:52" x14ac:dyDescent="0.25">
      <c r="A69" s="422"/>
      <c r="B69" s="281"/>
      <c r="C69" s="281"/>
      <c r="D69" s="281"/>
      <c r="E69" s="180" t="str">
        <f>StockValueR!E121</f>
        <v>55 MPH</v>
      </c>
      <c r="F69" s="427"/>
      <c r="G69" s="328"/>
      <c r="I69" s="429">
        <f>StockValueR!I121</f>
        <v>0</v>
      </c>
      <c r="J69" s="429">
        <f>StockValueR!J121</f>
        <v>0</v>
      </c>
      <c r="K69" s="429">
        <f>StockValueR!K121</f>
        <v>5.0357482662705698E-2</v>
      </c>
      <c r="L69" s="429">
        <f>StockValueR!L121</f>
        <v>4.8620728791514446E-2</v>
      </c>
      <c r="M69" s="429">
        <f>StockValueR!M121</f>
        <v>4.6943872950359788E-2</v>
      </c>
      <c r="N69" s="429">
        <f>StockValueR!N121</f>
        <v>4.5324849346234562E-2</v>
      </c>
      <c r="O69" s="429">
        <f>StockValueR!O121</f>
        <v>4.3761663432226774E-2</v>
      </c>
      <c r="P69" s="429">
        <f>StockValueR!P121</f>
        <v>4.2252389450348891E-2</v>
      </c>
      <c r="Q69" s="429">
        <f>StockValueR!Q121</f>
        <v>4.0795168059111243E-2</v>
      </c>
      <c r="R69" s="429">
        <f>StockValueR!R121</f>
        <v>3.9388204042916868E-2</v>
      </c>
      <c r="S69" s="429">
        <f>StockValueR!S121</f>
        <v>3.8029764100455866E-2</v>
      </c>
      <c r="T69" s="429">
        <f>StockValueR!T121</f>
        <v>3.6718174709374739E-2</v>
      </c>
      <c r="U69" s="429">
        <f>StockValueR!U121</f>
        <v>3.5451820064590023E-2</v>
      </c>
      <c r="V69" s="429">
        <f>StockValueR!V121</f>
        <v>3.4229140087706444E-2</v>
      </c>
      <c r="W69" s="429">
        <f>StockValueR!W121</f>
        <v>3.3048628505087205E-2</v>
      </c>
      <c r="X69" s="429">
        <f>StockValueR!X121</f>
        <v>3.1908830992208752E-2</v>
      </c>
      <c r="Y69" s="429">
        <f>StockValueR!Y121</f>
        <v>3.0808343382013974E-2</v>
      </c>
      <c r="Z69" s="429">
        <f>StockValueR!Z121</f>
        <v>2.9708547703992377E-2</v>
      </c>
      <c r="AA69" s="429">
        <f>StockValueR!AA121</f>
        <v>2.8609468969281387E-2</v>
      </c>
      <c r="AB69" s="429">
        <f>StockValueR!AB121</f>
        <v>2.7511134095643534E-2</v>
      </c>
      <c r="AC69" s="429">
        <f>StockValueR!AC121</f>
        <v>2.6413572136392179E-2</v>
      </c>
      <c r="AD69" s="429">
        <f>StockValueR!AD121</f>
        <v>2.5316814547813895E-2</v>
      </c>
      <c r="AE69" s="429">
        <f>StockValueR!AE121</f>
        <v>2.4220895503598378E-2</v>
      </c>
      <c r="AF69" s="429">
        <f>StockValueR!AF121</f>
        <v>2.3125852267165358E-2</v>
      </c>
      <c r="AG69" s="429">
        <f>StockValueR!AG121</f>
        <v>2.2031725635975146E-2</v>
      </c>
      <c r="AH69" s="429">
        <f>StockValueR!AH121</f>
        <v>2.0938560476265213E-2</v>
      </c>
      <c r="AI69" s="429">
        <f>StockValueR!AI121</f>
        <v>1.9846406372679155E-2</v>
      </c>
      <c r="AJ69" s="429">
        <f>StockValueR!AJ121</f>
        <v>1.8755318425722377E-2</v>
      </c>
      <c r="AK69" s="429">
        <f>StockValueR!AK121</f>
        <v>1.7665358242101636E-2</v>
      </c>
      <c r="AL69" s="429">
        <f>StockValueR!AL121</f>
        <v>1.6576595180714689E-2</v>
      </c>
      <c r="AM69" s="429">
        <f>StockValueR!AM122</f>
        <v>1.7343709335024923E-2</v>
      </c>
      <c r="AN69" s="429">
        <f>StockValueR!AN121</f>
        <v>1.7861340321844499E-2</v>
      </c>
      <c r="AO69" s="429">
        <f>StockValueR!AO121</f>
        <v>1.7861340321844499E-2</v>
      </c>
      <c r="AP69" s="429">
        <f>StockValueR!AP121</f>
        <v>1.7861340321844499E-2</v>
      </c>
      <c r="AQ69" s="429">
        <f>StockValueR!AQ121</f>
        <v>1.7861340321844499E-2</v>
      </c>
      <c r="AR69" s="429">
        <f>StockValueR!AR121</f>
        <v>1.7861340321844499E-2</v>
      </c>
      <c r="AS69" s="429">
        <f>StockValueR!AS121</f>
        <v>1.7861340321844499E-2</v>
      </c>
      <c r="AT69" s="429">
        <f>StockValueR!AT121</f>
        <v>1.7861340321844499E-2</v>
      </c>
      <c r="AU69" s="429">
        <f>StockValueR!AU121</f>
        <v>1.7861340321844499E-2</v>
      </c>
      <c r="AV69" s="429">
        <f>StockValueR!AV121</f>
        <v>1.7861340321844499E-2</v>
      </c>
      <c r="AW69" s="429">
        <f>StockValueR!AW121</f>
        <v>1.7861340321844499E-2</v>
      </c>
      <c r="AX69" s="429">
        <f>StockValueR!AX121</f>
        <v>1.7861340321844499E-2</v>
      </c>
      <c r="AY69" s="429">
        <f>StockValueR!AY121</f>
        <v>1.7861340321844499E-2</v>
      </c>
      <c r="AZ69" s="429">
        <f>StockValueR!AZ121</f>
        <v>1.7861340321844499E-2</v>
      </c>
    </row>
    <row r="70" spans="1:52" x14ac:dyDescent="0.25">
      <c r="A70" s="422"/>
      <c r="B70" s="281"/>
      <c r="C70" s="281"/>
      <c r="D70" s="281"/>
      <c r="E70" s="180" t="str">
        <f>StockValueR!E122</f>
        <v>56 MPH</v>
      </c>
      <c r="F70" s="427"/>
      <c r="G70" s="328"/>
      <c r="I70" s="429">
        <f>StockValueR!I122</f>
        <v>0</v>
      </c>
      <c r="J70" s="429">
        <f>StockValueR!J122</f>
        <v>0</v>
      </c>
      <c r="K70" s="429">
        <f>StockValueR!K122</f>
        <v>4.8898096470250334E-2</v>
      </c>
      <c r="L70" s="429">
        <f>StockValueR!L122</f>
        <v>4.7211674634841862E-2</v>
      </c>
      <c r="M70" s="429">
        <f>StockValueR!M122</f>
        <v>4.558341495322342E-2</v>
      </c>
      <c r="N70" s="429">
        <f>StockValueR!N122</f>
        <v>4.401131150014994E-2</v>
      </c>
      <c r="O70" s="429">
        <f>StockValueR!O122</f>
        <v>4.2493427531722389E-2</v>
      </c>
      <c r="P70" s="429">
        <f>StockValueR!P122</f>
        <v>4.1027893099427191E-2</v>
      </c>
      <c r="Q70" s="429">
        <f>StockValueR!Q122</f>
        <v>3.9612902746463778E-2</v>
      </c>
      <c r="R70" s="429">
        <f>StockValueR!R122</f>
        <v>3.8246713283522367E-2</v>
      </c>
      <c r="S70" s="429">
        <f>StockValueR!S122</f>
        <v>3.6927641641271804E-2</v>
      </c>
      <c r="T70" s="429">
        <f>StockValueR!T122</f>
        <v>3.5654062796911919E-2</v>
      </c>
      <c r="U70" s="429">
        <f>StockValueR!U122</f>
        <v>3.4424407772235877E-2</v>
      </c>
      <c r="V70" s="429">
        <f>StockValueR!V122</f>
        <v>3.323716170073647E-2</v>
      </c>
      <c r="W70" s="429">
        <f>StockValueR!W122</f>
        <v>3.2090861961374922E-2</v>
      </c>
      <c r="X70" s="429">
        <f>StockValueR!X122</f>
        <v>3.0984096376713198E-2</v>
      </c>
      <c r="Y70" s="429">
        <f>StockValueR!Y122</f>
        <v>2.9915501473190113E-2</v>
      </c>
      <c r="Z70" s="429">
        <f>StockValueR!Z122</f>
        <v>2.8847578449283838E-2</v>
      </c>
      <c r="AA70" s="429">
        <f>StockValueR!AA122</f>
        <v>2.7780351591295955E-2</v>
      </c>
      <c r="AB70" s="429">
        <f>StockValueR!AB122</f>
        <v>2.6713847036898154E-2</v>
      </c>
      <c r="AC70" s="429">
        <f>StockValueR!AC122</f>
        <v>2.5648092997423572E-2</v>
      </c>
      <c r="AD70" s="429">
        <f>StockValueR!AD122</f>
        <v>2.4583120017539147E-2</v>
      </c>
      <c r="AE70" s="429">
        <f>StockValueR!AE122</f>
        <v>2.3518961280563161E-2</v>
      </c>
      <c r="AF70" s="429">
        <f>StockValueR!AF122</f>
        <v>2.2455652970001953E-2</v>
      </c>
      <c r="AG70" s="429">
        <f>StockValueR!AG122</f>
        <v>2.1393234700984087E-2</v>
      </c>
      <c r="AH70" s="429">
        <f>StockValueR!AH122</f>
        <v>2.03317500395E-2</v>
      </c>
      <c r="AI70" s="429">
        <f>StockValueR!AI122</f>
        <v>1.927124713320438E-2</v>
      </c>
      <c r="AJ70" s="429">
        <f>StockValueR!AJ122</f>
        <v>1.8211779485761151E-2</v>
      </c>
      <c r="AK70" s="429">
        <f>StockValueR!AK122</f>
        <v>1.7153406918482484E-2</v>
      </c>
      <c r="AL70" s="429">
        <f>StockValueR!AL122</f>
        <v>1.6096196780208995E-2</v>
      </c>
      <c r="AM70" s="429">
        <f>StockValueR!AM123</f>
        <v>1.6841079565005863E-2</v>
      </c>
      <c r="AN70" s="429">
        <f>StockValueR!AN122</f>
        <v>1.7343709335024923E-2</v>
      </c>
      <c r="AO70" s="429">
        <f>StockValueR!AO122</f>
        <v>1.7343709335024923E-2</v>
      </c>
      <c r="AP70" s="429">
        <f>StockValueR!AP122</f>
        <v>1.7343709335024923E-2</v>
      </c>
      <c r="AQ70" s="429">
        <f>StockValueR!AQ122</f>
        <v>1.7343709335024923E-2</v>
      </c>
      <c r="AR70" s="429">
        <f>StockValueR!AR122</f>
        <v>1.7343709335024923E-2</v>
      </c>
      <c r="AS70" s="429">
        <f>StockValueR!AS122</f>
        <v>1.7343709335024923E-2</v>
      </c>
      <c r="AT70" s="429">
        <f>StockValueR!AT122</f>
        <v>1.7343709335024923E-2</v>
      </c>
      <c r="AU70" s="429">
        <f>StockValueR!AU122</f>
        <v>1.7343709335024923E-2</v>
      </c>
      <c r="AV70" s="429">
        <f>StockValueR!AV122</f>
        <v>1.7343709335024923E-2</v>
      </c>
      <c r="AW70" s="429">
        <f>StockValueR!AW122</f>
        <v>1.7343709335024923E-2</v>
      </c>
      <c r="AX70" s="429">
        <f>StockValueR!AX122</f>
        <v>1.7343709335024923E-2</v>
      </c>
      <c r="AY70" s="429">
        <f>StockValueR!AY122</f>
        <v>1.7343709335024923E-2</v>
      </c>
      <c r="AZ70" s="429">
        <f>StockValueR!AZ122</f>
        <v>1.7343709335024923E-2</v>
      </c>
    </row>
    <row r="71" spans="1:52" x14ac:dyDescent="0.25">
      <c r="A71" s="422"/>
      <c r="B71" s="281"/>
      <c r="C71" s="281"/>
      <c r="D71" s="281"/>
      <c r="E71" s="180" t="str">
        <f>StockValueR!E123</f>
        <v>57 MPH</v>
      </c>
      <c r="F71" s="427"/>
      <c r="G71" s="328"/>
      <c r="I71" s="429">
        <f>StockValueR!I123</f>
        <v>0</v>
      </c>
      <c r="J71" s="429">
        <f>StockValueR!J123</f>
        <v>0</v>
      </c>
      <c r="K71" s="429">
        <f>StockValueR!K123</f>
        <v>4.7481004053141027E-2</v>
      </c>
      <c r="L71" s="429">
        <f>StockValueR!L123</f>
        <v>4.5843455604786768E-2</v>
      </c>
      <c r="M71" s="429">
        <f>StockValueR!M123</f>
        <v>4.4262383740577747E-2</v>
      </c>
      <c r="N71" s="429">
        <f>StockValueR!N123</f>
        <v>4.2735840668031905E-2</v>
      </c>
      <c r="O71" s="429">
        <f>StockValueR!O123</f>
        <v>4.1261945771101628E-2</v>
      </c>
      <c r="P71" s="429">
        <f>StockValueR!P123</f>
        <v>3.9838883293359544E-2</v>
      </c>
      <c r="Q71" s="429">
        <f>StockValueR!Q123</f>
        <v>3.8464900101087697E-2</v>
      </c>
      <c r="R71" s="429">
        <f>StockValueR!R123</f>
        <v>3.7138303523514465E-2</v>
      </c>
      <c r="S71" s="429">
        <f>StockValueR!S123</f>
        <v>3.585745926753843E-2</v>
      </c>
      <c r="T71" s="429">
        <f>StockValueR!T123</f>
        <v>3.46207894043703E-2</v>
      </c>
      <c r="U71" s="429">
        <f>StockValueR!U123</f>
        <v>3.3426770425612505E-2</v>
      </c>
      <c r="V71" s="429">
        <f>StockValueR!V123</f>
        <v>3.2273931366381729E-2</v>
      </c>
      <c r="W71" s="429">
        <f>StockValueR!W123</f>
        <v>3.1160851993162084E-2</v>
      </c>
      <c r="X71" s="429">
        <f>StockValueR!X123</f>
        <v>3.0086161054156471E-2</v>
      </c>
      <c r="Y71" s="429">
        <f>StockValueR!Y123</f>
        <v>2.9048534589980825E-2</v>
      </c>
      <c r="Z71" s="429">
        <f>StockValueR!Z123</f>
        <v>2.8011560533999197E-2</v>
      </c>
      <c r="AA71" s="429">
        <f>StockValueR!AA123</f>
        <v>2.6975262468683439E-2</v>
      </c>
      <c r="AB71" s="429">
        <f>StockValueR!AB123</f>
        <v>2.5939665774221847E-2</v>
      </c>
      <c r="AC71" s="429">
        <f>StockValueR!AC123</f>
        <v>2.4904797844368359E-2</v>
      </c>
      <c r="AD71" s="429">
        <f>StockValueR!AD123</f>
        <v>2.3870688338589491E-2</v>
      </c>
      <c r="AE71" s="429">
        <f>StockValueR!AE123</f>
        <v>2.2837369478533594E-2</v>
      </c>
      <c r="AF71" s="429">
        <f>StockValueR!AF123</f>
        <v>2.1804876399090071E-2</v>
      </c>
      <c r="AG71" s="429">
        <f>StockValueR!AG123</f>
        <v>2.0773247567320335E-2</v>
      </c>
      <c r="AH71" s="429">
        <f>StockValueR!AH123</f>
        <v>1.9742525286649621E-2</v>
      </c>
      <c r="AI71" s="429">
        <f>StockValueR!AI123</f>
        <v>1.8712756309388401E-2</v>
      </c>
      <c r="AJ71" s="429">
        <f>StockValueR!AJ123</f>
        <v>1.7683992588636423E-2</v>
      </c>
      <c r="AK71" s="429">
        <f>StockValueR!AK123</f>
        <v>1.6656292212052944E-2</v>
      </c>
      <c r="AL71" s="429">
        <f>StockValueR!AL123</f>
        <v>1.5629720576673937E-2</v>
      </c>
      <c r="AM71" s="429">
        <f>StockValueR!AM124</f>
        <v>1.6353016268676444E-2</v>
      </c>
      <c r="AN71" s="429">
        <f>StockValueR!AN123</f>
        <v>1.6841079565005863E-2</v>
      </c>
      <c r="AO71" s="429">
        <f>StockValueR!AO123</f>
        <v>1.6841079565005863E-2</v>
      </c>
      <c r="AP71" s="429">
        <f>StockValueR!AP123</f>
        <v>1.6841079565005863E-2</v>
      </c>
      <c r="AQ71" s="429">
        <f>StockValueR!AQ123</f>
        <v>1.6841079565005863E-2</v>
      </c>
      <c r="AR71" s="429">
        <f>StockValueR!AR123</f>
        <v>1.6841079565005863E-2</v>
      </c>
      <c r="AS71" s="429">
        <f>StockValueR!AS123</f>
        <v>1.6841079565005863E-2</v>
      </c>
      <c r="AT71" s="429">
        <f>StockValueR!AT123</f>
        <v>1.6841079565005863E-2</v>
      </c>
      <c r="AU71" s="429">
        <f>StockValueR!AU123</f>
        <v>1.6841079565005863E-2</v>
      </c>
      <c r="AV71" s="429">
        <f>StockValueR!AV123</f>
        <v>1.6841079565005863E-2</v>
      </c>
      <c r="AW71" s="429">
        <f>StockValueR!AW123</f>
        <v>1.6841079565005863E-2</v>
      </c>
      <c r="AX71" s="429">
        <f>StockValueR!AX123</f>
        <v>1.6841079565005863E-2</v>
      </c>
      <c r="AY71" s="429">
        <f>StockValueR!AY123</f>
        <v>1.6841079565005863E-2</v>
      </c>
      <c r="AZ71" s="429">
        <f>StockValueR!AZ123</f>
        <v>1.6841079565005863E-2</v>
      </c>
    </row>
    <row r="72" spans="1:52" x14ac:dyDescent="0.25">
      <c r="A72" s="422"/>
      <c r="B72" s="281"/>
      <c r="C72" s="281"/>
      <c r="D72" s="281"/>
      <c r="E72" s="180" t="str">
        <f>StockValueR!E124</f>
        <v>58 MPH</v>
      </c>
      <c r="F72" s="427"/>
      <c r="G72" s="328"/>
      <c r="I72" s="429">
        <f>StockValueR!I124</f>
        <v>0</v>
      </c>
      <c r="J72" s="429">
        <f>StockValueR!J124</f>
        <v>0</v>
      </c>
      <c r="K72" s="429">
        <f>StockValueR!K124</f>
        <v>4.6104979715641946E-2</v>
      </c>
      <c r="L72" s="429">
        <f>StockValueR!L124</f>
        <v>4.4514888278016598E-2</v>
      </c>
      <c r="M72" s="429">
        <f>StockValueR!M124</f>
        <v>4.2979636703581812E-2</v>
      </c>
      <c r="N72" s="429">
        <f>StockValueR!N124</f>
        <v>4.1497333647900668E-2</v>
      </c>
      <c r="O72" s="429">
        <f>StockValueR!O124</f>
        <v>4.0066152996162466E-2</v>
      </c>
      <c r="P72" s="429">
        <f>StockValueR!P124</f>
        <v>3.8684331613511022E-2</v>
      </c>
      <c r="Q72" s="429">
        <f>StockValueR!Q124</f>
        <v>3.7350167172960705E-2</v>
      </c>
      <c r="R72" s="429">
        <f>StockValueR!R124</f>
        <v>3.6062016058224372E-2</v>
      </c>
      <c r="S72" s="429">
        <f>StockValueR!S124</f>
        <v>3.4818291338869684E-2</v>
      </c>
      <c r="T72" s="429">
        <f>StockValueR!T124</f>
        <v>3.3617460815309169E-2</v>
      </c>
      <c r="U72" s="429">
        <f>StockValueR!U124</f>
        <v>3.2458045131215647E-2</v>
      </c>
      <c r="V72" s="429">
        <f>StockValueR!V124</f>
        <v>3.1338615951037679E-2</v>
      </c>
      <c r="W72" s="429">
        <f>StockValueR!W124</f>
        <v>3.0257794200369656E-2</v>
      </c>
      <c r="X72" s="429">
        <f>StockValueR!X124</f>
        <v>2.9214248367008953E-2</v>
      </c>
      <c r="Y72" s="429">
        <f>StockValueR!Y124</f>
        <v>2.8206692860607091E-2</v>
      </c>
      <c r="Z72" s="429">
        <f>StockValueR!Z124</f>
        <v>2.7199770855268469E-2</v>
      </c>
      <c r="AA72" s="429">
        <f>StockValueR!AA124</f>
        <v>2.6193505250032573E-2</v>
      </c>
      <c r="AB72" s="429">
        <f>StockValueR!AB124</f>
        <v>2.5187920689556564E-2</v>
      </c>
      <c r="AC72" s="429">
        <f>StockValueR!AC124</f>
        <v>2.4183043773709053E-2</v>
      </c>
      <c r="AD72" s="429">
        <f>StockValueR!AD124</f>
        <v>2.3178903302409706E-2</v>
      </c>
      <c r="AE72" s="429">
        <f>StockValueR!AE124</f>
        <v>2.2175530563506646E-2</v>
      </c>
      <c r="AF72" s="429">
        <f>StockValueR!AF124</f>
        <v>2.1172959673661802E-2</v>
      </c>
      <c r="AG72" s="429">
        <f>StockValueR!AG124</f>
        <v>2.0171227985141017E-2</v>
      </c>
      <c r="AH72" s="429">
        <f>StockValueR!AH124</f>
        <v>1.9170376575394141E-2</v>
      </c>
      <c r="AI72" s="429">
        <f>StockValueR!AI124</f>
        <v>1.8170450841825218E-2</v>
      </c>
      <c r="AJ72" s="429">
        <f>StockValueR!AJ124</f>
        <v>1.7171501231905997E-2</v>
      </c>
      <c r="AK72" s="429">
        <f>StockValueR!AK124</f>
        <v>1.6173584149884974E-2</v>
      </c>
      <c r="AL72" s="429">
        <f>StockValueR!AL124</f>
        <v>1.5176763097557807E-2</v>
      </c>
      <c r="AM72" s="429">
        <f>StockValueR!AM125</f>
        <v>1.587909730200858E-2</v>
      </c>
      <c r="AN72" s="429">
        <f>StockValueR!AN124</f>
        <v>1.6353016268676444E-2</v>
      </c>
      <c r="AO72" s="429">
        <f>StockValueR!AO124</f>
        <v>1.6353016268676444E-2</v>
      </c>
      <c r="AP72" s="429">
        <f>StockValueR!AP124</f>
        <v>1.6353016268676444E-2</v>
      </c>
      <c r="AQ72" s="429">
        <f>StockValueR!AQ124</f>
        <v>1.6353016268676444E-2</v>
      </c>
      <c r="AR72" s="429">
        <f>StockValueR!AR124</f>
        <v>1.6353016268676444E-2</v>
      </c>
      <c r="AS72" s="429">
        <f>StockValueR!AS124</f>
        <v>1.6353016268676444E-2</v>
      </c>
      <c r="AT72" s="429">
        <f>StockValueR!AT124</f>
        <v>1.6353016268676444E-2</v>
      </c>
      <c r="AU72" s="429">
        <f>StockValueR!AU124</f>
        <v>1.6353016268676444E-2</v>
      </c>
      <c r="AV72" s="429">
        <f>StockValueR!AV124</f>
        <v>1.6353016268676444E-2</v>
      </c>
      <c r="AW72" s="429">
        <f>StockValueR!AW124</f>
        <v>1.6353016268676444E-2</v>
      </c>
      <c r="AX72" s="429">
        <f>StockValueR!AX124</f>
        <v>1.6353016268676444E-2</v>
      </c>
      <c r="AY72" s="429">
        <f>StockValueR!AY124</f>
        <v>1.6353016268676444E-2</v>
      </c>
      <c r="AZ72" s="429">
        <f>StockValueR!AZ124</f>
        <v>1.6353016268676444E-2</v>
      </c>
    </row>
    <row r="73" spans="1:52" x14ac:dyDescent="0.25">
      <c r="A73" s="422"/>
      <c r="B73" s="281"/>
      <c r="C73" s="281"/>
      <c r="D73" s="281"/>
      <c r="E73" s="180" t="str">
        <f>StockValueR!E125</f>
        <v>59 MPH</v>
      </c>
      <c r="F73" s="427"/>
      <c r="G73" s="328"/>
      <c r="I73" s="429">
        <f>StockValueR!I125</f>
        <v>0</v>
      </c>
      <c r="J73" s="429">
        <f>StockValueR!J125</f>
        <v>0</v>
      </c>
      <c r="K73" s="429">
        <f>StockValueR!K125</f>
        <v>4.4768833283320916E-2</v>
      </c>
      <c r="L73" s="429">
        <f>StockValueR!L125</f>
        <v>4.3224823527426064E-2</v>
      </c>
      <c r="M73" s="429">
        <f>StockValueR!M125</f>
        <v>4.1734064346796634E-2</v>
      </c>
      <c r="N73" s="429">
        <f>StockValueR!N125</f>
        <v>4.0294719209146956E-2</v>
      </c>
      <c r="O73" s="429">
        <f>StockValueR!O125</f>
        <v>3.8905014921428886E-2</v>
      </c>
      <c r="P73" s="429">
        <f>StockValueR!P125</f>
        <v>3.7563239445356778E-2</v>
      </c>
      <c r="Q73" s="429">
        <f>StockValueR!Q125</f>
        <v>3.6267739788271622E-2</v>
      </c>
      <c r="R73" s="429">
        <f>StockValueR!R125</f>
        <v>3.5016919966746149E-2</v>
      </c>
      <c r="S73" s="429">
        <f>StockValueR!S125</f>
        <v>3.3809239040422157E-2</v>
      </c>
      <c r="T73" s="429">
        <f>StockValueR!T125</f>
        <v>3.2643209213657813E-2</v>
      </c>
      <c r="U73" s="429">
        <f>StockValueR!U125</f>
        <v>3.1517394002646228E-2</v>
      </c>
      <c r="V73" s="429">
        <f>StockValueR!V125</f>
        <v>3.0430406465747486E-2</v>
      </c>
      <c r="W73" s="429">
        <f>StockValueR!W125</f>
        <v>2.9380907494853729E-2</v>
      </c>
      <c r="X73" s="429">
        <f>StockValueR!X125</f>
        <v>2.8367604165682552E-2</v>
      </c>
      <c r="Y73" s="429">
        <f>StockValueR!Y125</f>
        <v>2.7389248144966346E-2</v>
      </c>
      <c r="Z73" s="429">
        <f>StockValueR!Z125</f>
        <v>2.6411507266121143E-2</v>
      </c>
      <c r="AA73" s="429">
        <f>StockValueR!AA125</f>
        <v>2.5434403764560291E-2</v>
      </c>
      <c r="AB73" s="429">
        <f>StockValueR!AB125</f>
        <v>2.445796157072589E-2</v>
      </c>
      <c r="AC73" s="429">
        <f>StockValueR!AC125</f>
        <v>2.3482206513608442E-2</v>
      </c>
      <c r="AD73" s="429">
        <f>StockValueR!AD125</f>
        <v>2.2507166558490877E-2</v>
      </c>
      <c r="AE73" s="429">
        <f>StockValueR!AE125</f>
        <v>2.153287208648311E-2</v>
      </c>
      <c r="AF73" s="429">
        <f>StockValueR!AF125</f>
        <v>2.0559356225528361E-2</v>
      </c>
      <c r="AG73" s="429">
        <f>StockValueR!AG125</f>
        <v>1.9586655245404261E-2</v>
      </c>
      <c r="AH73" s="429">
        <f>StockValueR!AH125</f>
        <v>1.8614809033114681E-2</v>
      </c>
      <c r="AI73" s="429">
        <f>StockValueR!AI125</f>
        <v>1.7643861670423141E-2</v>
      </c>
      <c r="AJ73" s="429">
        <f>StockValueR!AJ125</f>
        <v>1.6673862142807267E-2</v>
      </c>
      <c r="AK73" s="429">
        <f>StockValueR!AK125</f>
        <v>1.570486521989093E-2</v>
      </c>
      <c r="AL73" s="429">
        <f>StockValueR!AL125</f>
        <v>1.4736932563154522E-2</v>
      </c>
      <c r="AM73" s="429">
        <f>StockValueR!AM126</f>
        <v>1.8221754414332301E-2</v>
      </c>
      <c r="AN73" s="429">
        <f>StockValueR!AN125</f>
        <v>1.587909730200858E-2</v>
      </c>
      <c r="AO73" s="429">
        <f>StockValueR!AO125</f>
        <v>1.587909730200858E-2</v>
      </c>
      <c r="AP73" s="429">
        <f>StockValueR!AP125</f>
        <v>1.587909730200858E-2</v>
      </c>
      <c r="AQ73" s="429">
        <f>StockValueR!AQ125</f>
        <v>1.587909730200858E-2</v>
      </c>
      <c r="AR73" s="429">
        <f>StockValueR!AR125</f>
        <v>1.587909730200858E-2</v>
      </c>
      <c r="AS73" s="429">
        <f>StockValueR!AS125</f>
        <v>1.587909730200858E-2</v>
      </c>
      <c r="AT73" s="429">
        <f>StockValueR!AT125</f>
        <v>1.587909730200858E-2</v>
      </c>
      <c r="AU73" s="429">
        <f>StockValueR!AU125</f>
        <v>1.587909730200858E-2</v>
      </c>
      <c r="AV73" s="429">
        <f>StockValueR!AV125</f>
        <v>1.587909730200858E-2</v>
      </c>
      <c r="AW73" s="429">
        <f>StockValueR!AW125</f>
        <v>1.587909730200858E-2</v>
      </c>
      <c r="AX73" s="429">
        <f>StockValueR!AX125</f>
        <v>1.587909730200858E-2</v>
      </c>
      <c r="AY73" s="429">
        <f>StockValueR!AY125</f>
        <v>1.587909730200858E-2</v>
      </c>
      <c r="AZ73" s="429">
        <f>StockValueR!AZ125</f>
        <v>1.587909730200858E-2</v>
      </c>
    </row>
    <row r="74" spans="1:52" x14ac:dyDescent="0.25">
      <c r="A74" s="422"/>
      <c r="B74" s="281"/>
      <c r="C74" s="281"/>
      <c r="D74" s="281"/>
      <c r="E74" s="180" t="str">
        <f>StockValueR!E126</f>
        <v>60 MPH</v>
      </c>
      <c r="F74" s="427"/>
      <c r="G74" s="328"/>
      <c r="I74" s="429">
        <f>StockValueR!I126</f>
        <v>0</v>
      </c>
      <c r="J74" s="429">
        <f>StockValueR!J126</f>
        <v>0</v>
      </c>
      <c r="K74" s="429">
        <f>StockValueR!K126</f>
        <v>5.1103135219639703E-2</v>
      </c>
      <c r="L74" s="429">
        <f>StockValueR!L126</f>
        <v>4.934066491275025E-2</v>
      </c>
      <c r="M74" s="429">
        <f>StockValueR!M126</f>
        <v>4.7638979557103341E-2</v>
      </c>
      <c r="N74" s="429">
        <f>StockValueR!N126</f>
        <v>4.5995982771112796E-2</v>
      </c>
      <c r="O74" s="429">
        <f>StockValueR!O126</f>
        <v>4.4409650474241703E-2</v>
      </c>
      <c r="P74" s="429">
        <f>StockValueR!P126</f>
        <v>4.2878028393447933E-2</v>
      </c>
      <c r="Q74" s="429">
        <f>StockValueR!Q126</f>
        <v>4.1399229655628582E-2</v>
      </c>
      <c r="R74" s="429">
        <f>StockValueR!R126</f>
        <v>3.9971432463097409E-2</v>
      </c>
      <c r="S74" s="429">
        <f>StockValueR!S126</f>
        <v>3.859287784923153E-2</v>
      </c>
      <c r="T74" s="429">
        <f>StockValueR!T126</f>
        <v>3.7261867511522516E-2</v>
      </c>
      <c r="U74" s="429">
        <f>StockValueR!U126</f>
        <v>3.5976761719362274E-2</v>
      </c>
      <c r="V74" s="429">
        <f>StockValueR!V126</f>
        <v>3.4735977293986267E-2</v>
      </c>
      <c r="W74" s="429">
        <f>StockValueR!W126</f>
        <v>3.3537985658085447E-2</v>
      </c>
      <c r="X74" s="429">
        <f>StockValueR!X126</f>
        <v>3.2381310952684143E-2</v>
      </c>
      <c r="Y74" s="429">
        <f>StockValueR!Y126</f>
        <v>3.1264528218963986E-2</v>
      </c>
      <c r="Z74" s="429">
        <f>StockValueR!Z126</f>
        <v>3.0148447662984634E-2</v>
      </c>
      <c r="AA74" s="429">
        <f>StockValueR!AA126</f>
        <v>2.9033094666228058E-2</v>
      </c>
      <c r="AB74" s="429">
        <f>StockValueR!AB126</f>
        <v>2.7918496545033068E-2</v>
      </c>
      <c r="AC74" s="429">
        <f>StockValueR!AC126</f>
        <v>2.6804682782910809E-2</v>
      </c>
      <c r="AD74" s="429">
        <f>StockValueR!AD126</f>
        <v>2.5691685301926906E-2</v>
      </c>
      <c r="AE74" s="429">
        <f>StockValueR!AE126</f>
        <v>2.4579538781787195E-2</v>
      </c>
      <c r="AF74" s="429">
        <f>StockValueR!AF126</f>
        <v>2.3468281037677757E-2</v>
      </c>
      <c r="AG74" s="429">
        <f>StockValueR!AG126</f>
        <v>2.2357953471154438E-2</v>
      </c>
      <c r="AH74" s="429">
        <f>StockValueR!AH126</f>
        <v>2.1248601612797381E-2</v>
      </c>
      <c r="AI74" s="429">
        <f>StockValueR!AI126</f>
        <v>2.0140275781459174E-2</v>
      </c>
      <c r="AJ74" s="429">
        <f>StockValueR!AJ126</f>
        <v>1.903303189352859E-2</v>
      </c>
      <c r="AK74" s="429">
        <f>StockValueR!AK126</f>
        <v>1.7926932467934281E-2</v>
      </c>
      <c r="AL74" s="429">
        <f>StockValueR!AL126</f>
        <v>1.6822047890584033E-2</v>
      </c>
      <c r="AM74" s="429">
        <f>StockValueR!AM127</f>
        <v>1.7693678438559124E-2</v>
      </c>
      <c r="AN74" s="429">
        <f>StockValueR!AN126</f>
        <v>1.8221754414332301E-2</v>
      </c>
      <c r="AO74" s="429">
        <f>StockValueR!AO126</f>
        <v>1.8221754414332301E-2</v>
      </c>
      <c r="AP74" s="429">
        <f>StockValueR!AP126</f>
        <v>1.8221754414332301E-2</v>
      </c>
      <c r="AQ74" s="429">
        <f>StockValueR!AQ126</f>
        <v>1.8221754414332301E-2</v>
      </c>
      <c r="AR74" s="429">
        <f>StockValueR!AR126</f>
        <v>1.8221754414332301E-2</v>
      </c>
      <c r="AS74" s="429">
        <f>StockValueR!AS126</f>
        <v>1.8221754414332301E-2</v>
      </c>
      <c r="AT74" s="429">
        <f>StockValueR!AT126</f>
        <v>1.8221754414332301E-2</v>
      </c>
      <c r="AU74" s="429">
        <f>StockValueR!AU126</f>
        <v>1.8221754414332301E-2</v>
      </c>
      <c r="AV74" s="429">
        <f>StockValueR!AV126</f>
        <v>1.8221754414332301E-2</v>
      </c>
      <c r="AW74" s="429">
        <f>StockValueR!AW126</f>
        <v>1.8221754414332301E-2</v>
      </c>
      <c r="AX74" s="429">
        <f>StockValueR!AX126</f>
        <v>1.8221754414332301E-2</v>
      </c>
      <c r="AY74" s="429">
        <f>StockValueR!AY126</f>
        <v>1.8221754414332301E-2</v>
      </c>
      <c r="AZ74" s="429">
        <f>StockValueR!AZ126</f>
        <v>1.8221754414332301E-2</v>
      </c>
    </row>
    <row r="75" spans="1:52" x14ac:dyDescent="0.25">
      <c r="A75" s="422"/>
      <c r="B75" s="281"/>
      <c r="C75" s="281"/>
      <c r="D75" s="281"/>
      <c r="E75" s="180" t="str">
        <f>StockValueR!E127</f>
        <v>61 MPH</v>
      </c>
      <c r="F75" s="427"/>
      <c r="G75" s="328"/>
      <c r="I75" s="429">
        <f>StockValueR!I127</f>
        <v>0</v>
      </c>
      <c r="J75" s="429">
        <f>StockValueR!J127</f>
        <v>0</v>
      </c>
      <c r="K75" s="429">
        <f>StockValueR!K127</f>
        <v>4.9622139625990734E-2</v>
      </c>
      <c r="L75" s="429">
        <f>StockValueR!L127</f>
        <v>4.7910746630644332E-2</v>
      </c>
      <c r="M75" s="429">
        <f>StockValueR!M127</f>
        <v>4.6258377006853375E-2</v>
      </c>
      <c r="N75" s="429">
        <f>StockValueR!N127</f>
        <v>4.4662995127266777E-2</v>
      </c>
      <c r="O75" s="429">
        <f>StockValueR!O127</f>
        <v>4.3122635570260505E-2</v>
      </c>
      <c r="P75" s="429">
        <f>StockValueR!P127</f>
        <v>4.1635400698647573E-2</v>
      </c>
      <c r="Q75" s="429">
        <f>StockValueR!Q127</f>
        <v>4.0199458321894747E-2</v>
      </c>
      <c r="R75" s="429">
        <f>StockValueR!R127</f>
        <v>3.8813039438965809E-2</v>
      </c>
      <c r="S75" s="429">
        <f>StockValueR!S127</f>
        <v>3.7474436059010824E-2</v>
      </c>
      <c r="T75" s="429">
        <f>StockValueR!T127</f>
        <v>3.6181999097216533E-2</v>
      </c>
      <c r="U75" s="429">
        <f>StockValueR!U127</f>
        <v>3.4934136343225709E-2</v>
      </c>
      <c r="V75" s="429">
        <f>StockValueR!V127</f>
        <v>3.3729310499622668E-2</v>
      </c>
      <c r="W75" s="429">
        <f>StockValueR!W127</f>
        <v>3.256603728806845E-2</v>
      </c>
      <c r="X75" s="429">
        <f>StockValueR!X127</f>
        <v>3.1442883620752621E-2</v>
      </c>
      <c r="Y75" s="429">
        <f>StockValueR!Y127</f>
        <v>3.0358465834908834E-2</v>
      </c>
      <c r="Z75" s="429">
        <f>StockValueR!Z127</f>
        <v>2.9274729877327575E-2</v>
      </c>
      <c r="AA75" s="429">
        <f>StockValueR!AA127</f>
        <v>2.819170039392219E-2</v>
      </c>
      <c r="AB75" s="429">
        <f>StockValueR!AB127</f>
        <v>2.7109403909389696E-2</v>
      </c>
      <c r="AC75" s="429">
        <f>StockValueR!AC127</f>
        <v>2.602786905279366E-2</v>
      </c>
      <c r="AD75" s="429">
        <f>StockValueR!AD127</f>
        <v>2.494712682108155E-2</v>
      </c>
      <c r="AE75" s="429">
        <f>StockValueR!AE127</f>
        <v>2.3867210888923181E-2</v>
      </c>
      <c r="AF75" s="429">
        <f>StockValueR!AF127</f>
        <v>2.2788157975600756E-2</v>
      </c>
      <c r="AG75" s="429">
        <f>StockValueR!AG127</f>
        <v>2.1710008282831376E-2</v>
      </c>
      <c r="AH75" s="429">
        <f>StockValueR!AH127</f>
        <v>2.0632806021695149E-2</v>
      </c>
      <c r="AI75" s="429">
        <f>StockValueR!AI127</f>
        <v>1.9556600052777994E-2</v>
      </c>
      <c r="AJ75" s="429">
        <f>StockValueR!AJ127</f>
        <v>1.8481444671982483E-2</v>
      </c>
      <c r="AK75" s="429">
        <f>StockValueR!AK127</f>
        <v>1.7407400586406004E-2</v>
      </c>
      <c r="AL75" s="429">
        <f>StockValueR!AL127</f>
        <v>1.6334536142135921E-2</v>
      </c>
      <c r="AM75" s="429">
        <f>StockValueR!AM128</f>
        <v>1.7180906380830713E-2</v>
      </c>
      <c r="AN75" s="429">
        <f>StockValueR!AN127</f>
        <v>1.7693678438559124E-2</v>
      </c>
      <c r="AO75" s="429">
        <f>StockValueR!AO127</f>
        <v>1.7693678438559124E-2</v>
      </c>
      <c r="AP75" s="429">
        <f>StockValueR!AP127</f>
        <v>1.7693678438559124E-2</v>
      </c>
      <c r="AQ75" s="429">
        <f>StockValueR!AQ127</f>
        <v>1.7693678438559124E-2</v>
      </c>
      <c r="AR75" s="429">
        <f>StockValueR!AR127</f>
        <v>1.7693678438559124E-2</v>
      </c>
      <c r="AS75" s="429">
        <f>StockValueR!AS127</f>
        <v>1.7693678438559124E-2</v>
      </c>
      <c r="AT75" s="429">
        <f>StockValueR!AT127</f>
        <v>1.7693678438559124E-2</v>
      </c>
      <c r="AU75" s="429">
        <f>StockValueR!AU127</f>
        <v>1.7693678438559124E-2</v>
      </c>
      <c r="AV75" s="429">
        <f>StockValueR!AV127</f>
        <v>1.7693678438559124E-2</v>
      </c>
      <c r="AW75" s="429">
        <f>StockValueR!AW127</f>
        <v>1.7693678438559124E-2</v>
      </c>
      <c r="AX75" s="429">
        <f>StockValueR!AX127</f>
        <v>1.7693678438559124E-2</v>
      </c>
      <c r="AY75" s="429">
        <f>StockValueR!AY127</f>
        <v>1.7693678438559124E-2</v>
      </c>
      <c r="AZ75" s="429">
        <f>StockValueR!AZ127</f>
        <v>1.7693678438559124E-2</v>
      </c>
    </row>
    <row r="76" spans="1:52" x14ac:dyDescent="0.25">
      <c r="A76" s="422"/>
      <c r="B76" s="281"/>
      <c r="C76" s="281"/>
      <c r="D76" s="281"/>
      <c r="E76" s="180" t="str">
        <f>StockValueR!E128</f>
        <v>62 MPH</v>
      </c>
      <c r="F76" s="427"/>
      <c r="G76" s="328"/>
      <c r="I76" s="429">
        <f>StockValueR!I128</f>
        <v>0</v>
      </c>
      <c r="J76" s="429">
        <f>StockValueR!J128</f>
        <v>0</v>
      </c>
      <c r="K76" s="429">
        <f>StockValueR!K128</f>
        <v>4.8184064059439528E-2</v>
      </c>
      <c r="L76" s="429">
        <f>StockValueR!L128</f>
        <v>4.6522268128426192E-2</v>
      </c>
      <c r="M76" s="429">
        <f>StockValueR!M128</f>
        <v>4.4917785040782109E-2</v>
      </c>
      <c r="N76" s="429">
        <f>StockValueR!N128</f>
        <v>4.3368638162701777E-2</v>
      </c>
      <c r="O76" s="429">
        <f>StockValueR!O128</f>
        <v>4.1872919031508062E-2</v>
      </c>
      <c r="P76" s="429">
        <f>StockValueR!P128</f>
        <v>4.0428785004532418E-2</v>
      </c>
      <c r="Q76" s="429">
        <f>StockValueR!Q128</f>
        <v>3.9034456989081784E-2</v>
      </c>
      <c r="R76" s="429">
        <f>StockValueR!R128</f>
        <v>3.7688217250695433E-2</v>
      </c>
      <c r="S76" s="429">
        <f>StockValueR!S128</f>
        <v>3.6388407296991818E-2</v>
      </c>
      <c r="T76" s="429">
        <f>StockValueR!T128</f>
        <v>3.51334258344983E-2</v>
      </c>
      <c r="U76" s="429">
        <f>StockValueR!U128</f>
        <v>3.3921726795946773E-2</v>
      </c>
      <c r="V76" s="429">
        <f>StockValueR!V128</f>
        <v>3.2751817435604916E-2</v>
      </c>
      <c r="W76" s="429">
        <f>StockValueR!W128</f>
        <v>3.1622256490296541E-2</v>
      </c>
      <c r="X76" s="429">
        <f>StockValueR!X128</f>
        <v>3.0531652403845685E-2</v>
      </c>
      <c r="Y76" s="429">
        <f>StockValueR!Y128</f>
        <v>2.9478661612756848E-2</v>
      </c>
      <c r="Z76" s="429">
        <f>StockValueR!Z128</f>
        <v>2.8426332890190791E-2</v>
      </c>
      <c r="AA76" s="429">
        <f>StockValueR!AA128</f>
        <v>2.7374690167809392E-2</v>
      </c>
      <c r="AB76" s="429">
        <f>StockValueR!AB128</f>
        <v>2.6323759201610075E-2</v>
      </c>
      <c r="AC76" s="429">
        <f>StockValueR!AC128</f>
        <v>2.5273567790971167E-2</v>
      </c>
      <c r="AD76" s="429">
        <f>StockValueR!AD128</f>
        <v>2.4224146034532379E-2</v>
      </c>
      <c r="AE76" s="429">
        <f>StockValueR!AE128</f>
        <v>2.3175526631053978E-2</v>
      </c>
      <c r="AF76" s="429">
        <f>StockValueR!AF128</f>
        <v>2.2127745235674165E-2</v>
      </c>
      <c r="AG76" s="429">
        <f>StockValueR!AG128</f>
        <v>2.108084088504324E-2</v>
      </c>
      <c r="AH76" s="429">
        <f>StockValueR!AH128</f>
        <v>2.0034856508981087E-2</v>
      </c>
      <c r="AI76" s="429">
        <f>StockValueR!AI128</f>
        <v>1.8989839552068278E-2</v>
      </c>
      <c r="AJ76" s="429">
        <f>StockValueR!AJ128</f>
        <v>1.7945842736683721E-2</v>
      </c>
      <c r="AK76" s="429">
        <f>StockValueR!AK128</f>
        <v>1.690292501060137E-2</v>
      </c>
      <c r="AL76" s="429">
        <f>StockValueR!AL128</f>
        <v>1.5861152739203219E-2</v>
      </c>
      <c r="AM76" s="429">
        <f>StockValueR!AM129</f>
        <v>1.6682994725595774E-2</v>
      </c>
      <c r="AN76" s="429">
        <f>StockValueR!AN128</f>
        <v>1.7180906380830713E-2</v>
      </c>
      <c r="AO76" s="429">
        <f>StockValueR!AO128</f>
        <v>1.7180906380830713E-2</v>
      </c>
      <c r="AP76" s="429">
        <f>StockValueR!AP128</f>
        <v>1.7180906380830713E-2</v>
      </c>
      <c r="AQ76" s="429">
        <f>StockValueR!AQ128</f>
        <v>1.7180906380830713E-2</v>
      </c>
      <c r="AR76" s="429">
        <f>StockValueR!AR128</f>
        <v>1.7180906380830713E-2</v>
      </c>
      <c r="AS76" s="429">
        <f>StockValueR!AS128</f>
        <v>1.7180906380830713E-2</v>
      </c>
      <c r="AT76" s="429">
        <f>StockValueR!AT128</f>
        <v>1.7180906380830713E-2</v>
      </c>
      <c r="AU76" s="429">
        <f>StockValueR!AU128</f>
        <v>1.7180906380830713E-2</v>
      </c>
      <c r="AV76" s="429">
        <f>StockValueR!AV128</f>
        <v>1.7180906380830713E-2</v>
      </c>
      <c r="AW76" s="429">
        <f>StockValueR!AW128</f>
        <v>1.7180906380830713E-2</v>
      </c>
      <c r="AX76" s="429">
        <f>StockValueR!AX128</f>
        <v>1.7180906380830713E-2</v>
      </c>
      <c r="AY76" s="429">
        <f>StockValueR!AY128</f>
        <v>1.7180906380830713E-2</v>
      </c>
      <c r="AZ76" s="429">
        <f>StockValueR!AZ128</f>
        <v>1.7180906380830713E-2</v>
      </c>
    </row>
    <row r="77" spans="1:52" x14ac:dyDescent="0.25">
      <c r="A77" s="422"/>
      <c r="B77" s="281"/>
      <c r="C77" s="281"/>
      <c r="D77" s="281"/>
      <c r="E77" s="180" t="str">
        <f>StockValueR!E129</f>
        <v>63 MPH</v>
      </c>
      <c r="F77" s="427"/>
      <c r="G77" s="328"/>
      <c r="I77" s="429">
        <f>StockValueR!I129</f>
        <v>0</v>
      </c>
      <c r="J77" s="429">
        <f>StockValueR!J129</f>
        <v>0</v>
      </c>
      <c r="K77" s="429">
        <f>StockValueR!K129</f>
        <v>4.6787664675146862E-2</v>
      </c>
      <c r="L77" s="429">
        <f>StockValueR!L129</f>
        <v>4.5174028459595145E-2</v>
      </c>
      <c r="M77" s="429">
        <f>StockValueR!M129</f>
        <v>4.3616044131228209E-2</v>
      </c>
      <c r="N77" s="429">
        <f>StockValueR!N129</f>
        <v>4.2111792340122307E-2</v>
      </c>
      <c r="O77" s="429">
        <f>StockValueR!O129</f>
        <v>4.0659419931847129E-2</v>
      </c>
      <c r="P77" s="429">
        <f>StockValueR!P129</f>
        <v>3.9257137664482661E-2</v>
      </c>
      <c r="Q77" s="429">
        <f>StockValueR!Q129</f>
        <v>3.7903218004372817E-2</v>
      </c>
      <c r="R77" s="429">
        <f>StockValueR!R129</f>
        <v>3.6595992997900194E-2</v>
      </c>
      <c r="S77" s="429">
        <f>StockValueR!S129</f>
        <v>3.5333852216660119E-2</v>
      </c>
      <c r="T77" s="429">
        <f>StockValueR!T129</f>
        <v>3.411524077350251E-2</v>
      </c>
      <c r="U77" s="429">
        <f>StockValueR!U129</f>
        <v>3.2938657406997536E-2</v>
      </c>
      <c r="V77" s="429">
        <f>StockValueR!V129</f>
        <v>3.1802652631965134E-2</v>
      </c>
      <c r="W77" s="429">
        <f>StockValueR!W129</f>
        <v>3.0705826953789976E-2</v>
      </c>
      <c r="X77" s="429">
        <f>StockValueR!X129</f>
        <v>2.9646829144322075E-2</v>
      </c>
      <c r="Y77" s="429">
        <f>StockValueR!Y129</f>
        <v>2.8624354577238928E-2</v>
      </c>
      <c r="Z77" s="429">
        <f>StockValueR!Z129</f>
        <v>2.7602522891586403E-2</v>
      </c>
      <c r="AA77" s="429">
        <f>StockValueR!AA129</f>
        <v>2.6581357325474297E-2</v>
      </c>
      <c r="AB77" s="429">
        <f>StockValueR!AB129</f>
        <v>2.5560882888477757E-2</v>
      </c>
      <c r="AC77" s="429">
        <f>StockValueR!AC129</f>
        <v>2.4541126574334583E-2</v>
      </c>
      <c r="AD77" s="429">
        <f>StockValueR!AD129</f>
        <v>2.3522117609410156E-2</v>
      </c>
      <c r="AE77" s="429">
        <f>StockValueR!AE129</f>
        <v>2.250388774483757E-2</v>
      </c>
      <c r="AF77" s="429">
        <f>StockValueR!AF129</f>
        <v>2.1486471602450465E-2</v>
      </c>
      <c r="AG77" s="429">
        <f>StockValueR!AG129</f>
        <v>2.0469907087596592E-2</v>
      </c>
      <c r="AH77" s="429">
        <f>StockValueR!AH129</f>
        <v>1.9454235885967196E-2</v>
      </c>
      <c r="AI77" s="429">
        <f>StockValueR!AI129</f>
        <v>1.8439504067174081E-2</v>
      </c>
      <c r="AJ77" s="429">
        <f>StockValueR!AJ129</f>
        <v>1.742576282567404E-2</v>
      </c>
      <c r="AK77" s="429">
        <f>StockValueR!AK129</f>
        <v>1.6413069400903691E-2</v>
      </c>
      <c r="AL77" s="429">
        <f>StockValueR!AL129</f>
        <v>1.540148823494154E-2</v>
      </c>
      <c r="AM77" s="429">
        <f>StockValueR!AM130</f>
        <v>1.6199512810615713E-2</v>
      </c>
      <c r="AN77" s="429">
        <f>StockValueR!AN129</f>
        <v>1.6682994725595774E-2</v>
      </c>
      <c r="AO77" s="429">
        <f>StockValueR!AO129</f>
        <v>1.6682994725595774E-2</v>
      </c>
      <c r="AP77" s="429">
        <f>StockValueR!AP129</f>
        <v>1.6682994725595774E-2</v>
      </c>
      <c r="AQ77" s="429">
        <f>StockValueR!AQ129</f>
        <v>1.6682994725595774E-2</v>
      </c>
      <c r="AR77" s="429">
        <f>StockValueR!AR129</f>
        <v>1.6682994725595774E-2</v>
      </c>
      <c r="AS77" s="429">
        <f>StockValueR!AS129</f>
        <v>1.6682994725595774E-2</v>
      </c>
      <c r="AT77" s="429">
        <f>StockValueR!AT129</f>
        <v>1.6682994725595774E-2</v>
      </c>
      <c r="AU77" s="429">
        <f>StockValueR!AU129</f>
        <v>1.6682994725595774E-2</v>
      </c>
      <c r="AV77" s="429">
        <f>StockValueR!AV129</f>
        <v>1.6682994725595774E-2</v>
      </c>
      <c r="AW77" s="429">
        <f>StockValueR!AW129</f>
        <v>1.6682994725595774E-2</v>
      </c>
      <c r="AX77" s="429">
        <f>StockValueR!AX129</f>
        <v>1.6682994725595774E-2</v>
      </c>
      <c r="AY77" s="429">
        <f>StockValueR!AY129</f>
        <v>1.6682994725595774E-2</v>
      </c>
      <c r="AZ77" s="429">
        <f>StockValueR!AZ129</f>
        <v>1.6682994725595774E-2</v>
      </c>
    </row>
    <row r="78" spans="1:52" x14ac:dyDescent="0.25">
      <c r="A78" s="422"/>
      <c r="B78" s="281"/>
      <c r="C78" s="281"/>
      <c r="D78" s="281"/>
      <c r="E78" s="180" t="str">
        <f>StockValueR!E130</f>
        <v>64 MPH</v>
      </c>
      <c r="F78" s="427"/>
      <c r="G78" s="328"/>
      <c r="I78" s="429">
        <f>StockValueR!I130</f>
        <v>0</v>
      </c>
      <c r="J78" s="429">
        <f>StockValueR!J130</f>
        <v>0</v>
      </c>
      <c r="K78" s="429">
        <f>StockValueR!K130</f>
        <v>4.5431733675547682E-2</v>
      </c>
      <c r="L78" s="429">
        <f>StockValueR!L130</f>
        <v>4.3864861481708393E-2</v>
      </c>
      <c r="M78" s="429">
        <f>StockValueR!M130</f>
        <v>4.2352028354248582E-2</v>
      </c>
      <c r="N78" s="429">
        <f>StockValueR!N130</f>
        <v>4.0891370567009394E-2</v>
      </c>
      <c r="O78" s="429">
        <f>StockValueR!O130</f>
        <v>3.9481088670945422E-2</v>
      </c>
      <c r="P78" s="429">
        <f>StockValueR!P130</f>
        <v>3.8119445277303529E-2</v>
      </c>
      <c r="Q78" s="429">
        <f>StockValueR!Q130</f>
        <v>3.6804762917256768E-2</v>
      </c>
      <c r="R78" s="429">
        <f>StockValueR!R130</f>
        <v>3.5535421975356168E-2</v>
      </c>
      <c r="S78" s="429">
        <f>StockValueR!S130</f>
        <v>3.4309858694254736E-2</v>
      </c>
      <c r="T78" s="429">
        <f>StockValueR!T130</f>
        <v>3.3126563248245436E-2</v>
      </c>
      <c r="U78" s="429">
        <f>StockValueR!U130</f>
        <v>3.1984077883240085E-2</v>
      </c>
      <c r="V78" s="429">
        <f>StockValueR!V130</f>
        <v>3.0880995120897436E-2</v>
      </c>
      <c r="W78" s="429">
        <f>StockValueR!W130</f>
        <v>2.9815956024688273E-2</v>
      </c>
      <c r="X78" s="429">
        <f>StockValueR!X130</f>
        <v>2.8787648525761302E-2</v>
      </c>
      <c r="Y78" s="429">
        <f>StockValueR!Y130</f>
        <v>2.7794805806547369E-2</v>
      </c>
      <c r="Z78" s="429">
        <f>StockValueR!Z130</f>
        <v>2.6802587337723872E-2</v>
      </c>
      <c r="AA78" s="429">
        <f>StockValueR!AA130</f>
        <v>2.5811015683948026E-2</v>
      </c>
      <c r="AB78" s="429">
        <f>StockValueR!AB130</f>
        <v>2.482011513000441E-2</v>
      </c>
      <c r="AC78" s="429">
        <f>StockValueR!AC130</f>
        <v>2.3829911887338174E-2</v>
      </c>
      <c r="AD78" s="429">
        <f>StockValueR!AD130</f>
        <v>2.2840434335319348E-2</v>
      </c>
      <c r="AE78" s="429">
        <f>StockValueR!AE130</f>
        <v>2.1851713304916573E-2</v>
      </c>
      <c r="AF78" s="429">
        <f>StockValueR!AF130</f>
        <v>2.086378241460464E-2</v>
      </c>
      <c r="AG78" s="429">
        <f>StockValueR!AG130</f>
        <v>1.9876678471214489E-2</v>
      </c>
      <c r="AH78" s="429">
        <f>StockValueR!AH130</f>
        <v>1.8890441952364227E-2</v>
      </c>
      <c r="AI78" s="429">
        <f>StockValueR!AI130</f>
        <v>1.7905117592544206E-2</v>
      </c>
      <c r="AJ78" s="429">
        <f>StockValueR!AJ130</f>
        <v>1.6920755102569077E-2</v>
      </c>
      <c r="AK78" s="429">
        <f>StockValueR!AK130</f>
        <v>1.593741006304664E-2</v>
      </c>
      <c r="AL78" s="429">
        <f>StockValueR!AL130</f>
        <v>1.4955145048490255E-2</v>
      </c>
      <c r="AM78" s="429">
        <f>StockValueR!AM131</f>
        <v>1.9043424966137701E-2</v>
      </c>
      <c r="AN78" s="429">
        <f>StockValueR!AN130</f>
        <v>1.6199512810615713E-2</v>
      </c>
      <c r="AO78" s="429">
        <f>StockValueR!AO130</f>
        <v>1.6199512810615713E-2</v>
      </c>
      <c r="AP78" s="429">
        <f>StockValueR!AP130</f>
        <v>1.6199512810615713E-2</v>
      </c>
      <c r="AQ78" s="429">
        <f>StockValueR!AQ130</f>
        <v>1.6199512810615713E-2</v>
      </c>
      <c r="AR78" s="429">
        <f>StockValueR!AR130</f>
        <v>1.6199512810615713E-2</v>
      </c>
      <c r="AS78" s="429">
        <f>StockValueR!AS130</f>
        <v>1.6199512810615713E-2</v>
      </c>
      <c r="AT78" s="429">
        <f>StockValueR!AT130</f>
        <v>1.6199512810615713E-2</v>
      </c>
      <c r="AU78" s="429">
        <f>StockValueR!AU130</f>
        <v>1.6199512810615713E-2</v>
      </c>
      <c r="AV78" s="429">
        <f>StockValueR!AV130</f>
        <v>1.6199512810615713E-2</v>
      </c>
      <c r="AW78" s="429">
        <f>StockValueR!AW130</f>
        <v>1.6199512810615713E-2</v>
      </c>
      <c r="AX78" s="429">
        <f>StockValueR!AX130</f>
        <v>1.6199512810615713E-2</v>
      </c>
      <c r="AY78" s="429">
        <f>StockValueR!AY130</f>
        <v>1.6199512810615713E-2</v>
      </c>
      <c r="AZ78" s="429">
        <f>StockValueR!AZ130</f>
        <v>1.6199512810615713E-2</v>
      </c>
    </row>
    <row r="79" spans="1:52" x14ac:dyDescent="0.25">
      <c r="A79" s="422"/>
      <c r="B79" s="281"/>
      <c r="C79" s="281"/>
      <c r="D79" s="281"/>
      <c r="E79" s="180" t="str">
        <f>StockValueR!E131</f>
        <v>65 MPH</v>
      </c>
      <c r="F79" s="427"/>
      <c r="G79" s="328"/>
      <c r="I79" s="429">
        <f>StockValueR!I131</f>
        <v>0</v>
      </c>
      <c r="J79" s="429">
        <f>StockValueR!J131</f>
        <v>0</v>
      </c>
      <c r="K79" s="429">
        <f>StockValueR!K131</f>
        <v>5.46250357071143E-2</v>
      </c>
      <c r="L79" s="429">
        <f>StockValueR!L131</f>
        <v>5.2741100347125563E-2</v>
      </c>
      <c r="M79" s="429">
        <f>StockValueR!M131</f>
        <v>5.0922139085454052E-2</v>
      </c>
      <c r="N79" s="429">
        <f>StockValueR!N131</f>
        <v>4.9165911063128807E-2</v>
      </c>
      <c r="O79" s="429">
        <f>StockValueR!O131</f>
        <v>4.7470252705035937E-2</v>
      </c>
      <c r="P79" s="429">
        <f>StockValueR!P131</f>
        <v>4.5833075054514588E-2</v>
      </c>
      <c r="Q79" s="429">
        <f>StockValueR!Q131</f>
        <v>4.4252361199878666E-2</v>
      </c>
      <c r="R79" s="429">
        <f>StockValueR!R131</f>
        <v>4.2726163789693961E-2</v>
      </c>
      <c r="S79" s="429">
        <f>StockValueR!S131</f>
        <v>4.1252602633749649E-2</v>
      </c>
      <c r="T79" s="429">
        <f>StockValueR!T131</f>
        <v>3.9829862386768652E-2</v>
      </c>
      <c r="U79" s="429">
        <f>StockValueR!U131</f>
        <v>3.8456190312003383E-2</v>
      </c>
      <c r="V79" s="429">
        <f>StockValueR!V131</f>
        <v>3.7129894121961646E-2</v>
      </c>
      <c r="W79" s="429">
        <f>StockValueR!W131</f>
        <v>3.5849339893602741E-2</v>
      </c>
      <c r="X79" s="429">
        <f>StockValueR!X131</f>
        <v>3.4612950055435243E-2</v>
      </c>
      <c r="Y79" s="429">
        <f>StockValueR!Y131</f>
        <v>3.3419201444036789E-2</v>
      </c>
      <c r="Z79" s="429">
        <f>StockValueR!Z131</f>
        <v>3.2226203402715876E-2</v>
      </c>
      <c r="AA79" s="429">
        <f>StockValueR!AA131</f>
        <v>3.1033983062182833E-2</v>
      </c>
      <c r="AB79" s="429">
        <f>StockValueR!AB131</f>
        <v>2.9842569621350346E-2</v>
      </c>
      <c r="AC79" s="429">
        <f>StockValueR!AC131</f>
        <v>2.8651994595659529E-2</v>
      </c>
      <c r="AD79" s="429">
        <f>StockValueR!AD131</f>
        <v>2.7462292107165075E-2</v>
      </c>
      <c r="AE79" s="429">
        <f>StockValueR!AE131</f>
        <v>2.6273499225611556E-2</v>
      </c>
      <c r="AF79" s="429">
        <f>StockValueR!AF131</f>
        <v>2.5085656372313265E-2</v>
      </c>
      <c r="AG79" s="429">
        <f>StockValueR!AG131</f>
        <v>2.3898807802117901E-2</v>
      </c>
      <c r="AH79" s="429">
        <f>StockValueR!AH131</f>
        <v>2.2713002183459521E-2</v>
      </c>
      <c r="AI79" s="429">
        <f>StockValueR!AI131</f>
        <v>2.1528293303040392E-2</v>
      </c>
      <c r="AJ79" s="429">
        <f>StockValueR!AJ131</f>
        <v>2.0344740930867192E-2</v>
      </c>
      <c r="AK79" s="429">
        <f>StockValueR!AK131</f>
        <v>1.9162411894517048E-2</v>
      </c>
      <c r="AL79" s="429">
        <f>StockValueR!AL131</f>
        <v>1.7981381430718771E-2</v>
      </c>
      <c r="AM79" s="429">
        <f>StockValueR!AM132</f>
        <v>1.8491536547910168E-2</v>
      </c>
      <c r="AN79" s="429">
        <f>StockValueR!AN131</f>
        <v>1.9043424966137701E-2</v>
      </c>
      <c r="AO79" s="429">
        <f>StockValueR!AO131</f>
        <v>1.9043424966137701E-2</v>
      </c>
      <c r="AP79" s="429">
        <f>StockValueR!AP131</f>
        <v>1.9043424966137701E-2</v>
      </c>
      <c r="AQ79" s="429">
        <f>StockValueR!AQ131</f>
        <v>1.9043424966137701E-2</v>
      </c>
      <c r="AR79" s="429">
        <f>StockValueR!AR131</f>
        <v>1.9043424966137701E-2</v>
      </c>
      <c r="AS79" s="429">
        <f>StockValueR!AS131</f>
        <v>1.9043424966137701E-2</v>
      </c>
      <c r="AT79" s="429">
        <f>StockValueR!AT131</f>
        <v>1.9043424966137701E-2</v>
      </c>
      <c r="AU79" s="429">
        <f>StockValueR!AU131</f>
        <v>1.9043424966137701E-2</v>
      </c>
      <c r="AV79" s="429">
        <f>StockValueR!AV131</f>
        <v>1.9043424966137701E-2</v>
      </c>
      <c r="AW79" s="429">
        <f>StockValueR!AW131</f>
        <v>1.9043424966137701E-2</v>
      </c>
      <c r="AX79" s="429">
        <f>StockValueR!AX131</f>
        <v>1.9043424966137701E-2</v>
      </c>
      <c r="AY79" s="429">
        <f>StockValueR!AY131</f>
        <v>1.9043424966137701E-2</v>
      </c>
      <c r="AZ79" s="429">
        <f>StockValueR!AZ131</f>
        <v>1.9043424966137701E-2</v>
      </c>
    </row>
    <row r="80" spans="1:52" x14ac:dyDescent="0.25">
      <c r="A80" s="422"/>
      <c r="B80" s="281"/>
      <c r="C80" s="281"/>
      <c r="D80" s="281"/>
      <c r="E80" s="180" t="str">
        <f>StockValueR!E132</f>
        <v>66 MPH</v>
      </c>
      <c r="F80" s="427"/>
      <c r="G80" s="328"/>
      <c r="I80" s="429">
        <f>StockValueR!I132</f>
        <v>0</v>
      </c>
      <c r="J80" s="429">
        <f>StockValueR!J132</f>
        <v>0</v>
      </c>
      <c r="K80" s="429">
        <f>StockValueR!K132</f>
        <v>5.3041973594829983E-2</v>
      </c>
      <c r="L80" s="429">
        <f>StockValueR!L132</f>
        <v>5.1212635667168459E-2</v>
      </c>
      <c r="M80" s="429">
        <f>StockValueR!M132</f>
        <v>4.9446388854463251E-2</v>
      </c>
      <c r="N80" s="429">
        <f>StockValueR!N132</f>
        <v>4.7741057239008691E-2</v>
      </c>
      <c r="O80" s="429">
        <f>StockValueR!O132</f>
        <v>4.609453994722959E-2</v>
      </c>
      <c r="P80" s="429">
        <f>StockValueR!P132</f>
        <v>4.4504808561521968E-2</v>
      </c>
      <c r="Q80" s="429">
        <f>StockValueR!Q132</f>
        <v>4.2969904621355554E-2</v>
      </c>
      <c r="R80" s="429">
        <f>StockValueR!R132</f>
        <v>4.1487937210559489E-2</v>
      </c>
      <c r="S80" s="429">
        <f>StockValueR!S132</f>
        <v>4.0057080627818875E-2</v>
      </c>
      <c r="T80" s="429">
        <f>StockValueR!T132</f>
        <v>3.8675572137512493E-2</v>
      </c>
      <c r="U80" s="429">
        <f>StockValueR!U132</f>
        <v>3.734170979812064E-2</v>
      </c>
      <c r="V80" s="429">
        <f>StockValueR!V132</f>
        <v>3.6053850365527995E-2</v>
      </c>
      <c r="W80" s="429">
        <f>StockValueR!W132</f>
        <v>3.4810407268638363E-2</v>
      </c>
      <c r="X80" s="429">
        <f>StockValueR!X132</f>
        <v>3.3609848654807463E-2</v>
      </c>
      <c r="Y80" s="429">
        <f>StockValueR!Y132</f>
        <v>3.2450695502685763E-2</v>
      </c>
      <c r="Z80" s="429">
        <f>StockValueR!Z132</f>
        <v>3.1292271168728097E-2</v>
      </c>
      <c r="AA80" s="429">
        <f>StockValueR!AA132</f>
        <v>3.0134601997382608E-2</v>
      </c>
      <c r="AB80" s="429">
        <f>StockValueR!AB132</f>
        <v>2.8977716341362213E-2</v>
      </c>
      <c r="AC80" s="429">
        <f>StockValueR!AC132</f>
        <v>2.7821644802774062E-2</v>
      </c>
      <c r="AD80" s="429">
        <f>StockValueR!AD132</f>
        <v>2.6666420514797846E-2</v>
      </c>
      <c r="AE80" s="429">
        <f>StockValueR!AE132</f>
        <v>2.5512079472877553E-2</v>
      </c>
      <c r="AF80" s="429">
        <f>StockValueR!AF132</f>
        <v>2.4358660926896637E-2</v>
      </c>
      <c r="AG80" s="429">
        <f>StockValueR!AG132</f>
        <v>2.3206207849174158E-2</v>
      </c>
      <c r="AH80" s="429">
        <f>StockValueR!AH132</f>
        <v>2.2054767497707493E-2</v>
      </c>
      <c r="AI80" s="429">
        <f>StockValueR!AI132</f>
        <v>2.0904392100432139E-2</v>
      </c>
      <c r="AJ80" s="429">
        <f>StockValueR!AJ132</f>
        <v>1.975513969518871E-2</v>
      </c>
      <c r="AK80" s="429">
        <f>StockValueR!AK132</f>
        <v>1.8607075172856188E-2</v>
      </c>
      <c r="AL80" s="429">
        <f>StockValueR!AL132</f>
        <v>1.7460271589763623E-2</v>
      </c>
      <c r="AM80" s="429">
        <f>StockValueR!AM133</f>
        <v>1.785034151771606E-2</v>
      </c>
      <c r="AN80" s="429">
        <f>StockValueR!AN132</f>
        <v>1.8491536547910168E-2</v>
      </c>
      <c r="AO80" s="429">
        <f>StockValueR!AO132</f>
        <v>1.8491536547910168E-2</v>
      </c>
      <c r="AP80" s="429">
        <f>StockValueR!AP132</f>
        <v>1.8491536547910168E-2</v>
      </c>
      <c r="AQ80" s="429">
        <f>StockValueR!AQ132</f>
        <v>1.8491536547910168E-2</v>
      </c>
      <c r="AR80" s="429">
        <f>StockValueR!AR132</f>
        <v>1.8491536547910168E-2</v>
      </c>
      <c r="AS80" s="429">
        <f>StockValueR!AS132</f>
        <v>1.8491536547910168E-2</v>
      </c>
      <c r="AT80" s="429">
        <f>StockValueR!AT132</f>
        <v>1.8491536547910168E-2</v>
      </c>
      <c r="AU80" s="429">
        <f>StockValueR!AU132</f>
        <v>1.8491536547910168E-2</v>
      </c>
      <c r="AV80" s="429">
        <f>StockValueR!AV132</f>
        <v>1.8491536547910168E-2</v>
      </c>
      <c r="AW80" s="429">
        <f>StockValueR!AW132</f>
        <v>1.8491536547910168E-2</v>
      </c>
      <c r="AX80" s="429">
        <f>StockValueR!AX132</f>
        <v>1.8491536547910168E-2</v>
      </c>
      <c r="AY80" s="429">
        <f>StockValueR!AY132</f>
        <v>1.8491536547910168E-2</v>
      </c>
      <c r="AZ80" s="429">
        <f>StockValueR!AZ132</f>
        <v>1.8491536547910168E-2</v>
      </c>
    </row>
    <row r="81" spans="1:52" x14ac:dyDescent="0.25">
      <c r="A81" s="422"/>
      <c r="B81" s="281"/>
      <c r="C81" s="281"/>
      <c r="D81" s="281"/>
      <c r="E81" s="180" t="str">
        <f>StockValueR!E133</f>
        <v>67 MPH</v>
      </c>
      <c r="F81" s="427"/>
      <c r="G81" s="328"/>
      <c r="I81" s="429">
        <f>StockValueR!I133</f>
        <v>0</v>
      </c>
      <c r="J81" s="429">
        <f>StockValueR!J133</f>
        <v>0</v>
      </c>
      <c r="K81" s="429">
        <f>StockValueR!K133</f>
        <v>5.1202740290849313E-2</v>
      </c>
      <c r="L81" s="429">
        <f>StockValueR!L133</f>
        <v>4.9436834754796946E-2</v>
      </c>
      <c r="M81" s="429">
        <f>StockValueR!M133</f>
        <v>4.7731832645876549E-2</v>
      </c>
      <c r="N81" s="429">
        <f>StockValueR!N133</f>
        <v>4.6085633496446614E-2</v>
      </c>
      <c r="O81" s="429">
        <f>StockValueR!O133</f>
        <v>4.4496209280836821E-2</v>
      </c>
      <c r="P81" s="429">
        <f>StockValueR!P133</f>
        <v>4.2961601916933358E-2</v>
      </c>
      <c r="Q81" s="429">
        <f>StockValueR!Q133</f>
        <v>4.1479920853930777E-2</v>
      </c>
      <c r="R81" s="429">
        <f>StockValueR!R133</f>
        <v>4.0049340743278761E-2</v>
      </c>
      <c r="S81" s="429">
        <f>StockValueR!S133</f>
        <v>3.8668099189954265E-2</v>
      </c>
      <c r="T81" s="429">
        <f>StockValueR!T133</f>
        <v>3.733449458128911E-2</v>
      </c>
      <c r="U81" s="429">
        <f>StockValueR!U133</f>
        <v>3.6046883990677847E-2</v>
      </c>
      <c r="V81" s="429">
        <f>StockValueR!V133</f>
        <v>3.4803681153583774E-2</v>
      </c>
      <c r="W81" s="429">
        <f>StockValueR!W133</f>
        <v>3.3603354513349275E-2</v>
      </c>
      <c r="X81" s="429">
        <f>StockValueR!X133</f>
        <v>3.2444425334403393E-2</v>
      </c>
      <c r="Y81" s="429">
        <f>StockValueR!Y133</f>
        <v>3.1325465880541893E-2</v>
      </c>
      <c r="Z81" s="429">
        <f>StockValueR!Z133</f>
        <v>3.0207209973035169E-2</v>
      </c>
      <c r="AA81" s="429">
        <f>StockValueR!AA133</f>
        <v>2.9089683042836188E-2</v>
      </c>
      <c r="AB81" s="429">
        <f>StockValueR!AB133</f>
        <v>2.7972912459526014E-2</v>
      </c>
      <c r="AC81" s="429">
        <f>StockValueR!AC133</f>
        <v>2.6856927764082078E-2</v>
      </c>
      <c r="AD81" s="429">
        <f>StockValueR!AD133</f>
        <v>2.5741760940789272E-2</v>
      </c>
      <c r="AE81" s="429">
        <f>StockValueR!AE133</f>
        <v>2.4627446736947615E-2</v>
      </c>
      <c r="AF81" s="429">
        <f>StockValueR!AF133</f>
        <v>2.3514023041448728E-2</v>
      </c>
      <c r="AG81" s="429">
        <f>StockValueR!AG133</f>
        <v>2.2401531336544187E-2</v>
      </c>
      <c r="AH81" s="429">
        <f>StockValueR!AH133</f>
        <v>2.1290017241557751E-2</v>
      </c>
      <c r="AI81" s="429">
        <f>StockValueR!AI133</f>
        <v>2.0179531173418426E-2</v>
      </c>
      <c r="AJ81" s="429">
        <f>StockValueR!AJ133</f>
        <v>1.9070129157501569E-2</v>
      </c>
      <c r="AK81" s="429">
        <f>StockValueR!AK133</f>
        <v>1.7961873834591417E-2</v>
      </c>
      <c r="AL81" s="429">
        <f>StockValueR!AL133</f>
        <v>1.6854835727784859E-2</v>
      </c>
      <c r="AM81" s="429">
        <f>StockValueR!AM134</f>
        <v>1.7080022610515035E-2</v>
      </c>
      <c r="AN81" s="429">
        <f>StockValueR!AN133</f>
        <v>1.785034151771606E-2</v>
      </c>
      <c r="AO81" s="429">
        <f>StockValueR!AO133</f>
        <v>1.785034151771606E-2</v>
      </c>
      <c r="AP81" s="429">
        <f>StockValueR!AP133</f>
        <v>1.785034151771606E-2</v>
      </c>
      <c r="AQ81" s="429">
        <f>StockValueR!AQ133</f>
        <v>1.785034151771606E-2</v>
      </c>
      <c r="AR81" s="429">
        <f>StockValueR!AR133</f>
        <v>1.785034151771606E-2</v>
      </c>
      <c r="AS81" s="429">
        <f>StockValueR!AS133</f>
        <v>1.785034151771606E-2</v>
      </c>
      <c r="AT81" s="429">
        <f>StockValueR!AT133</f>
        <v>1.785034151771606E-2</v>
      </c>
      <c r="AU81" s="429">
        <f>StockValueR!AU133</f>
        <v>1.785034151771606E-2</v>
      </c>
      <c r="AV81" s="429">
        <f>StockValueR!AV133</f>
        <v>1.785034151771606E-2</v>
      </c>
      <c r="AW81" s="429">
        <f>StockValueR!AW133</f>
        <v>1.785034151771606E-2</v>
      </c>
      <c r="AX81" s="429">
        <f>StockValueR!AX133</f>
        <v>1.785034151771606E-2</v>
      </c>
      <c r="AY81" s="429">
        <f>StockValueR!AY133</f>
        <v>1.785034151771606E-2</v>
      </c>
      <c r="AZ81" s="429">
        <f>StockValueR!AZ133</f>
        <v>1.785034151771606E-2</v>
      </c>
    </row>
    <row r="82" spans="1:52" x14ac:dyDescent="0.25">
      <c r="A82" s="422"/>
      <c r="B82" s="281"/>
      <c r="C82" s="281"/>
      <c r="D82" s="281"/>
      <c r="E82" s="180" t="str">
        <f>StockValueR!E134</f>
        <v>68 MPH</v>
      </c>
      <c r="F82" s="427"/>
      <c r="G82" s="328"/>
      <c r="I82" s="429">
        <f>StockValueR!I134</f>
        <v>0</v>
      </c>
      <c r="J82" s="429">
        <f>StockValueR!J134</f>
        <v>0</v>
      </c>
      <c r="K82" s="429">
        <f>StockValueR!K134</f>
        <v>4.8993122121505091E-2</v>
      </c>
      <c r="L82" s="429">
        <f>StockValueR!L134</f>
        <v>4.7303422994243387E-2</v>
      </c>
      <c r="M82" s="429">
        <f>StockValueR!M134</f>
        <v>4.5671999049640775E-2</v>
      </c>
      <c r="N82" s="429">
        <f>StockValueR!N134</f>
        <v>4.4096840464256382E-2</v>
      </c>
      <c r="O82" s="429">
        <f>StockValueR!O134</f>
        <v>4.2576006730438334E-2</v>
      </c>
      <c r="P82" s="429">
        <f>StockValueR!P134</f>
        <v>4.1107624265726381E-2</v>
      </c>
      <c r="Q82" s="429">
        <f>StockValueR!Q134</f>
        <v>3.9689884104702616E-2</v>
      </c>
      <c r="R82" s="429">
        <f>StockValueR!R134</f>
        <v>3.8321039670446887E-2</v>
      </c>
      <c r="S82" s="429">
        <f>StockValueR!S134</f>
        <v>3.6999404622851235E-2</v>
      </c>
      <c r="T82" s="429">
        <f>StockValueR!T134</f>
        <v>3.5723350781142874E-2</v>
      </c>
      <c r="U82" s="429">
        <f>StockValueR!U134</f>
        <v>3.4491306118056057E-2</v>
      </c>
      <c r="V82" s="429">
        <f>StockValueR!V134</f>
        <v>3.3301752823182179E-2</v>
      </c>
      <c r="W82" s="429">
        <f>StockValueR!W134</f>
        <v>3.2153225433111721E-2</v>
      </c>
      <c r="X82" s="429">
        <f>StockValueR!X134</f>
        <v>3.1044309026065069E-2</v>
      </c>
      <c r="Y82" s="429">
        <f>StockValueR!Y134</f>
        <v>2.9973637478787622E-2</v>
      </c>
      <c r="Z82" s="429">
        <f>StockValueR!Z134</f>
        <v>2.8903639116817866E-2</v>
      </c>
      <c r="AA82" s="429">
        <f>StockValueR!AA134</f>
        <v>2.783433827365393E-2</v>
      </c>
      <c r="AB82" s="429">
        <f>StockValueR!AB134</f>
        <v>2.6765761137761884E-2</v>
      </c>
      <c r="AC82" s="429">
        <f>StockValueR!AC134</f>
        <v>2.569793597529911E-2</v>
      </c>
      <c r="AD82" s="429">
        <f>StockValueR!AD134</f>
        <v>2.4630893390291224E-2</v>
      </c>
      <c r="AE82" s="429">
        <f>StockValueR!AE134</f>
        <v>2.3564666630543001E-2</v>
      </c>
      <c r="AF82" s="429">
        <f>StockValueR!AF134</f>
        <v>2.2499291949877653E-2</v>
      </c>
      <c r="AG82" s="429">
        <f>StockValueR!AG134</f>
        <v>2.1434809040409418E-2</v>
      </c>
      <c r="AH82" s="429">
        <f>StockValueR!AH134</f>
        <v>2.03712615527923E-2</v>
      </c>
      <c r="AI82" s="429">
        <f>StockValueR!AI134</f>
        <v>1.930869772824826E-2</v>
      </c>
      <c r="AJ82" s="429">
        <f>StockValueR!AJ134</f>
        <v>1.8247171174417074E-2</v>
      </c>
      <c r="AK82" s="429">
        <f>StockValueR!AK134</f>
        <v>1.7186741828864083E-2</v>
      </c>
      <c r="AL82" s="429">
        <f>StockValueR!AL134</f>
        <v>1.6127477171311633E-2</v>
      </c>
      <c r="AM82" s="429">
        <f>StockValueR!AM135</f>
        <v>1.6104391639858655E-2</v>
      </c>
      <c r="AN82" s="429">
        <f>StockValueR!AN134</f>
        <v>1.7080022610515035E-2</v>
      </c>
      <c r="AO82" s="429">
        <f>StockValueR!AO134</f>
        <v>1.7080022610515035E-2</v>
      </c>
      <c r="AP82" s="429">
        <f>StockValueR!AP134</f>
        <v>1.7080022610515035E-2</v>
      </c>
      <c r="AQ82" s="429">
        <f>StockValueR!AQ134</f>
        <v>1.7080022610515035E-2</v>
      </c>
      <c r="AR82" s="429">
        <f>StockValueR!AR134</f>
        <v>1.7080022610515035E-2</v>
      </c>
      <c r="AS82" s="429">
        <f>StockValueR!AS134</f>
        <v>1.7080022610515035E-2</v>
      </c>
      <c r="AT82" s="429">
        <f>StockValueR!AT134</f>
        <v>1.7080022610515035E-2</v>
      </c>
      <c r="AU82" s="429">
        <f>StockValueR!AU134</f>
        <v>1.7080022610515035E-2</v>
      </c>
      <c r="AV82" s="429">
        <f>StockValueR!AV134</f>
        <v>1.7080022610515035E-2</v>
      </c>
      <c r="AW82" s="429">
        <f>StockValueR!AW134</f>
        <v>1.7080022610515035E-2</v>
      </c>
      <c r="AX82" s="429">
        <f>StockValueR!AX134</f>
        <v>1.7080022610515035E-2</v>
      </c>
      <c r="AY82" s="429">
        <f>StockValueR!AY134</f>
        <v>1.7080022610515035E-2</v>
      </c>
      <c r="AZ82" s="429">
        <f>StockValueR!AZ134</f>
        <v>1.7080022610515035E-2</v>
      </c>
    </row>
    <row r="83" spans="1:52" x14ac:dyDescent="0.25">
      <c r="A83" s="422"/>
      <c r="B83" s="281"/>
      <c r="C83" s="281"/>
      <c r="D83" s="281"/>
      <c r="E83" s="180" t="str">
        <f>StockValueR!E135</f>
        <v>69 MPH</v>
      </c>
      <c r="F83" s="427"/>
      <c r="G83" s="328"/>
      <c r="I83" s="429">
        <f>StockValueR!I135</f>
        <v>0</v>
      </c>
      <c r="J83" s="429">
        <f>StockValueR!J135</f>
        <v>0</v>
      </c>
      <c r="K83" s="429">
        <f>StockValueR!K135</f>
        <v>4.6194577389985607E-2</v>
      </c>
      <c r="L83" s="429">
        <f>StockValueR!L135</f>
        <v>4.4601395863270443E-2</v>
      </c>
      <c r="M83" s="429">
        <f>StockValueR!M135</f>
        <v>4.3063160772273026E-2</v>
      </c>
      <c r="N83" s="429">
        <f>StockValueR!N135</f>
        <v>4.1577977097030157E-2</v>
      </c>
      <c r="O83" s="429">
        <f>StockValueR!O135</f>
        <v>4.0144015173968282E-2</v>
      </c>
      <c r="P83" s="429">
        <f>StockValueR!P135</f>
        <v>3.8759508441859859E-2</v>
      </c>
      <c r="Q83" s="429">
        <f>StockValueR!Q135</f>
        <v>3.7422751265518243E-2</v>
      </c>
      <c r="R83" s="429">
        <f>StockValueR!R135</f>
        <v>3.6132096834550237E-2</v>
      </c>
      <c r="S83" s="429">
        <f>StockValueR!S135</f>
        <v>3.4885955134577283E-2</v>
      </c>
      <c r="T83" s="429">
        <f>StockValueR!T135</f>
        <v>3.3682790988426428E-2</v>
      </c>
      <c r="U83" s="429">
        <f>StockValueR!U135</f>
        <v>3.2521122164877403E-2</v>
      </c>
      <c r="V83" s="429">
        <f>StockValueR!V135</f>
        <v>3.1399517552636459E-2</v>
      </c>
      <c r="W83" s="429">
        <f>StockValueR!W135</f>
        <v>3.031659539728683E-2</v>
      </c>
      <c r="X83" s="429">
        <f>StockValueR!X135</f>
        <v>2.9271021599044319E-2</v>
      </c>
      <c r="Y83" s="429">
        <f>StockValueR!Y135</f>
        <v>2.8261508069220627E-2</v>
      </c>
      <c r="Z83" s="429">
        <f>StockValueR!Z135</f>
        <v>2.7252629271568463E-2</v>
      </c>
      <c r="AA83" s="429">
        <f>StockValueR!AA135</f>
        <v>2.6244408149627932E-2</v>
      </c>
      <c r="AB83" s="429">
        <f>StockValueR!AB135</f>
        <v>2.5236869395949137E-2</v>
      </c>
      <c r="AC83" s="429">
        <f>StockValueR!AC135</f>
        <v>2.4230039662093319E-2</v>
      </c>
      <c r="AD83" s="429">
        <f>StockValueR!AD135</f>
        <v>2.3223947803948174E-2</v>
      </c>
      <c r="AE83" s="429">
        <f>StockValueR!AE135</f>
        <v>2.221862517016478E-2</v>
      </c>
      <c r="AF83" s="429">
        <f>StockValueR!AF135</f>
        <v>2.1214105943705354E-2</v>
      </c>
      <c r="AG83" s="429">
        <f>StockValueR!AG135</f>
        <v>2.0210427549423898E-2</v>
      </c>
      <c r="AH83" s="429">
        <f>StockValueR!AH135</f>
        <v>1.920763114459775E-2</v>
      </c>
      <c r="AI83" s="429">
        <f>StockValueR!AI135</f>
        <v>1.8205762214853559E-2</v>
      </c>
      <c r="AJ83" s="429">
        <f>StockValueR!AJ135</f>
        <v>1.7204871305699698E-2</v>
      </c>
      <c r="AK83" s="429">
        <f>StockValueR!AK135</f>
        <v>1.6205014930997311E-2</v>
      </c>
      <c r="AL83" s="429">
        <f>StockValueR!AL135</f>
        <v>1.5206256715947674E-2</v>
      </c>
      <c r="AM83" s="429">
        <f>StockValueR!AM136</f>
        <v>1.9226052066954699E-2</v>
      </c>
      <c r="AN83" s="429">
        <f>StockValueR!AN135</f>
        <v>1.6104391639858655E-2</v>
      </c>
      <c r="AO83" s="429">
        <f>StockValueR!AO135</f>
        <v>1.6104391639858655E-2</v>
      </c>
      <c r="AP83" s="429">
        <f>StockValueR!AP135</f>
        <v>1.6104391639858655E-2</v>
      </c>
      <c r="AQ83" s="429">
        <f>StockValueR!AQ135</f>
        <v>1.6104391639858655E-2</v>
      </c>
      <c r="AR83" s="429">
        <f>StockValueR!AR135</f>
        <v>1.6104391639858655E-2</v>
      </c>
      <c r="AS83" s="429">
        <f>StockValueR!AS135</f>
        <v>1.6104391639858655E-2</v>
      </c>
      <c r="AT83" s="429">
        <f>StockValueR!AT135</f>
        <v>1.6104391639858655E-2</v>
      </c>
      <c r="AU83" s="429">
        <f>StockValueR!AU135</f>
        <v>1.6104391639858655E-2</v>
      </c>
      <c r="AV83" s="429">
        <f>StockValueR!AV135</f>
        <v>1.6104391639858655E-2</v>
      </c>
      <c r="AW83" s="429">
        <f>StockValueR!AW135</f>
        <v>1.6104391639858655E-2</v>
      </c>
      <c r="AX83" s="429">
        <f>StockValueR!AX135</f>
        <v>1.6104391639858655E-2</v>
      </c>
      <c r="AY83" s="429">
        <f>StockValueR!AY135</f>
        <v>1.6104391639858655E-2</v>
      </c>
      <c r="AZ83" s="429">
        <f>StockValueR!AZ135</f>
        <v>1.6104391639858655E-2</v>
      </c>
    </row>
    <row r="84" spans="1:52" x14ac:dyDescent="0.25">
      <c r="A84" s="422"/>
      <c r="B84" s="281"/>
      <c r="C84" s="281"/>
      <c r="D84" s="281"/>
      <c r="E84" s="180" t="str">
        <f>StockValueR!E136</f>
        <v>70 MPH</v>
      </c>
      <c r="F84" s="427"/>
      <c r="G84" s="328"/>
      <c r="I84" s="429">
        <f>StockValueR!I136</f>
        <v>0</v>
      </c>
      <c r="J84" s="429">
        <f>StockValueR!J136</f>
        <v>0</v>
      </c>
      <c r="K84" s="429">
        <f>StockValueR!K136</f>
        <v>5.3148265315048203E-2</v>
      </c>
      <c r="L84" s="429">
        <f>StockValueR!L136</f>
        <v>5.1315261545751965E-2</v>
      </c>
      <c r="M84" s="429">
        <f>StockValueR!M136</f>
        <v>4.9545475320778909E-2</v>
      </c>
      <c r="N84" s="429">
        <f>StockValueR!N136</f>
        <v>4.7836726362064583E-2</v>
      </c>
      <c r="O84" s="429">
        <f>StockValueR!O136</f>
        <v>4.6186909586057215E-2</v>
      </c>
      <c r="P84" s="429">
        <f>StockValueR!P136</f>
        <v>4.4593992510372021E-2</v>
      </c>
      <c r="Q84" s="429">
        <f>StockValueR!Q136</f>
        <v>4.3056012749886095E-2</v>
      </c>
      <c r="R84" s="429">
        <f>StockValueR!R136</f>
        <v>4.1571075599189239E-2</v>
      </c>
      <c r="S84" s="429">
        <f>StockValueR!S136</f>
        <v>4.0137351698412406E-2</v>
      </c>
      <c r="T84" s="429">
        <f>StockValueR!T136</f>
        <v>3.8753074779558236E-2</v>
      </c>
      <c r="U84" s="429">
        <f>StockValueR!U136</f>
        <v>3.7416539490557246E-2</v>
      </c>
      <c r="V84" s="429">
        <f>StockValueR!V136</f>
        <v>3.6126099294369052E-2</v>
      </c>
      <c r="W84" s="429">
        <f>StockValueR!W136</f>
        <v>3.4880164440540443E-2</v>
      </c>
      <c r="X84" s="429">
        <f>StockValueR!X136</f>
        <v>3.3677200006721364E-2</v>
      </c>
      <c r="Y84" s="429">
        <f>StockValueR!Y136</f>
        <v>3.2515724007726052E-2</v>
      </c>
      <c r="Z84" s="429">
        <f>StockValueR!Z136</f>
        <v>3.1354978287385975E-2</v>
      </c>
      <c r="AA84" s="429">
        <f>StockValueR!AA136</f>
        <v>3.0194989242941384E-2</v>
      </c>
      <c r="AB84" s="429">
        <f>StockValueR!AB136</f>
        <v>2.9035785283921683E-2</v>
      </c>
      <c r="AC84" s="429">
        <f>StockValueR!AC136</f>
        <v>2.7877397073758102E-2</v>
      </c>
      <c r="AD84" s="429">
        <f>StockValueR!AD136</f>
        <v>2.6719857812026484E-2</v>
      </c>
      <c r="AE84" s="429">
        <f>StockValueR!AE136</f>
        <v>2.5563203566302699E-2</v>
      </c>
      <c r="AF84" s="429">
        <f>StockValueR!AF136</f>
        <v>2.4407473665123719E-2</v>
      </c>
      <c r="AG84" s="429">
        <f>StockValueR!AG136</f>
        <v>2.3252711166921573E-2</v>
      </c>
      <c r="AH84" s="429">
        <f>StockValueR!AH136</f>
        <v>2.2098963424394744E-2</v>
      </c>
      <c r="AI84" s="429">
        <f>StockValueR!AI136</f>
        <v>2.0946282770139189E-2</v>
      </c>
      <c r="AJ84" s="429">
        <f>StockValueR!AJ136</f>
        <v>1.9794727358298545E-2</v>
      </c>
      <c r="AK84" s="429">
        <f>StockValueR!AK136</f>
        <v>1.8644362209787737E-2</v>
      </c>
      <c r="AL84" s="429">
        <f>StockValueR!AL136</f>
        <v>1.7495260527334647E-2</v>
      </c>
      <c r="AM84" s="429">
        <f>StockValueR!AM136</f>
        <v>1.9226052066954699E-2</v>
      </c>
      <c r="AN84" s="429">
        <f>StockValueR!AN136</f>
        <v>1.9226052066954699E-2</v>
      </c>
      <c r="AO84" s="429">
        <f>StockValueR!AO136</f>
        <v>1.9226052066954699E-2</v>
      </c>
      <c r="AP84" s="429">
        <f>StockValueR!AP136</f>
        <v>1.9226052066954699E-2</v>
      </c>
      <c r="AQ84" s="429">
        <f>StockValueR!AQ136</f>
        <v>1.9226052066954699E-2</v>
      </c>
      <c r="AR84" s="429">
        <f>StockValueR!AR136</f>
        <v>1.9226052066954699E-2</v>
      </c>
      <c r="AS84" s="429">
        <f>StockValueR!AS136</f>
        <v>1.9226052066954699E-2</v>
      </c>
      <c r="AT84" s="429">
        <f>StockValueR!AT136</f>
        <v>1.9226052066954699E-2</v>
      </c>
      <c r="AU84" s="429">
        <f>StockValueR!AU136</f>
        <v>1.9226052066954699E-2</v>
      </c>
      <c r="AV84" s="429">
        <f>StockValueR!AV136</f>
        <v>1.9226052066954699E-2</v>
      </c>
      <c r="AW84" s="429">
        <f>StockValueR!AW136</f>
        <v>1.9226052066954699E-2</v>
      </c>
      <c r="AX84" s="429">
        <f>StockValueR!AX136</f>
        <v>1.9226052066954699E-2</v>
      </c>
      <c r="AY84" s="429">
        <f>StockValueR!AY136</f>
        <v>1.9226052066954699E-2</v>
      </c>
      <c r="AZ84" s="429">
        <f>StockValueR!AZ136</f>
        <v>1.9226052066954699E-2</v>
      </c>
    </row>
    <row r="85" spans="1:52" x14ac:dyDescent="0.25">
      <c r="A85" s="422"/>
      <c r="B85" s="281"/>
      <c r="C85" s="281"/>
      <c r="D85" s="281"/>
      <c r="E85" s="180"/>
      <c r="F85" s="427"/>
      <c r="G85" s="328"/>
      <c r="I85" s="429"/>
      <c r="J85" s="429"/>
      <c r="K85" s="429"/>
      <c r="L85" s="429"/>
      <c r="M85" s="429"/>
      <c r="N85" s="429"/>
      <c r="O85" s="429"/>
      <c r="P85" s="429"/>
      <c r="Q85" s="429"/>
      <c r="R85" s="429"/>
      <c r="S85" s="429"/>
      <c r="T85" s="429"/>
      <c r="U85" s="429"/>
      <c r="V85" s="429"/>
      <c r="W85" s="429"/>
      <c r="X85" s="429"/>
      <c r="Y85" s="429"/>
      <c r="Z85" s="429"/>
      <c r="AA85" s="429"/>
      <c r="AB85" s="429"/>
      <c r="AC85" s="429"/>
      <c r="AD85" s="429"/>
      <c r="AE85" s="429"/>
      <c r="AF85" s="429"/>
      <c r="AG85" s="429"/>
      <c r="AH85" s="429"/>
      <c r="AI85" s="429"/>
      <c r="AJ85" s="429"/>
      <c r="AK85" s="429"/>
      <c r="AL85" s="429"/>
      <c r="AM85" s="429"/>
      <c r="AN85" s="429"/>
      <c r="AO85" s="429"/>
      <c r="AP85" s="429"/>
      <c r="AQ85" s="429"/>
      <c r="AR85" s="429"/>
      <c r="AS85" s="429"/>
      <c r="AT85" s="429"/>
      <c r="AU85" s="429"/>
      <c r="AV85" s="429"/>
      <c r="AW85" s="429"/>
      <c r="AX85" s="429"/>
      <c r="AY85" s="429"/>
      <c r="AZ85" s="429"/>
    </row>
    <row r="86" spans="1:52" x14ac:dyDescent="0.25">
      <c r="A86" s="422"/>
      <c r="B86" s="281"/>
      <c r="C86" s="281"/>
      <c r="D86" s="431" t="s">
        <v>1095</v>
      </c>
      <c r="E86" s="180"/>
      <c r="F86" s="427"/>
      <c r="G86" s="328"/>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89"/>
      <c r="AO86" s="189"/>
      <c r="AP86" s="189"/>
      <c r="AQ86" s="189"/>
      <c r="AR86" s="189"/>
      <c r="AS86" s="189"/>
      <c r="AT86" s="189"/>
      <c r="AU86" s="189"/>
      <c r="AV86" s="189"/>
      <c r="AW86" s="189"/>
      <c r="AX86" s="189"/>
      <c r="AY86" s="189"/>
      <c r="AZ86" s="189"/>
    </row>
    <row r="87" spans="1:52" x14ac:dyDescent="0.25">
      <c r="A87" s="422"/>
      <c r="B87" s="281"/>
      <c r="C87" s="281"/>
      <c r="D87" s="431"/>
      <c r="E87" s="180"/>
      <c r="F87" s="427"/>
      <c r="G87" s="328"/>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row>
    <row r="88" spans="1:52" x14ac:dyDescent="0.25">
      <c r="A88" s="422"/>
      <c r="B88" s="281"/>
      <c r="C88" s="281"/>
      <c r="D88" s="281"/>
      <c r="E88" t="str">
        <f>"No Build - Auto - "&amp;$D$16</f>
        <v>No Build - Auto - NOx Emissions</v>
      </c>
      <c r="F88" s="428" t="s">
        <v>827</v>
      </c>
      <c r="G88" s="225" t="s">
        <v>661</v>
      </c>
      <c r="I88" s="416">
        <f t="shared" ref="I88:AX88" si="3">INDEX($I$18:$AZ$84,MATCH(I$10,$E$18:$E$84,0),I$1)</f>
        <v>0</v>
      </c>
      <c r="J88" s="416">
        <f t="shared" si="3"/>
        <v>0</v>
      </c>
      <c r="K88" s="416">
        <f t="shared" si="3"/>
        <v>9.702224115527E-2</v>
      </c>
      <c r="L88" s="416">
        <f t="shared" si="3"/>
        <v>9.3676089917991048E-2</v>
      </c>
      <c r="M88" s="416">
        <f t="shared" si="3"/>
        <v>9.0445342406387991E-2</v>
      </c>
      <c r="N88" s="416">
        <f t="shared" si="3"/>
        <v>8.732601851945658E-2</v>
      </c>
      <c r="O88" s="416">
        <f t="shared" si="3"/>
        <v>8.4314275423892637E-2</v>
      </c>
      <c r="P88" s="416">
        <f t="shared" si="3"/>
        <v>8.1406402819935456E-2</v>
      </c>
      <c r="Q88" s="416">
        <f t="shared" si="3"/>
        <v>7.859881837048513E-2</v>
      </c>
      <c r="R88" s="416">
        <f t="shared" si="3"/>
        <v>7.5888063287862753E-2</v>
      </c>
      <c r="S88" s="416">
        <f t="shared" si="3"/>
        <v>7.327079807277663E-2</v>
      </c>
      <c r="T88" s="416">
        <f t="shared" si="3"/>
        <v>7.0743798400245153E-2</v>
      </c>
      <c r="U88" s="416">
        <f t="shared" si="3"/>
        <v>6.8303951147407962E-2</v>
      </c>
      <c r="V88" s="416">
        <f t="shared" si="3"/>
        <v>6.5948250558331992E-2</v>
      </c>
      <c r="W88" s="416">
        <f t="shared" si="3"/>
        <v>6.3673794541087556E-2</v>
      </c>
      <c r="X88" s="416">
        <f t="shared" si="3"/>
        <v>6.1477781092532692E-2</v>
      </c>
      <c r="Y88" s="416">
        <f t="shared" si="3"/>
        <v>5.9357504846401378E-2</v>
      </c>
      <c r="Z88" s="416">
        <f t="shared" si="3"/>
        <v>5.7238561725093215E-2</v>
      </c>
      <c r="AA88" s="416">
        <f t="shared" si="3"/>
        <v>5.5120999916811415E-2</v>
      </c>
      <c r="AB88" s="416">
        <f t="shared" si="3"/>
        <v>5.300487128319617E-2</v>
      </c>
      <c r="AC88" s="416">
        <f t="shared" si="3"/>
        <v>5.0890231800388985E-2</v>
      </c>
      <c r="AD88" s="416">
        <f t="shared" si="3"/>
        <v>4.8777142074267296E-2</v>
      </c>
      <c r="AE88" s="416">
        <f t="shared" si="3"/>
        <v>4.6665667946247054E-2</v>
      </c>
      <c r="AF88" s="416">
        <f t="shared" si="3"/>
        <v>4.4555881210633787E-2</v>
      </c>
      <c r="AG88" s="416">
        <f t="shared" si="3"/>
        <v>4.2447860470662263E-2</v>
      </c>
      <c r="AH88" s="416">
        <f t="shared" si="3"/>
        <v>4.0341692168757361E-2</v>
      </c>
      <c r="AI88" s="416">
        <f t="shared" si="3"/>
        <v>3.8237471838154541E-2</v>
      </c>
      <c r="AJ88" s="416">
        <f t="shared" si="3"/>
        <v>3.6135305639333648E-2</v>
      </c>
      <c r="AK88" s="416">
        <f t="shared" si="3"/>
        <v>3.4035312268076198E-2</v>
      </c>
      <c r="AL88" s="416">
        <f t="shared" si="3"/>
        <v>3.1937625356076006E-2</v>
      </c>
      <c r="AM88" s="416">
        <f t="shared" si="3"/>
        <v>3.4045942749655826E-2</v>
      </c>
      <c r="AN88" s="416">
        <f t="shared" si="3"/>
        <v>3.50620595792384E-2</v>
      </c>
      <c r="AO88" s="416">
        <f t="shared" si="3"/>
        <v>3.50620595792384E-2</v>
      </c>
      <c r="AP88" s="416">
        <f t="shared" si="3"/>
        <v>3.50620595792384E-2</v>
      </c>
      <c r="AQ88" s="416">
        <f t="shared" si="3"/>
        <v>3.50620595792384E-2</v>
      </c>
      <c r="AR88" s="416">
        <f t="shared" si="3"/>
        <v>3.50620595792384E-2</v>
      </c>
      <c r="AS88" s="416">
        <f t="shared" si="3"/>
        <v>3.50620595792384E-2</v>
      </c>
      <c r="AT88" s="416">
        <f t="shared" si="3"/>
        <v>3.50620595792384E-2</v>
      </c>
      <c r="AU88" s="416">
        <f t="shared" si="3"/>
        <v>3.50620595792384E-2</v>
      </c>
      <c r="AV88" s="416">
        <f t="shared" si="3"/>
        <v>3.50620595792384E-2</v>
      </c>
      <c r="AW88" s="416">
        <f t="shared" si="3"/>
        <v>3.50620595792384E-2</v>
      </c>
      <c r="AX88" s="416">
        <f t="shared" si="3"/>
        <v>3.50620595792384E-2</v>
      </c>
      <c r="AY88" s="416">
        <f>INDEX($I$18:$AZ$84,MATCH(AY$10,$E$18:$E$84,0),AY$1)</f>
        <v>3.50620595792384E-2</v>
      </c>
      <c r="AZ88" s="416">
        <f>INDEX($I$18:$AZ$84,MATCH(AZ$10,$E$18:$E$84,0),AZ$1)</f>
        <v>3.50620595792384E-2</v>
      </c>
    </row>
    <row r="89" spans="1:52" x14ac:dyDescent="0.25">
      <c r="A89" s="422"/>
      <c r="B89" s="281"/>
      <c r="C89" s="281"/>
      <c r="D89" s="281"/>
      <c r="E89" s="180"/>
      <c r="F89" s="427"/>
      <c r="G89" s="328"/>
      <c r="I89" s="429"/>
      <c r="J89" s="429"/>
      <c r="K89" s="429"/>
      <c r="L89" s="429"/>
      <c r="M89" s="429"/>
      <c r="N89" s="429"/>
      <c r="O89" s="429"/>
      <c r="P89" s="429"/>
      <c r="Q89" s="429"/>
      <c r="R89" s="429"/>
      <c r="S89" s="429"/>
      <c r="T89" s="429"/>
      <c r="U89" s="429"/>
      <c r="V89" s="429"/>
      <c r="W89" s="429"/>
      <c r="X89" s="429"/>
      <c r="Y89" s="429"/>
      <c r="Z89" s="429"/>
      <c r="AA89" s="429"/>
      <c r="AB89" s="429"/>
      <c r="AC89" s="429"/>
      <c r="AD89" s="429"/>
      <c r="AE89" s="429"/>
      <c r="AF89" s="429"/>
      <c r="AG89" s="429"/>
      <c r="AH89" s="429"/>
      <c r="AI89" s="429"/>
      <c r="AJ89" s="429"/>
      <c r="AK89" s="429"/>
      <c r="AL89" s="429"/>
      <c r="AM89" s="429"/>
      <c r="AN89" s="429"/>
      <c r="AO89" s="429"/>
      <c r="AP89" s="429"/>
      <c r="AQ89" s="429"/>
      <c r="AR89" s="429"/>
      <c r="AS89" s="429"/>
      <c r="AT89" s="429"/>
      <c r="AU89" s="429"/>
      <c r="AV89" s="429"/>
      <c r="AW89" s="429"/>
      <c r="AX89" s="429"/>
      <c r="AY89" s="429"/>
      <c r="AZ89" s="429"/>
    </row>
    <row r="90" spans="1:52" x14ac:dyDescent="0.25">
      <c r="A90" s="422"/>
      <c r="B90" s="281"/>
      <c r="C90" s="281"/>
      <c r="D90" s="281"/>
      <c r="E90" s="180" t="str">
        <f>StockValueC!$E$31</f>
        <v>Grams to metric ton conversion</v>
      </c>
      <c r="F90" s="432">
        <f>StockValueC!$H$31</f>
        <v>9.9999999999999995E-7</v>
      </c>
      <c r="G90" s="180" t="str">
        <f>StockValueC!$G$31</f>
        <v>Factor</v>
      </c>
      <c r="I90" s="429"/>
      <c r="J90" s="429"/>
      <c r="K90" s="429"/>
      <c r="L90" s="429"/>
      <c r="M90" s="429"/>
      <c r="N90" s="429"/>
      <c r="O90" s="429"/>
      <c r="P90" s="429"/>
      <c r="Q90" s="429"/>
      <c r="R90" s="429"/>
      <c r="S90" s="429"/>
      <c r="T90" s="429"/>
      <c r="U90" s="429"/>
      <c r="V90" s="429"/>
      <c r="W90" s="429"/>
      <c r="X90" s="429"/>
      <c r="Y90" s="429"/>
      <c r="Z90" s="429"/>
      <c r="AA90" s="429"/>
      <c r="AB90" s="429"/>
      <c r="AC90" s="429"/>
      <c r="AD90" s="429"/>
      <c r="AE90" s="429"/>
      <c r="AF90" s="429"/>
      <c r="AG90" s="429"/>
      <c r="AH90" s="429"/>
      <c r="AI90" s="429"/>
      <c r="AJ90" s="429"/>
      <c r="AK90" s="429"/>
      <c r="AL90" s="429"/>
      <c r="AM90" s="429"/>
      <c r="AN90" s="429"/>
      <c r="AO90" s="429"/>
      <c r="AP90" s="429"/>
      <c r="AQ90" s="429"/>
      <c r="AR90" s="429"/>
      <c r="AS90" s="429"/>
      <c r="AT90" s="429"/>
      <c r="AU90" s="429"/>
      <c r="AV90" s="429"/>
      <c r="AW90" s="429"/>
      <c r="AX90" s="429"/>
      <c r="AY90" s="429"/>
      <c r="AZ90" s="429"/>
    </row>
    <row r="91" spans="1:52" x14ac:dyDescent="0.25">
      <c r="A91" s="422"/>
      <c r="B91" s="281"/>
      <c r="C91" s="281"/>
      <c r="D91" s="281"/>
      <c r="E91" s="180"/>
      <c r="F91" s="427"/>
      <c r="G91" s="328"/>
      <c r="I91" s="429"/>
      <c r="J91" s="429"/>
      <c r="K91" s="429"/>
      <c r="L91" s="429"/>
      <c r="M91" s="429"/>
      <c r="N91" s="429"/>
      <c r="O91" s="429"/>
      <c r="P91" s="429"/>
      <c r="Q91" s="429"/>
      <c r="R91" s="429"/>
      <c r="S91" s="429"/>
      <c r="T91" s="429"/>
      <c r="U91" s="429"/>
      <c r="V91" s="429"/>
      <c r="W91" s="429"/>
      <c r="X91" s="429"/>
      <c r="Y91" s="429"/>
      <c r="Z91" s="429"/>
      <c r="AA91" s="429"/>
      <c r="AB91" s="429"/>
      <c r="AC91" s="429"/>
      <c r="AD91" s="429"/>
      <c r="AE91" s="429"/>
      <c r="AF91" s="429"/>
      <c r="AG91" s="429"/>
      <c r="AH91" s="429"/>
      <c r="AI91" s="429"/>
      <c r="AJ91" s="429"/>
      <c r="AK91" s="429"/>
      <c r="AL91" s="429"/>
      <c r="AM91" s="429"/>
      <c r="AN91" s="429"/>
      <c r="AO91" s="429"/>
      <c r="AP91" s="429"/>
      <c r="AQ91" s="429"/>
      <c r="AR91" s="429"/>
      <c r="AS91" s="429"/>
      <c r="AT91" s="429"/>
      <c r="AU91" s="429"/>
      <c r="AV91" s="429"/>
      <c r="AW91" s="429"/>
      <c r="AX91" s="429"/>
      <c r="AY91" s="429"/>
      <c r="AZ91" s="429"/>
    </row>
    <row r="92" spans="1:52" x14ac:dyDescent="0.25">
      <c r="A92" s="339"/>
      <c r="B92" s="199"/>
      <c r="C92" s="199"/>
      <c r="D92" s="199"/>
      <c r="E92" s="172" t="str">
        <f>"No Build - Auto - "&amp;$D$16</f>
        <v>No Build - Auto - NOx Emissions</v>
      </c>
      <c r="F92" s="214" t="s">
        <v>827</v>
      </c>
      <c r="G92" s="433" t="s">
        <v>1096</v>
      </c>
      <c r="H92" s="434">
        <f>SUM(I92:AZ92)</f>
        <v>0</v>
      </c>
      <c r="I92" s="435">
        <f>I88*$F90*I$8</f>
        <v>0</v>
      </c>
      <c r="J92" s="435">
        <f t="shared" ref="J92:AZ92" si="4">J88*$F90*J$8</f>
        <v>0</v>
      </c>
      <c r="K92" s="435">
        <f t="shared" si="4"/>
        <v>0</v>
      </c>
      <c r="L92" s="435">
        <f t="shared" si="4"/>
        <v>0</v>
      </c>
      <c r="M92" s="435">
        <f t="shared" si="4"/>
        <v>0</v>
      </c>
      <c r="N92" s="435">
        <f t="shared" si="4"/>
        <v>0</v>
      </c>
      <c r="O92" s="435">
        <f t="shared" si="4"/>
        <v>0</v>
      </c>
      <c r="P92" s="435">
        <f t="shared" si="4"/>
        <v>0</v>
      </c>
      <c r="Q92" s="436">
        <f t="shared" si="4"/>
        <v>0</v>
      </c>
      <c r="R92" s="435">
        <f t="shared" si="4"/>
        <v>0</v>
      </c>
      <c r="S92" s="435">
        <f t="shared" si="4"/>
        <v>0</v>
      </c>
      <c r="T92" s="435">
        <f t="shared" si="4"/>
        <v>0</v>
      </c>
      <c r="U92" s="435">
        <f t="shared" si="4"/>
        <v>0</v>
      </c>
      <c r="V92" s="435">
        <f t="shared" si="4"/>
        <v>0</v>
      </c>
      <c r="W92" s="435">
        <f t="shared" si="4"/>
        <v>0</v>
      </c>
      <c r="X92" s="435">
        <f t="shared" si="4"/>
        <v>0</v>
      </c>
      <c r="Y92" s="435">
        <f t="shared" si="4"/>
        <v>0</v>
      </c>
      <c r="Z92" s="435">
        <f t="shared" si="4"/>
        <v>0</v>
      </c>
      <c r="AA92" s="435">
        <f t="shared" si="4"/>
        <v>0</v>
      </c>
      <c r="AB92" s="435">
        <f t="shared" si="4"/>
        <v>0</v>
      </c>
      <c r="AC92" s="435">
        <f t="shared" si="4"/>
        <v>0</v>
      </c>
      <c r="AD92" s="435">
        <f t="shared" si="4"/>
        <v>0</v>
      </c>
      <c r="AE92" s="435">
        <f t="shared" si="4"/>
        <v>0</v>
      </c>
      <c r="AF92" s="435">
        <f t="shared" si="4"/>
        <v>0</v>
      </c>
      <c r="AG92" s="435">
        <f t="shared" si="4"/>
        <v>0</v>
      </c>
      <c r="AH92" s="435">
        <f t="shared" si="4"/>
        <v>0</v>
      </c>
      <c r="AI92" s="435">
        <f t="shared" si="4"/>
        <v>0</v>
      </c>
      <c r="AJ92" s="435">
        <f t="shared" si="4"/>
        <v>0</v>
      </c>
      <c r="AK92" s="435">
        <f t="shared" si="4"/>
        <v>0</v>
      </c>
      <c r="AL92" s="435">
        <f t="shared" si="4"/>
        <v>0</v>
      </c>
      <c r="AM92" s="435">
        <f t="shared" si="4"/>
        <v>0</v>
      </c>
      <c r="AN92" s="435">
        <f t="shared" si="4"/>
        <v>0</v>
      </c>
      <c r="AO92" s="435">
        <f t="shared" si="4"/>
        <v>0</v>
      </c>
      <c r="AP92" s="435">
        <f t="shared" si="4"/>
        <v>0</v>
      </c>
      <c r="AQ92" s="435">
        <f t="shared" si="4"/>
        <v>0</v>
      </c>
      <c r="AR92" s="435">
        <f t="shared" si="4"/>
        <v>0</v>
      </c>
      <c r="AS92" s="435">
        <f t="shared" si="4"/>
        <v>0</v>
      </c>
      <c r="AT92" s="435">
        <f t="shared" si="4"/>
        <v>0</v>
      </c>
      <c r="AU92" s="435">
        <f t="shared" si="4"/>
        <v>0</v>
      </c>
      <c r="AV92" s="435">
        <f t="shared" si="4"/>
        <v>0</v>
      </c>
      <c r="AW92" s="435">
        <f t="shared" si="4"/>
        <v>0</v>
      </c>
      <c r="AX92" s="435">
        <f t="shared" si="4"/>
        <v>0</v>
      </c>
      <c r="AY92" s="435">
        <f t="shared" si="4"/>
        <v>0</v>
      </c>
      <c r="AZ92" s="435">
        <f t="shared" si="4"/>
        <v>0</v>
      </c>
    </row>
    <row r="93" spans="1:52" x14ac:dyDescent="0.25">
      <c r="A93" s="422"/>
      <c r="B93" s="281"/>
      <c r="C93" s="281"/>
      <c r="D93" s="281"/>
      <c r="E93" s="180"/>
      <c r="F93" s="427"/>
      <c r="G93" s="328"/>
      <c r="I93" s="429"/>
      <c r="J93" s="429"/>
      <c r="K93" s="429"/>
      <c r="L93" s="429"/>
      <c r="M93" s="429"/>
      <c r="N93" s="429"/>
      <c r="O93" s="429"/>
      <c r="P93" s="429"/>
      <c r="Q93" s="429"/>
      <c r="R93" s="429"/>
      <c r="S93" s="429"/>
      <c r="T93" s="429"/>
      <c r="U93" s="429"/>
      <c r="V93" s="429"/>
      <c r="W93" s="429"/>
      <c r="X93" s="429"/>
      <c r="Y93" s="429"/>
      <c r="Z93" s="429"/>
      <c r="AA93" s="429"/>
      <c r="AB93" s="429"/>
      <c r="AC93" s="429"/>
      <c r="AD93" s="429"/>
      <c r="AE93" s="429"/>
      <c r="AF93" s="429"/>
      <c r="AG93" s="429"/>
      <c r="AH93" s="429"/>
      <c r="AI93" s="429"/>
      <c r="AJ93" s="429"/>
      <c r="AK93" s="429"/>
      <c r="AL93" s="429"/>
      <c r="AM93" s="429"/>
      <c r="AN93" s="429"/>
      <c r="AO93" s="429"/>
      <c r="AP93" s="429"/>
      <c r="AQ93" s="429"/>
      <c r="AR93" s="429"/>
      <c r="AS93" s="429"/>
      <c r="AT93" s="429"/>
      <c r="AU93" s="429"/>
      <c r="AV93" s="429"/>
      <c r="AW93" s="429"/>
      <c r="AX93" s="429"/>
      <c r="AY93" s="429"/>
      <c r="AZ93" s="429"/>
    </row>
    <row r="94" spans="1:52" x14ac:dyDescent="0.25">
      <c r="A94" s="422"/>
      <c r="B94" s="281"/>
      <c r="C94" s="281"/>
      <c r="D94" s="431" t="s">
        <v>1097</v>
      </c>
      <c r="E94" s="180"/>
      <c r="F94" s="427"/>
      <c r="G94" s="328"/>
      <c r="I94" s="429"/>
      <c r="J94" s="429"/>
      <c r="K94" s="429"/>
      <c r="L94" s="429"/>
      <c r="M94" s="429"/>
      <c r="N94" s="429"/>
      <c r="O94" s="429"/>
      <c r="P94" s="429"/>
      <c r="Q94" s="429"/>
      <c r="R94" s="429"/>
      <c r="S94" s="429"/>
      <c r="T94" s="429"/>
      <c r="U94" s="429"/>
      <c r="V94" s="429"/>
      <c r="W94" s="429"/>
      <c r="X94" s="429"/>
      <c r="Y94" s="429"/>
      <c r="Z94" s="429"/>
      <c r="AA94" s="429"/>
      <c r="AB94" s="429"/>
      <c r="AC94" s="429"/>
      <c r="AD94" s="429"/>
      <c r="AE94" s="429"/>
      <c r="AF94" s="429"/>
      <c r="AG94" s="429"/>
      <c r="AH94" s="429"/>
      <c r="AI94" s="429"/>
      <c r="AJ94" s="429"/>
      <c r="AK94" s="429"/>
      <c r="AL94" s="429"/>
      <c r="AM94" s="429"/>
      <c r="AN94" s="429"/>
      <c r="AO94" s="429"/>
      <c r="AP94" s="429"/>
      <c r="AQ94" s="429"/>
      <c r="AR94" s="429"/>
      <c r="AS94" s="429"/>
      <c r="AT94" s="429"/>
      <c r="AU94" s="429"/>
      <c r="AV94" s="429"/>
      <c r="AW94" s="429"/>
      <c r="AX94" s="429"/>
      <c r="AY94" s="429"/>
      <c r="AZ94" s="429"/>
    </row>
    <row r="95" spans="1:52" x14ac:dyDescent="0.25">
      <c r="A95" s="422"/>
      <c r="B95" s="281"/>
      <c r="C95" s="281"/>
      <c r="D95" s="281"/>
      <c r="E95" s="180"/>
      <c r="F95" s="427"/>
      <c r="G95" s="328"/>
      <c r="I95" s="429"/>
      <c r="J95" s="429"/>
      <c r="K95" s="429"/>
      <c r="L95" s="429"/>
      <c r="M95" s="429"/>
      <c r="N95" s="429"/>
      <c r="O95" s="429"/>
      <c r="P95" s="429"/>
      <c r="Q95" s="429"/>
      <c r="R95" s="429"/>
      <c r="S95" s="429"/>
      <c r="T95" s="429"/>
      <c r="U95" s="429"/>
      <c r="V95" s="429"/>
      <c r="W95" s="429"/>
      <c r="X95" s="429"/>
      <c r="Y95" s="429"/>
      <c r="Z95" s="429"/>
      <c r="AA95" s="429"/>
      <c r="AB95" s="429"/>
      <c r="AC95" s="429"/>
      <c r="AD95" s="429"/>
      <c r="AE95" s="429"/>
      <c r="AF95" s="429"/>
      <c r="AG95" s="429"/>
      <c r="AH95" s="429"/>
      <c r="AI95" s="429"/>
      <c r="AJ95" s="429"/>
      <c r="AK95" s="429"/>
      <c r="AL95" s="429"/>
      <c r="AM95" s="429"/>
      <c r="AN95" s="429"/>
      <c r="AO95" s="429"/>
      <c r="AP95" s="429"/>
      <c r="AQ95" s="429"/>
      <c r="AR95" s="429"/>
      <c r="AS95" s="429"/>
      <c r="AT95" s="429"/>
      <c r="AU95" s="429"/>
      <c r="AV95" s="429"/>
      <c r="AW95" s="429"/>
      <c r="AX95" s="429"/>
      <c r="AY95" s="429"/>
      <c r="AZ95" s="429"/>
    </row>
    <row r="96" spans="1:52" x14ac:dyDescent="0.25">
      <c r="A96" s="422"/>
      <c r="B96" s="281"/>
      <c r="C96" s="281"/>
      <c r="D96" s="281"/>
      <c r="E96" t="str">
        <f>"Build - Auto - "&amp;$D$16</f>
        <v>Build - Auto - NOx Emissions</v>
      </c>
      <c r="F96" s="428" t="s">
        <v>827</v>
      </c>
      <c r="G96" s="225" t="s">
        <v>661</v>
      </c>
      <c r="I96" s="416">
        <f t="shared" ref="I96:AZ96" si="5">INDEX($I$18:$AZ$84,MATCH(I$14,$E$18:$E$84,0),I$1)</f>
        <v>0</v>
      </c>
      <c r="J96" s="416">
        <f t="shared" si="5"/>
        <v>0</v>
      </c>
      <c r="K96" s="416">
        <f t="shared" si="5"/>
        <v>9.702224115527E-2</v>
      </c>
      <c r="L96" s="416">
        <f t="shared" si="5"/>
        <v>9.3676089917991048E-2</v>
      </c>
      <c r="M96" s="416">
        <f t="shared" si="5"/>
        <v>9.0445342406387991E-2</v>
      </c>
      <c r="N96" s="416">
        <f t="shared" si="5"/>
        <v>8.732601851945658E-2</v>
      </c>
      <c r="O96" s="416">
        <f t="shared" si="5"/>
        <v>8.4314275423892637E-2</v>
      </c>
      <c r="P96" s="416">
        <f t="shared" si="5"/>
        <v>8.1406402819935456E-2</v>
      </c>
      <c r="Q96" s="416">
        <f t="shared" si="5"/>
        <v>7.859881837048513E-2</v>
      </c>
      <c r="R96" s="416">
        <f t="shared" si="5"/>
        <v>7.5888063287862753E-2</v>
      </c>
      <c r="S96" s="416">
        <f t="shared" si="5"/>
        <v>7.327079807277663E-2</v>
      </c>
      <c r="T96" s="416">
        <f t="shared" si="5"/>
        <v>7.0743798400245153E-2</v>
      </c>
      <c r="U96" s="416">
        <f t="shared" si="5"/>
        <v>6.8303951147407962E-2</v>
      </c>
      <c r="V96" s="416">
        <f t="shared" si="5"/>
        <v>6.5948250558331992E-2</v>
      </c>
      <c r="W96" s="416">
        <f t="shared" si="5"/>
        <v>6.3673794541087556E-2</v>
      </c>
      <c r="X96" s="416">
        <f t="shared" si="5"/>
        <v>6.1477781092532692E-2</v>
      </c>
      <c r="Y96" s="416">
        <f t="shared" si="5"/>
        <v>5.9357504846401378E-2</v>
      </c>
      <c r="Z96" s="416">
        <f t="shared" si="5"/>
        <v>5.7238561725093215E-2</v>
      </c>
      <c r="AA96" s="416">
        <f t="shared" si="5"/>
        <v>5.5120999916811415E-2</v>
      </c>
      <c r="AB96" s="416">
        <f t="shared" si="5"/>
        <v>5.300487128319617E-2</v>
      </c>
      <c r="AC96" s="416">
        <f t="shared" si="5"/>
        <v>5.0890231800388985E-2</v>
      </c>
      <c r="AD96" s="416">
        <f t="shared" si="5"/>
        <v>4.8777142074267296E-2</v>
      </c>
      <c r="AE96" s="416">
        <f t="shared" si="5"/>
        <v>4.6665667946247054E-2</v>
      </c>
      <c r="AF96" s="416">
        <f t="shared" si="5"/>
        <v>4.4555881210633787E-2</v>
      </c>
      <c r="AG96" s="416">
        <f t="shared" si="5"/>
        <v>4.2447860470662263E-2</v>
      </c>
      <c r="AH96" s="416">
        <f t="shared" si="5"/>
        <v>4.0341692168757361E-2</v>
      </c>
      <c r="AI96" s="416">
        <f t="shared" si="5"/>
        <v>3.8237471838154541E-2</v>
      </c>
      <c r="AJ96" s="416">
        <f t="shared" si="5"/>
        <v>3.6135305639333648E-2</v>
      </c>
      <c r="AK96" s="416">
        <f t="shared" si="5"/>
        <v>3.4035312268076198E-2</v>
      </c>
      <c r="AL96" s="416">
        <f t="shared" si="5"/>
        <v>3.1937625356076006E-2</v>
      </c>
      <c r="AM96" s="416">
        <f t="shared" si="5"/>
        <v>3.4045942749655826E-2</v>
      </c>
      <c r="AN96" s="416">
        <f t="shared" si="5"/>
        <v>3.50620595792384E-2</v>
      </c>
      <c r="AO96" s="416">
        <f t="shared" si="5"/>
        <v>3.50620595792384E-2</v>
      </c>
      <c r="AP96" s="416">
        <f t="shared" si="5"/>
        <v>3.50620595792384E-2</v>
      </c>
      <c r="AQ96" s="416">
        <f t="shared" si="5"/>
        <v>3.50620595792384E-2</v>
      </c>
      <c r="AR96" s="416">
        <f t="shared" si="5"/>
        <v>3.50620595792384E-2</v>
      </c>
      <c r="AS96" s="416">
        <f t="shared" si="5"/>
        <v>3.50620595792384E-2</v>
      </c>
      <c r="AT96" s="416">
        <f t="shared" si="5"/>
        <v>3.50620595792384E-2</v>
      </c>
      <c r="AU96" s="416">
        <f t="shared" si="5"/>
        <v>3.50620595792384E-2</v>
      </c>
      <c r="AV96" s="416">
        <f t="shared" si="5"/>
        <v>3.50620595792384E-2</v>
      </c>
      <c r="AW96" s="416">
        <f t="shared" si="5"/>
        <v>3.50620595792384E-2</v>
      </c>
      <c r="AX96" s="416">
        <f t="shared" si="5"/>
        <v>3.50620595792384E-2</v>
      </c>
      <c r="AY96" s="416">
        <f t="shared" si="5"/>
        <v>3.50620595792384E-2</v>
      </c>
      <c r="AZ96" s="416">
        <f t="shared" si="5"/>
        <v>3.50620595792384E-2</v>
      </c>
    </row>
    <row r="97" spans="1:52" x14ac:dyDescent="0.25">
      <c r="A97" s="422"/>
      <c r="B97" s="281"/>
      <c r="C97" s="281"/>
      <c r="D97" s="281"/>
      <c r="E97" s="180"/>
      <c r="F97" s="427"/>
      <c r="G97" s="328"/>
      <c r="I97" s="429"/>
      <c r="J97" s="429"/>
      <c r="K97" s="429"/>
      <c r="L97" s="429"/>
      <c r="M97" s="429"/>
      <c r="N97" s="429"/>
      <c r="O97" s="429"/>
      <c r="P97" s="429"/>
      <c r="Q97" s="429"/>
      <c r="R97" s="429"/>
      <c r="S97" s="429"/>
      <c r="T97" s="429"/>
      <c r="U97" s="429"/>
      <c r="V97" s="429"/>
      <c r="W97" s="429"/>
      <c r="X97" s="429"/>
      <c r="Y97" s="429"/>
      <c r="Z97" s="429"/>
      <c r="AA97" s="429"/>
      <c r="AB97" s="429"/>
      <c r="AC97" s="429"/>
      <c r="AD97" s="429"/>
      <c r="AE97" s="429"/>
      <c r="AF97" s="429"/>
      <c r="AG97" s="429"/>
      <c r="AH97" s="429"/>
      <c r="AI97" s="429"/>
      <c r="AJ97" s="429"/>
      <c r="AK97" s="429"/>
      <c r="AL97" s="429"/>
      <c r="AM97" s="429"/>
      <c r="AN97" s="429"/>
      <c r="AO97" s="429"/>
      <c r="AP97" s="429"/>
      <c r="AQ97" s="429"/>
      <c r="AR97" s="429"/>
      <c r="AS97" s="429"/>
      <c r="AT97" s="429"/>
      <c r="AU97" s="429"/>
      <c r="AV97" s="429"/>
      <c r="AW97" s="429"/>
      <c r="AX97" s="429"/>
      <c r="AY97" s="429"/>
      <c r="AZ97" s="429"/>
    </row>
    <row r="98" spans="1:52" x14ac:dyDescent="0.25">
      <c r="A98" s="422"/>
      <c r="B98" s="281"/>
      <c r="C98" s="281"/>
      <c r="D98" s="281"/>
      <c r="E98" s="180" t="str">
        <f>StockValueC!$E$31</f>
        <v>Grams to metric ton conversion</v>
      </c>
      <c r="F98" s="432">
        <f>StockValueC!$H$31</f>
        <v>9.9999999999999995E-7</v>
      </c>
      <c r="G98" s="180" t="str">
        <f>StockValueC!$G$31</f>
        <v>Factor</v>
      </c>
      <c r="I98" s="429"/>
      <c r="J98" s="429"/>
      <c r="K98" s="429"/>
      <c r="L98" s="429"/>
      <c r="M98" s="429"/>
      <c r="N98" s="429"/>
      <c r="O98" s="429"/>
      <c r="P98" s="429"/>
      <c r="Q98" s="429"/>
      <c r="R98" s="429"/>
      <c r="S98" s="429"/>
      <c r="T98" s="429"/>
      <c r="U98" s="429"/>
      <c r="V98" s="429"/>
      <c r="W98" s="429"/>
      <c r="X98" s="429"/>
      <c r="Y98" s="429"/>
      <c r="Z98" s="429"/>
      <c r="AA98" s="429"/>
      <c r="AB98" s="429"/>
      <c r="AC98" s="429"/>
      <c r="AD98" s="429"/>
      <c r="AE98" s="429"/>
      <c r="AF98" s="429"/>
      <c r="AG98" s="429"/>
      <c r="AH98" s="429"/>
      <c r="AI98" s="429"/>
      <c r="AJ98" s="429"/>
      <c r="AK98" s="429"/>
      <c r="AL98" s="429"/>
      <c r="AM98" s="429"/>
      <c r="AN98" s="429"/>
      <c r="AO98" s="429"/>
      <c r="AP98" s="429"/>
      <c r="AQ98" s="429"/>
      <c r="AR98" s="429"/>
      <c r="AS98" s="429"/>
      <c r="AT98" s="429"/>
      <c r="AU98" s="429"/>
      <c r="AV98" s="429"/>
      <c r="AW98" s="429"/>
      <c r="AX98" s="429"/>
      <c r="AY98" s="429"/>
      <c r="AZ98" s="429"/>
    </row>
    <row r="99" spans="1:52" x14ac:dyDescent="0.25">
      <c r="A99" s="422"/>
      <c r="B99" s="281"/>
      <c r="C99" s="281"/>
      <c r="D99" s="281"/>
      <c r="E99" s="180"/>
      <c r="F99" s="427"/>
      <c r="G99" s="328"/>
      <c r="I99" s="429"/>
      <c r="J99" s="429"/>
      <c r="K99" s="429"/>
      <c r="L99" s="429"/>
      <c r="M99" s="429"/>
      <c r="N99" s="429"/>
      <c r="O99" s="429"/>
      <c r="P99" s="429"/>
      <c r="Q99" s="429"/>
      <c r="R99" s="429"/>
      <c r="S99" s="429"/>
      <c r="T99" s="429"/>
      <c r="U99" s="429"/>
      <c r="V99" s="429"/>
      <c r="W99" s="429"/>
      <c r="X99" s="429"/>
      <c r="Y99" s="429"/>
      <c r="Z99" s="429"/>
      <c r="AA99" s="429"/>
      <c r="AB99" s="429"/>
      <c r="AC99" s="429"/>
      <c r="AD99" s="429"/>
      <c r="AE99" s="429"/>
      <c r="AF99" s="429"/>
      <c r="AG99" s="429"/>
      <c r="AH99" s="429"/>
      <c r="AI99" s="429"/>
      <c r="AJ99" s="429"/>
      <c r="AK99" s="429"/>
      <c r="AL99" s="429"/>
      <c r="AM99" s="429"/>
      <c r="AN99" s="429"/>
      <c r="AO99" s="429"/>
      <c r="AP99" s="429"/>
      <c r="AQ99" s="429"/>
      <c r="AR99" s="429"/>
      <c r="AS99" s="429"/>
      <c r="AT99" s="429"/>
      <c r="AU99" s="429"/>
      <c r="AV99" s="429"/>
      <c r="AW99" s="429"/>
      <c r="AX99" s="429"/>
      <c r="AY99" s="429"/>
      <c r="AZ99" s="429"/>
    </row>
    <row r="100" spans="1:52" x14ac:dyDescent="0.25">
      <c r="A100" s="422"/>
      <c r="B100" s="281"/>
      <c r="C100" s="281"/>
      <c r="D100" s="281"/>
      <c r="E100" s="172" t="str">
        <f>"Build - Auto - "&amp;$D$16</f>
        <v>Build - Auto - NOx Emissions</v>
      </c>
      <c r="F100" s="214" t="s">
        <v>827</v>
      </c>
      <c r="G100" s="433" t="s">
        <v>1096</v>
      </c>
      <c r="H100" s="434">
        <f>SUM(I100:AZ100)</f>
        <v>0</v>
      </c>
      <c r="I100" s="435">
        <f t="shared" ref="I100:AZ100" si="6">I96*$F98*I$12</f>
        <v>0</v>
      </c>
      <c r="J100" s="435">
        <f t="shared" si="6"/>
        <v>0</v>
      </c>
      <c r="K100" s="435">
        <f t="shared" si="6"/>
        <v>0</v>
      </c>
      <c r="L100" s="435">
        <f t="shared" si="6"/>
        <v>0</v>
      </c>
      <c r="M100" s="435">
        <f t="shared" si="6"/>
        <v>0</v>
      </c>
      <c r="N100" s="435">
        <f t="shared" si="6"/>
        <v>0</v>
      </c>
      <c r="O100" s="435">
        <f t="shared" si="6"/>
        <v>0</v>
      </c>
      <c r="P100" s="435">
        <f t="shared" si="6"/>
        <v>0</v>
      </c>
      <c r="Q100" s="437">
        <f t="shared" si="6"/>
        <v>0</v>
      </c>
      <c r="R100" s="435">
        <f t="shared" si="6"/>
        <v>0</v>
      </c>
      <c r="S100" s="435">
        <f t="shared" si="6"/>
        <v>0</v>
      </c>
      <c r="T100" s="435">
        <f t="shared" si="6"/>
        <v>0</v>
      </c>
      <c r="U100" s="435">
        <f t="shared" si="6"/>
        <v>0</v>
      </c>
      <c r="V100" s="435">
        <f t="shared" si="6"/>
        <v>0</v>
      </c>
      <c r="W100" s="435">
        <f t="shared" si="6"/>
        <v>0</v>
      </c>
      <c r="X100" s="435">
        <f t="shared" si="6"/>
        <v>0</v>
      </c>
      <c r="Y100" s="435">
        <f t="shared" si="6"/>
        <v>0</v>
      </c>
      <c r="Z100" s="435">
        <f t="shared" si="6"/>
        <v>0</v>
      </c>
      <c r="AA100" s="435">
        <f t="shared" si="6"/>
        <v>0</v>
      </c>
      <c r="AB100" s="435">
        <f t="shared" si="6"/>
        <v>0</v>
      </c>
      <c r="AC100" s="435">
        <f t="shared" si="6"/>
        <v>0</v>
      </c>
      <c r="AD100" s="435">
        <f t="shared" si="6"/>
        <v>0</v>
      </c>
      <c r="AE100" s="435">
        <f t="shared" si="6"/>
        <v>0</v>
      </c>
      <c r="AF100" s="435">
        <f t="shared" si="6"/>
        <v>0</v>
      </c>
      <c r="AG100" s="435">
        <f t="shared" si="6"/>
        <v>0</v>
      </c>
      <c r="AH100" s="435">
        <f t="shared" si="6"/>
        <v>0</v>
      </c>
      <c r="AI100" s="435">
        <f t="shared" si="6"/>
        <v>0</v>
      </c>
      <c r="AJ100" s="435">
        <f t="shared" si="6"/>
        <v>0</v>
      </c>
      <c r="AK100" s="435">
        <f t="shared" si="6"/>
        <v>0</v>
      </c>
      <c r="AL100" s="435">
        <f t="shared" si="6"/>
        <v>0</v>
      </c>
      <c r="AM100" s="435">
        <f t="shared" si="6"/>
        <v>0</v>
      </c>
      <c r="AN100" s="435">
        <f t="shared" si="6"/>
        <v>0</v>
      </c>
      <c r="AO100" s="435">
        <f t="shared" si="6"/>
        <v>0</v>
      </c>
      <c r="AP100" s="435">
        <f t="shared" si="6"/>
        <v>0</v>
      </c>
      <c r="AQ100" s="435">
        <f t="shared" si="6"/>
        <v>0</v>
      </c>
      <c r="AR100" s="435">
        <f t="shared" si="6"/>
        <v>0</v>
      </c>
      <c r="AS100" s="435">
        <f t="shared" si="6"/>
        <v>0</v>
      </c>
      <c r="AT100" s="435">
        <f t="shared" si="6"/>
        <v>0</v>
      </c>
      <c r="AU100" s="435">
        <f t="shared" si="6"/>
        <v>0</v>
      </c>
      <c r="AV100" s="435">
        <f t="shared" si="6"/>
        <v>0</v>
      </c>
      <c r="AW100" s="435">
        <f t="shared" si="6"/>
        <v>0</v>
      </c>
      <c r="AX100" s="435">
        <f t="shared" si="6"/>
        <v>0</v>
      </c>
      <c r="AY100" s="435">
        <f t="shared" si="6"/>
        <v>0</v>
      </c>
      <c r="AZ100" s="435">
        <f t="shared" si="6"/>
        <v>0</v>
      </c>
    </row>
    <row r="101" spans="1:52" x14ac:dyDescent="0.25">
      <c r="A101" s="422"/>
      <c r="B101" s="281"/>
      <c r="C101" s="281"/>
      <c r="D101" s="281"/>
      <c r="E101" s="180"/>
      <c r="F101" s="427"/>
      <c r="G101" s="328"/>
      <c r="I101" s="429"/>
      <c r="J101" s="429"/>
      <c r="K101" s="429"/>
      <c r="L101" s="429"/>
      <c r="M101" s="429"/>
      <c r="N101" s="429"/>
      <c r="O101" s="429"/>
      <c r="P101" s="429"/>
      <c r="Q101" s="429"/>
      <c r="R101" s="429"/>
      <c r="S101" s="429"/>
      <c r="T101" s="429"/>
      <c r="U101" s="429"/>
      <c r="V101" s="429"/>
      <c r="W101" s="429"/>
      <c r="X101" s="429"/>
      <c r="Y101" s="429"/>
      <c r="Z101" s="429"/>
      <c r="AA101" s="429"/>
      <c r="AB101" s="429"/>
      <c r="AC101" s="429"/>
      <c r="AD101" s="429"/>
      <c r="AE101" s="429"/>
      <c r="AF101" s="429"/>
      <c r="AG101" s="429"/>
      <c r="AH101" s="429"/>
      <c r="AI101" s="429"/>
      <c r="AJ101" s="429"/>
      <c r="AK101" s="429"/>
      <c r="AL101" s="429"/>
      <c r="AM101" s="429"/>
      <c r="AN101" s="429"/>
      <c r="AO101" s="429"/>
      <c r="AP101" s="429"/>
      <c r="AQ101" s="429"/>
      <c r="AR101" s="429"/>
      <c r="AS101" s="429"/>
      <c r="AT101" s="429"/>
      <c r="AU101" s="429"/>
      <c r="AV101" s="429"/>
      <c r="AW101" s="429"/>
      <c r="AX101" s="429"/>
      <c r="AY101" s="429"/>
      <c r="AZ101" s="429"/>
    </row>
    <row r="102" spans="1:52" x14ac:dyDescent="0.25">
      <c r="A102" s="422"/>
      <c r="B102" s="281"/>
      <c r="C102" s="281"/>
      <c r="D102" s="180" t="str">
        <f>StockValueR!D138</f>
        <v>PM2.5 Emissions</v>
      </c>
      <c r="E102" s="180"/>
      <c r="F102" s="427"/>
      <c r="G102" s="328"/>
      <c r="I102" s="336"/>
      <c r="J102" s="336"/>
      <c r="K102" s="336"/>
      <c r="L102" s="336"/>
      <c r="M102" s="336"/>
      <c r="N102" s="336"/>
      <c r="O102" s="336"/>
      <c r="P102" s="336"/>
      <c r="Q102" s="336"/>
      <c r="R102" s="336"/>
      <c r="S102" s="336"/>
      <c r="T102" s="336"/>
      <c r="U102" s="336"/>
      <c r="V102" s="336"/>
      <c r="W102" s="336"/>
      <c r="X102" s="336"/>
      <c r="Y102" s="336"/>
      <c r="Z102" s="336"/>
      <c r="AA102" s="336"/>
      <c r="AB102" s="336"/>
      <c r="AC102" s="336"/>
      <c r="AD102" s="336"/>
      <c r="AE102" s="336"/>
      <c r="AF102" s="336"/>
      <c r="AG102" s="336"/>
      <c r="AH102" s="336"/>
      <c r="AI102" s="336"/>
      <c r="AJ102" s="336"/>
      <c r="AK102" s="336"/>
      <c r="AL102" s="336"/>
      <c r="AM102" s="336"/>
      <c r="AN102" s="336"/>
      <c r="AO102" s="336"/>
      <c r="AP102" s="336"/>
      <c r="AQ102" s="336"/>
      <c r="AR102" s="336"/>
      <c r="AS102" s="336"/>
      <c r="AT102" s="336"/>
      <c r="AU102" s="336"/>
      <c r="AV102" s="336"/>
      <c r="AW102" s="336"/>
      <c r="AX102" s="336"/>
      <c r="AY102" s="336"/>
      <c r="AZ102" s="336"/>
    </row>
    <row r="103" spans="1:52" x14ac:dyDescent="0.25">
      <c r="A103" s="422"/>
      <c r="B103" s="281"/>
      <c r="C103" s="281"/>
      <c r="D103" s="281"/>
      <c r="F103" s="428"/>
      <c r="G103" s="225"/>
      <c r="I103" s="338"/>
      <c r="J103" s="338"/>
      <c r="K103" s="338"/>
      <c r="L103" s="338"/>
      <c r="M103" s="338"/>
      <c r="N103" s="338"/>
      <c r="O103" s="338"/>
      <c r="P103" s="338"/>
      <c r="Q103" s="338"/>
      <c r="R103" s="338"/>
      <c r="S103" s="338"/>
      <c r="T103" s="338"/>
      <c r="U103" s="338"/>
      <c r="V103" s="338"/>
      <c r="W103" s="338"/>
      <c r="X103" s="338"/>
      <c r="Y103" s="338"/>
      <c r="Z103" s="338"/>
      <c r="AA103" s="338"/>
      <c r="AB103" s="338"/>
      <c r="AC103" s="338"/>
      <c r="AD103" s="338"/>
      <c r="AE103" s="338"/>
      <c r="AF103" s="338"/>
      <c r="AG103" s="338"/>
      <c r="AH103" s="338"/>
      <c r="AI103" s="338"/>
      <c r="AJ103" s="338"/>
      <c r="AK103" s="338"/>
      <c r="AL103" s="338"/>
      <c r="AM103" s="338"/>
      <c r="AN103" s="338"/>
      <c r="AO103" s="338"/>
      <c r="AP103" s="338"/>
      <c r="AQ103" s="338"/>
      <c r="AR103" s="338"/>
      <c r="AS103" s="338"/>
      <c r="AT103" s="338"/>
      <c r="AU103" s="338"/>
      <c r="AV103" s="338"/>
      <c r="AW103" s="338"/>
      <c r="AX103" s="338"/>
      <c r="AY103" s="338"/>
      <c r="AZ103" s="338"/>
    </row>
    <row r="104" spans="1:52" x14ac:dyDescent="0.25">
      <c r="A104" s="422"/>
      <c r="B104" s="281"/>
      <c r="C104" s="281"/>
      <c r="D104" s="180"/>
      <c r="E104" s="172" t="s">
        <v>1094</v>
      </c>
      <c r="F104" s="427"/>
      <c r="G104" s="328"/>
      <c r="I104" s="429"/>
      <c r="J104" s="429"/>
      <c r="K104" s="430">
        <f>K105</f>
        <v>9.0679637943274303E-3</v>
      </c>
      <c r="L104" s="430">
        <f t="shared" ref="L104:AZ104" si="7">L105</f>
        <v>8.7552233555508174E-3</v>
      </c>
      <c r="M104" s="430">
        <f t="shared" si="7"/>
        <v>8.4532688643435341E-3</v>
      </c>
      <c r="N104" s="430">
        <f t="shared" si="7"/>
        <v>8.161728329589165E-3</v>
      </c>
      <c r="O104" s="430">
        <f t="shared" si="7"/>
        <v>7.8802425895856624E-3</v>
      </c>
      <c r="P104" s="430">
        <f t="shared" si="7"/>
        <v>7.6084648695781288E-3</v>
      </c>
      <c r="Q104" s="430">
        <f t="shared" si="7"/>
        <v>7.3460603545516335E-3</v>
      </c>
      <c r="R104" s="430">
        <f t="shared" si="7"/>
        <v>7.09270577675776E-3</v>
      </c>
      <c r="S104" s="430">
        <f t="shared" si="7"/>
        <v>6.8480890174667441E-3</v>
      </c>
      <c r="T104" s="430">
        <f t="shared" si="7"/>
        <v>6.6119087224545828E-3</v>
      </c>
      <c r="U104" s="430">
        <f t="shared" si="7"/>
        <v>6.3838739307514108E-3</v>
      </c>
      <c r="V104" s="430">
        <f t="shared" si="7"/>
        <v>6.1637037161937931E-3</v>
      </c>
      <c r="W104" s="430">
        <f t="shared" si="7"/>
        <v>5.951126841339336E-3</v>
      </c>
      <c r="X104" s="430">
        <f t="shared" si="7"/>
        <v>5.7458814233172645E-3</v>
      </c>
      <c r="Y104" s="430">
        <f t="shared" si="7"/>
        <v>5.5477146112033098E-3</v>
      </c>
      <c r="Z104" s="430">
        <f t="shared" si="7"/>
        <v>5.3496723965784018E-3</v>
      </c>
      <c r="AA104" s="430">
        <f t="shared" si="7"/>
        <v>5.1517592832436981E-3</v>
      </c>
      <c r="AB104" s="430">
        <f t="shared" si="7"/>
        <v>4.9539801183298158E-3</v>
      </c>
      <c r="AC104" s="430">
        <f t="shared" si="7"/>
        <v>4.7563401335199073E-3</v>
      </c>
      <c r="AD104" s="430">
        <f t="shared" si="7"/>
        <v>4.5588449932048979E-3</v>
      </c>
      <c r="AE104" s="430">
        <f t="shared" si="7"/>
        <v>4.3615008511034489E-3</v>
      </c>
      <c r="AF104" s="430">
        <f t="shared" si="7"/>
        <v>4.1643144173075502E-3</v>
      </c>
      <c r="AG104" s="430">
        <f t="shared" si="7"/>
        <v>3.9672930382903251E-3</v>
      </c>
      <c r="AH104" s="430">
        <f t="shared" si="7"/>
        <v>3.7704447931970263E-3</v>
      </c>
      <c r="AI104" s="430">
        <f t="shared" si="7"/>
        <v>3.5737786108249073E-3</v>
      </c>
      <c r="AJ104" s="430">
        <f t="shared" si="7"/>
        <v>3.3773044132225224E-3</v>
      </c>
      <c r="AK104" s="430">
        <f t="shared" si="7"/>
        <v>3.1810332940219758E-3</v>
      </c>
      <c r="AL104" s="430">
        <f t="shared" si="7"/>
        <v>2.9849777428065521E-3</v>
      </c>
      <c r="AM104" s="430">
        <f t="shared" si="7"/>
        <v>3.1403123868314702E-3</v>
      </c>
      <c r="AN104" s="430">
        <f t="shared" si="7"/>
        <v>3.1403123868314702E-3</v>
      </c>
      <c r="AO104" s="430">
        <f t="shared" si="7"/>
        <v>3.1403123868314702E-3</v>
      </c>
      <c r="AP104" s="430">
        <f t="shared" si="7"/>
        <v>3.1403123868314702E-3</v>
      </c>
      <c r="AQ104" s="430">
        <f t="shared" si="7"/>
        <v>3.1403123868314702E-3</v>
      </c>
      <c r="AR104" s="430">
        <f t="shared" si="7"/>
        <v>3.1403123868314702E-3</v>
      </c>
      <c r="AS104" s="430">
        <f t="shared" si="7"/>
        <v>3.1403123868314702E-3</v>
      </c>
      <c r="AT104" s="430">
        <f t="shared" si="7"/>
        <v>3.1403123868314702E-3</v>
      </c>
      <c r="AU104" s="430">
        <f t="shared" si="7"/>
        <v>3.1403123868314702E-3</v>
      </c>
      <c r="AV104" s="430">
        <f t="shared" si="7"/>
        <v>3.1403123868314702E-3</v>
      </c>
      <c r="AW104" s="430">
        <f t="shared" si="7"/>
        <v>3.1403123868314702E-3</v>
      </c>
      <c r="AX104" s="430">
        <f t="shared" si="7"/>
        <v>3.1403123868314702E-3</v>
      </c>
      <c r="AY104" s="430">
        <f t="shared" si="7"/>
        <v>3.1403123868314702E-3</v>
      </c>
      <c r="AZ104" s="430">
        <f t="shared" si="7"/>
        <v>3.1403123868314702E-3</v>
      </c>
    </row>
    <row r="105" spans="1:52" x14ac:dyDescent="0.25">
      <c r="A105" s="422"/>
      <c r="B105" s="281"/>
      <c r="C105" s="281"/>
      <c r="D105" s="180"/>
      <c r="E105" s="180" t="str">
        <f>StockValueR!E140</f>
        <v>5 MPH</v>
      </c>
      <c r="F105" s="427"/>
      <c r="G105" s="328"/>
      <c r="I105" s="429">
        <f>StockValueR!I140</f>
        <v>0</v>
      </c>
      <c r="J105" s="429">
        <f>StockValueR!J140</f>
        <v>0</v>
      </c>
      <c r="K105" s="429">
        <f>StockValueR!K140</f>
        <v>9.0679637943274303E-3</v>
      </c>
      <c r="L105" s="429">
        <f>StockValueR!L140</f>
        <v>8.7552233555508174E-3</v>
      </c>
      <c r="M105" s="429">
        <f>StockValueR!M140</f>
        <v>8.4532688643435341E-3</v>
      </c>
      <c r="N105" s="429">
        <f>StockValueR!N140</f>
        <v>8.161728329589165E-3</v>
      </c>
      <c r="O105" s="429">
        <f>StockValueR!O140</f>
        <v>7.8802425895856624E-3</v>
      </c>
      <c r="P105" s="429">
        <f>StockValueR!P140</f>
        <v>7.6084648695781288E-3</v>
      </c>
      <c r="Q105" s="429">
        <f>StockValueR!Q140</f>
        <v>7.3460603545516335E-3</v>
      </c>
      <c r="R105" s="429">
        <f>StockValueR!R140</f>
        <v>7.09270577675776E-3</v>
      </c>
      <c r="S105" s="429">
        <f>StockValueR!S140</f>
        <v>6.8480890174667441E-3</v>
      </c>
      <c r="T105" s="429">
        <f>StockValueR!T140</f>
        <v>6.6119087224545828E-3</v>
      </c>
      <c r="U105" s="429">
        <f>StockValueR!U140</f>
        <v>6.3838739307514108E-3</v>
      </c>
      <c r="V105" s="429">
        <f>StockValueR!V140</f>
        <v>6.1637037161937931E-3</v>
      </c>
      <c r="W105" s="429">
        <f>StockValueR!W140</f>
        <v>5.951126841339336E-3</v>
      </c>
      <c r="X105" s="429">
        <f>StockValueR!X140</f>
        <v>5.7458814233172645E-3</v>
      </c>
      <c r="Y105" s="429">
        <f>StockValueR!Y140</f>
        <v>5.5477146112033098E-3</v>
      </c>
      <c r="Z105" s="429">
        <f>StockValueR!Z140</f>
        <v>5.3496723965784018E-3</v>
      </c>
      <c r="AA105" s="429">
        <f>StockValueR!AA140</f>
        <v>5.1517592832436981E-3</v>
      </c>
      <c r="AB105" s="429">
        <f>StockValueR!AB140</f>
        <v>4.9539801183298158E-3</v>
      </c>
      <c r="AC105" s="429">
        <f>StockValueR!AC140</f>
        <v>4.7563401335199073E-3</v>
      </c>
      <c r="AD105" s="429">
        <f>StockValueR!AD140</f>
        <v>4.5588449932048979E-3</v>
      </c>
      <c r="AE105" s="429">
        <f>StockValueR!AE140</f>
        <v>4.3615008511034489E-3</v>
      </c>
      <c r="AF105" s="429">
        <f>StockValueR!AF140</f>
        <v>4.1643144173075502E-3</v>
      </c>
      <c r="AG105" s="429">
        <f>StockValueR!AG140</f>
        <v>3.9672930382903251E-3</v>
      </c>
      <c r="AH105" s="429">
        <f>StockValueR!AH140</f>
        <v>3.7704447931970263E-3</v>
      </c>
      <c r="AI105" s="429">
        <f>StockValueR!AI140</f>
        <v>3.5737786108249073E-3</v>
      </c>
      <c r="AJ105" s="429">
        <f>StockValueR!AJ140</f>
        <v>3.3773044132225224E-3</v>
      </c>
      <c r="AK105" s="429">
        <f>StockValueR!AK140</f>
        <v>3.1810332940219758E-3</v>
      </c>
      <c r="AL105" s="429">
        <f>StockValueR!AL140</f>
        <v>2.9849777428065521E-3</v>
      </c>
      <c r="AM105" s="429">
        <f>StockValueR!AM140</f>
        <v>3.1403123868314702E-3</v>
      </c>
      <c r="AN105" s="429">
        <f>StockValueR!AN140</f>
        <v>3.1403123868314702E-3</v>
      </c>
      <c r="AO105" s="429">
        <f>StockValueR!AO140</f>
        <v>3.1403123868314702E-3</v>
      </c>
      <c r="AP105" s="429">
        <f>StockValueR!AP140</f>
        <v>3.1403123868314702E-3</v>
      </c>
      <c r="AQ105" s="429">
        <f>StockValueR!AQ140</f>
        <v>3.1403123868314702E-3</v>
      </c>
      <c r="AR105" s="429">
        <f>StockValueR!AR140</f>
        <v>3.1403123868314702E-3</v>
      </c>
      <c r="AS105" s="429">
        <f>StockValueR!AS140</f>
        <v>3.1403123868314702E-3</v>
      </c>
      <c r="AT105" s="429">
        <f>StockValueR!AT140</f>
        <v>3.1403123868314702E-3</v>
      </c>
      <c r="AU105" s="429">
        <f>StockValueR!AU140</f>
        <v>3.1403123868314702E-3</v>
      </c>
      <c r="AV105" s="429">
        <f>StockValueR!AV140</f>
        <v>3.1403123868314702E-3</v>
      </c>
      <c r="AW105" s="429">
        <f>StockValueR!AW140</f>
        <v>3.1403123868314702E-3</v>
      </c>
      <c r="AX105" s="429">
        <f>StockValueR!AX140</f>
        <v>3.1403123868314702E-3</v>
      </c>
      <c r="AY105" s="429">
        <f>StockValueR!AY140</f>
        <v>3.1403123868314702E-3</v>
      </c>
      <c r="AZ105" s="429">
        <f>StockValueR!AZ140</f>
        <v>3.1403123868314702E-3</v>
      </c>
    </row>
    <row r="106" spans="1:52" x14ac:dyDescent="0.25">
      <c r="A106" s="422"/>
      <c r="B106" s="281"/>
      <c r="C106" s="281"/>
      <c r="D106" s="180"/>
      <c r="E106" s="180" t="str">
        <f>StockValueR!E141</f>
        <v>6 MPH</v>
      </c>
      <c r="F106" s="427"/>
      <c r="G106" s="328"/>
      <c r="I106" s="429">
        <f>StockValueR!I141</f>
        <v>0</v>
      </c>
      <c r="J106" s="429">
        <f>StockValueR!J141</f>
        <v>0</v>
      </c>
      <c r="K106" s="429">
        <f>StockValueR!K141</f>
        <v>8.805169459595379E-3</v>
      </c>
      <c r="L106" s="429">
        <f>StockValueR!L141</f>
        <v>8.5014924023469884E-3</v>
      </c>
      <c r="M106" s="429">
        <f>StockValueR!M141</f>
        <v>8.2082887102646225E-3</v>
      </c>
      <c r="N106" s="429">
        <f>StockValueR!N141</f>
        <v>7.9251971727290257E-3</v>
      </c>
      <c r="O106" s="429">
        <f>StockValueR!O141</f>
        <v>7.651869036732175E-3</v>
      </c>
      <c r="P106" s="429">
        <f>StockValueR!P141</f>
        <v>7.3879675772329876E-3</v>
      </c>
      <c r="Q106" s="429">
        <f>StockValueR!Q141</f>
        <v>7.1331676823308257E-3</v>
      </c>
      <c r="R106" s="429">
        <f>StockValueR!R141</f>
        <v>6.8871554527457435E-3</v>
      </c>
      <c r="S106" s="429">
        <f>StockValueR!S141</f>
        <v>6.6496278151120516E-3</v>
      </c>
      <c r="T106" s="429">
        <f>StockValueR!T141</f>
        <v>6.4202921486088138E-3</v>
      </c>
      <c r="U106" s="429">
        <f>StockValueR!U141</f>
        <v>6.1988659244672905E-3</v>
      </c>
      <c r="V106" s="429">
        <f>StockValueR!V141</f>
        <v>5.9850763579112308E-3</v>
      </c>
      <c r="W106" s="429">
        <f>StockValueR!W141</f>
        <v>5.7786600721012231E-3</v>
      </c>
      <c r="X106" s="429">
        <f>StockValueR!X141</f>
        <v>5.5793627736690924E-3</v>
      </c>
      <c r="Y106" s="429">
        <f>StockValueR!Y141</f>
        <v>5.3869389394426365E-3</v>
      </c>
      <c r="Z106" s="429">
        <f>StockValueR!Z141</f>
        <v>5.1946360918048102E-3</v>
      </c>
      <c r="AA106" s="429">
        <f>StockValueR!AA141</f>
        <v>5.0024586040342579E-3</v>
      </c>
      <c r="AB106" s="429">
        <f>StockValueR!AB141</f>
        <v>4.8104111827892149E-3</v>
      </c>
      <c r="AC106" s="429">
        <f>StockValueR!AC141</f>
        <v>4.6184989081359202E-3</v>
      </c>
      <c r="AD106" s="429">
        <f>StockValueR!AD141</f>
        <v>4.4267272803082854E-3</v>
      </c>
      <c r="AE106" s="429">
        <f>StockValueR!AE141</f>
        <v>4.2351022746869868E-3</v>
      </c>
      <c r="AF106" s="429">
        <f>StockValueR!AF141</f>
        <v>4.0436304069020367E-3</v>
      </c>
      <c r="AG106" s="429">
        <f>StockValueR!AG141</f>
        <v>3.8523188105219252E-3</v>
      </c>
      <c r="AH106" s="429">
        <f>StockValueR!AH141</f>
        <v>3.6611753305540477E-3</v>
      </c>
      <c r="AI106" s="429">
        <f>StockValueR!AI141</f>
        <v>3.4702086370344432E-3</v>
      </c>
      <c r="AJ106" s="429">
        <f>StockValueR!AJ141</f>
        <v>3.2794283644655077E-3</v>
      </c>
      <c r="AK106" s="429">
        <f>StockValueR!AK141</f>
        <v>3.0888452849800832E-3</v>
      </c>
      <c r="AL106" s="429">
        <f>StockValueR!AL141</f>
        <v>2.8984715262067966E-3</v>
      </c>
      <c r="AM106" s="429">
        <f>StockValueR!AM141</f>
        <v>3.0493044909834024E-3</v>
      </c>
      <c r="AN106" s="429">
        <f>StockValueR!AN141</f>
        <v>3.0493044909834024E-3</v>
      </c>
      <c r="AO106" s="429">
        <f>StockValueR!AO141</f>
        <v>3.0493044909834024E-3</v>
      </c>
      <c r="AP106" s="429">
        <f>StockValueR!AP141</f>
        <v>3.0493044909834024E-3</v>
      </c>
      <c r="AQ106" s="429">
        <f>StockValueR!AQ141</f>
        <v>3.0493044909834024E-3</v>
      </c>
      <c r="AR106" s="429">
        <f>StockValueR!AR141</f>
        <v>3.0493044909834024E-3</v>
      </c>
      <c r="AS106" s="429">
        <f>StockValueR!AS141</f>
        <v>3.0493044909834024E-3</v>
      </c>
      <c r="AT106" s="429">
        <f>StockValueR!AT141</f>
        <v>3.0493044909834024E-3</v>
      </c>
      <c r="AU106" s="429">
        <f>StockValueR!AU141</f>
        <v>3.0493044909834024E-3</v>
      </c>
      <c r="AV106" s="429">
        <f>StockValueR!AV141</f>
        <v>3.0493044909834024E-3</v>
      </c>
      <c r="AW106" s="429">
        <f>StockValueR!AW141</f>
        <v>3.0493044909834024E-3</v>
      </c>
      <c r="AX106" s="429">
        <f>StockValueR!AX141</f>
        <v>3.0493044909834024E-3</v>
      </c>
      <c r="AY106" s="429">
        <f>StockValueR!AY141</f>
        <v>3.0493044909834024E-3</v>
      </c>
      <c r="AZ106" s="429">
        <f>StockValueR!AZ141</f>
        <v>3.0493044909834024E-3</v>
      </c>
    </row>
    <row r="107" spans="1:52" x14ac:dyDescent="0.25">
      <c r="A107" s="422"/>
      <c r="B107" s="281"/>
      <c r="C107" s="281"/>
      <c r="D107" s="281"/>
      <c r="E107" s="180" t="str">
        <f>StockValueR!E142</f>
        <v>7 MPH</v>
      </c>
      <c r="F107" s="427"/>
      <c r="G107" s="328"/>
      <c r="I107" s="429">
        <f>StockValueR!I142</f>
        <v>0</v>
      </c>
      <c r="J107" s="429">
        <f>StockValueR!J142</f>
        <v>0</v>
      </c>
      <c r="K107" s="429">
        <f>StockValueR!K142</f>
        <v>8.5499910421666658E-3</v>
      </c>
      <c r="L107" s="429">
        <f>StockValueR!L142</f>
        <v>8.2551147049082351E-3</v>
      </c>
      <c r="M107" s="429">
        <f>StockValueR!M142</f>
        <v>7.9704082092141009E-3</v>
      </c>
      <c r="N107" s="429">
        <f>StockValueR!N142</f>
        <v>7.6955208125377202E-3</v>
      </c>
      <c r="O107" s="429">
        <f>StockValueR!O142</f>
        <v>7.4301138689156975E-3</v>
      </c>
      <c r="P107" s="429">
        <f>StockValueR!P142</f>
        <v>7.1738604117748007E-3</v>
      </c>
      <c r="Q107" s="429">
        <f>StockValueR!Q142</f>
        <v>6.926444751127356E-3</v>
      </c>
      <c r="R107" s="429">
        <f>StockValueR!R142</f>
        <v>6.6875620846587698E-3</v>
      </c>
      <c r="S107" s="429">
        <f>StockValueR!S142</f>
        <v>6.4569181222280461E-3</v>
      </c>
      <c r="T107" s="429">
        <f>StockValueR!T142</f>
        <v>6.2342287233187249E-3</v>
      </c>
      <c r="U107" s="429">
        <f>StockValueR!U142</f>
        <v>6.0192195469935929E-3</v>
      </c>
      <c r="V107" s="429">
        <f>StockValueR!V142</f>
        <v>5.8116257139219233E-3</v>
      </c>
      <c r="W107" s="429">
        <f>StockValueR!W142</f>
        <v>5.6111914800628989E-3</v>
      </c>
      <c r="X107" s="429">
        <f>StockValueR!X142</f>
        <v>5.4176699216031896E-3</v>
      </c>
      <c r="Y107" s="429">
        <f>StockValueR!Y142</f>
        <v>5.2308226307605709E-3</v>
      </c>
      <c r="Z107" s="429">
        <f>StockValueR!Z142</f>
        <v>5.0440928202519488E-3</v>
      </c>
      <c r="AA107" s="429">
        <f>StockValueR!AA142</f>
        <v>4.8574847366160637E-3</v>
      </c>
      <c r="AB107" s="429">
        <f>StockValueR!AB142</f>
        <v>4.6710029501097327E-3</v>
      </c>
      <c r="AC107" s="429">
        <f>StockValueR!AC142</f>
        <v>4.4846523935762189E-3</v>
      </c>
      <c r="AD107" s="429">
        <f>StockValueR!AD142</f>
        <v>4.2984384078497773E-3</v>
      </c>
      <c r="AE107" s="429">
        <f>StockValueR!AE142</f>
        <v>4.112366795141425E-3</v>
      </c>
      <c r="AF107" s="429">
        <f>StockValueR!AF142</f>
        <v>3.9264438822548091E-3</v>
      </c>
      <c r="AG107" s="429">
        <f>StockValueR!AG142</f>
        <v>3.7406765960238723E-3</v>
      </c>
      <c r="AH107" s="429">
        <f>StockValueR!AH142</f>
        <v>3.5550725541035918E-3</v>
      </c>
      <c r="AI107" s="429">
        <f>StockValueR!AI142</f>
        <v>3.369640175267826E-3</v>
      </c>
      <c r="AJ107" s="429">
        <f>StockValueR!AJ142</f>
        <v>3.1843888148060514E-3</v>
      </c>
      <c r="AK107" s="429">
        <f>StockValueR!AK142</f>
        <v>2.9993289326690643E-3</v>
      </c>
      <c r="AL107" s="429">
        <f>StockValueR!AL142</f>
        <v>2.81447230502047E-3</v>
      </c>
      <c r="AM107" s="429">
        <f>StockValueR!AM142</f>
        <v>2.9609340515684666E-3</v>
      </c>
      <c r="AN107" s="429">
        <f>StockValueR!AN142</f>
        <v>2.9609340515684666E-3</v>
      </c>
      <c r="AO107" s="429">
        <f>StockValueR!AO142</f>
        <v>2.9609340515684666E-3</v>
      </c>
      <c r="AP107" s="429">
        <f>StockValueR!AP142</f>
        <v>2.9609340515684666E-3</v>
      </c>
      <c r="AQ107" s="429">
        <f>StockValueR!AQ142</f>
        <v>2.9609340515684666E-3</v>
      </c>
      <c r="AR107" s="429">
        <f>StockValueR!AR142</f>
        <v>2.9609340515684666E-3</v>
      </c>
      <c r="AS107" s="429">
        <f>StockValueR!AS142</f>
        <v>2.9609340515684666E-3</v>
      </c>
      <c r="AT107" s="429">
        <f>StockValueR!AT142</f>
        <v>2.9609340515684666E-3</v>
      </c>
      <c r="AU107" s="429">
        <f>StockValueR!AU142</f>
        <v>2.9609340515684666E-3</v>
      </c>
      <c r="AV107" s="429">
        <f>StockValueR!AV142</f>
        <v>2.9609340515684666E-3</v>
      </c>
      <c r="AW107" s="429">
        <f>StockValueR!AW142</f>
        <v>2.9609340515684666E-3</v>
      </c>
      <c r="AX107" s="429">
        <f>StockValueR!AX142</f>
        <v>2.9609340515684666E-3</v>
      </c>
      <c r="AY107" s="429">
        <f>StockValueR!AY142</f>
        <v>2.9609340515684666E-3</v>
      </c>
      <c r="AZ107" s="429">
        <f>StockValueR!AZ142</f>
        <v>2.9609340515684666E-3</v>
      </c>
    </row>
    <row r="108" spans="1:52" x14ac:dyDescent="0.25">
      <c r="A108" s="422"/>
      <c r="B108" s="281"/>
      <c r="C108" s="281"/>
      <c r="D108" s="281"/>
      <c r="E108" s="180" t="str">
        <f>StockValueR!E143</f>
        <v>8 MPH</v>
      </c>
      <c r="F108" s="427"/>
      <c r="G108" s="328"/>
      <c r="I108" s="429">
        <f>StockValueR!I143</f>
        <v>0</v>
      </c>
      <c r="J108" s="429">
        <f>StockValueR!J143</f>
        <v>0</v>
      </c>
      <c r="K108" s="429">
        <f>StockValueR!K143</f>
        <v>8.3022078287735158E-3</v>
      </c>
      <c r="L108" s="429">
        <f>StockValueR!L143</f>
        <v>8.0158771620355753E-3</v>
      </c>
      <c r="M108" s="429">
        <f>StockValueR!M143</f>
        <v>7.739421609532969E-3</v>
      </c>
      <c r="N108" s="429">
        <f>StockValueR!N143</f>
        <v>7.4725005934216486E-3</v>
      </c>
      <c r="O108" s="429">
        <f>StockValueR!O143</f>
        <v>7.2147852818754011E-3</v>
      </c>
      <c r="P108" s="429">
        <f>StockValueR!P143</f>
        <v>6.965958183983342E-3</v>
      </c>
      <c r="Q108" s="429">
        <f>StockValueR!Q143</f>
        <v>6.7257127586187963E-3</v>
      </c>
      <c r="R108" s="429">
        <f>StockValueR!R143</f>
        <v>6.4937530367977061E-3</v>
      </c>
      <c r="S108" s="429">
        <f>StockValueR!S143</f>
        <v>6.2697932570613228E-3</v>
      </c>
      <c r="T108" s="429">
        <f>StockValueR!T143</f>
        <v>6.0535575134340021E-3</v>
      </c>
      <c r="U108" s="429">
        <f>StockValueR!U143</f>
        <v>5.8447794155224164E-3</v>
      </c>
      <c r="V108" s="429">
        <f>StockValueR!V143</f>
        <v>5.6432017603374159E-3</v>
      </c>
      <c r="W108" s="429">
        <f>StockValueR!W143</f>
        <v>5.4485762154342799E-3</v>
      </c>
      <c r="X108" s="429">
        <f>StockValueR!X143</f>
        <v>5.2606630129809701E-3</v>
      </c>
      <c r="Y108" s="429">
        <f>StockValueR!Y143</f>
        <v>5.0792306543775154E-3</v>
      </c>
      <c r="Z108" s="429">
        <f>StockValueR!Z143</f>
        <v>4.8979123714665172E-3</v>
      </c>
      <c r="AA108" s="429">
        <f>StockValueR!AA143</f>
        <v>4.7167122877198016E-3</v>
      </c>
      <c r="AB108" s="429">
        <f>StockValueR!AB143</f>
        <v>4.5356348409457525E-3</v>
      </c>
      <c r="AC108" s="429">
        <f>StockValueR!AC143</f>
        <v>4.3546848210312536E-3</v>
      </c>
      <c r="AD108" s="429">
        <f>StockValueR!AD143</f>
        <v>4.1738674140303911E-3</v>
      </c>
      <c r="AE108" s="429">
        <f>StockValueR!AE143</f>
        <v>3.9931882540030694E-3</v>
      </c>
      <c r="AF108" s="429">
        <f>StockValueR!AF143</f>
        <v>3.812653484398857E-3</v>
      </c>
      <c r="AG108" s="429">
        <f>StockValueR!AG143</f>
        <v>3.6322698313084249E-3</v>
      </c>
      <c r="AH108" s="429">
        <f>StockValueR!AH143</f>
        <v>3.4520446916231238E-3</v>
      </c>
      <c r="AI108" s="429">
        <f>StockValueR!AI143</f>
        <v>3.2719862401363411E-3</v>
      </c>
      <c r="AJ108" s="429">
        <f>StockValueR!AJ143</f>
        <v>3.0921035610163706E-3</v>
      </c>
      <c r="AK108" s="429">
        <f>StockValueR!AK143</f>
        <v>2.9124068110791619E-3</v>
      </c>
      <c r="AL108" s="429">
        <f>StockValueR!AL143</f>
        <v>2.7329074252089381E-3</v>
      </c>
      <c r="AM108" s="429">
        <f>StockValueR!AM143</f>
        <v>2.8751246337194261E-3</v>
      </c>
      <c r="AN108" s="429">
        <f>StockValueR!AN143</f>
        <v>2.8751246337194261E-3</v>
      </c>
      <c r="AO108" s="429">
        <f>StockValueR!AO143</f>
        <v>2.8751246337194261E-3</v>
      </c>
      <c r="AP108" s="429">
        <f>StockValueR!AP143</f>
        <v>2.8751246337194261E-3</v>
      </c>
      <c r="AQ108" s="429">
        <f>StockValueR!AQ143</f>
        <v>2.8751246337194261E-3</v>
      </c>
      <c r="AR108" s="429">
        <f>StockValueR!AR143</f>
        <v>2.8751246337194261E-3</v>
      </c>
      <c r="AS108" s="429">
        <f>StockValueR!AS143</f>
        <v>2.8751246337194261E-3</v>
      </c>
      <c r="AT108" s="429">
        <f>StockValueR!AT143</f>
        <v>2.8751246337194261E-3</v>
      </c>
      <c r="AU108" s="429">
        <f>StockValueR!AU143</f>
        <v>2.8751246337194261E-3</v>
      </c>
      <c r="AV108" s="429">
        <f>StockValueR!AV143</f>
        <v>2.8751246337194261E-3</v>
      </c>
      <c r="AW108" s="429">
        <f>StockValueR!AW143</f>
        <v>2.8751246337194261E-3</v>
      </c>
      <c r="AX108" s="429">
        <f>StockValueR!AX143</f>
        <v>2.8751246337194261E-3</v>
      </c>
      <c r="AY108" s="429">
        <f>StockValueR!AY143</f>
        <v>2.8751246337194261E-3</v>
      </c>
      <c r="AZ108" s="429">
        <f>StockValueR!AZ143</f>
        <v>2.8751246337194261E-3</v>
      </c>
    </row>
    <row r="109" spans="1:52" x14ac:dyDescent="0.25">
      <c r="A109" s="422"/>
      <c r="B109" s="281"/>
      <c r="C109" s="281"/>
      <c r="D109" s="281"/>
      <c r="E109" s="180" t="str">
        <f>StockValueR!E144</f>
        <v>9 MPH</v>
      </c>
      <c r="F109" s="427"/>
      <c r="G109" s="328"/>
      <c r="I109" s="429">
        <f>StockValueR!I144</f>
        <v>0</v>
      </c>
      <c r="J109" s="429">
        <f>StockValueR!J144</f>
        <v>0</v>
      </c>
      <c r="K109" s="429">
        <f>StockValueR!K144</f>
        <v>8.0616055025341232E-3</v>
      </c>
      <c r="L109" s="429">
        <f>StockValueR!L144</f>
        <v>7.7835728483142581E-3</v>
      </c>
      <c r="M109" s="429">
        <f>StockValueR!M144</f>
        <v>7.5151291223529478E-3</v>
      </c>
      <c r="N109" s="429">
        <f>StockValueR!N144</f>
        <v>7.2559436169302403E-3</v>
      </c>
      <c r="O109" s="429">
        <f>StockValueR!O144</f>
        <v>7.0056970299382775E-3</v>
      </c>
      <c r="P109" s="429">
        <f>StockValueR!P144</f>
        <v>6.7640810715188706E-3</v>
      </c>
      <c r="Q109" s="429">
        <f>StockValueR!Q144</f>
        <v>6.5307980842675634E-3</v>
      </c>
      <c r="R109" s="429">
        <f>StockValueR!R144</f>
        <v>6.3055606765362957E-3</v>
      </c>
      <c r="S109" s="429">
        <f>StockValueR!S144</f>
        <v>6.0880913683828905E-3</v>
      </c>
      <c r="T109" s="429">
        <f>StockValueR!T144</f>
        <v>5.8781222497312213E-3</v>
      </c>
      <c r="U109" s="429">
        <f>StockValueR!U144</f>
        <v>5.6753946503209215E-3</v>
      </c>
      <c r="V109" s="429">
        <f>StockValueR!V144</f>
        <v>5.4796588210400269E-3</v>
      </c>
      <c r="W109" s="429">
        <f>StockValueR!W144</f>
        <v>5.2906736262479789E-3</v>
      </c>
      <c r="X109" s="429">
        <f>StockValueR!X144</f>
        <v>5.1082062467099499E-3</v>
      </c>
      <c r="Y109" s="429">
        <f>StockValueR!Y144</f>
        <v>4.9320318927765063E-3</v>
      </c>
      <c r="Z109" s="429">
        <f>StockValueR!Z144</f>
        <v>4.7559683085622723E-3</v>
      </c>
      <c r="AA109" s="429">
        <f>StockValueR!AA144</f>
        <v>4.5800194980387026E-3</v>
      </c>
      <c r="AB109" s="429">
        <f>StockValueR!AB144</f>
        <v>4.4041897704041729E-3</v>
      </c>
      <c r="AC109" s="429">
        <f>StockValueR!AC144</f>
        <v>4.2284837767321403E-3</v>
      </c>
      <c r="AD109" s="429">
        <f>StockValueR!AD144</f>
        <v>4.0529065527821284E-3</v>
      </c>
      <c r="AE109" s="429">
        <f>StockValueR!AE144</f>
        <v>3.8774635693360399E-3</v>
      </c>
      <c r="AF109" s="429">
        <f>StockValueR!AF144</f>
        <v>3.7021607918030601E-3</v>
      </c>
      <c r="AG109" s="429">
        <f>StockValueR!AG144</f>
        <v>3.527004751348233E-3</v>
      </c>
      <c r="AH109" s="429">
        <f>StockValueR!AH144</f>
        <v>3.3520026304971291E-3</v>
      </c>
      <c r="AI109" s="429">
        <f>StockValueR!AI144</f>
        <v>3.1771623671333466E-3</v>
      </c>
      <c r="AJ109" s="429">
        <f>StockValueR!AJ144</f>
        <v>3.0024927821612288E-3</v>
      </c>
      <c r="AK109" s="429">
        <f>StockValueR!AK144</f>
        <v>2.8280037380468866E-3</v>
      </c>
      <c r="AL109" s="429">
        <f>StockValueR!AL144</f>
        <v>2.6537063382856157E-3</v>
      </c>
      <c r="AM109" s="429">
        <f>StockValueR!AM144</f>
        <v>2.7918020176914832E-3</v>
      </c>
      <c r="AN109" s="429">
        <f>StockValueR!AN144</f>
        <v>2.7918020176914832E-3</v>
      </c>
      <c r="AO109" s="429">
        <f>StockValueR!AO144</f>
        <v>2.7918020176914832E-3</v>
      </c>
      <c r="AP109" s="429">
        <f>StockValueR!AP144</f>
        <v>2.7918020176914832E-3</v>
      </c>
      <c r="AQ109" s="429">
        <f>StockValueR!AQ144</f>
        <v>2.7918020176914832E-3</v>
      </c>
      <c r="AR109" s="429">
        <f>StockValueR!AR144</f>
        <v>2.7918020176914832E-3</v>
      </c>
      <c r="AS109" s="429">
        <f>StockValueR!AS144</f>
        <v>2.7918020176914832E-3</v>
      </c>
      <c r="AT109" s="429">
        <f>StockValueR!AT144</f>
        <v>2.7918020176914832E-3</v>
      </c>
      <c r="AU109" s="429">
        <f>StockValueR!AU144</f>
        <v>2.7918020176914832E-3</v>
      </c>
      <c r="AV109" s="429">
        <f>StockValueR!AV144</f>
        <v>2.7918020176914832E-3</v>
      </c>
      <c r="AW109" s="429">
        <f>StockValueR!AW144</f>
        <v>2.7918020176914832E-3</v>
      </c>
      <c r="AX109" s="429">
        <f>StockValueR!AX144</f>
        <v>2.7918020176914832E-3</v>
      </c>
      <c r="AY109" s="429">
        <f>StockValueR!AY144</f>
        <v>2.7918020176914832E-3</v>
      </c>
      <c r="AZ109" s="429">
        <f>StockValueR!AZ144</f>
        <v>2.7918020176914832E-3</v>
      </c>
    </row>
    <row r="110" spans="1:52" x14ac:dyDescent="0.25">
      <c r="A110" s="422"/>
      <c r="B110" s="281"/>
      <c r="C110" s="281"/>
      <c r="D110" s="281"/>
      <c r="E110" s="180" t="str">
        <f>StockValueR!E145</f>
        <v>10 MPH</v>
      </c>
      <c r="F110" s="427"/>
      <c r="G110" s="328"/>
      <c r="I110" s="429">
        <f>StockValueR!I145</f>
        <v>0</v>
      </c>
      <c r="J110" s="429">
        <f>StockValueR!J145</f>
        <v>0</v>
      </c>
      <c r="K110" s="429">
        <f>StockValueR!K145</f>
        <v>5.7155392261415902E-3</v>
      </c>
      <c r="L110" s="429">
        <f>StockValueR!L145</f>
        <v>5.5184188707927259E-3</v>
      </c>
      <c r="M110" s="429">
        <f>StockValueR!M145</f>
        <v>5.3280969001553409E-3</v>
      </c>
      <c r="N110" s="429">
        <f>StockValueR!N145</f>
        <v>5.1443388481612123E-3</v>
      </c>
      <c r="O110" s="429">
        <f>StockValueR!O145</f>
        <v>4.9669183351243231E-3</v>
      </c>
      <c r="P110" s="429">
        <f>StockValueR!P145</f>
        <v>4.7956167888536924E-3</v>
      </c>
      <c r="Q110" s="429">
        <f>StockValueR!Q145</f>
        <v>4.6302231753846132E-3</v>
      </c>
      <c r="R110" s="429">
        <f>StockValueR!R145</f>
        <v>4.4705337389965598E-3</v>
      </c>
      <c r="S110" s="429">
        <f>StockValueR!S145</f>
        <v>4.3163517511974857E-3</v>
      </c>
      <c r="T110" s="429">
        <f>StockValueR!T145</f>
        <v>4.1674872683652815E-3</v>
      </c>
      <c r="U110" s="429">
        <f>StockValueR!U145</f>
        <v>4.0237568977478091E-3</v>
      </c>
      <c r="V110" s="429">
        <f>StockValueR!V145</f>
        <v>3.8849835715332433E-3</v>
      </c>
      <c r="W110" s="429">
        <f>StockValueR!W145</f>
        <v>3.7509963287123919E-3</v>
      </c>
      <c r="X110" s="429">
        <f>StockValueR!X145</f>
        <v>3.6216301044642517E-3</v>
      </c>
      <c r="Y110" s="429">
        <f>StockValueR!Y145</f>
        <v>3.4967255268053433E-3</v>
      </c>
      <c r="Z110" s="429">
        <f>StockValueR!Z145</f>
        <v>3.3718994829664058E-3</v>
      </c>
      <c r="AA110" s="429">
        <f>StockValueR!AA145</f>
        <v>3.2471548116941268E-3</v>
      </c>
      <c r="AB110" s="429">
        <f>StockValueR!AB145</f>
        <v>3.122494568135814E-3</v>
      </c>
      <c r="AC110" s="429">
        <f>StockValueR!AC145</f>
        <v>2.9979220498223087E-3</v>
      </c>
      <c r="AD110" s="429">
        <f>StockValueR!AD145</f>
        <v>2.8734408270202389E-3</v>
      </c>
      <c r="AE110" s="429">
        <f>StockValueR!AE145</f>
        <v>2.7490547784195947E-3</v>
      </c>
      <c r="AF110" s="429">
        <f>StockValueR!AF145</f>
        <v>2.624768133392576E-3</v>
      </c>
      <c r="AG110" s="429">
        <f>StockValueR!AG145</f>
        <v>2.5005855224225263E-3</v>
      </c>
      <c r="AH110" s="429">
        <f>StockValueR!AH145</f>
        <v>2.376512037796165E-3</v>
      </c>
      <c r="AI110" s="429">
        <f>StockValueR!AI145</f>
        <v>2.252553307336023E-3</v>
      </c>
      <c r="AJ110" s="429">
        <f>StockValueR!AJ145</f>
        <v>2.128715584911105E-3</v>
      </c>
      <c r="AK110" s="429">
        <f>StockValueR!AK145</f>
        <v>2.0050058628397413E-3</v>
      </c>
      <c r="AL110" s="429">
        <f>StockValueR!AL145</f>
        <v>1.8814320133085434E-3</v>
      </c>
      <c r="AM110" s="429">
        <f>StockValueR!AM145</f>
        <v>1.97677473137919E-3</v>
      </c>
      <c r="AN110" s="429">
        <f>StockValueR!AN145</f>
        <v>1.97677473137919E-3</v>
      </c>
      <c r="AO110" s="429">
        <f>StockValueR!AO145</f>
        <v>1.97677473137919E-3</v>
      </c>
      <c r="AP110" s="429">
        <f>StockValueR!AP145</f>
        <v>1.97677473137919E-3</v>
      </c>
      <c r="AQ110" s="429">
        <f>StockValueR!AQ145</f>
        <v>1.97677473137919E-3</v>
      </c>
      <c r="AR110" s="429">
        <f>StockValueR!AR145</f>
        <v>1.97677473137919E-3</v>
      </c>
      <c r="AS110" s="429">
        <f>StockValueR!AS145</f>
        <v>1.97677473137919E-3</v>
      </c>
      <c r="AT110" s="429">
        <f>StockValueR!AT145</f>
        <v>1.97677473137919E-3</v>
      </c>
      <c r="AU110" s="429">
        <f>StockValueR!AU145</f>
        <v>1.97677473137919E-3</v>
      </c>
      <c r="AV110" s="429">
        <f>StockValueR!AV145</f>
        <v>1.97677473137919E-3</v>
      </c>
      <c r="AW110" s="429">
        <f>StockValueR!AW145</f>
        <v>1.97677473137919E-3</v>
      </c>
      <c r="AX110" s="429">
        <f>StockValueR!AX145</f>
        <v>1.97677473137919E-3</v>
      </c>
      <c r="AY110" s="429">
        <f>StockValueR!AY145</f>
        <v>1.97677473137919E-3</v>
      </c>
      <c r="AZ110" s="429">
        <f>StockValueR!AZ145</f>
        <v>1.97677473137919E-3</v>
      </c>
    </row>
    <row r="111" spans="1:52" x14ac:dyDescent="0.25">
      <c r="A111" s="422"/>
      <c r="B111" s="281"/>
      <c r="C111" s="281"/>
      <c r="D111" s="281"/>
      <c r="E111" s="180" t="str">
        <f>StockValueR!E146</f>
        <v>11 MPH</v>
      </c>
      <c r="F111" s="427"/>
      <c r="G111" s="328"/>
      <c r="I111" s="429">
        <f>StockValueR!I146</f>
        <v>0</v>
      </c>
      <c r="J111" s="429">
        <f>StockValueR!J146</f>
        <v>0</v>
      </c>
      <c r="K111" s="429">
        <f>StockValueR!K146</f>
        <v>5.5498999092413147E-3</v>
      </c>
      <c r="L111" s="429">
        <f>StockValueR!L146</f>
        <v>5.3584922049154347E-3</v>
      </c>
      <c r="M111" s="429">
        <f>StockValueR!M146</f>
        <v>5.1736858645554705E-3</v>
      </c>
      <c r="N111" s="429">
        <f>StockValueR!N146</f>
        <v>4.9952532170425175E-3</v>
      </c>
      <c r="O111" s="429">
        <f>StockValueR!O146</f>
        <v>4.8229744432922933E-3</v>
      </c>
      <c r="P111" s="429">
        <f>StockValueR!P146</f>
        <v>4.6566373054502588E-3</v>
      </c>
      <c r="Q111" s="429">
        <f>StockValueR!Q146</f>
        <v>4.4960368854264077E-3</v>
      </c>
      <c r="R111" s="429">
        <f>StockValueR!R146</f>
        <v>4.3409753324475915E-3</v>
      </c>
      <c r="S111" s="429">
        <f>StockValueR!S146</f>
        <v>4.1912616193163846E-3</v>
      </c>
      <c r="T111" s="429">
        <f>StockValueR!T146</f>
        <v>4.0467113070762149E-3</v>
      </c>
      <c r="U111" s="429">
        <f>StockValueR!U146</f>
        <v>3.9071463177928444E-3</v>
      </c>
      <c r="V111" s="429">
        <f>StockValueR!V146</f>
        <v>3.7723947151722709E-3</v>
      </c>
      <c r="W111" s="429">
        <f>StockValueR!W146</f>
        <v>3.6422904927447862E-3</v>
      </c>
      <c r="X111" s="429">
        <f>StockValueR!X146</f>
        <v>3.5166733693542561E-3</v>
      </c>
      <c r="Y111" s="429">
        <f>StockValueR!Y146</f>
        <v>3.3953885917006581E-3</v>
      </c>
      <c r="Z111" s="429">
        <f>StockValueR!Z146</f>
        <v>3.2741800719158424E-3</v>
      </c>
      <c r="AA111" s="429">
        <f>StockValueR!AA146</f>
        <v>3.1530505664781332E-3</v>
      </c>
      <c r="AB111" s="429">
        <f>StockValueR!AB146</f>
        <v>3.0320030419950703E-3</v>
      </c>
      <c r="AC111" s="429">
        <f>StockValueR!AC146</f>
        <v>2.9110407004333265E-3</v>
      </c>
      <c r="AD111" s="429">
        <f>StockValueR!AD146</f>
        <v>2.7901670085913343E-3</v>
      </c>
      <c r="AE111" s="429">
        <f>StockValueR!AE146</f>
        <v>2.6693857327526201E-3</v>
      </c>
      <c r="AF111" s="429">
        <f>StockValueR!AF146</f>
        <v>2.5487009797199632E-3</v>
      </c>
      <c r="AG111" s="429">
        <f>StockValueR!AG146</f>
        <v>2.4281172457828789E-3</v>
      </c>
      <c r="AH111" s="429">
        <f>StockValueR!AH146</f>
        <v>2.307639475650952E-3</v>
      </c>
      <c r="AI111" s="429">
        <f>StockValueR!AI146</f>
        <v>2.1872731340494733E-3</v>
      </c>
      <c r="AJ111" s="429">
        <f>StockValueR!AJ146</f>
        <v>2.0670242936070512E-3</v>
      </c>
      <c r="AK111" s="429">
        <f>StockValueR!AK146</f>
        <v>1.9468997440009734E-3</v>
      </c>
      <c r="AL111" s="429">
        <f>StockValueR!AL146</f>
        <v>1.8269071292777647E-3</v>
      </c>
      <c r="AM111" s="429">
        <f>StockValueR!AM146</f>
        <v>1.9194867654994746E-3</v>
      </c>
      <c r="AN111" s="429">
        <f>StockValueR!AN146</f>
        <v>1.9194867654994746E-3</v>
      </c>
      <c r="AO111" s="429">
        <f>StockValueR!AO146</f>
        <v>1.9194867654994746E-3</v>
      </c>
      <c r="AP111" s="429">
        <f>StockValueR!AP146</f>
        <v>1.9194867654994746E-3</v>
      </c>
      <c r="AQ111" s="429">
        <f>StockValueR!AQ146</f>
        <v>1.9194867654994746E-3</v>
      </c>
      <c r="AR111" s="429">
        <f>StockValueR!AR146</f>
        <v>1.9194867654994746E-3</v>
      </c>
      <c r="AS111" s="429">
        <f>StockValueR!AS146</f>
        <v>1.9194867654994746E-3</v>
      </c>
      <c r="AT111" s="429">
        <f>StockValueR!AT146</f>
        <v>1.9194867654994746E-3</v>
      </c>
      <c r="AU111" s="429">
        <f>StockValueR!AU146</f>
        <v>1.9194867654994746E-3</v>
      </c>
      <c r="AV111" s="429">
        <f>StockValueR!AV146</f>
        <v>1.9194867654994746E-3</v>
      </c>
      <c r="AW111" s="429">
        <f>StockValueR!AW146</f>
        <v>1.9194867654994746E-3</v>
      </c>
      <c r="AX111" s="429">
        <f>StockValueR!AX146</f>
        <v>1.9194867654994746E-3</v>
      </c>
      <c r="AY111" s="429">
        <f>StockValueR!AY146</f>
        <v>1.9194867654994746E-3</v>
      </c>
      <c r="AZ111" s="429">
        <f>StockValueR!AZ146</f>
        <v>1.9194867654994746E-3</v>
      </c>
    </row>
    <row r="112" spans="1:52" x14ac:dyDescent="0.25">
      <c r="A112" s="422"/>
      <c r="B112" s="281"/>
      <c r="C112" s="281"/>
      <c r="D112" s="281"/>
      <c r="E112" s="180" t="str">
        <f>StockValueR!E147</f>
        <v>12 MPH</v>
      </c>
      <c r="F112" s="427"/>
      <c r="G112" s="328"/>
      <c r="I112" s="429">
        <f>StockValueR!I147</f>
        <v>0</v>
      </c>
      <c r="J112" s="429">
        <f>StockValueR!J147</f>
        <v>0</v>
      </c>
      <c r="K112" s="429">
        <f>StockValueR!K147</f>
        <v>5.389060906400245E-3</v>
      </c>
      <c r="L112" s="429">
        <f>StockValueR!L147</f>
        <v>5.2032002974820874E-3</v>
      </c>
      <c r="M112" s="429">
        <f>StockValueR!M147</f>
        <v>5.0237497415485614E-3</v>
      </c>
      <c r="N112" s="429">
        <f>StockValueR!N147</f>
        <v>4.8504881655088948E-3</v>
      </c>
      <c r="O112" s="429">
        <f>StockValueR!O147</f>
        <v>4.6832021207508694E-3</v>
      </c>
      <c r="P112" s="429">
        <f>StockValueR!P147</f>
        <v>4.5216855201840028E-3</v>
      </c>
      <c r="Q112" s="429">
        <f>StockValueR!Q147</f>
        <v>4.3657393843517427E-3</v>
      </c>
      <c r="R112" s="429">
        <f>StockValueR!R147</f>
        <v>4.2151715962998534E-3</v>
      </c>
      <c r="S112" s="429">
        <f>StockValueR!S147</f>
        <v>4.069796664899027E-3</v>
      </c>
      <c r="T112" s="429">
        <f>StockValueR!T147</f>
        <v>3.9294354963301439E-3</v>
      </c>
      <c r="U112" s="429">
        <f>StockValueR!U147</f>
        <v>3.7939151734506637E-3</v>
      </c>
      <c r="V112" s="429">
        <f>StockValueR!V147</f>
        <v>3.6630687427703337E-3</v>
      </c>
      <c r="W112" s="429">
        <f>StockValueR!W147</f>
        <v>3.5367350087737856E-3</v>
      </c>
      <c r="X112" s="429">
        <f>StockValueR!X147</f>
        <v>3.4147583353366416E-3</v>
      </c>
      <c r="Y112" s="429">
        <f>StockValueR!Y147</f>
        <v>3.2969884539904752E-3</v>
      </c>
      <c r="Z112" s="429">
        <f>StockValueR!Z147</f>
        <v>3.1792926205201585E-3</v>
      </c>
      <c r="AA112" s="429">
        <f>StockValueR!AA147</f>
        <v>3.0616735115198321E-3</v>
      </c>
      <c r="AB112" s="429">
        <f>StockValueR!AB147</f>
        <v>2.9441340076231978E-3</v>
      </c>
      <c r="AC112" s="429">
        <f>StockValueR!AC147</f>
        <v>2.8266772180022587E-3</v>
      </c>
      <c r="AD112" s="429">
        <f>StockValueR!AD147</f>
        <v>2.7093065089858147E-3</v>
      </c>
      <c r="AE112" s="429">
        <f>StockValueR!AE147</f>
        <v>2.5920255377085257E-3</v>
      </c>
      <c r="AF112" s="429">
        <f>StockValueR!AF147</f>
        <v>2.4748382919558779E-3</v>
      </c>
      <c r="AG112" s="429">
        <f>StockValueR!AG147</f>
        <v>2.3577491377125641E-3</v>
      </c>
      <c r="AH112" s="429">
        <f>StockValueR!AH147</f>
        <v>2.2407628763878983E-3</v>
      </c>
      <c r="AI112" s="429">
        <f>StockValueR!AI147</f>
        <v>2.1238848143365742E-3</v>
      </c>
      <c r="AJ112" s="429">
        <f>StockValueR!AJ147</f>
        <v>2.007120848199245E-3</v>
      </c>
      <c r="AK112" s="429">
        <f>StockValueR!AK147</f>
        <v>1.8904775708847997E-3</v>
      </c>
      <c r="AL112" s="429">
        <f>StockValueR!AL147</f>
        <v>1.7739624049112948E-3</v>
      </c>
      <c r="AM112" s="429">
        <f>StockValueR!AM147</f>
        <v>1.8638590348415769E-3</v>
      </c>
      <c r="AN112" s="429">
        <f>StockValueR!AN147</f>
        <v>1.8638590348415769E-3</v>
      </c>
      <c r="AO112" s="429">
        <f>StockValueR!AO147</f>
        <v>1.8638590348415769E-3</v>
      </c>
      <c r="AP112" s="429">
        <f>StockValueR!AP147</f>
        <v>1.8638590348415769E-3</v>
      </c>
      <c r="AQ112" s="429">
        <f>StockValueR!AQ147</f>
        <v>1.8638590348415769E-3</v>
      </c>
      <c r="AR112" s="429">
        <f>StockValueR!AR147</f>
        <v>1.8638590348415769E-3</v>
      </c>
      <c r="AS112" s="429">
        <f>StockValueR!AS147</f>
        <v>1.8638590348415769E-3</v>
      </c>
      <c r="AT112" s="429">
        <f>StockValueR!AT147</f>
        <v>1.8638590348415769E-3</v>
      </c>
      <c r="AU112" s="429">
        <f>StockValueR!AU147</f>
        <v>1.8638590348415769E-3</v>
      </c>
      <c r="AV112" s="429">
        <f>StockValueR!AV147</f>
        <v>1.8638590348415769E-3</v>
      </c>
      <c r="AW112" s="429">
        <f>StockValueR!AW147</f>
        <v>1.8638590348415769E-3</v>
      </c>
      <c r="AX112" s="429">
        <f>StockValueR!AX147</f>
        <v>1.8638590348415769E-3</v>
      </c>
      <c r="AY112" s="429">
        <f>StockValueR!AY147</f>
        <v>1.8638590348415769E-3</v>
      </c>
      <c r="AZ112" s="429">
        <f>StockValueR!AZ147</f>
        <v>1.8638590348415769E-3</v>
      </c>
    </row>
    <row r="113" spans="1:52" x14ac:dyDescent="0.25">
      <c r="A113" s="422"/>
      <c r="B113" s="281"/>
      <c r="C113" s="281"/>
      <c r="D113" s="281"/>
      <c r="E113" s="180" t="str">
        <f>StockValueR!E148</f>
        <v>13 MPH</v>
      </c>
      <c r="F113" s="427"/>
      <c r="G113" s="328"/>
      <c r="I113" s="429">
        <f>StockValueR!I148</f>
        <v>0</v>
      </c>
      <c r="J113" s="429">
        <f>StockValueR!J148</f>
        <v>0</v>
      </c>
      <c r="K113" s="429">
        <f>StockValueR!K148</f>
        <v>5.2328831020056251E-3</v>
      </c>
      <c r="L113" s="429">
        <f>StockValueR!L148</f>
        <v>5.0524088307682706E-3</v>
      </c>
      <c r="M113" s="429">
        <f>StockValueR!M148</f>
        <v>4.8781588458265863E-3</v>
      </c>
      <c r="N113" s="429">
        <f>StockValueR!N148</f>
        <v>4.7099184809036264E-3</v>
      </c>
      <c r="O113" s="429">
        <f>StockValueR!O148</f>
        <v>4.5474804732396224E-3</v>
      </c>
      <c r="P113" s="429">
        <f>StockValueR!P148</f>
        <v>4.3906447082557899E-3</v>
      </c>
      <c r="Q113" s="429">
        <f>StockValueR!Q148</f>
        <v>4.2392179730243243E-3</v>
      </c>
      <c r="R113" s="429">
        <f>StockValueR!R148</f>
        <v>4.0930137182408326E-3</v>
      </c>
      <c r="S113" s="429">
        <f>StockValueR!S148</f>
        <v>3.951851828405975E-3</v>
      </c>
      <c r="T113" s="429">
        <f>StockValueR!T148</f>
        <v>3.8155583999332035E-3</v>
      </c>
      <c r="U113" s="429">
        <f>StockValueR!U148</f>
        <v>3.6839655269092315E-3</v>
      </c>
      <c r="V113" s="429">
        <f>StockValueR!V148</f>
        <v>3.556911094243297E-3</v>
      </c>
      <c r="W113" s="429">
        <f>StockValueR!W148</f>
        <v>3.4342385779503981E-3</v>
      </c>
      <c r="X113" s="429">
        <f>StockValueR!X148</f>
        <v>3.3157968523224628E-3</v>
      </c>
      <c r="Y113" s="429">
        <f>StockValueR!Y148</f>
        <v>3.2014400037498943E-3</v>
      </c>
      <c r="Z113" s="429">
        <f>StockValueR!Z148</f>
        <v>3.0871550571069948E-3</v>
      </c>
      <c r="AA113" s="429">
        <f>StockValueR!AA148</f>
        <v>2.9729446114188061E-3</v>
      </c>
      <c r="AB113" s="429">
        <f>StockValueR!AB148</f>
        <v>2.8588114638367587E-3</v>
      </c>
      <c r="AC113" s="429">
        <f>StockValueR!AC148</f>
        <v>2.7447586334274237E-3</v>
      </c>
      <c r="AD113" s="429">
        <f>StockValueR!AD148</f>
        <v>2.6307893889616326E-3</v>
      </c>
      <c r="AE113" s="429">
        <f>StockValueR!AE148</f>
        <v>2.5169072815883682E-3</v>
      </c>
      <c r="AF113" s="429">
        <f>StockValueR!AF148</f>
        <v>2.403116183525008E-3</v>
      </c>
      <c r="AG113" s="429">
        <f>StockValueR!AG148</f>
        <v>2.289420334227724E-3</v>
      </c>
      <c r="AH113" s="429">
        <f>StockValueR!AH148</f>
        <v>2.1758243959584763E-3</v>
      </c>
      <c r="AI113" s="429">
        <f>StockValueR!AI148</f>
        <v>2.0623335212910238E-3</v>
      </c>
      <c r="AJ113" s="429">
        <f>StockValueR!AJ148</f>
        <v>1.9489534359782884E-3</v>
      </c>
      <c r="AK113" s="429">
        <f>StockValueR!AK148</f>
        <v>1.8356905418632106E-3</v>
      </c>
      <c r="AL113" s="429">
        <f>StockValueR!AL148</f>
        <v>1.7225520463553903E-3</v>
      </c>
      <c r="AM113" s="429">
        <f>StockValueR!AM148</f>
        <v>1.8098434249202047E-3</v>
      </c>
      <c r="AN113" s="429">
        <f>StockValueR!AN148</f>
        <v>1.8098434249202047E-3</v>
      </c>
      <c r="AO113" s="429">
        <f>StockValueR!AO148</f>
        <v>1.8098434249202047E-3</v>
      </c>
      <c r="AP113" s="429">
        <f>StockValueR!AP148</f>
        <v>1.8098434249202047E-3</v>
      </c>
      <c r="AQ113" s="429">
        <f>StockValueR!AQ148</f>
        <v>1.8098434249202047E-3</v>
      </c>
      <c r="AR113" s="429">
        <f>StockValueR!AR148</f>
        <v>1.8098434249202047E-3</v>
      </c>
      <c r="AS113" s="429">
        <f>StockValueR!AS148</f>
        <v>1.8098434249202047E-3</v>
      </c>
      <c r="AT113" s="429">
        <f>StockValueR!AT148</f>
        <v>1.8098434249202047E-3</v>
      </c>
      <c r="AU113" s="429">
        <f>StockValueR!AU148</f>
        <v>1.8098434249202047E-3</v>
      </c>
      <c r="AV113" s="429">
        <f>StockValueR!AV148</f>
        <v>1.8098434249202047E-3</v>
      </c>
      <c r="AW113" s="429">
        <f>StockValueR!AW148</f>
        <v>1.8098434249202047E-3</v>
      </c>
      <c r="AX113" s="429">
        <f>StockValueR!AX148</f>
        <v>1.8098434249202047E-3</v>
      </c>
      <c r="AY113" s="429">
        <f>StockValueR!AY148</f>
        <v>1.8098434249202047E-3</v>
      </c>
      <c r="AZ113" s="429">
        <f>StockValueR!AZ148</f>
        <v>1.8098434249202047E-3</v>
      </c>
    </row>
    <row r="114" spans="1:52" x14ac:dyDescent="0.25">
      <c r="A114" s="422"/>
      <c r="B114" s="281"/>
      <c r="C114" s="281"/>
      <c r="D114" s="281"/>
      <c r="E114" s="180" t="str">
        <f>StockValueR!E149</f>
        <v>14 MPH</v>
      </c>
      <c r="F114" s="427"/>
      <c r="G114" s="328"/>
      <c r="I114" s="429">
        <f>StockValueR!I149</f>
        <v>0</v>
      </c>
      <c r="J114" s="429">
        <f>StockValueR!J149</f>
        <v>0</v>
      </c>
      <c r="K114" s="429">
        <f>StockValueR!K149</f>
        <v>5.081231412087937E-3</v>
      </c>
      <c r="L114" s="429">
        <f>StockValueR!L149</f>
        <v>4.9059873796474928E-3</v>
      </c>
      <c r="M114" s="429">
        <f>StockValueR!M149</f>
        <v>4.7367872504295895E-3</v>
      </c>
      <c r="N114" s="429">
        <f>StockValueR!N149</f>
        <v>4.5734225792982905E-3</v>
      </c>
      <c r="O114" s="429">
        <f>StockValueR!O149</f>
        <v>4.4156921100770366E-3</v>
      </c>
      <c r="P114" s="429">
        <f>StockValueR!P149</f>
        <v>4.2634015276122282E-3</v>
      </c>
      <c r="Q114" s="429">
        <f>StockValueR!Q149</f>
        <v>4.1163632183877884E-3</v>
      </c>
      <c r="R114" s="429">
        <f>StockValueR!R149</f>
        <v>3.9743960393957617E-3</v>
      </c>
      <c r="S114" s="429">
        <f>StockValueR!S149</f>
        <v>3.8373250949782067E-3</v>
      </c>
      <c r="T114" s="429">
        <f>StockValueR!T149</f>
        <v>3.7049815213654929E-3</v>
      </c>
      <c r="U114" s="429">
        <f>StockValueR!U149</f>
        <v>3.5772022786455422E-3</v>
      </c>
      <c r="V114" s="429">
        <f>StockValueR!V149</f>
        <v>3.4538299499077343E-3</v>
      </c>
      <c r="W114" s="429">
        <f>StockValueR!W149</f>
        <v>3.3347125473140392E-3</v>
      </c>
      <c r="X114" s="429">
        <f>StockValueR!X149</f>
        <v>3.2197033248584678E-3</v>
      </c>
      <c r="Y114" s="429">
        <f>StockValueR!Y149</f>
        <v>3.1086605975841649E-3</v>
      </c>
      <c r="Z114" s="429">
        <f>StockValueR!Z149</f>
        <v>2.9976876884839935E-3</v>
      </c>
      <c r="AA114" s="429">
        <f>StockValueR!AA149</f>
        <v>2.8867871212618895E-3</v>
      </c>
      <c r="AB114" s="429">
        <f>StockValueR!AB149</f>
        <v>2.7759616120063713E-3</v>
      </c>
      <c r="AC114" s="429">
        <f>StockValueR!AC149</f>
        <v>2.6652140922898823E-3</v>
      </c>
      <c r="AD114" s="429">
        <f>StockValueR!AD149</f>
        <v>2.5545477361525641E-3</v>
      </c>
      <c r="AE114" s="429">
        <f>StockValueR!AE149</f>
        <v>2.4439659918292452E-3</v>
      </c>
      <c r="AF114" s="429">
        <f>StockValueR!AF149</f>
        <v>2.3334726193184174E-3</v>
      </c>
      <c r="AG114" s="429">
        <f>StockValueR!AG149</f>
        <v>2.2230717352145946E-3</v>
      </c>
      <c r="AH114" s="429">
        <f>StockValueR!AH149</f>
        <v>2.1127678666649462E-3</v>
      </c>
      <c r="AI114" s="429">
        <f>StockValueR!AI149</f>
        <v>2.0025660169189483E-3</v>
      </c>
      <c r="AJ114" s="429">
        <f>StockValueR!AJ149</f>
        <v>1.8924717457942078E-3</v>
      </c>
      <c r="AK114" s="429">
        <f>StockValueR!AK149</f>
        <v>1.7824912696049072E-3</v>
      </c>
      <c r="AL114" s="429">
        <f>StockValueR!AL149</f>
        <v>1.6726315868861457E-3</v>
      </c>
      <c r="AM114" s="429">
        <f>StockValueR!AM149</f>
        <v>1.7573932156330204E-3</v>
      </c>
      <c r="AN114" s="429">
        <f>StockValueR!AN149</f>
        <v>1.7573932156330204E-3</v>
      </c>
      <c r="AO114" s="429">
        <f>StockValueR!AO149</f>
        <v>1.7573932156330204E-3</v>
      </c>
      <c r="AP114" s="429">
        <f>StockValueR!AP149</f>
        <v>1.7573932156330204E-3</v>
      </c>
      <c r="AQ114" s="429">
        <f>StockValueR!AQ149</f>
        <v>1.7573932156330204E-3</v>
      </c>
      <c r="AR114" s="429">
        <f>StockValueR!AR149</f>
        <v>1.7573932156330204E-3</v>
      </c>
      <c r="AS114" s="429">
        <f>StockValueR!AS149</f>
        <v>1.7573932156330204E-3</v>
      </c>
      <c r="AT114" s="429">
        <f>StockValueR!AT149</f>
        <v>1.7573932156330204E-3</v>
      </c>
      <c r="AU114" s="429">
        <f>StockValueR!AU149</f>
        <v>1.7573932156330204E-3</v>
      </c>
      <c r="AV114" s="429">
        <f>StockValueR!AV149</f>
        <v>1.7573932156330204E-3</v>
      </c>
      <c r="AW114" s="429">
        <f>StockValueR!AW149</f>
        <v>1.7573932156330204E-3</v>
      </c>
      <c r="AX114" s="429">
        <f>StockValueR!AX149</f>
        <v>1.7573932156330204E-3</v>
      </c>
      <c r="AY114" s="429">
        <f>StockValueR!AY149</f>
        <v>1.7573932156330204E-3</v>
      </c>
      <c r="AZ114" s="429">
        <f>StockValueR!AZ149</f>
        <v>1.7573932156330204E-3</v>
      </c>
    </row>
    <row r="115" spans="1:52" x14ac:dyDescent="0.25">
      <c r="A115" s="422"/>
      <c r="B115" s="281"/>
      <c r="C115" s="281"/>
      <c r="D115" s="281"/>
      <c r="E115" s="180" t="str">
        <f>StockValueR!E150</f>
        <v>15 MPH</v>
      </c>
      <c r="F115" s="427"/>
      <c r="G115" s="328"/>
      <c r="I115" s="429">
        <f>StockValueR!I150</f>
        <v>0</v>
      </c>
      <c r="J115" s="429">
        <f>StockValueR!J150</f>
        <v>0</v>
      </c>
      <c r="K115" s="429">
        <f>StockValueR!K150</f>
        <v>3.81273619509234E-3</v>
      </c>
      <c r="L115" s="429">
        <f>StockValueR!L150</f>
        <v>3.6812406556705163E-3</v>
      </c>
      <c r="M115" s="429">
        <f>StockValueR!M150</f>
        <v>3.5542801997171195E-3</v>
      </c>
      <c r="N115" s="429">
        <f>StockValueR!N150</f>
        <v>3.4316984190212248E-3</v>
      </c>
      <c r="O115" s="429">
        <f>StockValueR!O150</f>
        <v>3.3133442996559626E-3</v>
      </c>
      <c r="P115" s="429">
        <f>StockValueR!P150</f>
        <v>3.1990720359377713E-3</v>
      </c>
      <c r="Q115" s="429">
        <f>StockValueR!Q150</f>
        <v>3.0887408508019163E-3</v>
      </c>
      <c r="R115" s="429">
        <f>StockValueR!R150</f>
        <v>2.9822148223729856E-3</v>
      </c>
      <c r="S115" s="429">
        <f>StockValueR!S150</f>
        <v>2.8793627165167091E-3</v>
      </c>
      <c r="T115" s="429">
        <f>StockValueR!T150</f>
        <v>2.7800578251668154E-3</v>
      </c>
      <c r="U115" s="429">
        <f>StockValueR!U150</f>
        <v>2.6841778102277493E-3</v>
      </c>
      <c r="V115" s="429">
        <f>StockValueR!V150</f>
        <v>2.5916045528609519E-3</v>
      </c>
      <c r="W115" s="429">
        <f>StockValueR!W150</f>
        <v>2.5022240079690303E-3</v>
      </c>
      <c r="X115" s="429">
        <f>StockValueR!X150</f>
        <v>2.4159260636985491E-3</v>
      </c>
      <c r="Y115" s="429">
        <f>StockValueR!Y150</f>
        <v>2.3326044057883589E-3</v>
      </c>
      <c r="Z115" s="429">
        <f>StockValueR!Z150</f>
        <v>2.2493351364151195E-3</v>
      </c>
      <c r="AA115" s="429">
        <f>StockValueR!AA150</f>
        <v>2.1661201492570678E-3</v>
      </c>
      <c r="AB115" s="429">
        <f>StockValueR!AB150</f>
        <v>2.0829614823495071E-3</v>
      </c>
      <c r="AC115" s="429">
        <f>StockValueR!AC150</f>
        <v>1.9998613354175543E-3</v>
      </c>
      <c r="AD115" s="429">
        <f>StockValueR!AD150</f>
        <v>1.9168220901235973E-3</v>
      </c>
      <c r="AE115" s="429">
        <f>StockValueR!AE150</f>
        <v>1.8338463338738507E-3</v>
      </c>
      <c r="AF115" s="429">
        <f>StockValueR!AF150</f>
        <v>1.7509368880084942E-3</v>
      </c>
      <c r="AG115" s="429">
        <f>StockValueR!AG150</f>
        <v>1.6680968414419324E-3</v>
      </c>
      <c r="AH115" s="429">
        <f>StockValueR!AH150</f>
        <v>1.5853295911495203E-3</v>
      </c>
      <c r="AI115" s="429">
        <f>StockValueR!AI150</f>
        <v>1.5026388913531804E-3</v>
      </c>
      <c r="AJ115" s="429">
        <f>StockValueR!AJ150</f>
        <v>1.4200289138994826E-3</v>
      </c>
      <c r="AK115" s="429">
        <f>StockValueR!AK150</f>
        <v>1.3375043232416181E-3</v>
      </c>
      <c r="AL115" s="429">
        <f>StockValueR!AL150</f>
        <v>1.2550703707775116E-3</v>
      </c>
      <c r="AM115" s="429">
        <f>StockValueR!AM150</f>
        <v>1.3125027711610099E-3</v>
      </c>
      <c r="AN115" s="429">
        <f>StockValueR!AN150</f>
        <v>1.3125027711610099E-3</v>
      </c>
      <c r="AO115" s="429">
        <f>StockValueR!AO150</f>
        <v>1.3125027711610099E-3</v>
      </c>
      <c r="AP115" s="429">
        <f>StockValueR!AP150</f>
        <v>1.3125027711610099E-3</v>
      </c>
      <c r="AQ115" s="429">
        <f>StockValueR!AQ150</f>
        <v>1.3125027711610099E-3</v>
      </c>
      <c r="AR115" s="429">
        <f>StockValueR!AR150</f>
        <v>1.3125027711610099E-3</v>
      </c>
      <c r="AS115" s="429">
        <f>StockValueR!AS150</f>
        <v>1.3125027711610099E-3</v>
      </c>
      <c r="AT115" s="429">
        <f>StockValueR!AT150</f>
        <v>1.3125027711610099E-3</v>
      </c>
      <c r="AU115" s="429">
        <f>StockValueR!AU150</f>
        <v>1.3125027711610099E-3</v>
      </c>
      <c r="AV115" s="429">
        <f>StockValueR!AV150</f>
        <v>1.3125027711610099E-3</v>
      </c>
      <c r="AW115" s="429">
        <f>StockValueR!AW150</f>
        <v>1.3125027711610099E-3</v>
      </c>
      <c r="AX115" s="429">
        <f>StockValueR!AX150</f>
        <v>1.3125027711610099E-3</v>
      </c>
      <c r="AY115" s="429">
        <f>StockValueR!AY150</f>
        <v>1.3125027711610099E-3</v>
      </c>
      <c r="AZ115" s="429">
        <f>StockValueR!AZ150</f>
        <v>1.3125027711610099E-3</v>
      </c>
    </row>
    <row r="116" spans="1:52" x14ac:dyDescent="0.25">
      <c r="A116" s="422"/>
      <c r="B116" s="281"/>
      <c r="C116" s="281"/>
      <c r="D116" s="281"/>
      <c r="E116" s="180" t="str">
        <f>StockValueR!E151</f>
        <v>16 MPH</v>
      </c>
      <c r="F116" s="427"/>
      <c r="G116" s="328"/>
      <c r="I116" s="429">
        <f>StockValueR!I151</f>
        <v>0</v>
      </c>
      <c r="J116" s="429">
        <f>StockValueR!J151</f>
        <v>0</v>
      </c>
      <c r="K116" s="429">
        <f>StockValueR!K151</f>
        <v>3.7022411054973749E-3</v>
      </c>
      <c r="L116" s="429">
        <f>StockValueR!L151</f>
        <v>3.5745563756008616E-3</v>
      </c>
      <c r="M116" s="429">
        <f>StockValueR!M151</f>
        <v>3.4512753000812972E-3</v>
      </c>
      <c r="N116" s="429">
        <f>StockValueR!N151</f>
        <v>3.3322460035195363E-3</v>
      </c>
      <c r="O116" s="429">
        <f>StockValueR!O151</f>
        <v>3.217321848451314E-3</v>
      </c>
      <c r="P116" s="429">
        <f>StockValueR!P151</f>
        <v>3.1063612547180572E-3</v>
      </c>
      <c r="Q116" s="429">
        <f>StockValueR!Q151</f>
        <v>2.9992275250480165E-3</v>
      </c>
      <c r="R116" s="429">
        <f>StockValueR!R151</f>
        <v>2.8957886766528369E-3</v>
      </c>
      <c r="S116" s="429">
        <f>StockValueR!S151</f>
        <v>2.7959172786321167E-3</v>
      </c>
      <c r="T116" s="429">
        <f>StockValueR!T151</f>
        <v>2.6994902949856324E-3</v>
      </c>
      <c r="U116" s="429">
        <f>StockValueR!U151</f>
        <v>2.6063889330398405E-3</v>
      </c>
      <c r="V116" s="429">
        <f>StockValueR!V151</f>
        <v>2.5164984971019185E-3</v>
      </c>
      <c r="W116" s="429">
        <f>StockValueR!W151</f>
        <v>2.429708247161059E-3</v>
      </c>
      <c r="X116" s="429">
        <f>StockValueR!X151</f>
        <v>2.3459112624629455E-3</v>
      </c>
      <c r="Y116" s="429">
        <f>StockValueR!Y151</f>
        <v>2.2650043097893354E-3</v>
      </c>
      <c r="Z116" s="429">
        <f>StockValueR!Z151</f>
        <v>2.1841482274054676E-3</v>
      </c>
      <c r="AA116" s="429">
        <f>StockValueR!AA151</f>
        <v>2.1033448541097934E-3</v>
      </c>
      <c r="AB116" s="429">
        <f>StockValueR!AB151</f>
        <v>2.0225961688742863E-3</v>
      </c>
      <c r="AC116" s="429">
        <f>StockValueR!AC151</f>
        <v>1.941904307674879E-3</v>
      </c>
      <c r="AD116" s="429">
        <f>StockValueR!AD151</f>
        <v>1.8612715831521373E-3</v>
      </c>
      <c r="AE116" s="429">
        <f>StockValueR!AE151</f>
        <v>1.7807005077278902E-3</v>
      </c>
      <c r="AF116" s="429">
        <f>StockValueR!AF151</f>
        <v>1.7001938209784025E-3</v>
      </c>
      <c r="AG116" s="429">
        <f>StockValueR!AG151</f>
        <v>1.6197545222997238E-3</v>
      </c>
      <c r="AH116" s="429">
        <f>StockValueR!AH151</f>
        <v>1.5393859102210859E-3</v>
      </c>
      <c r="AI116" s="429">
        <f>StockValueR!AI151</f>
        <v>1.4590916301650964E-3</v>
      </c>
      <c r="AJ116" s="429">
        <f>StockValueR!AJ151</f>
        <v>1.3788757330760284E-3</v>
      </c>
      <c r="AK116" s="429">
        <f>StockValueR!AK151</f>
        <v>1.2987427482287798E-3</v>
      </c>
      <c r="AL116" s="429">
        <f>StockValueR!AL151</f>
        <v>1.218697774833016E-3</v>
      </c>
      <c r="AM116" s="429">
        <f>StockValueR!AM151</f>
        <v>1.2744657542072149E-3</v>
      </c>
      <c r="AN116" s="429">
        <f>StockValueR!AN151</f>
        <v>1.2744657542072149E-3</v>
      </c>
      <c r="AO116" s="429">
        <f>StockValueR!AO151</f>
        <v>1.2744657542072149E-3</v>
      </c>
      <c r="AP116" s="429">
        <f>StockValueR!AP151</f>
        <v>1.2744657542072149E-3</v>
      </c>
      <c r="AQ116" s="429">
        <f>StockValueR!AQ151</f>
        <v>1.2744657542072149E-3</v>
      </c>
      <c r="AR116" s="429">
        <f>StockValueR!AR151</f>
        <v>1.2744657542072149E-3</v>
      </c>
      <c r="AS116" s="429">
        <f>StockValueR!AS151</f>
        <v>1.2744657542072149E-3</v>
      </c>
      <c r="AT116" s="429">
        <f>StockValueR!AT151</f>
        <v>1.2744657542072149E-3</v>
      </c>
      <c r="AU116" s="429">
        <f>StockValueR!AU151</f>
        <v>1.2744657542072149E-3</v>
      </c>
      <c r="AV116" s="429">
        <f>StockValueR!AV151</f>
        <v>1.2744657542072149E-3</v>
      </c>
      <c r="AW116" s="429">
        <f>StockValueR!AW151</f>
        <v>1.2744657542072149E-3</v>
      </c>
      <c r="AX116" s="429">
        <f>StockValueR!AX151</f>
        <v>1.2744657542072149E-3</v>
      </c>
      <c r="AY116" s="429">
        <f>StockValueR!AY151</f>
        <v>1.2744657542072149E-3</v>
      </c>
      <c r="AZ116" s="429">
        <f>StockValueR!AZ151</f>
        <v>1.2744657542072149E-3</v>
      </c>
    </row>
    <row r="117" spans="1:52" x14ac:dyDescent="0.25">
      <c r="A117" s="422"/>
      <c r="B117" s="281"/>
      <c r="C117" s="281"/>
      <c r="D117" s="281"/>
      <c r="E117" s="180" t="str">
        <f>StockValueR!E152</f>
        <v>17 MPH</v>
      </c>
      <c r="F117" s="427"/>
      <c r="G117" s="328"/>
      <c r="I117" s="429">
        <f>StockValueR!I152</f>
        <v>0</v>
      </c>
      <c r="J117" s="429">
        <f>StockValueR!J152</f>
        <v>0</v>
      </c>
      <c r="K117" s="429">
        <f>StockValueR!K152</f>
        <v>3.5949482214051968E-3</v>
      </c>
      <c r="L117" s="429">
        <f>StockValueR!L152</f>
        <v>3.4709638617802969E-3</v>
      </c>
      <c r="M117" s="429">
        <f>StockValueR!M152</f>
        <v>3.3512555363246978E-3</v>
      </c>
      <c r="N117" s="429">
        <f>StockValueR!N152</f>
        <v>3.2356757710483549E-3</v>
      </c>
      <c r="O117" s="429">
        <f>StockValueR!O152</f>
        <v>3.1240821781174329E-3</v>
      </c>
      <c r="P117" s="429">
        <f>StockValueR!P152</f>
        <v>3.0163372804404226E-3</v>
      </c>
      <c r="Q117" s="429">
        <f>StockValueR!Q152</f>
        <v>2.9123083423040243E-3</v>
      </c>
      <c r="R117" s="429">
        <f>StockValueR!R152</f>
        <v>2.8118672058501369E-3</v>
      </c>
      <c r="S117" s="429">
        <f>StockValueR!S152</f>
        <v>2.7148901331925188E-3</v>
      </c>
      <c r="T117" s="429">
        <f>StockValueR!T152</f>
        <v>2.6212576539786005E-3</v>
      </c>
      <c r="U117" s="429">
        <f>StockValueR!U152</f>
        <v>2.5308544182086651E-3</v>
      </c>
      <c r="V117" s="429">
        <f>StockValueR!V152</f>
        <v>2.4435690541310716E-3</v>
      </c>
      <c r="W117" s="429">
        <f>StockValueR!W152</f>
        <v>2.3592940310384605E-3</v>
      </c>
      <c r="X117" s="429">
        <f>StockValueR!X152</f>
        <v>2.2779255267959117E-3</v>
      </c>
      <c r="Y117" s="429">
        <f>StockValueR!Y152</f>
        <v>2.1993632999378547E-3</v>
      </c>
      <c r="Z117" s="429">
        <f>StockValueR!Z152</f>
        <v>2.1208504691219297E-3</v>
      </c>
      <c r="AA117" s="429">
        <f>StockValueR!AA152</f>
        <v>2.0423888198572476E-3</v>
      </c>
      <c r="AB117" s="429">
        <f>StockValueR!AB152</f>
        <v>1.9639802737641382E-3</v>
      </c>
      <c r="AC117" s="429">
        <f>StockValueR!AC152</f>
        <v>1.8856269049168349E-3</v>
      </c>
      <c r="AD117" s="429">
        <f>StockValueR!AD152</f>
        <v>1.8073309589343696E-3</v>
      </c>
      <c r="AE117" s="429">
        <f>StockValueR!AE152</f>
        <v>1.7290948754272722E-3</v>
      </c>
      <c r="AF117" s="429">
        <f>StockValueR!AF152</f>
        <v>1.6509213145774542E-3</v>
      </c>
      <c r="AG117" s="429">
        <f>StockValueR!AG152</f>
        <v>1.5728131888568988E-3</v>
      </c>
      <c r="AH117" s="429">
        <f>StockValueR!AH152</f>
        <v>1.4947737012017347E-3</v>
      </c>
      <c r="AI117" s="429">
        <f>StockValueR!AI152</f>
        <v>1.4168063913883153E-3</v>
      </c>
      <c r="AJ117" s="429">
        <f>StockValueR!AJ152</f>
        <v>1.3389151929624292E-3</v>
      </c>
      <c r="AK117" s="429">
        <f>StockValueR!AK152</f>
        <v>1.2611045039382187E-3</v>
      </c>
      <c r="AL117" s="429">
        <f>StockValueR!AL152</f>
        <v>1.183379275747585E-3</v>
      </c>
      <c r="AM117" s="429">
        <f>StockValueR!AM152</f>
        <v>1.237531069904088E-3</v>
      </c>
      <c r="AN117" s="429">
        <f>StockValueR!AN152</f>
        <v>1.237531069904088E-3</v>
      </c>
      <c r="AO117" s="429">
        <f>StockValueR!AO152</f>
        <v>1.237531069904088E-3</v>
      </c>
      <c r="AP117" s="429">
        <f>StockValueR!AP152</f>
        <v>1.237531069904088E-3</v>
      </c>
      <c r="AQ117" s="429">
        <f>StockValueR!AQ152</f>
        <v>1.237531069904088E-3</v>
      </c>
      <c r="AR117" s="429">
        <f>StockValueR!AR152</f>
        <v>1.237531069904088E-3</v>
      </c>
      <c r="AS117" s="429">
        <f>StockValueR!AS152</f>
        <v>1.237531069904088E-3</v>
      </c>
      <c r="AT117" s="429">
        <f>StockValueR!AT152</f>
        <v>1.237531069904088E-3</v>
      </c>
      <c r="AU117" s="429">
        <f>StockValueR!AU152</f>
        <v>1.237531069904088E-3</v>
      </c>
      <c r="AV117" s="429">
        <f>StockValueR!AV152</f>
        <v>1.237531069904088E-3</v>
      </c>
      <c r="AW117" s="429">
        <f>StockValueR!AW152</f>
        <v>1.237531069904088E-3</v>
      </c>
      <c r="AX117" s="429">
        <f>StockValueR!AX152</f>
        <v>1.237531069904088E-3</v>
      </c>
      <c r="AY117" s="429">
        <f>StockValueR!AY152</f>
        <v>1.237531069904088E-3</v>
      </c>
      <c r="AZ117" s="429">
        <f>StockValueR!AZ152</f>
        <v>1.237531069904088E-3</v>
      </c>
    </row>
    <row r="118" spans="1:52" x14ac:dyDescent="0.25">
      <c r="A118" s="422"/>
      <c r="B118" s="281"/>
      <c r="C118" s="281"/>
      <c r="D118" s="281"/>
      <c r="E118" s="180" t="str">
        <f>StockValueR!E153</f>
        <v>18 MPH</v>
      </c>
      <c r="F118" s="427"/>
      <c r="G118" s="328"/>
      <c r="I118" s="429">
        <f>StockValueR!I153</f>
        <v>0</v>
      </c>
      <c r="J118" s="429">
        <f>StockValueR!J153</f>
        <v>0</v>
      </c>
      <c r="K118" s="429">
        <f>StockValueR!K153</f>
        <v>3.4907647412250773E-3</v>
      </c>
      <c r="L118" s="429">
        <f>StockValueR!L153</f>
        <v>3.3703735132054433E-3</v>
      </c>
      <c r="M118" s="429">
        <f>StockValueR!M153</f>
        <v>3.2541343976478449E-3</v>
      </c>
      <c r="N118" s="429">
        <f>StockValueR!N153</f>
        <v>3.1419041944356209E-3</v>
      </c>
      <c r="O118" s="429">
        <f>StockValueR!O153</f>
        <v>3.0335446422088521E-3</v>
      </c>
      <c r="P118" s="429">
        <f>StockValueR!P153</f>
        <v>2.9289222480340629E-3</v>
      </c>
      <c r="Q118" s="429">
        <f>StockValueR!Q153</f>
        <v>2.8279081229483673E-3</v>
      </c>
      <c r="R118" s="429">
        <f>StockValueR!R153</f>
        <v>2.7303778231754379E-3</v>
      </c>
      <c r="S118" s="429">
        <f>StockValueR!S153</f>
        <v>2.6362111968177122E-3</v>
      </c>
      <c r="T118" s="429">
        <f>StockValueR!T153</f>
        <v>2.5452922358359382E-3</v>
      </c>
      <c r="U118" s="429">
        <f>StockValueR!U153</f>
        <v>2.457508933133738E-3</v>
      </c>
      <c r="V118" s="429">
        <f>StockValueR!V153</f>
        <v>2.3727531445710982E-3</v>
      </c>
      <c r="W118" s="429">
        <f>StockValueR!W153</f>
        <v>2.2909204557368138E-3</v>
      </c>
      <c r="X118" s="429">
        <f>StockValueR!X153</f>
        <v>2.2119100533157499E-3</v>
      </c>
      <c r="Y118" s="429">
        <f>StockValueR!Y153</f>
        <v>2.1356246008924504E-3</v>
      </c>
      <c r="Z118" s="429">
        <f>StockValueR!Z153</f>
        <v>2.0593871129881399E-3</v>
      </c>
      <c r="AA118" s="429">
        <f>StockValueR!AA153</f>
        <v>1.9831993233669415E-3</v>
      </c>
      <c r="AB118" s="429">
        <f>StockValueR!AB153</f>
        <v>1.9070630979596223E-3</v>
      </c>
      <c r="AC118" s="429">
        <f>StockValueR!AC153</f>
        <v>1.8309804507326592E-3</v>
      </c>
      <c r="AD118" s="429">
        <f>StockValueR!AD153</f>
        <v>1.7549535622258701E-3</v>
      </c>
      <c r="AE118" s="429">
        <f>StockValueR!AE153</f>
        <v>1.678984801348595E-3</v>
      </c>
      <c r="AF118" s="429">
        <f>StockValueR!AF153</f>
        <v>1.6030767511892824E-3</v>
      </c>
      <c r="AG118" s="429">
        <f>StockValueR!AG153</f>
        <v>1.5272322398149532E-3</v>
      </c>
      <c r="AH118" s="429">
        <f>StockValueR!AH153</f>
        <v>1.4514543773389719E-3</v>
      </c>
      <c r="AI118" s="429">
        <f>StockValueR!AI153</f>
        <v>1.3757466009531212E-3</v>
      </c>
      <c r="AJ118" s="429">
        <f>StockValueR!AJ153</f>
        <v>1.3001127302069749E-3</v>
      </c>
      <c r="AK118" s="429">
        <f>StockValueR!AK153</f>
        <v>1.2245570356579243E-3</v>
      </c>
      <c r="AL118" s="429">
        <f>StockValueR!AL153</f>
        <v>1.1490843252427842E-3</v>
      </c>
      <c r="AM118" s="429">
        <f>StockValueR!AM153</f>
        <v>1.2016667720747196E-3</v>
      </c>
      <c r="AN118" s="429">
        <f>StockValueR!AN153</f>
        <v>1.2016667720747196E-3</v>
      </c>
      <c r="AO118" s="429">
        <f>StockValueR!AO153</f>
        <v>1.2016667720747196E-3</v>
      </c>
      <c r="AP118" s="429">
        <f>StockValueR!AP153</f>
        <v>1.2016667720747196E-3</v>
      </c>
      <c r="AQ118" s="429">
        <f>StockValueR!AQ153</f>
        <v>1.2016667720747196E-3</v>
      </c>
      <c r="AR118" s="429">
        <f>StockValueR!AR153</f>
        <v>1.2016667720747196E-3</v>
      </c>
      <c r="AS118" s="429">
        <f>StockValueR!AS153</f>
        <v>1.2016667720747196E-3</v>
      </c>
      <c r="AT118" s="429">
        <f>StockValueR!AT153</f>
        <v>1.2016667720747196E-3</v>
      </c>
      <c r="AU118" s="429">
        <f>StockValueR!AU153</f>
        <v>1.2016667720747196E-3</v>
      </c>
      <c r="AV118" s="429">
        <f>StockValueR!AV153</f>
        <v>1.2016667720747196E-3</v>
      </c>
      <c r="AW118" s="429">
        <f>StockValueR!AW153</f>
        <v>1.2016667720747196E-3</v>
      </c>
      <c r="AX118" s="429">
        <f>StockValueR!AX153</f>
        <v>1.2016667720747196E-3</v>
      </c>
      <c r="AY118" s="429">
        <f>StockValueR!AY153</f>
        <v>1.2016667720747196E-3</v>
      </c>
      <c r="AZ118" s="429">
        <f>StockValueR!AZ153</f>
        <v>1.2016667720747196E-3</v>
      </c>
    </row>
    <row r="119" spans="1:52" x14ac:dyDescent="0.25">
      <c r="A119" s="422"/>
      <c r="B119" s="281"/>
      <c r="C119" s="281"/>
      <c r="D119" s="281"/>
      <c r="E119" s="180" t="str">
        <f>StockValueR!E154</f>
        <v>19 MPH</v>
      </c>
      <c r="F119" s="427"/>
      <c r="G119" s="328"/>
      <c r="I119" s="429">
        <f>StockValueR!I154</f>
        <v>0</v>
      </c>
      <c r="J119" s="429">
        <f>StockValueR!J154</f>
        <v>0</v>
      </c>
      <c r="K119" s="429">
        <f>StockValueR!K154</f>
        <v>3.3896005528049372E-3</v>
      </c>
      <c r="L119" s="429">
        <f>StockValueR!L154</f>
        <v>3.272698325556875E-3</v>
      </c>
      <c r="M119" s="429">
        <f>StockValueR!M154</f>
        <v>3.1598278803794903E-3</v>
      </c>
      <c r="N119" s="429">
        <f>StockValueR!N154</f>
        <v>3.0508501671704189E-3</v>
      </c>
      <c r="O119" s="429">
        <f>StockValueR!O154</f>
        <v>2.9456309314562844E-3</v>
      </c>
      <c r="P119" s="429">
        <f>StockValueR!P154</f>
        <v>2.8440405489986616E-3</v>
      </c>
      <c r="Q119" s="429">
        <f>StockValueR!Q154</f>
        <v>2.7459538661042371E-3</v>
      </c>
      <c r="R119" s="429">
        <f>StockValueR!R154</f>
        <v>2.6512500454424263E-3</v>
      </c>
      <c r="S119" s="429">
        <f>StockValueR!S154</f>
        <v>2.5598124171805157E-3</v>
      </c>
      <c r="T119" s="429">
        <f>StockValueR!T154</f>
        <v>2.4715283352529215E-3</v>
      </c>
      <c r="U119" s="429">
        <f>StockValueR!U154</f>
        <v>2.3862890385875162E-3</v>
      </c>
      <c r="V119" s="429">
        <f>StockValueR!V154</f>
        <v>2.3039895171180404E-3</v>
      </c>
      <c r="W119" s="429">
        <f>StockValueR!W154</f>
        <v>2.2245283824175511E-3</v>
      </c>
      <c r="X119" s="429">
        <f>StockValueR!X154</f>
        <v>2.147807742793527E-3</v>
      </c>
      <c r="Y119" s="429">
        <f>StockValueR!Y154</f>
        <v>2.0737330826907543E-3</v>
      </c>
      <c r="Z119" s="429">
        <f>StockValueR!Z154</f>
        <v>1.9997049970701176E-3</v>
      </c>
      <c r="AA119" s="429">
        <f>StockValueR!AA154</f>
        <v>1.9257251694503479E-3</v>
      </c>
      <c r="AB119" s="429">
        <f>StockValueR!AB154</f>
        <v>1.8517954116865634E-3</v>
      </c>
      <c r="AC119" s="429">
        <f>StockValueR!AC154</f>
        <v>1.7779176793794383E-3</v>
      </c>
      <c r="AD119" s="429">
        <f>StockValueR!AD154</f>
        <v>1.7040940898756058E-3</v>
      </c>
      <c r="AE119" s="429">
        <f>StockValueR!AE154</f>
        <v>1.6303269434321745E-3</v>
      </c>
      <c r="AF119" s="429">
        <f>StockValueR!AF154</f>
        <v>1.5566187482783374E-3</v>
      </c>
      <c r="AG119" s="429">
        <f>StockValueR!AG154</f>
        <v>1.4829722505222544E-3</v>
      </c>
      <c r="AH119" s="429">
        <f>StockValueR!AH154</f>
        <v>1.4093904701445773E-3</v>
      </c>
      <c r="AI119" s="429">
        <f>StockValueR!AI154</f>
        <v>1.3358767447254726E-3</v>
      </c>
      <c r="AJ119" s="429">
        <f>StockValueR!AJ154</f>
        <v>1.2624347831219696E-3</v>
      </c>
      <c r="AK119" s="429">
        <f>StockValueR!AK154</f>
        <v>1.1890687321284717E-3</v>
      </c>
      <c r="AL119" s="429">
        <f>StockValueR!AL154</f>
        <v>1.11578326034527E-3</v>
      </c>
      <c r="AM119" s="429">
        <f>StockValueR!AM154</f>
        <v>1.1668418403591194E-3</v>
      </c>
      <c r="AN119" s="429">
        <f>StockValueR!AN154</f>
        <v>1.1668418403591194E-3</v>
      </c>
      <c r="AO119" s="429">
        <f>StockValueR!AO154</f>
        <v>1.1668418403591194E-3</v>
      </c>
      <c r="AP119" s="429">
        <f>StockValueR!AP154</f>
        <v>1.1668418403591194E-3</v>
      </c>
      <c r="AQ119" s="429">
        <f>StockValueR!AQ154</f>
        <v>1.1668418403591194E-3</v>
      </c>
      <c r="AR119" s="429">
        <f>StockValueR!AR154</f>
        <v>1.1668418403591194E-3</v>
      </c>
      <c r="AS119" s="429">
        <f>StockValueR!AS154</f>
        <v>1.1668418403591194E-3</v>
      </c>
      <c r="AT119" s="429">
        <f>StockValueR!AT154</f>
        <v>1.1668418403591194E-3</v>
      </c>
      <c r="AU119" s="429">
        <f>StockValueR!AU154</f>
        <v>1.1668418403591194E-3</v>
      </c>
      <c r="AV119" s="429">
        <f>StockValueR!AV154</f>
        <v>1.1668418403591194E-3</v>
      </c>
      <c r="AW119" s="429">
        <f>StockValueR!AW154</f>
        <v>1.1668418403591194E-3</v>
      </c>
      <c r="AX119" s="429">
        <f>StockValueR!AX154</f>
        <v>1.1668418403591194E-3</v>
      </c>
      <c r="AY119" s="429">
        <f>StockValueR!AY154</f>
        <v>1.1668418403591194E-3</v>
      </c>
      <c r="AZ119" s="429">
        <f>StockValueR!AZ154</f>
        <v>1.1668418403591194E-3</v>
      </c>
    </row>
    <row r="120" spans="1:52" x14ac:dyDescent="0.25">
      <c r="A120" s="422"/>
      <c r="B120" s="281"/>
      <c r="C120" s="281"/>
      <c r="D120" s="281"/>
      <c r="E120" s="180" t="str">
        <f>StockValueR!E155</f>
        <v>20 MPH</v>
      </c>
      <c r="F120" s="427"/>
      <c r="G120" s="328"/>
      <c r="I120" s="429">
        <f>StockValueR!I155</f>
        <v>0</v>
      </c>
      <c r="J120" s="429">
        <f>StockValueR!J155</f>
        <v>0</v>
      </c>
      <c r="K120" s="429">
        <f>StockValueR!K155</f>
        <v>2.6743842463337201E-3</v>
      </c>
      <c r="L120" s="429">
        <f>StockValueR!L155</f>
        <v>2.5821487542622939E-3</v>
      </c>
      <c r="M120" s="429">
        <f>StockValueR!M155</f>
        <v>2.4930943256484921E-3</v>
      </c>
      <c r="N120" s="429">
        <f>StockValueR!N155</f>
        <v>2.4071112503959709E-3</v>
      </c>
      <c r="O120" s="429">
        <f>StockValueR!O155</f>
        <v>2.3240936021446754E-3</v>
      </c>
      <c r="P120" s="429">
        <f>StockValueR!P155</f>
        <v>2.2439391077754625E-3</v>
      </c>
      <c r="Q120" s="429">
        <f>StockValueR!Q155</f>
        <v>2.1665490214153142E-3</v>
      </c>
      <c r="R120" s="429">
        <f>StockValueR!R155</f>
        <v>2.0918280027879209E-3</v>
      </c>
      <c r="S120" s="429">
        <f>StockValueR!S155</f>
        <v>2.0196839997597723E-3</v>
      </c>
      <c r="T120" s="429">
        <f>StockValueR!T155</f>
        <v>1.9500281349370541E-3</v>
      </c>
      <c r="U120" s="429">
        <f>StockValueR!U155</f>
        <v>1.8827745961736489E-3</v>
      </c>
      <c r="V120" s="429">
        <f>StockValueR!V155</f>
        <v>1.8178405308553521E-3</v>
      </c>
      <c r="W120" s="429">
        <f>StockValueR!W155</f>
        <v>1.7551459438300649E-3</v>
      </c>
      <c r="X120" s="429">
        <f>StockValueR!X155</f>
        <v>1.6946135988582223E-3</v>
      </c>
      <c r="Y120" s="429">
        <f>StockValueR!Y155</f>
        <v>1.6361689234620472E-3</v>
      </c>
      <c r="Z120" s="429">
        <f>StockValueR!Z155</f>
        <v>1.577760995186769E-3</v>
      </c>
      <c r="AA120" s="429">
        <f>StockValueR!AA155</f>
        <v>1.5193911423234065E-3</v>
      </c>
      <c r="AB120" s="429">
        <f>StockValueR!AB155</f>
        <v>1.4610607944199876E-3</v>
      </c>
      <c r="AC120" s="429">
        <f>StockValueR!AC155</f>
        <v>1.4027714944393344E-3</v>
      </c>
      <c r="AD120" s="429">
        <f>StockValueR!AD155</f>
        <v>1.3445249129613254E-3</v>
      </c>
      <c r="AE120" s="429">
        <f>StockValueR!AE155</f>
        <v>1.2863228648816326E-3</v>
      </c>
      <c r="AF120" s="429">
        <f>StockValueR!AF155</f>
        <v>1.2281673291852538E-3</v>
      </c>
      <c r="AG120" s="429">
        <f>StockValueR!AG155</f>
        <v>1.1700604725429469E-3</v>
      </c>
      <c r="AH120" s="429">
        <f>StockValueR!AH155</f>
        <v>1.1120046777100118E-3</v>
      </c>
      <c r="AI120" s="429">
        <f>StockValueR!AI155</f>
        <v>1.0540025780267719E-3</v>
      </c>
      <c r="AJ120" s="429">
        <f>StockValueR!AJ155</f>
        <v>9.9605709976983655E-4</v>
      </c>
      <c r="AK120" s="429">
        <f>StockValueR!AK155</f>
        <v>9.3817151474703472E-4</v>
      </c>
      <c r="AL120" s="429">
        <f>StockValueR!AL155</f>
        <v>8.8034950646940981E-4</v>
      </c>
      <c r="AM120" s="429">
        <f>StockValueR!AM155</f>
        <v>9.1921860594417902E-4</v>
      </c>
      <c r="AN120" s="429">
        <f>StockValueR!AN155</f>
        <v>9.1921860594417902E-4</v>
      </c>
      <c r="AO120" s="429">
        <f>StockValueR!AO155</f>
        <v>9.1921860594417902E-4</v>
      </c>
      <c r="AP120" s="429">
        <f>StockValueR!AP155</f>
        <v>9.1921860594417902E-4</v>
      </c>
      <c r="AQ120" s="429">
        <f>StockValueR!AQ155</f>
        <v>9.1921860594417902E-4</v>
      </c>
      <c r="AR120" s="429">
        <f>StockValueR!AR155</f>
        <v>9.1921860594417902E-4</v>
      </c>
      <c r="AS120" s="429">
        <f>StockValueR!AS155</f>
        <v>9.1921860594417902E-4</v>
      </c>
      <c r="AT120" s="429">
        <f>StockValueR!AT155</f>
        <v>9.1921860594417902E-4</v>
      </c>
      <c r="AU120" s="429">
        <f>StockValueR!AU155</f>
        <v>9.1921860594417902E-4</v>
      </c>
      <c r="AV120" s="429">
        <f>StockValueR!AV155</f>
        <v>9.1921860594417902E-4</v>
      </c>
      <c r="AW120" s="429">
        <f>StockValueR!AW155</f>
        <v>9.1921860594417902E-4</v>
      </c>
      <c r="AX120" s="429">
        <f>StockValueR!AX155</f>
        <v>9.1921860594417902E-4</v>
      </c>
      <c r="AY120" s="429">
        <f>StockValueR!AY155</f>
        <v>9.1921860594417902E-4</v>
      </c>
      <c r="AZ120" s="429">
        <f>StockValueR!AZ155</f>
        <v>9.1921860594417902E-4</v>
      </c>
    </row>
    <row r="121" spans="1:52" x14ac:dyDescent="0.25">
      <c r="A121" s="422"/>
      <c r="B121" s="281"/>
      <c r="C121" s="281"/>
      <c r="D121" s="281"/>
      <c r="E121" s="180" t="str">
        <f>StockValueR!E156</f>
        <v>21 MPH</v>
      </c>
      <c r="F121" s="427"/>
      <c r="G121" s="328"/>
      <c r="I121" s="429">
        <f>StockValueR!I156</f>
        <v>0</v>
      </c>
      <c r="J121" s="429">
        <f>StockValueR!J156</f>
        <v>0</v>
      </c>
      <c r="K121" s="429">
        <f>StockValueR!K156</f>
        <v>2.5968791917510359E-3</v>
      </c>
      <c r="L121" s="429">
        <f>StockValueR!L156</f>
        <v>2.507316732493521E-3</v>
      </c>
      <c r="M121" s="429">
        <f>StockValueR!M156</f>
        <v>2.4208431478104312E-3</v>
      </c>
      <c r="N121" s="429">
        <f>StockValueR!N156</f>
        <v>2.3373519070614109E-3</v>
      </c>
      <c r="O121" s="429">
        <f>StockValueR!O156</f>
        <v>2.2567401536877358E-3</v>
      </c>
      <c r="P121" s="429">
        <f>StockValueR!P156</f>
        <v>2.17890857849876E-3</v>
      </c>
      <c r="Q121" s="429">
        <f>StockValueR!Q156</f>
        <v>2.1037612973285259E-3</v>
      </c>
      <c r="R121" s="429">
        <f>StockValueR!R156</f>
        <v>2.0312057329118093E-3</v>
      </c>
      <c r="S121" s="429">
        <f>StockValueR!S156</f>
        <v>1.9611525008340859E-3</v>
      </c>
      <c r="T121" s="429">
        <f>StockValueR!T156</f>
        <v>1.8935152994149118E-3</v>
      </c>
      <c r="U121" s="429">
        <f>StockValueR!U156</f>
        <v>1.8282108033890571E-3</v>
      </c>
      <c r="V121" s="429">
        <f>StockValueR!V156</f>
        <v>1.765158561254422E-3</v>
      </c>
      <c r="W121" s="429">
        <f>StockValueR!W156</f>
        <v>1.7042808961602654E-3</v>
      </c>
      <c r="X121" s="429">
        <f>StockValueR!X156</f>
        <v>1.6455028102136515E-3</v>
      </c>
      <c r="Y121" s="429">
        <f>StockValueR!Y156</f>
        <v>1.5887518920862224E-3</v>
      </c>
      <c r="Z121" s="429">
        <f>StockValueR!Z156</f>
        <v>1.5320366561289024E-3</v>
      </c>
      <c r="AA121" s="429">
        <f>StockValueR!AA156</f>
        <v>1.4753583921381409E-3</v>
      </c>
      <c r="AB121" s="429">
        <f>StockValueR!AB156</f>
        <v>1.4187184882329168E-3</v>
      </c>
      <c r="AC121" s="429">
        <f>StockValueR!AC156</f>
        <v>1.3621184426601822E-3</v>
      </c>
      <c r="AD121" s="429">
        <f>StockValueR!AD156</f>
        <v>1.3055598775855365E-3</v>
      </c>
      <c r="AE121" s="429">
        <f>StockValueR!AE156</f>
        <v>1.2490445553080258E-3</v>
      </c>
      <c r="AF121" s="429">
        <f>StockValueR!AF156</f>
        <v>1.1925743974606274E-3</v>
      </c>
      <c r="AG121" s="429">
        <f>StockValueR!AG156</f>
        <v>1.1361515079228472E-3</v>
      </c>
      <c r="AH121" s="429">
        <f>StockValueR!AH156</f>
        <v>1.0797782003964898E-3</v>
      </c>
      <c r="AI121" s="429">
        <f>StockValueR!AI156</f>
        <v>1.0234570319062983E-3</v>
      </c>
      <c r="AJ121" s="429">
        <f>StockValueR!AJ156</f>
        <v>9.6719084392385521E-4</v>
      </c>
      <c r="AK121" s="429">
        <f>StockValueR!AK156</f>
        <v>9.1098281343828685E-4</v>
      </c>
      <c r="AL121" s="429">
        <f>StockValueR!AL156</f>
        <v>8.5483651721055952E-4</v>
      </c>
      <c r="AM121" s="429">
        <f>StockValueR!AM156</f>
        <v>8.9257916984789259E-4</v>
      </c>
      <c r="AN121" s="429">
        <f>StockValueR!AN156</f>
        <v>8.9257916984789259E-4</v>
      </c>
      <c r="AO121" s="429">
        <f>StockValueR!AO156</f>
        <v>8.9257916984789259E-4</v>
      </c>
      <c r="AP121" s="429">
        <f>StockValueR!AP156</f>
        <v>8.9257916984789259E-4</v>
      </c>
      <c r="AQ121" s="429">
        <f>StockValueR!AQ156</f>
        <v>8.9257916984789259E-4</v>
      </c>
      <c r="AR121" s="429">
        <f>StockValueR!AR156</f>
        <v>8.9257916984789259E-4</v>
      </c>
      <c r="AS121" s="429">
        <f>StockValueR!AS156</f>
        <v>8.9257916984789259E-4</v>
      </c>
      <c r="AT121" s="429">
        <f>StockValueR!AT156</f>
        <v>8.9257916984789259E-4</v>
      </c>
      <c r="AU121" s="429">
        <f>StockValueR!AU156</f>
        <v>8.9257916984789259E-4</v>
      </c>
      <c r="AV121" s="429">
        <f>StockValueR!AV156</f>
        <v>8.9257916984789259E-4</v>
      </c>
      <c r="AW121" s="429">
        <f>StockValueR!AW156</f>
        <v>8.9257916984789259E-4</v>
      </c>
      <c r="AX121" s="429">
        <f>StockValueR!AX156</f>
        <v>8.9257916984789259E-4</v>
      </c>
      <c r="AY121" s="429">
        <f>StockValueR!AY156</f>
        <v>8.9257916984789259E-4</v>
      </c>
      <c r="AZ121" s="429">
        <f>StockValueR!AZ156</f>
        <v>8.9257916984789259E-4</v>
      </c>
    </row>
    <row r="122" spans="1:52" x14ac:dyDescent="0.25">
      <c r="A122" s="422"/>
      <c r="B122" s="281"/>
      <c r="C122" s="281"/>
      <c r="D122" s="281"/>
      <c r="E122" s="180" t="str">
        <f>StockValueR!E157</f>
        <v>22 MPH</v>
      </c>
      <c r="F122" s="427"/>
      <c r="G122" s="328"/>
      <c r="I122" s="429">
        <f>StockValueR!I157</f>
        <v>0</v>
      </c>
      <c r="J122" s="429">
        <f>StockValueR!J157</f>
        <v>0</v>
      </c>
      <c r="K122" s="429">
        <f>StockValueR!K157</f>
        <v>2.5216202741975015E-3</v>
      </c>
      <c r="L122" s="429">
        <f>StockValueR!L157</f>
        <v>2.4346533818645336E-3</v>
      </c>
      <c r="M122" s="429">
        <f>StockValueR!M157</f>
        <v>2.3506858469048561E-3</v>
      </c>
      <c r="N122" s="429">
        <f>StockValueR!N157</f>
        <v>2.2696142259918035E-3</v>
      </c>
      <c r="O122" s="429">
        <f>StockValueR!O157</f>
        <v>2.1913386434035337E-3</v>
      </c>
      <c r="P122" s="429">
        <f>StockValueR!P157</f>
        <v>2.1157626679816997E-3</v>
      </c>
      <c r="Q122" s="429">
        <f>StockValueR!Q157</f>
        <v>2.0427931943336358E-3</v>
      </c>
      <c r="R122" s="429">
        <f>StockValueR!R157</f>
        <v>1.9723403281316967E-3</v>
      </c>
      <c r="S122" s="429">
        <f>StockValueR!S157</f>
        <v>1.9043172753684531E-3</v>
      </c>
      <c r="T122" s="429">
        <f>StockValueR!T157</f>
        <v>1.8386402354313098E-3</v>
      </c>
      <c r="U122" s="429">
        <f>StockValueR!U157</f>
        <v>1.7752282978648153E-3</v>
      </c>
      <c r="V122" s="429">
        <f>StockValueR!V157</f>
        <v>1.7140033426934897E-3</v>
      </c>
      <c r="W122" s="429">
        <f>StockValueR!W157</f>
        <v>1.6548899441823633E-3</v>
      </c>
      <c r="X122" s="429">
        <f>StockValueR!X157</f>
        <v>1.5978152779166732E-3</v>
      </c>
      <c r="Y122" s="429">
        <f>StockValueR!Y157</f>
        <v>1.5427090310862403E-3</v>
      </c>
      <c r="Z122" s="429">
        <f>StockValueR!Z157</f>
        <v>1.4876374323379593E-3</v>
      </c>
      <c r="AA122" s="429">
        <f>StockValueR!AA157</f>
        <v>1.4326017340893038E-3</v>
      </c>
      <c r="AB122" s="429">
        <f>StockValueR!AB157</f>
        <v>1.3776032842308385E-3</v>
      </c>
      <c r="AC122" s="429">
        <f>StockValueR!AC157</f>
        <v>1.322643537589535E-3</v>
      </c>
      <c r="AD122" s="429">
        <f>StockValueR!AD157</f>
        <v>1.267724069319785E-3</v>
      </c>
      <c r="AE122" s="429">
        <f>StockValueR!AE157</f>
        <v>1.212846590648286E-3</v>
      </c>
      <c r="AF122" s="429">
        <f>StockValueR!AF157</f>
        <v>1.1580129675180866E-3</v>
      </c>
      <c r="AG122" s="429">
        <f>StockValueR!AG157</f>
        <v>1.103225242837164E-3</v>
      </c>
      <c r="AH122" s="429">
        <f>StockValueR!AH157</f>
        <v>1.0484856632550338E-3</v>
      </c>
      <c r="AI122" s="429">
        <f>StockValueR!AI157</f>
        <v>9.9379671169252471E-4</v>
      </c>
      <c r="AJ122" s="429">
        <f>StockValueR!AJ157</f>
        <v>9.39161147273886E-4</v>
      </c>
      <c r="AK122" s="429">
        <f>StockValueR!AK157</f>
        <v>8.8458205491743699E-4</v>
      </c>
      <c r="AL122" s="429">
        <f>StockValueR!AL157</f>
        <v>8.300629077277401E-4</v>
      </c>
      <c r="AM122" s="429">
        <f>StockValueR!AM157</f>
        <v>8.6671175854629483E-4</v>
      </c>
      <c r="AN122" s="429">
        <f>StockValueR!AN157</f>
        <v>8.6671175854629483E-4</v>
      </c>
      <c r="AO122" s="429">
        <f>StockValueR!AO157</f>
        <v>8.6671175854629483E-4</v>
      </c>
      <c r="AP122" s="429">
        <f>StockValueR!AP157</f>
        <v>8.6671175854629483E-4</v>
      </c>
      <c r="AQ122" s="429">
        <f>StockValueR!AQ157</f>
        <v>8.6671175854629483E-4</v>
      </c>
      <c r="AR122" s="429">
        <f>StockValueR!AR157</f>
        <v>8.6671175854629483E-4</v>
      </c>
      <c r="AS122" s="429">
        <f>StockValueR!AS157</f>
        <v>8.6671175854629483E-4</v>
      </c>
      <c r="AT122" s="429">
        <f>StockValueR!AT157</f>
        <v>8.6671175854629483E-4</v>
      </c>
      <c r="AU122" s="429">
        <f>StockValueR!AU157</f>
        <v>8.6671175854629483E-4</v>
      </c>
      <c r="AV122" s="429">
        <f>StockValueR!AV157</f>
        <v>8.6671175854629483E-4</v>
      </c>
      <c r="AW122" s="429">
        <f>StockValueR!AW157</f>
        <v>8.6671175854629483E-4</v>
      </c>
      <c r="AX122" s="429">
        <f>StockValueR!AX157</f>
        <v>8.6671175854629483E-4</v>
      </c>
      <c r="AY122" s="429">
        <f>StockValueR!AY157</f>
        <v>8.6671175854629483E-4</v>
      </c>
      <c r="AZ122" s="429">
        <f>StockValueR!AZ157</f>
        <v>8.6671175854629483E-4</v>
      </c>
    </row>
    <row r="123" spans="1:52" x14ac:dyDescent="0.25">
      <c r="A123" s="422"/>
      <c r="B123" s="281"/>
      <c r="C123" s="281"/>
      <c r="D123" s="281"/>
      <c r="E123" s="180" t="str">
        <f>StockValueR!E158</f>
        <v>23 MPH</v>
      </c>
      <c r="F123" s="427"/>
      <c r="G123" s="328"/>
      <c r="I123" s="429">
        <f>StockValueR!I158</f>
        <v>0</v>
      </c>
      <c r="J123" s="429">
        <f>StockValueR!J158</f>
        <v>0</v>
      </c>
      <c r="K123" s="429">
        <f>StockValueR!K158</f>
        <v>2.4485423994469288E-3</v>
      </c>
      <c r="L123" s="429">
        <f>StockValueR!L158</f>
        <v>2.3640958531511444E-3</v>
      </c>
      <c r="M123" s="429">
        <f>StockValueR!M158</f>
        <v>2.2825617412828366E-3</v>
      </c>
      <c r="N123" s="429">
        <f>StockValueR!N158</f>
        <v>2.2038396183570634E-3</v>
      </c>
      <c r="O123" s="429">
        <f>StockValueR!O158</f>
        <v>2.1278325031026525E-3</v>
      </c>
      <c r="P123" s="429">
        <f>StockValueR!P158</f>
        <v>2.0544467589866749E-3</v>
      </c>
      <c r="Q123" s="429">
        <f>StockValueR!Q158</f>
        <v>1.9835919788594525E-3</v>
      </c>
      <c r="R123" s="429">
        <f>StockValueR!R158</f>
        <v>1.9151808735779845E-3</v>
      </c>
      <c r="S123" s="429">
        <f>StockValueR!S158</f>
        <v>1.8491291644705838E-3</v>
      </c>
      <c r="T123" s="429">
        <f>StockValueR!T158</f>
        <v>1.7853554795102488E-3</v>
      </c>
      <c r="U123" s="429">
        <f>StockValueR!U158</f>
        <v>1.7237812530688564E-3</v>
      </c>
      <c r="V123" s="429">
        <f>StockValueR!V158</f>
        <v>1.6643306291286846E-3</v>
      </c>
      <c r="W123" s="429">
        <f>StockValueR!W158</f>
        <v>1.606930367832023E-3</v>
      </c>
      <c r="X123" s="429">
        <f>StockValueR!X158</f>
        <v>1.5515097552537473E-3</v>
      </c>
      <c r="Y123" s="429">
        <f>StockValueR!Y158</f>
        <v>1.4980005162857017E-3</v>
      </c>
      <c r="Z123" s="429">
        <f>StockValueR!Z158</f>
        <v>1.4445249212802606E-3</v>
      </c>
      <c r="AA123" s="429">
        <f>StockValueR!AA158</f>
        <v>1.3910841863591845E-3</v>
      </c>
      <c r="AB123" s="429">
        <f>StockValueR!AB158</f>
        <v>1.3376796203504642E-3</v>
      </c>
      <c r="AC123" s="429">
        <f>StockValueR!AC158</f>
        <v>1.2843126359194242E-3</v>
      </c>
      <c r="AD123" s="429">
        <f>StockValueR!AD158</f>
        <v>1.2309847625716582E-3</v>
      </c>
      <c r="AE123" s="429">
        <f>StockValueR!AE158</f>
        <v>1.1776976619416188E-3</v>
      </c>
      <c r="AF123" s="429">
        <f>StockValueR!AF158</f>
        <v>1.1244531458963489E-3</v>
      </c>
      <c r="AG123" s="429">
        <f>StockValueR!AG158</f>
        <v>1.0712531981392835E-3</v>
      </c>
      <c r="AH123" s="429">
        <f>StockValueR!AH158</f>
        <v>1.0181000002108601E-3</v>
      </c>
      <c r="AI123" s="429">
        <f>StockValueR!AI158</f>
        <v>9.6499596307556262E-4</v>
      </c>
      <c r="AJ123" s="429">
        <f>StockValueR!AJ158</f>
        <v>9.1194376589677636E-4</v>
      </c>
      <c r="AK123" s="429">
        <f>StockValueR!AK158</f>
        <v>8.5894640419027378E-4</v>
      </c>
      <c r="AL123" s="429">
        <f>StockValueR!AL158</f>
        <v>8.0600725040823014E-4</v>
      </c>
      <c r="AM123" s="429">
        <f>StockValueR!AM158</f>
        <v>8.4159399835694525E-4</v>
      </c>
      <c r="AN123" s="429">
        <f>StockValueR!AN158</f>
        <v>8.4159399835694525E-4</v>
      </c>
      <c r="AO123" s="429">
        <f>StockValueR!AO158</f>
        <v>8.4159399835694525E-4</v>
      </c>
      <c r="AP123" s="429">
        <f>StockValueR!AP158</f>
        <v>8.4159399835694525E-4</v>
      </c>
      <c r="AQ123" s="429">
        <f>StockValueR!AQ158</f>
        <v>8.4159399835694525E-4</v>
      </c>
      <c r="AR123" s="429">
        <f>StockValueR!AR158</f>
        <v>8.4159399835694525E-4</v>
      </c>
      <c r="AS123" s="429">
        <f>StockValueR!AS158</f>
        <v>8.4159399835694525E-4</v>
      </c>
      <c r="AT123" s="429">
        <f>StockValueR!AT158</f>
        <v>8.4159399835694525E-4</v>
      </c>
      <c r="AU123" s="429">
        <f>StockValueR!AU158</f>
        <v>8.4159399835694525E-4</v>
      </c>
      <c r="AV123" s="429">
        <f>StockValueR!AV158</f>
        <v>8.4159399835694525E-4</v>
      </c>
      <c r="AW123" s="429">
        <f>StockValueR!AW158</f>
        <v>8.4159399835694525E-4</v>
      </c>
      <c r="AX123" s="429">
        <f>StockValueR!AX158</f>
        <v>8.4159399835694525E-4</v>
      </c>
      <c r="AY123" s="429">
        <f>StockValueR!AY158</f>
        <v>8.4159399835694525E-4</v>
      </c>
      <c r="AZ123" s="429">
        <f>StockValueR!AZ158</f>
        <v>8.4159399835694525E-4</v>
      </c>
    </row>
    <row r="124" spans="1:52" x14ac:dyDescent="0.25">
      <c r="A124" s="422"/>
      <c r="B124" s="281"/>
      <c r="C124" s="281"/>
      <c r="D124" s="281"/>
      <c r="E124" s="180" t="str">
        <f>StockValueR!E159</f>
        <v>24 MPH</v>
      </c>
      <c r="F124" s="427"/>
      <c r="G124" s="328"/>
      <c r="I124" s="429">
        <f>StockValueR!I159</f>
        <v>0</v>
      </c>
      <c r="J124" s="429">
        <f>StockValueR!J159</f>
        <v>0</v>
      </c>
      <c r="K124" s="429">
        <f>StockValueR!K159</f>
        <v>2.3775823597378593E-3</v>
      </c>
      <c r="L124" s="429">
        <f>StockValueR!L159</f>
        <v>2.295583118532563E-3</v>
      </c>
      <c r="M124" s="429">
        <f>StockValueR!M159</f>
        <v>2.2164119078813735E-3</v>
      </c>
      <c r="N124" s="429">
        <f>StockValueR!N159</f>
        <v>2.1399711932620514E-3</v>
      </c>
      <c r="O124" s="429">
        <f>StockValueR!O159</f>
        <v>2.0661668039713985E-3</v>
      </c>
      <c r="P124" s="429">
        <f>StockValueR!P159</f>
        <v>1.994907817112198E-3</v>
      </c>
      <c r="Q124" s="429">
        <f>StockValueR!Q159</f>
        <v>1.9261064455812656E-3</v>
      </c>
      <c r="R124" s="429">
        <f>StockValueR!R159</f>
        <v>1.8596779299206311E-3</v>
      </c>
      <c r="S124" s="429">
        <f>StockValueR!S159</f>
        <v>1.7955404338986037E-3</v>
      </c>
      <c r="T124" s="429">
        <f>StockValueR!T159</f>
        <v>1.733614943692095E-3</v>
      </c>
      <c r="U124" s="429">
        <f>StockValueR!U159</f>
        <v>1.6738251705459869E-3</v>
      </c>
      <c r="V124" s="429">
        <f>StockValueR!V159</f>
        <v>1.6160974567896358E-3</v>
      </c>
      <c r="W124" s="429">
        <f>StockValueR!W159</f>
        <v>1.5603606850947234E-3</v>
      </c>
      <c r="X124" s="429">
        <f>StockValueR!X159</f>
        <v>1.5065461908626702E-3</v>
      </c>
      <c r="Y124" s="429">
        <f>StockValueR!Y159</f>
        <v>1.4545876776336734E-3</v>
      </c>
      <c r="Z124" s="429">
        <f>StockValueR!Z159</f>
        <v>1.4026618333476436E-3</v>
      </c>
      <c r="AA124" s="429">
        <f>StockValueR!AA159</f>
        <v>1.3507698388824968E-3</v>
      </c>
      <c r="AB124" s="429">
        <f>StockValueR!AB159</f>
        <v>1.2989129651357035E-3</v>
      </c>
      <c r="AC124" s="429">
        <f>StockValueR!AC159</f>
        <v>1.2470925838328085E-3</v>
      </c>
      <c r="AD124" s="429">
        <f>StockValueR!AD159</f>
        <v>1.1953101801535327E-3</v>
      </c>
      <c r="AE124" s="429">
        <f>StockValueR!AE159</f>
        <v>1.1435673675772933E-3</v>
      </c>
      <c r="AF124" s="429">
        <f>StockValueR!AF159</f>
        <v>1.0918659054622783E-3</v>
      </c>
      <c r="AG124" s="429">
        <f>StockValueR!AG159</f>
        <v>1.0402077200231596E-3</v>
      </c>
      <c r="AH124" s="429">
        <f>StockValueR!AH159</f>
        <v>9.8859492957819109E-4</v>
      </c>
      <c r="AI124" s="429">
        <f>StockValueR!AI159</f>
        <v>9.3702987522084516E-4</v>
      </c>
      <c r="AJ124" s="429">
        <f>StockValueR!AJ159</f>
        <v>8.8551515847095014E-4</v>
      </c>
      <c r="AK124" s="429">
        <f>StockValueR!AK159</f>
        <v>8.3405368803266444E-4</v>
      </c>
      <c r="AL124" s="429">
        <f>StockValueR!AL159</f>
        <v>7.8264873862273496E-4</v>
      </c>
      <c r="AM124" s="429">
        <f>StockValueR!AM159</f>
        <v>8.1720416399842539E-4</v>
      </c>
      <c r="AN124" s="429">
        <f>StockValueR!AN159</f>
        <v>8.1720416399842539E-4</v>
      </c>
      <c r="AO124" s="429">
        <f>StockValueR!AO159</f>
        <v>8.1720416399842539E-4</v>
      </c>
      <c r="AP124" s="429">
        <f>StockValueR!AP159</f>
        <v>8.1720416399842539E-4</v>
      </c>
      <c r="AQ124" s="429">
        <f>StockValueR!AQ159</f>
        <v>8.1720416399842539E-4</v>
      </c>
      <c r="AR124" s="429">
        <f>StockValueR!AR159</f>
        <v>8.1720416399842539E-4</v>
      </c>
      <c r="AS124" s="429">
        <f>StockValueR!AS159</f>
        <v>8.1720416399842539E-4</v>
      </c>
      <c r="AT124" s="429">
        <f>StockValueR!AT159</f>
        <v>8.1720416399842539E-4</v>
      </c>
      <c r="AU124" s="429">
        <f>StockValueR!AU159</f>
        <v>8.1720416399842539E-4</v>
      </c>
      <c r="AV124" s="429">
        <f>StockValueR!AV159</f>
        <v>8.1720416399842539E-4</v>
      </c>
      <c r="AW124" s="429">
        <f>StockValueR!AW159</f>
        <v>8.1720416399842539E-4</v>
      </c>
      <c r="AX124" s="429">
        <f>StockValueR!AX159</f>
        <v>8.1720416399842539E-4</v>
      </c>
      <c r="AY124" s="429">
        <f>StockValueR!AY159</f>
        <v>8.1720416399842539E-4</v>
      </c>
      <c r="AZ124" s="429">
        <f>StockValueR!AZ159</f>
        <v>8.1720416399842539E-4</v>
      </c>
    </row>
    <row r="125" spans="1:52" x14ac:dyDescent="0.25">
      <c r="A125" s="422"/>
      <c r="B125" s="281"/>
      <c r="C125" s="281"/>
      <c r="D125" s="281"/>
      <c r="E125" s="180" t="str">
        <f>StockValueR!E160</f>
        <v>25 MPH</v>
      </c>
      <c r="F125" s="427"/>
      <c r="G125" s="328"/>
      <c r="I125" s="429">
        <f>StockValueR!I160</f>
        <v>0</v>
      </c>
      <c r="J125" s="429">
        <f>StockValueR!J160</f>
        <v>0</v>
      </c>
      <c r="K125" s="429">
        <f>StockValueR!K160</f>
        <v>1.98769148776451E-3</v>
      </c>
      <c r="L125" s="429">
        <f>StockValueR!L160</f>
        <v>1.9191389965839785E-3</v>
      </c>
      <c r="M125" s="429">
        <f>StockValueR!M160</f>
        <v>1.852950777764618E-3</v>
      </c>
      <c r="N125" s="429">
        <f>StockValueR!N160</f>
        <v>1.7890452911070642E-3</v>
      </c>
      <c r="O125" s="429">
        <f>StockValueR!O160</f>
        <v>1.7273438086108435E-3</v>
      </c>
      <c r="P125" s="429">
        <f>StockValueR!P160</f>
        <v>1.6677703174858619E-3</v>
      </c>
      <c r="Q125" s="429">
        <f>StockValueR!Q160</f>
        <v>1.6102514265088799E-3</v>
      </c>
      <c r="R125" s="429">
        <f>StockValueR!R160</f>
        <v>1.5547162756096139E-3</v>
      </c>
      <c r="S125" s="429">
        <f>StockValueR!S160</f>
        <v>1.5010964485750757E-3</v>
      </c>
      <c r="T125" s="429">
        <f>StockValueR!T160</f>
        <v>1.4493258887646079E-3</v>
      </c>
      <c r="U125" s="429">
        <f>StockValueR!U160</f>
        <v>1.3993408177317822E-3</v>
      </c>
      <c r="V125" s="429">
        <f>StockValueR!V160</f>
        <v>1.351079656652905E-3</v>
      </c>
      <c r="W125" s="429">
        <f>StockValueR!W160</f>
        <v>1.3044829504653365E-3</v>
      </c>
      <c r="X125" s="429">
        <f>StockValueR!X160</f>
        <v>1.2594932946221639E-3</v>
      </c>
      <c r="Y125" s="429">
        <f>StockValueR!Y160</f>
        <v>1.2160552643729978E-3</v>
      </c>
      <c r="Z125" s="429">
        <f>StockValueR!Z160</f>
        <v>1.1726445458085709E-3</v>
      </c>
      <c r="AA125" s="429">
        <f>StockValueR!AA160</f>
        <v>1.1292621261590292E-3</v>
      </c>
      <c r="AB125" s="429">
        <f>StockValueR!AB160</f>
        <v>1.0859090679121027E-3</v>
      </c>
      <c r="AC125" s="429">
        <f>StockValueR!AC160</f>
        <v>1.0425865178491755E-3</v>
      </c>
      <c r="AD125" s="429">
        <f>StockValueR!AD160</f>
        <v>9.9929571760088028E-4</v>
      </c>
      <c r="AE125" s="429">
        <f>StockValueR!AE160</f>
        <v>9.5603801605815663E-4</v>
      </c>
      <c r="AF125" s="429">
        <f>StockValueR!AF160</f>
        <v>9.1281488406859857E-4</v>
      </c>
      <c r="AG125" s="429">
        <f>StockValueR!AG160</f>
        <v>8.6962793197411126E-4</v>
      </c>
      <c r="AH125" s="429">
        <f>StockValueR!AH160</f>
        <v>8.2647893071783165E-4</v>
      </c>
      <c r="AI125" s="429">
        <f>StockValueR!AI160</f>
        <v>7.8336983748603659E-4</v>
      </c>
      <c r="AJ125" s="429">
        <f>StockValueR!AJ160</f>
        <v>7.4030282718501143E-4</v>
      </c>
      <c r="AK125" s="429">
        <f>StockValueR!AK160</f>
        <v>6.9728033153135791E-4</v>
      </c>
      <c r="AL125" s="429">
        <f>StockValueR!AL160</f>
        <v>6.5430508823322551E-4</v>
      </c>
      <c r="AM125" s="429">
        <f>StockValueR!AM160</f>
        <v>6.7968932164566098E-4</v>
      </c>
      <c r="AN125" s="429">
        <f>StockValueR!AN160</f>
        <v>6.7968932164566098E-4</v>
      </c>
      <c r="AO125" s="429">
        <f>StockValueR!AO160</f>
        <v>6.7968932164566098E-4</v>
      </c>
      <c r="AP125" s="429">
        <f>StockValueR!AP160</f>
        <v>6.7968932164566098E-4</v>
      </c>
      <c r="AQ125" s="429">
        <f>StockValueR!AQ160</f>
        <v>6.7968932164566098E-4</v>
      </c>
      <c r="AR125" s="429">
        <f>StockValueR!AR160</f>
        <v>6.7968932164566098E-4</v>
      </c>
      <c r="AS125" s="429">
        <f>StockValueR!AS160</f>
        <v>6.7968932164566098E-4</v>
      </c>
      <c r="AT125" s="429">
        <f>StockValueR!AT160</f>
        <v>6.7968932164566098E-4</v>
      </c>
      <c r="AU125" s="429">
        <f>StockValueR!AU160</f>
        <v>6.7968932164566098E-4</v>
      </c>
      <c r="AV125" s="429">
        <f>StockValueR!AV160</f>
        <v>6.7968932164566098E-4</v>
      </c>
      <c r="AW125" s="429">
        <f>StockValueR!AW160</f>
        <v>6.7968932164566098E-4</v>
      </c>
      <c r="AX125" s="429">
        <f>StockValueR!AX160</f>
        <v>6.7968932164566098E-4</v>
      </c>
      <c r="AY125" s="429">
        <f>StockValueR!AY160</f>
        <v>6.7968932164566098E-4</v>
      </c>
      <c r="AZ125" s="429">
        <f>StockValueR!AZ160</f>
        <v>6.7968932164566098E-4</v>
      </c>
    </row>
    <row r="126" spans="1:52" x14ac:dyDescent="0.25">
      <c r="A126" s="422"/>
      <c r="B126" s="281"/>
      <c r="C126" s="281"/>
      <c r="D126" s="281"/>
      <c r="E126" s="180" t="str">
        <f>StockValueR!E161</f>
        <v>26 MPH</v>
      </c>
      <c r="F126" s="427"/>
      <c r="G126" s="328"/>
      <c r="I126" s="429">
        <f>StockValueR!I161</f>
        <v>0</v>
      </c>
      <c r="J126" s="429">
        <f>StockValueR!J161</f>
        <v>0</v>
      </c>
      <c r="K126" s="429">
        <f>StockValueR!K161</f>
        <v>1.930087148573566E-3</v>
      </c>
      <c r="L126" s="429">
        <f>StockValueR!L161</f>
        <v>1.8635213444511899E-3</v>
      </c>
      <c r="M126" s="429">
        <f>StockValueR!M161</f>
        <v>1.7992512948400716E-3</v>
      </c>
      <c r="N126" s="429">
        <f>StockValueR!N161</f>
        <v>1.7371978226184825E-3</v>
      </c>
      <c r="O126" s="429">
        <f>StockValueR!O161</f>
        <v>1.6772844813645899E-3</v>
      </c>
      <c r="P126" s="429">
        <f>StockValueR!P161</f>
        <v>1.6194374611787235E-3</v>
      </c>
      <c r="Q126" s="429">
        <f>StockValueR!Q161</f>
        <v>1.5635854977536885E-3</v>
      </c>
      <c r="R126" s="429">
        <f>StockValueR!R161</f>
        <v>1.5096597845811088E-3</v>
      </c>
      <c r="S126" s="429">
        <f>StockValueR!S161</f>
        <v>1.4575938881856414E-3</v>
      </c>
      <c r="T126" s="429">
        <f>StockValueR!T161</f>
        <v>1.4073236662826328E-3</v>
      </c>
      <c r="U126" s="429">
        <f>StockValueR!U161</f>
        <v>1.3587871887583986E-3</v>
      </c>
      <c r="V126" s="429">
        <f>StockValueR!V161</f>
        <v>1.3119246613757713E-3</v>
      </c>
      <c r="W126" s="429">
        <f>StockValueR!W161</f>
        <v>1.2666783521109307E-3</v>
      </c>
      <c r="X126" s="429">
        <f>StockValueR!X161</f>
        <v>1.222992520030765E-3</v>
      </c>
      <c r="Y126" s="429">
        <f>StockValueR!Y161</f>
        <v>1.180813346623147E-3</v>
      </c>
      <c r="Z126" s="429">
        <f>StockValueR!Z161</f>
        <v>1.1386606933933563E-3</v>
      </c>
      <c r="AA126" s="429">
        <f>StockValueR!AA161</f>
        <v>1.0965355189610927E-3</v>
      </c>
      <c r="AB126" s="429">
        <f>StockValueR!AB161</f>
        <v>1.0544388550226356E-3</v>
      </c>
      <c r="AC126" s="429">
        <f>StockValueR!AC161</f>
        <v>1.0123718151250451E-3</v>
      </c>
      <c r="AD126" s="429">
        <f>StockValueR!AD161</f>
        <v>9.7033560491584833E-4</v>
      </c>
      <c r="AE126" s="429">
        <f>StockValueR!AE161</f>
        <v>9.2833153419441994E-4</v>
      </c>
      <c r="AF126" s="429">
        <f>StockValueR!AF161</f>
        <v>8.8636103118242102E-4</v>
      </c>
      <c r="AG126" s="429">
        <f>StockValueR!AG161</f>
        <v>8.4442565955320588E-4</v>
      </c>
      <c r="AH126" s="429">
        <f>StockValueR!AH161</f>
        <v>8.0252713892705295E-4</v>
      </c>
      <c r="AI126" s="429">
        <f>StockValueR!AI161</f>
        <v>7.6066736976995687E-4</v>
      </c>
      <c r="AJ126" s="429">
        <f>StockValueR!AJ161</f>
        <v>7.1884846395828088E-4</v>
      </c>
      <c r="AK126" s="429">
        <f>StockValueR!AK161</f>
        <v>6.7707278273620758E-4</v>
      </c>
      <c r="AL126" s="429">
        <f>StockValueR!AL161</f>
        <v>6.3534298447167205E-4</v>
      </c>
      <c r="AM126" s="429">
        <f>StockValueR!AM161</f>
        <v>6.5999156951986537E-4</v>
      </c>
      <c r="AN126" s="429">
        <f>StockValueR!AN161</f>
        <v>6.5999156951986537E-4</v>
      </c>
      <c r="AO126" s="429">
        <f>StockValueR!AO161</f>
        <v>6.5999156951986537E-4</v>
      </c>
      <c r="AP126" s="429">
        <f>StockValueR!AP161</f>
        <v>6.5999156951986537E-4</v>
      </c>
      <c r="AQ126" s="429">
        <f>StockValueR!AQ161</f>
        <v>6.5999156951986537E-4</v>
      </c>
      <c r="AR126" s="429">
        <f>StockValueR!AR161</f>
        <v>6.5999156951986537E-4</v>
      </c>
      <c r="AS126" s="429">
        <f>StockValueR!AS161</f>
        <v>6.5999156951986537E-4</v>
      </c>
      <c r="AT126" s="429">
        <f>StockValueR!AT161</f>
        <v>6.5999156951986537E-4</v>
      </c>
      <c r="AU126" s="429">
        <f>StockValueR!AU161</f>
        <v>6.5999156951986537E-4</v>
      </c>
      <c r="AV126" s="429">
        <f>StockValueR!AV161</f>
        <v>6.5999156951986537E-4</v>
      </c>
      <c r="AW126" s="429">
        <f>StockValueR!AW161</f>
        <v>6.5999156951986537E-4</v>
      </c>
      <c r="AX126" s="429">
        <f>StockValueR!AX161</f>
        <v>6.5999156951986537E-4</v>
      </c>
      <c r="AY126" s="429">
        <f>StockValueR!AY161</f>
        <v>6.5999156951986537E-4</v>
      </c>
      <c r="AZ126" s="429">
        <f>StockValueR!AZ161</f>
        <v>6.5999156951986537E-4</v>
      </c>
    </row>
    <row r="127" spans="1:52" x14ac:dyDescent="0.25">
      <c r="A127" s="422"/>
      <c r="B127" s="281"/>
      <c r="C127" s="281"/>
      <c r="D127" s="281"/>
      <c r="E127" s="180" t="str">
        <f>StockValueR!E162</f>
        <v>27 MPH</v>
      </c>
      <c r="F127" s="427"/>
      <c r="G127" s="328"/>
      <c r="I127" s="429">
        <f>StockValueR!I162</f>
        <v>0</v>
      </c>
      <c r="J127" s="429">
        <f>StockValueR!J162</f>
        <v>0</v>
      </c>
      <c r="K127" s="429">
        <f>StockValueR!K162</f>
        <v>1.8741522132685125E-3</v>
      </c>
      <c r="L127" s="429">
        <f>StockValueR!L162</f>
        <v>1.8095155209739964E-3</v>
      </c>
      <c r="M127" s="429">
        <f>StockValueR!M162</f>
        <v>1.7471080510239609E-3</v>
      </c>
      <c r="N127" s="429">
        <f>StockValueR!N162</f>
        <v>1.6868529208910871E-3</v>
      </c>
      <c r="O127" s="429">
        <f>StockValueR!O162</f>
        <v>1.6286758996108407E-3</v>
      </c>
      <c r="P127" s="429">
        <f>StockValueR!P162</f>
        <v>1.5725053163330579E-3</v>
      </c>
      <c r="Q127" s="429">
        <f>StockValueR!Q162</f>
        <v>1.5182719720274488E-3</v>
      </c>
      <c r="R127" s="429">
        <f>StockValueR!R162</f>
        <v>1.4659090542342469E-3</v>
      </c>
      <c r="S127" s="429">
        <f>StockValueR!S162</f>
        <v>1.4153520547549798E-3</v>
      </c>
      <c r="T127" s="429">
        <f>StockValueR!T162</f>
        <v>1.3665386901819594E-3</v>
      </c>
      <c r="U127" s="429">
        <f>StockValueR!U162</f>
        <v>1.3194088251685953E-3</v>
      </c>
      <c r="V127" s="429">
        <f>StockValueR!V162</f>
        <v>1.2739043983459948E-3</v>
      </c>
      <c r="W127" s="429">
        <f>StockValueR!W162</f>
        <v>1.2299693507945913E-3</v>
      </c>
      <c r="X127" s="429">
        <f>StockValueR!X162</f>
        <v>1.1875495569826755E-3</v>
      </c>
      <c r="Y127" s="429">
        <f>StockValueR!Y162</f>
        <v>1.1465927580867573E-3</v>
      </c>
      <c r="Z127" s="429">
        <f>StockValueR!Z162</f>
        <v>1.1056617108000388E-3</v>
      </c>
      <c r="AA127" s="429">
        <f>StockValueR!AA162</f>
        <v>1.0647573459609194E-3</v>
      </c>
      <c r="AB127" s="429">
        <f>StockValueR!AB162</f>
        <v>1.0238806653665802E-3</v>
      </c>
      <c r="AC127" s="429">
        <f>StockValueR!AC162</f>
        <v>9.8303275029290572E-4</v>
      </c>
      <c r="AD127" s="429">
        <f>StockValueR!AD162</f>
        <v>9.4221477144712615E-4</v>
      </c>
      <c r="AE127" s="429">
        <f>StockValueR!AE162</f>
        <v>9.0142800066994556E-4</v>
      </c>
      <c r="AF127" s="429">
        <f>StockValueR!AF162</f>
        <v>8.60673824792414E-4</v>
      </c>
      <c r="AG127" s="429">
        <f>StockValueR!AG162</f>
        <v>8.1995376217181384E-4</v>
      </c>
      <c r="AH127" s="429">
        <f>StockValueR!AH162</f>
        <v>7.7926948259292837E-4</v>
      </c>
      <c r="AI127" s="429">
        <f>StockValueR!AI162</f>
        <v>7.3862283144525323E-4</v>
      </c>
      <c r="AJ127" s="429">
        <f>StockValueR!AJ162</f>
        <v>6.9801585940187005E-4</v>
      </c>
      <c r="AK127" s="429">
        <f>StockValueR!AK162</f>
        <v>6.5745085927686956E-4</v>
      </c>
      <c r="AL127" s="429">
        <f>StockValueR!AL162</f>
        <v>6.1693041239729342E-4</v>
      </c>
      <c r="AM127" s="429">
        <f>StockValueR!AM162</f>
        <v>6.4086466855570027E-4</v>
      </c>
      <c r="AN127" s="429">
        <f>StockValueR!AN162</f>
        <v>6.4086466855570027E-4</v>
      </c>
      <c r="AO127" s="429">
        <f>StockValueR!AO162</f>
        <v>6.4086466855570027E-4</v>
      </c>
      <c r="AP127" s="429">
        <f>StockValueR!AP162</f>
        <v>6.4086466855570027E-4</v>
      </c>
      <c r="AQ127" s="429">
        <f>StockValueR!AQ162</f>
        <v>6.4086466855570027E-4</v>
      </c>
      <c r="AR127" s="429">
        <f>StockValueR!AR162</f>
        <v>6.4086466855570027E-4</v>
      </c>
      <c r="AS127" s="429">
        <f>StockValueR!AS162</f>
        <v>6.4086466855570027E-4</v>
      </c>
      <c r="AT127" s="429">
        <f>StockValueR!AT162</f>
        <v>6.4086466855570027E-4</v>
      </c>
      <c r="AU127" s="429">
        <f>StockValueR!AU162</f>
        <v>6.4086466855570027E-4</v>
      </c>
      <c r="AV127" s="429">
        <f>StockValueR!AV162</f>
        <v>6.4086466855570027E-4</v>
      </c>
      <c r="AW127" s="429">
        <f>StockValueR!AW162</f>
        <v>6.4086466855570027E-4</v>
      </c>
      <c r="AX127" s="429">
        <f>StockValueR!AX162</f>
        <v>6.4086466855570027E-4</v>
      </c>
      <c r="AY127" s="429">
        <f>StockValueR!AY162</f>
        <v>6.4086466855570027E-4</v>
      </c>
      <c r="AZ127" s="429">
        <f>StockValueR!AZ162</f>
        <v>6.4086466855570027E-4</v>
      </c>
    </row>
    <row r="128" spans="1:52" x14ac:dyDescent="0.25">
      <c r="A128" s="422"/>
      <c r="B128" s="281"/>
      <c r="C128" s="281"/>
      <c r="D128" s="281"/>
      <c r="E128" s="180" t="str">
        <f>StockValueR!E163</f>
        <v>28 MPH</v>
      </c>
      <c r="F128" s="427"/>
      <c r="G128" s="328"/>
      <c r="I128" s="429">
        <f>StockValueR!I163</f>
        <v>0</v>
      </c>
      <c r="J128" s="429">
        <f>StockValueR!J163</f>
        <v>0</v>
      </c>
      <c r="K128" s="429">
        <f>StockValueR!K163</f>
        <v>1.8198383016513752E-3</v>
      </c>
      <c r="L128" s="429">
        <f>StockValueR!L163</f>
        <v>1.7570748145147187E-3</v>
      </c>
      <c r="M128" s="429">
        <f>StockValueR!M163</f>
        <v>1.6964759456927654E-3</v>
      </c>
      <c r="N128" s="429">
        <f>StockValueR!N163</f>
        <v>1.63796704075406E-3</v>
      </c>
      <c r="O128" s="429">
        <f>StockValueR!O163</f>
        <v>1.5814760199862549E-3</v>
      </c>
      <c r="P128" s="429">
        <f>StockValueR!P163</f>
        <v>1.5269332895979191E-3</v>
      </c>
      <c r="Q128" s="429">
        <f>StockValueR!Q163</f>
        <v>1.4742716559828623E-3</v>
      </c>
      <c r="R128" s="429">
        <f>StockValueR!R163</f>
        <v>1.4234262429413558E-3</v>
      </c>
      <c r="S128" s="429">
        <f>StockValueR!S163</f>
        <v>1.3743344117562667E-3</v>
      </c>
      <c r="T128" s="429">
        <f>StockValueR!T163</f>
        <v>1.3269356840256458E-3</v>
      </c>
      <c r="U128" s="429">
        <f>StockValueR!U163</f>
        <v>1.2811716671567071E-3</v>
      </c>
      <c r="V128" s="429">
        <f>StockValueR!V163</f>
        <v>1.2369859824294036E-3</v>
      </c>
      <c r="W128" s="429">
        <f>StockValueR!W163</f>
        <v>1.1943241955409854E-3</v>
      </c>
      <c r="X128" s="429">
        <f>StockValueR!X163</f>
        <v>1.1531337495459682E-3</v>
      </c>
      <c r="Y128" s="429">
        <f>StockValueR!Y163</f>
        <v>1.1133639001089067E-3</v>
      </c>
      <c r="Z128" s="429">
        <f>StockValueR!Z163</f>
        <v>1.0736190559859379E-3</v>
      </c>
      <c r="AA128" s="429">
        <f>StockValueR!AA163</f>
        <v>1.0339001210392777E-3</v>
      </c>
      <c r="AB128" s="429">
        <f>StockValueR!AB163</f>
        <v>9.9420806803350082E-4</v>
      </c>
      <c r="AC128" s="429">
        <f>StockValueR!AC163</f>
        <v>9.5454394690855078E-4</v>
      </c>
      <c r="AD128" s="429">
        <f>StockValueR!AD163</f>
        <v>9.1490889444394998E-4</v>
      </c>
      <c r="AE128" s="429">
        <f>StockValueR!AE163</f>
        <v>8.753041456217933E-4</v>
      </c>
      <c r="AF128" s="429">
        <f>StockValueR!AF163</f>
        <v>8.3573104708204175E-4</v>
      </c>
      <c r="AG128" s="429">
        <f>StockValueR!AG163</f>
        <v>7.9619107317918897E-4</v>
      </c>
      <c r="AH128" s="429">
        <f>StockValueR!AH163</f>
        <v>7.5668584530678192E-4</v>
      </c>
      <c r="AI128" s="429">
        <f>StockValueR!AI163</f>
        <v>7.1721715537396307E-4</v>
      </c>
      <c r="AJ128" s="429">
        <f>StockValueR!AJ163</f>
        <v>6.777869946242354E-4</v>
      </c>
      <c r="AK128" s="429">
        <f>StockValueR!AK163</f>
        <v>6.3839758942473783E-4</v>
      </c>
      <c r="AL128" s="429">
        <f>StockValueR!AL163</f>
        <v>5.9905144629430378E-4</v>
      </c>
      <c r="AM128" s="429">
        <f>StockValueR!AM163</f>
        <v>6.2229207518785658E-4</v>
      </c>
      <c r="AN128" s="429">
        <f>StockValueR!AN163</f>
        <v>6.2229207518785658E-4</v>
      </c>
      <c r="AO128" s="429">
        <f>StockValueR!AO163</f>
        <v>6.2229207518785658E-4</v>
      </c>
      <c r="AP128" s="429">
        <f>StockValueR!AP163</f>
        <v>6.2229207518785658E-4</v>
      </c>
      <c r="AQ128" s="429">
        <f>StockValueR!AQ163</f>
        <v>6.2229207518785658E-4</v>
      </c>
      <c r="AR128" s="429">
        <f>StockValueR!AR163</f>
        <v>6.2229207518785658E-4</v>
      </c>
      <c r="AS128" s="429">
        <f>StockValueR!AS163</f>
        <v>6.2229207518785658E-4</v>
      </c>
      <c r="AT128" s="429">
        <f>StockValueR!AT163</f>
        <v>6.2229207518785658E-4</v>
      </c>
      <c r="AU128" s="429">
        <f>StockValueR!AU163</f>
        <v>6.2229207518785658E-4</v>
      </c>
      <c r="AV128" s="429">
        <f>StockValueR!AV163</f>
        <v>6.2229207518785658E-4</v>
      </c>
      <c r="AW128" s="429">
        <f>StockValueR!AW163</f>
        <v>6.2229207518785658E-4</v>
      </c>
      <c r="AX128" s="429">
        <f>StockValueR!AX163</f>
        <v>6.2229207518785658E-4</v>
      </c>
      <c r="AY128" s="429">
        <f>StockValueR!AY163</f>
        <v>6.2229207518785658E-4</v>
      </c>
      <c r="AZ128" s="429">
        <f>StockValueR!AZ163</f>
        <v>6.2229207518785658E-4</v>
      </c>
    </row>
    <row r="129" spans="1:52" x14ac:dyDescent="0.25">
      <c r="A129" s="422"/>
      <c r="B129" s="281"/>
      <c r="C129" s="281"/>
      <c r="D129" s="281"/>
      <c r="E129" s="180" t="str">
        <f>StockValueR!E164</f>
        <v>29 MPH</v>
      </c>
      <c r="F129" s="427"/>
      <c r="G129" s="328"/>
      <c r="I129" s="429">
        <f>StockValueR!I164</f>
        <v>0</v>
      </c>
      <c r="J129" s="429">
        <f>StockValueR!J164</f>
        <v>0</v>
      </c>
      <c r="K129" s="429">
        <f>StockValueR!K164</f>
        <v>1.7670984356076276E-3</v>
      </c>
      <c r="L129" s="429">
        <f>StockValueR!L164</f>
        <v>1.7061538671633747E-3</v>
      </c>
      <c r="M129" s="429">
        <f>StockValueR!M164</f>
        <v>1.6473111852626291E-3</v>
      </c>
      <c r="N129" s="429">
        <f>StockValueR!N164</f>
        <v>1.5904978989984143E-3</v>
      </c>
      <c r="O129" s="429">
        <f>StockValueR!O164</f>
        <v>1.5356440175661563E-3</v>
      </c>
      <c r="P129" s="429">
        <f>StockValueR!P164</f>
        <v>1.482681964038908E-3</v>
      </c>
      <c r="Q129" s="429">
        <f>StockValueR!Q164</f>
        <v>1.4315464921163393E-3</v>
      </c>
      <c r="R129" s="429">
        <f>StockValueR!R164</f>
        <v>1.3821746057449302E-3</v>
      </c>
      <c r="S129" s="429">
        <f>StockValueR!S164</f>
        <v>1.3345054815103402E-3</v>
      </c>
      <c r="T129" s="429">
        <f>StockValueR!T164</f>
        <v>1.2884803937063484E-3</v>
      </c>
      <c r="U129" s="429">
        <f>StockValueR!U164</f>
        <v>1.2440426419880559E-3</v>
      </c>
      <c r="V129" s="429">
        <f>StockValueR!V164</f>
        <v>1.2011374815202179E-3</v>
      </c>
      <c r="W129" s="429">
        <f>StockValueR!W164</f>
        <v>1.1597120555346561E-3</v>
      </c>
      <c r="X129" s="429">
        <f>StockValueR!X164</f>
        <v>1.1197153302136614E-3</v>
      </c>
      <c r="Y129" s="429">
        <f>StockValueR!Y164</f>
        <v>1.0810980318191775E-3</v>
      </c>
      <c r="Z129" s="429">
        <f>StockValueR!Z164</f>
        <v>1.0425050140717019E-3</v>
      </c>
      <c r="AA129" s="429">
        <f>StockValueR!AA164</f>
        <v>1.003937154639051E-3</v>
      </c>
      <c r="AB129" s="429">
        <f>StockValueR!AB164</f>
        <v>9.6539539809457312E-4</v>
      </c>
      <c r="AC129" s="429">
        <f>StockValueR!AC164</f>
        <v>9.2688076395040298E-4</v>
      </c>
      <c r="AD129" s="429">
        <f>StockValueR!AD164</f>
        <v>8.8839435604159771E-4</v>
      </c>
      <c r="AE129" s="429">
        <f>StockValueR!AE164</f>
        <v>8.4993737355982483E-4</v>
      </c>
      <c r="AF129" s="429">
        <f>StockValueR!AF164</f>
        <v>8.1151112411871498E-4</v>
      </c>
      <c r="AG129" s="429">
        <f>StockValueR!AG164</f>
        <v>7.7311703934519716E-4</v>
      </c>
      <c r="AH129" s="429">
        <f>StockValueR!AH164</f>
        <v>7.3475669364398517E-4</v>
      </c>
      <c r="AI129" s="429">
        <f>StockValueR!AI164</f>
        <v>6.9643182699375696E-4</v>
      </c>
      <c r="AJ129" s="429">
        <f>StockValueR!AJ164</f>
        <v>6.5814437293073712E-4</v>
      </c>
      <c r="AK129" s="429">
        <f>StockValueR!AK164</f>
        <v>6.198964933007802E-4</v>
      </c>
      <c r="AL129" s="429">
        <f>StockValueR!AL164</f>
        <v>5.8169062198249236E-4</v>
      </c>
      <c r="AM129" s="429">
        <f>StockValueR!AM164</f>
        <v>6.0425772529220279E-4</v>
      </c>
      <c r="AN129" s="429">
        <f>StockValueR!AN164</f>
        <v>6.0425772529220279E-4</v>
      </c>
      <c r="AO129" s="429">
        <f>StockValueR!AO164</f>
        <v>6.0425772529220279E-4</v>
      </c>
      <c r="AP129" s="429">
        <f>StockValueR!AP164</f>
        <v>6.0425772529220279E-4</v>
      </c>
      <c r="AQ129" s="429">
        <f>StockValueR!AQ164</f>
        <v>6.0425772529220279E-4</v>
      </c>
      <c r="AR129" s="429">
        <f>StockValueR!AR164</f>
        <v>6.0425772529220279E-4</v>
      </c>
      <c r="AS129" s="429">
        <f>StockValueR!AS164</f>
        <v>6.0425772529220279E-4</v>
      </c>
      <c r="AT129" s="429">
        <f>StockValueR!AT164</f>
        <v>6.0425772529220279E-4</v>
      </c>
      <c r="AU129" s="429">
        <f>StockValueR!AU164</f>
        <v>6.0425772529220279E-4</v>
      </c>
      <c r="AV129" s="429">
        <f>StockValueR!AV164</f>
        <v>6.0425772529220279E-4</v>
      </c>
      <c r="AW129" s="429">
        <f>StockValueR!AW164</f>
        <v>6.0425772529220279E-4</v>
      </c>
      <c r="AX129" s="429">
        <f>StockValueR!AX164</f>
        <v>6.0425772529220279E-4</v>
      </c>
      <c r="AY129" s="429">
        <f>StockValueR!AY164</f>
        <v>6.0425772529220279E-4</v>
      </c>
      <c r="AZ129" s="429">
        <f>StockValueR!AZ164</f>
        <v>6.0425772529220279E-4</v>
      </c>
    </row>
    <row r="130" spans="1:52" x14ac:dyDescent="0.25">
      <c r="A130" s="422"/>
      <c r="B130" s="281"/>
      <c r="C130" s="281"/>
      <c r="D130" s="281"/>
      <c r="E130" s="180" t="str">
        <f>StockValueR!E165</f>
        <v>30 MPH</v>
      </c>
      <c r="F130" s="427"/>
      <c r="G130" s="328"/>
      <c r="I130" s="429">
        <f>StockValueR!I165</f>
        <v>0</v>
      </c>
      <c r="J130" s="429">
        <f>StockValueR!J165</f>
        <v>0</v>
      </c>
      <c r="K130" s="429">
        <f>StockValueR!K165</f>
        <v>1.5488149310365E-3</v>
      </c>
      <c r="L130" s="429">
        <f>StockValueR!L165</f>
        <v>1.4953986325043939E-3</v>
      </c>
      <c r="M130" s="429">
        <f>StockValueR!M165</f>
        <v>1.4438245818042877E-3</v>
      </c>
      <c r="N130" s="429">
        <f>StockValueR!N165</f>
        <v>1.3940292425780327E-3</v>
      </c>
      <c r="O130" s="429">
        <f>StockValueR!O165</f>
        <v>1.3459512697409546E-3</v>
      </c>
      <c r="P130" s="429">
        <f>StockValueR!P165</f>
        <v>1.2995314339081245E-3</v>
      </c>
      <c r="Q130" s="429">
        <f>StockValueR!Q165</f>
        <v>1.2547125484270571E-3</v>
      </c>
      <c r="R130" s="429">
        <f>StockValueR!R165</f>
        <v>1.2114393989269378E-3</v>
      </c>
      <c r="S130" s="429">
        <f>StockValueR!S165</f>
        <v>1.1696586752975944E-3</v>
      </c>
      <c r="T130" s="429">
        <f>StockValueR!T165</f>
        <v>1.1293189060144096E-3</v>
      </c>
      <c r="U130" s="429">
        <f>StockValueR!U165</f>
        <v>1.0903703947282696E-3</v>
      </c>
      <c r="V130" s="429">
        <f>StockValueR!V165</f>
        <v>1.0527651590424296E-3</v>
      </c>
      <c r="W130" s="429">
        <f>StockValueR!W165</f>
        <v>1.0164568714008731E-3</v>
      </c>
      <c r="X130" s="429">
        <f>StockValueR!X165</f>
        <v>9.8140080201534357E-4</v>
      </c>
      <c r="Y130" s="429">
        <f>StockValueR!Y165</f>
        <v>9.4755376376073582E-4</v>
      </c>
      <c r="Z130" s="429">
        <f>StockValueR!Z165</f>
        <v>9.1372800684952371E-4</v>
      </c>
      <c r="AA130" s="429">
        <f>StockValueR!AA165</f>
        <v>8.7992430053427989E-4</v>
      </c>
      <c r="AB130" s="429">
        <f>StockValueR!AB165</f>
        <v>8.4614347270850325E-4</v>
      </c>
      <c r="AC130" s="429">
        <f>StockValueR!AC165</f>
        <v>8.1238641694755039E-4</v>
      </c>
      <c r="AD130" s="429">
        <f>StockValueR!AD165</f>
        <v>7.786541007335858E-4</v>
      </c>
      <c r="AE130" s="429">
        <f>StockValueR!AE165</f>
        <v>7.449475751263138E-4</v>
      </c>
      <c r="AF130" s="429">
        <f>StockValueR!AF165</f>
        <v>7.1126798621441516E-4</v>
      </c>
      <c r="AG130" s="429">
        <f>StockValueR!AG165</f>
        <v>6.776165887809395E-4</v>
      </c>
      <c r="AH130" s="429">
        <f>StockValueR!AH165</f>
        <v>6.4399476274987883E-4</v>
      </c>
      <c r="AI130" s="429">
        <f>StockValueR!AI165</f>
        <v>6.1040403316641584E-4</v>
      </c>
      <c r="AJ130" s="429">
        <f>StockValueR!AJ165</f>
        <v>5.7684609472379109E-4</v>
      </c>
      <c r="AK130" s="429">
        <f>StockValueR!AK165</f>
        <v>5.4332284222258307E-4</v>
      </c>
      <c r="AL130" s="429">
        <f>StockValueR!AL165</f>
        <v>5.0983640889286537E-4</v>
      </c>
      <c r="AM130" s="429">
        <f>StockValueR!AM165</f>
        <v>5.2936771004141498E-4</v>
      </c>
      <c r="AN130" s="429">
        <f>StockValueR!AN165</f>
        <v>5.2936771004141498E-4</v>
      </c>
      <c r="AO130" s="429">
        <f>StockValueR!AO165</f>
        <v>5.2936771004141498E-4</v>
      </c>
      <c r="AP130" s="429">
        <f>StockValueR!AP165</f>
        <v>5.2936771004141498E-4</v>
      </c>
      <c r="AQ130" s="429">
        <f>StockValueR!AQ165</f>
        <v>5.2936771004141498E-4</v>
      </c>
      <c r="AR130" s="429">
        <f>StockValueR!AR165</f>
        <v>5.2936771004141498E-4</v>
      </c>
      <c r="AS130" s="429">
        <f>StockValueR!AS165</f>
        <v>5.2936771004141498E-4</v>
      </c>
      <c r="AT130" s="429">
        <f>StockValueR!AT165</f>
        <v>5.2936771004141498E-4</v>
      </c>
      <c r="AU130" s="429">
        <f>StockValueR!AU165</f>
        <v>5.2936771004141498E-4</v>
      </c>
      <c r="AV130" s="429">
        <f>StockValueR!AV165</f>
        <v>5.2936771004141498E-4</v>
      </c>
      <c r="AW130" s="429">
        <f>StockValueR!AW165</f>
        <v>5.2936771004141498E-4</v>
      </c>
      <c r="AX130" s="429">
        <f>StockValueR!AX165</f>
        <v>5.2936771004141498E-4</v>
      </c>
      <c r="AY130" s="429">
        <f>StockValueR!AY165</f>
        <v>5.2936771004141498E-4</v>
      </c>
      <c r="AZ130" s="429">
        <f>StockValueR!AZ165</f>
        <v>5.2936771004141498E-4</v>
      </c>
    </row>
    <row r="131" spans="1:52" x14ac:dyDescent="0.25">
      <c r="A131" s="422"/>
      <c r="B131" s="281"/>
      <c r="C131" s="281"/>
      <c r="D131" s="281"/>
      <c r="E131" s="180" t="str">
        <f>StockValueR!E166</f>
        <v>31 MPH</v>
      </c>
      <c r="F131" s="427"/>
      <c r="G131" s="328"/>
      <c r="I131" s="429">
        <f>StockValueR!I166</f>
        <v>0</v>
      </c>
      <c r="J131" s="429">
        <f>StockValueR!J166</f>
        <v>0</v>
      </c>
      <c r="K131" s="429">
        <f>StockValueR!K166</f>
        <v>1.5039294640610558E-3</v>
      </c>
      <c r="L131" s="429">
        <f>StockValueR!L166</f>
        <v>1.4520611978055427E-3</v>
      </c>
      <c r="M131" s="429">
        <f>StockValueR!M166</f>
        <v>1.4019817900760723E-3</v>
      </c>
      <c r="N131" s="429">
        <f>StockValueR!N166</f>
        <v>1.3536295458313947E-3</v>
      </c>
      <c r="O131" s="429">
        <f>StockValueR!O166</f>
        <v>1.3069448977994827E-3</v>
      </c>
      <c r="P131" s="429">
        <f>StockValueR!P166</f>
        <v>1.2618703330939693E-3</v>
      </c>
      <c r="Q131" s="429">
        <f>StockValueR!Q166</f>
        <v>1.2183503223614752E-3</v>
      </c>
      <c r="R131" s="429">
        <f>StockValueR!R166</f>
        <v>1.1763312513725381E-3</v>
      </c>
      <c r="S131" s="429">
        <f>StockValueR!S166</f>
        <v>1.1357613549718682E-3</v>
      </c>
      <c r="T131" s="429">
        <f>StockValueR!T166</f>
        <v>1.0965906533065592E-3</v>
      </c>
      <c r="U131" s="429">
        <f>StockValueR!U166</f>
        <v>1.0587708902536938E-3</v>
      </c>
      <c r="V131" s="429">
        <f>StockValueR!V166</f>
        <v>1.0222554739714872E-3</v>
      </c>
      <c r="W131" s="429">
        <f>StockValueR!W166</f>
        <v>9.8699941950073267E-4</v>
      </c>
      <c r="X131" s="429">
        <f>StockValueR!X166</f>
        <v>9.5295929334583815E-4</v>
      </c>
      <c r="Y131" s="429">
        <f>StockValueR!Y166</f>
        <v>9.2009315996717782E-4</v>
      </c>
      <c r="Z131" s="429">
        <f>StockValueR!Z166</f>
        <v>8.8724769118744796E-4</v>
      </c>
      <c r="AA131" s="429">
        <f>StockValueR!AA166</f>
        <v>8.5442363396587935E-4</v>
      </c>
      <c r="AB131" s="429">
        <f>StockValueR!AB166</f>
        <v>8.2162179220318405E-4</v>
      </c>
      <c r="AC131" s="429">
        <f>StockValueR!AC166</f>
        <v>7.8884303357843746E-4</v>
      </c>
      <c r="AD131" s="429">
        <f>StockValueR!AD166</f>
        <v>7.5608829753566465E-4</v>
      </c>
      <c r="AE131" s="429">
        <f>StockValueR!AE166</f>
        <v>7.2335860467430998E-4</v>
      </c>
      <c r="AF131" s="429">
        <f>StockValueR!AF166</f>
        <v>6.9065506786880463E-4</v>
      </c>
      <c r="AG131" s="429">
        <f>StockValueR!AG166</f>
        <v>6.5797890553792907E-4</v>
      </c>
      <c r="AH131" s="429">
        <f>StockValueR!AH166</f>
        <v>6.253314576147559E-4</v>
      </c>
      <c r="AI131" s="429">
        <f>StockValueR!AI166</f>
        <v>5.927142049478607E-4</v>
      </c>
      <c r="AJ131" s="429">
        <f>StockValueR!AJ166</f>
        <v>5.6012879311738732E-4</v>
      </c>
      <c r="AK131" s="429">
        <f>StockValueR!AK166</f>
        <v>5.2757706201160223E-4</v>
      </c>
      <c r="AL131" s="429">
        <f>StockValueR!AL166</f>
        <v>4.9506108303845543E-4</v>
      </c>
      <c r="AM131" s="429">
        <f>StockValueR!AM166</f>
        <v>5.1402635686177516E-4</v>
      </c>
      <c r="AN131" s="429">
        <f>StockValueR!AN166</f>
        <v>5.1402635686177516E-4</v>
      </c>
      <c r="AO131" s="429">
        <f>StockValueR!AO166</f>
        <v>5.1402635686177516E-4</v>
      </c>
      <c r="AP131" s="429">
        <f>StockValueR!AP166</f>
        <v>5.1402635686177516E-4</v>
      </c>
      <c r="AQ131" s="429">
        <f>StockValueR!AQ166</f>
        <v>5.1402635686177516E-4</v>
      </c>
      <c r="AR131" s="429">
        <f>StockValueR!AR166</f>
        <v>5.1402635686177516E-4</v>
      </c>
      <c r="AS131" s="429">
        <f>StockValueR!AS166</f>
        <v>5.1402635686177516E-4</v>
      </c>
      <c r="AT131" s="429">
        <f>StockValueR!AT166</f>
        <v>5.1402635686177516E-4</v>
      </c>
      <c r="AU131" s="429">
        <f>StockValueR!AU166</f>
        <v>5.1402635686177516E-4</v>
      </c>
      <c r="AV131" s="429">
        <f>StockValueR!AV166</f>
        <v>5.1402635686177516E-4</v>
      </c>
      <c r="AW131" s="429">
        <f>StockValueR!AW166</f>
        <v>5.1402635686177516E-4</v>
      </c>
      <c r="AX131" s="429">
        <f>StockValueR!AX166</f>
        <v>5.1402635686177516E-4</v>
      </c>
      <c r="AY131" s="429">
        <f>StockValueR!AY166</f>
        <v>5.1402635686177516E-4</v>
      </c>
      <c r="AZ131" s="429">
        <f>StockValueR!AZ166</f>
        <v>5.1402635686177516E-4</v>
      </c>
    </row>
    <row r="132" spans="1:52" x14ac:dyDescent="0.25">
      <c r="A132" s="422"/>
      <c r="B132" s="281"/>
      <c r="C132" s="281"/>
      <c r="D132" s="281"/>
      <c r="E132" s="180" t="str">
        <f>StockValueR!E167</f>
        <v>32 MPH</v>
      </c>
      <c r="F132" s="427"/>
      <c r="G132" s="328"/>
      <c r="I132" s="429">
        <f>StockValueR!I167</f>
        <v>0</v>
      </c>
      <c r="J132" s="429">
        <f>StockValueR!J167</f>
        <v>0</v>
      </c>
      <c r="K132" s="429">
        <f>StockValueR!K167</f>
        <v>1.4603448014007248E-3</v>
      </c>
      <c r="L132" s="429">
        <f>StockValueR!L167</f>
        <v>1.4099797046365642E-3</v>
      </c>
      <c r="M132" s="429">
        <f>StockValueR!M167</f>
        <v>1.361351624342507E-3</v>
      </c>
      <c r="N132" s="429">
        <f>StockValueR!N167</f>
        <v>1.3144006534318751E-3</v>
      </c>
      <c r="O132" s="429">
        <f>StockValueR!O167</f>
        <v>1.2690689509233474E-3</v>
      </c>
      <c r="P132" s="429">
        <f>StockValueR!P167</f>
        <v>1.2253006706840922E-3</v>
      </c>
      <c r="Q132" s="429">
        <f>StockValueR!Q167</f>
        <v>1.1830418926304417E-3</v>
      </c>
      <c r="R132" s="429">
        <f>StockValueR!R167</f>
        <v>1.1422405563013523E-3</v>
      </c>
      <c r="S132" s="429">
        <f>StockValueR!S167</f>
        <v>1.1028463967228158E-3</v>
      </c>
      <c r="T132" s="429">
        <f>StockValueR!T167</f>
        <v>1.0648108824842103E-3</v>
      </c>
      <c r="U132" s="429">
        <f>StockValueR!U167</f>
        <v>1.0280871559503061E-3</v>
      </c>
      <c r="V132" s="429">
        <f>StockValueR!V167</f>
        <v>9.9262997553526853E-4</v>
      </c>
      <c r="W132" s="429">
        <f>StockValueR!W167</f>
        <v>9.5839565996754244E-4</v>
      </c>
      <c r="X132" s="429">
        <f>StockValueR!X167</f>
        <v>9.25342034476961E-4</v>
      </c>
      <c r="Y132" s="429">
        <f>StockValueR!Y167</f>
        <v>8.9342837883777543E-4</v>
      </c>
      <c r="Z132" s="429">
        <f>StockValueR!Z167</f>
        <v>8.6153478892663253E-4</v>
      </c>
      <c r="AA132" s="429">
        <f>StockValueR!AA167</f>
        <v>8.2966199005549363E-4</v>
      </c>
      <c r="AB132" s="429">
        <f>StockValueR!AB167</f>
        <v>7.9781076282760786E-4</v>
      </c>
      <c r="AC132" s="429">
        <f>StockValueR!AC167</f>
        <v>7.6598194977625677E-4</v>
      </c>
      <c r="AD132" s="429">
        <f>StockValueR!AD167</f>
        <v>7.3417646311988642E-4</v>
      </c>
      <c r="AE132" s="429">
        <f>StockValueR!AE167</f>
        <v>7.0239529388043515E-4</v>
      </c>
      <c r="AF132" s="429">
        <f>StockValueR!AF167</f>
        <v>6.7063952268065093E-4</v>
      </c>
      <c r="AG132" s="429">
        <f>StockValueR!AG167</f>
        <v>6.3891033262890057E-4</v>
      </c>
      <c r="AH132" s="429">
        <f>StockValueR!AH167</f>
        <v>6.0720902482629515E-4</v>
      </c>
      <c r="AI132" s="429">
        <f>StockValueR!AI167</f>
        <v>5.7553703720564394E-4</v>
      </c>
      <c r="AJ132" s="429">
        <f>StockValueR!AJ167</f>
        <v>5.4389596765731731E-4</v>
      </c>
      <c r="AK132" s="429">
        <f>StockValueR!AK167</f>
        <v>5.1228760274865724E-4</v>
      </c>
      <c r="AL132" s="429">
        <f>StockValueR!AL167</f>
        <v>4.8071395385712752E-4</v>
      </c>
      <c r="AM132" s="429">
        <f>StockValueR!AM167</f>
        <v>4.9912960412322395E-4</v>
      </c>
      <c r="AN132" s="429">
        <f>StockValueR!AN167</f>
        <v>4.9912960412322395E-4</v>
      </c>
      <c r="AO132" s="429">
        <f>StockValueR!AO167</f>
        <v>4.9912960412322395E-4</v>
      </c>
      <c r="AP132" s="429">
        <f>StockValueR!AP167</f>
        <v>4.9912960412322395E-4</v>
      </c>
      <c r="AQ132" s="429">
        <f>StockValueR!AQ167</f>
        <v>4.9912960412322395E-4</v>
      </c>
      <c r="AR132" s="429">
        <f>StockValueR!AR167</f>
        <v>4.9912960412322395E-4</v>
      </c>
      <c r="AS132" s="429">
        <f>StockValueR!AS167</f>
        <v>4.9912960412322395E-4</v>
      </c>
      <c r="AT132" s="429">
        <f>StockValueR!AT167</f>
        <v>4.9912960412322395E-4</v>
      </c>
      <c r="AU132" s="429">
        <f>StockValueR!AU167</f>
        <v>4.9912960412322395E-4</v>
      </c>
      <c r="AV132" s="429">
        <f>StockValueR!AV167</f>
        <v>4.9912960412322395E-4</v>
      </c>
      <c r="AW132" s="429">
        <f>StockValueR!AW167</f>
        <v>4.9912960412322395E-4</v>
      </c>
      <c r="AX132" s="429">
        <f>StockValueR!AX167</f>
        <v>4.9912960412322395E-4</v>
      </c>
      <c r="AY132" s="429">
        <f>StockValueR!AY167</f>
        <v>4.9912960412322395E-4</v>
      </c>
      <c r="AZ132" s="429">
        <f>StockValueR!AZ167</f>
        <v>4.9912960412322395E-4</v>
      </c>
    </row>
    <row r="133" spans="1:52" x14ac:dyDescent="0.25">
      <c r="A133" s="422"/>
      <c r="B133" s="281"/>
      <c r="C133" s="281"/>
      <c r="D133" s="281"/>
      <c r="E133" s="180" t="str">
        <f>StockValueR!E168</f>
        <v>33 MPH</v>
      </c>
      <c r="F133" s="427"/>
      <c r="G133" s="328"/>
      <c r="I133" s="429">
        <f>StockValueR!I168</f>
        <v>0</v>
      </c>
      <c r="J133" s="429">
        <f>StockValueR!J168</f>
        <v>0</v>
      </c>
      <c r="K133" s="429">
        <f>StockValueR!K168</f>
        <v>1.4180232450659294E-3</v>
      </c>
      <c r="L133" s="429">
        <f>StockValueR!L168</f>
        <v>1.3691177551548677E-3</v>
      </c>
      <c r="M133" s="429">
        <f>StockValueR!M168</f>
        <v>1.3218989420678727E-3</v>
      </c>
      <c r="N133" s="429">
        <f>StockValueR!N168</f>
        <v>1.2763086348569791E-3</v>
      </c>
      <c r="O133" s="429">
        <f>StockValueR!O168</f>
        <v>1.2322906688027647E-3</v>
      </c>
      <c r="P133" s="429">
        <f>StockValueR!P168</f>
        <v>1.1897908162225431E-3</v>
      </c>
      <c r="Q133" s="429">
        <f>StockValueR!Q168</f>
        <v>1.1487567196648803E-3</v>
      </c>
      <c r="R133" s="429">
        <f>StockValueR!R168</f>
        <v>1.1091378274081293E-3</v>
      </c>
      <c r="S133" s="429">
        <f>StockValueR!S168</f>
        <v>1.0708853311835252E-3</v>
      </c>
      <c r="T133" s="429">
        <f>StockValueR!T168</f>
        <v>1.0339521060461156E-3</v>
      </c>
      <c r="U133" s="429">
        <f>StockValueR!U168</f>
        <v>9.9829265231945346E-4</v>
      </c>
      <c r="V133" s="429">
        <f>StockValueR!V168</f>
        <v>9.6386303954253041E-4</v>
      </c>
      <c r="W133" s="429">
        <f>StockValueR!W168</f>
        <v>9.3062085234989287E-4</v>
      </c>
      <c r="X133" s="429">
        <f>StockValueR!X168</f>
        <v>8.9852513821827749E-4</v>
      </c>
      <c r="Y133" s="429">
        <f>StockValueR!Y168</f>
        <v>8.6753635701538093E-4</v>
      </c>
      <c r="Z133" s="429">
        <f>StockValueR!Z168</f>
        <v>8.3656706002523085E-4</v>
      </c>
      <c r="AA133" s="429">
        <f>StockValueR!AA168</f>
        <v>8.0561795153986839E-4</v>
      </c>
      <c r="AB133" s="429">
        <f>StockValueR!AB168</f>
        <v>7.7468978954025225E-4</v>
      </c>
      <c r="AC133" s="429">
        <f>StockValueR!AC168</f>
        <v>7.4378339214260867E-4</v>
      </c>
      <c r="AD133" s="429">
        <f>StockValueR!AD168</f>
        <v>7.1289964512881595E-4</v>
      </c>
      <c r="AE133" s="429">
        <f>StockValueR!AE168</f>
        <v>6.8203951080047815E-4</v>
      </c>
      <c r="AF133" s="429">
        <f>StockValueR!AF168</f>
        <v>6.5120403846333067E-4</v>
      </c>
      <c r="AG133" s="429">
        <f>StockValueR!AG168</f>
        <v>6.2039437693864091E-4</v>
      </c>
      <c r="AH133" s="429">
        <f>StockValueR!AH168</f>
        <v>5.8961178962092895E-4</v>
      </c>
      <c r="AI133" s="429">
        <f>StockValueR!AI168</f>
        <v>5.5885767277095923E-4</v>
      </c>
      <c r="AJ133" s="429">
        <f>StockValueR!AJ168</f>
        <v>5.2813357797140313E-4</v>
      </c>
      <c r="AK133" s="429">
        <f>StockValueR!AK168</f>
        <v>4.9744124001394627E-4</v>
      </c>
      <c r="AL133" s="429">
        <f>StockValueR!AL168</f>
        <v>4.6678261198528141E-4</v>
      </c>
      <c r="AM133" s="429">
        <f>StockValueR!AM168</f>
        <v>4.8466456707238248E-4</v>
      </c>
      <c r="AN133" s="429">
        <f>StockValueR!AN168</f>
        <v>4.8466456707238248E-4</v>
      </c>
      <c r="AO133" s="429">
        <f>StockValueR!AO168</f>
        <v>4.8466456707238248E-4</v>
      </c>
      <c r="AP133" s="429">
        <f>StockValueR!AP168</f>
        <v>4.8466456707238248E-4</v>
      </c>
      <c r="AQ133" s="429">
        <f>StockValueR!AQ168</f>
        <v>4.8466456707238248E-4</v>
      </c>
      <c r="AR133" s="429">
        <f>StockValueR!AR168</f>
        <v>4.8466456707238248E-4</v>
      </c>
      <c r="AS133" s="429">
        <f>StockValueR!AS168</f>
        <v>4.8466456707238248E-4</v>
      </c>
      <c r="AT133" s="429">
        <f>StockValueR!AT168</f>
        <v>4.8466456707238248E-4</v>
      </c>
      <c r="AU133" s="429">
        <f>StockValueR!AU168</f>
        <v>4.8466456707238248E-4</v>
      </c>
      <c r="AV133" s="429">
        <f>StockValueR!AV168</f>
        <v>4.8466456707238248E-4</v>
      </c>
      <c r="AW133" s="429">
        <f>StockValueR!AW168</f>
        <v>4.8466456707238248E-4</v>
      </c>
      <c r="AX133" s="429">
        <f>StockValueR!AX168</f>
        <v>4.8466456707238248E-4</v>
      </c>
      <c r="AY133" s="429">
        <f>StockValueR!AY168</f>
        <v>4.8466456707238248E-4</v>
      </c>
      <c r="AZ133" s="429">
        <f>StockValueR!AZ168</f>
        <v>4.8466456707238248E-4</v>
      </c>
    </row>
    <row r="134" spans="1:52" x14ac:dyDescent="0.25">
      <c r="A134" s="422"/>
      <c r="B134" s="281"/>
      <c r="C134" s="281"/>
      <c r="D134" s="281"/>
      <c r="E134" s="180" t="str">
        <f>StockValueR!E169</f>
        <v>34 MPH</v>
      </c>
      <c r="F134" s="427"/>
      <c r="G134" s="328"/>
      <c r="I134" s="429">
        <f>StockValueR!I169</f>
        <v>0</v>
      </c>
      <c r="J134" s="429">
        <f>StockValueR!J169</f>
        <v>0</v>
      </c>
      <c r="K134" s="429">
        <f>StockValueR!K169</f>
        <v>1.3769281895745519E-3</v>
      </c>
      <c r="L134" s="429">
        <f>StockValueR!L169</f>
        <v>1.3294400063463823E-3</v>
      </c>
      <c r="M134" s="429">
        <f>StockValueR!M169</f>
        <v>1.2835896191655202E-3</v>
      </c>
      <c r="N134" s="429">
        <f>StockValueR!N169</f>
        <v>1.2393205429085054E-3</v>
      </c>
      <c r="O134" s="429">
        <f>StockValueR!O169</f>
        <v>1.1965782405388673E-3</v>
      </c>
      <c r="P134" s="429">
        <f>StockValueR!P169</f>
        <v>1.1553100559205333E-3</v>
      </c>
      <c r="Q134" s="429">
        <f>StockValueR!Q169</f>
        <v>1.115465148948403E-3</v>
      </c>
      <c r="R134" s="429">
        <f>StockValueR!R169</f>
        <v>1.0769944329161697E-3</v>
      </c>
      <c r="S134" s="429">
        <f>StockValueR!S169</f>
        <v>1.0398505140442316E-3</v>
      </c>
      <c r="T134" s="429">
        <f>StockValueR!T169</f>
        <v>1.0039876330931944E-3</v>
      </c>
      <c r="U134" s="429">
        <f>StockValueR!U169</f>
        <v>9.6936160899103833E-4</v>
      </c>
      <c r="V134" s="429">
        <f>StockValueR!V169</f>
        <v>9.3592978440449747E-4</v>
      </c>
      <c r="W134" s="429">
        <f>StockValueR!W169</f>
        <v>9.0365097318759917E-4</v>
      </c>
      <c r="X134" s="429">
        <f>StockValueR!X169</f>
        <v>8.7248540964262862E-4</v>
      </c>
      <c r="Y134" s="429">
        <f>StockValueR!Y169</f>
        <v>8.4239469953100246E-4</v>
      </c>
      <c r="Z134" s="429">
        <f>StockValueR!Z169</f>
        <v>8.1232290896944407E-4</v>
      </c>
      <c r="AA134" s="429">
        <f>StockValueR!AA169</f>
        <v>7.8227072183924284E-4</v>
      </c>
      <c r="AB134" s="429">
        <f>StockValueR!AB169</f>
        <v>7.5223887415467271E-4</v>
      </c>
      <c r="AC134" s="429">
        <f>StockValueR!AC169</f>
        <v>7.2222816032252359E-4</v>
      </c>
      <c r="AD134" s="429">
        <f>StockValueR!AD169</f>
        <v>6.9223944045425172E-4</v>
      </c>
      <c r="AE134" s="429">
        <f>StockValueR!AE169</f>
        <v>6.6227364896345698E-4</v>
      </c>
      <c r="AF134" s="429">
        <f>StockValueR!AF169</f>
        <v>6.3233180474644589E-4</v>
      </c>
      <c r="AG134" s="429">
        <f>StockValueR!AG169</f>
        <v>6.0241502333104437E-4</v>
      </c>
      <c r="AH134" s="429">
        <f>StockValueR!AH169</f>
        <v>5.7252453149793825E-4</v>
      </c>
      <c r="AI134" s="429">
        <f>StockValueR!AI169</f>
        <v>5.4266168504352478E-4</v>
      </c>
      <c r="AJ134" s="429">
        <f>StockValueR!AJ169</f>
        <v>5.1282799058479766E-4</v>
      </c>
      <c r="AK134" s="429">
        <f>StockValueR!AK169</f>
        <v>4.8302513263827188E-4</v>
      </c>
      <c r="AL134" s="429">
        <f>StockValueR!AL169</f>
        <v>4.532550076891661E-4</v>
      </c>
      <c r="AM134" s="429">
        <f>StockValueR!AM169</f>
        <v>4.7061873436276571E-4</v>
      </c>
      <c r="AN134" s="429">
        <f>StockValueR!AN169</f>
        <v>4.7061873436276571E-4</v>
      </c>
      <c r="AO134" s="429">
        <f>StockValueR!AO169</f>
        <v>4.7061873436276571E-4</v>
      </c>
      <c r="AP134" s="429">
        <f>StockValueR!AP169</f>
        <v>4.7061873436276571E-4</v>
      </c>
      <c r="AQ134" s="429">
        <f>StockValueR!AQ169</f>
        <v>4.7061873436276571E-4</v>
      </c>
      <c r="AR134" s="429">
        <f>StockValueR!AR169</f>
        <v>4.7061873436276571E-4</v>
      </c>
      <c r="AS134" s="429">
        <f>StockValueR!AS169</f>
        <v>4.7061873436276571E-4</v>
      </c>
      <c r="AT134" s="429">
        <f>StockValueR!AT169</f>
        <v>4.7061873436276571E-4</v>
      </c>
      <c r="AU134" s="429">
        <f>StockValueR!AU169</f>
        <v>4.7061873436276571E-4</v>
      </c>
      <c r="AV134" s="429">
        <f>StockValueR!AV169</f>
        <v>4.7061873436276571E-4</v>
      </c>
      <c r="AW134" s="429">
        <f>StockValueR!AW169</f>
        <v>4.7061873436276571E-4</v>
      </c>
      <c r="AX134" s="429">
        <f>StockValueR!AX169</f>
        <v>4.7061873436276571E-4</v>
      </c>
      <c r="AY134" s="429">
        <f>StockValueR!AY169</f>
        <v>4.7061873436276571E-4</v>
      </c>
      <c r="AZ134" s="429">
        <f>StockValueR!AZ169</f>
        <v>4.7061873436276571E-4</v>
      </c>
    </row>
    <row r="135" spans="1:52" x14ac:dyDescent="0.25">
      <c r="A135" s="422"/>
      <c r="B135" s="281"/>
      <c r="C135" s="281"/>
      <c r="D135" s="281"/>
      <c r="E135" s="180" t="str">
        <f>StockValueR!E170</f>
        <v>35 MPH</v>
      </c>
      <c r="F135" s="427"/>
      <c r="G135" s="328"/>
      <c r="I135" s="429">
        <f>StockValueR!I170</f>
        <v>0</v>
      </c>
      <c r="J135" s="429">
        <f>StockValueR!J170</f>
        <v>0</v>
      </c>
      <c r="K135" s="429">
        <f>StockValueR!K170</f>
        <v>1.2751908044808099E-3</v>
      </c>
      <c r="L135" s="429">
        <f>StockValueR!L170</f>
        <v>1.2312113907157586E-3</v>
      </c>
      <c r="M135" s="429">
        <f>StockValueR!M170</f>
        <v>1.1887487608142054E-3</v>
      </c>
      <c r="N135" s="429">
        <f>StockValueR!N170</f>
        <v>1.1477506031809829E-3</v>
      </c>
      <c r="O135" s="429">
        <f>StockValueR!O170</f>
        <v>1.1081664103691979E-3</v>
      </c>
      <c r="P135" s="429">
        <f>StockValueR!P170</f>
        <v>1.0699474168578689E-3</v>
      </c>
      <c r="Q135" s="429">
        <f>StockValueR!Q170</f>
        <v>1.0330465389755204E-3</v>
      </c>
      <c r="R135" s="429">
        <f>StockValueR!R170</f>
        <v>9.9741831689572247E-4</v>
      </c>
      <c r="S135" s="429">
        <f>StockValueR!S170</f>
        <v>9.630188586331154E-4</v>
      </c>
      <c r="T135" s="429">
        <f>StockValueR!T170</f>
        <v>9.2980578597092888E-4</v>
      </c>
      <c r="U135" s="429">
        <f>StockValueR!U170</f>
        <v>8.9773818225337909E-4</v>
      </c>
      <c r="V135" s="429">
        <f>StockValueR!V170</f>
        <v>8.6677654197862711E-4</v>
      </c>
      <c r="W135" s="429">
        <f>StockValueR!W170</f>
        <v>8.3688272213020139E-4</v>
      </c>
      <c r="X135" s="429">
        <f>StockValueR!X170</f>
        <v>8.0801989518692534E-4</v>
      </c>
      <c r="Y135" s="429">
        <f>StockValueR!Y170</f>
        <v>7.8015250375346244E-4</v>
      </c>
      <c r="Z135" s="429">
        <f>StockValueR!Z170</f>
        <v>7.5230263395725989E-4</v>
      </c>
      <c r="AA135" s="429">
        <f>StockValueR!AA170</f>
        <v>7.2447091914952543E-4</v>
      </c>
      <c r="AB135" s="429">
        <f>StockValueR!AB170</f>
        <v>6.9665804096248997E-4</v>
      </c>
      <c r="AC135" s="429">
        <f>StockValueR!AC170</f>
        <v>6.6886473510644091E-4</v>
      </c>
      <c r="AD135" s="429">
        <f>StockValueR!AD170</f>
        <v>6.4109179814159643E-4</v>
      </c>
      <c r="AE135" s="429">
        <f>StockValueR!AE170</f>
        <v>6.1334009544034116E-4</v>
      </c>
      <c r="AF135" s="429">
        <f>StockValueR!AF170</f>
        <v>5.8561057061557375E-4</v>
      </c>
      <c r="AG135" s="429">
        <f>StockValueR!AG170</f>
        <v>5.5790425677187928E-4</v>
      </c>
      <c r="AH135" s="429">
        <f>StockValueR!AH170</f>
        <v>5.3022229004653931E-4</v>
      </c>
      <c r="AI135" s="429">
        <f>StockValueR!AI170</f>
        <v>5.0256592605993464E-4</v>
      </c>
      <c r="AJ135" s="429">
        <f>StockValueR!AJ170</f>
        <v>4.7493656010932992E-4</v>
      </c>
      <c r="AK135" s="429">
        <f>StockValueR!AK170</f>
        <v>4.4733575224701125E-4</v>
      </c>
      <c r="AL135" s="429">
        <f>StockValueR!AL170</f>
        <v>4.1976525883219185E-4</v>
      </c>
      <c r="AM135" s="429">
        <f>StockValueR!AM170</f>
        <v>4.35429026712002E-4</v>
      </c>
      <c r="AN135" s="429">
        <f>StockValueR!AN170</f>
        <v>4.35429026712002E-4</v>
      </c>
      <c r="AO135" s="429">
        <f>StockValueR!AO170</f>
        <v>4.35429026712002E-4</v>
      </c>
      <c r="AP135" s="429">
        <f>StockValueR!AP170</f>
        <v>4.35429026712002E-4</v>
      </c>
      <c r="AQ135" s="429">
        <f>StockValueR!AQ170</f>
        <v>4.35429026712002E-4</v>
      </c>
      <c r="AR135" s="429">
        <f>StockValueR!AR170</f>
        <v>4.35429026712002E-4</v>
      </c>
      <c r="AS135" s="429">
        <f>StockValueR!AS170</f>
        <v>4.35429026712002E-4</v>
      </c>
      <c r="AT135" s="429">
        <f>StockValueR!AT170</f>
        <v>4.35429026712002E-4</v>
      </c>
      <c r="AU135" s="429">
        <f>StockValueR!AU170</f>
        <v>4.35429026712002E-4</v>
      </c>
      <c r="AV135" s="429">
        <f>StockValueR!AV170</f>
        <v>4.35429026712002E-4</v>
      </c>
      <c r="AW135" s="429">
        <f>StockValueR!AW170</f>
        <v>4.35429026712002E-4</v>
      </c>
      <c r="AX135" s="429">
        <f>StockValueR!AX170</f>
        <v>4.35429026712002E-4</v>
      </c>
      <c r="AY135" s="429">
        <f>StockValueR!AY170</f>
        <v>4.35429026712002E-4</v>
      </c>
      <c r="AZ135" s="429">
        <f>StockValueR!AZ170</f>
        <v>4.35429026712002E-4</v>
      </c>
    </row>
    <row r="136" spans="1:52" x14ac:dyDescent="0.25">
      <c r="A136" s="422"/>
      <c r="B136" s="281"/>
      <c r="C136" s="281"/>
      <c r="D136" s="281"/>
      <c r="E136" s="180" t="str">
        <f>StockValueR!E171</f>
        <v>36 MPH</v>
      </c>
      <c r="F136" s="427"/>
      <c r="G136" s="328"/>
      <c r="I136" s="429">
        <f>StockValueR!I171</f>
        <v>0</v>
      </c>
      <c r="J136" s="429">
        <f>StockValueR!J171</f>
        <v>0</v>
      </c>
      <c r="K136" s="429">
        <f>StockValueR!K171</f>
        <v>1.2382351078414388E-3</v>
      </c>
      <c r="L136" s="429">
        <f>StockValueR!L171</f>
        <v>1.1955302404954549E-3</v>
      </c>
      <c r="M136" s="429">
        <f>StockValueR!M171</f>
        <v>1.154298199823088E-3</v>
      </c>
      <c r="N136" s="429">
        <f>StockValueR!N171</f>
        <v>1.1144881902465664E-3</v>
      </c>
      <c r="O136" s="429">
        <f>StockValueR!O171</f>
        <v>1.0760511680512307E-3</v>
      </c>
      <c r="P136" s="429">
        <f>StockValueR!P171</f>
        <v>1.0389397809664096E-3</v>
      </c>
      <c r="Q136" s="429">
        <f>StockValueR!Q171</f>
        <v>1.0031083098300591E-3</v>
      </c>
      <c r="R136" s="429">
        <f>StockValueR!R171</f>
        <v>9.6851261226530208E-4</v>
      </c>
      <c r="S136" s="429">
        <f>StockValueR!S171</f>
        <v>9.3511006829947682E-4</v>
      </c>
      <c r="T136" s="429">
        <f>StockValueR!T171</f>
        <v>9.0285952785870553E-4</v>
      </c>
      <c r="U136" s="429">
        <f>StockValueR!U171</f>
        <v>8.7172126007329482E-4</v>
      </c>
      <c r="V136" s="429">
        <f>StockValueR!V171</f>
        <v>8.4165690433151666E-4</v>
      </c>
      <c r="W136" s="429">
        <f>StockValueR!W171</f>
        <v>8.1262942302147163E-4</v>
      </c>
      <c r="X136" s="429">
        <f>StockValueR!X171</f>
        <v>7.8460305590281345E-4</v>
      </c>
      <c r="Y136" s="429">
        <f>StockValueR!Y171</f>
        <v>7.5754327605212469E-4</v>
      </c>
      <c r="Z136" s="429">
        <f>StockValueR!Z171</f>
        <v>7.3050051005248173E-4</v>
      </c>
      <c r="AA136" s="429">
        <f>StockValueR!AA171</f>
        <v>7.034753729002433E-4</v>
      </c>
      <c r="AB136" s="429">
        <f>StockValueR!AB171</f>
        <v>6.7646852647358137E-4</v>
      </c>
      <c r="AC136" s="429">
        <f>StockValueR!AC171</f>
        <v>6.4948068516151446E-4</v>
      </c>
      <c r="AD136" s="429">
        <f>StockValueR!AD171</f>
        <v>6.2251262243952893E-4</v>
      </c>
      <c r="AE136" s="429">
        <f>StockValueR!AE171</f>
        <v>5.9556517860106498E-4</v>
      </c>
      <c r="AF136" s="429">
        <f>StockValueR!AF171</f>
        <v>5.6863926991262569E-4</v>
      </c>
      <c r="AG136" s="429">
        <f>StockValueR!AG171</f>
        <v>5.4173589953888479E-4</v>
      </c>
      <c r="AH136" s="429">
        <f>StockValueR!AH171</f>
        <v>5.1485617069127118E-4</v>
      </c>
      <c r="AI136" s="429">
        <f>StockValueR!AI171</f>
        <v>4.8800130260163001E-4</v>
      </c>
      <c r="AJ136" s="429">
        <f>StockValueR!AJ171</f>
        <v>4.6117265013078133E-4</v>
      </c>
      <c r="AK136" s="429">
        <f>StockValueR!AK171</f>
        <v>4.3437172811987978E-4</v>
      </c>
      <c r="AL136" s="429">
        <f>StockValueR!AL171</f>
        <v>4.0760024202792975E-4</v>
      </c>
      <c r="AM136" s="429">
        <f>StockValueR!AM171</f>
        <v>4.2281006571996677E-4</v>
      </c>
      <c r="AN136" s="429">
        <f>StockValueR!AN171</f>
        <v>4.2281006571996677E-4</v>
      </c>
      <c r="AO136" s="429">
        <f>StockValueR!AO171</f>
        <v>4.2281006571996677E-4</v>
      </c>
      <c r="AP136" s="429">
        <f>StockValueR!AP171</f>
        <v>4.2281006571996677E-4</v>
      </c>
      <c r="AQ136" s="429">
        <f>StockValueR!AQ171</f>
        <v>4.2281006571996677E-4</v>
      </c>
      <c r="AR136" s="429">
        <f>StockValueR!AR171</f>
        <v>4.2281006571996677E-4</v>
      </c>
      <c r="AS136" s="429">
        <f>StockValueR!AS171</f>
        <v>4.2281006571996677E-4</v>
      </c>
      <c r="AT136" s="429">
        <f>StockValueR!AT171</f>
        <v>4.2281006571996677E-4</v>
      </c>
      <c r="AU136" s="429">
        <f>StockValueR!AU171</f>
        <v>4.2281006571996677E-4</v>
      </c>
      <c r="AV136" s="429">
        <f>StockValueR!AV171</f>
        <v>4.2281006571996677E-4</v>
      </c>
      <c r="AW136" s="429">
        <f>StockValueR!AW171</f>
        <v>4.2281006571996677E-4</v>
      </c>
      <c r="AX136" s="429">
        <f>StockValueR!AX171</f>
        <v>4.2281006571996677E-4</v>
      </c>
      <c r="AY136" s="429">
        <f>StockValueR!AY171</f>
        <v>4.2281006571996677E-4</v>
      </c>
      <c r="AZ136" s="429">
        <f>StockValueR!AZ171</f>
        <v>4.2281006571996677E-4</v>
      </c>
    </row>
    <row r="137" spans="1:52" x14ac:dyDescent="0.25">
      <c r="A137" s="422"/>
      <c r="B137" s="281"/>
      <c r="C137" s="281"/>
      <c r="D137" s="281"/>
      <c r="E137" s="180" t="str">
        <f>StockValueR!E172</f>
        <v>37 MPH</v>
      </c>
      <c r="F137" s="427"/>
      <c r="G137" s="328"/>
      <c r="I137" s="429">
        <f>StockValueR!I172</f>
        <v>0</v>
      </c>
      <c r="J137" s="429">
        <f>StockValueR!J172</f>
        <v>0</v>
      </c>
      <c r="K137" s="429">
        <f>StockValueR!K172</f>
        <v>1.2023504066243232E-3</v>
      </c>
      <c r="L137" s="429">
        <f>StockValueR!L172</f>
        <v>1.1608831486753938E-3</v>
      </c>
      <c r="M137" s="429">
        <f>StockValueR!M172</f>
        <v>1.1208460341125596E-3</v>
      </c>
      <c r="N137" s="429">
        <f>StockValueR!N172</f>
        <v>1.0821897394404671E-3</v>
      </c>
      <c r="O137" s="429">
        <f>StockValueR!O172</f>
        <v>1.044866642256965E-3</v>
      </c>
      <c r="P137" s="429">
        <f>StockValueR!P172</f>
        <v>1.0088307625849592E-3</v>
      </c>
      <c r="Q137" s="429">
        <f>StockValueR!Q172</f>
        <v>9.7403770622763971E-4</v>
      </c>
      <c r="R137" s="429">
        <f>StockValueR!R172</f>
        <v>9.4044461007730489E-4</v>
      </c>
      <c r="S137" s="429">
        <f>StockValueR!S172</f>
        <v>9.0801008931039751E-4</v>
      </c>
      <c r="T137" s="429">
        <f>StockValueR!T172</f>
        <v>8.76694186403709E-4</v>
      </c>
      <c r="U137" s="429">
        <f>StockValueR!U172</f>
        <v>8.4645832190893497E-4</v>
      </c>
      <c r="V137" s="429">
        <f>StockValueR!V172</f>
        <v>8.17265246924944E-4</v>
      </c>
      <c r="W137" s="429">
        <f>StockValueR!W172</f>
        <v>7.8907899720920597E-4</v>
      </c>
      <c r="X137" s="429">
        <f>StockValueR!X172</f>
        <v>7.6186484887184815E-4</v>
      </c>
      <c r="Y137" s="429">
        <f>StockValueR!Y172</f>
        <v>7.3558927559775667E-4</v>
      </c>
      <c r="Z137" s="429">
        <f>StockValueR!Z172</f>
        <v>7.0933022310440668E-4</v>
      </c>
      <c r="AA137" s="429">
        <f>StockValueR!AA172</f>
        <v>6.8308828856524092E-4</v>
      </c>
      <c r="AB137" s="429">
        <f>StockValueR!AB172</f>
        <v>6.5686411467685542E-4</v>
      </c>
      <c r="AC137" s="429">
        <f>StockValueR!AC172</f>
        <v>6.3065839512490131E-4</v>
      </c>
      <c r="AD137" s="429">
        <f>StockValueR!AD172</f>
        <v>6.0447188096914082E-4</v>
      </c>
      <c r="AE137" s="429">
        <f>StockValueR!AE172</f>
        <v>5.7830538815087037E-4</v>
      </c>
      <c r="AF137" s="429">
        <f>StockValueR!AF172</f>
        <v>5.521598063827107E-4</v>
      </c>
      <c r="AG137" s="429">
        <f>StockValueR!AG172</f>
        <v>5.2603610975709839E-4</v>
      </c>
      <c r="AH137" s="429">
        <f>StockValueR!AH172</f>
        <v>4.9993536951381794E-4</v>
      </c>
      <c r="AI137" s="429">
        <f>StockValueR!AI172</f>
        <v>4.7385876955073771E-4</v>
      </c>
      <c r="AJ137" s="429">
        <f>StockValueR!AJ172</f>
        <v>4.4780762546410254E-4</v>
      </c>
      <c r="AK137" s="429">
        <f>StockValueR!AK172</f>
        <v>4.2178340819417785E-4</v>
      </c>
      <c r="AL137" s="429">
        <f>StockValueR!AL172</f>
        <v>3.9578777377487386E-4</v>
      </c>
      <c r="AM137" s="429">
        <f>StockValueR!AM172</f>
        <v>4.1055680881918368E-4</v>
      </c>
      <c r="AN137" s="429">
        <f>StockValueR!AN172</f>
        <v>4.1055680881918368E-4</v>
      </c>
      <c r="AO137" s="429">
        <f>StockValueR!AO172</f>
        <v>4.1055680881918368E-4</v>
      </c>
      <c r="AP137" s="429">
        <f>StockValueR!AP172</f>
        <v>4.1055680881918368E-4</v>
      </c>
      <c r="AQ137" s="429">
        <f>StockValueR!AQ172</f>
        <v>4.1055680881918368E-4</v>
      </c>
      <c r="AR137" s="429">
        <f>StockValueR!AR172</f>
        <v>4.1055680881918368E-4</v>
      </c>
      <c r="AS137" s="429">
        <f>StockValueR!AS172</f>
        <v>4.1055680881918368E-4</v>
      </c>
      <c r="AT137" s="429">
        <f>StockValueR!AT172</f>
        <v>4.1055680881918368E-4</v>
      </c>
      <c r="AU137" s="429">
        <f>StockValueR!AU172</f>
        <v>4.1055680881918368E-4</v>
      </c>
      <c r="AV137" s="429">
        <f>StockValueR!AV172</f>
        <v>4.1055680881918368E-4</v>
      </c>
      <c r="AW137" s="429">
        <f>StockValueR!AW172</f>
        <v>4.1055680881918368E-4</v>
      </c>
      <c r="AX137" s="429">
        <f>StockValueR!AX172</f>
        <v>4.1055680881918368E-4</v>
      </c>
      <c r="AY137" s="429">
        <f>StockValueR!AY172</f>
        <v>4.1055680881918368E-4</v>
      </c>
      <c r="AZ137" s="429">
        <f>StockValueR!AZ172</f>
        <v>4.1055680881918368E-4</v>
      </c>
    </row>
    <row r="138" spans="1:52" x14ac:dyDescent="0.25">
      <c r="A138" s="422"/>
      <c r="B138" s="281"/>
      <c r="C138" s="281"/>
      <c r="D138" s="281"/>
      <c r="E138" s="180" t="str">
        <f>StockValueR!E173</f>
        <v>38 MPH</v>
      </c>
      <c r="F138" s="427"/>
      <c r="G138" s="328"/>
      <c r="I138" s="429">
        <f>StockValueR!I173</f>
        <v>0</v>
      </c>
      <c r="J138" s="429">
        <f>StockValueR!J173</f>
        <v>0</v>
      </c>
      <c r="K138" s="429">
        <f>StockValueR!K173</f>
        <v>1.167505662821827E-3</v>
      </c>
      <c r="L138" s="429">
        <f>StockValueR!L173</f>
        <v>1.1272401477021607E-3</v>
      </c>
      <c r="M138" s="429">
        <f>StockValueR!M173</f>
        <v>1.0883633296650706E-3</v>
      </c>
      <c r="N138" s="429">
        <f>StockValueR!N173</f>
        <v>1.0508273146359022E-3</v>
      </c>
      <c r="O138" s="429">
        <f>StockValueR!O173</f>
        <v>1.0145858603346329E-3</v>
      </c>
      <c r="P138" s="429">
        <f>StockValueR!P173</f>
        <v>9.7959431930795928E-4</v>
      </c>
      <c r="Q138" s="429">
        <f>StockValueR!Q173</f>
        <v>9.4580958392612006E-4</v>
      </c>
      <c r="R138" s="429">
        <f>StockValueR!R173</f>
        <v>9.1319003327669913E-4</v>
      </c>
      <c r="S138" s="429">
        <f>StockValueR!S173</f>
        <v>8.8169548188997654E-4</v>
      </c>
      <c r="T138" s="429">
        <f>StockValueR!T173</f>
        <v>8.5128713023267051E-4</v>
      </c>
      <c r="U138" s="429">
        <f>StockValueR!U173</f>
        <v>8.219275169090715E-4</v>
      </c>
      <c r="V138" s="429">
        <f>StockValueR!V173</f>
        <v>7.9358047251069008E-4</v>
      </c>
      <c r="W138" s="429">
        <f>StockValueR!W173</f>
        <v>7.6621107505755949E-4</v>
      </c>
      <c r="X138" s="429">
        <f>StockValueR!X173</f>
        <v>7.3978560697630165E-4</v>
      </c>
      <c r="Y138" s="429">
        <f>StockValueR!Y173</f>
        <v>7.1427151356195419E-4</v>
      </c>
      <c r="Z138" s="429">
        <f>StockValueR!Z173</f>
        <v>6.8877346214747941E-4</v>
      </c>
      <c r="AA138" s="429">
        <f>StockValueR!AA173</f>
        <v>6.6329203259992114E-4</v>
      </c>
      <c r="AB138" s="429">
        <f>StockValueR!AB173</f>
        <v>6.3782784899019183E-4</v>
      </c>
      <c r="AC138" s="429">
        <f>StockValueR!AC173</f>
        <v>6.1238158490056977E-4</v>
      </c>
      <c r="AD138" s="429">
        <f>StockValueR!AD173</f>
        <v>5.8695396962471209E-4</v>
      </c>
      <c r="AE138" s="429">
        <f>StockValueR!AE173</f>
        <v>5.6154579545750975E-4</v>
      </c>
      <c r="AF138" s="429">
        <f>StockValueR!AF173</f>
        <v>5.3615792632724613E-4</v>
      </c>
      <c r="AG138" s="429">
        <f>StockValueR!AG173</f>
        <v>5.1079130809664945E-4</v>
      </c>
      <c r="AH138" s="429">
        <f>StockValueR!AH173</f>
        <v>4.8544698096041495E-4</v>
      </c>
      <c r="AI138" s="429">
        <f>StockValueR!AI173</f>
        <v>4.6012609450643126E-4</v>
      </c>
      <c r="AJ138" s="429">
        <f>StockValueR!AJ173</f>
        <v>4.3482992620427578E-4</v>
      </c>
      <c r="AK138" s="429">
        <f>StockValueR!AK173</f>
        <v>4.0955990436559558E-4</v>
      </c>
      <c r="AL138" s="429">
        <f>StockValueR!AL173</f>
        <v>3.8431763703157177E-4</v>
      </c>
      <c r="AM138" s="429">
        <f>StockValueR!AM173</f>
        <v>3.9865865771376743E-4</v>
      </c>
      <c r="AN138" s="429">
        <f>StockValueR!AN173</f>
        <v>3.9865865771376743E-4</v>
      </c>
      <c r="AO138" s="429">
        <f>StockValueR!AO173</f>
        <v>3.9865865771376743E-4</v>
      </c>
      <c r="AP138" s="429">
        <f>StockValueR!AP173</f>
        <v>3.9865865771376743E-4</v>
      </c>
      <c r="AQ138" s="429">
        <f>StockValueR!AQ173</f>
        <v>3.9865865771376743E-4</v>
      </c>
      <c r="AR138" s="429">
        <f>StockValueR!AR173</f>
        <v>3.9865865771376743E-4</v>
      </c>
      <c r="AS138" s="429">
        <f>StockValueR!AS173</f>
        <v>3.9865865771376743E-4</v>
      </c>
      <c r="AT138" s="429">
        <f>StockValueR!AT173</f>
        <v>3.9865865771376743E-4</v>
      </c>
      <c r="AU138" s="429">
        <f>StockValueR!AU173</f>
        <v>3.9865865771376743E-4</v>
      </c>
      <c r="AV138" s="429">
        <f>StockValueR!AV173</f>
        <v>3.9865865771376743E-4</v>
      </c>
      <c r="AW138" s="429">
        <f>StockValueR!AW173</f>
        <v>3.9865865771376743E-4</v>
      </c>
      <c r="AX138" s="429">
        <f>StockValueR!AX173</f>
        <v>3.9865865771376743E-4</v>
      </c>
      <c r="AY138" s="429">
        <f>StockValueR!AY173</f>
        <v>3.9865865771376743E-4</v>
      </c>
      <c r="AZ138" s="429">
        <f>StockValueR!AZ173</f>
        <v>3.9865865771376743E-4</v>
      </c>
    </row>
    <row r="139" spans="1:52" x14ac:dyDescent="0.25">
      <c r="A139" s="422"/>
      <c r="B139" s="281"/>
      <c r="C139" s="281"/>
      <c r="D139" s="281"/>
      <c r="E139" s="180" t="str">
        <f>StockValueR!E174</f>
        <v>39 MPH</v>
      </c>
      <c r="F139" s="427"/>
      <c r="G139" s="328"/>
      <c r="I139" s="429">
        <f>StockValueR!I174</f>
        <v>0</v>
      </c>
      <c r="J139" s="429">
        <f>StockValueR!J174</f>
        <v>0</v>
      </c>
      <c r="K139" s="429">
        <f>StockValueR!K174</f>
        <v>1.1336707379240129E-3</v>
      </c>
      <c r="L139" s="429">
        <f>StockValueR!L174</f>
        <v>1.094572138497717E-3</v>
      </c>
      <c r="M139" s="429">
        <f>StockValueR!M174</f>
        <v>1.0568219909860373E-3</v>
      </c>
      <c r="N139" s="429">
        <f>StockValueR!N174</f>
        <v>1.0203737893096586E-3</v>
      </c>
      <c r="O139" s="429">
        <f>StockValueR!O174</f>
        <v>9.8518263131402539E-4</v>
      </c>
      <c r="P139" s="429">
        <f>StockValueR!P174</f>
        <v>9.5120516345238867E-4</v>
      </c>
      <c r="Q139" s="429">
        <f>StockValueR!Q174</f>
        <v>9.1839952737664981E-4</v>
      </c>
      <c r="R139" s="429">
        <f>StockValueR!R174</f>
        <v>8.867253083702087E-4</v>
      </c>
      <c r="S139" s="429">
        <f>StockValueR!S174</f>
        <v>8.5614348555928122E-4</v>
      </c>
      <c r="T139" s="429">
        <f>StockValueR!T174</f>
        <v>8.266163838413584E-4</v>
      </c>
      <c r="U139" s="429">
        <f>StockValueR!U174</f>
        <v>7.9810762747157648E-4</v>
      </c>
      <c r="V139" s="429">
        <f>StockValueR!V174</f>
        <v>7.7058209524982649E-4</v>
      </c>
      <c r="W139" s="429">
        <f>StockValueR!W174</f>
        <v>7.4400587725339065E-4</v>
      </c>
      <c r="X139" s="429">
        <f>StockValueR!X174</f>
        <v>7.1834623306180707E-4</v>
      </c>
      <c r="Y139" s="429">
        <f>StockValueR!Y174</f>
        <v>6.9357155142249439E-4</v>
      </c>
      <c r="Z139" s="429">
        <f>StockValueR!Z174</f>
        <v>6.6881244687750567E-4</v>
      </c>
      <c r="AA139" s="429">
        <f>StockValueR!AA174</f>
        <v>6.4406948248903423E-4</v>
      </c>
      <c r="AB139" s="429">
        <f>StockValueR!AB174</f>
        <v>6.1934326424209127E-4</v>
      </c>
      <c r="AC139" s="429">
        <f>StockValueR!AC174</f>
        <v>5.9463444619818802E-4</v>
      </c>
      <c r="AD139" s="429">
        <f>StockValueR!AD174</f>
        <v>5.6994373651567001E-4</v>
      </c>
      <c r="AE139" s="429">
        <f>StockValueR!AE174</f>
        <v>5.4527190452830778E-4</v>
      </c>
      <c r="AF139" s="429">
        <f>StockValueR!AF174</f>
        <v>5.2061978912729102E-4</v>
      </c>
      <c r="AG139" s="429">
        <f>StockValueR!AG174</f>
        <v>4.9598830876375127E-4</v>
      </c>
      <c r="AH139" s="429">
        <f>StockValueR!AH174</f>
        <v>4.7137847348699738E-4</v>
      </c>
      <c r="AI139" s="429">
        <f>StockValueR!AI174</f>
        <v>4.467913995692595E-4</v>
      </c>
      <c r="AJ139" s="429">
        <f>StockValueR!AJ174</f>
        <v>4.2222832745837836E-4</v>
      </c>
      <c r="AK139" s="429">
        <f>StockValueR!AK174</f>
        <v>3.9769064407278222E-4</v>
      </c>
      <c r="AL139" s="429">
        <f>StockValueR!AL174</f>
        <v>3.7317991085177759E-4</v>
      </c>
      <c r="AM139" s="429">
        <f>StockValueR!AM174</f>
        <v>3.8710532125199202E-4</v>
      </c>
      <c r="AN139" s="429">
        <f>StockValueR!AN174</f>
        <v>3.8710532125199202E-4</v>
      </c>
      <c r="AO139" s="429">
        <f>StockValueR!AO174</f>
        <v>3.8710532125199202E-4</v>
      </c>
      <c r="AP139" s="429">
        <f>StockValueR!AP174</f>
        <v>3.8710532125199202E-4</v>
      </c>
      <c r="AQ139" s="429">
        <f>StockValueR!AQ174</f>
        <v>3.8710532125199202E-4</v>
      </c>
      <c r="AR139" s="429">
        <f>StockValueR!AR174</f>
        <v>3.8710532125199202E-4</v>
      </c>
      <c r="AS139" s="429">
        <f>StockValueR!AS174</f>
        <v>3.8710532125199202E-4</v>
      </c>
      <c r="AT139" s="429">
        <f>StockValueR!AT174</f>
        <v>3.8710532125199202E-4</v>
      </c>
      <c r="AU139" s="429">
        <f>StockValueR!AU174</f>
        <v>3.8710532125199202E-4</v>
      </c>
      <c r="AV139" s="429">
        <f>StockValueR!AV174</f>
        <v>3.8710532125199202E-4</v>
      </c>
      <c r="AW139" s="429">
        <f>StockValueR!AW174</f>
        <v>3.8710532125199202E-4</v>
      </c>
      <c r="AX139" s="429">
        <f>StockValueR!AX174</f>
        <v>3.8710532125199202E-4</v>
      </c>
      <c r="AY139" s="429">
        <f>StockValueR!AY174</f>
        <v>3.8710532125199202E-4</v>
      </c>
      <c r="AZ139" s="429">
        <f>StockValueR!AZ174</f>
        <v>3.8710532125199202E-4</v>
      </c>
    </row>
    <row r="140" spans="1:52" x14ac:dyDescent="0.25">
      <c r="A140" s="422"/>
      <c r="B140" s="281"/>
      <c r="C140" s="281"/>
      <c r="D140" s="281"/>
      <c r="E140" s="180" t="str">
        <f>StockValueR!E175</f>
        <v>40 MPH</v>
      </c>
      <c r="F140" s="427"/>
      <c r="G140" s="328"/>
      <c r="I140" s="429">
        <f>StockValueR!I175</f>
        <v>0</v>
      </c>
      <c r="J140" s="429">
        <f>StockValueR!J175</f>
        <v>0</v>
      </c>
      <c r="K140" s="429">
        <f>StockValueR!K175</f>
        <v>1.1036099360298901E-3</v>
      </c>
      <c r="L140" s="429">
        <f>StockValueR!L175</f>
        <v>1.0655480884684645E-3</v>
      </c>
      <c r="M140" s="429">
        <f>StockValueR!M175</f>
        <v>1.0287989368084555E-3</v>
      </c>
      <c r="N140" s="429">
        <f>StockValueR!N175</f>
        <v>9.9331720814168885E-4</v>
      </c>
      <c r="O140" s="429">
        <f>StockValueR!O175</f>
        <v>9.5905919095453122E-4</v>
      </c>
      <c r="P140" s="429">
        <f>StockValueR!P175</f>
        <v>9.2598268127774006E-4</v>
      </c>
      <c r="Q140" s="429">
        <f>StockValueR!Q175</f>
        <v>8.9404693069352367E-4</v>
      </c>
      <c r="R140" s="429">
        <f>StockValueR!R175</f>
        <v>8.6321259613576036E-4</v>
      </c>
      <c r="S140" s="429">
        <f>StockValueR!S175</f>
        <v>8.3344169142153177E-4</v>
      </c>
      <c r="T140" s="429">
        <f>StockValueR!T175</f>
        <v>8.0469754045426115E-4</v>
      </c>
      <c r="U140" s="429">
        <f>StockValueR!U175</f>
        <v>7.7694473204080493E-4</v>
      </c>
      <c r="V140" s="429">
        <f>StockValueR!V175</f>
        <v>7.5014907626683505E-4</v>
      </c>
      <c r="W140" s="429">
        <f>StockValueR!W175</f>
        <v>7.2427756237676869E-4</v>
      </c>
      <c r="X140" s="429">
        <f>StockValueR!X175</f>
        <v>6.9929831810635571E-4</v>
      </c>
      <c r="Y140" s="429">
        <f>StockValueR!Y175</f>
        <v>6.7518057041782403E-4</v>
      </c>
      <c r="Z140" s="429">
        <f>StockValueR!Z175</f>
        <v>6.510779867760437E-4</v>
      </c>
      <c r="AA140" s="429">
        <f>StockValueR!AA175</f>
        <v>6.2699111531285782E-4</v>
      </c>
      <c r="AB140" s="429">
        <f>StockValueR!AB175</f>
        <v>6.0292054594477144E-4</v>
      </c>
      <c r="AC140" s="429">
        <f>StockValueR!AC175</f>
        <v>5.7886691538997621E-4</v>
      </c>
      <c r="AD140" s="429">
        <f>StockValueR!AD175</f>
        <v>5.5483091302904839E-4</v>
      </c>
      <c r="AE140" s="429">
        <f>StockValueR!AE175</f>
        <v>5.3081328779584053E-4</v>
      </c>
      <c r="AF140" s="429">
        <f>StockValueR!AF175</f>
        <v>5.0681485633721616E-4</v>
      </c>
      <c r="AG140" s="429">
        <f>StockValueR!AG175</f>
        <v>4.8283651275034175E-4</v>
      </c>
      <c r="AH140" s="429">
        <f>StockValueR!AH175</f>
        <v>4.588792403017121E-4</v>
      </c>
      <c r="AI140" s="429">
        <f>StockValueR!AI175</f>
        <v>4.349441256641007E-4</v>
      </c>
      <c r="AJ140" s="429">
        <f>StockValueR!AJ175</f>
        <v>4.1103237639320781E-4</v>
      </c>
      <c r="AK140" s="429">
        <f>StockValueR!AK175</f>
        <v>3.8714534263145737E-4</v>
      </c>
      <c r="AL140" s="429">
        <f>StockValueR!AL175</f>
        <v>3.6328454441449592E-4</v>
      </c>
      <c r="AM140" s="429">
        <f>StockValueR!AM175</f>
        <v>3.7760853601146902E-4</v>
      </c>
      <c r="AN140" s="429">
        <f>StockValueR!AN175</f>
        <v>3.7760853601146902E-4</v>
      </c>
      <c r="AO140" s="429">
        <f>StockValueR!AO175</f>
        <v>3.7760853601146902E-4</v>
      </c>
      <c r="AP140" s="429">
        <f>StockValueR!AP175</f>
        <v>3.7760853601146902E-4</v>
      </c>
      <c r="AQ140" s="429">
        <f>StockValueR!AQ175</f>
        <v>3.7760853601146902E-4</v>
      </c>
      <c r="AR140" s="429">
        <f>StockValueR!AR175</f>
        <v>3.7760853601146902E-4</v>
      </c>
      <c r="AS140" s="429">
        <f>StockValueR!AS175</f>
        <v>3.7760853601146902E-4</v>
      </c>
      <c r="AT140" s="429">
        <f>StockValueR!AT175</f>
        <v>3.7760853601146902E-4</v>
      </c>
      <c r="AU140" s="429">
        <f>StockValueR!AU175</f>
        <v>3.7760853601146902E-4</v>
      </c>
      <c r="AV140" s="429">
        <f>StockValueR!AV175</f>
        <v>3.7760853601146902E-4</v>
      </c>
      <c r="AW140" s="429">
        <f>StockValueR!AW175</f>
        <v>3.7760853601146902E-4</v>
      </c>
      <c r="AX140" s="429">
        <f>StockValueR!AX175</f>
        <v>3.7760853601146902E-4</v>
      </c>
      <c r="AY140" s="429">
        <f>StockValueR!AY175</f>
        <v>3.7760853601146902E-4</v>
      </c>
      <c r="AZ140" s="429">
        <f>StockValueR!AZ175</f>
        <v>3.7760853601146902E-4</v>
      </c>
    </row>
    <row r="141" spans="1:52" x14ac:dyDescent="0.25">
      <c r="A141" s="422"/>
      <c r="B141" s="281"/>
      <c r="C141" s="281"/>
      <c r="D141" s="281"/>
      <c r="E141" s="180" t="str">
        <f>StockValueR!E176</f>
        <v>41 MPH</v>
      </c>
      <c r="F141" s="427"/>
      <c r="G141" s="328"/>
      <c r="I141" s="429">
        <f>StockValueR!I176</f>
        <v>0</v>
      </c>
      <c r="J141" s="429">
        <f>StockValueR!J176</f>
        <v>0</v>
      </c>
      <c r="K141" s="429">
        <f>StockValueR!K176</f>
        <v>1.0716267427220293E-3</v>
      </c>
      <c r="L141" s="429">
        <f>StockValueR!L176</f>
        <v>1.0346679474152712E-3</v>
      </c>
      <c r="M141" s="429">
        <f>StockValueR!M176</f>
        <v>9.9898380539596037E-4</v>
      </c>
      <c r="N141" s="429">
        <f>StockValueR!N176</f>
        <v>9.6453035578848581E-4</v>
      </c>
      <c r="O141" s="429">
        <f>StockValueR!O176</f>
        <v>9.3126515386174758E-4</v>
      </c>
      <c r="P141" s="429">
        <f>StockValueR!P176</f>
        <v>8.9914721873961083E-4</v>
      </c>
      <c r="Q141" s="429">
        <f>StockValueR!Q176</f>
        <v>8.6813698291474963E-4</v>
      </c>
      <c r="R141" s="429">
        <f>StockValueR!R176</f>
        <v>8.3819624350368091E-4</v>
      </c>
      <c r="S141" s="429">
        <f>StockValueR!S176</f>
        <v>8.0928811518294003E-4</v>
      </c>
      <c r="T141" s="429">
        <f>StockValueR!T176</f>
        <v>7.8137698474841635E-4</v>
      </c>
      <c r="U141" s="429">
        <f>StockValueR!U176</f>
        <v>7.5442846724186946E-4</v>
      </c>
      <c r="V141" s="429">
        <f>StockValueR!V176</f>
        <v>7.2840936359057514E-4</v>
      </c>
      <c r="W141" s="429">
        <f>StockValueR!W176</f>
        <v>7.0328761970791707E-4</v>
      </c>
      <c r="X141" s="429">
        <f>StockValueR!X176</f>
        <v>6.7903228700453731E-4</v>
      </c>
      <c r="Y141" s="429">
        <f>StockValueR!Y176</f>
        <v>6.5561348426139768E-4</v>
      </c>
      <c r="Z141" s="429">
        <f>StockValueR!Z176</f>
        <v>6.3220940610300138E-4</v>
      </c>
      <c r="AA141" s="429">
        <f>StockValueR!AA176</f>
        <v>6.0882058477604382E-4</v>
      </c>
      <c r="AB141" s="429">
        <f>StockValueR!AB176</f>
        <v>5.8544759310094131E-4</v>
      </c>
      <c r="AC141" s="429">
        <f>StockValueR!AC176</f>
        <v>5.6209104934345914E-4</v>
      </c>
      <c r="AD141" s="429">
        <f>StockValueR!AD176</f>
        <v>5.3875162290556368E-4</v>
      </c>
      <c r="AE141" s="429">
        <f>StockValueR!AE176</f>
        <v>5.1543004101661284E-4</v>
      </c>
      <c r="AF141" s="429">
        <f>StockValueR!AF176</f>
        <v>4.921270966566166E-4</v>
      </c>
      <c r="AG141" s="429">
        <f>StockValueR!AG176</f>
        <v>4.6884365801133789E-4</v>
      </c>
      <c r="AH141" s="429">
        <f>StockValueR!AH176</f>
        <v>4.4558067985169409E-4</v>
      </c>
      <c r="AI141" s="429">
        <f>StockValueR!AI176</f>
        <v>4.2233921735811326E-4</v>
      </c>
      <c r="AJ141" s="429">
        <f>StockValueR!AJ176</f>
        <v>3.9912044309069964E-4</v>
      </c>
      <c r="AK141" s="429">
        <f>StockValueR!AK176</f>
        <v>3.7592566806404337E-4</v>
      </c>
      <c r="AL141" s="429">
        <f>StockValueR!AL176</f>
        <v>3.5275636826236285E-4</v>
      </c>
      <c r="AM141" s="429">
        <f>StockValueR!AM176</f>
        <v>3.6666524308915337E-4</v>
      </c>
      <c r="AN141" s="429">
        <f>StockValueR!AN176</f>
        <v>3.6666524308915337E-4</v>
      </c>
      <c r="AO141" s="429">
        <f>StockValueR!AO176</f>
        <v>3.6666524308915337E-4</v>
      </c>
      <c r="AP141" s="429">
        <f>StockValueR!AP176</f>
        <v>3.6666524308915337E-4</v>
      </c>
      <c r="AQ141" s="429">
        <f>StockValueR!AQ176</f>
        <v>3.6666524308915337E-4</v>
      </c>
      <c r="AR141" s="429">
        <f>StockValueR!AR176</f>
        <v>3.6666524308915337E-4</v>
      </c>
      <c r="AS141" s="429">
        <f>StockValueR!AS176</f>
        <v>3.6666524308915337E-4</v>
      </c>
      <c r="AT141" s="429">
        <f>StockValueR!AT176</f>
        <v>3.6666524308915337E-4</v>
      </c>
      <c r="AU141" s="429">
        <f>StockValueR!AU176</f>
        <v>3.6666524308915337E-4</v>
      </c>
      <c r="AV141" s="429">
        <f>StockValueR!AV176</f>
        <v>3.6666524308915337E-4</v>
      </c>
      <c r="AW141" s="429">
        <f>StockValueR!AW176</f>
        <v>3.6666524308915337E-4</v>
      </c>
      <c r="AX141" s="429">
        <f>StockValueR!AX176</f>
        <v>3.6666524308915337E-4</v>
      </c>
      <c r="AY141" s="429">
        <f>StockValueR!AY176</f>
        <v>3.6666524308915337E-4</v>
      </c>
      <c r="AZ141" s="429">
        <f>StockValueR!AZ176</f>
        <v>3.6666524308915337E-4</v>
      </c>
    </row>
    <row r="142" spans="1:52" x14ac:dyDescent="0.25">
      <c r="A142" s="422"/>
      <c r="B142" s="281"/>
      <c r="C142" s="281"/>
      <c r="D142" s="281"/>
      <c r="E142" s="180" t="str">
        <f>StockValueR!E177</f>
        <v>42 MPH</v>
      </c>
      <c r="F142" s="427"/>
      <c r="G142" s="328"/>
      <c r="I142" s="429">
        <f>StockValueR!I177</f>
        <v>0</v>
      </c>
      <c r="J142" s="429">
        <f>StockValueR!J177</f>
        <v>0</v>
      </c>
      <c r="K142" s="429">
        <f>StockValueR!K177</f>
        <v>1.0405704390884748E-3</v>
      </c>
      <c r="L142" s="429">
        <f>StockValueR!L177</f>
        <v>1.0046827290049742E-3</v>
      </c>
      <c r="M142" s="429">
        <f>StockValueR!M177</f>
        <v>9.7003273208980622E-4</v>
      </c>
      <c r="N142" s="429">
        <f>StockValueR!N177</f>
        <v>9.365777614765337E-4</v>
      </c>
      <c r="O142" s="429">
        <f>StockValueR!O177</f>
        <v>9.0427660250456921E-4</v>
      </c>
      <c r="P142" s="429">
        <f>StockValueR!P177</f>
        <v>8.7308946194500771E-4</v>
      </c>
      <c r="Q142" s="429">
        <f>StockValueR!Q177</f>
        <v>8.4297791897758561E-4</v>
      </c>
      <c r="R142" s="429">
        <f>StockValueR!R177</f>
        <v>8.1390487785836928E-4</v>
      </c>
      <c r="S142" s="429">
        <f>StockValueR!S177</f>
        <v>7.8583452221986502E-4</v>
      </c>
      <c r="T142" s="429">
        <f>StockValueR!T177</f>
        <v>7.587322709472485E-4</v>
      </c>
      <c r="U142" s="429">
        <f>StockValueR!U177</f>
        <v>7.3256473557635796E-4</v>
      </c>
      <c r="V142" s="429">
        <f>StockValueR!V177</f>
        <v>7.0729967916096498E-4</v>
      </c>
      <c r="W142" s="429">
        <f>StockValueR!W177</f>
        <v>6.8290597655865277E-4</v>
      </c>
      <c r="X142" s="429">
        <f>StockValueR!X177</f>
        <v>6.5935357608637392E-4</v>
      </c>
      <c r="Y142" s="429">
        <f>StockValueR!Y177</f>
        <v>6.3661346249845063E-4</v>
      </c>
      <c r="Z142" s="429">
        <f>StockValueR!Z177</f>
        <v>6.1388764676910163E-4</v>
      </c>
      <c r="AA142" s="429">
        <f>StockValueR!AA177</f>
        <v>5.9117664572023445E-4</v>
      </c>
      <c r="AB142" s="429">
        <f>StockValueR!AB177</f>
        <v>5.6848101557163016E-4</v>
      </c>
      <c r="AC142" s="429">
        <f>StockValueR!AC177</f>
        <v>5.4580135667138877E-4</v>
      </c>
      <c r="AD142" s="429">
        <f>StockValueR!AD177</f>
        <v>5.2313831902185736E-4</v>
      </c>
      <c r="AE142" s="429">
        <f>StockValueR!AE177</f>
        <v>5.0049260877690666E-4</v>
      </c>
      <c r="AF142" s="429">
        <f>StockValueR!AF177</f>
        <v>4.7786499593557109E-4</v>
      </c>
      <c r="AG142" s="429">
        <f>StockValueR!AG177</f>
        <v>4.5525632352313598E-4</v>
      </c>
      <c r="AH142" s="429">
        <f>StockValueR!AH177</f>
        <v>4.3266751864075802E-4</v>
      </c>
      <c r="AI142" s="429">
        <f>StockValueR!AI177</f>
        <v>4.100996058891845E-4</v>
      </c>
      <c r="AJ142" s="429">
        <f>StockValueR!AJ177</f>
        <v>3.8755372384711431E-4</v>
      </c>
      <c r="AK142" s="429">
        <f>StockValueR!AK177</f>
        <v>3.6503114553524893E-4</v>
      </c>
      <c r="AL142" s="429">
        <f>StockValueR!AL177</f>
        <v>3.4253330416301195E-4</v>
      </c>
      <c r="AM142" s="429">
        <f>StockValueR!AM177</f>
        <v>3.5603909252079116E-4</v>
      </c>
      <c r="AN142" s="429">
        <f>StockValueR!AN177</f>
        <v>3.5603909252079116E-4</v>
      </c>
      <c r="AO142" s="429">
        <f>StockValueR!AO177</f>
        <v>3.5603909252079116E-4</v>
      </c>
      <c r="AP142" s="429">
        <f>StockValueR!AP177</f>
        <v>3.5603909252079116E-4</v>
      </c>
      <c r="AQ142" s="429">
        <f>StockValueR!AQ177</f>
        <v>3.5603909252079116E-4</v>
      </c>
      <c r="AR142" s="429">
        <f>StockValueR!AR177</f>
        <v>3.5603909252079116E-4</v>
      </c>
      <c r="AS142" s="429">
        <f>StockValueR!AS177</f>
        <v>3.5603909252079116E-4</v>
      </c>
      <c r="AT142" s="429">
        <f>StockValueR!AT177</f>
        <v>3.5603909252079116E-4</v>
      </c>
      <c r="AU142" s="429">
        <f>StockValueR!AU177</f>
        <v>3.5603909252079116E-4</v>
      </c>
      <c r="AV142" s="429">
        <f>StockValueR!AV177</f>
        <v>3.5603909252079116E-4</v>
      </c>
      <c r="AW142" s="429">
        <f>StockValueR!AW177</f>
        <v>3.5603909252079116E-4</v>
      </c>
      <c r="AX142" s="429">
        <f>StockValueR!AX177</f>
        <v>3.5603909252079116E-4</v>
      </c>
      <c r="AY142" s="429">
        <f>StockValueR!AY177</f>
        <v>3.5603909252079116E-4</v>
      </c>
      <c r="AZ142" s="429">
        <f>StockValueR!AZ177</f>
        <v>3.5603909252079116E-4</v>
      </c>
    </row>
    <row r="143" spans="1:52" x14ac:dyDescent="0.25">
      <c r="A143" s="422"/>
      <c r="B143" s="281"/>
      <c r="C143" s="281"/>
      <c r="D143" s="281"/>
      <c r="E143" s="180" t="str">
        <f>StockValueR!E178</f>
        <v>43 MPH</v>
      </c>
      <c r="F143" s="427"/>
      <c r="G143" s="328"/>
      <c r="I143" s="429">
        <f>StockValueR!I178</f>
        <v>0</v>
      </c>
      <c r="J143" s="429">
        <f>StockValueR!J178</f>
        <v>0</v>
      </c>
      <c r="K143" s="429">
        <f>StockValueR!K178</f>
        <v>1.010414163381556E-3</v>
      </c>
      <c r="L143" s="429">
        <f>StockValueR!L178</f>
        <v>9.7556649791119673E-4</v>
      </c>
      <c r="M143" s="429">
        <f>StockValueR!M178</f>
        <v>9.4192067603403296E-4</v>
      </c>
      <c r="N143" s="429">
        <f>StockValueR!N178</f>
        <v>9.0943524797134875E-4</v>
      </c>
      <c r="O143" s="429">
        <f>StockValueR!O178</f>
        <v>8.7807019348498249E-4</v>
      </c>
      <c r="P143" s="429">
        <f>StockValueR!P178</f>
        <v>8.4778687257462064E-4</v>
      </c>
      <c r="Q143" s="429">
        <f>StockValueR!Q178</f>
        <v>8.1854797787547133E-4</v>
      </c>
      <c r="R143" s="429">
        <f>StockValueR!R178</f>
        <v>7.9031748869766666E-4</v>
      </c>
      <c r="S143" s="429">
        <f>StockValueR!S178</f>
        <v>7.6306062665078083E-4</v>
      </c>
      <c r="T143" s="429">
        <f>StockValueR!T178</f>
        <v>7.3674381279878823E-4</v>
      </c>
      <c r="U143" s="429">
        <f>StockValueR!U178</f>
        <v>7.113346262926861E-4</v>
      </c>
      <c r="V143" s="429">
        <f>StockValueR!V178</f>
        <v>6.8680176442981276E-4</v>
      </c>
      <c r="W143" s="429">
        <f>StockValueR!W178</f>
        <v>6.6311500409066177E-4</v>
      </c>
      <c r="X143" s="429">
        <f>StockValueR!X178</f>
        <v>6.402451645056823E-4</v>
      </c>
      <c r="Y143" s="429">
        <f>StockValueR!Y178</f>
        <v>6.1816407130619601E-4</v>
      </c>
      <c r="Z143" s="429">
        <f>StockValueR!Z178</f>
        <v>5.9609686160586235E-4</v>
      </c>
      <c r="AA143" s="429">
        <f>StockValueR!AA178</f>
        <v>5.7404403724881981E-4</v>
      </c>
      <c r="AB143" s="429">
        <f>StockValueR!AB178</f>
        <v>5.520061383353092E-4</v>
      </c>
      <c r="AC143" s="429">
        <f>StockValueR!AC178</f>
        <v>5.2998374781502836E-4</v>
      </c>
      <c r="AD143" s="429">
        <f>StockValueR!AD178</f>
        <v>5.079774968529164E-4</v>
      </c>
      <c r="AE143" s="429">
        <f>StockValueR!AE178</f>
        <v>4.859880711381355E-4</v>
      </c>
      <c r="AF143" s="429">
        <f>StockValueR!AF178</f>
        <v>4.6401621835474513E-4</v>
      </c>
      <c r="AG143" s="429">
        <f>StockValueR!AG178</f>
        <v>4.4206275709671687E-4</v>
      </c>
      <c r="AH143" s="429">
        <f>StockValueR!AH178</f>
        <v>4.2012858759733085E-4</v>
      </c>
      <c r="AI143" s="429">
        <f>StockValueR!AI178</f>
        <v>3.9821470476386872E-4</v>
      </c>
      <c r="AJ143" s="429">
        <f>StockValueR!AJ178</f>
        <v>3.7632221417842294E-4</v>
      </c>
      <c r="AK143" s="429">
        <f>StockValueR!AK178</f>
        <v>3.5445235196888915E-4</v>
      </c>
      <c r="AL143" s="429">
        <f>StockValueR!AL178</f>
        <v>3.3260650980953199E-4</v>
      </c>
      <c r="AM143" s="429">
        <f>StockValueR!AM178</f>
        <v>3.4572089335504949E-4</v>
      </c>
      <c r="AN143" s="429">
        <f>StockValueR!AN178</f>
        <v>3.4572089335504949E-4</v>
      </c>
      <c r="AO143" s="429">
        <f>StockValueR!AO178</f>
        <v>3.4572089335504949E-4</v>
      </c>
      <c r="AP143" s="429">
        <f>StockValueR!AP178</f>
        <v>3.4572089335504949E-4</v>
      </c>
      <c r="AQ143" s="429">
        <f>StockValueR!AQ178</f>
        <v>3.4572089335504949E-4</v>
      </c>
      <c r="AR143" s="429">
        <f>StockValueR!AR178</f>
        <v>3.4572089335504949E-4</v>
      </c>
      <c r="AS143" s="429">
        <f>StockValueR!AS178</f>
        <v>3.4572089335504949E-4</v>
      </c>
      <c r="AT143" s="429">
        <f>StockValueR!AT178</f>
        <v>3.4572089335504949E-4</v>
      </c>
      <c r="AU143" s="429">
        <f>StockValueR!AU178</f>
        <v>3.4572089335504949E-4</v>
      </c>
      <c r="AV143" s="429">
        <f>StockValueR!AV178</f>
        <v>3.4572089335504949E-4</v>
      </c>
      <c r="AW143" s="429">
        <f>StockValueR!AW178</f>
        <v>3.4572089335504949E-4</v>
      </c>
      <c r="AX143" s="429">
        <f>StockValueR!AX178</f>
        <v>3.4572089335504949E-4</v>
      </c>
      <c r="AY143" s="429">
        <f>StockValueR!AY178</f>
        <v>3.4572089335504949E-4</v>
      </c>
      <c r="AZ143" s="429">
        <f>StockValueR!AZ178</f>
        <v>3.4572089335504949E-4</v>
      </c>
    </row>
    <row r="144" spans="1:52" x14ac:dyDescent="0.25">
      <c r="A144" s="422"/>
      <c r="B144" s="281"/>
      <c r="C144" s="281"/>
      <c r="D144" s="281"/>
      <c r="E144" s="180" t="str">
        <f>StockValueR!E179</f>
        <v>44 MPH</v>
      </c>
      <c r="F144" s="427"/>
      <c r="G144" s="328"/>
      <c r="I144" s="429">
        <f>StockValueR!I179</f>
        <v>0</v>
      </c>
      <c r="J144" s="429">
        <f>StockValueR!J179</f>
        <v>0</v>
      </c>
      <c r="K144" s="429">
        <f>StockValueR!K179</f>
        <v>9.8113183232110277E-4</v>
      </c>
      <c r="L144" s="429">
        <f>StockValueR!L179</f>
        <v>9.4729407042688893E-4</v>
      </c>
      <c r="M144" s="429">
        <f>StockValueR!M179</f>
        <v>9.1462332206978636E-4</v>
      </c>
      <c r="N144" s="429">
        <f>StockValueR!N179</f>
        <v>8.8307933870735117E-4</v>
      </c>
      <c r="O144" s="429">
        <f>StockValueR!O179</f>
        <v>8.5262325990886044E-4</v>
      </c>
      <c r="P144" s="429">
        <f>StockValueR!P179</f>
        <v>8.2321756548142449E-4</v>
      </c>
      <c r="Q144" s="429">
        <f>StockValueR!Q179</f>
        <v>7.9482602924720101E-4</v>
      </c>
      <c r="R144" s="429">
        <f>StockValueR!R179</f>
        <v>7.6741367441475862E-4</v>
      </c>
      <c r="S144" s="429">
        <f>StockValueR!S179</f>
        <v>7.4094673048962086E-4</v>
      </c>
      <c r="T144" s="429">
        <f>StockValueR!T179</f>
        <v>7.1539259167089514E-4</v>
      </c>
      <c r="U144" s="429">
        <f>StockValueR!U179</f>
        <v>6.9071977668274406E-4</v>
      </c>
      <c r="V144" s="429">
        <f>StockValueR!V179</f>
        <v>6.6689788999120525E-4</v>
      </c>
      <c r="W144" s="429">
        <f>StockValueR!W179</f>
        <v>6.4389758435858696E-4</v>
      </c>
      <c r="X144" s="429">
        <f>StockValueR!X179</f>
        <v>6.2169052468930626E-4</v>
      </c>
      <c r="Y144" s="429">
        <f>StockValueR!Y179</f>
        <v>6.0024935312262865E-4</v>
      </c>
      <c r="Z144" s="429">
        <f>StockValueR!Z179</f>
        <v>5.7882166270403486E-4</v>
      </c>
      <c r="AA144" s="429">
        <f>StockValueR!AA179</f>
        <v>5.5740794073395785E-4</v>
      </c>
      <c r="AB144" s="429">
        <f>StockValueR!AB179</f>
        <v>5.3600871166025084E-4</v>
      </c>
      <c r="AC144" s="429">
        <f>StockValueR!AC179</f>
        <v>5.1462454153842455E-4</v>
      </c>
      <c r="AD144" s="429">
        <f>StockValueR!AD179</f>
        <v>4.932560432419278E-4</v>
      </c>
      <c r="AE144" s="429">
        <f>StockValueR!AE179</f>
        <v>4.7190388258829224E-4</v>
      </c>
      <c r="AF144" s="429">
        <f>StockValueR!AF179</f>
        <v>4.5056878559330209E-4</v>
      </c>
      <c r="AG144" s="429">
        <f>StockValueR!AG179</f>
        <v>4.292515471276474E-4</v>
      </c>
      <c r="AH144" s="429">
        <f>StockValueR!AH179</f>
        <v>4.0795304133537687E-4</v>
      </c>
      <c r="AI144" s="429">
        <f>StockValueR!AI179</f>
        <v>3.8667423429083867E-4</v>
      </c>
      <c r="AJ144" s="429">
        <f>StockValueR!AJ179</f>
        <v>3.6541619953577774E-4</v>
      </c>
      <c r="AK144" s="429">
        <f>StockValueR!AK179</f>
        <v>3.4418013737445667E-4</v>
      </c>
      <c r="AL144" s="429">
        <f>StockValueR!AL179</f>
        <v>3.2296739914969188E-4</v>
      </c>
      <c r="AM144" s="429">
        <f>StockValueR!AM179</f>
        <v>3.3570172099917339E-4</v>
      </c>
      <c r="AN144" s="429">
        <f>StockValueR!AN179</f>
        <v>3.3570172099917339E-4</v>
      </c>
      <c r="AO144" s="429">
        <f>StockValueR!AO179</f>
        <v>3.3570172099917339E-4</v>
      </c>
      <c r="AP144" s="429">
        <f>StockValueR!AP179</f>
        <v>3.3570172099917339E-4</v>
      </c>
      <c r="AQ144" s="429">
        <f>StockValueR!AQ179</f>
        <v>3.3570172099917339E-4</v>
      </c>
      <c r="AR144" s="429">
        <f>StockValueR!AR179</f>
        <v>3.3570172099917339E-4</v>
      </c>
      <c r="AS144" s="429">
        <f>StockValueR!AS179</f>
        <v>3.3570172099917339E-4</v>
      </c>
      <c r="AT144" s="429">
        <f>StockValueR!AT179</f>
        <v>3.3570172099917339E-4</v>
      </c>
      <c r="AU144" s="429">
        <f>StockValueR!AU179</f>
        <v>3.3570172099917339E-4</v>
      </c>
      <c r="AV144" s="429">
        <f>StockValueR!AV179</f>
        <v>3.3570172099917339E-4</v>
      </c>
      <c r="AW144" s="429">
        <f>StockValueR!AW179</f>
        <v>3.3570172099917339E-4</v>
      </c>
      <c r="AX144" s="429">
        <f>StockValueR!AX179</f>
        <v>3.3570172099917339E-4</v>
      </c>
      <c r="AY144" s="429">
        <f>StockValueR!AY179</f>
        <v>3.3570172099917339E-4</v>
      </c>
      <c r="AZ144" s="429">
        <f>StockValueR!AZ179</f>
        <v>3.3570172099917339E-4</v>
      </c>
    </row>
    <row r="145" spans="1:52" x14ac:dyDescent="0.25">
      <c r="A145" s="422"/>
      <c r="B145" s="281"/>
      <c r="C145" s="281"/>
      <c r="D145" s="281"/>
      <c r="E145" s="180" t="str">
        <f>StockValueR!E180</f>
        <v>45 MPH</v>
      </c>
      <c r="F145" s="427"/>
      <c r="G145" s="328"/>
      <c r="I145" s="429">
        <f>StockValueR!I180</f>
        <v>0</v>
      </c>
      <c r="J145" s="429">
        <f>StockValueR!J180</f>
        <v>0</v>
      </c>
      <c r="K145" s="429">
        <f>StockValueR!K180</f>
        <v>1.0120499154453299E-3</v>
      </c>
      <c r="L145" s="429">
        <f>StockValueR!L180</f>
        <v>9.7714583534542891E-4</v>
      </c>
      <c r="M145" s="429">
        <f>StockValueR!M180</f>
        <v>9.4344554449448434E-4</v>
      </c>
      <c r="N145" s="429">
        <f>StockValueR!N180</f>
        <v>9.109075260110383E-4</v>
      </c>
      <c r="O145" s="429">
        <f>StockValueR!O180</f>
        <v>8.7949169486845925E-4</v>
      </c>
      <c r="P145" s="429">
        <f>StockValueR!P180</f>
        <v>8.4915934851242166E-4</v>
      </c>
      <c r="Q145" s="429">
        <f>StockValueR!Q180</f>
        <v>8.1987311918151431E-4</v>
      </c>
      <c r="R145" s="429">
        <f>StockValueR!R180</f>
        <v>7.9159692787223986E-4</v>
      </c>
      <c r="S145" s="429">
        <f>StockValueR!S180</f>
        <v>7.6429593989169129E-4</v>
      </c>
      <c r="T145" s="429">
        <f>StockValueR!T180</f>
        <v>7.3793652194315061E-4</v>
      </c>
      <c r="U145" s="429">
        <f>StockValueR!U180</f>
        <v>7.1248620069174059E-4</v>
      </c>
      <c r="V145" s="429">
        <f>StockValueR!V180</f>
        <v>6.8791362275908428E-4</v>
      </c>
      <c r="W145" s="429">
        <f>StockValueR!W180</f>
        <v>6.6418851609768934E-4</v>
      </c>
      <c r="X145" s="429">
        <f>StockValueR!X180</f>
        <v>6.4128165269747154E-4</v>
      </c>
      <c r="Y145" s="429">
        <f>StockValueR!Y180</f>
        <v>6.1916481257847397E-4</v>
      </c>
      <c r="Z145" s="429">
        <f>StockValueR!Z180</f>
        <v>5.9706187843452376E-4</v>
      </c>
      <c r="AA145" s="429">
        <f>StockValueR!AA180</f>
        <v>5.7497335292219125E-4</v>
      </c>
      <c r="AB145" s="429">
        <f>StockValueR!AB180</f>
        <v>5.5289977701608139E-4</v>
      </c>
      <c r="AC145" s="429">
        <f>StockValueR!AC180</f>
        <v>5.3084173460962519E-4</v>
      </c>
      <c r="AD145" s="429">
        <f>StockValueR!AD180</f>
        <v>5.0879985788955019E-4</v>
      </c>
      <c r="AE145" s="429">
        <f>StockValueR!AE180</f>
        <v>4.867748336550753E-4</v>
      </c>
      <c r="AF145" s="429">
        <f>StockValueR!AF180</f>
        <v>4.6476741080068057E-4</v>
      </c>
      <c r="AG145" s="429">
        <f>StockValueR!AG180</f>
        <v>4.4277840924555314E-4</v>
      </c>
      <c r="AH145" s="429">
        <f>StockValueR!AH180</f>
        <v>4.2080873068035428E-4</v>
      </c>
      <c r="AI145" s="429">
        <f>StockValueR!AI180</f>
        <v>3.988593716230135E-4</v>
      </c>
      <c r="AJ145" s="429">
        <f>StockValueR!AJ180</f>
        <v>3.7693143944544233E-4</v>
      </c>
      <c r="AK145" s="429">
        <f>StockValueR!AK180</f>
        <v>3.5502617227669463E-4</v>
      </c>
      <c r="AL145" s="429">
        <f>StockValueR!AL180</f>
        <v>3.3314496404400631E-4</v>
      </c>
      <c r="AM145" s="429">
        <f>StockValueR!AM180</f>
        <v>3.4552380619290202E-4</v>
      </c>
      <c r="AN145" s="429">
        <f>StockValueR!AN180</f>
        <v>3.4552380619290202E-4</v>
      </c>
      <c r="AO145" s="429">
        <f>StockValueR!AO180</f>
        <v>3.4552380619290202E-4</v>
      </c>
      <c r="AP145" s="429">
        <f>StockValueR!AP180</f>
        <v>3.4552380619290202E-4</v>
      </c>
      <c r="AQ145" s="429">
        <f>StockValueR!AQ180</f>
        <v>3.4552380619290202E-4</v>
      </c>
      <c r="AR145" s="429">
        <f>StockValueR!AR180</f>
        <v>3.4552380619290202E-4</v>
      </c>
      <c r="AS145" s="429">
        <f>StockValueR!AS180</f>
        <v>3.4552380619290202E-4</v>
      </c>
      <c r="AT145" s="429">
        <f>StockValueR!AT180</f>
        <v>3.4552380619290202E-4</v>
      </c>
      <c r="AU145" s="429">
        <f>StockValueR!AU180</f>
        <v>3.4552380619290202E-4</v>
      </c>
      <c r="AV145" s="429">
        <f>StockValueR!AV180</f>
        <v>3.4552380619290202E-4</v>
      </c>
      <c r="AW145" s="429">
        <f>StockValueR!AW180</f>
        <v>3.4552380619290202E-4</v>
      </c>
      <c r="AX145" s="429">
        <f>StockValueR!AX180</f>
        <v>3.4552380619290202E-4</v>
      </c>
      <c r="AY145" s="429">
        <f>StockValueR!AY180</f>
        <v>3.4552380619290202E-4</v>
      </c>
      <c r="AZ145" s="429">
        <f>StockValueR!AZ180</f>
        <v>3.4552380619290202E-4</v>
      </c>
    </row>
    <row r="146" spans="1:52" x14ac:dyDescent="0.25">
      <c r="A146" s="422"/>
      <c r="B146" s="281"/>
      <c r="C146" s="281"/>
      <c r="D146" s="281"/>
      <c r="E146" s="180" t="str">
        <f>StockValueR!E181</f>
        <v>46 MPH</v>
      </c>
      <c r="F146" s="427"/>
      <c r="G146" s="328"/>
      <c r="I146" s="429">
        <f>StockValueR!I181</f>
        <v>0</v>
      </c>
      <c r="J146" s="429">
        <f>StockValueR!J181</f>
        <v>0</v>
      </c>
      <c r="K146" s="429">
        <f>StockValueR!K181</f>
        <v>9.8272017943431276E-4</v>
      </c>
      <c r="L146" s="429">
        <f>StockValueR!L181</f>
        <v>9.4882763783603503E-4</v>
      </c>
      <c r="M146" s="429">
        <f>StockValueR!M181</f>
        <v>9.1610399904450764E-4</v>
      </c>
      <c r="N146" s="429">
        <f>StockValueR!N181</f>
        <v>8.8450894935921732E-4</v>
      </c>
      <c r="O146" s="429">
        <f>StockValueR!O181</f>
        <v>8.5400356543857497E-4</v>
      </c>
      <c r="P146" s="429">
        <f>StockValueR!P181</f>
        <v>8.2455026634852718E-4</v>
      </c>
      <c r="Q146" s="429">
        <f>StockValueR!Q181</f>
        <v>7.9611276726493732E-4</v>
      </c>
      <c r="R146" s="429">
        <f>StockValueR!R181</f>
        <v>7.6865603477270462E-4</v>
      </c>
      <c r="S146" s="429">
        <f>StockValueR!S181</f>
        <v>7.4214624370654654E-4</v>
      </c>
      <c r="T146" s="429">
        <f>StockValueR!T181</f>
        <v>7.1655073548027926E-4</v>
      </c>
      <c r="U146" s="429">
        <f>StockValueR!U181</f>
        <v>6.9183797785325925E-4</v>
      </c>
      <c r="V146" s="429">
        <f>StockValueR!V181</f>
        <v>6.679775260844175E-4</v>
      </c>
      <c r="W146" s="429">
        <f>StockValueR!W181</f>
        <v>6.4493998542603512E-4</v>
      </c>
      <c r="X146" s="429">
        <f>StockValueR!X181</f>
        <v>6.2269697491105093E-4</v>
      </c>
      <c r="Y146" s="429">
        <f>StockValueR!Y181</f>
        <v>6.0122109238929075E-4</v>
      </c>
      <c r="Z146" s="429">
        <f>StockValueR!Z181</f>
        <v>5.7975871284014595E-4</v>
      </c>
      <c r="AA146" s="429">
        <f>StockValueR!AA181</f>
        <v>5.5831032435293667E-4</v>
      </c>
      <c r="AB146" s="429">
        <f>StockValueR!AB181</f>
        <v>5.3687645222454063E-4</v>
      </c>
      <c r="AC146" s="429">
        <f>StockValueR!AC181</f>
        <v>5.1545766342685185E-4</v>
      </c>
      <c r="AD146" s="429">
        <f>StockValueR!AD181</f>
        <v>4.9405457182549566E-4</v>
      </c>
      <c r="AE146" s="429">
        <f>StockValueR!AE181</f>
        <v>4.726678443158905E-4</v>
      </c>
      <c r="AF146" s="429">
        <f>StockValueR!AF181</f>
        <v>4.5129820808916243E-4</v>
      </c>
      <c r="AG146" s="429">
        <f>StockValueR!AG181</f>
        <v>4.2994645930281167E-4</v>
      </c>
      <c r="AH146" s="429">
        <f>StockValueR!AH181</f>
        <v>4.0861347351603237E-4</v>
      </c>
      <c r="AI146" s="429">
        <f>StockValueR!AI181</f>
        <v>3.873002183671432E-4</v>
      </c>
      <c r="AJ146" s="429">
        <f>StockValueR!AJ181</f>
        <v>3.660077691358382E-4</v>
      </c>
      <c r="AK146" s="429">
        <f>StockValueR!AK181</f>
        <v>3.4473732806954361E-4</v>
      </c>
      <c r="AL146" s="429">
        <f>StockValueR!AL181</f>
        <v>3.2349024869875479E-4</v>
      </c>
      <c r="AM146" s="429">
        <f>StockValueR!AM181</f>
        <v>3.3551034552609257E-4</v>
      </c>
      <c r="AN146" s="429">
        <f>StockValueR!AN181</f>
        <v>3.3551034552609257E-4</v>
      </c>
      <c r="AO146" s="429">
        <f>StockValueR!AO181</f>
        <v>3.3551034552609257E-4</v>
      </c>
      <c r="AP146" s="429">
        <f>StockValueR!AP181</f>
        <v>3.3551034552609257E-4</v>
      </c>
      <c r="AQ146" s="429">
        <f>StockValueR!AQ181</f>
        <v>3.3551034552609257E-4</v>
      </c>
      <c r="AR146" s="429">
        <f>StockValueR!AR181</f>
        <v>3.3551034552609257E-4</v>
      </c>
      <c r="AS146" s="429">
        <f>StockValueR!AS181</f>
        <v>3.3551034552609257E-4</v>
      </c>
      <c r="AT146" s="429">
        <f>StockValueR!AT181</f>
        <v>3.3551034552609257E-4</v>
      </c>
      <c r="AU146" s="429">
        <f>StockValueR!AU181</f>
        <v>3.3551034552609257E-4</v>
      </c>
      <c r="AV146" s="429">
        <f>StockValueR!AV181</f>
        <v>3.3551034552609257E-4</v>
      </c>
      <c r="AW146" s="429">
        <f>StockValueR!AW181</f>
        <v>3.3551034552609257E-4</v>
      </c>
      <c r="AX146" s="429">
        <f>StockValueR!AX181</f>
        <v>3.3551034552609257E-4</v>
      </c>
      <c r="AY146" s="429">
        <f>StockValueR!AY181</f>
        <v>3.3551034552609257E-4</v>
      </c>
      <c r="AZ146" s="429">
        <f>StockValueR!AZ181</f>
        <v>3.3551034552609257E-4</v>
      </c>
    </row>
    <row r="147" spans="1:52" x14ac:dyDescent="0.25">
      <c r="A147" s="422"/>
      <c r="B147" s="281"/>
      <c r="C147" s="281"/>
      <c r="D147" s="281"/>
      <c r="E147" s="180" t="str">
        <f>StockValueR!E182</f>
        <v>47 MPH</v>
      </c>
      <c r="F147" s="427"/>
      <c r="G147" s="328"/>
      <c r="I147" s="429">
        <f>StockValueR!I182</f>
        <v>0</v>
      </c>
      <c r="J147" s="429">
        <f>StockValueR!J182</f>
        <v>0</v>
      </c>
      <c r="K147" s="429">
        <f>StockValueR!K182</f>
        <v>9.5424043451696361E-4</v>
      </c>
      <c r="L147" s="429">
        <f>StockValueR!L182</f>
        <v>9.2133011650533819E-4</v>
      </c>
      <c r="M147" s="429">
        <f>StockValueR!M182</f>
        <v>8.8955482588560337E-4</v>
      </c>
      <c r="N147" s="429">
        <f>StockValueR!N182</f>
        <v>8.5887541726937708E-4</v>
      </c>
      <c r="O147" s="429">
        <f>StockValueR!O182</f>
        <v>8.292540953338725E-4</v>
      </c>
      <c r="P147" s="429">
        <f>StockValueR!P182</f>
        <v>8.00654368260166E-4</v>
      </c>
      <c r="Q147" s="429">
        <f>StockValueR!Q182</f>
        <v>7.7304100277730684E-4</v>
      </c>
      <c r="R147" s="429">
        <f>StockValueR!R182</f>
        <v>7.4637998075689207E-4</v>
      </c>
      <c r="S147" s="429">
        <f>StockValueR!S182</f>
        <v>7.2063845730462495E-4</v>
      </c>
      <c r="T147" s="429">
        <f>StockValueR!T182</f>
        <v>6.9578472029723458E-4</v>
      </c>
      <c r="U147" s="429">
        <f>StockValueR!U182</f>
        <v>6.7178815131490786E-4</v>
      </c>
      <c r="V147" s="429">
        <f>StockValueR!V182</f>
        <v>6.4861918792109927E-4</v>
      </c>
      <c r="W147" s="429">
        <f>StockValueR!W182</f>
        <v>6.262492872432569E-4</v>
      </c>
      <c r="X147" s="429">
        <f>StockValueR!X182</f>
        <v>6.0465089080959274E-4</v>
      </c>
      <c r="Y147" s="429">
        <f>StockValueR!Y182</f>
        <v>5.8379739059858022E-4</v>
      </c>
      <c r="Z147" s="429">
        <f>StockValueR!Z182</f>
        <v>5.6295700203697248E-4</v>
      </c>
      <c r="AA147" s="429">
        <f>StockValueR!AA182</f>
        <v>5.421301990690059E-4</v>
      </c>
      <c r="AB147" s="429">
        <f>StockValueR!AB182</f>
        <v>5.2131749176817976E-4</v>
      </c>
      <c r="AC147" s="429">
        <f>StockValueR!AC182</f>
        <v>5.0051943067524606E-4</v>
      </c>
      <c r="AD147" s="429">
        <f>StockValueR!AD182</f>
        <v>4.797366118656831E-4</v>
      </c>
      <c r="AE147" s="429">
        <f>StockValueR!AE182</f>
        <v>4.5896968290793126E-4</v>
      </c>
      <c r="AF147" s="429">
        <f>StockValueR!AF182</f>
        <v>4.3821934991873727E-4</v>
      </c>
      <c r="AG147" s="429">
        <f>StockValueR!AG182</f>
        <v>4.1748638598254053E-4</v>
      </c>
      <c r="AH147" s="429">
        <f>StockValueR!AH182</f>
        <v>3.9677164128437166E-4</v>
      </c>
      <c r="AI147" s="429">
        <f>StockValueR!AI182</f>
        <v>3.7607605541988465E-4</v>
      </c>
      <c r="AJ147" s="429">
        <f>StockValueR!AJ182</f>
        <v>3.5540067250660544E-4</v>
      </c>
      <c r="AK147" s="429">
        <f>StockValueR!AK182</f>
        <v>3.347466599502009E-4</v>
      </c>
      <c r="AL147" s="429">
        <f>StockValueR!AL182</f>
        <v>3.1411533205514457E-4</v>
      </c>
      <c r="AM147" s="429">
        <f>StockValueR!AM182</f>
        <v>3.2578708018802334E-4</v>
      </c>
      <c r="AN147" s="429">
        <f>StockValueR!AN182</f>
        <v>3.2578708018802334E-4</v>
      </c>
      <c r="AO147" s="429">
        <f>StockValueR!AO182</f>
        <v>3.2578708018802334E-4</v>
      </c>
      <c r="AP147" s="429">
        <f>StockValueR!AP182</f>
        <v>3.2578708018802334E-4</v>
      </c>
      <c r="AQ147" s="429">
        <f>StockValueR!AQ182</f>
        <v>3.2578708018802334E-4</v>
      </c>
      <c r="AR147" s="429">
        <f>StockValueR!AR182</f>
        <v>3.2578708018802334E-4</v>
      </c>
      <c r="AS147" s="429">
        <f>StockValueR!AS182</f>
        <v>3.2578708018802334E-4</v>
      </c>
      <c r="AT147" s="429">
        <f>StockValueR!AT182</f>
        <v>3.2578708018802334E-4</v>
      </c>
      <c r="AU147" s="429">
        <f>StockValueR!AU182</f>
        <v>3.2578708018802334E-4</v>
      </c>
      <c r="AV147" s="429">
        <f>StockValueR!AV182</f>
        <v>3.2578708018802334E-4</v>
      </c>
      <c r="AW147" s="429">
        <f>StockValueR!AW182</f>
        <v>3.2578708018802334E-4</v>
      </c>
      <c r="AX147" s="429">
        <f>StockValueR!AX182</f>
        <v>3.2578708018802334E-4</v>
      </c>
      <c r="AY147" s="429">
        <f>StockValueR!AY182</f>
        <v>3.2578708018802334E-4</v>
      </c>
      <c r="AZ147" s="429">
        <f>StockValueR!AZ182</f>
        <v>3.2578708018802334E-4</v>
      </c>
    </row>
    <row r="148" spans="1:52" x14ac:dyDescent="0.25">
      <c r="A148" s="422"/>
      <c r="B148" s="281"/>
      <c r="C148" s="281"/>
      <c r="D148" s="281"/>
      <c r="E148" s="180" t="str">
        <f>StockValueR!E183</f>
        <v>48 MPH</v>
      </c>
      <c r="F148" s="427"/>
      <c r="G148" s="328"/>
      <c r="I148" s="429">
        <f>StockValueR!I183</f>
        <v>0</v>
      </c>
      <c r="J148" s="429">
        <f>StockValueR!J183</f>
        <v>0</v>
      </c>
      <c r="K148" s="429">
        <f>StockValueR!K183</f>
        <v>9.2658604750670871E-4</v>
      </c>
      <c r="L148" s="429">
        <f>StockValueR!L183</f>
        <v>8.9462948772833697E-4</v>
      </c>
      <c r="M148" s="429">
        <f>StockValueR!M183</f>
        <v>8.6377506165424074E-4</v>
      </c>
      <c r="N148" s="429">
        <f>StockValueR!N183</f>
        <v>8.3398475834987266E-4</v>
      </c>
      <c r="O148" s="429">
        <f>StockValueR!O183</f>
        <v>8.0522187782067298E-4</v>
      </c>
      <c r="P148" s="429">
        <f>StockValueR!P183</f>
        <v>7.7745098579972164E-4</v>
      </c>
      <c r="Q148" s="429">
        <f>StockValueR!Q183</f>
        <v>7.5063787009469244E-4</v>
      </c>
      <c r="R148" s="429">
        <f>StockValueR!R183</f>
        <v>7.2474949844034055E-4</v>
      </c>
      <c r="S148" s="429">
        <f>StockValueR!S183</f>
        <v>6.9975397780458882E-4</v>
      </c>
      <c r="T148" s="429">
        <f>StockValueR!T183</f>
        <v>6.7562051509808922E-4</v>
      </c>
      <c r="U148" s="429">
        <f>StockValueR!U183</f>
        <v>6.5231937923885327E-4</v>
      </c>
      <c r="V148" s="429">
        <f>StockValueR!V183</f>
        <v>6.2982186452521208E-4</v>
      </c>
      <c r="W148" s="429">
        <f>StockValueR!W183</f>
        <v>6.0810025527199287E-4</v>
      </c>
      <c r="X148" s="429">
        <f>StockValueR!X183</f>
        <v>5.8712779166633742E-4</v>
      </c>
      <c r="Y148" s="429">
        <f>StockValueR!Y183</f>
        <v>5.668786368011031E-4</v>
      </c>
      <c r="Z148" s="429">
        <f>StockValueR!Z183</f>
        <v>5.4664221360281443E-4</v>
      </c>
      <c r="AA148" s="429">
        <f>StockValueR!AA183</f>
        <v>5.2641898228055579E-4</v>
      </c>
      <c r="AB148" s="429">
        <f>StockValueR!AB183</f>
        <v>5.0620943812562972E-4</v>
      </c>
      <c r="AC148" s="429">
        <f>StockValueR!AC183</f>
        <v>4.8601411572382896E-4</v>
      </c>
      <c r="AD148" s="429">
        <f>StockValueR!AD183</f>
        <v>4.6583359387605274E-4</v>
      </c>
      <c r="AE148" s="429">
        <f>StockValueR!AE183</f>
        <v>4.4566850138386929E-4</v>
      </c>
      <c r="AF148" s="429">
        <f>StockValueR!AF183</f>
        <v>4.2551952390039259E-4</v>
      </c>
      <c r="AG148" s="429">
        <f>StockValueR!AG183</f>
        <v>4.0538741210567055E-4</v>
      </c>
      <c r="AH148" s="429">
        <f>StockValueR!AH183</f>
        <v>3.8527299154592678E-4</v>
      </c>
      <c r="AI148" s="429">
        <f>StockValueR!AI183</f>
        <v>3.6517717458684168E-4</v>
      </c>
      <c r="AJ148" s="429">
        <f>StockValueR!AJ183</f>
        <v>3.4510097508686904E-4</v>
      </c>
      <c r="AK148" s="429">
        <f>StockValueR!AK183</f>
        <v>3.2504552661964881E-4</v>
      </c>
      <c r="AL148" s="429">
        <f>StockValueR!AL183</f>
        <v>3.0501210540042327E-4</v>
      </c>
      <c r="AM148" s="429">
        <f>StockValueR!AM183</f>
        <v>3.163456001662497E-4</v>
      </c>
      <c r="AN148" s="429">
        <f>StockValueR!AN183</f>
        <v>3.163456001662497E-4</v>
      </c>
      <c r="AO148" s="429">
        <f>StockValueR!AO183</f>
        <v>3.163456001662497E-4</v>
      </c>
      <c r="AP148" s="429">
        <f>StockValueR!AP183</f>
        <v>3.163456001662497E-4</v>
      </c>
      <c r="AQ148" s="429">
        <f>StockValueR!AQ183</f>
        <v>3.163456001662497E-4</v>
      </c>
      <c r="AR148" s="429">
        <f>StockValueR!AR183</f>
        <v>3.163456001662497E-4</v>
      </c>
      <c r="AS148" s="429">
        <f>StockValueR!AS183</f>
        <v>3.163456001662497E-4</v>
      </c>
      <c r="AT148" s="429">
        <f>StockValueR!AT183</f>
        <v>3.163456001662497E-4</v>
      </c>
      <c r="AU148" s="429">
        <f>StockValueR!AU183</f>
        <v>3.163456001662497E-4</v>
      </c>
      <c r="AV148" s="429">
        <f>StockValueR!AV183</f>
        <v>3.163456001662497E-4</v>
      </c>
      <c r="AW148" s="429">
        <f>StockValueR!AW183</f>
        <v>3.163456001662497E-4</v>
      </c>
      <c r="AX148" s="429">
        <f>StockValueR!AX183</f>
        <v>3.163456001662497E-4</v>
      </c>
      <c r="AY148" s="429">
        <f>StockValueR!AY183</f>
        <v>3.163456001662497E-4</v>
      </c>
      <c r="AZ148" s="429">
        <f>StockValueR!AZ183</f>
        <v>3.163456001662497E-4</v>
      </c>
    </row>
    <row r="149" spans="1:52" x14ac:dyDescent="0.25">
      <c r="A149" s="422"/>
      <c r="B149" s="281"/>
      <c r="C149" s="281"/>
      <c r="D149" s="281"/>
      <c r="E149" s="180" t="str">
        <f>StockValueR!E184</f>
        <v>49 MPH</v>
      </c>
      <c r="F149" s="427"/>
      <c r="G149" s="328"/>
      <c r="I149" s="429">
        <f>StockValueR!I184</f>
        <v>0</v>
      </c>
      <c r="J149" s="429">
        <f>StockValueR!J184</f>
        <v>0</v>
      </c>
      <c r="K149" s="429">
        <f>StockValueR!K184</f>
        <v>8.9973309909960851E-4</v>
      </c>
      <c r="L149" s="429">
        <f>StockValueR!L184</f>
        <v>8.6870265714192503E-4</v>
      </c>
      <c r="M149" s="429">
        <f>StockValueR!M184</f>
        <v>8.3874240847717771E-4</v>
      </c>
      <c r="N149" s="429">
        <f>StockValueR!N184</f>
        <v>8.0981544374758802E-4</v>
      </c>
      <c r="O149" s="429">
        <f>StockValueR!O184</f>
        <v>7.8188612654363861E-4</v>
      </c>
      <c r="P149" s="429">
        <f>StockValueR!P184</f>
        <v>7.5492004950200239E-4</v>
      </c>
      <c r="Q149" s="429">
        <f>StockValueR!Q184</f>
        <v>7.2888399191758512E-4</v>
      </c>
      <c r="R149" s="429">
        <f>StockValueR!R184</f>
        <v>7.0374587881746973E-4</v>
      </c>
      <c r="S149" s="429">
        <f>StockValueR!S184</f>
        <v>6.7947474144633392E-4</v>
      </c>
      <c r="T149" s="429">
        <f>StockValueR!T184</f>
        <v>6.5604067911466846E-4</v>
      </c>
      <c r="U149" s="429">
        <f>StockValueR!U184</f>
        <v>6.3341482236279505E-4</v>
      </c>
      <c r="V149" s="429">
        <f>StockValueR!V184</f>
        <v>6.1156929739529672E-4</v>
      </c>
      <c r="W149" s="429">
        <f>StockValueR!W184</f>
        <v>5.9047719174205654E-4</v>
      </c>
      <c r="X149" s="429">
        <f>StockValueR!X184</f>
        <v>5.7011252110359279E-4</v>
      </c>
      <c r="Y149" s="429">
        <f>StockValueR!Y184</f>
        <v>5.5045019733984831E-4</v>
      </c>
      <c r="Z149" s="429">
        <f>StockValueR!Z184</f>
        <v>5.3080023627268078E-4</v>
      </c>
      <c r="AA149" s="429">
        <f>StockValueR!AA184</f>
        <v>5.111630847740745E-4</v>
      </c>
      <c r="AB149" s="429">
        <f>StockValueR!AB184</f>
        <v>4.9153922378153089E-4</v>
      </c>
      <c r="AC149" s="429">
        <f>StockValueR!AC184</f>
        <v>4.7192917238826691E-4</v>
      </c>
      <c r="AD149" s="429">
        <f>StockValueR!AD184</f>
        <v>4.5233349262122877E-4</v>
      </c>
      <c r="AE149" s="429">
        <f>StockValueR!AE184</f>
        <v>4.3275279505898632E-4</v>
      </c>
      <c r="AF149" s="429">
        <f>StockValueR!AF184</f>
        <v>4.1318774548406762E-4</v>
      </c>
      <c r="AG149" s="429">
        <f>StockValueR!AG184</f>
        <v>3.9363907282142005E-4</v>
      </c>
      <c r="AH149" s="429">
        <f>StockValueR!AH184</f>
        <v>3.7410757869250585E-4</v>
      </c>
      <c r="AI149" s="429">
        <f>StockValueR!AI184</f>
        <v>3.5459414902217054E-4</v>
      </c>
      <c r="AJ149" s="429">
        <f>StockValueR!AJ184</f>
        <v>3.3509976828671961E-4</v>
      </c>
      <c r="AK149" s="429">
        <f>StockValueR!AK184</f>
        <v>3.1562553720823589E-4</v>
      </c>
      <c r="AL149" s="429">
        <f>StockValueR!AL184</f>
        <v>2.9617269501657623E-4</v>
      </c>
      <c r="AM149" s="429">
        <f>StockValueR!AM184</f>
        <v>3.0717773917488726E-4</v>
      </c>
      <c r="AN149" s="429">
        <f>StockValueR!AN184</f>
        <v>3.0717773917488726E-4</v>
      </c>
      <c r="AO149" s="429">
        <f>StockValueR!AO184</f>
        <v>3.0717773917488726E-4</v>
      </c>
      <c r="AP149" s="429">
        <f>StockValueR!AP184</f>
        <v>3.0717773917488726E-4</v>
      </c>
      <c r="AQ149" s="429">
        <f>StockValueR!AQ184</f>
        <v>3.0717773917488726E-4</v>
      </c>
      <c r="AR149" s="429">
        <f>StockValueR!AR184</f>
        <v>3.0717773917488726E-4</v>
      </c>
      <c r="AS149" s="429">
        <f>StockValueR!AS184</f>
        <v>3.0717773917488726E-4</v>
      </c>
      <c r="AT149" s="429">
        <f>StockValueR!AT184</f>
        <v>3.0717773917488726E-4</v>
      </c>
      <c r="AU149" s="429">
        <f>StockValueR!AU184</f>
        <v>3.0717773917488726E-4</v>
      </c>
      <c r="AV149" s="429">
        <f>StockValueR!AV184</f>
        <v>3.0717773917488726E-4</v>
      </c>
      <c r="AW149" s="429">
        <f>StockValueR!AW184</f>
        <v>3.0717773917488726E-4</v>
      </c>
      <c r="AX149" s="429">
        <f>StockValueR!AX184</f>
        <v>3.0717773917488726E-4</v>
      </c>
      <c r="AY149" s="429">
        <f>StockValueR!AY184</f>
        <v>3.0717773917488726E-4</v>
      </c>
      <c r="AZ149" s="429">
        <f>StockValueR!AZ184</f>
        <v>3.0717773917488726E-4</v>
      </c>
    </row>
    <row r="150" spans="1:52" x14ac:dyDescent="0.25">
      <c r="A150" s="422"/>
      <c r="B150" s="281"/>
      <c r="C150" s="281"/>
      <c r="D150" s="281"/>
      <c r="E150" s="180" t="str">
        <f>StockValueR!E185</f>
        <v>50 MPH</v>
      </c>
      <c r="F150" s="427"/>
      <c r="G150" s="328"/>
      <c r="I150" s="429">
        <f>StockValueR!I185</f>
        <v>0</v>
      </c>
      <c r="J150" s="429">
        <f>StockValueR!J185</f>
        <v>0</v>
      </c>
      <c r="K150" s="429">
        <f>StockValueR!K185</f>
        <v>9.76202874461687E-4</v>
      </c>
      <c r="L150" s="429">
        <f>StockValueR!L185</f>
        <v>9.425351049140051E-4</v>
      </c>
      <c r="M150" s="429">
        <f>StockValueR!M185</f>
        <v>9.1002848612296372E-4</v>
      </c>
      <c r="N150" s="429">
        <f>StockValueR!N185</f>
        <v>8.7864297174460363E-4</v>
      </c>
      <c r="O150" s="429">
        <f>StockValueR!O185</f>
        <v>8.4833989657316427E-4</v>
      </c>
      <c r="P150" s="429">
        <f>StockValueR!P185</f>
        <v>8.1908192890770384E-4</v>
      </c>
      <c r="Q150" s="429">
        <f>StockValueR!Q185</f>
        <v>7.9083302456152264E-4</v>
      </c>
      <c r="R150" s="429">
        <f>StockValueR!R185</f>
        <v>7.6355838245773259E-4</v>
      </c>
      <c r="S150" s="429">
        <f>StockValueR!S185</f>
        <v>7.3722440175626864E-4</v>
      </c>
      <c r="T150" s="429">
        <f>StockValueR!T185</f>
        <v>7.1179864045952518E-4</v>
      </c>
      <c r="U150" s="429">
        <f>StockValueR!U185</f>
        <v>6.8724977544562169E-4</v>
      </c>
      <c r="V150" s="429">
        <f>StockValueR!V185</f>
        <v>6.6354756388006114E-4</v>
      </c>
      <c r="W150" s="429">
        <f>StockValueR!W185</f>
        <v>6.4066280595824216E-4</v>
      </c>
      <c r="X150" s="429">
        <f>StockValueR!X185</f>
        <v>6.18567308932926E-4</v>
      </c>
      <c r="Y150" s="429">
        <f>StockValueR!Y185</f>
        <v>5.9723385238234208E-4</v>
      </c>
      <c r="Z150" s="429">
        <f>StockValueR!Z185</f>
        <v>5.7591380925396825E-4</v>
      </c>
      <c r="AA150" s="429">
        <f>StockValueR!AA185</f>
        <v>5.5460766440016329E-4</v>
      </c>
      <c r="AB150" s="429">
        <f>StockValueR!AB185</f>
        <v>5.3331593963408704E-4</v>
      </c>
      <c r="AC150" s="429">
        <f>StockValueR!AC185</f>
        <v>5.1203919816753083E-4</v>
      </c>
      <c r="AD150" s="429">
        <f>StockValueR!AD185</f>
        <v>4.907780497950228E-4</v>
      </c>
      <c r="AE150" s="429">
        <f>StockValueR!AE185</f>
        <v>4.6953315698919541E-4</v>
      </c>
      <c r="AF150" s="429">
        <f>StockValueR!AF185</f>
        <v>4.4830524211851379E-4</v>
      </c>
      <c r="AG150" s="429">
        <f>StockValueR!AG185</f>
        <v>4.2709509606043879E-4</v>
      </c>
      <c r="AH150" s="429">
        <f>StockValueR!AH185</f>
        <v>4.0590358856754083E-4</v>
      </c>
      <c r="AI150" s="429">
        <f>StockValueR!AI185</f>
        <v>3.8473168086085503E-4</v>
      </c>
      <c r="AJ150" s="429">
        <f>StockValueR!AJ185</f>
        <v>3.6358044108892478E-4</v>
      </c>
      <c r="AK150" s="429">
        <f>StockValueR!AK185</f>
        <v>3.4245106352598793E-4</v>
      </c>
      <c r="AL150" s="429">
        <f>StockValueR!AL185</f>
        <v>3.213448927260567E-4</v>
      </c>
      <c r="AM150" s="429">
        <f>StockValueR!AM185</f>
        <v>3.3351521478793602E-4</v>
      </c>
      <c r="AN150" s="429">
        <f>StockValueR!AN185</f>
        <v>3.3351521478793602E-4</v>
      </c>
      <c r="AO150" s="429">
        <f>StockValueR!AO185</f>
        <v>3.3351521478793602E-4</v>
      </c>
      <c r="AP150" s="429">
        <f>StockValueR!AP185</f>
        <v>3.3351521478793602E-4</v>
      </c>
      <c r="AQ150" s="429">
        <f>StockValueR!AQ185</f>
        <v>3.3351521478793602E-4</v>
      </c>
      <c r="AR150" s="429">
        <f>StockValueR!AR185</f>
        <v>3.3351521478793602E-4</v>
      </c>
      <c r="AS150" s="429">
        <f>StockValueR!AS185</f>
        <v>3.3351521478793602E-4</v>
      </c>
      <c r="AT150" s="429">
        <f>StockValueR!AT185</f>
        <v>3.3351521478793602E-4</v>
      </c>
      <c r="AU150" s="429">
        <f>StockValueR!AU185</f>
        <v>3.3351521478793602E-4</v>
      </c>
      <c r="AV150" s="429">
        <f>StockValueR!AV185</f>
        <v>3.3351521478793602E-4</v>
      </c>
      <c r="AW150" s="429">
        <f>StockValueR!AW185</f>
        <v>3.3351521478793602E-4</v>
      </c>
      <c r="AX150" s="429">
        <f>StockValueR!AX185</f>
        <v>3.3351521478793602E-4</v>
      </c>
      <c r="AY150" s="429">
        <f>StockValueR!AY185</f>
        <v>3.3351521478793602E-4</v>
      </c>
      <c r="AZ150" s="429">
        <f>StockValueR!AZ185</f>
        <v>3.3351521478793602E-4</v>
      </c>
    </row>
    <row r="151" spans="1:52" x14ac:dyDescent="0.25">
      <c r="A151" s="422"/>
      <c r="B151" s="281"/>
      <c r="C151" s="281"/>
      <c r="D151" s="281"/>
      <c r="E151" s="180" t="str">
        <f>StockValueR!E186</f>
        <v>51 MPH</v>
      </c>
      <c r="F151" s="427"/>
      <c r="G151" s="328"/>
      <c r="I151" s="429">
        <f>StockValueR!I186</f>
        <v>0</v>
      </c>
      <c r="J151" s="429">
        <f>StockValueR!J186</f>
        <v>0</v>
      </c>
      <c r="K151" s="429">
        <f>StockValueR!K186</f>
        <v>9.4791200445202087E-4</v>
      </c>
      <c r="L151" s="429">
        <f>StockValueR!L186</f>
        <v>9.1521994447937394E-4</v>
      </c>
      <c r="M151" s="429">
        <f>StockValueR!M186</f>
        <v>8.8365538450697531E-4</v>
      </c>
      <c r="N151" s="429">
        <f>StockValueR!N186</f>
        <v>8.531794387548645E-4</v>
      </c>
      <c r="O151" s="429">
        <f>StockValueR!O186</f>
        <v>8.2375456255517172E-4</v>
      </c>
      <c r="P151" s="429">
        <f>StockValueR!P186</f>
        <v>7.9534450609917897E-4</v>
      </c>
      <c r="Q151" s="429">
        <f>StockValueR!Q186</f>
        <v>7.6791426977957365E-4</v>
      </c>
      <c r="R151" s="429">
        <f>StockValueR!R186</f>
        <v>7.414300610728826E-4</v>
      </c>
      <c r="S151" s="429">
        <f>StockValueR!S186</f>
        <v>7.1585925290896418E-4</v>
      </c>
      <c r="T151" s="429">
        <f>StockValueR!T186</f>
        <v>6.911703434762757E-4</v>
      </c>
      <c r="U151" s="429">
        <f>StockValueR!U186</f>
        <v>6.6733291741339577E-4</v>
      </c>
      <c r="V151" s="429">
        <f>StockValueR!V186</f>
        <v>6.4431760833899272E-4</v>
      </c>
      <c r="W151" s="429">
        <f>StockValueR!W186</f>
        <v>6.2209606267407875E-4</v>
      </c>
      <c r="X151" s="429">
        <f>StockValueR!X186</f>
        <v>6.0064090471197921E-4</v>
      </c>
      <c r="Y151" s="429">
        <f>StockValueR!Y186</f>
        <v>5.799257028929871E-4</v>
      </c>
      <c r="Z151" s="429">
        <f>StockValueR!Z186</f>
        <v>5.5922352576821203E-4</v>
      </c>
      <c r="AA151" s="429">
        <f>StockValueR!AA186</f>
        <v>5.3853484413873788E-4</v>
      </c>
      <c r="AB151" s="429">
        <f>StockValueR!AB186</f>
        <v>5.1786016469530609E-4</v>
      </c>
      <c r="AC151" s="429">
        <f>StockValueR!AC186</f>
        <v>4.9720003432753555E-4</v>
      </c>
      <c r="AD151" s="429">
        <f>StockValueR!AD186</f>
        <v>4.7655504515779014E-4</v>
      </c>
      <c r="AE151" s="429">
        <f>StockValueR!AE186</f>
        <v>4.5592584045989871E-4</v>
      </c>
      <c r="AF151" s="429">
        <f>StockValueR!AF186</f>
        <v>4.3531312166771036E-4</v>
      </c>
      <c r="AG151" s="429">
        <f>StockValueR!AG186</f>
        <v>4.1471765673864344E-4</v>
      </c>
      <c r="AH151" s="429">
        <f>StockValueR!AH186</f>
        <v>3.9414029021938381E-4</v>
      </c>
      <c r="AI151" s="429">
        <f>StockValueR!AI186</f>
        <v>3.7358195547427815E-4</v>
      </c>
      <c r="AJ151" s="429">
        <f>StockValueR!AJ186</f>
        <v>3.5304368969636625E-4</v>
      </c>
      <c r="AK151" s="429">
        <f>StockValueR!AK186</f>
        <v>3.325266525491937E-4</v>
      </c>
      <c r="AL151" s="429">
        <f>StockValueR!AL186</f>
        <v>3.1203214962089414E-4</v>
      </c>
      <c r="AM151" s="429">
        <f>StockValueR!AM186</f>
        <v>3.2384976938242601E-4</v>
      </c>
      <c r="AN151" s="429">
        <f>StockValueR!AN186</f>
        <v>3.2384976938242601E-4</v>
      </c>
      <c r="AO151" s="429">
        <f>StockValueR!AO186</f>
        <v>3.2384976938242601E-4</v>
      </c>
      <c r="AP151" s="429">
        <f>StockValueR!AP186</f>
        <v>3.2384976938242601E-4</v>
      </c>
      <c r="AQ151" s="429">
        <f>StockValueR!AQ186</f>
        <v>3.2384976938242601E-4</v>
      </c>
      <c r="AR151" s="429">
        <f>StockValueR!AR186</f>
        <v>3.2384976938242601E-4</v>
      </c>
      <c r="AS151" s="429">
        <f>StockValueR!AS186</f>
        <v>3.2384976938242601E-4</v>
      </c>
      <c r="AT151" s="429">
        <f>StockValueR!AT186</f>
        <v>3.2384976938242601E-4</v>
      </c>
      <c r="AU151" s="429">
        <f>StockValueR!AU186</f>
        <v>3.2384976938242601E-4</v>
      </c>
      <c r="AV151" s="429">
        <f>StockValueR!AV186</f>
        <v>3.2384976938242601E-4</v>
      </c>
      <c r="AW151" s="429">
        <f>StockValueR!AW186</f>
        <v>3.2384976938242601E-4</v>
      </c>
      <c r="AX151" s="429">
        <f>StockValueR!AX186</f>
        <v>3.2384976938242601E-4</v>
      </c>
      <c r="AY151" s="429">
        <f>StockValueR!AY186</f>
        <v>3.2384976938242601E-4</v>
      </c>
      <c r="AZ151" s="429">
        <f>StockValueR!AZ186</f>
        <v>3.2384976938242601E-4</v>
      </c>
    </row>
    <row r="152" spans="1:52" x14ac:dyDescent="0.25">
      <c r="A152" s="422"/>
      <c r="B152" s="281"/>
      <c r="C152" s="281"/>
      <c r="D152" s="281"/>
      <c r="E152" s="180" t="str">
        <f>StockValueR!E187</f>
        <v>52 MPH</v>
      </c>
      <c r="F152" s="427"/>
      <c r="G152" s="328"/>
      <c r="I152" s="429">
        <f>StockValueR!I187</f>
        <v>0</v>
      </c>
      <c r="J152" s="429">
        <f>StockValueR!J187</f>
        <v>0</v>
      </c>
      <c r="K152" s="429">
        <f>StockValueR!K187</f>
        <v>9.2044101865581315E-4</v>
      </c>
      <c r="L152" s="429">
        <f>StockValueR!L187</f>
        <v>8.8869639168426685E-4</v>
      </c>
      <c r="M152" s="429">
        <f>StockValueR!M187</f>
        <v>8.580465891731018E-4</v>
      </c>
      <c r="N152" s="429">
        <f>StockValueR!N187</f>
        <v>8.2845385227260399E-4</v>
      </c>
      <c r="O152" s="429">
        <f>StockValueR!O187</f>
        <v>7.9988172437902032E-4</v>
      </c>
      <c r="P152" s="429">
        <f>StockValueR!P187</f>
        <v>7.7229500622205368E-4</v>
      </c>
      <c r="Q152" s="429">
        <f>StockValueR!Q187</f>
        <v>7.4565971250132191E-4</v>
      </c>
      <c r="R152" s="429">
        <f>StockValueR!R187</f>
        <v>7.1994303001836075E-4</v>
      </c>
      <c r="S152" s="429">
        <f>StockValueR!S187</f>
        <v>6.9511327725259048E-4</v>
      </c>
      <c r="T152" s="429">
        <f>StockValueR!T187</f>
        <v>6.7113986533144719E-4</v>
      </c>
      <c r="U152" s="429">
        <f>StockValueR!U187</f>
        <v>6.4799326034659555E-4</v>
      </c>
      <c r="V152" s="429">
        <f>StockValueR!V187</f>
        <v>6.2564494696979822E-4</v>
      </c>
      <c r="W152" s="429">
        <f>StockValueR!W187</f>
        <v>6.0406739332361967E-4</v>
      </c>
      <c r="X152" s="429">
        <f>StockValueR!X187</f>
        <v>5.8323401706368658E-4</v>
      </c>
      <c r="Y152" s="429">
        <f>StockValueR!Y187</f>
        <v>5.6311915263072018E-4</v>
      </c>
      <c r="Z152" s="429">
        <f>StockValueR!Z187</f>
        <v>5.4301693542951847E-4</v>
      </c>
      <c r="AA152" s="429">
        <f>StockValueR!AA187</f>
        <v>5.2292782261710352E-4</v>
      </c>
      <c r="AB152" s="429">
        <f>StockValueR!AB187</f>
        <v>5.0285230620005417E-4</v>
      </c>
      <c r="AC152" s="429">
        <f>StockValueR!AC187</f>
        <v>4.8279091721884187E-4</v>
      </c>
      <c r="AD152" s="429">
        <f>StockValueR!AD187</f>
        <v>4.6274423063581471E-4</v>
      </c>
      <c r="AE152" s="429">
        <f>StockValueR!AE187</f>
        <v>4.4271287108238949E-4</v>
      </c>
      <c r="AF152" s="429">
        <f>StockValueR!AF187</f>
        <v>4.2269751966449528E-4</v>
      </c>
      <c r="AG152" s="429">
        <f>StockValueR!AG187</f>
        <v>4.026989220837428E-4</v>
      </c>
      <c r="AH152" s="429">
        <f>StockValueR!AH187</f>
        <v>3.8271789841141306E-4</v>
      </c>
      <c r="AI152" s="429">
        <f>StockValueR!AI187</f>
        <v>3.627553549624657E-4</v>
      </c>
      <c r="AJ152" s="429">
        <f>StockValueR!AJ187</f>
        <v>3.4281229887154363E-4</v>
      </c>
      <c r="AK152" s="429">
        <f>StockValueR!AK187</f>
        <v>3.2288985619453609E-4</v>
      </c>
      <c r="AL152" s="429">
        <f>StockValueR!AL187</f>
        <v>3.0298929468294974E-4</v>
      </c>
      <c r="AM152" s="429">
        <f>StockValueR!AM187</f>
        <v>3.1446443364131706E-4</v>
      </c>
      <c r="AN152" s="429">
        <f>StockValueR!AN187</f>
        <v>3.1446443364131706E-4</v>
      </c>
      <c r="AO152" s="429">
        <f>StockValueR!AO187</f>
        <v>3.1446443364131706E-4</v>
      </c>
      <c r="AP152" s="429">
        <f>StockValueR!AP187</f>
        <v>3.1446443364131706E-4</v>
      </c>
      <c r="AQ152" s="429">
        <f>StockValueR!AQ187</f>
        <v>3.1446443364131706E-4</v>
      </c>
      <c r="AR152" s="429">
        <f>StockValueR!AR187</f>
        <v>3.1446443364131706E-4</v>
      </c>
      <c r="AS152" s="429">
        <f>StockValueR!AS187</f>
        <v>3.1446443364131706E-4</v>
      </c>
      <c r="AT152" s="429">
        <f>StockValueR!AT187</f>
        <v>3.1446443364131706E-4</v>
      </c>
      <c r="AU152" s="429">
        <f>StockValueR!AU187</f>
        <v>3.1446443364131706E-4</v>
      </c>
      <c r="AV152" s="429">
        <f>StockValueR!AV187</f>
        <v>3.1446443364131706E-4</v>
      </c>
      <c r="AW152" s="429">
        <f>StockValueR!AW187</f>
        <v>3.1446443364131706E-4</v>
      </c>
      <c r="AX152" s="429">
        <f>StockValueR!AX187</f>
        <v>3.1446443364131706E-4</v>
      </c>
      <c r="AY152" s="429">
        <f>StockValueR!AY187</f>
        <v>3.1446443364131706E-4</v>
      </c>
      <c r="AZ152" s="429">
        <f>StockValueR!AZ187</f>
        <v>3.1446443364131706E-4</v>
      </c>
    </row>
    <row r="153" spans="1:52" x14ac:dyDescent="0.25">
      <c r="A153" s="422"/>
      <c r="B153" s="281"/>
      <c r="C153" s="281"/>
      <c r="D153" s="281"/>
      <c r="E153" s="180" t="str">
        <f>StockValueR!E188</f>
        <v>53 MPH</v>
      </c>
      <c r="F153" s="427"/>
      <c r="G153" s="328"/>
      <c r="I153" s="429">
        <f>StockValueR!I188</f>
        <v>0</v>
      </c>
      <c r="J153" s="429">
        <f>StockValueR!J188</f>
        <v>0</v>
      </c>
      <c r="K153" s="429">
        <f>StockValueR!K188</f>
        <v>8.937661563996293E-4</v>
      </c>
      <c r="L153" s="429">
        <f>StockValueR!L188</f>
        <v>8.6294150532515519E-4</v>
      </c>
      <c r="M153" s="429">
        <f>StockValueR!M188</f>
        <v>8.3317995012543501E-4</v>
      </c>
      <c r="N153" s="429">
        <f>StockValueR!N188</f>
        <v>8.0444482622197308E-4</v>
      </c>
      <c r="O153" s="429">
        <f>StockValueR!O188</f>
        <v>7.7670073354246588E-4</v>
      </c>
      <c r="P153" s="429">
        <f>StockValueR!P188</f>
        <v>7.4991349290988419E-4</v>
      </c>
      <c r="Q153" s="429">
        <f>StockValueR!Q188</f>
        <v>7.2405010393563046E-4</v>
      </c>
      <c r="R153" s="429">
        <f>StockValueR!R188</f>
        <v>6.9907870436489844E-4</v>
      </c>
      <c r="S153" s="429">
        <f>StockValueR!S188</f>
        <v>6.7496853082414936E-4</v>
      </c>
      <c r="T153" s="429">
        <f>StockValueR!T188</f>
        <v>6.5168988092234885E-4</v>
      </c>
      <c r="U153" s="429">
        <f>StockValueR!U188</f>
        <v>6.2921407665927605E-4</v>
      </c>
      <c r="V153" s="429">
        <f>StockValueR!V188</f>
        <v>6.0751342909582404E-4</v>
      </c>
      <c r="W153" s="429">
        <f>StockValueR!W188</f>
        <v>5.8656120424276884E-4</v>
      </c>
      <c r="X153" s="429">
        <f>StockValueR!X188</f>
        <v>5.6633159012598377E-4</v>
      </c>
      <c r="Y153" s="429">
        <f>StockValueR!Y188</f>
        <v>5.4679966498752505E-4</v>
      </c>
      <c r="Z153" s="429">
        <f>StockValueR!Z188</f>
        <v>5.2728002055743811E-4</v>
      </c>
      <c r="AA153" s="429">
        <f>StockValueR!AA188</f>
        <v>5.0777310074409513E-4</v>
      </c>
      <c r="AB153" s="429">
        <f>StockValueR!AB188</f>
        <v>4.8827938329546697E-4</v>
      </c>
      <c r="AC153" s="429">
        <f>StockValueR!AC188</f>
        <v>4.6879938386219452E-4</v>
      </c>
      <c r="AD153" s="429">
        <f>StockValueR!AD188</f>
        <v>4.4933366074391607E-4</v>
      </c>
      <c r="AE153" s="429">
        <f>StockValueR!AE188</f>
        <v>4.2988282046990331E-4</v>
      </c>
      <c r="AF153" s="429">
        <f>StockValueR!AF188</f>
        <v>4.1044752440727903E-4</v>
      </c>
      <c r="AG153" s="429">
        <f>StockValueR!AG188</f>
        <v>3.9102849664683127E-4</v>
      </c>
      <c r="AH153" s="429">
        <f>StockValueR!AH188</f>
        <v>3.7162653349374621E-4</v>
      </c>
      <c r="AI153" s="429">
        <f>StockValueR!AI188</f>
        <v>3.5224251499750184E-4</v>
      </c>
      <c r="AJ153" s="429">
        <f>StockValueR!AJ188</f>
        <v>3.3287741910545225E-4</v>
      </c>
      <c r="AK153" s="429">
        <f>StockValueR!AK188</f>
        <v>3.1353233923979787E-4</v>
      </c>
      <c r="AL153" s="429">
        <f>StockValueR!AL188</f>
        <v>2.9420850641194348E-4</v>
      </c>
      <c r="AM153" s="429">
        <f>StockValueR!AM188</f>
        <v>3.0535108983999339E-4</v>
      </c>
      <c r="AN153" s="429">
        <f>StockValueR!AN188</f>
        <v>3.0535108983999339E-4</v>
      </c>
      <c r="AO153" s="429">
        <f>StockValueR!AO188</f>
        <v>3.0535108983999339E-4</v>
      </c>
      <c r="AP153" s="429">
        <f>StockValueR!AP188</f>
        <v>3.0535108983999339E-4</v>
      </c>
      <c r="AQ153" s="429">
        <f>StockValueR!AQ188</f>
        <v>3.0535108983999339E-4</v>
      </c>
      <c r="AR153" s="429">
        <f>StockValueR!AR188</f>
        <v>3.0535108983999339E-4</v>
      </c>
      <c r="AS153" s="429">
        <f>StockValueR!AS188</f>
        <v>3.0535108983999339E-4</v>
      </c>
      <c r="AT153" s="429">
        <f>StockValueR!AT188</f>
        <v>3.0535108983999339E-4</v>
      </c>
      <c r="AU153" s="429">
        <f>StockValueR!AU188</f>
        <v>3.0535108983999339E-4</v>
      </c>
      <c r="AV153" s="429">
        <f>StockValueR!AV188</f>
        <v>3.0535108983999339E-4</v>
      </c>
      <c r="AW153" s="429">
        <f>StockValueR!AW188</f>
        <v>3.0535108983999339E-4</v>
      </c>
      <c r="AX153" s="429">
        <f>StockValueR!AX188</f>
        <v>3.0535108983999339E-4</v>
      </c>
      <c r="AY153" s="429">
        <f>StockValueR!AY188</f>
        <v>3.0535108983999339E-4</v>
      </c>
      <c r="AZ153" s="429">
        <f>StockValueR!AZ188</f>
        <v>3.0535108983999339E-4</v>
      </c>
    </row>
    <row r="154" spans="1:52" x14ac:dyDescent="0.25">
      <c r="A154" s="422"/>
      <c r="B154" s="281"/>
      <c r="C154" s="281"/>
      <c r="D154" s="281"/>
      <c r="E154" s="180" t="str">
        <f>StockValueR!E189</f>
        <v>54 MPH</v>
      </c>
      <c r="F154" s="427"/>
      <c r="G154" s="328"/>
      <c r="I154" s="429">
        <f>StockValueR!I189</f>
        <v>0</v>
      </c>
      <c r="J154" s="429">
        <f>StockValueR!J189</f>
        <v>0</v>
      </c>
      <c r="K154" s="429">
        <f>StockValueR!K189</f>
        <v>8.6786434560678146E-4</v>
      </c>
      <c r="L154" s="429">
        <f>StockValueR!L189</f>
        <v>8.3793300904659021E-4</v>
      </c>
      <c r="M154" s="429">
        <f>StockValueR!M189</f>
        <v>8.0903395928653597E-4</v>
      </c>
      <c r="N154" s="429">
        <f>StockValueR!N189</f>
        <v>7.8113159430678934E-4</v>
      </c>
      <c r="O154" s="429">
        <f>StockValueR!O189</f>
        <v>7.5419153994766197E-4</v>
      </c>
      <c r="P154" s="429">
        <f>StockValueR!P189</f>
        <v>7.2818060756255586E-4</v>
      </c>
      <c r="Q154" s="429">
        <f>StockValueR!Q189</f>
        <v>7.030667531313996E-4</v>
      </c>
      <c r="R154" s="429">
        <f>StockValueR!R189</f>
        <v>6.7881903778420002E-4</v>
      </c>
      <c r="S154" s="429">
        <f>StockValueR!S189</f>
        <v>6.5540758968607785E-4</v>
      </c>
      <c r="T154" s="429">
        <f>StockValueR!T189</f>
        <v>6.3280356723682959E-4</v>
      </c>
      <c r="U154" s="429">
        <f>StockValueR!U189</f>
        <v>6.1097912353968423E-4</v>
      </c>
      <c r="V154" s="429">
        <f>StockValueR!V189</f>
        <v>5.8990737209547561E-4</v>
      </c>
      <c r="W154" s="429">
        <f>StockValueR!W189</f>
        <v>5.6956235367997357E-4</v>
      </c>
      <c r="X154" s="429">
        <f>StockValueR!X189</f>
        <v>5.4991900436356545E-4</v>
      </c>
      <c r="Y154" s="429">
        <f>StockValueR!Y189</f>
        <v>5.3095312463389058E-4</v>
      </c>
      <c r="Z154" s="429">
        <f>StockValueR!Z189</f>
        <v>5.1199916971123418E-4</v>
      </c>
      <c r="AA154" s="429">
        <f>StockValueR!AA189</f>
        <v>4.9305757063927149E-4</v>
      </c>
      <c r="AB154" s="429">
        <f>StockValueR!AB189</f>
        <v>4.7412879132058733E-4</v>
      </c>
      <c r="AC154" s="429">
        <f>StockValueR!AC189</f>
        <v>4.5521333246199716E-4</v>
      </c>
      <c r="AD154" s="429">
        <f>StockValueR!AD189</f>
        <v>4.3631173618332366E-4</v>
      </c>
      <c r="AE154" s="429">
        <f>StockValueR!AE189</f>
        <v>4.1742459143630299E-4</v>
      </c>
      <c r="AF154" s="429">
        <f>StockValueR!AF189</f>
        <v>3.9855254042129272E-4</v>
      </c>
      <c r="AG154" s="429">
        <f>StockValueR!AG189</f>
        <v>3.7969628624455096E-4</v>
      </c>
      <c r="AH154" s="429">
        <f>StockValueR!AH189</f>
        <v>3.6085660213392307E-4</v>
      </c>
      <c r="AI154" s="429">
        <f>StockValueR!AI189</f>
        <v>3.4203434263459275E-4</v>
      </c>
      <c r="AJ154" s="429">
        <f>StockValueR!AJ189</f>
        <v>3.2323045735248816E-4</v>
      </c>
      <c r="AK154" s="429">
        <f>StockValueR!AK189</f>
        <v>3.044460080218623E-4</v>
      </c>
      <c r="AL154" s="429">
        <f>StockValueR!AL189</f>
        <v>2.8568218997876546E-4</v>
      </c>
      <c r="AM154" s="429">
        <f>StockValueR!AM189</f>
        <v>2.9650185550974542E-4</v>
      </c>
      <c r="AN154" s="429">
        <f>StockValueR!AN189</f>
        <v>2.9650185550974542E-4</v>
      </c>
      <c r="AO154" s="429">
        <f>StockValueR!AO189</f>
        <v>2.9650185550974542E-4</v>
      </c>
      <c r="AP154" s="429">
        <f>StockValueR!AP189</f>
        <v>2.9650185550974542E-4</v>
      </c>
      <c r="AQ154" s="429">
        <f>StockValueR!AQ189</f>
        <v>2.9650185550974542E-4</v>
      </c>
      <c r="AR154" s="429">
        <f>StockValueR!AR189</f>
        <v>2.9650185550974542E-4</v>
      </c>
      <c r="AS154" s="429">
        <f>StockValueR!AS189</f>
        <v>2.9650185550974542E-4</v>
      </c>
      <c r="AT154" s="429">
        <f>StockValueR!AT189</f>
        <v>2.9650185550974542E-4</v>
      </c>
      <c r="AU154" s="429">
        <f>StockValueR!AU189</f>
        <v>2.9650185550974542E-4</v>
      </c>
      <c r="AV154" s="429">
        <f>StockValueR!AV189</f>
        <v>2.9650185550974542E-4</v>
      </c>
      <c r="AW154" s="429">
        <f>StockValueR!AW189</f>
        <v>2.9650185550974542E-4</v>
      </c>
      <c r="AX154" s="429">
        <f>StockValueR!AX189</f>
        <v>2.9650185550974542E-4</v>
      </c>
      <c r="AY154" s="429">
        <f>StockValueR!AY189</f>
        <v>2.9650185550974542E-4</v>
      </c>
      <c r="AZ154" s="429">
        <f>StockValueR!AZ189</f>
        <v>2.9650185550974542E-4</v>
      </c>
    </row>
    <row r="155" spans="1:52" x14ac:dyDescent="0.25">
      <c r="A155" s="422"/>
      <c r="B155" s="281"/>
      <c r="C155" s="281"/>
      <c r="D155" s="281"/>
      <c r="E155" s="180" t="str">
        <f>StockValueR!E190</f>
        <v>55 MPH</v>
      </c>
      <c r="F155" s="427"/>
      <c r="G155" s="328"/>
      <c r="I155" s="429">
        <f>StockValueR!I190</f>
        <v>0</v>
      </c>
      <c r="J155" s="429">
        <f>StockValueR!J190</f>
        <v>0</v>
      </c>
      <c r="K155" s="429">
        <f>StockValueR!K190</f>
        <v>9.9330531522093301E-4</v>
      </c>
      <c r="L155" s="429">
        <f>StockValueR!L190</f>
        <v>9.5904770820273288E-4</v>
      </c>
      <c r="M155" s="429">
        <f>StockValueR!M190</f>
        <v>9.2597159454878839E-4</v>
      </c>
      <c r="N155" s="429">
        <f>StockValueR!N190</f>
        <v>8.9403622632918615E-4</v>
      </c>
      <c r="O155" s="429">
        <f>StockValueR!O190</f>
        <v>8.6320226094885625E-4</v>
      </c>
      <c r="P155" s="429">
        <f>StockValueR!P190</f>
        <v>8.3343171267968635E-4</v>
      </c>
      <c r="Q155" s="429">
        <f>StockValueR!Q190</f>
        <v>8.0468790586422023E-4</v>
      </c>
      <c r="R155" s="429">
        <f>StockValueR!R190</f>
        <v>7.7693542973329016E-4</v>
      </c>
      <c r="S155" s="429">
        <f>StockValueR!S190</f>
        <v>7.5014009478192173E-4</v>
      </c>
      <c r="T155" s="429">
        <f>StockValueR!T190</f>
        <v>7.2426889064976761E-4</v>
      </c>
      <c r="U155" s="429">
        <f>StockValueR!U190</f>
        <v>6.9928994545418203E-4</v>
      </c>
      <c r="V155" s="429">
        <f>StockValueR!V190</f>
        <v>6.7517248652583669E-4</v>
      </c>
      <c r="W155" s="429">
        <f>StockValueR!W190</f>
        <v>6.5188680249850565E-4</v>
      </c>
      <c r="X155" s="429">
        <f>StockValueR!X190</f>
        <v>6.2940420670631685E-4</v>
      </c>
      <c r="Y155" s="429">
        <f>StockValueR!Y190</f>
        <v>6.0769700184337781E-4</v>
      </c>
      <c r="Z155" s="429">
        <f>StockValueR!Z190</f>
        <v>5.8600344539709993E-4</v>
      </c>
      <c r="AA155" s="429">
        <f>StockValueR!AA190</f>
        <v>5.6432403071414081E-4</v>
      </c>
      <c r="AB155" s="429">
        <f>StockValueR!AB190</f>
        <v>5.426592887494881E-4</v>
      </c>
      <c r="AC155" s="429">
        <f>StockValueR!AC190</f>
        <v>5.2100979258203821E-4</v>
      </c>
      <c r="AD155" s="429">
        <f>StockValueR!AD190</f>
        <v>4.9937616268952347E-4</v>
      </c>
      <c r="AE155" s="429">
        <f>StockValueR!AE190</f>
        <v>4.7775907315066707E-4</v>
      </c>
      <c r="AF155" s="429">
        <f>StockValueR!AF190</f>
        <v>4.561592589893607E-4</v>
      </c>
      <c r="AG155" s="429">
        <f>StockValueR!AG190</f>
        <v>4.3457752493872499E-4</v>
      </c>
      <c r="AH155" s="429">
        <f>StockValueR!AH190</f>
        <v>4.1301475598883096E-4</v>
      </c>
      <c r="AI155" s="429">
        <f>StockValueR!AI190</f>
        <v>3.9147193020068233E-4</v>
      </c>
      <c r="AJ155" s="429">
        <f>StockValueR!AJ190</f>
        <v>3.6995013443609173E-4</v>
      </c>
      <c r="AK155" s="429">
        <f>StockValueR!AK190</f>
        <v>3.4845058389220649E-4</v>
      </c>
      <c r="AL155" s="429">
        <f>StockValueR!AL190</f>
        <v>3.2697464667875243E-4</v>
      </c>
      <c r="AM155" s="429">
        <f>StockValueR!AM190</f>
        <v>3.3967055850560698E-4</v>
      </c>
      <c r="AN155" s="429">
        <f>StockValueR!AN190</f>
        <v>3.3967055850560698E-4</v>
      </c>
      <c r="AO155" s="429">
        <f>StockValueR!AO190</f>
        <v>3.3967055850560698E-4</v>
      </c>
      <c r="AP155" s="429">
        <f>StockValueR!AP190</f>
        <v>3.3967055850560698E-4</v>
      </c>
      <c r="AQ155" s="429">
        <f>StockValueR!AQ190</f>
        <v>3.3967055850560698E-4</v>
      </c>
      <c r="AR155" s="429">
        <f>StockValueR!AR190</f>
        <v>3.3967055850560698E-4</v>
      </c>
      <c r="AS155" s="429">
        <f>StockValueR!AS190</f>
        <v>3.3967055850560698E-4</v>
      </c>
      <c r="AT155" s="429">
        <f>StockValueR!AT190</f>
        <v>3.3967055850560698E-4</v>
      </c>
      <c r="AU155" s="429">
        <f>StockValueR!AU190</f>
        <v>3.3967055850560698E-4</v>
      </c>
      <c r="AV155" s="429">
        <f>StockValueR!AV190</f>
        <v>3.3967055850560698E-4</v>
      </c>
      <c r="AW155" s="429">
        <f>StockValueR!AW190</f>
        <v>3.3967055850560698E-4</v>
      </c>
      <c r="AX155" s="429">
        <f>StockValueR!AX190</f>
        <v>3.3967055850560698E-4</v>
      </c>
      <c r="AY155" s="429">
        <f>StockValueR!AY190</f>
        <v>3.3967055850560698E-4</v>
      </c>
      <c r="AZ155" s="429">
        <f>StockValueR!AZ190</f>
        <v>3.3967055850560698E-4</v>
      </c>
    </row>
    <row r="156" spans="1:52" x14ac:dyDescent="0.25">
      <c r="A156" s="422"/>
      <c r="B156" s="281"/>
      <c r="C156" s="281"/>
      <c r="D156" s="281"/>
      <c r="E156" s="180" t="str">
        <f>StockValueR!E191</f>
        <v>56 MPH</v>
      </c>
      <c r="F156" s="427"/>
      <c r="G156" s="328"/>
      <c r="I156" s="429">
        <f>StockValueR!I191</f>
        <v>0</v>
      </c>
      <c r="J156" s="429">
        <f>StockValueR!J191</f>
        <v>0</v>
      </c>
      <c r="K156" s="429">
        <f>StockValueR!K191</f>
        <v>9.6451880753079531E-4</v>
      </c>
      <c r="L156" s="429">
        <f>StockValueR!L191</f>
        <v>9.3125400388610364E-4</v>
      </c>
      <c r="M156" s="429">
        <f>StockValueR!M191</f>
        <v>8.9913645330986429E-4</v>
      </c>
      <c r="N156" s="429">
        <f>StockValueR!N191</f>
        <v>8.6812658876849066E-4</v>
      </c>
      <c r="O156" s="429">
        <f>StockValueR!O191</f>
        <v>8.3818620783590017E-4</v>
      </c>
      <c r="P156" s="429">
        <f>StockValueR!P191</f>
        <v>8.0927842563025367E-4</v>
      </c>
      <c r="Q156" s="429">
        <f>StockValueR!Q191</f>
        <v>7.8136762937383532E-4</v>
      </c>
      <c r="R156" s="429">
        <f>StockValueR!R191</f>
        <v>7.5441943452009307E-4</v>
      </c>
      <c r="S156" s="429">
        <f>StockValueR!S191</f>
        <v>7.2840064239379325E-4</v>
      </c>
      <c r="T156" s="429">
        <f>StockValueR!T191</f>
        <v>7.0327919929210117E-4</v>
      </c>
      <c r="U156" s="429">
        <f>StockValueR!U191</f>
        <v>6.7902415699620387E-4</v>
      </c>
      <c r="V156" s="429">
        <f>StockValueR!V191</f>
        <v>6.5560563464482928E-4</v>
      </c>
      <c r="W156" s="429">
        <f>StockValueR!W191</f>
        <v>6.3299478192268839E-4</v>
      </c>
      <c r="X156" s="429">
        <f>StockValueR!X191</f>
        <v>6.1116374351849381E-4</v>
      </c>
      <c r="Y156" s="429">
        <f>StockValueR!Y191</f>
        <v>5.9008562480876783E-4</v>
      </c>
      <c r="Z156" s="429">
        <f>StockValueR!Z191</f>
        <v>5.6902075897744789E-4</v>
      </c>
      <c r="AA156" s="429">
        <f>StockValueR!AA191</f>
        <v>5.4796962507374725E-4</v>
      </c>
      <c r="AB156" s="429">
        <f>StockValueR!AB191</f>
        <v>5.2693273866530051E-4</v>
      </c>
      <c r="AC156" s="429">
        <f>StockValueR!AC191</f>
        <v>5.0591065622287762E-4</v>
      </c>
      <c r="AD156" s="429">
        <f>StockValueR!AD191</f>
        <v>4.849039802424417E-4</v>
      </c>
      <c r="AE156" s="429">
        <f>StockValueR!AE191</f>
        <v>4.6391336526756195E-4</v>
      </c>
      <c r="AF156" s="429">
        <f>StockValueR!AF191</f>
        <v>4.42939525020753E-4</v>
      </c>
      <c r="AG156" s="429">
        <f>StockValueR!AG191</f>
        <v>4.2198324091354878E-4</v>
      </c>
      <c r="AH156" s="429">
        <f>StockValueR!AH191</f>
        <v>4.0104537228854504E-4</v>
      </c>
      <c r="AI156" s="429">
        <f>StockValueR!AI191</f>
        <v>3.8012686886202589E-4</v>
      </c>
      <c r="AJ156" s="429">
        <f>StockValueR!AJ191</f>
        <v>3.5922878599798004E-4</v>
      </c>
      <c r="AK156" s="429">
        <f>StockValueR!AK191</f>
        <v>3.3835230367650575E-4</v>
      </c>
      <c r="AL156" s="429">
        <f>StockValueR!AL191</f>
        <v>3.1749875035879326E-4</v>
      </c>
      <c r="AM156" s="429">
        <f>StockValueR!AM191</f>
        <v>3.2982672801894517E-4</v>
      </c>
      <c r="AN156" s="429">
        <f>StockValueR!AN191</f>
        <v>3.2982672801894517E-4</v>
      </c>
      <c r="AO156" s="429">
        <f>StockValueR!AO191</f>
        <v>3.2982672801894517E-4</v>
      </c>
      <c r="AP156" s="429">
        <f>StockValueR!AP191</f>
        <v>3.2982672801894517E-4</v>
      </c>
      <c r="AQ156" s="429">
        <f>StockValueR!AQ191</f>
        <v>3.2982672801894517E-4</v>
      </c>
      <c r="AR156" s="429">
        <f>StockValueR!AR191</f>
        <v>3.2982672801894517E-4</v>
      </c>
      <c r="AS156" s="429">
        <f>StockValueR!AS191</f>
        <v>3.2982672801894517E-4</v>
      </c>
      <c r="AT156" s="429">
        <f>StockValueR!AT191</f>
        <v>3.2982672801894517E-4</v>
      </c>
      <c r="AU156" s="429">
        <f>StockValueR!AU191</f>
        <v>3.2982672801894517E-4</v>
      </c>
      <c r="AV156" s="429">
        <f>StockValueR!AV191</f>
        <v>3.2982672801894517E-4</v>
      </c>
      <c r="AW156" s="429">
        <f>StockValueR!AW191</f>
        <v>3.2982672801894517E-4</v>
      </c>
      <c r="AX156" s="429">
        <f>StockValueR!AX191</f>
        <v>3.2982672801894517E-4</v>
      </c>
      <c r="AY156" s="429">
        <f>StockValueR!AY191</f>
        <v>3.2982672801894517E-4</v>
      </c>
      <c r="AZ156" s="429">
        <f>StockValueR!AZ191</f>
        <v>3.2982672801894517E-4</v>
      </c>
    </row>
    <row r="157" spans="1:52" x14ac:dyDescent="0.25">
      <c r="A157" s="422"/>
      <c r="B157" s="281"/>
      <c r="C157" s="281"/>
      <c r="D157" s="281"/>
      <c r="E157" s="180" t="str">
        <f>StockValueR!E192</f>
        <v>57 MPH</v>
      </c>
      <c r="F157" s="427"/>
      <c r="G157" s="328"/>
      <c r="I157" s="429">
        <f>StockValueR!I192</f>
        <v>0</v>
      </c>
      <c r="J157" s="429">
        <f>StockValueR!J192</f>
        <v>0</v>
      </c>
      <c r="K157" s="429">
        <f>StockValueR!K192</f>
        <v>9.3656654789339266E-4</v>
      </c>
      <c r="L157" s="429">
        <f>StockValueR!L192</f>
        <v>9.0426577566105255E-4</v>
      </c>
      <c r="M157" s="429">
        <f>StockValueR!M192</f>
        <v>8.7307900850304725E-4</v>
      </c>
      <c r="N157" s="429">
        <f>StockValueR!N192</f>
        <v>8.4296782605912293E-4</v>
      </c>
      <c r="O157" s="429">
        <f>StockValueR!O192</f>
        <v>8.138951330294911E-4</v>
      </c>
      <c r="P157" s="429">
        <f>StockValueR!P192</f>
        <v>7.8582511347548463E-4</v>
      </c>
      <c r="Q157" s="429">
        <f>StockValueR!Q192</f>
        <v>7.5872318669631714E-4</v>
      </c>
      <c r="R157" s="429">
        <f>StockValueR!R192</f>
        <v>7.3255596462758416E-4</v>
      </c>
      <c r="S157" s="429">
        <f>StockValueR!S192</f>
        <v>7.0729121070902832E-4</v>
      </c>
      <c r="T157" s="429">
        <f>StockValueR!T192</f>
        <v>6.8289780017089245E-4</v>
      </c>
      <c r="U157" s="429">
        <f>StockValueR!U192</f>
        <v>6.5934568168993528E-4</v>
      </c>
      <c r="V157" s="429">
        <f>StockValueR!V192</f>
        <v>6.3660584036787701E-4</v>
      </c>
      <c r="W157" s="429">
        <f>StockValueR!W192</f>
        <v>6.1465026198665893E-4</v>
      </c>
      <c r="X157" s="429">
        <f>StockValueR!X192</f>
        <v>5.9345189849648733E-4</v>
      </c>
      <c r="Y157" s="429">
        <f>StockValueR!Y192</f>
        <v>5.7298463469414318E-4</v>
      </c>
      <c r="Z157" s="429">
        <f>StockValueR!Z192</f>
        <v>5.5253023969485551E-4</v>
      </c>
      <c r="AA157" s="429">
        <f>StockValueR!AA192</f>
        <v>5.3208917866474079E-4</v>
      </c>
      <c r="AB157" s="429">
        <f>StockValueR!AB192</f>
        <v>5.1166195223001387E-4</v>
      </c>
      <c r="AC157" s="429">
        <f>StockValueR!AC192</f>
        <v>4.9124910073463052E-4</v>
      </c>
      <c r="AD157" s="429">
        <f>StockValueR!AD192</f>
        <v>4.7085120921390585E-4</v>
      </c>
      <c r="AE157" s="429">
        <f>StockValueR!AE192</f>
        <v>4.5046891324239385E-4</v>
      </c>
      <c r="AF157" s="429">
        <f>StockValueR!AF192</f>
        <v>4.3010290585855735E-4</v>
      </c>
      <c r="AG157" s="429">
        <f>StockValueR!AG192</f>
        <v>4.0975394582821518E-4</v>
      </c>
      <c r="AH157" s="429">
        <f>StockValueR!AH192</f>
        <v>3.8942286758976517E-4</v>
      </c>
      <c r="AI157" s="429">
        <f>StockValueR!AI192</f>
        <v>3.6911059333621661E-4</v>
      </c>
      <c r="AJ157" s="429">
        <f>StockValueR!AJ192</f>
        <v>3.4881814784655768E-4</v>
      </c>
      <c r="AK157" s="429">
        <f>StockValueR!AK192</f>
        <v>3.285466769044461E-4</v>
      </c>
      <c r="AL157" s="429">
        <f>StockValueR!AL192</f>
        <v>3.0829747047157188E-4</v>
      </c>
      <c r="AM157" s="429">
        <f>StockValueR!AM192</f>
        <v>3.2026817688965973E-4</v>
      </c>
      <c r="AN157" s="429">
        <f>StockValueR!AN192</f>
        <v>3.2026817688965973E-4</v>
      </c>
      <c r="AO157" s="429">
        <f>StockValueR!AO192</f>
        <v>3.2026817688965973E-4</v>
      </c>
      <c r="AP157" s="429">
        <f>StockValueR!AP192</f>
        <v>3.2026817688965973E-4</v>
      </c>
      <c r="AQ157" s="429">
        <f>StockValueR!AQ192</f>
        <v>3.2026817688965973E-4</v>
      </c>
      <c r="AR157" s="429">
        <f>StockValueR!AR192</f>
        <v>3.2026817688965973E-4</v>
      </c>
      <c r="AS157" s="429">
        <f>StockValueR!AS192</f>
        <v>3.2026817688965973E-4</v>
      </c>
      <c r="AT157" s="429">
        <f>StockValueR!AT192</f>
        <v>3.2026817688965973E-4</v>
      </c>
      <c r="AU157" s="429">
        <f>StockValueR!AU192</f>
        <v>3.2026817688965973E-4</v>
      </c>
      <c r="AV157" s="429">
        <f>StockValueR!AV192</f>
        <v>3.2026817688965973E-4</v>
      </c>
      <c r="AW157" s="429">
        <f>StockValueR!AW192</f>
        <v>3.2026817688965973E-4</v>
      </c>
      <c r="AX157" s="429">
        <f>StockValueR!AX192</f>
        <v>3.2026817688965973E-4</v>
      </c>
      <c r="AY157" s="429">
        <f>StockValueR!AY192</f>
        <v>3.2026817688965973E-4</v>
      </c>
      <c r="AZ157" s="429">
        <f>StockValueR!AZ192</f>
        <v>3.2026817688965973E-4</v>
      </c>
    </row>
    <row r="158" spans="1:52" x14ac:dyDescent="0.25">
      <c r="A158" s="422"/>
      <c r="B158" s="281"/>
      <c r="C158" s="281"/>
      <c r="D158" s="281"/>
      <c r="E158" s="180" t="str">
        <f>StockValueR!E193</f>
        <v>58 MPH</v>
      </c>
      <c r="F158" s="427"/>
      <c r="G158" s="328"/>
      <c r="I158" s="429">
        <f>StockValueR!I193</f>
        <v>0</v>
      </c>
      <c r="J158" s="429">
        <f>StockValueR!J193</f>
        <v>0</v>
      </c>
      <c r="K158" s="429">
        <f>StockValueR!K193</f>
        <v>9.0942435936371363E-4</v>
      </c>
      <c r="L158" s="429">
        <f>StockValueR!L193</f>
        <v>8.780596804090551E-4</v>
      </c>
      <c r="M158" s="429">
        <f>StockValueR!M193</f>
        <v>8.4777672207887701E-4</v>
      </c>
      <c r="N158" s="429">
        <f>StockValueR!N193</f>
        <v>8.1853817745506578E-4</v>
      </c>
      <c r="O158" s="429">
        <f>StockValueR!O193</f>
        <v>7.9030802627902744E-4</v>
      </c>
      <c r="P158" s="429">
        <f>StockValueR!P193</f>
        <v>7.6305149057673478E-4</v>
      </c>
      <c r="Q158" s="429">
        <f>StockValueR!Q193</f>
        <v>7.3673499181420136E-4</v>
      </c>
      <c r="R158" s="429">
        <f>StockValueR!R193</f>
        <v>7.1132610953059637E-4</v>
      </c>
      <c r="S158" s="429">
        <f>StockValueR!S193</f>
        <v>6.8679354139804347E-4</v>
      </c>
      <c r="T158" s="429">
        <f>StockValueR!T193</f>
        <v>6.6310706465889631E-4</v>
      </c>
      <c r="U158" s="429">
        <f>StockValueR!U193</f>
        <v>6.4023749889298247E-4</v>
      </c>
      <c r="V158" s="429">
        <f>StockValueR!V193</f>
        <v>6.181566700689539E-4</v>
      </c>
      <c r="W158" s="429">
        <f>StockValueR!W193</f>
        <v>5.9683737583544709E-4</v>
      </c>
      <c r="X158" s="429">
        <f>StockValueR!X193</f>
        <v>5.7625335200930158E-4</v>
      </c>
      <c r="Y158" s="429">
        <f>StockValueR!Y193</f>
        <v>5.5637924021955006E-4</v>
      </c>
      <c r="Z158" s="429">
        <f>StockValueR!Z193</f>
        <v>5.3651762428821002E-4</v>
      </c>
      <c r="AA158" s="429">
        <f>StockValueR!AA193</f>
        <v>5.1666895590064051E-4</v>
      </c>
      <c r="AB158" s="429">
        <f>StockValueR!AB193</f>
        <v>4.9683372117464693E-4</v>
      </c>
      <c r="AC158" s="429">
        <f>StockValueR!AC193</f>
        <v>4.7701244479473421E-4</v>
      </c>
      <c r="AD158" s="429">
        <f>StockValueR!AD193</f>
        <v>4.5720569484158826E-4</v>
      </c>
      <c r="AE158" s="429">
        <f>StockValueR!AE193</f>
        <v>4.3741408847047981E-4</v>
      </c>
      <c r="AF158" s="429">
        <f>StockValueR!AF193</f>
        <v>4.1763829863525456E-4</v>
      </c>
      <c r="AG158" s="429">
        <f>StockValueR!AG193</f>
        <v>3.9787906211230089E-4</v>
      </c>
      <c r="AH158" s="429">
        <f>StockValueR!AH193</f>
        <v>3.7813718915755536E-4</v>
      </c>
      <c r="AI158" s="429">
        <f>StockValueR!AI193</f>
        <v>3.584135752383914E-4</v>
      </c>
      <c r="AJ158" s="429">
        <f>StockValueR!AJ193</f>
        <v>3.3870921543516599E-4</v>
      </c>
      <c r="AK158" s="429">
        <f>StockValueR!AK193</f>
        <v>3.1902522232612703E-4</v>
      </c>
      <c r="AL158" s="429">
        <f>StockValueR!AL193</f>
        <v>2.9936284848919986E-4</v>
      </c>
      <c r="AM158" s="429">
        <f>StockValueR!AM193</f>
        <v>3.1098663757272782E-4</v>
      </c>
      <c r="AN158" s="429">
        <f>StockValueR!AN193</f>
        <v>3.1098663757272782E-4</v>
      </c>
      <c r="AO158" s="429">
        <f>StockValueR!AO193</f>
        <v>3.1098663757272782E-4</v>
      </c>
      <c r="AP158" s="429">
        <f>StockValueR!AP193</f>
        <v>3.1098663757272782E-4</v>
      </c>
      <c r="AQ158" s="429">
        <f>StockValueR!AQ193</f>
        <v>3.1098663757272782E-4</v>
      </c>
      <c r="AR158" s="429">
        <f>StockValueR!AR193</f>
        <v>3.1098663757272782E-4</v>
      </c>
      <c r="AS158" s="429">
        <f>StockValueR!AS193</f>
        <v>3.1098663757272782E-4</v>
      </c>
      <c r="AT158" s="429">
        <f>StockValueR!AT193</f>
        <v>3.1098663757272782E-4</v>
      </c>
      <c r="AU158" s="429">
        <f>StockValueR!AU193</f>
        <v>3.1098663757272782E-4</v>
      </c>
      <c r="AV158" s="429">
        <f>StockValueR!AV193</f>
        <v>3.1098663757272782E-4</v>
      </c>
      <c r="AW158" s="429">
        <f>StockValueR!AW193</f>
        <v>3.1098663757272782E-4</v>
      </c>
      <c r="AX158" s="429">
        <f>StockValueR!AX193</f>
        <v>3.1098663757272782E-4</v>
      </c>
      <c r="AY158" s="429">
        <f>StockValueR!AY193</f>
        <v>3.1098663757272782E-4</v>
      </c>
      <c r="AZ158" s="429">
        <f>StockValueR!AZ193</f>
        <v>3.1098663757272782E-4</v>
      </c>
    </row>
    <row r="159" spans="1:52" x14ac:dyDescent="0.25">
      <c r="A159" s="422"/>
      <c r="B159" s="281"/>
      <c r="C159" s="281"/>
      <c r="D159" s="281"/>
      <c r="E159" s="180" t="str">
        <f>StockValueR!E194</f>
        <v>59 MPH</v>
      </c>
      <c r="F159" s="427"/>
      <c r="G159" s="328"/>
      <c r="I159" s="429">
        <f>StockValueR!I194</f>
        <v>0</v>
      </c>
      <c r="J159" s="429">
        <f>StockValueR!J194</f>
        <v>0</v>
      </c>
      <c r="K159" s="429">
        <f>StockValueR!K194</f>
        <v>8.8306876565726175E-4</v>
      </c>
      <c r="L159" s="429">
        <f>StockValueR!L194</f>
        <v>8.5261305150737335E-4</v>
      </c>
      <c r="M159" s="429">
        <f>StockValueR!M194</f>
        <v>8.2320770915235788E-4</v>
      </c>
      <c r="N159" s="429">
        <f>StockValueR!N194</f>
        <v>7.9481651284810594E-4</v>
      </c>
      <c r="O159" s="429">
        <f>StockValueR!O194</f>
        <v>7.6740448622196196E-4</v>
      </c>
      <c r="P159" s="429">
        <f>StockValueR!P194</f>
        <v>7.4093785918378033E-4</v>
      </c>
      <c r="Q159" s="429">
        <f>StockValueR!Q194</f>
        <v>7.1538402632305637E-4</v>
      </c>
      <c r="R159" s="429">
        <f>StockValueR!R194</f>
        <v>6.9071150674087528E-4</v>
      </c>
      <c r="S159" s="429">
        <f>StockValueR!S194</f>
        <v>6.668899052671986E-4</v>
      </c>
      <c r="T159" s="429">
        <f>StockValueR!T194</f>
        <v>6.4388987501570771E-4</v>
      </c>
      <c r="U159" s="429">
        <f>StockValueR!U194</f>
        <v>6.2168308123007284E-4</v>
      </c>
      <c r="V159" s="429">
        <f>StockValueR!V194</f>
        <v>6.0024216637711376E-4</v>
      </c>
      <c r="W159" s="429">
        <f>StockValueR!W194</f>
        <v>5.7954071644384069E-4</v>
      </c>
      <c r="X159" s="429">
        <f>StockValueR!X194</f>
        <v>5.595532283968615E-4</v>
      </c>
      <c r="Y159" s="429">
        <f>StockValueR!Y194</f>
        <v>5.4025507876406581E-4</v>
      </c>
      <c r="Z159" s="429">
        <f>StockValueR!Z194</f>
        <v>5.2096906285316747E-4</v>
      </c>
      <c r="AA159" s="429">
        <f>StockValueR!AA194</f>
        <v>5.0169561925944768E-4</v>
      </c>
      <c r="AB159" s="429">
        <f>StockValueR!AB194</f>
        <v>4.824352200127634E-4</v>
      </c>
      <c r="AC159" s="429">
        <f>StockValueR!AC194</f>
        <v>4.6318837459198814E-4</v>
      </c>
      <c r="AD159" s="429">
        <f>StockValueR!AD194</f>
        <v>4.4395563461453237E-4</v>
      </c>
      <c r="AE159" s="429">
        <f>StockValueR!AE194</f>
        <v>4.2473759935018413E-4</v>
      </c>
      <c r="AF159" s="429">
        <f>StockValueR!AF194</f>
        <v>4.0553492225023471E-4</v>
      </c>
      <c r="AG159" s="429">
        <f>StockValueR!AG194</f>
        <v>3.8634831873890718E-4</v>
      </c>
      <c r="AH159" s="429">
        <f>StockValueR!AH194</f>
        <v>3.6717857559049732E-4</v>
      </c>
      <c r="AI159" s="429">
        <f>StockValueR!AI194</f>
        <v>3.4802656232126548E-4</v>
      </c>
      <c r="AJ159" s="429">
        <f>StockValueR!AJ194</f>
        <v>3.2889324517361933E-4</v>
      </c>
      <c r="AK159" s="429">
        <f>StockValueR!AK194</f>
        <v>3.0977970448270719E-4</v>
      </c>
      <c r="AL159" s="429">
        <f>StockValueR!AL194</f>
        <v>2.9068715652609068E-4</v>
      </c>
      <c r="AM159" s="429">
        <f>StockValueR!AM194</f>
        <v>3.0197408212090664E-4</v>
      </c>
      <c r="AN159" s="429">
        <f>StockValueR!AN194</f>
        <v>3.0197408212090664E-4</v>
      </c>
      <c r="AO159" s="429">
        <f>StockValueR!AO194</f>
        <v>3.0197408212090664E-4</v>
      </c>
      <c r="AP159" s="429">
        <f>StockValueR!AP194</f>
        <v>3.0197408212090664E-4</v>
      </c>
      <c r="AQ159" s="429">
        <f>StockValueR!AQ194</f>
        <v>3.0197408212090664E-4</v>
      </c>
      <c r="AR159" s="429">
        <f>StockValueR!AR194</f>
        <v>3.0197408212090664E-4</v>
      </c>
      <c r="AS159" s="429">
        <f>StockValueR!AS194</f>
        <v>3.0197408212090664E-4</v>
      </c>
      <c r="AT159" s="429">
        <f>StockValueR!AT194</f>
        <v>3.0197408212090664E-4</v>
      </c>
      <c r="AU159" s="429">
        <f>StockValueR!AU194</f>
        <v>3.0197408212090664E-4</v>
      </c>
      <c r="AV159" s="429">
        <f>StockValueR!AV194</f>
        <v>3.0197408212090664E-4</v>
      </c>
      <c r="AW159" s="429">
        <f>StockValueR!AW194</f>
        <v>3.0197408212090664E-4</v>
      </c>
      <c r="AX159" s="429">
        <f>StockValueR!AX194</f>
        <v>3.0197408212090664E-4</v>
      </c>
      <c r="AY159" s="429">
        <f>StockValueR!AY194</f>
        <v>3.0197408212090664E-4</v>
      </c>
      <c r="AZ159" s="429">
        <f>StockValueR!AZ194</f>
        <v>3.0197408212090664E-4</v>
      </c>
    </row>
    <row r="160" spans="1:52" x14ac:dyDescent="0.25">
      <c r="A160" s="422"/>
      <c r="B160" s="281"/>
      <c r="C160" s="281"/>
      <c r="D160" s="281"/>
      <c r="E160" s="180" t="str">
        <f>StockValueR!E195</f>
        <v>60 MPH</v>
      </c>
      <c r="F160" s="427"/>
      <c r="G160" s="328"/>
      <c r="I160" s="429">
        <f>StockValueR!I195</f>
        <v>0</v>
      </c>
      <c r="J160" s="429">
        <f>StockValueR!J195</f>
        <v>0</v>
      </c>
      <c r="K160" s="429">
        <f>StockValueR!K195</f>
        <v>1.0630823518635599E-3</v>
      </c>
      <c r="L160" s="429">
        <f>StockValueR!L195</f>
        <v>1.0264182397521438E-3</v>
      </c>
      <c r="M160" s="429">
        <f>StockValueR!M195</f>
        <v>9.9101861774778476E-4</v>
      </c>
      <c r="N160" s="429">
        <f>StockValueR!N195</f>
        <v>9.5683987548768486E-4</v>
      </c>
      <c r="O160" s="429">
        <f>StockValueR!O195</f>
        <v>9.2383990666489656E-4</v>
      </c>
      <c r="P160" s="429">
        <f>StockValueR!P195</f>
        <v>8.9197805715569769E-4</v>
      </c>
      <c r="Q160" s="429">
        <f>StockValueR!Q195</f>
        <v>8.6121507493597499E-4</v>
      </c>
      <c r="R160" s="429">
        <f>StockValueR!R195</f>
        <v>8.3151306172491682E-4</v>
      </c>
      <c r="S160" s="429">
        <f>StockValueR!S195</f>
        <v>8.0283542629644151E-4</v>
      </c>
      <c r="T160" s="429">
        <f>StockValueR!T195</f>
        <v>7.7514683940084505E-4</v>
      </c>
      <c r="U160" s="429">
        <f>StockValueR!U195</f>
        <v>7.484131902411326E-4</v>
      </c>
      <c r="V160" s="429">
        <f>StockValueR!V195</f>
        <v>7.2260154445041662E-4</v>
      </c>
      <c r="W160" s="429">
        <f>StockValueR!W195</f>
        <v>6.9768010351861122E-4</v>
      </c>
      <c r="X160" s="429">
        <f>StockValueR!X195</f>
        <v>6.736181656184383E-4</v>
      </c>
      <c r="Y160" s="429">
        <f>StockValueR!Y195</f>
        <v>6.5038608778248655E-4</v>
      </c>
      <c r="Z160" s="429">
        <f>StockValueR!Z195</f>
        <v>6.2716861712789284E-4</v>
      </c>
      <c r="AA160" s="429">
        <f>StockValueR!AA195</f>
        <v>6.0396628165759541E-4</v>
      </c>
      <c r="AB160" s="429">
        <f>StockValueR!AB195</f>
        <v>5.8077964962474713E-4</v>
      </c>
      <c r="AC160" s="429">
        <f>StockValueR!AC195</f>
        <v>5.5760933436550114E-4</v>
      </c>
      <c r="AD160" s="429">
        <f>StockValueR!AD195</f>
        <v>5.3445599994448776E-4</v>
      </c>
      <c r="AE160" s="429">
        <f>StockValueR!AE195</f>
        <v>5.1132036779265419E-4</v>
      </c>
      <c r="AF160" s="429">
        <f>StockValueR!AF195</f>
        <v>4.8820322456735087E-4</v>
      </c>
      <c r="AG160" s="429">
        <f>StockValueR!AG195</f>
        <v>4.6510543153204371E-4</v>
      </c>
      <c r="AH160" s="429">
        <f>StockValueR!AH195</f>
        <v>4.4202793584498468E-4</v>
      </c>
      <c r="AI160" s="429">
        <f>StockValueR!AI195</f>
        <v>4.1897178427334215E-4</v>
      </c>
      <c r="AJ160" s="429">
        <f>StockValueR!AJ195</f>
        <v>3.9593814002805862E-4</v>
      </c>
      <c r="AK160" s="429">
        <f>StockValueR!AK195</f>
        <v>3.7292830367062463E-4</v>
      </c>
      <c r="AL160" s="429">
        <f>StockValueR!AL195</f>
        <v>3.4994373941680824E-4</v>
      </c>
      <c r="AM160" s="429">
        <f>StockValueR!AM195</f>
        <v>3.6462392123092901E-4</v>
      </c>
      <c r="AN160" s="429">
        <f>StockValueR!AN195</f>
        <v>3.6462392123092901E-4</v>
      </c>
      <c r="AO160" s="429">
        <f>StockValueR!AO195</f>
        <v>3.6462392123092901E-4</v>
      </c>
      <c r="AP160" s="429">
        <f>StockValueR!AP195</f>
        <v>3.6462392123092901E-4</v>
      </c>
      <c r="AQ160" s="429">
        <f>StockValueR!AQ195</f>
        <v>3.6462392123092901E-4</v>
      </c>
      <c r="AR160" s="429">
        <f>StockValueR!AR195</f>
        <v>3.6462392123092901E-4</v>
      </c>
      <c r="AS160" s="429">
        <f>StockValueR!AS195</f>
        <v>3.6462392123092901E-4</v>
      </c>
      <c r="AT160" s="429">
        <f>StockValueR!AT195</f>
        <v>3.6462392123092901E-4</v>
      </c>
      <c r="AU160" s="429">
        <f>StockValueR!AU195</f>
        <v>3.6462392123092901E-4</v>
      </c>
      <c r="AV160" s="429">
        <f>StockValueR!AV195</f>
        <v>3.6462392123092901E-4</v>
      </c>
      <c r="AW160" s="429">
        <f>StockValueR!AW195</f>
        <v>3.6462392123092901E-4</v>
      </c>
      <c r="AX160" s="429">
        <f>StockValueR!AX195</f>
        <v>3.6462392123092901E-4</v>
      </c>
      <c r="AY160" s="429">
        <f>StockValueR!AY195</f>
        <v>3.6462392123092901E-4</v>
      </c>
      <c r="AZ160" s="429">
        <f>StockValueR!AZ195</f>
        <v>3.6462392123092901E-4</v>
      </c>
    </row>
    <row r="161" spans="1:52" x14ac:dyDescent="0.25">
      <c r="A161" s="422"/>
      <c r="B161" s="281"/>
      <c r="C161" s="281"/>
      <c r="D161" s="281"/>
      <c r="E161" s="180" t="str">
        <f>StockValueR!E196</f>
        <v>61 MPH</v>
      </c>
      <c r="F161" s="427"/>
      <c r="G161" s="328"/>
      <c r="I161" s="429">
        <f>StockValueR!I196</f>
        <v>0</v>
      </c>
      <c r="J161" s="429">
        <f>StockValueR!J196</f>
        <v>0</v>
      </c>
      <c r="K161" s="429">
        <f>StockValueR!K196</f>
        <v>1.0322736691471452E-3</v>
      </c>
      <c r="L161" s="429">
        <f>StockValueR!L196</f>
        <v>9.966721021858198E-4</v>
      </c>
      <c r="M161" s="429">
        <f>StockValueR!M196</f>
        <v>9.6229837974672169E-4</v>
      </c>
      <c r="N161" s="429">
        <f>StockValueR!N196</f>
        <v>9.2911015531818174E-4</v>
      </c>
      <c r="O161" s="429">
        <f>StockValueR!O196</f>
        <v>8.9706654285605597E-4</v>
      </c>
      <c r="P161" s="429">
        <f>StockValueR!P196</f>
        <v>8.6612806641439631E-4</v>
      </c>
      <c r="Q161" s="429">
        <f>StockValueR!Q196</f>
        <v>8.3625661151328333E-4</v>
      </c>
      <c r="R161" s="429">
        <f>StockValueR!R196</f>
        <v>8.0741537818390988E-4</v>
      </c>
      <c r="S161" s="429">
        <f>StockValueR!S196</f>
        <v>7.7956883563306916E-4</v>
      </c>
      <c r="T161" s="429">
        <f>StockValueR!T196</f>
        <v>7.526826784711965E-4</v>
      </c>
      <c r="U161" s="429">
        <f>StockValueR!U196</f>
        <v>7.2672378445003919E-4</v>
      </c>
      <c r="V161" s="429">
        <f>StockValueR!V196</f>
        <v>7.0166017365789189E-4</v>
      </c>
      <c r="W161" s="429">
        <f>StockValueR!W196</f>
        <v>6.7746096912212658E-4</v>
      </c>
      <c r="X161" s="429">
        <f>StockValueR!X196</f>
        <v>6.5409635877048181E-4</v>
      </c>
      <c r="Y161" s="429">
        <f>StockValueR!Y196</f>
        <v>6.3153755870424958E-4</v>
      </c>
      <c r="Z161" s="429">
        <f>StockValueR!Z196</f>
        <v>6.0899294249561783E-4</v>
      </c>
      <c r="AA161" s="429">
        <f>StockValueR!AA196</f>
        <v>5.8646302284572332E-4</v>
      </c>
      <c r="AB161" s="429">
        <f>StockValueR!AB196</f>
        <v>5.6394835153944533E-4</v>
      </c>
      <c r="AC161" s="429">
        <f>StockValueR!AC196</f>
        <v>5.4144952413813432E-4</v>
      </c>
      <c r="AD161" s="429">
        <f>StockValueR!AD196</f>
        <v>5.1896718546148033E-4</v>
      </c>
      <c r="AE161" s="429">
        <f>StockValueR!AE196</f>
        <v>4.9650203603298433E-4</v>
      </c>
      <c r="AF161" s="429">
        <f>StockValueR!AF196</f>
        <v>4.7405483971225504E-4</v>
      </c>
      <c r="AG161" s="429">
        <f>StockValueR!AG196</f>
        <v>4.5162643280289265E-4</v>
      </c>
      <c r="AH161" s="429">
        <f>StockValueR!AH196</f>
        <v>4.2921773501400742E-4</v>
      </c>
      <c r="AI161" s="429">
        <f>StockValueR!AI196</f>
        <v>4.068297627769076E-4</v>
      </c>
      <c r="AJ161" s="429">
        <f>StockValueR!AJ196</f>
        <v>3.8446364559207403E-4</v>
      </c>
      <c r="AK161" s="429">
        <f>StockValueR!AK196</f>
        <v>3.6212064633004483E-4</v>
      </c>
      <c r="AL161" s="429">
        <f>StockValueR!AL196</f>
        <v>3.3980218677284914E-4</v>
      </c>
      <c r="AM161" s="429">
        <f>StockValueR!AM196</f>
        <v>3.540569292379508E-4</v>
      </c>
      <c r="AN161" s="429">
        <f>StockValueR!AN196</f>
        <v>3.540569292379508E-4</v>
      </c>
      <c r="AO161" s="429">
        <f>StockValueR!AO196</f>
        <v>3.540569292379508E-4</v>
      </c>
      <c r="AP161" s="429">
        <f>StockValueR!AP196</f>
        <v>3.540569292379508E-4</v>
      </c>
      <c r="AQ161" s="429">
        <f>StockValueR!AQ196</f>
        <v>3.540569292379508E-4</v>
      </c>
      <c r="AR161" s="429">
        <f>StockValueR!AR196</f>
        <v>3.540569292379508E-4</v>
      </c>
      <c r="AS161" s="429">
        <f>StockValueR!AS196</f>
        <v>3.540569292379508E-4</v>
      </c>
      <c r="AT161" s="429">
        <f>StockValueR!AT196</f>
        <v>3.540569292379508E-4</v>
      </c>
      <c r="AU161" s="429">
        <f>StockValueR!AU196</f>
        <v>3.540569292379508E-4</v>
      </c>
      <c r="AV161" s="429">
        <f>StockValueR!AV196</f>
        <v>3.540569292379508E-4</v>
      </c>
      <c r="AW161" s="429">
        <f>StockValueR!AW196</f>
        <v>3.540569292379508E-4</v>
      </c>
      <c r="AX161" s="429">
        <f>StockValueR!AX196</f>
        <v>3.540569292379508E-4</v>
      </c>
      <c r="AY161" s="429">
        <f>StockValueR!AY196</f>
        <v>3.540569292379508E-4</v>
      </c>
      <c r="AZ161" s="429">
        <f>StockValueR!AZ196</f>
        <v>3.540569292379508E-4</v>
      </c>
    </row>
    <row r="162" spans="1:52" x14ac:dyDescent="0.25">
      <c r="A162" s="422"/>
      <c r="B162" s="281"/>
      <c r="C162" s="281"/>
      <c r="D162" s="281"/>
      <c r="E162" s="180" t="str">
        <f>StockValueR!E197</f>
        <v>62 MPH</v>
      </c>
      <c r="F162" s="427"/>
      <c r="G162" s="328"/>
      <c r="I162" s="429">
        <f>StockValueR!I197</f>
        <v>0</v>
      </c>
      <c r="J162" s="429">
        <f>StockValueR!J197</f>
        <v>0</v>
      </c>
      <c r="K162" s="429">
        <f>StockValueR!K197</f>
        <v>1.0023578381736428E-3</v>
      </c>
      <c r="L162" s="429">
        <f>StockValueR!L197</f>
        <v>9.6778802324808014E-4</v>
      </c>
      <c r="M162" s="429">
        <f>StockValueR!M197</f>
        <v>9.3441046926813476E-4</v>
      </c>
      <c r="N162" s="429">
        <f>StockValueR!N197</f>
        <v>9.0218405694619938E-4</v>
      </c>
      <c r="O162" s="429">
        <f>StockValueR!O197</f>
        <v>8.7106908513707928E-4</v>
      </c>
      <c r="P162" s="429">
        <f>StockValueR!P197</f>
        <v>8.4102722192839206E-4</v>
      </c>
      <c r="Q162" s="429">
        <f>StockValueR!Q197</f>
        <v>8.1202145741778628E-4</v>
      </c>
      <c r="R162" s="429">
        <f>StockValueR!R197</f>
        <v>7.8401605811880297E-4</v>
      </c>
      <c r="S162" s="429">
        <f>StockValueR!S197</f>
        <v>7.5697652293921062E-4</v>
      </c>
      <c r="T162" s="429">
        <f>StockValueR!T197</f>
        <v>7.3086954067758136E-4</v>
      </c>
      <c r="U162" s="429">
        <f>StockValueR!U197</f>
        <v>7.0566294898574493E-4</v>
      </c>
      <c r="V162" s="429">
        <f>StockValueR!V197</f>
        <v>6.8132569474656777E-4</v>
      </c>
      <c r="W162" s="429">
        <f>StockValueR!W197</f>
        <v>6.5782779581824208E-4</v>
      </c>
      <c r="X162" s="429">
        <f>StockValueR!X197</f>
        <v>6.3514030409795696E-4</v>
      </c>
      <c r="Y162" s="429">
        <f>StockValueR!Y197</f>
        <v>6.1323526985944757E-4</v>
      </c>
      <c r="Z162" s="429">
        <f>StockValueR!Z197</f>
        <v>5.9134400842292495E-4</v>
      </c>
      <c r="AA162" s="429">
        <f>StockValueR!AA197</f>
        <v>5.6946701763117879E-4</v>
      </c>
      <c r="AB162" s="429">
        <f>StockValueR!AB197</f>
        <v>5.4760483327807386E-4</v>
      </c>
      <c r="AC162" s="429">
        <f>StockValueR!AC197</f>
        <v>5.2575803366528104E-4</v>
      </c>
      <c r="AD162" s="429">
        <f>StockValueR!AD197</f>
        <v>5.0392724492527856E-4</v>
      </c>
      <c r="AE162" s="429">
        <f>StockValueR!AE197</f>
        <v>4.8211314728002975E-4</v>
      </c>
      <c r="AF162" s="429">
        <f>StockValueR!AF197</f>
        <v>4.6031648245209222E-4</v>
      </c>
      <c r="AG162" s="429">
        <f>StockValueR!AG197</f>
        <v>4.385380625085504E-4</v>
      </c>
      <c r="AH162" s="429">
        <f>StockValueR!AH197</f>
        <v>4.1677878050486335E-4</v>
      </c>
      <c r="AI162" s="429">
        <f>StockValueR!AI197</f>
        <v>3.9503962341562823E-4</v>
      </c>
      <c r="AJ162" s="429">
        <f>StockValueR!AJ197</f>
        <v>3.7332168800781107E-4</v>
      </c>
      <c r="AK162" s="429">
        <f>StockValueR!AK197</f>
        <v>3.5162620055330108E-4</v>
      </c>
      <c r="AL162" s="429">
        <f>StockValueR!AL197</f>
        <v>3.299545416301404E-4</v>
      </c>
      <c r="AM162" s="429">
        <f>StockValueR!AM197</f>
        <v>3.4379617420112927E-4</v>
      </c>
      <c r="AN162" s="429">
        <f>StockValueR!AN197</f>
        <v>3.4379617420112927E-4</v>
      </c>
      <c r="AO162" s="429">
        <f>StockValueR!AO197</f>
        <v>3.4379617420112927E-4</v>
      </c>
      <c r="AP162" s="429">
        <f>StockValueR!AP197</f>
        <v>3.4379617420112927E-4</v>
      </c>
      <c r="AQ162" s="429">
        <f>StockValueR!AQ197</f>
        <v>3.4379617420112927E-4</v>
      </c>
      <c r="AR162" s="429">
        <f>StockValueR!AR197</f>
        <v>3.4379617420112927E-4</v>
      </c>
      <c r="AS162" s="429">
        <f>StockValueR!AS197</f>
        <v>3.4379617420112927E-4</v>
      </c>
      <c r="AT162" s="429">
        <f>StockValueR!AT197</f>
        <v>3.4379617420112927E-4</v>
      </c>
      <c r="AU162" s="429">
        <f>StockValueR!AU197</f>
        <v>3.4379617420112927E-4</v>
      </c>
      <c r="AV162" s="429">
        <f>StockValueR!AV197</f>
        <v>3.4379617420112927E-4</v>
      </c>
      <c r="AW162" s="429">
        <f>StockValueR!AW197</f>
        <v>3.4379617420112927E-4</v>
      </c>
      <c r="AX162" s="429">
        <f>StockValueR!AX197</f>
        <v>3.4379617420112927E-4</v>
      </c>
      <c r="AY162" s="429">
        <f>StockValueR!AY197</f>
        <v>3.4379617420112927E-4</v>
      </c>
      <c r="AZ162" s="429">
        <f>StockValueR!AZ197</f>
        <v>3.4379617420112927E-4</v>
      </c>
    </row>
    <row r="163" spans="1:52" x14ac:dyDescent="0.25">
      <c r="A163" s="422"/>
      <c r="B163" s="281"/>
      <c r="C163" s="281"/>
      <c r="D163" s="281"/>
      <c r="E163" s="180" t="str">
        <f>StockValueR!E198</f>
        <v>63 MPH</v>
      </c>
      <c r="F163" s="427"/>
      <c r="G163" s="328"/>
      <c r="I163" s="429">
        <f>StockValueR!I198</f>
        <v>0</v>
      </c>
      <c r="J163" s="429">
        <f>StockValueR!J198</f>
        <v>0</v>
      </c>
      <c r="K163" s="429">
        <f>StockValueR!K198</f>
        <v>9.7330898363244122E-4</v>
      </c>
      <c r="L163" s="429">
        <f>StockValueR!L198</f>
        <v>9.3974102002887614E-4</v>
      </c>
      <c r="M163" s="429">
        <f>StockValueR!M198</f>
        <v>9.0733076502498425E-4</v>
      </c>
      <c r="N163" s="429">
        <f>StockValueR!N198</f>
        <v>8.7603829099162488E-4</v>
      </c>
      <c r="O163" s="429">
        <f>StockValueR!O198</f>
        <v>8.4582504734356107E-4</v>
      </c>
      <c r="P163" s="429">
        <f>StockValueR!P198</f>
        <v>8.1665381304728496E-4</v>
      </c>
      <c r="Q163" s="429">
        <f>StockValueR!Q198</f>
        <v>7.8848865076677711E-4</v>
      </c>
      <c r="R163" s="429">
        <f>StockValueR!R198</f>
        <v>7.6129486259071048E-4</v>
      </c>
      <c r="S163" s="429">
        <f>StockValueR!S198</f>
        <v>7.3503894728655587E-4</v>
      </c>
      <c r="T163" s="429">
        <f>StockValueR!T198</f>
        <v>7.096885590289299E-4</v>
      </c>
      <c r="U163" s="429">
        <f>StockValueR!U198</f>
        <v>6.8521246755133807E-4</v>
      </c>
      <c r="V163" s="429">
        <f>StockValueR!V198</f>
        <v>6.6158051967222717E-4</v>
      </c>
      <c r="W163" s="429">
        <f>StockValueR!W198</f>
        <v>6.3876360214794423E-4</v>
      </c>
      <c r="X163" s="429">
        <f>StockValueR!X198</f>
        <v>6.1673360580684236E-4</v>
      </c>
      <c r="Y163" s="429">
        <f>StockValueR!Y198</f>
        <v>5.9546339092034597E-4</v>
      </c>
      <c r="Z163" s="429">
        <f>StockValueR!Z198</f>
        <v>5.742065496928293E-4</v>
      </c>
      <c r="AA163" s="429">
        <f>StockValueR!AA198</f>
        <v>5.5296356553933776E-4</v>
      </c>
      <c r="AB163" s="429">
        <f>StockValueR!AB198</f>
        <v>5.3173495872614954E-4</v>
      </c>
      <c r="AC163" s="429">
        <f>StockValueR!AC198</f>
        <v>5.1052129079545054E-4</v>
      </c>
      <c r="AD163" s="429">
        <f>StockValueR!AD198</f>
        <v>4.8932316973407223E-4</v>
      </c>
      <c r="AE163" s="429">
        <f>StockValueR!AE198</f>
        <v>4.6814125605078956E-4</v>
      </c>
      <c r="AF163" s="429">
        <f>StockValueR!AF198</f>
        <v>4.4697626997265233E-4</v>
      </c>
      <c r="AG163" s="429">
        <f>StockValueR!AG198</f>
        <v>4.2582900003261607E-4</v>
      </c>
      <c r="AH163" s="429">
        <f>StockValueR!AH198</f>
        <v>4.0470031340492552E-4</v>
      </c>
      <c r="AI163" s="429">
        <f>StockValueR!AI198</f>
        <v>3.8359116846113748E-4</v>
      </c>
      <c r="AJ163" s="429">
        <f>StockValueR!AJ198</f>
        <v>3.625026301833377E-4</v>
      </c>
      <c r="AK163" s="429">
        <f>StockValueR!AK198</f>
        <v>3.4143588930541442E-4</v>
      </c>
      <c r="AL163" s="429">
        <f>StockValueR!AL198</f>
        <v>3.2039228639553589E-4</v>
      </c>
      <c r="AM163" s="429">
        <f>StockValueR!AM198</f>
        <v>3.3383278121326487E-4</v>
      </c>
      <c r="AN163" s="429">
        <f>StockValueR!AN198</f>
        <v>3.3383278121326487E-4</v>
      </c>
      <c r="AO163" s="429">
        <f>StockValueR!AO198</f>
        <v>3.3383278121326487E-4</v>
      </c>
      <c r="AP163" s="429">
        <f>StockValueR!AP198</f>
        <v>3.3383278121326487E-4</v>
      </c>
      <c r="AQ163" s="429">
        <f>StockValueR!AQ198</f>
        <v>3.3383278121326487E-4</v>
      </c>
      <c r="AR163" s="429">
        <f>StockValueR!AR198</f>
        <v>3.3383278121326487E-4</v>
      </c>
      <c r="AS163" s="429">
        <f>StockValueR!AS198</f>
        <v>3.3383278121326487E-4</v>
      </c>
      <c r="AT163" s="429">
        <f>StockValueR!AT198</f>
        <v>3.3383278121326487E-4</v>
      </c>
      <c r="AU163" s="429">
        <f>StockValueR!AU198</f>
        <v>3.3383278121326487E-4</v>
      </c>
      <c r="AV163" s="429">
        <f>StockValueR!AV198</f>
        <v>3.3383278121326487E-4</v>
      </c>
      <c r="AW163" s="429">
        <f>StockValueR!AW198</f>
        <v>3.3383278121326487E-4</v>
      </c>
      <c r="AX163" s="429">
        <f>StockValueR!AX198</f>
        <v>3.3383278121326487E-4</v>
      </c>
      <c r="AY163" s="429">
        <f>StockValueR!AY198</f>
        <v>3.3383278121326487E-4</v>
      </c>
      <c r="AZ163" s="429">
        <f>StockValueR!AZ198</f>
        <v>3.3383278121326487E-4</v>
      </c>
    </row>
    <row r="164" spans="1:52" x14ac:dyDescent="0.25">
      <c r="A164" s="422"/>
      <c r="B164" s="281"/>
      <c r="C164" s="281"/>
      <c r="D164" s="281"/>
      <c r="E164" s="180" t="str">
        <f>StockValueR!E199</f>
        <v>64 MPH</v>
      </c>
      <c r="F164" s="427"/>
      <c r="G164" s="328"/>
      <c r="I164" s="429">
        <f>StockValueR!I199</f>
        <v>0</v>
      </c>
      <c r="J164" s="429">
        <f>StockValueR!J199</f>
        <v>0</v>
      </c>
      <c r="K164" s="429">
        <f>StockValueR!K199</f>
        <v>9.4510198009296713E-4</v>
      </c>
      <c r="L164" s="429">
        <f>StockValueR!L199</f>
        <v>9.1250683363596223E-4</v>
      </c>
      <c r="M164" s="429">
        <f>StockValueR!M199</f>
        <v>8.8103584477774814E-4</v>
      </c>
      <c r="N164" s="429">
        <f>StockValueR!N199</f>
        <v>8.5065024301276518E-4</v>
      </c>
      <c r="O164" s="429">
        <f>StockValueR!O199</f>
        <v>8.2131259497190447E-4</v>
      </c>
      <c r="P164" s="429">
        <f>StockValueR!P199</f>
        <v>7.9298675830668185E-4</v>
      </c>
      <c r="Q164" s="429">
        <f>StockValueR!Q199</f>
        <v>7.6563783716387642E-4</v>
      </c>
      <c r="R164" s="429">
        <f>StockValueR!R199</f>
        <v>7.3923213919578395E-4</v>
      </c>
      <c r="S164" s="429">
        <f>StockValueR!S199</f>
        <v>7.1373713405312037E-4</v>
      </c>
      <c r="T164" s="429">
        <f>StockValueR!T199</f>
        <v>6.8912141330944386E-4</v>
      </c>
      <c r="U164" s="429">
        <f>StockValueR!U199</f>
        <v>6.6535465176772123E-4</v>
      </c>
      <c r="V164" s="429">
        <f>StockValueR!V199</f>
        <v>6.4240757010137551E-4</v>
      </c>
      <c r="W164" s="429">
        <f>StockValueR!W199</f>
        <v>6.2025189878378573E-4</v>
      </c>
      <c r="X164" s="429">
        <f>StockValueR!X199</f>
        <v>5.9886034326180483E-4</v>
      </c>
      <c r="Y164" s="429">
        <f>StockValueR!Y199</f>
        <v>5.782065503303896E-4</v>
      </c>
      <c r="Z164" s="429">
        <f>StockValueR!Z199</f>
        <v>5.5756574348232041E-4</v>
      </c>
      <c r="AA164" s="429">
        <f>StockValueR!AA199</f>
        <v>5.369383921230216E-4</v>
      </c>
      <c r="AB164" s="429">
        <f>StockValueR!AB199</f>
        <v>5.1632500144118245E-4</v>
      </c>
      <c r="AC164" s="429">
        <f>StockValueR!AC199</f>
        <v>4.9572611670520273E-4</v>
      </c>
      <c r="AD164" s="429">
        <f>StockValueR!AD199</f>
        <v>4.7514232828213722E-4</v>
      </c>
      <c r="AE164" s="429">
        <f>StockValueR!AE199</f>
        <v>4.5457427753887113E-4</v>
      </c>
      <c r="AF164" s="429">
        <f>StockValueR!AF199</f>
        <v>4.3402266382989763E-4</v>
      </c>
      <c r="AG164" s="429">
        <f>StockValueR!AG199</f>
        <v>4.1348825283607456E-4</v>
      </c>
      <c r="AH164" s="429">
        <f>StockValueR!AH199</f>
        <v>3.9297188660048339E-4</v>
      </c>
      <c r="AI164" s="429">
        <f>StockValueR!AI199</f>
        <v>3.7247449572057193E-4</v>
      </c>
      <c r="AJ164" s="429">
        <f>StockValueR!AJ199</f>
        <v>3.5199711431468781E-4</v>
      </c>
      <c r="AK164" s="429">
        <f>StockValueR!AK199</f>
        <v>3.3154089860862833E-4</v>
      </c>
      <c r="AL164" s="429">
        <f>StockValueR!AL199</f>
        <v>3.1110715032019485E-4</v>
      </c>
      <c r="AM164" s="429">
        <f>StockValueR!AM199</f>
        <v>3.2415813256661161E-4</v>
      </c>
      <c r="AN164" s="429">
        <f>StockValueR!AN199</f>
        <v>3.2415813256661161E-4</v>
      </c>
      <c r="AO164" s="429">
        <f>StockValueR!AO199</f>
        <v>3.2415813256661161E-4</v>
      </c>
      <c r="AP164" s="429">
        <f>StockValueR!AP199</f>
        <v>3.2415813256661161E-4</v>
      </c>
      <c r="AQ164" s="429">
        <f>StockValueR!AQ199</f>
        <v>3.2415813256661161E-4</v>
      </c>
      <c r="AR164" s="429">
        <f>StockValueR!AR199</f>
        <v>3.2415813256661161E-4</v>
      </c>
      <c r="AS164" s="429">
        <f>StockValueR!AS199</f>
        <v>3.2415813256661161E-4</v>
      </c>
      <c r="AT164" s="429">
        <f>StockValueR!AT199</f>
        <v>3.2415813256661161E-4</v>
      </c>
      <c r="AU164" s="429">
        <f>StockValueR!AU199</f>
        <v>3.2415813256661161E-4</v>
      </c>
      <c r="AV164" s="429">
        <f>StockValueR!AV199</f>
        <v>3.2415813256661161E-4</v>
      </c>
      <c r="AW164" s="429">
        <f>StockValueR!AW199</f>
        <v>3.2415813256661161E-4</v>
      </c>
      <c r="AX164" s="429">
        <f>StockValueR!AX199</f>
        <v>3.2415813256661161E-4</v>
      </c>
      <c r="AY164" s="429">
        <f>StockValueR!AY199</f>
        <v>3.2415813256661161E-4</v>
      </c>
      <c r="AZ164" s="429">
        <f>StockValueR!AZ199</f>
        <v>3.2415813256661161E-4</v>
      </c>
    </row>
    <row r="165" spans="1:52" x14ac:dyDescent="0.25">
      <c r="A165" s="422"/>
      <c r="B165" s="281"/>
      <c r="C165" s="281"/>
      <c r="D165" s="281"/>
      <c r="E165" s="180" t="str">
        <f>StockValueR!E200</f>
        <v>65 MPH</v>
      </c>
      <c r="F165" s="427"/>
      <c r="G165" s="328"/>
      <c r="I165" s="429">
        <f>StockValueR!I200</f>
        <v>0</v>
      </c>
      <c r="J165" s="429">
        <f>StockValueR!J200</f>
        <v>0</v>
      </c>
      <c r="K165" s="429">
        <f>StockValueR!K200</f>
        <v>1.20586766478434E-3</v>
      </c>
      <c r="L165" s="429">
        <f>StockValueR!L200</f>
        <v>1.1642791018892061E-3</v>
      </c>
      <c r="M165" s="429">
        <f>StockValueR!M200</f>
        <v>1.1241248660053963E-3</v>
      </c>
      <c r="N165" s="429">
        <f>StockValueR!N200</f>
        <v>1.0853554893506118E-3</v>
      </c>
      <c r="O165" s="429">
        <f>StockValueR!O200</f>
        <v>1.0479232102119972E-3</v>
      </c>
      <c r="P165" s="429">
        <f>StockValueR!P200</f>
        <v>1.0117819141063698E-3</v>
      </c>
      <c r="Q165" s="429">
        <f>StockValueR!Q200</f>
        <v>9.7688707696974488E-4</v>
      </c>
      <c r="R165" s="429">
        <f>StockValueR!R200</f>
        <v>9.4319571030616845E-4</v>
      </c>
      <c r="S165" s="429">
        <f>StockValueR!S200</f>
        <v>9.1066630822828466E-4</v>
      </c>
      <c r="T165" s="429">
        <f>StockValueR!T200</f>
        <v>8.7925879632439364E-4</v>
      </c>
      <c r="U165" s="429">
        <f>StockValueR!U200</f>
        <v>8.4893448228900851E-4</v>
      </c>
      <c r="V165" s="429">
        <f>StockValueR!V200</f>
        <v>8.1965600825608992E-4</v>
      </c>
      <c r="W165" s="429">
        <f>StockValueR!W200</f>
        <v>7.9138730477623567E-4</v>
      </c>
      <c r="X165" s="429">
        <f>StockValueR!X200</f>
        <v>7.6409354638112749E-4</v>
      </c>
      <c r="Y165" s="429">
        <f>StockValueR!Y200</f>
        <v>7.3774110868049417E-4</v>
      </c>
      <c r="Z165" s="429">
        <f>StockValueR!Z200</f>
        <v>7.1140524008915182E-4</v>
      </c>
      <c r="AA165" s="429">
        <f>StockValueR!AA200</f>
        <v>6.8508653952746535E-4</v>
      </c>
      <c r="AB165" s="429">
        <f>StockValueR!AB200</f>
        <v>6.5878565157212379E-4</v>
      </c>
      <c r="AC165" s="429">
        <f>StockValueR!AC200</f>
        <v>6.3250327193802947E-4</v>
      </c>
      <c r="AD165" s="429">
        <f>StockValueR!AD200</f>
        <v>6.0624015388203371E-4</v>
      </c>
      <c r="AE165" s="429">
        <f>StockValueR!AE200</f>
        <v>5.7999711573232158E-4</v>
      </c>
      <c r="AF165" s="429">
        <f>StockValueR!AF200</f>
        <v>5.5377504980420671E-4</v>
      </c>
      <c r="AG165" s="429">
        <f>StockValueR!AG200</f>
        <v>5.2757493303965655E-4</v>
      </c>
      <c r="AH165" s="429">
        <f>StockValueR!AH200</f>
        <v>5.0139783981217336E-4</v>
      </c>
      <c r="AI165" s="429">
        <f>StockValueR!AI200</f>
        <v>4.7524495748290421E-4</v>
      </c>
      <c r="AJ165" s="429">
        <f>StockValueR!AJ200</f>
        <v>4.4911760549663202E-4</v>
      </c>
      <c r="AK165" s="429">
        <f>StockValueR!AK200</f>
        <v>4.2301725909659149E-4</v>
      </c>
      <c r="AL165" s="429">
        <f>StockValueR!AL200</f>
        <v>3.9694557916111983E-4</v>
      </c>
      <c r="AM165" s="429">
        <f>StockValueR!AM200</f>
        <v>4.13564456417224E-4</v>
      </c>
      <c r="AN165" s="429">
        <f>StockValueR!AN200</f>
        <v>4.13564456417224E-4</v>
      </c>
      <c r="AO165" s="429">
        <f>StockValueR!AO200</f>
        <v>4.13564456417224E-4</v>
      </c>
      <c r="AP165" s="429">
        <f>StockValueR!AP200</f>
        <v>4.13564456417224E-4</v>
      </c>
      <c r="AQ165" s="429">
        <f>StockValueR!AQ200</f>
        <v>4.13564456417224E-4</v>
      </c>
      <c r="AR165" s="429">
        <f>StockValueR!AR200</f>
        <v>4.13564456417224E-4</v>
      </c>
      <c r="AS165" s="429">
        <f>StockValueR!AS200</f>
        <v>4.13564456417224E-4</v>
      </c>
      <c r="AT165" s="429">
        <f>StockValueR!AT200</f>
        <v>4.13564456417224E-4</v>
      </c>
      <c r="AU165" s="429">
        <f>StockValueR!AU200</f>
        <v>4.13564456417224E-4</v>
      </c>
      <c r="AV165" s="429">
        <f>StockValueR!AV200</f>
        <v>4.13564456417224E-4</v>
      </c>
      <c r="AW165" s="429">
        <f>StockValueR!AW200</f>
        <v>4.13564456417224E-4</v>
      </c>
      <c r="AX165" s="429">
        <f>StockValueR!AX200</f>
        <v>4.13564456417224E-4</v>
      </c>
      <c r="AY165" s="429">
        <f>StockValueR!AY200</f>
        <v>4.13564456417224E-4</v>
      </c>
      <c r="AZ165" s="429">
        <f>StockValueR!AZ200</f>
        <v>4.13564456417224E-4</v>
      </c>
    </row>
    <row r="166" spans="1:52" x14ac:dyDescent="0.25">
      <c r="A166" s="422"/>
      <c r="B166" s="281"/>
      <c r="C166" s="281"/>
      <c r="D166" s="281"/>
      <c r="E166" s="180" t="str">
        <f>StockValueR!E201</f>
        <v>66 MPH</v>
      </c>
      <c r="F166" s="427"/>
      <c r="G166" s="328"/>
      <c r="I166" s="429">
        <f>StockValueR!I201</f>
        <v>0</v>
      </c>
      <c r="J166" s="429">
        <f>StockValueR!J201</f>
        <v>0</v>
      </c>
      <c r="K166" s="429">
        <f>StockValueR!K201</f>
        <v>1.1709209890002868E-3</v>
      </c>
      <c r="L166" s="429">
        <f>StockValueR!L201</f>
        <v>1.1305376844152188E-3</v>
      </c>
      <c r="M166" s="429">
        <f>StockValueR!M201</f>
        <v>1.0915471392943076E-3</v>
      </c>
      <c r="N166" s="429">
        <f>StockValueR!N201</f>
        <v>1.0539013194574654E-3</v>
      </c>
      <c r="O166" s="429">
        <f>StockValueR!O201</f>
        <v>1.0175538473512621E-3</v>
      </c>
      <c r="P166" s="429">
        <f>StockValueR!P201</f>
        <v>9.8245994491436266E-4</v>
      </c>
      <c r="Q166" s="429">
        <f>StockValueR!Q201</f>
        <v>9.4857637841344968E-4</v>
      </c>
      <c r="R166" s="429">
        <f>StockValueR!R201</f>
        <v>9.1586140518167176E-4</v>
      </c>
      <c r="S166" s="429">
        <f>StockValueR!S201</f>
        <v>8.8427472219400273E-4</v>
      </c>
      <c r="T166" s="429">
        <f>StockValueR!T201</f>
        <v>8.5377741641615905E-4</v>
      </c>
      <c r="U166" s="429">
        <f>StockValueR!U201</f>
        <v>8.2433191686590891E-4</v>
      </c>
      <c r="V166" s="429">
        <f>StockValueR!V201</f>
        <v>7.9590194832771487E-4</v>
      </c>
      <c r="W166" s="429">
        <f>StockValueR!W201</f>
        <v>7.684524866636885E-4</v>
      </c>
      <c r="X166" s="429">
        <f>StockValueR!X201</f>
        <v>7.4194971566580255E-4</v>
      </c>
      <c r="Y166" s="429">
        <f>StockValueR!Y201</f>
        <v>7.1636098539620656E-4</v>
      </c>
      <c r="Z166" s="429">
        <f>StockValueR!Z201</f>
        <v>6.9078834405444608E-4</v>
      </c>
      <c r="AA166" s="429">
        <f>StockValueR!AA201</f>
        <v>6.6523237320386048E-4</v>
      </c>
      <c r="AB166" s="429">
        <f>StockValueR!AB201</f>
        <v>6.3969369874096915E-4</v>
      </c>
      <c r="AC166" s="429">
        <f>StockValueR!AC201</f>
        <v>6.1417299621849243E-4</v>
      </c>
      <c r="AD166" s="429">
        <f>StockValueR!AD201</f>
        <v>5.8867099706350426E-4</v>
      </c>
      <c r="AE166" s="429">
        <f>StockValueR!AE201</f>
        <v>5.6318849588861061E-4</v>
      </c>
      <c r="AF166" s="429">
        <f>StockValueR!AF201</f>
        <v>5.3772635914936062E-4</v>
      </c>
      <c r="AG166" s="429">
        <f>StockValueR!AG201</f>
        <v>5.1228553547543235E-4</v>
      </c>
      <c r="AH166" s="429">
        <f>StockValueR!AH201</f>
        <v>4.8686706810442183E-4</v>
      </c>
      <c r="AI166" s="429">
        <f>StockValueR!AI201</f>
        <v>4.6147210998712909E-4</v>
      </c>
      <c r="AJ166" s="429">
        <f>StockValueR!AJ201</f>
        <v>4.3610194233013682E-4</v>
      </c>
      <c r="AK166" s="429">
        <f>StockValueR!AK201</f>
        <v>4.1075799762335907E-4</v>
      </c>
      <c r="AL166" s="429">
        <f>StockValueR!AL201</f>
        <v>3.8544188861200991E-4</v>
      </c>
      <c r="AM166" s="429">
        <f>StockValueR!AM201</f>
        <v>4.015791421109434E-4</v>
      </c>
      <c r="AN166" s="429">
        <f>StockValueR!AN201</f>
        <v>4.015791421109434E-4</v>
      </c>
      <c r="AO166" s="429">
        <f>StockValueR!AO201</f>
        <v>4.015791421109434E-4</v>
      </c>
      <c r="AP166" s="429">
        <f>StockValueR!AP201</f>
        <v>4.015791421109434E-4</v>
      </c>
      <c r="AQ166" s="429">
        <f>StockValueR!AQ201</f>
        <v>4.015791421109434E-4</v>
      </c>
      <c r="AR166" s="429">
        <f>StockValueR!AR201</f>
        <v>4.015791421109434E-4</v>
      </c>
      <c r="AS166" s="429">
        <f>StockValueR!AS201</f>
        <v>4.015791421109434E-4</v>
      </c>
      <c r="AT166" s="429">
        <f>StockValueR!AT201</f>
        <v>4.015791421109434E-4</v>
      </c>
      <c r="AU166" s="429">
        <f>StockValueR!AU201</f>
        <v>4.015791421109434E-4</v>
      </c>
      <c r="AV166" s="429">
        <f>StockValueR!AV201</f>
        <v>4.015791421109434E-4</v>
      </c>
      <c r="AW166" s="429">
        <f>StockValueR!AW201</f>
        <v>4.015791421109434E-4</v>
      </c>
      <c r="AX166" s="429">
        <f>StockValueR!AX201</f>
        <v>4.015791421109434E-4</v>
      </c>
      <c r="AY166" s="429">
        <f>StockValueR!AY201</f>
        <v>4.015791421109434E-4</v>
      </c>
      <c r="AZ166" s="429">
        <f>StockValueR!AZ201</f>
        <v>4.015791421109434E-4</v>
      </c>
    </row>
    <row r="167" spans="1:52" x14ac:dyDescent="0.25">
      <c r="A167" s="422"/>
      <c r="B167" s="281"/>
      <c r="C167" s="281"/>
      <c r="D167" s="281"/>
      <c r="E167" s="180" t="str">
        <f>StockValueR!E202</f>
        <v>67 MPH</v>
      </c>
      <c r="F167" s="427"/>
      <c r="G167" s="328"/>
      <c r="I167" s="429">
        <f>StockValueR!I202</f>
        <v>0</v>
      </c>
      <c r="J167" s="429">
        <f>StockValueR!J202</f>
        <v>0</v>
      </c>
      <c r="K167" s="429">
        <f>StockValueR!K202</f>
        <v>1.1303192403596739E-3</v>
      </c>
      <c r="L167" s="429">
        <f>StockValueR!L202</f>
        <v>1.0913362290458368E-3</v>
      </c>
      <c r="M167" s="429">
        <f>StockValueR!M202</f>
        <v>1.0536976831863885E-3</v>
      </c>
      <c r="N167" s="429">
        <f>StockValueR!N202</f>
        <v>1.017357234189034E-3</v>
      </c>
      <c r="O167" s="429">
        <f>StockValueR!O202</f>
        <v>9.8227011264451799E-4</v>
      </c>
      <c r="P167" s="429">
        <f>StockValueR!P202</f>
        <v>9.4839309317320424E-4</v>
      </c>
      <c r="Q167" s="429">
        <f>StockValueR!Q202</f>
        <v>9.1568444117381726E-4</v>
      </c>
      <c r="R167" s="429">
        <f>StockValueR!R202</f>
        <v>8.8410386140873689E-4</v>
      </c>
      <c r="S167" s="429">
        <f>StockValueR!S202</f>
        <v>8.5361244836251033E-4</v>
      </c>
      <c r="T167" s="429">
        <f>StockValueR!T202</f>
        <v>8.2417263831242285E-4</v>
      </c>
      <c r="U167" s="429">
        <f>StockValueR!U202</f>
        <v>7.957481630520843E-4</v>
      </c>
      <c r="V167" s="429">
        <f>StockValueR!V202</f>
        <v>7.6830400521101828E-4</v>
      </c>
      <c r="W167" s="429">
        <f>StockValueR!W202</f>
        <v>7.4180635511521265E-4</v>
      </c>
      <c r="X167" s="429">
        <f>StockValueR!X202</f>
        <v>7.1622256913548297E-4</v>
      </c>
      <c r="Y167" s="429">
        <f>StockValueR!Y202</f>
        <v>6.9152112947233992E-4</v>
      </c>
      <c r="Z167" s="429">
        <f>StockValueR!Z202</f>
        <v>6.6683522085258932E-4</v>
      </c>
      <c r="AA167" s="429">
        <f>StockValueR!AA202</f>
        <v>6.4216540467383024E-4</v>
      </c>
      <c r="AB167" s="429">
        <f>StockValueR!AB202</f>
        <v>6.1751228512958636E-4</v>
      </c>
      <c r="AC167" s="429">
        <f>StockValueR!AC202</f>
        <v>5.9287651434775091E-4</v>
      </c>
      <c r="AD167" s="429">
        <f>StockValueR!AD202</f>
        <v>5.6825879839312449E-4</v>
      </c>
      <c r="AE167" s="429">
        <f>StockValueR!AE202</f>
        <v>5.4365990432507809E-4</v>
      </c>
      <c r="AF167" s="429">
        <f>StockValueR!AF202</f>
        <v>5.1908066855476753E-4</v>
      </c>
      <c r="AG167" s="429">
        <f>StockValueR!AG202</f>
        <v>4.9452200681808565E-4</v>
      </c>
      <c r="AH167" s="429">
        <f>StockValueR!AH202</f>
        <v>4.6998492617830842E-4</v>
      </c>
      <c r="AI167" s="429">
        <f>StockValueR!AI202</f>
        <v>4.4547053960760442E-4</v>
      </c>
      <c r="AJ167" s="429">
        <f>StockValueR!AJ202</f>
        <v>4.2098008388664882E-4</v>
      </c>
      <c r="AK167" s="429">
        <f>StockValueR!AK202</f>
        <v>3.965149418336904E-4</v>
      </c>
      <c r="AL167" s="429">
        <f>StockValueR!AL202</f>
        <v>3.7207667027191565E-4</v>
      </c>
      <c r="AM167" s="429">
        <f>StockValueR!AM202</f>
        <v>3.8765436363274541E-4</v>
      </c>
      <c r="AN167" s="429">
        <f>StockValueR!AN202</f>
        <v>3.8765436363274541E-4</v>
      </c>
      <c r="AO167" s="429">
        <f>StockValueR!AO202</f>
        <v>3.8765436363274541E-4</v>
      </c>
      <c r="AP167" s="429">
        <f>StockValueR!AP202</f>
        <v>3.8765436363274541E-4</v>
      </c>
      <c r="AQ167" s="429">
        <f>StockValueR!AQ202</f>
        <v>3.8765436363274541E-4</v>
      </c>
      <c r="AR167" s="429">
        <f>StockValueR!AR202</f>
        <v>3.8765436363274541E-4</v>
      </c>
      <c r="AS167" s="429">
        <f>StockValueR!AS202</f>
        <v>3.8765436363274541E-4</v>
      </c>
      <c r="AT167" s="429">
        <f>StockValueR!AT202</f>
        <v>3.8765436363274541E-4</v>
      </c>
      <c r="AU167" s="429">
        <f>StockValueR!AU202</f>
        <v>3.8765436363274541E-4</v>
      </c>
      <c r="AV167" s="429">
        <f>StockValueR!AV202</f>
        <v>3.8765436363274541E-4</v>
      </c>
      <c r="AW167" s="429">
        <f>StockValueR!AW202</f>
        <v>3.8765436363274541E-4</v>
      </c>
      <c r="AX167" s="429">
        <f>StockValueR!AX202</f>
        <v>3.8765436363274541E-4</v>
      </c>
      <c r="AY167" s="429">
        <f>StockValueR!AY202</f>
        <v>3.8765436363274541E-4</v>
      </c>
      <c r="AZ167" s="429">
        <f>StockValueR!AZ202</f>
        <v>3.8765436363274541E-4</v>
      </c>
    </row>
    <row r="168" spans="1:52" x14ac:dyDescent="0.25">
      <c r="A168" s="422"/>
      <c r="B168" s="281"/>
      <c r="C168" s="281"/>
      <c r="D168" s="281"/>
      <c r="E168" s="180" t="str">
        <f>StockValueR!E203</f>
        <v>68 MPH</v>
      </c>
      <c r="F168" s="427"/>
      <c r="G168" s="328"/>
      <c r="I168" s="429">
        <f>StockValueR!I203</f>
        <v>0</v>
      </c>
      <c r="J168" s="429">
        <f>StockValueR!J203</f>
        <v>0</v>
      </c>
      <c r="K168" s="429">
        <f>StockValueR!K203</f>
        <v>1.0815411101957216E-3</v>
      </c>
      <c r="L168" s="429">
        <f>StockValueR!L203</f>
        <v>1.0442403832597422E-3</v>
      </c>
      <c r="M168" s="429">
        <f>StockValueR!M203</f>
        <v>1.0082261023190524E-3</v>
      </c>
      <c r="N168" s="429">
        <f>StockValueR!N203</f>
        <v>9.7345389978527709E-4</v>
      </c>
      <c r="O168" s="429">
        <f>StockValueR!O203</f>
        <v>9.398809382414634E-4</v>
      </c>
      <c r="P168" s="429">
        <f>StockValueR!P203</f>
        <v>9.0746585766876792E-4</v>
      </c>
      <c r="Q168" s="429">
        <f>StockValueR!Q203</f>
        <v>8.7616872449321854E-4</v>
      </c>
      <c r="R168" s="429">
        <f>StockValueR!R203</f>
        <v>8.4595098238977439E-4</v>
      </c>
      <c r="S168" s="429">
        <f>StockValueR!S203</f>
        <v>8.1677540478308113E-4</v>
      </c>
      <c r="T168" s="429">
        <f>StockValueR!T203</f>
        <v>7.886060489864029E-4</v>
      </c>
      <c r="U168" s="429">
        <f>StockValueR!U203</f>
        <v>7.6140821192223409E-4</v>
      </c>
      <c r="V168" s="429">
        <f>StockValueR!V203</f>
        <v>7.3514838737004113E-4</v>
      </c>
      <c r="W168" s="429">
        <f>StockValueR!W203</f>
        <v>7.0979422468846437E-4</v>
      </c>
      <c r="X168" s="429">
        <f>StockValueR!X203</f>
        <v>6.8531448896112963E-4</v>
      </c>
      <c r="Y168" s="429">
        <f>StockValueR!Y203</f>
        <v>6.6167902251697058E-4</v>
      </c>
      <c r="Z168" s="429">
        <f>StockValueR!Z203</f>
        <v>6.3805841688497277E-4</v>
      </c>
      <c r="AA168" s="429">
        <f>StockValueR!AA203</f>
        <v>6.1445320923601756E-4</v>
      </c>
      <c r="AB168" s="429">
        <f>StockValueR!AB203</f>
        <v>5.9086397769008282E-4</v>
      </c>
      <c r="AC168" s="429">
        <f>StockValueR!AC203</f>
        <v>5.6729134623294231E-4</v>
      </c>
      <c r="AD168" s="429">
        <f>StockValueR!AD203</f>
        <v>5.4373599045966778E-4</v>
      </c>
      <c r="AE168" s="429">
        <f>StockValueR!AE203</f>
        <v>5.2019864432772359E-4</v>
      </c>
      <c r="AF168" s="429">
        <f>StockValueR!AF203</f>
        <v>4.966801081535317E-4</v>
      </c>
      <c r="AG168" s="429">
        <f>StockValueR!AG203</f>
        <v>4.7318125815504794E-4</v>
      </c>
      <c r="AH168" s="429">
        <f>StockValueR!AH203</f>
        <v>4.4970305793644235E-4</v>
      </c>
      <c r="AI168" s="429">
        <f>StockValueR!AI203</f>
        <v>4.2624657244035399E-4</v>
      </c>
      <c r="AJ168" s="429">
        <f>StockValueR!AJ203</f>
        <v>4.0281298507505972E-4</v>
      </c>
      <c r="AK168" s="429">
        <f>StockValueR!AK203</f>
        <v>3.7940361898426136E-4</v>
      </c>
      <c r="AL168" s="429">
        <f>StockValueR!AL203</f>
        <v>3.5601996380753813E-4</v>
      </c>
      <c r="AM168" s="429">
        <f>StockValueR!AM203</f>
        <v>3.7092541279060528E-4</v>
      </c>
      <c r="AN168" s="429">
        <f>StockValueR!AN203</f>
        <v>3.7092541279060528E-4</v>
      </c>
      <c r="AO168" s="429">
        <f>StockValueR!AO203</f>
        <v>3.7092541279060528E-4</v>
      </c>
      <c r="AP168" s="429">
        <f>StockValueR!AP203</f>
        <v>3.7092541279060528E-4</v>
      </c>
      <c r="AQ168" s="429">
        <f>StockValueR!AQ203</f>
        <v>3.7092541279060528E-4</v>
      </c>
      <c r="AR168" s="429">
        <f>StockValueR!AR203</f>
        <v>3.7092541279060528E-4</v>
      </c>
      <c r="AS168" s="429">
        <f>StockValueR!AS203</f>
        <v>3.7092541279060528E-4</v>
      </c>
      <c r="AT168" s="429">
        <f>StockValueR!AT203</f>
        <v>3.7092541279060528E-4</v>
      </c>
      <c r="AU168" s="429">
        <f>StockValueR!AU203</f>
        <v>3.7092541279060528E-4</v>
      </c>
      <c r="AV168" s="429">
        <f>StockValueR!AV203</f>
        <v>3.7092541279060528E-4</v>
      </c>
      <c r="AW168" s="429">
        <f>StockValueR!AW203</f>
        <v>3.7092541279060528E-4</v>
      </c>
      <c r="AX168" s="429">
        <f>StockValueR!AX203</f>
        <v>3.7092541279060528E-4</v>
      </c>
      <c r="AY168" s="429">
        <f>StockValueR!AY203</f>
        <v>3.7092541279060528E-4</v>
      </c>
      <c r="AZ168" s="429">
        <f>StockValueR!AZ203</f>
        <v>3.7092541279060528E-4</v>
      </c>
    </row>
    <row r="169" spans="1:52" x14ac:dyDescent="0.25">
      <c r="A169" s="422"/>
      <c r="B169" s="281"/>
      <c r="C169" s="281"/>
      <c r="D169" s="281"/>
      <c r="E169" s="180" t="str">
        <f>StockValueR!E204</f>
        <v>69 MPH</v>
      </c>
      <c r="F169" s="427"/>
      <c r="G169" s="328"/>
      <c r="I169" s="429">
        <f>StockValueR!I204</f>
        <v>0</v>
      </c>
      <c r="J169" s="429">
        <f>StockValueR!J204</f>
        <v>0</v>
      </c>
      <c r="K169" s="429">
        <f>StockValueR!K204</f>
        <v>1.0197622105298967E-3</v>
      </c>
      <c r="L169" s="429">
        <f>StockValueR!L204</f>
        <v>9.8459214496694931E-4</v>
      </c>
      <c r="M169" s="429">
        <f>StockValueR!M204</f>
        <v>9.5063504209170449E-4</v>
      </c>
      <c r="N169" s="429">
        <f>StockValueR!N204</f>
        <v>9.1784906864459336E-4</v>
      </c>
      <c r="O169" s="429">
        <f>StockValueR!O204</f>
        <v>8.8619383413227884E-4</v>
      </c>
      <c r="P169" s="429">
        <f>StockValueR!P204</f>
        <v>8.5563034106881611E-4</v>
      </c>
      <c r="Q169" s="429">
        <f>StockValueR!Q204</f>
        <v>8.2612093693292421E-4</v>
      </c>
      <c r="R169" s="429">
        <f>StockValueR!R204</f>
        <v>7.9762926778217491E-4</v>
      </c>
      <c r="S169" s="429">
        <f>StockValueR!S204</f>
        <v>7.7012023346696159E-4</v>
      </c>
      <c r="T169" s="429">
        <f>StockValueR!T204</f>
        <v>7.4355994438906855E-4</v>
      </c>
      <c r="U169" s="429">
        <f>StockValueR!U204</f>
        <v>7.17915679751574E-4</v>
      </c>
      <c r="V169" s="429">
        <f>StockValueR!V204</f>
        <v>6.9315584724865089E-4</v>
      </c>
      <c r="W169" s="429">
        <f>StockValueR!W204</f>
        <v>6.6924994414560525E-4</v>
      </c>
      <c r="X169" s="429">
        <f>StockValueR!X204</f>
        <v>6.4616851970120571E-4</v>
      </c>
      <c r="Y169" s="429">
        <f>StockValueR!Y204</f>
        <v>6.2388313888601032E-4</v>
      </c>
      <c r="Z169" s="429">
        <f>StockValueR!Z204</f>
        <v>6.0161177001591523E-4</v>
      </c>
      <c r="AA169" s="429">
        <f>StockValueR!AA204</f>
        <v>5.7935491957796968E-4</v>
      </c>
      <c r="AB169" s="429">
        <f>StockValueR!AB204</f>
        <v>5.5711313266925864E-4</v>
      </c>
      <c r="AC169" s="429">
        <f>StockValueR!AC204</f>
        <v>5.3488699763275509E-4</v>
      </c>
      <c r="AD169" s="429">
        <f>StockValueR!AD204</f>
        <v>5.1267715147274582E-4</v>
      </c>
      <c r="AE169" s="429">
        <f>StockValueR!AE204</f>
        <v>4.9048428622218204E-4</v>
      </c>
      <c r="AF169" s="429">
        <f>StockValueR!AF204</f>
        <v>4.68309156482471E-4</v>
      </c>
      <c r="AG169" s="429">
        <f>StockValueR!AG204</f>
        <v>4.4615258842096875E-4</v>
      </c>
      <c r="AH169" s="429">
        <f>StockValueR!AH204</f>
        <v>4.2401549059964221E-4</v>
      </c>
      <c r="AI169" s="429">
        <f>StockValueR!AI204</f>
        <v>4.0189886713035513E-4</v>
      </c>
      <c r="AJ169" s="429">
        <f>StockValueR!AJ204</f>
        <v>3.7980383382371229E-4</v>
      </c>
      <c r="AK169" s="429">
        <f>StockValueR!AK204</f>
        <v>3.5773163824389184E-4</v>
      </c>
      <c r="AL169" s="429">
        <f>StockValueR!AL204</f>
        <v>3.3568368494050896E-4</v>
      </c>
      <c r="AM169" s="429">
        <f>StockValueR!AM204</f>
        <v>3.4973771715493166E-4</v>
      </c>
      <c r="AN169" s="429">
        <f>StockValueR!AN204</f>
        <v>3.4973771715493166E-4</v>
      </c>
      <c r="AO169" s="429">
        <f>StockValueR!AO204</f>
        <v>3.4973771715493166E-4</v>
      </c>
      <c r="AP169" s="429">
        <f>StockValueR!AP204</f>
        <v>3.4973771715493166E-4</v>
      </c>
      <c r="AQ169" s="429">
        <f>StockValueR!AQ204</f>
        <v>3.4973771715493166E-4</v>
      </c>
      <c r="AR169" s="429">
        <f>StockValueR!AR204</f>
        <v>3.4973771715493166E-4</v>
      </c>
      <c r="AS169" s="429">
        <f>StockValueR!AS204</f>
        <v>3.4973771715493166E-4</v>
      </c>
      <c r="AT169" s="429">
        <f>StockValueR!AT204</f>
        <v>3.4973771715493166E-4</v>
      </c>
      <c r="AU169" s="429">
        <f>StockValueR!AU204</f>
        <v>3.4973771715493166E-4</v>
      </c>
      <c r="AV169" s="429">
        <f>StockValueR!AV204</f>
        <v>3.4973771715493166E-4</v>
      </c>
      <c r="AW169" s="429">
        <f>StockValueR!AW204</f>
        <v>3.4973771715493166E-4</v>
      </c>
      <c r="AX169" s="429">
        <f>StockValueR!AX204</f>
        <v>3.4973771715493166E-4</v>
      </c>
      <c r="AY169" s="429">
        <f>StockValueR!AY204</f>
        <v>3.4973771715493166E-4</v>
      </c>
      <c r="AZ169" s="429">
        <f>StockValueR!AZ204</f>
        <v>3.4973771715493166E-4</v>
      </c>
    </row>
    <row r="170" spans="1:52" x14ac:dyDescent="0.25">
      <c r="A170" s="422"/>
      <c r="B170" s="281"/>
      <c r="C170" s="281"/>
      <c r="D170" s="281"/>
      <c r="E170" s="180" t="str">
        <f>StockValueR!E205</f>
        <v>70 MPH</v>
      </c>
      <c r="F170" s="427"/>
      <c r="G170" s="328"/>
      <c r="I170" s="429">
        <f>StockValueR!I205</f>
        <v>0</v>
      </c>
      <c r="J170" s="429">
        <f>StockValueR!J205</f>
        <v>0</v>
      </c>
      <c r="K170" s="429">
        <f>StockValueR!K205</f>
        <v>1.3082476169063301E-3</v>
      </c>
      <c r="L170" s="429">
        <f>StockValueR!L205</f>
        <v>1.2631281233772881E-3</v>
      </c>
      <c r="M170" s="429">
        <f>StockValueR!M205</f>
        <v>1.2195647333488443E-3</v>
      </c>
      <c r="N170" s="429">
        <f>StockValueR!N205</f>
        <v>1.1775037791506599E-3</v>
      </c>
      <c r="O170" s="429">
        <f>StockValueR!O205</f>
        <v>1.1368934440296637E-3</v>
      </c>
      <c r="P170" s="429">
        <f>StockValueR!P205</f>
        <v>1.0976836983146983E-3</v>
      </c>
      <c r="Q170" s="429">
        <f>StockValueR!Q205</f>
        <v>1.0598262377827514E-3</v>
      </c>
      <c r="R170" s="429">
        <f>StockValueR!R205</f>
        <v>1.0232744241508436E-3</v>
      </c>
      <c r="S170" s="429">
        <f>StockValueR!S205</f>
        <v>9.8798322762026053E-4</v>
      </c>
      <c r="T170" s="429">
        <f>StockValueR!T205</f>
        <v>9.5390917140234953E-4</v>
      </c>
      <c r="U170" s="429">
        <f>StockValueR!U205</f>
        <v>9.2101027815753671E-4</v>
      </c>
      <c r="V170" s="429">
        <f>StockValueR!V205</f>
        <v>8.8924601828158274E-4</v>
      </c>
      <c r="W170" s="429">
        <f>StockValueR!W205</f>
        <v>8.5857725997536753E-4</v>
      </c>
      <c r="X170" s="429">
        <f>StockValueR!X205</f>
        <v>8.2896622103669317E-4</v>
      </c>
      <c r="Y170" s="429">
        <f>StockValueR!Y205</f>
        <v>8.0037642231471509E-4</v>
      </c>
      <c r="Z170" s="429">
        <f>StockValueR!Z205</f>
        <v>7.718045994439661E-4</v>
      </c>
      <c r="AA170" s="429">
        <f>StockValueR!AA205</f>
        <v>7.4325140219403795E-4</v>
      </c>
      <c r="AB170" s="429">
        <f>StockValueR!AB205</f>
        <v>7.1471752986713576E-4</v>
      </c>
      <c r="AC170" s="429">
        <f>StockValueR!AC205</f>
        <v>6.8620373724538836E-4</v>
      </c>
      <c r="AD170" s="429">
        <f>StockValueR!AD205</f>
        <v>6.5771084153827043E-4</v>
      </c>
      <c r="AE170" s="429">
        <f>StockValueR!AE205</f>
        <v>6.2923973055124273E-4</v>
      </c>
      <c r="AF170" s="429">
        <f>StockValueR!AF205</f>
        <v>6.007913723585118E-4</v>
      </c>
      <c r="AG170" s="429">
        <f>StockValueR!AG205</f>
        <v>5.7236682684586601E-4</v>
      </c>
      <c r="AH170" s="429">
        <f>StockValueR!AH205</f>
        <v>5.4396725960271055E-4</v>
      </c>
      <c r="AI170" s="429">
        <f>StockValueR!AI205</f>
        <v>5.1559395879891381E-4</v>
      </c>
      <c r="AJ170" s="429">
        <f>StockValueR!AJ205</f>
        <v>4.8724835590207649E-4</v>
      </c>
      <c r="AK170" s="429">
        <f>StockValueR!AK205</f>
        <v>4.5893205140577054E-4</v>
      </c>
      <c r="AL170" s="429">
        <f>StockValueR!AL205</f>
        <v>4.3064684719936591E-4</v>
      </c>
      <c r="AM170" s="429">
        <f>StockValueR!AM205</f>
        <v>4.49543053370416E-4</v>
      </c>
      <c r="AN170" s="429">
        <f>StockValueR!AN205</f>
        <v>4.49543053370416E-4</v>
      </c>
      <c r="AO170" s="429">
        <f>StockValueR!AO205</f>
        <v>4.49543053370416E-4</v>
      </c>
      <c r="AP170" s="429">
        <f>StockValueR!AP205</f>
        <v>4.49543053370416E-4</v>
      </c>
      <c r="AQ170" s="429">
        <f>StockValueR!AQ205</f>
        <v>4.49543053370416E-4</v>
      </c>
      <c r="AR170" s="429">
        <f>StockValueR!AR205</f>
        <v>4.49543053370416E-4</v>
      </c>
      <c r="AS170" s="429">
        <f>StockValueR!AS205</f>
        <v>4.49543053370416E-4</v>
      </c>
      <c r="AT170" s="429">
        <f>StockValueR!AT205</f>
        <v>4.49543053370416E-4</v>
      </c>
      <c r="AU170" s="429">
        <f>StockValueR!AU205</f>
        <v>4.49543053370416E-4</v>
      </c>
      <c r="AV170" s="429">
        <f>StockValueR!AV205</f>
        <v>4.49543053370416E-4</v>
      </c>
      <c r="AW170" s="429">
        <f>StockValueR!AW205</f>
        <v>4.49543053370416E-4</v>
      </c>
      <c r="AX170" s="429">
        <f>StockValueR!AX205</f>
        <v>4.49543053370416E-4</v>
      </c>
      <c r="AY170" s="429">
        <f>StockValueR!AY205</f>
        <v>4.49543053370416E-4</v>
      </c>
      <c r="AZ170" s="429">
        <f>StockValueR!AZ205</f>
        <v>4.49543053370416E-4</v>
      </c>
    </row>
    <row r="171" spans="1:52" x14ac:dyDescent="0.25">
      <c r="A171" s="422"/>
      <c r="B171" s="281"/>
      <c r="C171" s="281"/>
      <c r="D171" s="281"/>
      <c r="E171" s="180"/>
      <c r="F171" s="427"/>
      <c r="G171" s="328"/>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429"/>
      <c r="AL171" s="429"/>
      <c r="AM171" s="429"/>
      <c r="AN171" s="429"/>
      <c r="AO171" s="429"/>
      <c r="AP171" s="429"/>
      <c r="AQ171" s="429"/>
      <c r="AR171" s="429"/>
      <c r="AS171" s="429"/>
      <c r="AT171" s="429"/>
      <c r="AU171" s="429"/>
      <c r="AV171" s="429"/>
      <c r="AW171" s="429"/>
      <c r="AX171" s="429"/>
      <c r="AY171" s="429"/>
      <c r="AZ171" s="429"/>
    </row>
    <row r="172" spans="1:52" x14ac:dyDescent="0.25">
      <c r="A172" s="422"/>
      <c r="B172" s="281"/>
      <c r="C172" s="281"/>
      <c r="D172" s="431" t="s">
        <v>1095</v>
      </c>
      <c r="E172" s="180"/>
      <c r="F172" s="427"/>
      <c r="G172" s="328"/>
      <c r="I172" s="189"/>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row>
    <row r="173" spans="1:52" x14ac:dyDescent="0.25">
      <c r="A173" s="422"/>
      <c r="B173" s="281"/>
      <c r="C173" s="281"/>
      <c r="D173" s="431"/>
      <c r="E173" s="180"/>
      <c r="F173" s="427"/>
      <c r="G173" s="328"/>
      <c r="I173" s="189"/>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row>
    <row r="174" spans="1:52" x14ac:dyDescent="0.25">
      <c r="A174" s="422"/>
      <c r="B174" s="281"/>
      <c r="C174" s="281"/>
      <c r="D174" s="281"/>
      <c r="E174" t="str">
        <f>"No Build - Auto - "&amp;$D$102</f>
        <v>No Build - Auto - PM2.5 Emissions</v>
      </c>
      <c r="F174" s="428" t="s">
        <v>827</v>
      </c>
      <c r="G174" s="225" t="s">
        <v>661</v>
      </c>
      <c r="I174" s="416">
        <f t="shared" ref="I174:AZ174" si="8">INDEX($I$104:$AZ$170,MATCH(I$10,$E$104:$E$170,0),I$1)</f>
        <v>0</v>
      </c>
      <c r="J174" s="416">
        <f t="shared" si="8"/>
        <v>0</v>
      </c>
      <c r="K174" s="416">
        <f t="shared" si="8"/>
        <v>9.0679637943274303E-3</v>
      </c>
      <c r="L174" s="416">
        <f t="shared" si="8"/>
        <v>8.7552233555508174E-3</v>
      </c>
      <c r="M174" s="416">
        <f t="shared" si="8"/>
        <v>8.4532688643435341E-3</v>
      </c>
      <c r="N174" s="416">
        <f t="shared" si="8"/>
        <v>8.161728329589165E-3</v>
      </c>
      <c r="O174" s="416">
        <f t="shared" si="8"/>
        <v>7.8802425895856624E-3</v>
      </c>
      <c r="P174" s="416">
        <f t="shared" si="8"/>
        <v>7.6084648695781288E-3</v>
      </c>
      <c r="Q174" s="416">
        <f t="shared" si="8"/>
        <v>7.3460603545516335E-3</v>
      </c>
      <c r="R174" s="416">
        <f t="shared" si="8"/>
        <v>7.09270577675776E-3</v>
      </c>
      <c r="S174" s="416">
        <f t="shared" si="8"/>
        <v>6.8480890174667441E-3</v>
      </c>
      <c r="T174" s="416">
        <f t="shared" si="8"/>
        <v>6.6119087224545828E-3</v>
      </c>
      <c r="U174" s="416">
        <f t="shared" si="8"/>
        <v>6.3838739307514108E-3</v>
      </c>
      <c r="V174" s="416">
        <f t="shared" si="8"/>
        <v>6.1637037161937931E-3</v>
      </c>
      <c r="W174" s="416">
        <f t="shared" si="8"/>
        <v>5.951126841339336E-3</v>
      </c>
      <c r="X174" s="416">
        <f t="shared" si="8"/>
        <v>5.7458814233172645E-3</v>
      </c>
      <c r="Y174" s="416">
        <f t="shared" si="8"/>
        <v>5.5477146112033098E-3</v>
      </c>
      <c r="Z174" s="416">
        <f t="shared" si="8"/>
        <v>5.3496723965784018E-3</v>
      </c>
      <c r="AA174" s="416">
        <f t="shared" si="8"/>
        <v>5.1517592832436981E-3</v>
      </c>
      <c r="AB174" s="416">
        <f t="shared" si="8"/>
        <v>4.9539801183298158E-3</v>
      </c>
      <c r="AC174" s="416">
        <f t="shared" si="8"/>
        <v>4.7563401335199073E-3</v>
      </c>
      <c r="AD174" s="416">
        <f t="shared" si="8"/>
        <v>4.5588449932048979E-3</v>
      </c>
      <c r="AE174" s="416">
        <f t="shared" si="8"/>
        <v>4.3615008511034489E-3</v>
      </c>
      <c r="AF174" s="416">
        <f t="shared" si="8"/>
        <v>4.1643144173075502E-3</v>
      </c>
      <c r="AG174" s="416">
        <f t="shared" si="8"/>
        <v>3.9672930382903251E-3</v>
      </c>
      <c r="AH174" s="416">
        <f t="shared" si="8"/>
        <v>3.7704447931970263E-3</v>
      </c>
      <c r="AI174" s="416">
        <f t="shared" si="8"/>
        <v>3.5737786108249073E-3</v>
      </c>
      <c r="AJ174" s="416">
        <f t="shared" si="8"/>
        <v>3.3773044132225224E-3</v>
      </c>
      <c r="AK174" s="416">
        <f t="shared" si="8"/>
        <v>3.1810332940219758E-3</v>
      </c>
      <c r="AL174" s="416">
        <f t="shared" si="8"/>
        <v>2.9849777428065521E-3</v>
      </c>
      <c r="AM174" s="416">
        <f t="shared" si="8"/>
        <v>3.1403123868314702E-3</v>
      </c>
      <c r="AN174" s="416">
        <f t="shared" si="8"/>
        <v>3.1403123868314702E-3</v>
      </c>
      <c r="AO174" s="416">
        <f t="shared" si="8"/>
        <v>3.1403123868314702E-3</v>
      </c>
      <c r="AP174" s="416">
        <f t="shared" si="8"/>
        <v>3.1403123868314702E-3</v>
      </c>
      <c r="AQ174" s="416">
        <f t="shared" si="8"/>
        <v>3.1403123868314702E-3</v>
      </c>
      <c r="AR174" s="416">
        <f t="shared" si="8"/>
        <v>3.1403123868314702E-3</v>
      </c>
      <c r="AS174" s="416">
        <f t="shared" si="8"/>
        <v>3.1403123868314702E-3</v>
      </c>
      <c r="AT174" s="416">
        <f t="shared" si="8"/>
        <v>3.1403123868314702E-3</v>
      </c>
      <c r="AU174" s="416">
        <f t="shared" si="8"/>
        <v>3.1403123868314702E-3</v>
      </c>
      <c r="AV174" s="416">
        <f t="shared" si="8"/>
        <v>3.1403123868314702E-3</v>
      </c>
      <c r="AW174" s="416">
        <f t="shared" si="8"/>
        <v>3.1403123868314702E-3</v>
      </c>
      <c r="AX174" s="416">
        <f t="shared" si="8"/>
        <v>3.1403123868314702E-3</v>
      </c>
      <c r="AY174" s="416">
        <f t="shared" si="8"/>
        <v>3.1403123868314702E-3</v>
      </c>
      <c r="AZ174" s="416">
        <f t="shared" si="8"/>
        <v>3.1403123868314702E-3</v>
      </c>
    </row>
    <row r="175" spans="1:52" x14ac:dyDescent="0.25">
      <c r="A175" s="422"/>
      <c r="B175" s="281"/>
      <c r="C175" s="281"/>
      <c r="D175" s="281"/>
      <c r="E175" s="180"/>
      <c r="F175" s="427"/>
      <c r="G175" s="328"/>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429"/>
      <c r="AL175" s="429"/>
      <c r="AM175" s="429"/>
      <c r="AN175" s="429"/>
      <c r="AO175" s="429"/>
      <c r="AP175" s="429"/>
      <c r="AQ175" s="429"/>
      <c r="AR175" s="429"/>
      <c r="AS175" s="429"/>
      <c r="AT175" s="429"/>
      <c r="AU175" s="429"/>
      <c r="AV175" s="429"/>
      <c r="AW175" s="429"/>
      <c r="AX175" s="429"/>
      <c r="AY175" s="429"/>
      <c r="AZ175" s="429"/>
    </row>
    <row r="176" spans="1:52" x14ac:dyDescent="0.25">
      <c r="A176" s="422"/>
      <c r="B176" s="281"/>
      <c r="C176" s="281"/>
      <c r="D176" s="281"/>
      <c r="E176" s="180" t="str">
        <f>StockValueC!$E$31</f>
        <v>Grams to metric ton conversion</v>
      </c>
      <c r="F176" s="432">
        <f>StockValueC!$H$31</f>
        <v>9.9999999999999995E-7</v>
      </c>
      <c r="G176" s="180" t="str">
        <f>StockValueC!$G$31</f>
        <v>Factor</v>
      </c>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429"/>
      <c r="AL176" s="429"/>
      <c r="AM176" s="429"/>
      <c r="AN176" s="429"/>
      <c r="AO176" s="429"/>
      <c r="AP176" s="429"/>
      <c r="AQ176" s="429"/>
      <c r="AR176" s="429"/>
      <c r="AS176" s="429"/>
      <c r="AT176" s="429"/>
      <c r="AU176" s="429"/>
      <c r="AV176" s="429"/>
      <c r="AW176" s="429"/>
      <c r="AX176" s="429"/>
      <c r="AY176" s="429"/>
      <c r="AZ176" s="429"/>
    </row>
    <row r="177" spans="1:52" x14ac:dyDescent="0.25">
      <c r="A177" s="422"/>
      <c r="B177" s="281"/>
      <c r="C177" s="281"/>
      <c r="D177" s="281"/>
      <c r="E177" s="180"/>
      <c r="F177" s="427"/>
      <c r="G177" s="328"/>
      <c r="I177" s="429"/>
      <c r="J177" s="429"/>
      <c r="K177" s="429"/>
      <c r="L177" s="429"/>
      <c r="M177" s="429"/>
      <c r="N177" s="429"/>
      <c r="O177" s="429"/>
      <c r="P177" s="429"/>
      <c r="Q177" s="429"/>
      <c r="R177" s="429"/>
      <c r="S177" s="429"/>
      <c r="T177" s="429"/>
      <c r="U177" s="429"/>
      <c r="V177" s="429"/>
      <c r="W177" s="429"/>
      <c r="X177" s="429"/>
      <c r="Y177" s="429"/>
      <c r="Z177" s="429"/>
      <c r="AA177" s="429"/>
      <c r="AB177" s="429"/>
      <c r="AC177" s="429"/>
      <c r="AD177" s="429"/>
      <c r="AE177" s="429"/>
      <c r="AF177" s="429"/>
      <c r="AG177" s="429"/>
      <c r="AH177" s="429"/>
      <c r="AI177" s="429"/>
      <c r="AJ177" s="429"/>
      <c r="AK177" s="429"/>
      <c r="AL177" s="429"/>
      <c r="AM177" s="429"/>
      <c r="AN177" s="429"/>
      <c r="AO177" s="429"/>
      <c r="AP177" s="429"/>
      <c r="AQ177" s="429"/>
      <c r="AR177" s="429"/>
      <c r="AS177" s="429"/>
      <c r="AT177" s="429"/>
      <c r="AU177" s="429"/>
      <c r="AV177" s="429"/>
      <c r="AW177" s="429"/>
      <c r="AX177" s="429"/>
      <c r="AY177" s="429"/>
      <c r="AZ177" s="429"/>
    </row>
    <row r="178" spans="1:52" x14ac:dyDescent="0.25">
      <c r="A178" s="339"/>
      <c r="B178" s="199"/>
      <c r="C178" s="199"/>
      <c r="D178" s="199"/>
      <c r="E178" t="str">
        <f>"No Build - Auto - "&amp;$D$102</f>
        <v>No Build - Auto - PM2.5 Emissions</v>
      </c>
      <c r="F178" s="214" t="s">
        <v>827</v>
      </c>
      <c r="G178" s="433" t="s">
        <v>1096</v>
      </c>
      <c r="H178" s="434">
        <f>SUM(I178:AZ178)</f>
        <v>0</v>
      </c>
      <c r="I178" s="435">
        <f t="shared" ref="I178:AZ178" si="9">I174*$F176*I$8</f>
        <v>0</v>
      </c>
      <c r="J178" s="435">
        <f t="shared" si="9"/>
        <v>0</v>
      </c>
      <c r="K178" s="435">
        <f t="shared" si="9"/>
        <v>0</v>
      </c>
      <c r="L178" s="435">
        <f t="shared" si="9"/>
        <v>0</v>
      </c>
      <c r="M178" s="435">
        <f t="shared" si="9"/>
        <v>0</v>
      </c>
      <c r="N178" s="435">
        <f t="shared" si="9"/>
        <v>0</v>
      </c>
      <c r="O178" s="435">
        <f t="shared" si="9"/>
        <v>0</v>
      </c>
      <c r="P178" s="435">
        <f t="shared" si="9"/>
        <v>0</v>
      </c>
      <c r="Q178" s="435">
        <f t="shared" si="9"/>
        <v>0</v>
      </c>
      <c r="R178" s="435">
        <f t="shared" si="9"/>
        <v>0</v>
      </c>
      <c r="S178" s="435">
        <f t="shared" si="9"/>
        <v>0</v>
      </c>
      <c r="T178" s="435">
        <f t="shared" si="9"/>
        <v>0</v>
      </c>
      <c r="U178" s="435">
        <f t="shared" si="9"/>
        <v>0</v>
      </c>
      <c r="V178" s="435">
        <f t="shared" si="9"/>
        <v>0</v>
      </c>
      <c r="W178" s="435">
        <f t="shared" si="9"/>
        <v>0</v>
      </c>
      <c r="X178" s="435">
        <f t="shared" si="9"/>
        <v>0</v>
      </c>
      <c r="Y178" s="435">
        <f t="shared" si="9"/>
        <v>0</v>
      </c>
      <c r="Z178" s="435">
        <f t="shared" si="9"/>
        <v>0</v>
      </c>
      <c r="AA178" s="435">
        <f t="shared" si="9"/>
        <v>0</v>
      </c>
      <c r="AB178" s="435">
        <f t="shared" si="9"/>
        <v>0</v>
      </c>
      <c r="AC178" s="435">
        <f t="shared" si="9"/>
        <v>0</v>
      </c>
      <c r="AD178" s="435">
        <f t="shared" si="9"/>
        <v>0</v>
      </c>
      <c r="AE178" s="435">
        <f t="shared" si="9"/>
        <v>0</v>
      </c>
      <c r="AF178" s="435">
        <f t="shared" si="9"/>
        <v>0</v>
      </c>
      <c r="AG178" s="435">
        <f t="shared" si="9"/>
        <v>0</v>
      </c>
      <c r="AH178" s="435">
        <f t="shared" si="9"/>
        <v>0</v>
      </c>
      <c r="AI178" s="435">
        <f t="shared" si="9"/>
        <v>0</v>
      </c>
      <c r="AJ178" s="435">
        <f t="shared" si="9"/>
        <v>0</v>
      </c>
      <c r="AK178" s="435">
        <f t="shared" si="9"/>
        <v>0</v>
      </c>
      <c r="AL178" s="435">
        <f t="shared" si="9"/>
        <v>0</v>
      </c>
      <c r="AM178" s="435">
        <f t="shared" si="9"/>
        <v>0</v>
      </c>
      <c r="AN178" s="435">
        <f t="shared" si="9"/>
        <v>0</v>
      </c>
      <c r="AO178" s="435">
        <f t="shared" si="9"/>
        <v>0</v>
      </c>
      <c r="AP178" s="435">
        <f t="shared" si="9"/>
        <v>0</v>
      </c>
      <c r="AQ178" s="435">
        <f t="shared" si="9"/>
        <v>0</v>
      </c>
      <c r="AR178" s="435">
        <f t="shared" si="9"/>
        <v>0</v>
      </c>
      <c r="AS178" s="435">
        <f t="shared" si="9"/>
        <v>0</v>
      </c>
      <c r="AT178" s="435">
        <f t="shared" si="9"/>
        <v>0</v>
      </c>
      <c r="AU178" s="435">
        <f t="shared" si="9"/>
        <v>0</v>
      </c>
      <c r="AV178" s="435">
        <f t="shared" si="9"/>
        <v>0</v>
      </c>
      <c r="AW178" s="435">
        <f t="shared" si="9"/>
        <v>0</v>
      </c>
      <c r="AX178" s="435">
        <f t="shared" si="9"/>
        <v>0</v>
      </c>
      <c r="AY178" s="435">
        <f t="shared" si="9"/>
        <v>0</v>
      </c>
      <c r="AZ178" s="435">
        <f t="shared" si="9"/>
        <v>0</v>
      </c>
    </row>
    <row r="179" spans="1:52" x14ac:dyDescent="0.25">
      <c r="A179" s="422"/>
      <c r="B179" s="281"/>
      <c r="C179" s="281"/>
      <c r="D179" s="281"/>
      <c r="E179" s="180"/>
      <c r="F179" s="427"/>
      <c r="G179" s="328"/>
      <c r="I179" s="429"/>
      <c r="J179" s="429"/>
      <c r="K179" s="429"/>
      <c r="L179" s="429"/>
      <c r="M179" s="429"/>
      <c r="N179" s="429"/>
      <c r="O179" s="429"/>
      <c r="P179" s="429"/>
      <c r="Q179" s="429"/>
      <c r="R179" s="429"/>
      <c r="S179" s="429"/>
      <c r="T179" s="429"/>
      <c r="U179" s="429"/>
      <c r="V179" s="429"/>
      <c r="W179" s="429"/>
      <c r="X179" s="429"/>
      <c r="Y179" s="429"/>
      <c r="Z179" s="429"/>
      <c r="AA179" s="429"/>
      <c r="AB179" s="429"/>
      <c r="AC179" s="429"/>
      <c r="AD179" s="429"/>
      <c r="AE179" s="429"/>
      <c r="AF179" s="429"/>
      <c r="AG179" s="429"/>
      <c r="AH179" s="429"/>
      <c r="AI179" s="429"/>
      <c r="AJ179" s="429"/>
      <c r="AK179" s="429"/>
      <c r="AL179" s="429"/>
      <c r="AM179" s="429"/>
      <c r="AN179" s="429"/>
      <c r="AO179" s="429"/>
      <c r="AP179" s="429"/>
      <c r="AQ179" s="429"/>
      <c r="AR179" s="429"/>
      <c r="AS179" s="429"/>
      <c r="AT179" s="429"/>
      <c r="AU179" s="429"/>
      <c r="AV179" s="429"/>
      <c r="AW179" s="429"/>
      <c r="AX179" s="429"/>
      <c r="AY179" s="429"/>
      <c r="AZ179" s="429"/>
    </row>
    <row r="180" spans="1:52" x14ac:dyDescent="0.25">
      <c r="A180" s="422"/>
      <c r="B180" s="281"/>
      <c r="C180" s="281"/>
      <c r="D180" s="431" t="s">
        <v>1097</v>
      </c>
      <c r="E180" s="180"/>
      <c r="F180" s="427"/>
      <c r="G180" s="328"/>
      <c r="I180" s="429"/>
      <c r="J180" s="429"/>
      <c r="K180" s="429"/>
      <c r="L180" s="429"/>
      <c r="M180" s="429"/>
      <c r="N180" s="429"/>
      <c r="O180" s="429"/>
      <c r="P180" s="429"/>
      <c r="Q180" s="429"/>
      <c r="R180" s="429"/>
      <c r="S180" s="429"/>
      <c r="T180" s="429"/>
      <c r="U180" s="429"/>
      <c r="V180" s="429"/>
      <c r="W180" s="429"/>
      <c r="X180" s="429"/>
      <c r="Y180" s="429"/>
      <c r="Z180" s="429"/>
      <c r="AA180" s="429"/>
      <c r="AB180" s="429"/>
      <c r="AC180" s="429"/>
      <c r="AD180" s="429"/>
      <c r="AE180" s="429"/>
      <c r="AF180" s="429"/>
      <c r="AG180" s="429"/>
      <c r="AH180" s="429"/>
      <c r="AI180" s="429"/>
      <c r="AJ180" s="429"/>
      <c r="AK180" s="429"/>
      <c r="AL180" s="429"/>
      <c r="AM180" s="429"/>
      <c r="AN180" s="429"/>
      <c r="AO180" s="429"/>
      <c r="AP180" s="429"/>
      <c r="AQ180" s="429"/>
      <c r="AR180" s="429"/>
      <c r="AS180" s="429"/>
      <c r="AT180" s="429"/>
      <c r="AU180" s="429"/>
      <c r="AV180" s="429"/>
      <c r="AW180" s="429"/>
      <c r="AX180" s="429"/>
      <c r="AY180" s="429"/>
      <c r="AZ180" s="429"/>
    </row>
    <row r="181" spans="1:52" x14ac:dyDescent="0.25">
      <c r="A181" s="422"/>
      <c r="B181" s="281"/>
      <c r="C181" s="281"/>
      <c r="D181" s="281"/>
      <c r="E181" s="180"/>
      <c r="F181" s="427"/>
      <c r="G181" s="328"/>
      <c r="I181" s="429"/>
      <c r="J181" s="429"/>
      <c r="K181" s="429"/>
      <c r="L181" s="429"/>
      <c r="M181" s="429"/>
      <c r="N181" s="429"/>
      <c r="O181" s="429"/>
      <c r="P181" s="429"/>
      <c r="Q181" s="429"/>
      <c r="R181" s="429"/>
      <c r="S181" s="429"/>
      <c r="T181" s="429"/>
      <c r="U181" s="429"/>
      <c r="V181" s="429"/>
      <c r="W181" s="429"/>
      <c r="X181" s="429"/>
      <c r="Y181" s="429"/>
      <c r="Z181" s="429"/>
      <c r="AA181" s="429"/>
      <c r="AB181" s="429"/>
      <c r="AC181" s="429"/>
      <c r="AD181" s="429"/>
      <c r="AE181" s="429"/>
      <c r="AF181" s="429"/>
      <c r="AG181" s="429"/>
      <c r="AH181" s="429"/>
      <c r="AI181" s="429"/>
      <c r="AJ181" s="429"/>
      <c r="AK181" s="429"/>
      <c r="AL181" s="429"/>
      <c r="AM181" s="429"/>
      <c r="AN181" s="429"/>
      <c r="AO181" s="429"/>
      <c r="AP181" s="429"/>
      <c r="AQ181" s="429"/>
      <c r="AR181" s="429"/>
      <c r="AS181" s="429"/>
      <c r="AT181" s="429"/>
      <c r="AU181" s="429"/>
      <c r="AV181" s="429"/>
      <c r="AW181" s="429"/>
      <c r="AX181" s="429"/>
      <c r="AY181" s="429"/>
      <c r="AZ181" s="429"/>
    </row>
    <row r="182" spans="1:52" x14ac:dyDescent="0.25">
      <c r="A182" s="422"/>
      <c r="B182" s="281"/>
      <c r="C182" s="281"/>
      <c r="D182" s="281"/>
      <c r="E182" t="str">
        <f>"Build - Auto - "&amp;$D$102</f>
        <v>Build - Auto - PM2.5 Emissions</v>
      </c>
      <c r="F182" s="428" t="s">
        <v>827</v>
      </c>
      <c r="G182" s="225" t="s">
        <v>661</v>
      </c>
      <c r="I182" s="416">
        <f t="shared" ref="I182:AZ182" si="10">INDEX($I$104:$AZ$170,MATCH(I$14,$E$104:$E$170,0),I$1)</f>
        <v>0</v>
      </c>
      <c r="J182" s="416">
        <f t="shared" si="10"/>
        <v>0</v>
      </c>
      <c r="K182" s="416">
        <f t="shared" si="10"/>
        <v>9.0679637943274303E-3</v>
      </c>
      <c r="L182" s="416">
        <f t="shared" si="10"/>
        <v>8.7552233555508174E-3</v>
      </c>
      <c r="M182" s="416">
        <f t="shared" si="10"/>
        <v>8.4532688643435341E-3</v>
      </c>
      <c r="N182" s="416">
        <f t="shared" si="10"/>
        <v>8.161728329589165E-3</v>
      </c>
      <c r="O182" s="416">
        <f t="shared" si="10"/>
        <v>7.8802425895856624E-3</v>
      </c>
      <c r="P182" s="416">
        <f t="shared" si="10"/>
        <v>7.6084648695781288E-3</v>
      </c>
      <c r="Q182" s="416">
        <f t="shared" si="10"/>
        <v>7.3460603545516335E-3</v>
      </c>
      <c r="R182" s="416">
        <f t="shared" si="10"/>
        <v>7.09270577675776E-3</v>
      </c>
      <c r="S182" s="416">
        <f t="shared" si="10"/>
        <v>6.8480890174667441E-3</v>
      </c>
      <c r="T182" s="416">
        <f t="shared" si="10"/>
        <v>6.6119087224545828E-3</v>
      </c>
      <c r="U182" s="416">
        <f t="shared" si="10"/>
        <v>6.3838739307514108E-3</v>
      </c>
      <c r="V182" s="416">
        <f t="shared" si="10"/>
        <v>6.1637037161937931E-3</v>
      </c>
      <c r="W182" s="416">
        <f t="shared" si="10"/>
        <v>5.951126841339336E-3</v>
      </c>
      <c r="X182" s="416">
        <f t="shared" si="10"/>
        <v>5.7458814233172645E-3</v>
      </c>
      <c r="Y182" s="416">
        <f t="shared" si="10"/>
        <v>5.5477146112033098E-3</v>
      </c>
      <c r="Z182" s="416">
        <f t="shared" si="10"/>
        <v>5.3496723965784018E-3</v>
      </c>
      <c r="AA182" s="416">
        <f t="shared" si="10"/>
        <v>5.1517592832436981E-3</v>
      </c>
      <c r="AB182" s="416">
        <f t="shared" si="10"/>
        <v>4.9539801183298158E-3</v>
      </c>
      <c r="AC182" s="416">
        <f t="shared" si="10"/>
        <v>4.7563401335199073E-3</v>
      </c>
      <c r="AD182" s="416">
        <f t="shared" si="10"/>
        <v>4.5588449932048979E-3</v>
      </c>
      <c r="AE182" s="416">
        <f t="shared" si="10"/>
        <v>4.3615008511034489E-3</v>
      </c>
      <c r="AF182" s="416">
        <f t="shared" si="10"/>
        <v>4.1643144173075502E-3</v>
      </c>
      <c r="AG182" s="416">
        <f t="shared" si="10"/>
        <v>3.9672930382903251E-3</v>
      </c>
      <c r="AH182" s="416">
        <f t="shared" si="10"/>
        <v>3.7704447931970263E-3</v>
      </c>
      <c r="AI182" s="416">
        <f t="shared" si="10"/>
        <v>3.5737786108249073E-3</v>
      </c>
      <c r="AJ182" s="416">
        <f t="shared" si="10"/>
        <v>3.3773044132225224E-3</v>
      </c>
      <c r="AK182" s="416">
        <f t="shared" si="10"/>
        <v>3.1810332940219758E-3</v>
      </c>
      <c r="AL182" s="416">
        <f t="shared" si="10"/>
        <v>2.9849777428065521E-3</v>
      </c>
      <c r="AM182" s="416">
        <f t="shared" si="10"/>
        <v>3.1403123868314702E-3</v>
      </c>
      <c r="AN182" s="416">
        <f t="shared" si="10"/>
        <v>3.1403123868314702E-3</v>
      </c>
      <c r="AO182" s="416">
        <f t="shared" si="10"/>
        <v>3.1403123868314702E-3</v>
      </c>
      <c r="AP182" s="416">
        <f t="shared" si="10"/>
        <v>3.1403123868314702E-3</v>
      </c>
      <c r="AQ182" s="416">
        <f t="shared" si="10"/>
        <v>3.1403123868314702E-3</v>
      </c>
      <c r="AR182" s="416">
        <f t="shared" si="10"/>
        <v>3.1403123868314702E-3</v>
      </c>
      <c r="AS182" s="416">
        <f t="shared" si="10"/>
        <v>3.1403123868314702E-3</v>
      </c>
      <c r="AT182" s="416">
        <f t="shared" si="10"/>
        <v>3.1403123868314702E-3</v>
      </c>
      <c r="AU182" s="416">
        <f t="shared" si="10"/>
        <v>3.1403123868314702E-3</v>
      </c>
      <c r="AV182" s="416">
        <f t="shared" si="10"/>
        <v>3.1403123868314702E-3</v>
      </c>
      <c r="AW182" s="416">
        <f t="shared" si="10"/>
        <v>3.1403123868314702E-3</v>
      </c>
      <c r="AX182" s="416">
        <f t="shared" si="10"/>
        <v>3.1403123868314702E-3</v>
      </c>
      <c r="AY182" s="416">
        <f t="shared" si="10"/>
        <v>3.1403123868314702E-3</v>
      </c>
      <c r="AZ182" s="416">
        <f t="shared" si="10"/>
        <v>3.1403123868314702E-3</v>
      </c>
    </row>
    <row r="183" spans="1:52" x14ac:dyDescent="0.25">
      <c r="A183" s="422"/>
      <c r="B183" s="281"/>
      <c r="C183" s="281"/>
      <c r="D183" s="281"/>
      <c r="E183" s="180"/>
      <c r="F183" s="427"/>
      <c r="G183" s="328"/>
      <c r="I183" s="429"/>
      <c r="J183" s="429"/>
      <c r="K183" s="429"/>
      <c r="L183" s="429"/>
      <c r="M183" s="429"/>
      <c r="N183" s="429"/>
      <c r="O183" s="429"/>
      <c r="P183" s="429"/>
      <c r="Q183" s="429"/>
      <c r="R183" s="429"/>
      <c r="S183" s="429"/>
      <c r="T183" s="429"/>
      <c r="U183" s="429"/>
      <c r="V183" s="429"/>
      <c r="W183" s="429"/>
      <c r="X183" s="429"/>
      <c r="Y183" s="429"/>
      <c r="Z183" s="429"/>
      <c r="AA183" s="429"/>
      <c r="AB183" s="429"/>
      <c r="AC183" s="429"/>
      <c r="AD183" s="429"/>
      <c r="AE183" s="429"/>
      <c r="AF183" s="429"/>
      <c r="AG183" s="429"/>
      <c r="AH183" s="429"/>
      <c r="AI183" s="429"/>
      <c r="AJ183" s="429"/>
      <c r="AK183" s="429"/>
      <c r="AL183" s="429"/>
      <c r="AM183" s="429"/>
      <c r="AN183" s="429"/>
      <c r="AO183" s="429"/>
      <c r="AP183" s="429"/>
      <c r="AQ183" s="429"/>
      <c r="AR183" s="429"/>
      <c r="AS183" s="429"/>
      <c r="AT183" s="429"/>
      <c r="AU183" s="429"/>
      <c r="AV183" s="429"/>
      <c r="AW183" s="429"/>
      <c r="AX183" s="429"/>
      <c r="AY183" s="429"/>
      <c r="AZ183" s="429"/>
    </row>
    <row r="184" spans="1:52" x14ac:dyDescent="0.25">
      <c r="A184" s="422"/>
      <c r="B184" s="281"/>
      <c r="C184" s="281"/>
      <c r="D184" s="281"/>
      <c r="E184" s="180" t="str">
        <f>StockValueC!$E$31</f>
        <v>Grams to metric ton conversion</v>
      </c>
      <c r="F184" s="432">
        <f>StockValueC!$H$31</f>
        <v>9.9999999999999995E-7</v>
      </c>
      <c r="G184" s="180" t="str">
        <f>StockValueC!$G$31</f>
        <v>Factor</v>
      </c>
      <c r="I184" s="429"/>
      <c r="J184" s="429"/>
      <c r="K184" s="429"/>
      <c r="L184" s="429"/>
      <c r="M184" s="429"/>
      <c r="N184" s="429"/>
      <c r="O184" s="429"/>
      <c r="P184" s="429"/>
      <c r="Q184" s="429"/>
      <c r="R184" s="429"/>
      <c r="S184" s="429"/>
      <c r="T184" s="429"/>
      <c r="U184" s="429"/>
      <c r="V184" s="429"/>
      <c r="W184" s="429"/>
      <c r="X184" s="429"/>
      <c r="Y184" s="429"/>
      <c r="Z184" s="429"/>
      <c r="AA184" s="429"/>
      <c r="AB184" s="429"/>
      <c r="AC184" s="429"/>
      <c r="AD184" s="429"/>
      <c r="AE184" s="429"/>
      <c r="AF184" s="429"/>
      <c r="AG184" s="429"/>
      <c r="AH184" s="429"/>
      <c r="AI184" s="429"/>
      <c r="AJ184" s="429"/>
      <c r="AK184" s="429"/>
      <c r="AL184" s="429"/>
      <c r="AM184" s="429"/>
      <c r="AN184" s="429"/>
      <c r="AO184" s="429"/>
      <c r="AP184" s="429"/>
      <c r="AQ184" s="429"/>
      <c r="AR184" s="429"/>
      <c r="AS184" s="429"/>
      <c r="AT184" s="429"/>
      <c r="AU184" s="429"/>
      <c r="AV184" s="429"/>
      <c r="AW184" s="429"/>
      <c r="AX184" s="429"/>
      <c r="AY184" s="429"/>
      <c r="AZ184" s="429"/>
    </row>
    <row r="185" spans="1:52" x14ac:dyDescent="0.25">
      <c r="A185" s="422"/>
      <c r="B185" s="281"/>
      <c r="C185" s="281"/>
      <c r="D185" s="281"/>
      <c r="E185" s="180"/>
      <c r="F185" s="427"/>
      <c r="G185" s="328"/>
      <c r="I185" s="429"/>
      <c r="J185" s="429"/>
      <c r="K185" s="429"/>
      <c r="L185" s="429"/>
      <c r="M185" s="429"/>
      <c r="N185" s="429"/>
      <c r="O185" s="429"/>
      <c r="P185" s="429"/>
      <c r="Q185" s="429"/>
      <c r="R185" s="429"/>
      <c r="S185" s="429"/>
      <c r="T185" s="429"/>
      <c r="U185" s="429"/>
      <c r="V185" s="429"/>
      <c r="W185" s="429"/>
      <c r="X185" s="429"/>
      <c r="Y185" s="429"/>
      <c r="Z185" s="429"/>
      <c r="AA185" s="429"/>
      <c r="AB185" s="429"/>
      <c r="AC185" s="429"/>
      <c r="AD185" s="429"/>
      <c r="AE185" s="429"/>
      <c r="AF185" s="429"/>
      <c r="AG185" s="429"/>
      <c r="AH185" s="429"/>
      <c r="AI185" s="429"/>
      <c r="AJ185" s="429"/>
      <c r="AK185" s="429"/>
      <c r="AL185" s="429"/>
      <c r="AM185" s="429"/>
      <c r="AN185" s="429"/>
      <c r="AO185" s="429"/>
      <c r="AP185" s="429"/>
      <c r="AQ185" s="429"/>
      <c r="AR185" s="429"/>
      <c r="AS185" s="429"/>
      <c r="AT185" s="429"/>
      <c r="AU185" s="429"/>
      <c r="AV185" s="429"/>
      <c r="AW185" s="429"/>
      <c r="AX185" s="429"/>
      <c r="AY185" s="429"/>
      <c r="AZ185" s="429"/>
    </row>
    <row r="186" spans="1:52" x14ac:dyDescent="0.25">
      <c r="A186" s="422"/>
      <c r="B186" s="281"/>
      <c r="C186" s="281"/>
      <c r="D186" s="281"/>
      <c r="E186" s="172" t="str">
        <f>"Build - Auto - "&amp;$D$102</f>
        <v>Build - Auto - PM2.5 Emissions</v>
      </c>
      <c r="F186" s="214" t="s">
        <v>827</v>
      </c>
      <c r="G186" s="433" t="s">
        <v>1096</v>
      </c>
      <c r="H186" s="434">
        <f>SUM(I186:AZ186)</f>
        <v>0</v>
      </c>
      <c r="I186" s="435">
        <f t="shared" ref="I186:AZ186" si="11">I182*$F184*I$12</f>
        <v>0</v>
      </c>
      <c r="J186" s="435">
        <f t="shared" si="11"/>
        <v>0</v>
      </c>
      <c r="K186" s="435">
        <f t="shared" si="11"/>
        <v>0</v>
      </c>
      <c r="L186" s="435">
        <f t="shared" si="11"/>
        <v>0</v>
      </c>
      <c r="M186" s="435">
        <f t="shared" si="11"/>
        <v>0</v>
      </c>
      <c r="N186" s="435">
        <f t="shared" si="11"/>
        <v>0</v>
      </c>
      <c r="O186" s="435">
        <f t="shared" si="11"/>
        <v>0</v>
      </c>
      <c r="P186" s="435">
        <f t="shared" si="11"/>
        <v>0</v>
      </c>
      <c r="Q186" s="435">
        <f t="shared" si="11"/>
        <v>0</v>
      </c>
      <c r="R186" s="435">
        <f t="shared" si="11"/>
        <v>0</v>
      </c>
      <c r="S186" s="435">
        <f t="shared" si="11"/>
        <v>0</v>
      </c>
      <c r="T186" s="435">
        <f t="shared" si="11"/>
        <v>0</v>
      </c>
      <c r="U186" s="435">
        <f t="shared" si="11"/>
        <v>0</v>
      </c>
      <c r="V186" s="435">
        <f t="shared" si="11"/>
        <v>0</v>
      </c>
      <c r="W186" s="435">
        <f t="shared" si="11"/>
        <v>0</v>
      </c>
      <c r="X186" s="435">
        <f t="shared" si="11"/>
        <v>0</v>
      </c>
      <c r="Y186" s="435">
        <f t="shared" si="11"/>
        <v>0</v>
      </c>
      <c r="Z186" s="435">
        <f t="shared" si="11"/>
        <v>0</v>
      </c>
      <c r="AA186" s="435">
        <f t="shared" si="11"/>
        <v>0</v>
      </c>
      <c r="AB186" s="435">
        <f t="shared" si="11"/>
        <v>0</v>
      </c>
      <c r="AC186" s="435">
        <f t="shared" si="11"/>
        <v>0</v>
      </c>
      <c r="AD186" s="435">
        <f t="shared" si="11"/>
        <v>0</v>
      </c>
      <c r="AE186" s="435">
        <f t="shared" si="11"/>
        <v>0</v>
      </c>
      <c r="AF186" s="435">
        <f t="shared" si="11"/>
        <v>0</v>
      </c>
      <c r="AG186" s="435">
        <f t="shared" si="11"/>
        <v>0</v>
      </c>
      <c r="AH186" s="435">
        <f t="shared" si="11"/>
        <v>0</v>
      </c>
      <c r="AI186" s="435">
        <f t="shared" si="11"/>
        <v>0</v>
      </c>
      <c r="AJ186" s="435">
        <f t="shared" si="11"/>
        <v>0</v>
      </c>
      <c r="AK186" s="435">
        <f t="shared" si="11"/>
        <v>0</v>
      </c>
      <c r="AL186" s="435">
        <f t="shared" si="11"/>
        <v>0</v>
      </c>
      <c r="AM186" s="435">
        <f t="shared" si="11"/>
        <v>0</v>
      </c>
      <c r="AN186" s="435">
        <f t="shared" si="11"/>
        <v>0</v>
      </c>
      <c r="AO186" s="435">
        <f t="shared" si="11"/>
        <v>0</v>
      </c>
      <c r="AP186" s="435">
        <f t="shared" si="11"/>
        <v>0</v>
      </c>
      <c r="AQ186" s="435">
        <f t="shared" si="11"/>
        <v>0</v>
      </c>
      <c r="AR186" s="435">
        <f t="shared" si="11"/>
        <v>0</v>
      </c>
      <c r="AS186" s="435">
        <f t="shared" si="11"/>
        <v>0</v>
      </c>
      <c r="AT186" s="435">
        <f t="shared" si="11"/>
        <v>0</v>
      </c>
      <c r="AU186" s="435">
        <f t="shared" si="11"/>
        <v>0</v>
      </c>
      <c r="AV186" s="435">
        <f t="shared" si="11"/>
        <v>0</v>
      </c>
      <c r="AW186" s="435">
        <f t="shared" si="11"/>
        <v>0</v>
      </c>
      <c r="AX186" s="435">
        <f t="shared" si="11"/>
        <v>0</v>
      </c>
      <c r="AY186" s="435">
        <f t="shared" si="11"/>
        <v>0</v>
      </c>
      <c r="AZ186" s="435">
        <f t="shared" si="11"/>
        <v>0</v>
      </c>
    </row>
    <row r="187" spans="1:52" x14ac:dyDescent="0.25">
      <c r="A187" s="422"/>
      <c r="B187" s="281"/>
      <c r="C187" s="281"/>
      <c r="D187" s="281"/>
      <c r="E187" s="172"/>
      <c r="F187" s="214"/>
      <c r="G187" s="433"/>
      <c r="I187" s="435"/>
      <c r="J187" s="435"/>
      <c r="K187" s="435"/>
      <c r="L187" s="435"/>
      <c r="M187" s="435"/>
      <c r="N187" s="435"/>
      <c r="O187" s="435"/>
      <c r="P187" s="435"/>
      <c r="Q187" s="435"/>
      <c r="R187" s="435"/>
      <c r="S187" s="435"/>
      <c r="T187" s="435"/>
      <c r="U187" s="435"/>
      <c r="V187" s="435"/>
      <c r="W187" s="435"/>
      <c r="X187" s="435"/>
      <c r="Y187" s="435"/>
      <c r="Z187" s="435"/>
      <c r="AA187" s="435"/>
      <c r="AB187" s="435"/>
      <c r="AC187" s="435"/>
      <c r="AD187" s="435"/>
      <c r="AE187" s="435"/>
      <c r="AF187" s="435"/>
      <c r="AG187" s="435"/>
      <c r="AH187" s="435"/>
      <c r="AI187" s="435"/>
      <c r="AJ187" s="435"/>
      <c r="AK187" s="435"/>
      <c r="AL187" s="435"/>
      <c r="AM187" s="435"/>
      <c r="AN187" s="435"/>
      <c r="AO187" s="435"/>
      <c r="AP187" s="435"/>
      <c r="AQ187" s="435"/>
      <c r="AR187" s="435"/>
      <c r="AS187" s="435"/>
      <c r="AT187" s="435"/>
      <c r="AU187" s="435"/>
      <c r="AV187" s="435"/>
      <c r="AW187" s="435"/>
      <c r="AX187" s="435"/>
      <c r="AY187" s="435"/>
      <c r="AZ187" s="435"/>
    </row>
    <row r="188" spans="1:52" x14ac:dyDescent="0.25">
      <c r="A188" s="422"/>
      <c r="B188" s="281"/>
      <c r="C188" s="281"/>
      <c r="D188" s="180" t="str">
        <f>StockValueR!D207</f>
        <v>SOx Emissions</v>
      </c>
      <c r="E188" s="180"/>
      <c r="F188" s="427"/>
      <c r="G188" s="328"/>
      <c r="I188" s="336"/>
      <c r="J188" s="336"/>
      <c r="K188" s="336"/>
      <c r="L188" s="336"/>
      <c r="M188" s="336"/>
      <c r="N188" s="336"/>
      <c r="O188" s="336"/>
      <c r="P188" s="336"/>
      <c r="Q188" s="336"/>
      <c r="R188" s="336"/>
      <c r="S188" s="336"/>
      <c r="T188" s="336"/>
      <c r="U188" s="336"/>
      <c r="V188" s="336"/>
      <c r="W188" s="336"/>
      <c r="X188" s="336"/>
      <c r="Y188" s="336"/>
      <c r="Z188" s="336"/>
      <c r="AA188" s="336"/>
      <c r="AB188" s="336"/>
      <c r="AC188" s="336"/>
      <c r="AD188" s="336"/>
      <c r="AE188" s="336"/>
      <c r="AF188" s="336"/>
      <c r="AG188" s="336"/>
      <c r="AH188" s="336"/>
      <c r="AI188" s="336"/>
      <c r="AJ188" s="336"/>
      <c r="AK188" s="336"/>
      <c r="AL188" s="336"/>
      <c r="AM188" s="336"/>
      <c r="AN188" s="336"/>
      <c r="AO188" s="336"/>
      <c r="AP188" s="336"/>
      <c r="AQ188" s="336"/>
      <c r="AR188" s="336"/>
      <c r="AS188" s="336"/>
      <c r="AT188" s="336"/>
      <c r="AU188" s="336"/>
      <c r="AV188" s="336"/>
      <c r="AW188" s="336"/>
      <c r="AX188" s="336"/>
      <c r="AY188" s="336"/>
      <c r="AZ188" s="336"/>
    </row>
    <row r="189" spans="1:52" x14ac:dyDescent="0.25">
      <c r="A189" s="422"/>
      <c r="B189" s="281"/>
      <c r="C189" s="281"/>
      <c r="D189" s="281"/>
      <c r="F189" s="428"/>
      <c r="G189" s="225"/>
      <c r="I189" s="338"/>
      <c r="J189" s="338"/>
      <c r="K189" s="338"/>
      <c r="L189" s="338"/>
      <c r="M189" s="338"/>
      <c r="N189" s="338"/>
      <c r="O189" s="338"/>
      <c r="P189" s="338"/>
      <c r="Q189" s="338"/>
      <c r="R189" s="338"/>
      <c r="S189" s="338"/>
      <c r="T189" s="338"/>
      <c r="U189" s="338"/>
      <c r="V189" s="338"/>
      <c r="W189" s="338"/>
      <c r="X189" s="338"/>
      <c r="Y189" s="338"/>
      <c r="Z189" s="338"/>
      <c r="AA189" s="338"/>
      <c r="AB189" s="338"/>
      <c r="AC189" s="338"/>
      <c r="AD189" s="338"/>
      <c r="AE189" s="338"/>
      <c r="AF189" s="338"/>
      <c r="AG189" s="338"/>
      <c r="AH189" s="338"/>
      <c r="AI189" s="338"/>
      <c r="AJ189" s="338"/>
      <c r="AK189" s="338"/>
      <c r="AL189" s="338"/>
      <c r="AM189" s="338"/>
      <c r="AN189" s="338"/>
      <c r="AO189" s="338"/>
      <c r="AP189" s="338"/>
      <c r="AQ189" s="338"/>
      <c r="AR189" s="338"/>
      <c r="AS189" s="338"/>
      <c r="AT189" s="338"/>
      <c r="AU189" s="338"/>
      <c r="AV189" s="338"/>
      <c r="AW189" s="338"/>
      <c r="AX189" s="338"/>
      <c r="AY189" s="338"/>
      <c r="AZ189" s="338"/>
    </row>
    <row r="190" spans="1:52" x14ac:dyDescent="0.25">
      <c r="A190" s="422"/>
      <c r="B190" s="281"/>
      <c r="C190" s="281"/>
      <c r="D190" s="180"/>
      <c r="E190" s="172" t="s">
        <v>1094</v>
      </c>
      <c r="F190" s="427"/>
      <c r="G190" s="328"/>
      <c r="I190" s="429"/>
      <c r="J190" s="429"/>
      <c r="K190" s="430">
        <f t="shared" ref="K190:AZ190" si="12">K191</f>
        <v>6.8741237933605997E-3</v>
      </c>
      <c r="L190" s="430">
        <f t="shared" si="12"/>
        <v>6.6370455980677171E-3</v>
      </c>
      <c r="M190" s="430">
        <f t="shared" si="12"/>
        <v>6.4081438733146314E-3</v>
      </c>
      <c r="N190" s="430">
        <f t="shared" si="12"/>
        <v>6.1871366249246721E-3</v>
      </c>
      <c r="O190" s="430">
        <f t="shared" si="12"/>
        <v>5.973751584276381E-3</v>
      </c>
      <c r="P190" s="430">
        <f t="shared" si="12"/>
        <v>5.7677258728837336E-3</v>
      </c>
      <c r="Q190" s="430">
        <f t="shared" si="12"/>
        <v>5.5688056785444849E-3</v>
      </c>
      <c r="R190" s="430">
        <f t="shared" si="12"/>
        <v>5.3767459426576738E-3</v>
      </c>
      <c r="S190" s="430">
        <f t="shared" si="12"/>
        <v>5.1913100583250707E-3</v>
      </c>
      <c r="T190" s="430">
        <f t="shared" si="12"/>
        <v>5.01226957886466E-3</v>
      </c>
      <c r="U190" s="430">
        <f t="shared" si="12"/>
        <v>4.8394039363770496E-3</v>
      </c>
      <c r="V190" s="430">
        <f t="shared" si="12"/>
        <v>4.6725001700181016E-3</v>
      </c>
      <c r="W190" s="430">
        <f t="shared" si="12"/>
        <v>4.5113526636430343E-3</v>
      </c>
      <c r="X190" s="430">
        <f t="shared" si="12"/>
        <v>4.3557628924987832E-3</v>
      </c>
      <c r="Y190" s="430">
        <f t="shared" si="12"/>
        <v>4.2055391786525601E-3</v>
      </c>
      <c r="Z190" s="430">
        <f t="shared" si="12"/>
        <v>4.0554099180467196E-3</v>
      </c>
      <c r="AA190" s="430">
        <f t="shared" si="12"/>
        <v>3.9053785248641375E-3</v>
      </c>
      <c r="AB190" s="430">
        <f t="shared" si="12"/>
        <v>3.7554486735544095E-3</v>
      </c>
      <c r="AC190" s="430">
        <f t="shared" si="12"/>
        <v>3.605624330083706E-3</v>
      </c>
      <c r="AD190" s="430">
        <f t="shared" si="12"/>
        <v>3.4559097884396643E-3</v>
      </c>
      <c r="AE190" s="430">
        <f t="shared" si="12"/>
        <v>3.3063097135531145E-3</v>
      </c>
      <c r="AF190" s="430">
        <f t="shared" si="12"/>
        <v>3.1568291921231268E-3</v>
      </c>
      <c r="AG190" s="430">
        <f t="shared" si="12"/>
        <v>3.0074737932682862E-3</v>
      </c>
      <c r="AH190" s="430">
        <f t="shared" si="12"/>
        <v>2.8582496415217157E-3</v>
      </c>
      <c r="AI190" s="430">
        <f t="shared" si="12"/>
        <v>2.7091635055096507E-3</v>
      </c>
      <c r="AJ190" s="430">
        <f t="shared" si="12"/>
        <v>2.5602229068093269E-3</v>
      </c>
      <c r="AK190" s="430">
        <f t="shared" si="12"/>
        <v>2.4114362551367658E-3</v>
      </c>
      <c r="AL190" s="430">
        <f t="shared" si="12"/>
        <v>2.2628130184324628E-3</v>
      </c>
      <c r="AM190" s="430">
        <f t="shared" si="12"/>
        <v>5.5549066620298902E-3</v>
      </c>
      <c r="AN190" s="430">
        <f t="shared" si="12"/>
        <v>5.5549066620298902E-3</v>
      </c>
      <c r="AO190" s="430">
        <f t="shared" si="12"/>
        <v>5.5549066620298902E-3</v>
      </c>
      <c r="AP190" s="430">
        <f t="shared" si="12"/>
        <v>5.5549066620298902E-3</v>
      </c>
      <c r="AQ190" s="430">
        <f t="shared" si="12"/>
        <v>5.5549066620298902E-3</v>
      </c>
      <c r="AR190" s="430">
        <f t="shared" si="12"/>
        <v>5.5549066620298902E-3</v>
      </c>
      <c r="AS190" s="430">
        <f t="shared" si="12"/>
        <v>5.5549066620298902E-3</v>
      </c>
      <c r="AT190" s="430">
        <f t="shared" si="12"/>
        <v>5.5549066620298902E-3</v>
      </c>
      <c r="AU190" s="430">
        <f t="shared" si="12"/>
        <v>5.5549066620298902E-3</v>
      </c>
      <c r="AV190" s="430">
        <f t="shared" si="12"/>
        <v>5.5549066620298902E-3</v>
      </c>
      <c r="AW190" s="430">
        <f t="shared" si="12"/>
        <v>5.5549066620298902E-3</v>
      </c>
      <c r="AX190" s="430">
        <f t="shared" si="12"/>
        <v>5.5549066620298902E-3</v>
      </c>
      <c r="AY190" s="430">
        <f t="shared" si="12"/>
        <v>5.5549066620298902E-3</v>
      </c>
      <c r="AZ190" s="430">
        <f t="shared" si="12"/>
        <v>5.5549066620298902E-3</v>
      </c>
    </row>
    <row r="191" spans="1:52" x14ac:dyDescent="0.25">
      <c r="A191" s="422"/>
      <c r="B191" s="281"/>
      <c r="C191" s="281"/>
      <c r="D191" s="180"/>
      <c r="E191" s="180" t="str">
        <f>StockValueR!E209</f>
        <v>5 MPH</v>
      </c>
      <c r="F191" s="427"/>
      <c r="G191" s="328"/>
      <c r="I191" s="429">
        <f>StockValueR!I209</f>
        <v>0</v>
      </c>
      <c r="J191" s="429">
        <f>StockValueR!J209</f>
        <v>0</v>
      </c>
      <c r="K191" s="429">
        <f>StockValueR!K209</f>
        <v>6.8741237933605997E-3</v>
      </c>
      <c r="L191" s="429">
        <f>StockValueR!L209</f>
        <v>6.6370455980677171E-3</v>
      </c>
      <c r="M191" s="429">
        <f>StockValueR!M209</f>
        <v>6.4081438733146314E-3</v>
      </c>
      <c r="N191" s="429">
        <f>StockValueR!N209</f>
        <v>6.1871366249246721E-3</v>
      </c>
      <c r="O191" s="429">
        <f>StockValueR!O209</f>
        <v>5.973751584276381E-3</v>
      </c>
      <c r="P191" s="429">
        <f>StockValueR!P209</f>
        <v>5.7677258728837336E-3</v>
      </c>
      <c r="Q191" s="429">
        <f>StockValueR!Q209</f>
        <v>5.5688056785444849E-3</v>
      </c>
      <c r="R191" s="429">
        <f>StockValueR!R209</f>
        <v>5.3767459426576738E-3</v>
      </c>
      <c r="S191" s="429">
        <f>StockValueR!S209</f>
        <v>5.1913100583250707E-3</v>
      </c>
      <c r="T191" s="429">
        <f>StockValueR!T209</f>
        <v>5.01226957886466E-3</v>
      </c>
      <c r="U191" s="429">
        <f>StockValueR!U209</f>
        <v>4.8394039363770496E-3</v>
      </c>
      <c r="V191" s="429">
        <f>StockValueR!V209</f>
        <v>4.6725001700181016E-3</v>
      </c>
      <c r="W191" s="429">
        <f>StockValueR!W209</f>
        <v>4.5113526636430343E-3</v>
      </c>
      <c r="X191" s="429">
        <f>StockValueR!X209</f>
        <v>4.3557628924987832E-3</v>
      </c>
      <c r="Y191" s="429">
        <f>StockValueR!Y209</f>
        <v>4.2055391786525601E-3</v>
      </c>
      <c r="Z191" s="429">
        <f>StockValueR!Z209</f>
        <v>4.0554099180467196E-3</v>
      </c>
      <c r="AA191" s="429">
        <f>StockValueR!AA209</f>
        <v>3.9053785248641375E-3</v>
      </c>
      <c r="AB191" s="429">
        <f>StockValueR!AB209</f>
        <v>3.7554486735544095E-3</v>
      </c>
      <c r="AC191" s="429">
        <f>StockValueR!AC209</f>
        <v>3.605624330083706E-3</v>
      </c>
      <c r="AD191" s="429">
        <f>StockValueR!AD209</f>
        <v>3.4559097884396643E-3</v>
      </c>
      <c r="AE191" s="429">
        <f>StockValueR!AE209</f>
        <v>3.3063097135531145E-3</v>
      </c>
      <c r="AF191" s="429">
        <f>StockValueR!AF209</f>
        <v>3.1568291921231268E-3</v>
      </c>
      <c r="AG191" s="429">
        <f>StockValueR!AG209</f>
        <v>3.0074737932682862E-3</v>
      </c>
      <c r="AH191" s="429">
        <f>StockValueR!AH209</f>
        <v>2.8582496415217157E-3</v>
      </c>
      <c r="AI191" s="429">
        <f>StockValueR!AI209</f>
        <v>2.7091635055096507E-3</v>
      </c>
      <c r="AJ191" s="429">
        <f>StockValueR!AJ209</f>
        <v>2.5602229068093269E-3</v>
      </c>
      <c r="AK191" s="429">
        <f>StockValueR!AK209</f>
        <v>2.4114362551367658E-3</v>
      </c>
      <c r="AL191" s="429">
        <f>StockValueR!AL209</f>
        <v>2.2628130184324628E-3</v>
      </c>
      <c r="AM191" s="429">
        <f>StockValueR!AM209</f>
        <v>5.5549066620298902E-3</v>
      </c>
      <c r="AN191" s="429">
        <f>StockValueR!AN209</f>
        <v>5.5549066620298902E-3</v>
      </c>
      <c r="AO191" s="429">
        <f>StockValueR!AO209</f>
        <v>5.5549066620298902E-3</v>
      </c>
      <c r="AP191" s="429">
        <f>StockValueR!AP209</f>
        <v>5.5549066620298902E-3</v>
      </c>
      <c r="AQ191" s="429">
        <f>StockValueR!AQ209</f>
        <v>5.5549066620298902E-3</v>
      </c>
      <c r="AR191" s="429">
        <f>StockValueR!AR209</f>
        <v>5.5549066620298902E-3</v>
      </c>
      <c r="AS191" s="429">
        <f>StockValueR!AS209</f>
        <v>5.5549066620298902E-3</v>
      </c>
      <c r="AT191" s="429">
        <f>StockValueR!AT209</f>
        <v>5.5549066620298902E-3</v>
      </c>
      <c r="AU191" s="429">
        <f>StockValueR!AU209</f>
        <v>5.5549066620298902E-3</v>
      </c>
      <c r="AV191" s="429">
        <f>StockValueR!AV209</f>
        <v>5.5549066620298902E-3</v>
      </c>
      <c r="AW191" s="429">
        <f>StockValueR!AW209</f>
        <v>5.5549066620298902E-3</v>
      </c>
      <c r="AX191" s="429">
        <f>StockValueR!AX209</f>
        <v>5.5549066620298902E-3</v>
      </c>
      <c r="AY191" s="429">
        <f>StockValueR!AY209</f>
        <v>5.5549066620298902E-3</v>
      </c>
      <c r="AZ191" s="429">
        <f>StockValueR!AZ209</f>
        <v>5.5549066620298902E-3</v>
      </c>
    </row>
    <row r="192" spans="1:52" x14ac:dyDescent="0.25">
      <c r="A192" s="422"/>
      <c r="B192" s="281"/>
      <c r="C192" s="281"/>
      <c r="D192" s="180"/>
      <c r="E192" s="180" t="str">
        <f>StockValueR!E210</f>
        <v>6 MPH</v>
      </c>
      <c r="F192" s="427"/>
      <c r="G192" s="328"/>
      <c r="I192" s="429">
        <f>StockValueR!I210</f>
        <v>0</v>
      </c>
      <c r="J192" s="429">
        <f>StockValueR!J210</f>
        <v>0</v>
      </c>
      <c r="K192" s="429">
        <f>StockValueR!K210</f>
        <v>6.6749080895802167E-3</v>
      </c>
      <c r="L192" s="429">
        <f>StockValueR!L210</f>
        <v>6.4447005444161366E-3</v>
      </c>
      <c r="M192" s="429">
        <f>StockValueR!M210</f>
        <v>6.2224325113980281E-3</v>
      </c>
      <c r="N192" s="429">
        <f>StockValueR!N210</f>
        <v>6.0078301686879894E-3</v>
      </c>
      <c r="O192" s="429">
        <f>StockValueR!O210</f>
        <v>5.8006291381516506E-3</v>
      </c>
      <c r="P192" s="429">
        <f>StockValueR!P210</f>
        <v>5.60057415965904E-3</v>
      </c>
      <c r="Q192" s="429">
        <f>StockValueR!Q210</f>
        <v>5.4074187766183163E-3</v>
      </c>
      <c r="R192" s="429">
        <f>StockValueR!R210</f>
        <v>5.2209250323549785E-3</v>
      </c>
      <c r="S192" s="429">
        <f>StockValueR!S210</f>
        <v>5.0408631769624911E-3</v>
      </c>
      <c r="T192" s="429">
        <f>StockValueR!T210</f>
        <v>4.867011384263196E-3</v>
      </c>
      <c r="U192" s="429">
        <f>StockValueR!U210</f>
        <v>4.6991554785308183E-3</v>
      </c>
      <c r="V192" s="429">
        <f>StockValueR!V210</f>
        <v>4.5370886706378949E-3</v>
      </c>
      <c r="W192" s="429">
        <f>StockValueR!W210</f>
        <v>4.3806113033030888E-3</v>
      </c>
      <c r="X192" s="429">
        <f>StockValueR!X210</f>
        <v>4.2295306051245395E-3</v>
      </c>
      <c r="Y192" s="429">
        <f>StockValueR!Y210</f>
        <v>4.0836604530962292E-3</v>
      </c>
      <c r="Z192" s="429">
        <f>StockValueR!Z210</f>
        <v>3.9378820170039809E-3</v>
      </c>
      <c r="AA192" s="429">
        <f>StockValueR!AA210</f>
        <v>3.7921986120858647E-3</v>
      </c>
      <c r="AB192" s="429">
        <f>StockValueR!AB210</f>
        <v>3.6466138063040053E-3</v>
      </c>
      <c r="AC192" s="429">
        <f>StockValueR!AC210</f>
        <v>3.5011314506887981E-3</v>
      </c>
      <c r="AD192" s="429">
        <f>StockValueR!AD210</f>
        <v>3.3557557147858722E-3</v>
      </c>
      <c r="AE192" s="429">
        <f>StockValueR!AE210</f>
        <v>3.2104911283339223E-3</v>
      </c>
      <c r="AF192" s="429">
        <f>StockValueR!AF210</f>
        <v>3.0653426306168179E-3</v>
      </c>
      <c r="AG192" s="429">
        <f>StockValueR!AG210</f>
        <v>2.9203156293571742E-3</v>
      </c>
      <c r="AH192" s="429">
        <f>StockValueR!AH210</f>
        <v>2.7754160715959398E-3</v>
      </c>
      <c r="AI192" s="429">
        <f>StockValueR!AI210</f>
        <v>2.6306505298010212E-3</v>
      </c>
      <c r="AJ192" s="429">
        <f>StockValueR!AJ210</f>
        <v>2.4860263075704102E-3</v>
      </c>
      <c r="AK192" s="429">
        <f>StockValueR!AK210</f>
        <v>2.3415515709021592E-3</v>
      </c>
      <c r="AL192" s="429">
        <f>StockValueR!AL210</f>
        <v>2.1972355133508944E-3</v>
      </c>
      <c r="AM192" s="429">
        <f>StockValueR!AM210</f>
        <v>5.3939225608736876E-3</v>
      </c>
      <c r="AN192" s="429">
        <f>StockValueR!AN210</f>
        <v>5.3939225608736876E-3</v>
      </c>
      <c r="AO192" s="429">
        <f>StockValueR!AO210</f>
        <v>5.3939225608736876E-3</v>
      </c>
      <c r="AP192" s="429">
        <f>StockValueR!AP210</f>
        <v>5.3939225608736876E-3</v>
      </c>
      <c r="AQ192" s="429">
        <f>StockValueR!AQ210</f>
        <v>5.3939225608736876E-3</v>
      </c>
      <c r="AR192" s="429">
        <f>StockValueR!AR210</f>
        <v>5.3939225608736876E-3</v>
      </c>
      <c r="AS192" s="429">
        <f>StockValueR!AS210</f>
        <v>5.3939225608736876E-3</v>
      </c>
      <c r="AT192" s="429">
        <f>StockValueR!AT210</f>
        <v>5.3939225608736876E-3</v>
      </c>
      <c r="AU192" s="429">
        <f>StockValueR!AU210</f>
        <v>5.3939225608736876E-3</v>
      </c>
      <c r="AV192" s="429">
        <f>StockValueR!AV210</f>
        <v>5.3939225608736876E-3</v>
      </c>
      <c r="AW192" s="429">
        <f>StockValueR!AW210</f>
        <v>5.3939225608736876E-3</v>
      </c>
      <c r="AX192" s="429">
        <f>StockValueR!AX210</f>
        <v>5.3939225608736876E-3</v>
      </c>
      <c r="AY192" s="429">
        <f>StockValueR!AY210</f>
        <v>5.3939225608736876E-3</v>
      </c>
      <c r="AZ192" s="429">
        <f>StockValueR!AZ210</f>
        <v>5.3939225608736876E-3</v>
      </c>
    </row>
    <row r="193" spans="1:52" x14ac:dyDescent="0.25">
      <c r="A193" s="422"/>
      <c r="B193" s="281"/>
      <c r="C193" s="281"/>
      <c r="D193" s="281"/>
      <c r="E193" s="180" t="str">
        <f>StockValueR!E211</f>
        <v>7 MPH</v>
      </c>
      <c r="F193" s="427"/>
      <c r="G193" s="328"/>
      <c r="I193" s="429">
        <f>StockValueR!I211</f>
        <v>0</v>
      </c>
      <c r="J193" s="429">
        <f>StockValueR!J211</f>
        <v>0</v>
      </c>
      <c r="K193" s="429">
        <f>StockValueR!K211</f>
        <v>6.4814657611165609E-3</v>
      </c>
      <c r="L193" s="429">
        <f>StockValueR!L211</f>
        <v>6.2579297510461183E-3</v>
      </c>
      <c r="M193" s="429">
        <f>StockValueR!M211</f>
        <v>6.0421031619060433E-3</v>
      </c>
      <c r="N193" s="429">
        <f>StockValueR!N211</f>
        <v>5.8337201073585471E-3</v>
      </c>
      <c r="O193" s="429">
        <f>StockValueR!O211</f>
        <v>5.6325238710859052E-3</v>
      </c>
      <c r="P193" s="429">
        <f>StockValueR!P211</f>
        <v>5.4382665905302547E-3</v>
      </c>
      <c r="Q193" s="429">
        <f>StockValueR!Q211</f>
        <v>5.250708951540721E-3</v>
      </c>
      <c r="R193" s="429">
        <f>StockValueR!R211</f>
        <v>5.0696198935517188E-3</v>
      </c>
      <c r="S193" s="429">
        <f>StockValueR!S211</f>
        <v>4.8947763249291999E-3</v>
      </c>
      <c r="T193" s="429">
        <f>StockValueR!T211</f>
        <v>4.7259628481341838E-3</v>
      </c>
      <c r="U193" s="429">
        <f>StockValueR!U211</f>
        <v>4.5629714943649907E-3</v>
      </c>
      <c r="V193" s="429">
        <f>StockValueR!V211</f>
        <v>4.4056014673512552E-3</v>
      </c>
      <c r="W193" s="429">
        <f>StockValueR!W211</f>
        <v>4.2536588959841059E-3</v>
      </c>
      <c r="X193" s="429">
        <f>StockValueR!X211</f>
        <v>4.1069565954777575E-3</v>
      </c>
      <c r="Y193" s="429">
        <f>StockValueR!Y211</f>
        <v>3.9653138367682786E-3</v>
      </c>
      <c r="Z193" s="429">
        <f>StockValueR!Z211</f>
        <v>3.8237601360190526E-3</v>
      </c>
      <c r="AA193" s="429">
        <f>StockValueR!AA211</f>
        <v>3.6822987123908161E-3</v>
      </c>
      <c r="AB193" s="429">
        <f>StockValueR!AB211</f>
        <v>3.5409330304442847E-3</v>
      </c>
      <c r="AC193" s="429">
        <f>StockValueR!AC211</f>
        <v>3.3996668296049784E-3</v>
      </c>
      <c r="AD193" s="429">
        <f>StockValueR!AD211</f>
        <v>3.2585041585829126E-3</v>
      </c>
      <c r="AE193" s="429">
        <f>StockValueR!AE211</f>
        <v>3.1174494158425852E-3</v>
      </c>
      <c r="AF193" s="429">
        <f>StockValueR!AF211</f>
        <v>2.9765073975248344E-3</v>
      </c>
      <c r="AG193" s="429">
        <f>StockValueR!AG211</f>
        <v>2.8356833546336452E-3</v>
      </c>
      <c r="AH193" s="429">
        <f>StockValueR!AH211</f>
        <v>2.6949830618616089E-3</v>
      </c>
      <c r="AI193" s="429">
        <f>StockValueR!AI211</f>
        <v>2.5544129012030725E-3</v>
      </c>
      <c r="AJ193" s="429">
        <f>StockValueR!AJ211</f>
        <v>2.4139799645939383E-3</v>
      </c>
      <c r="AK193" s="429">
        <f>StockValueR!AK211</f>
        <v>2.2736921813773618E-3</v>
      </c>
      <c r="AL193" s="429">
        <f>StockValueR!AL211</f>
        <v>2.1335584786739475E-3</v>
      </c>
      <c r="AM193" s="429">
        <f>StockValueR!AM211</f>
        <v>5.2376038631890172E-3</v>
      </c>
      <c r="AN193" s="429">
        <f>StockValueR!AN211</f>
        <v>5.2376038631890172E-3</v>
      </c>
      <c r="AO193" s="429">
        <f>StockValueR!AO211</f>
        <v>5.2376038631890172E-3</v>
      </c>
      <c r="AP193" s="429">
        <f>StockValueR!AP211</f>
        <v>5.2376038631890172E-3</v>
      </c>
      <c r="AQ193" s="429">
        <f>StockValueR!AQ211</f>
        <v>5.2376038631890172E-3</v>
      </c>
      <c r="AR193" s="429">
        <f>StockValueR!AR211</f>
        <v>5.2376038631890172E-3</v>
      </c>
      <c r="AS193" s="429">
        <f>StockValueR!AS211</f>
        <v>5.2376038631890172E-3</v>
      </c>
      <c r="AT193" s="429">
        <f>StockValueR!AT211</f>
        <v>5.2376038631890172E-3</v>
      </c>
      <c r="AU193" s="429">
        <f>StockValueR!AU211</f>
        <v>5.2376038631890172E-3</v>
      </c>
      <c r="AV193" s="429">
        <f>StockValueR!AV211</f>
        <v>5.2376038631890172E-3</v>
      </c>
      <c r="AW193" s="429">
        <f>StockValueR!AW211</f>
        <v>5.2376038631890172E-3</v>
      </c>
      <c r="AX193" s="429">
        <f>StockValueR!AX211</f>
        <v>5.2376038631890172E-3</v>
      </c>
      <c r="AY193" s="429">
        <f>StockValueR!AY211</f>
        <v>5.2376038631890172E-3</v>
      </c>
      <c r="AZ193" s="429">
        <f>StockValueR!AZ211</f>
        <v>5.2376038631890172E-3</v>
      </c>
    </row>
    <row r="194" spans="1:52" x14ac:dyDescent="0.25">
      <c r="A194" s="422"/>
      <c r="B194" s="281"/>
      <c r="C194" s="281"/>
      <c r="D194" s="281"/>
      <c r="E194" s="180" t="str">
        <f>StockValueR!E212</f>
        <v>8 MPH</v>
      </c>
      <c r="F194" s="427"/>
      <c r="G194" s="328"/>
      <c r="I194" s="429">
        <f>StockValueR!I212</f>
        <v>0</v>
      </c>
      <c r="J194" s="429">
        <f>StockValueR!J212</f>
        <v>0</v>
      </c>
      <c r="K194" s="429">
        <f>StockValueR!K212</f>
        <v>6.2936294925325688E-3</v>
      </c>
      <c r="L194" s="429">
        <f>StockValueR!L212</f>
        <v>6.0765716729784874E-3</v>
      </c>
      <c r="M194" s="429">
        <f>StockValueR!M212</f>
        <v>5.8669998513029712E-3</v>
      </c>
      <c r="N194" s="429">
        <f>StockValueR!N212</f>
        <v>5.6646558466934005E-3</v>
      </c>
      <c r="O194" s="429">
        <f>StockValueR!O212</f>
        <v>5.4692903826052417E-3</v>
      </c>
      <c r="P194" s="429">
        <f>StockValueR!P212</f>
        <v>5.2806627796672294E-3</v>
      </c>
      <c r="Q194" s="429">
        <f>StockValueR!Q212</f>
        <v>5.0985406591777804E-3</v>
      </c>
      <c r="R194" s="429">
        <f>StockValueR!R212</f>
        <v>4.9226996568273824E-3</v>
      </c>
      <c r="S194" s="429">
        <f>StockValueR!S212</f>
        <v>4.7529231462942519E-3</v>
      </c>
      <c r="T194" s="429">
        <f>StockValueR!T212</f>
        <v>4.5890019723727766E-3</v>
      </c>
      <c r="U194" s="429">
        <f>StockValueR!U212</f>
        <v>4.4307341933059489E-3</v>
      </c>
      <c r="V194" s="429">
        <f>StockValueR!V212</f>
        <v>4.2779248320043671E-3</v>
      </c>
      <c r="W194" s="429">
        <f>StockValueR!W212</f>
        <v>4.1303856358453203E-3</v>
      </c>
      <c r="X194" s="429">
        <f>StockValueR!X212</f>
        <v>3.9879348447560406E-3</v>
      </c>
      <c r="Y194" s="429">
        <f>StockValueR!Y212</f>
        <v>3.8503969672954216E-3</v>
      </c>
      <c r="Z194" s="429">
        <f>StockValueR!Z212</f>
        <v>3.7129455668487754E-3</v>
      </c>
      <c r="AA194" s="429">
        <f>StockValueR!AA212</f>
        <v>3.5755837692838769E-3</v>
      </c>
      <c r="AB194" s="429">
        <f>StockValueR!AB212</f>
        <v>3.4383149387566597E-3</v>
      </c>
      <c r="AC194" s="429">
        <f>StockValueR!AC212</f>
        <v>3.3011427063221362E-3</v>
      </c>
      <c r="AD194" s="429">
        <f>StockValueR!AD212</f>
        <v>3.1640710033565872E-3</v>
      </c>
      <c r="AE194" s="429">
        <f>StockValueR!AE212</f>
        <v>3.0271041008547083E-3</v>
      </c>
      <c r="AF194" s="429">
        <f>StockValueR!AF212</f>
        <v>2.890246655962667E-3</v>
      </c>
      <c r="AG194" s="429">
        <f>StockValueR!AG212</f>
        <v>2.7535037675076057E-3</v>
      </c>
      <c r="AH194" s="429">
        <f>StockValueR!AH212</f>
        <v>2.6168810428285035E-3</v>
      </c>
      <c r="AI194" s="429">
        <f>StockValueR!AI212</f>
        <v>2.4803846789661728E-3</v>
      </c>
      <c r="AJ194" s="429">
        <f>StockValueR!AJ212</f>
        <v>2.3440215623285023E-3</v>
      </c>
      <c r="AK194" s="429">
        <f>StockValueR!AK212</f>
        <v>2.2077993924621356E-3</v>
      </c>
      <c r="AL194" s="429">
        <f>StockValueR!AL212</f>
        <v>2.071726837775051E-3</v>
      </c>
      <c r="AM194" s="429">
        <f>StockValueR!AM212</f>
        <v>5.085815363142533E-3</v>
      </c>
      <c r="AN194" s="429">
        <f>StockValueR!AN212</f>
        <v>5.085815363142533E-3</v>
      </c>
      <c r="AO194" s="429">
        <f>StockValueR!AO212</f>
        <v>5.085815363142533E-3</v>
      </c>
      <c r="AP194" s="429">
        <f>StockValueR!AP212</f>
        <v>5.085815363142533E-3</v>
      </c>
      <c r="AQ194" s="429">
        <f>StockValueR!AQ212</f>
        <v>5.085815363142533E-3</v>
      </c>
      <c r="AR194" s="429">
        <f>StockValueR!AR212</f>
        <v>5.085815363142533E-3</v>
      </c>
      <c r="AS194" s="429">
        <f>StockValueR!AS212</f>
        <v>5.085815363142533E-3</v>
      </c>
      <c r="AT194" s="429">
        <f>StockValueR!AT212</f>
        <v>5.085815363142533E-3</v>
      </c>
      <c r="AU194" s="429">
        <f>StockValueR!AU212</f>
        <v>5.085815363142533E-3</v>
      </c>
      <c r="AV194" s="429">
        <f>StockValueR!AV212</f>
        <v>5.085815363142533E-3</v>
      </c>
      <c r="AW194" s="429">
        <f>StockValueR!AW212</f>
        <v>5.085815363142533E-3</v>
      </c>
      <c r="AX194" s="429">
        <f>StockValueR!AX212</f>
        <v>5.085815363142533E-3</v>
      </c>
      <c r="AY194" s="429">
        <f>StockValueR!AY212</f>
        <v>5.085815363142533E-3</v>
      </c>
      <c r="AZ194" s="429">
        <f>StockValueR!AZ212</f>
        <v>5.085815363142533E-3</v>
      </c>
    </row>
    <row r="195" spans="1:52" x14ac:dyDescent="0.25">
      <c r="A195" s="422"/>
      <c r="B195" s="281"/>
      <c r="C195" s="281"/>
      <c r="D195" s="281"/>
      <c r="E195" s="180" t="str">
        <f>StockValueR!E213</f>
        <v>9 MPH</v>
      </c>
      <c r="F195" s="427"/>
      <c r="G195" s="328"/>
      <c r="I195" s="429">
        <f>StockValueR!I213</f>
        <v>0</v>
      </c>
      <c r="J195" s="429">
        <f>StockValueR!J213</f>
        <v>0</v>
      </c>
      <c r="K195" s="429">
        <f>StockValueR!K213</f>
        <v>6.1112368172800769E-3</v>
      </c>
      <c r="L195" s="429">
        <f>StockValueR!L213</f>
        <v>5.9004694468920791E-3</v>
      </c>
      <c r="M195" s="429">
        <f>StockValueR!M213</f>
        <v>5.6969711262477704E-3</v>
      </c>
      <c r="N195" s="429">
        <f>StockValueR!N213</f>
        <v>5.5004911567495506E-3</v>
      </c>
      <c r="O195" s="429">
        <f>StockValueR!O213</f>
        <v>5.310787486017556E-3</v>
      </c>
      <c r="P195" s="429">
        <f>StockValueR!P213</f>
        <v>5.1276264096946156E-3</v>
      </c>
      <c r="Q195" s="429">
        <f>StockValueR!Q213</f>
        <v>4.9507822835354875E-3</v>
      </c>
      <c r="R195" s="429">
        <f>StockValueR!R213</f>
        <v>4.7800372454257275E-3</v>
      </c>
      <c r="S195" s="429">
        <f>StockValueR!S213</f>
        <v>4.6151809469876862E-3</v>
      </c>
      <c r="T195" s="429">
        <f>StockValueR!T213</f>
        <v>4.4560102944430323E-3</v>
      </c>
      <c r="U195" s="429">
        <f>StockValueR!U213</f>
        <v>4.3023291984125222E-3</v>
      </c>
      <c r="V195" s="429">
        <f>StockValueR!V213</f>
        <v>4.1539483323448098E-3</v>
      </c>
      <c r="W195" s="429">
        <f>StockValueR!W213</f>
        <v>4.0106848992766753E-3</v>
      </c>
      <c r="X195" s="429">
        <f>StockValueR!X213</f>
        <v>3.8723624066373499E-3</v>
      </c>
      <c r="Y195" s="429">
        <f>StockValueR!Y213</f>
        <v>3.7388104488194993E-3</v>
      </c>
      <c r="Z195" s="429">
        <f>StockValueR!Z213</f>
        <v>3.6053424618665156E-3</v>
      </c>
      <c r="AA195" s="429">
        <f>StockValueR!AA213</f>
        <v>3.47196148105689E-3</v>
      </c>
      <c r="AB195" s="429">
        <f>StockValueR!AB213</f>
        <v>3.338670773051557E-3</v>
      </c>
      <c r="AC195" s="429">
        <f>StockValueR!AC213</f>
        <v>3.2054738636756556E-3</v>
      </c>
      <c r="AD195" s="429">
        <f>StockValueR!AD213</f>
        <v>3.0723745703721255E-3</v>
      </c>
      <c r="AE195" s="429">
        <f>StockValueR!AE213</f>
        <v>2.9393770403600009E-3</v>
      </c>
      <c r="AF195" s="429">
        <f>StockValueR!AF213</f>
        <v>2.8064857958189169E-3</v>
      </c>
      <c r="AG195" s="429">
        <f>StockValueR!AG213</f>
        <v>2.6737057878093388E-3</v>
      </c>
      <c r="AH195" s="429">
        <f>StockValueR!AH213</f>
        <v>2.5410424611666278E-3</v>
      </c>
      <c r="AI195" s="429">
        <f>StockValueR!AI213</f>
        <v>2.4085018333381111E-3</v>
      </c>
      <c r="AJ195" s="429">
        <f>StockValueR!AJ213</f>
        <v>2.2760905911599753E-3</v>
      </c>
      <c r="AK195" s="429">
        <f>StockValueR!AK213</f>
        <v>2.1438162110419732E-3</v>
      </c>
      <c r="AL195" s="429">
        <f>StockValueR!AL213</f>
        <v>2.0116871101770856E-3</v>
      </c>
      <c r="AM195" s="429">
        <f>StockValueR!AM213</f>
        <v>4.938425773236675E-3</v>
      </c>
      <c r="AN195" s="429">
        <f>StockValueR!AN213</f>
        <v>4.938425773236675E-3</v>
      </c>
      <c r="AO195" s="429">
        <f>StockValueR!AO213</f>
        <v>4.938425773236675E-3</v>
      </c>
      <c r="AP195" s="429">
        <f>StockValueR!AP213</f>
        <v>4.938425773236675E-3</v>
      </c>
      <c r="AQ195" s="429">
        <f>StockValueR!AQ213</f>
        <v>4.938425773236675E-3</v>
      </c>
      <c r="AR195" s="429">
        <f>StockValueR!AR213</f>
        <v>4.938425773236675E-3</v>
      </c>
      <c r="AS195" s="429">
        <f>StockValueR!AS213</f>
        <v>4.938425773236675E-3</v>
      </c>
      <c r="AT195" s="429">
        <f>StockValueR!AT213</f>
        <v>4.938425773236675E-3</v>
      </c>
      <c r="AU195" s="429">
        <f>StockValueR!AU213</f>
        <v>4.938425773236675E-3</v>
      </c>
      <c r="AV195" s="429">
        <f>StockValueR!AV213</f>
        <v>4.938425773236675E-3</v>
      </c>
      <c r="AW195" s="429">
        <f>StockValueR!AW213</f>
        <v>4.938425773236675E-3</v>
      </c>
      <c r="AX195" s="429">
        <f>StockValueR!AX213</f>
        <v>4.938425773236675E-3</v>
      </c>
      <c r="AY195" s="429">
        <f>StockValueR!AY213</f>
        <v>4.938425773236675E-3</v>
      </c>
      <c r="AZ195" s="429">
        <f>StockValueR!AZ213</f>
        <v>4.938425773236675E-3</v>
      </c>
    </row>
    <row r="196" spans="1:52" x14ac:dyDescent="0.25">
      <c r="A196" s="422"/>
      <c r="B196" s="281"/>
      <c r="C196" s="281"/>
      <c r="D196" s="281"/>
      <c r="E196" s="180" t="str">
        <f>StockValueR!E214</f>
        <v>10 MPH</v>
      </c>
      <c r="F196" s="427"/>
      <c r="G196" s="328"/>
      <c r="I196" s="429">
        <f>StockValueR!I214</f>
        <v>0</v>
      </c>
      <c r="J196" s="429">
        <f>StockValueR!J214</f>
        <v>0</v>
      </c>
      <c r="K196" s="429">
        <f>StockValueR!K214</f>
        <v>5.5861743529902301E-3</v>
      </c>
      <c r="L196" s="429">
        <f>StockValueR!L214</f>
        <v>5.3935155976333003E-3</v>
      </c>
      <c r="M196" s="429">
        <f>StockValueR!M214</f>
        <v>5.2075013531115563E-3</v>
      </c>
      <c r="N196" s="429">
        <f>StockValueR!N214</f>
        <v>5.0279024602354399E-3</v>
      </c>
      <c r="O196" s="429">
        <f>StockValueR!O214</f>
        <v>4.8544976631713305E-3</v>
      </c>
      <c r="P196" s="429">
        <f>StockValueR!P214</f>
        <v>4.6870733368666786E-3</v>
      </c>
      <c r="Q196" s="429">
        <f>StockValueR!Q214</f>
        <v>4.5254232238758412E-3</v>
      </c>
      <c r="R196" s="429">
        <f>StockValueR!R214</f>
        <v>4.3693481802623947E-3</v>
      </c>
      <c r="S196" s="429">
        <f>StockValueR!S214</f>
        <v>4.2186559302648963E-3</v>
      </c>
      <c r="T196" s="429">
        <f>StockValueR!T214</f>
        <v>4.0731608294238527E-3</v>
      </c>
      <c r="U196" s="429">
        <f>StockValueR!U214</f>
        <v>3.9326836358780873E-3</v>
      </c>
      <c r="V196" s="429">
        <f>StockValueR!V214</f>
        <v>3.7970512895487492E-3</v>
      </c>
      <c r="W196" s="429">
        <f>StockValueR!W214</f>
        <v>3.6660966989389334E-3</v>
      </c>
      <c r="X196" s="429">
        <f>StockValueR!X214</f>
        <v>3.5396585352862639E-3</v>
      </c>
      <c r="Y196" s="429">
        <f>StockValueR!Y214</f>
        <v>3.4175810338148418E-3</v>
      </c>
      <c r="Z196" s="429">
        <f>StockValueR!Z214</f>
        <v>3.2955802886377268E-3</v>
      </c>
      <c r="AA196" s="429">
        <f>StockValueR!AA214</f>
        <v>3.1736590742497319E-3</v>
      </c>
      <c r="AB196" s="429">
        <f>StockValueR!AB214</f>
        <v>3.0518203766483044E-3</v>
      </c>
      <c r="AC196" s="429">
        <f>StockValueR!AC214</f>
        <v>2.9300674187283421E-3</v>
      </c>
      <c r="AD196" s="429">
        <f>StockValueR!AD214</f>
        <v>2.80840368994746E-3</v>
      </c>
      <c r="AE196" s="429">
        <f>StockValueR!AE214</f>
        <v>2.6868329812058138E-3</v>
      </c>
      <c r="AF196" s="429">
        <f>StockValueR!AF214</f>
        <v>2.5653594261484673E-3</v>
      </c>
      <c r="AG196" s="429">
        <f>StockValueR!AG214</f>
        <v>2.4439875504529245E-3</v>
      </c>
      <c r="AH196" s="429">
        <f>StockValueR!AH214</f>
        <v>2.3227223311476594E-3</v>
      </c>
      <c r="AI196" s="429">
        <f>StockValueR!AI214</f>
        <v>2.2015692686756985E-3</v>
      </c>
      <c r="AJ196" s="429">
        <f>StockValueR!AJ214</f>
        <v>2.0805344753566783E-3</v>
      </c>
      <c r="AK196" s="429">
        <f>StockValueR!AK214</f>
        <v>1.9596247852455809E-3</v>
      </c>
      <c r="AL196" s="429">
        <f>StockValueR!AL214</f>
        <v>1.83884789235083E-3</v>
      </c>
      <c r="AM196" s="429">
        <f>StockValueR!AM214</f>
        <v>4.52636487935704E-3</v>
      </c>
      <c r="AN196" s="429">
        <f>StockValueR!AN214</f>
        <v>4.52636487935704E-3</v>
      </c>
      <c r="AO196" s="429">
        <f>StockValueR!AO214</f>
        <v>4.52636487935704E-3</v>
      </c>
      <c r="AP196" s="429">
        <f>StockValueR!AP214</f>
        <v>4.52636487935704E-3</v>
      </c>
      <c r="AQ196" s="429">
        <f>StockValueR!AQ214</f>
        <v>4.52636487935704E-3</v>
      </c>
      <c r="AR196" s="429">
        <f>StockValueR!AR214</f>
        <v>4.52636487935704E-3</v>
      </c>
      <c r="AS196" s="429">
        <f>StockValueR!AS214</f>
        <v>4.52636487935704E-3</v>
      </c>
      <c r="AT196" s="429">
        <f>StockValueR!AT214</f>
        <v>4.52636487935704E-3</v>
      </c>
      <c r="AU196" s="429">
        <f>StockValueR!AU214</f>
        <v>4.52636487935704E-3</v>
      </c>
      <c r="AV196" s="429">
        <f>StockValueR!AV214</f>
        <v>4.52636487935704E-3</v>
      </c>
      <c r="AW196" s="429">
        <f>StockValueR!AW214</f>
        <v>4.52636487935704E-3</v>
      </c>
      <c r="AX196" s="429">
        <f>StockValueR!AX214</f>
        <v>4.52636487935704E-3</v>
      </c>
      <c r="AY196" s="429">
        <f>StockValueR!AY214</f>
        <v>4.52636487935704E-3</v>
      </c>
      <c r="AZ196" s="429">
        <f>StockValueR!AZ214</f>
        <v>4.52636487935704E-3</v>
      </c>
    </row>
    <row r="197" spans="1:52" x14ac:dyDescent="0.25">
      <c r="A197" s="422"/>
      <c r="B197" s="281"/>
      <c r="C197" s="281"/>
      <c r="D197" s="281"/>
      <c r="E197" s="180" t="str">
        <f>StockValueR!E215</f>
        <v>11 MPH</v>
      </c>
      <c r="F197" s="427"/>
      <c r="G197" s="328"/>
      <c r="I197" s="429">
        <f>StockValueR!I215</f>
        <v>0</v>
      </c>
      <c r="J197" s="429">
        <f>StockValueR!J215</f>
        <v>0</v>
      </c>
      <c r="K197" s="429">
        <f>StockValueR!K215</f>
        <v>5.4242840977920728E-3</v>
      </c>
      <c r="L197" s="429">
        <f>StockValueR!L215</f>
        <v>5.2372086939562416E-3</v>
      </c>
      <c r="M197" s="429">
        <f>StockValueR!M215</f>
        <v>5.0565852395554681E-3</v>
      </c>
      <c r="N197" s="429">
        <f>StockValueR!N215</f>
        <v>4.8821912165533934E-3</v>
      </c>
      <c r="O197" s="429">
        <f>StockValueR!O215</f>
        <v>4.7138117812262062E-3</v>
      </c>
      <c r="P197" s="429">
        <f>StockValueR!P215</f>
        <v>4.5512394994871395E-3</v>
      </c>
      <c r="Q197" s="429">
        <f>StockValueR!Q215</f>
        <v>4.3942740913392314E-3</v>
      </c>
      <c r="R197" s="429">
        <f>StockValueR!R215</f>
        <v>4.242722184141518E-3</v>
      </c>
      <c r="S197" s="429">
        <f>StockValueR!S215</f>
        <v>4.0963970743847136E-3</v>
      </c>
      <c r="T197" s="429">
        <f>StockValueR!T215</f>
        <v>3.9551184976828833E-3</v>
      </c>
      <c r="U197" s="429">
        <f>StockValueR!U215</f>
        <v>3.8187124066977594E-3</v>
      </c>
      <c r="V197" s="429">
        <f>StockValueR!V215</f>
        <v>3.6870107567221122E-3</v>
      </c>
      <c r="W197" s="429">
        <f>StockValueR!W215</f>
        <v>3.5598512986580329E-3</v>
      </c>
      <c r="X197" s="429">
        <f>StockValueR!X215</f>
        <v>3.4370773791350799E-3</v>
      </c>
      <c r="Y197" s="429">
        <f>StockValueR!Y215</f>
        <v>3.3185377475220493E-3</v>
      </c>
      <c r="Z197" s="429">
        <f>StockValueR!Z215</f>
        <v>3.2000726477657607E-3</v>
      </c>
      <c r="AA197" s="429">
        <f>StockValueR!AA215</f>
        <v>3.0816847739547166E-3</v>
      </c>
      <c r="AB197" s="429">
        <f>StockValueR!AB215</f>
        <v>2.9633770255505956E-3</v>
      </c>
      <c r="AC197" s="429">
        <f>StockValueR!AC215</f>
        <v>2.8451525320471161E-3</v>
      </c>
      <c r="AD197" s="429">
        <f>StockValueR!AD215</f>
        <v>2.727014681775585E-3</v>
      </c>
      <c r="AE197" s="429">
        <f>StockValueR!AE215</f>
        <v>2.6089671557738884E-3</v>
      </c>
      <c r="AF197" s="429">
        <f>StockValueR!AF215</f>
        <v>2.4910139678918945E-3</v>
      </c>
      <c r="AG197" s="429">
        <f>StockValueR!AG215</f>
        <v>2.3731595126506044E-3</v>
      </c>
      <c r="AH197" s="429">
        <f>StockValueR!AH215</f>
        <v>2.2554086228416038E-3</v>
      </c>
      <c r="AI197" s="429">
        <f>StockValueR!AI215</f>
        <v>2.1377666395022026E-3</v>
      </c>
      <c r="AJ197" s="429">
        <f>StockValueR!AJ215</f>
        <v>2.0202394978138163E-3</v>
      </c>
      <c r="AK197" s="429">
        <f>StockValueR!AK215</f>
        <v>1.9028338337769388E-3</v>
      </c>
      <c r="AL197" s="429">
        <f>StockValueR!AL215</f>
        <v>1.7855571184236042E-3</v>
      </c>
      <c r="AM197" s="429">
        <f>StockValueR!AM215</f>
        <v>4.3951884571519504E-3</v>
      </c>
      <c r="AN197" s="429">
        <f>StockValueR!AN215</f>
        <v>4.3951884571519504E-3</v>
      </c>
      <c r="AO197" s="429">
        <f>StockValueR!AO215</f>
        <v>4.3951884571519504E-3</v>
      </c>
      <c r="AP197" s="429">
        <f>StockValueR!AP215</f>
        <v>4.3951884571519504E-3</v>
      </c>
      <c r="AQ197" s="429">
        <f>StockValueR!AQ215</f>
        <v>4.3951884571519504E-3</v>
      </c>
      <c r="AR197" s="429">
        <f>StockValueR!AR215</f>
        <v>4.3951884571519504E-3</v>
      </c>
      <c r="AS197" s="429">
        <f>StockValueR!AS215</f>
        <v>4.3951884571519504E-3</v>
      </c>
      <c r="AT197" s="429">
        <f>StockValueR!AT215</f>
        <v>4.3951884571519504E-3</v>
      </c>
      <c r="AU197" s="429">
        <f>StockValueR!AU215</f>
        <v>4.3951884571519504E-3</v>
      </c>
      <c r="AV197" s="429">
        <f>StockValueR!AV215</f>
        <v>4.3951884571519504E-3</v>
      </c>
      <c r="AW197" s="429">
        <f>StockValueR!AW215</f>
        <v>4.3951884571519504E-3</v>
      </c>
      <c r="AX197" s="429">
        <f>StockValueR!AX215</f>
        <v>4.3951884571519504E-3</v>
      </c>
      <c r="AY197" s="429">
        <f>StockValueR!AY215</f>
        <v>4.3951884571519504E-3</v>
      </c>
      <c r="AZ197" s="429">
        <f>StockValueR!AZ215</f>
        <v>4.3951884571519504E-3</v>
      </c>
    </row>
    <row r="198" spans="1:52" x14ac:dyDescent="0.25">
      <c r="A198" s="422"/>
      <c r="B198" s="281"/>
      <c r="C198" s="281"/>
      <c r="D198" s="281"/>
      <c r="E198" s="180" t="str">
        <f>StockValueR!E216</f>
        <v>12 MPH</v>
      </c>
      <c r="F198" s="427"/>
      <c r="G198" s="328"/>
      <c r="I198" s="429">
        <f>StockValueR!I216</f>
        <v>0</v>
      </c>
      <c r="J198" s="429">
        <f>StockValueR!J216</f>
        <v>0</v>
      </c>
      <c r="K198" s="429">
        <f>StockValueR!K216</f>
        <v>5.2670855068836448E-3</v>
      </c>
      <c r="L198" s="429">
        <f>StockValueR!L216</f>
        <v>5.0854316461208596E-3</v>
      </c>
      <c r="M198" s="429">
        <f>StockValueR!M216</f>
        <v>4.9100427539231183E-3</v>
      </c>
      <c r="N198" s="429">
        <f>StockValueR!N216</f>
        <v>4.740702760943169E-3</v>
      </c>
      <c r="O198" s="429">
        <f>StockValueR!O216</f>
        <v>4.5772030497407126E-3</v>
      </c>
      <c r="P198" s="429">
        <f>StockValueR!P216</f>
        <v>4.4193421977773385E-3</v>
      </c>
      <c r="Q198" s="429">
        <f>StockValueR!Q216</f>
        <v>4.2669257292751728E-3</v>
      </c>
      <c r="R198" s="429">
        <f>StockValueR!R216</f>
        <v>4.1197658756335518E-3</v>
      </c>
      <c r="S198" s="429">
        <f>StockValueR!S216</f>
        <v>3.9776813441085648E-3</v>
      </c>
      <c r="T198" s="429">
        <f>StockValueR!T216</f>
        <v>3.8404970944704879E-3</v>
      </c>
      <c r="U198" s="429">
        <f>StockValueR!U216</f>
        <v>3.7080441233639703E-3</v>
      </c>
      <c r="V198" s="429">
        <f>StockValueR!V216</f>
        <v>3.5801592561053113E-3</v>
      </c>
      <c r="W198" s="429">
        <f>StockValueR!W216</f>
        <v>3.4566849456603415E-3</v>
      </c>
      <c r="X198" s="429">
        <f>StockValueR!X216</f>
        <v>3.3374690785552491E-3</v>
      </c>
      <c r="Y198" s="429">
        <f>StockValueR!Y216</f>
        <v>3.2223647874812509E-3</v>
      </c>
      <c r="Z198" s="429">
        <f>StockValueR!Z216</f>
        <v>3.1073328682917939E-3</v>
      </c>
      <c r="AA198" s="429">
        <f>StockValueR!AA216</f>
        <v>2.9923759369992874E-3</v>
      </c>
      <c r="AB198" s="429">
        <f>StockValueR!AB216</f>
        <v>2.877496809037493E-3</v>
      </c>
      <c r="AC198" s="429">
        <f>StockValueR!AC216</f>
        <v>2.7626985232057639E-3</v>
      </c>
      <c r="AD198" s="429">
        <f>StockValueR!AD216</f>
        <v>2.6479843696397935E-3</v>
      </c>
      <c r="AE198" s="429">
        <f>StockValueR!AE216</f>
        <v>2.5333579226990638E-3</v>
      </c>
      <c r="AF198" s="429">
        <f>StockValueR!AF216</f>
        <v>2.4188230799099741E-3</v>
      </c>
      <c r="AG198" s="429">
        <f>StockValueR!AG216</f>
        <v>2.3043841084380082E-3</v>
      </c>
      <c r="AH198" s="429">
        <f>StockValueR!AH216</f>
        <v>2.1900457010179228E-3</v>
      </c>
      <c r="AI198" s="429">
        <f>StockValueR!AI216</f>
        <v>2.0758130439009728E-3</v>
      </c>
      <c r="AJ198" s="429">
        <f>StockValueR!AJ216</f>
        <v>1.9616919002639109E-3</v>
      </c>
      <c r="AK198" s="429">
        <f>StockValueR!AK216</f>
        <v>1.8476887137924649E-3</v>
      </c>
      <c r="AL198" s="429">
        <f>StockValueR!AL216</f>
        <v>1.7338107390042524E-3</v>
      </c>
      <c r="AM198" s="429">
        <f>StockValueR!AM216</f>
        <v>4.2678135962882814E-3</v>
      </c>
      <c r="AN198" s="429">
        <f>StockValueR!AN216</f>
        <v>4.2678135962882814E-3</v>
      </c>
      <c r="AO198" s="429">
        <f>StockValueR!AO216</f>
        <v>4.2678135962882814E-3</v>
      </c>
      <c r="AP198" s="429">
        <f>StockValueR!AP216</f>
        <v>4.2678135962882814E-3</v>
      </c>
      <c r="AQ198" s="429">
        <f>StockValueR!AQ216</f>
        <v>4.2678135962882814E-3</v>
      </c>
      <c r="AR198" s="429">
        <f>StockValueR!AR216</f>
        <v>4.2678135962882814E-3</v>
      </c>
      <c r="AS198" s="429">
        <f>StockValueR!AS216</f>
        <v>4.2678135962882814E-3</v>
      </c>
      <c r="AT198" s="429">
        <f>StockValueR!AT216</f>
        <v>4.2678135962882814E-3</v>
      </c>
      <c r="AU198" s="429">
        <f>StockValueR!AU216</f>
        <v>4.2678135962882814E-3</v>
      </c>
      <c r="AV198" s="429">
        <f>StockValueR!AV216</f>
        <v>4.2678135962882814E-3</v>
      </c>
      <c r="AW198" s="429">
        <f>StockValueR!AW216</f>
        <v>4.2678135962882814E-3</v>
      </c>
      <c r="AX198" s="429">
        <f>StockValueR!AX216</f>
        <v>4.2678135962882814E-3</v>
      </c>
      <c r="AY198" s="429">
        <f>StockValueR!AY216</f>
        <v>4.2678135962882814E-3</v>
      </c>
      <c r="AZ198" s="429">
        <f>StockValueR!AZ216</f>
        <v>4.2678135962882814E-3</v>
      </c>
    </row>
    <row r="199" spans="1:52" x14ac:dyDescent="0.25">
      <c r="A199" s="422"/>
      <c r="B199" s="281"/>
      <c r="C199" s="281"/>
      <c r="D199" s="281"/>
      <c r="E199" s="180" t="str">
        <f>StockValueR!E217</f>
        <v>13 MPH</v>
      </c>
      <c r="F199" s="427"/>
      <c r="G199" s="328"/>
      <c r="I199" s="429">
        <f>StockValueR!I217</f>
        <v>0</v>
      </c>
      <c r="J199" s="429">
        <f>StockValueR!J217</f>
        <v>0</v>
      </c>
      <c r="K199" s="429">
        <f>StockValueR!K217</f>
        <v>5.1144426133793502E-3</v>
      </c>
      <c r="L199" s="429">
        <f>StockValueR!L217</f>
        <v>4.9380531765350335E-3</v>
      </c>
      <c r="M199" s="429">
        <f>StockValueR!M217</f>
        <v>4.7677471461891816E-3</v>
      </c>
      <c r="N199" s="429">
        <f>StockValueR!N217</f>
        <v>4.6033147147972629E-3</v>
      </c>
      <c r="O199" s="429">
        <f>StockValueR!O217</f>
        <v>4.4445533107615393E-3</v>
      </c>
      <c r="P199" s="429">
        <f>StockValueR!P217</f>
        <v>4.2912673488741376E-3</v>
      </c>
      <c r="Q199" s="429">
        <f>StockValueR!Q217</f>
        <v>4.1432679893669694E-3</v>
      </c>
      <c r="R199" s="429">
        <f>StockValueR!R217</f>
        <v>4.0003729052716505E-3</v>
      </c>
      <c r="S199" s="429">
        <f>StockValueR!S217</f>
        <v>3.8624060578028329E-3</v>
      </c>
      <c r="T199" s="429">
        <f>StockValueR!T217</f>
        <v>3.7291974794882239E-3</v>
      </c>
      <c r="U199" s="429">
        <f>StockValueR!U217</f>
        <v>3.6005830647781265E-3</v>
      </c>
      <c r="V199" s="429">
        <f>StockValueR!V217</f>
        <v>3.4764043678765393E-3</v>
      </c>
      <c r="W199" s="429">
        <f>StockValueR!W217</f>
        <v>3.3565084075447651E-3</v>
      </c>
      <c r="X199" s="429">
        <f>StockValueR!X217</f>
        <v>3.2407474786370423E-3</v>
      </c>
      <c r="Y199" s="429">
        <f>StockValueR!Y217</f>
        <v>3.1289789701360315E-3</v>
      </c>
      <c r="Z199" s="429">
        <f>StockValueR!Z217</f>
        <v>3.0172807361444854E-3</v>
      </c>
      <c r="AA199" s="429">
        <f>StockValueR!AA217</f>
        <v>2.9056553168614061E-3</v>
      </c>
      <c r="AB199" s="429">
        <f>StockValueR!AB217</f>
        <v>2.7941054461278116E-3</v>
      </c>
      <c r="AC199" s="429">
        <f>StockValueR!AC217</f>
        <v>2.6826340746770598E-3</v>
      </c>
      <c r="AD199" s="429">
        <f>StockValueR!AD217</f>
        <v>2.5712443972949906E-3</v>
      </c>
      <c r="AE199" s="429">
        <f>StockValueR!AE217</f>
        <v>2.459939884754278E-3</v>
      </c>
      <c r="AF199" s="429">
        <f>StockValueR!AF217</f>
        <v>2.3487243216289678E-3</v>
      </c>
      <c r="AG199" s="429">
        <f>StockValueR!AG217</f>
        <v>2.2376018514198553E-3</v>
      </c>
      <c r="AH199" s="429">
        <f>StockValueR!AH217</f>
        <v>2.1265770308637891E-3</v>
      </c>
      <c r="AI199" s="429">
        <f>StockValueR!AI217</f>
        <v>2.0156548959117493E-3</v>
      </c>
      <c r="AJ199" s="429">
        <f>StockValueR!AJ217</f>
        <v>1.9048410427206111E-3</v>
      </c>
      <c r="AK199" s="429">
        <f>StockValueR!AK217</f>
        <v>1.7941417282347192E-3</v>
      </c>
      <c r="AL199" s="429">
        <f>StockValueR!AL217</f>
        <v>1.6835639967319753E-3</v>
      </c>
      <c r="AM199" s="429">
        <f>StockValueR!AM217</f>
        <v>4.1441301255295444E-3</v>
      </c>
      <c r="AN199" s="429">
        <f>StockValueR!AN217</f>
        <v>4.1441301255295444E-3</v>
      </c>
      <c r="AO199" s="429">
        <f>StockValueR!AO217</f>
        <v>4.1441301255295444E-3</v>
      </c>
      <c r="AP199" s="429">
        <f>StockValueR!AP217</f>
        <v>4.1441301255295444E-3</v>
      </c>
      <c r="AQ199" s="429">
        <f>StockValueR!AQ217</f>
        <v>4.1441301255295444E-3</v>
      </c>
      <c r="AR199" s="429">
        <f>StockValueR!AR217</f>
        <v>4.1441301255295444E-3</v>
      </c>
      <c r="AS199" s="429">
        <f>StockValueR!AS217</f>
        <v>4.1441301255295444E-3</v>
      </c>
      <c r="AT199" s="429">
        <f>StockValueR!AT217</f>
        <v>4.1441301255295444E-3</v>
      </c>
      <c r="AU199" s="429">
        <f>StockValueR!AU217</f>
        <v>4.1441301255295444E-3</v>
      </c>
      <c r="AV199" s="429">
        <f>StockValueR!AV217</f>
        <v>4.1441301255295444E-3</v>
      </c>
      <c r="AW199" s="429">
        <f>StockValueR!AW217</f>
        <v>4.1441301255295444E-3</v>
      </c>
      <c r="AX199" s="429">
        <f>StockValueR!AX217</f>
        <v>4.1441301255295444E-3</v>
      </c>
      <c r="AY199" s="429">
        <f>StockValueR!AY217</f>
        <v>4.1441301255295444E-3</v>
      </c>
      <c r="AZ199" s="429">
        <f>StockValueR!AZ217</f>
        <v>4.1441301255295444E-3</v>
      </c>
    </row>
    <row r="200" spans="1:52" x14ac:dyDescent="0.25">
      <c r="A200" s="422"/>
      <c r="B200" s="281"/>
      <c r="C200" s="281"/>
      <c r="D200" s="281"/>
      <c r="E200" s="180" t="str">
        <f>StockValueR!E218</f>
        <v>14 MPH</v>
      </c>
      <c r="F200" s="427"/>
      <c r="G200" s="328"/>
      <c r="I200" s="429">
        <f>StockValueR!I218</f>
        <v>0</v>
      </c>
      <c r="J200" s="429">
        <f>StockValueR!J218</f>
        <v>0</v>
      </c>
      <c r="K200" s="429">
        <f>StockValueR!K218</f>
        <v>4.9662233907850706E-3</v>
      </c>
      <c r="L200" s="429">
        <f>StockValueR!L218</f>
        <v>4.794945812099943E-3</v>
      </c>
      <c r="M200" s="429">
        <f>StockValueR!M218</f>
        <v>4.6295753396103758E-3</v>
      </c>
      <c r="N200" s="429">
        <f>StockValueR!N218</f>
        <v>4.4699082461042393E-3</v>
      </c>
      <c r="O200" s="429">
        <f>StockValueR!O218</f>
        <v>4.315747830614676E-3</v>
      </c>
      <c r="P200" s="429">
        <f>StockValueR!P218</f>
        <v>4.1669041760954576E-3</v>
      </c>
      <c r="Q200" s="429">
        <f>StockValueR!Q218</f>
        <v>4.0231939154537688E-3</v>
      </c>
      <c r="R200" s="429">
        <f>StockValueR!R218</f>
        <v>3.8844400056521539E-3</v>
      </c>
      <c r="S200" s="429">
        <f>StockValueR!S218</f>
        <v>3.7504715096013611E-3</v>
      </c>
      <c r="T200" s="429">
        <f>StockValueR!T218</f>
        <v>3.6211233855753646E-3</v>
      </c>
      <c r="U200" s="429">
        <f>StockValueR!U218</f>
        <v>3.4962362838891494E-3</v>
      </c>
      <c r="V200" s="429">
        <f>StockValueR!V218</f>
        <v>3.3756563505887758E-3</v>
      </c>
      <c r="W200" s="429">
        <f>StockValueR!W218</f>
        <v>3.259235037911876E-3</v>
      </c>
      <c r="X200" s="429">
        <f>StockValueR!X218</f>
        <v>3.1468289212850868E-3</v>
      </c>
      <c r="Y200" s="429">
        <f>StockValueR!Y218</f>
        <v>3.0382995226329586E-3</v>
      </c>
      <c r="Z200" s="429">
        <f>StockValueR!Z218</f>
        <v>2.9298383618982463E-3</v>
      </c>
      <c r="AA200" s="429">
        <f>StockValueR!AA218</f>
        <v>2.8214479056636555E-3</v>
      </c>
      <c r="AB200" s="429">
        <f>StockValueR!AB218</f>
        <v>2.7131308085420621E-3</v>
      </c>
      <c r="AC200" s="429">
        <f>StockValueR!AC218</f>
        <v>2.6048899357530271E-3</v>
      </c>
      <c r="AD200" s="429">
        <f>StockValueR!AD218</f>
        <v>2.4967283894958251E-3</v>
      </c>
      <c r="AE200" s="429">
        <f>StockValueR!AE218</f>
        <v>2.3886495399583229E-3</v>
      </c>
      <c r="AF200" s="429">
        <f>StockValueR!AF218</f>
        <v>2.2806570620356298E-3</v>
      </c>
      <c r="AG200" s="429">
        <f>StockValueR!AG218</f>
        <v>2.1727549791477211E-3</v>
      </c>
      <c r="AH200" s="429">
        <f>StockValueR!AH218</f>
        <v>2.0649477159748273E-3</v>
      </c>
      <c r="AI200" s="429">
        <f>StockValueR!AI218</f>
        <v>1.9572401625234342E-3</v>
      </c>
      <c r="AJ200" s="429">
        <f>StockValueR!AJ218</f>
        <v>1.8496377527708633E-3</v>
      </c>
      <c r="AK200" s="429">
        <f>StockValueR!AK218</f>
        <v>1.7421465623319392E-3</v>
      </c>
      <c r="AL200" s="429">
        <f>StockValueR!AL218</f>
        <v>1.6347734313377042E-3</v>
      </c>
      <c r="AM200" s="429">
        <f>StockValueR!AM218</f>
        <v>4.0240310664593198E-3</v>
      </c>
      <c r="AN200" s="429">
        <f>StockValueR!AN218</f>
        <v>4.0240310664593198E-3</v>
      </c>
      <c r="AO200" s="429">
        <f>StockValueR!AO218</f>
        <v>4.0240310664593198E-3</v>
      </c>
      <c r="AP200" s="429">
        <f>StockValueR!AP218</f>
        <v>4.0240310664593198E-3</v>
      </c>
      <c r="AQ200" s="429">
        <f>StockValueR!AQ218</f>
        <v>4.0240310664593198E-3</v>
      </c>
      <c r="AR200" s="429">
        <f>StockValueR!AR218</f>
        <v>4.0240310664593198E-3</v>
      </c>
      <c r="AS200" s="429">
        <f>StockValueR!AS218</f>
        <v>4.0240310664593198E-3</v>
      </c>
      <c r="AT200" s="429">
        <f>StockValueR!AT218</f>
        <v>4.0240310664593198E-3</v>
      </c>
      <c r="AU200" s="429">
        <f>StockValueR!AU218</f>
        <v>4.0240310664593198E-3</v>
      </c>
      <c r="AV200" s="429">
        <f>StockValueR!AV218</f>
        <v>4.0240310664593198E-3</v>
      </c>
      <c r="AW200" s="429">
        <f>StockValueR!AW218</f>
        <v>4.0240310664593198E-3</v>
      </c>
      <c r="AX200" s="429">
        <f>StockValueR!AX218</f>
        <v>4.0240310664593198E-3</v>
      </c>
      <c r="AY200" s="429">
        <f>StockValueR!AY218</f>
        <v>4.0240310664593198E-3</v>
      </c>
      <c r="AZ200" s="429">
        <f>StockValueR!AZ218</f>
        <v>4.0240310664593198E-3</v>
      </c>
    </row>
    <row r="201" spans="1:52" x14ac:dyDescent="0.25">
      <c r="A201" s="422"/>
      <c r="B201" s="281"/>
      <c r="C201" s="281"/>
      <c r="D201" s="281"/>
      <c r="E201" s="180" t="str">
        <f>StockValueR!E219</f>
        <v>15 MPH</v>
      </c>
      <c r="F201" s="427"/>
      <c r="G201" s="328"/>
      <c r="I201" s="429">
        <f>StockValueR!I219</f>
        <v>0</v>
      </c>
      <c r="J201" s="429">
        <f>StockValueR!J219</f>
        <v>0</v>
      </c>
      <c r="K201" s="429">
        <f>StockValueR!K219</f>
        <v>4.5770245560244104E-3</v>
      </c>
      <c r="L201" s="429">
        <f>StockValueR!L219</f>
        <v>4.4191698600409696E-3</v>
      </c>
      <c r="M201" s="429">
        <f>StockValueR!M219</f>
        <v>4.2667593352082442E-3</v>
      </c>
      <c r="N201" s="429">
        <f>StockValueR!N219</f>
        <v>4.1196052202478409E-3</v>
      </c>
      <c r="O201" s="429">
        <f>StockValueR!O219</f>
        <v>3.9775262294855836E-3</v>
      </c>
      <c r="P201" s="429">
        <f>StockValueR!P219</f>
        <v>3.8403473295176589E-3</v>
      </c>
      <c r="Q201" s="429">
        <f>StockValueR!Q219</f>
        <v>3.7078995235792114E-3</v>
      </c>
      <c r="R201" s="429">
        <f>StockValueR!R219</f>
        <v>3.5800196433497422E-3</v>
      </c>
      <c r="S201" s="429">
        <f>StockValueR!S219</f>
        <v>3.4565501479388232E-3</v>
      </c>
      <c r="T201" s="429">
        <f>StockValueR!T219</f>
        <v>3.3373389298044956E-3</v>
      </c>
      <c r="U201" s="429">
        <f>StockValueR!U219</f>
        <v>3.222239127365249E-3</v>
      </c>
      <c r="V201" s="429">
        <f>StockValueR!V219</f>
        <v>3.111108944074732E-3</v>
      </c>
      <c r="W201" s="429">
        <f>StockValueR!W219</f>
        <v>3.0038114737363053E-3</v>
      </c>
      <c r="X201" s="429">
        <f>StockValueR!X219</f>
        <v>2.9002145318422303E-3</v>
      </c>
      <c r="Y201" s="429">
        <f>StockValueR!Y219</f>
        <v>2.8001904927297187E-3</v>
      </c>
      <c r="Z201" s="429">
        <f>StockValueR!Z219</f>
        <v>2.7002293437852669E-3</v>
      </c>
      <c r="AA201" s="429">
        <f>StockValueR!AA219</f>
        <v>2.6003333582875249E-3</v>
      </c>
      <c r="AB201" s="429">
        <f>StockValueR!AB219</f>
        <v>2.5005049828095457E-3</v>
      </c>
      <c r="AC201" s="429">
        <f>StockValueR!AC219</f>
        <v>2.4007468580259945E-3</v>
      </c>
      <c r="AD201" s="429">
        <f>StockValueR!AD219</f>
        <v>2.3010618430193449E-3</v>
      </c>
      <c r="AE201" s="429">
        <f>StockValueR!AE219</f>
        <v>2.201453043858618E-3</v>
      </c>
      <c r="AF201" s="429">
        <f>StockValueR!AF219</f>
        <v>2.1019238474404216E-3</v>
      </c>
      <c r="AG201" s="429">
        <f>StockValueR!AG219</f>
        <v>2.0024779618726223E-3</v>
      </c>
      <c r="AH201" s="429">
        <f>StockValueR!AH219</f>
        <v>1.9031194650769073E-3</v>
      </c>
      <c r="AI201" s="429">
        <f>StockValueR!AI219</f>
        <v>1.8038528638339843E-3</v>
      </c>
      <c r="AJ201" s="429">
        <f>StockValueR!AJ219</f>
        <v>1.7046831662648502E-3</v>
      </c>
      <c r="AK201" s="429">
        <f>StockValueR!AK219</f>
        <v>1.6056159718434012E-3</v>
      </c>
      <c r="AL201" s="429">
        <f>StockValueR!AL219</f>
        <v>1.5066575846452472E-3</v>
      </c>
      <c r="AM201" s="429">
        <f>StockValueR!AM219</f>
        <v>3.70776788593708E-3</v>
      </c>
      <c r="AN201" s="429">
        <f>StockValueR!AN219</f>
        <v>3.70776788593708E-3</v>
      </c>
      <c r="AO201" s="429">
        <f>StockValueR!AO219</f>
        <v>3.70776788593708E-3</v>
      </c>
      <c r="AP201" s="429">
        <f>StockValueR!AP219</f>
        <v>3.70776788593708E-3</v>
      </c>
      <c r="AQ201" s="429">
        <f>StockValueR!AQ219</f>
        <v>3.70776788593708E-3</v>
      </c>
      <c r="AR201" s="429">
        <f>StockValueR!AR219</f>
        <v>3.70776788593708E-3</v>
      </c>
      <c r="AS201" s="429">
        <f>StockValueR!AS219</f>
        <v>3.70776788593708E-3</v>
      </c>
      <c r="AT201" s="429">
        <f>StockValueR!AT219</f>
        <v>3.70776788593708E-3</v>
      </c>
      <c r="AU201" s="429">
        <f>StockValueR!AU219</f>
        <v>3.70776788593708E-3</v>
      </c>
      <c r="AV201" s="429">
        <f>StockValueR!AV219</f>
        <v>3.70776788593708E-3</v>
      </c>
      <c r="AW201" s="429">
        <f>StockValueR!AW219</f>
        <v>3.70776788593708E-3</v>
      </c>
      <c r="AX201" s="429">
        <f>StockValueR!AX219</f>
        <v>3.70776788593708E-3</v>
      </c>
      <c r="AY201" s="429">
        <f>StockValueR!AY219</f>
        <v>3.70776788593708E-3</v>
      </c>
      <c r="AZ201" s="429">
        <f>StockValueR!AZ219</f>
        <v>3.70776788593708E-3</v>
      </c>
    </row>
    <row r="202" spans="1:52" x14ac:dyDescent="0.25">
      <c r="A202" s="422"/>
      <c r="B202" s="281"/>
      <c r="C202" s="281"/>
      <c r="D202" s="281"/>
      <c r="E202" s="180" t="str">
        <f>StockValueR!E220</f>
        <v>16 MPH</v>
      </c>
      <c r="F202" s="427"/>
      <c r="G202" s="328"/>
      <c r="I202" s="429">
        <f>StockValueR!I220</f>
        <v>0</v>
      </c>
      <c r="J202" s="429">
        <f>StockValueR!J220</f>
        <v>0</v>
      </c>
      <c r="K202" s="429">
        <f>StockValueR!K220</f>
        <v>4.4443799898865157E-3</v>
      </c>
      <c r="L202" s="429">
        <f>StockValueR!L220</f>
        <v>4.2911000055755287E-3</v>
      </c>
      <c r="M202" s="429">
        <f>StockValueR!M220</f>
        <v>4.1431064174871505E-3</v>
      </c>
      <c r="N202" s="429">
        <f>StockValueR!N220</f>
        <v>4.0002169057630653E-3</v>
      </c>
      <c r="O202" s="429">
        <f>StockValueR!O220</f>
        <v>3.862255438482775E-3</v>
      </c>
      <c r="P202" s="429">
        <f>StockValueR!P220</f>
        <v>3.7290520548020787E-3</v>
      </c>
      <c r="Q202" s="429">
        <f>StockValueR!Q220</f>
        <v>3.6004426555707784E-3</v>
      </c>
      <c r="R202" s="429">
        <f>StockValueR!R220</f>
        <v>3.4762688011716661E-3</v>
      </c>
      <c r="S202" s="429">
        <f>StockValueR!S220</f>
        <v>3.3563775163317367E-3</v>
      </c>
      <c r="T202" s="429">
        <f>StockValueR!T220</f>
        <v>3.2406211016651741E-3</v>
      </c>
      <c r="U202" s="429">
        <f>StockValueR!U220</f>
        <v>3.1288569517159311E-3</v>
      </c>
      <c r="V202" s="429">
        <f>StockValueR!V220</f>
        <v>3.0209473792757523E-3</v>
      </c>
      <c r="W202" s="429">
        <f>StockValueR!W220</f>
        <v>2.9167594457611998E-3</v>
      </c>
      <c r="X202" s="429">
        <f>StockValueR!X220</f>
        <v>2.8161647974407227E-3</v>
      </c>
      <c r="Y202" s="429">
        <f>StockValueR!Y220</f>
        <v>2.7190395073100086E-3</v>
      </c>
      <c r="Z202" s="429">
        <f>StockValueR!Z220</f>
        <v>2.621975284757383E-3</v>
      </c>
      <c r="AA202" s="429">
        <f>StockValueR!AA220</f>
        <v>2.5249743371806902E-3</v>
      </c>
      <c r="AB202" s="429">
        <f>StockValueR!AB220</f>
        <v>2.4280390402500172E-3</v>
      </c>
      <c r="AC202" s="429">
        <f>StockValueR!AC220</f>
        <v>2.3311719581118953E-3</v>
      </c>
      <c r="AD202" s="429">
        <f>StockValueR!AD220</f>
        <v>2.2343758669910929E-3</v>
      </c>
      <c r="AE202" s="429">
        <f>StockValueR!AE220</f>
        <v>2.1376537829411249E-3</v>
      </c>
      <c r="AF202" s="429">
        <f>StockValueR!AF220</f>
        <v>2.0410089947045643E-3</v>
      </c>
      <c r="AG202" s="429">
        <f>StockValueR!AG220</f>
        <v>1.9444451029263716E-3</v>
      </c>
      <c r="AH202" s="429">
        <f>StockValueR!AH220</f>
        <v>1.8479660673479303E-3</v>
      </c>
      <c r="AI202" s="429">
        <f>StockValueR!AI220</f>
        <v>1.751576264141085E-3</v>
      </c>
      <c r="AJ202" s="429">
        <f>StockValueR!AJ220</f>
        <v>1.6552805562888666E-3</v>
      </c>
      <c r="AK202" s="429">
        <f>StockValueR!AK220</f>
        <v>1.5590843809894879E-3</v>
      </c>
      <c r="AL202" s="429">
        <f>StockValueR!AL220</f>
        <v>1.4629938596231497E-3</v>
      </c>
      <c r="AM202" s="429">
        <f>StockValueR!AM220</f>
        <v>3.6003148328563831E-3</v>
      </c>
      <c r="AN202" s="429">
        <f>StockValueR!AN220</f>
        <v>3.6003148328563831E-3</v>
      </c>
      <c r="AO202" s="429">
        <f>StockValueR!AO220</f>
        <v>3.6003148328563831E-3</v>
      </c>
      <c r="AP202" s="429">
        <f>StockValueR!AP220</f>
        <v>3.6003148328563831E-3</v>
      </c>
      <c r="AQ202" s="429">
        <f>StockValueR!AQ220</f>
        <v>3.6003148328563831E-3</v>
      </c>
      <c r="AR202" s="429">
        <f>StockValueR!AR220</f>
        <v>3.6003148328563831E-3</v>
      </c>
      <c r="AS202" s="429">
        <f>StockValueR!AS220</f>
        <v>3.6003148328563831E-3</v>
      </c>
      <c r="AT202" s="429">
        <f>StockValueR!AT220</f>
        <v>3.6003148328563831E-3</v>
      </c>
      <c r="AU202" s="429">
        <f>StockValueR!AU220</f>
        <v>3.6003148328563831E-3</v>
      </c>
      <c r="AV202" s="429">
        <f>StockValueR!AV220</f>
        <v>3.6003148328563831E-3</v>
      </c>
      <c r="AW202" s="429">
        <f>StockValueR!AW220</f>
        <v>3.6003148328563831E-3</v>
      </c>
      <c r="AX202" s="429">
        <f>StockValueR!AX220</f>
        <v>3.6003148328563831E-3</v>
      </c>
      <c r="AY202" s="429">
        <f>StockValueR!AY220</f>
        <v>3.6003148328563831E-3</v>
      </c>
      <c r="AZ202" s="429">
        <f>StockValueR!AZ220</f>
        <v>3.6003148328563831E-3</v>
      </c>
    </row>
    <row r="203" spans="1:52" x14ac:dyDescent="0.25">
      <c r="A203" s="422"/>
      <c r="B203" s="281"/>
      <c r="C203" s="281"/>
      <c r="D203" s="281"/>
      <c r="E203" s="180" t="str">
        <f>StockValueR!E221</f>
        <v>17 MPH</v>
      </c>
      <c r="F203" s="427"/>
      <c r="G203" s="328"/>
      <c r="I203" s="429">
        <f>StockValueR!I221</f>
        <v>0</v>
      </c>
      <c r="J203" s="429">
        <f>StockValueR!J221</f>
        <v>0</v>
      </c>
      <c r="K203" s="429">
        <f>StockValueR!K221</f>
        <v>4.3155795326692845E-3</v>
      </c>
      <c r="L203" s="429">
        <f>StockValueR!L221</f>
        <v>4.1667416824931894E-3</v>
      </c>
      <c r="M203" s="429">
        <f>StockValueR!M221</f>
        <v>4.0230370260115542E-3</v>
      </c>
      <c r="N203" s="429">
        <f>StockValueR!N221</f>
        <v>3.88428852709094E-3</v>
      </c>
      <c r="O203" s="429">
        <f>StockValueR!O221</f>
        <v>3.7503252553079962E-3</v>
      </c>
      <c r="P203" s="429">
        <f>StockValueR!P221</f>
        <v>3.6209821753727038E-3</v>
      </c>
      <c r="Q203" s="429">
        <f>StockValueR!Q221</f>
        <v>3.4960999438140863E-3</v>
      </c>
      <c r="R203" s="429">
        <f>StockValueR!R221</f>
        <v>3.3755247126779323E-3</v>
      </c>
      <c r="S203" s="429">
        <f>StockValueR!S221</f>
        <v>3.2591079399946783E-3</v>
      </c>
      <c r="T203" s="429">
        <f>StockValueR!T221</f>
        <v>3.1467062067839784E-3</v>
      </c>
      <c r="U203" s="429">
        <f>StockValueR!U221</f>
        <v>3.0381810403705073E-3</v>
      </c>
      <c r="V203" s="429">
        <f>StockValueR!V221</f>
        <v>2.9333987437933375E-3</v>
      </c>
      <c r="W203" s="429">
        <f>StockValueR!W221</f>
        <v>2.8322302310987259E-3</v>
      </c>
      <c r="X203" s="429">
        <f>StockValueR!X221</f>
        <v>2.7345508683134121E-3</v>
      </c>
      <c r="Y203" s="429">
        <f>StockValueR!Y221</f>
        <v>2.6402403199025011E-3</v>
      </c>
      <c r="Z203" s="429">
        <f>StockValueR!Z221</f>
        <v>2.5459890692993178E-3</v>
      </c>
      <c r="AA203" s="429">
        <f>StockValueR!AA221</f>
        <v>2.4517992599301618E-3</v>
      </c>
      <c r="AB203" s="429">
        <f>StockValueR!AB221</f>
        <v>2.3576731986169586E-3</v>
      </c>
      <c r="AC203" s="429">
        <f>StockValueR!AC221</f>
        <v>2.263613375195931E-3</v>
      </c>
      <c r="AD203" s="429">
        <f>StockValueR!AD221</f>
        <v>2.1696224854354019E-3</v>
      </c>
      <c r="AE203" s="429">
        <f>StockValueR!AE221</f>
        <v>2.0757034579820767E-3</v>
      </c>
      <c r="AF203" s="429">
        <f>StockValueR!AF221</f>
        <v>1.9818594862690488E-3</v>
      </c>
      <c r="AG203" s="429">
        <f>StockValueR!AG221</f>
        <v>1.8880940665927035E-3</v>
      </c>
      <c r="AH203" s="429">
        <f>StockValueR!AH221</f>
        <v>1.7944110439390476E-3</v>
      </c>
      <c r="AI203" s="429">
        <f>StockValueR!AI221</f>
        <v>1.7008146676561764E-3</v>
      </c>
      <c r="AJ203" s="429">
        <f>StockValueR!AJ221</f>
        <v>1.6073096597953283E-3</v>
      </c>
      <c r="AK203" s="429">
        <f>StockValueR!AK221</f>
        <v>1.5139012999818675E-3</v>
      </c>
      <c r="AL203" s="429">
        <f>StockValueR!AL221</f>
        <v>1.4205955321951939E-3</v>
      </c>
      <c r="AM203" s="429">
        <f>StockValueR!AM221</f>
        <v>3.4959758254688258E-3</v>
      </c>
      <c r="AN203" s="429">
        <f>StockValueR!AN221</f>
        <v>3.4959758254688258E-3</v>
      </c>
      <c r="AO203" s="429">
        <f>StockValueR!AO221</f>
        <v>3.4959758254688258E-3</v>
      </c>
      <c r="AP203" s="429">
        <f>StockValueR!AP221</f>
        <v>3.4959758254688258E-3</v>
      </c>
      <c r="AQ203" s="429">
        <f>StockValueR!AQ221</f>
        <v>3.4959758254688258E-3</v>
      </c>
      <c r="AR203" s="429">
        <f>StockValueR!AR221</f>
        <v>3.4959758254688258E-3</v>
      </c>
      <c r="AS203" s="429">
        <f>StockValueR!AS221</f>
        <v>3.4959758254688258E-3</v>
      </c>
      <c r="AT203" s="429">
        <f>StockValueR!AT221</f>
        <v>3.4959758254688258E-3</v>
      </c>
      <c r="AU203" s="429">
        <f>StockValueR!AU221</f>
        <v>3.4959758254688258E-3</v>
      </c>
      <c r="AV203" s="429">
        <f>StockValueR!AV221</f>
        <v>3.4959758254688258E-3</v>
      </c>
      <c r="AW203" s="429">
        <f>StockValueR!AW221</f>
        <v>3.4959758254688258E-3</v>
      </c>
      <c r="AX203" s="429">
        <f>StockValueR!AX221</f>
        <v>3.4959758254688258E-3</v>
      </c>
      <c r="AY203" s="429">
        <f>StockValueR!AY221</f>
        <v>3.4959758254688258E-3</v>
      </c>
      <c r="AZ203" s="429">
        <f>StockValueR!AZ221</f>
        <v>3.4959758254688258E-3</v>
      </c>
    </row>
    <row r="204" spans="1:52" x14ac:dyDescent="0.25">
      <c r="A204" s="422"/>
      <c r="B204" s="281"/>
      <c r="C204" s="281"/>
      <c r="D204" s="281"/>
      <c r="E204" s="180" t="str">
        <f>StockValueR!E222</f>
        <v>18 MPH</v>
      </c>
      <c r="F204" s="427"/>
      <c r="G204" s="328"/>
      <c r="I204" s="429">
        <f>StockValueR!I222</f>
        <v>0</v>
      </c>
      <c r="J204" s="429">
        <f>StockValueR!J222</f>
        <v>0</v>
      </c>
      <c r="K204" s="429">
        <f>StockValueR!K222</f>
        <v>4.1905117800851224E-3</v>
      </c>
      <c r="L204" s="429">
        <f>StockValueR!L222</f>
        <v>4.045987328672754E-3</v>
      </c>
      <c r="M204" s="429">
        <f>StockValueR!M222</f>
        <v>3.9064473083161126E-3</v>
      </c>
      <c r="N204" s="429">
        <f>StockValueR!N222</f>
        <v>3.7717198134815232E-3</v>
      </c>
      <c r="O204" s="429">
        <f>StockValueR!O222</f>
        <v>3.6416388673987271E-3</v>
      </c>
      <c r="P204" s="429">
        <f>StockValueR!P222</f>
        <v>3.5160442175867501E-3</v>
      </c>
      <c r="Q204" s="429">
        <f>StockValueR!Q222</f>
        <v>3.394781138431766E-3</v>
      </c>
      <c r="R204" s="429">
        <f>StockValueR!R222</f>
        <v>3.2777002405737633E-3</v>
      </c>
      <c r="S204" s="429">
        <f>StockValueR!S222</f>
        <v>3.1646572868671671E-3</v>
      </c>
      <c r="T204" s="429">
        <f>StockValueR!T222</f>
        <v>3.0555130146887126E-3</v>
      </c>
      <c r="U204" s="429">
        <f>StockValueR!U222</f>
        <v>2.9501329643736489E-3</v>
      </c>
      <c r="V204" s="429">
        <f>StockValueR!V222</f>
        <v>2.8483873135689204E-3</v>
      </c>
      <c r="W204" s="429">
        <f>StockValueR!W222</f>
        <v>2.7501507172992554E-3</v>
      </c>
      <c r="X204" s="429">
        <f>StockValueR!X222</f>
        <v>2.6553021535491426E-3</v>
      </c>
      <c r="Y204" s="429">
        <f>StockValueR!Y222</f>
        <v>2.5637247741704416E-3</v>
      </c>
      <c r="Z204" s="429">
        <f>StockValueR!Z222</f>
        <v>2.472204974117979E-3</v>
      </c>
      <c r="AA204" s="429">
        <f>StockValueR!AA222</f>
        <v>2.3807448347004374E-3</v>
      </c>
      <c r="AB204" s="429">
        <f>StockValueR!AB222</f>
        <v>2.2893465958868375E-3</v>
      </c>
      <c r="AC204" s="429">
        <f>StockValueR!AC222</f>
        <v>2.1980126753566448E-3</v>
      </c>
      <c r="AD204" s="429">
        <f>StockValueR!AD222</f>
        <v>2.106745690753406E-3</v>
      </c>
      <c r="AE204" s="429">
        <f>StockValueR!AE222</f>
        <v>2.0155484858501134E-3</v>
      </c>
      <c r="AF204" s="429">
        <f>StockValueR!AF222</f>
        <v>1.924424161532498E-3</v>
      </c>
      <c r="AG204" s="429">
        <f>StockValueR!AG222</f>
        <v>1.8333761127724473E-3</v>
      </c>
      <c r="AH204" s="429">
        <f>StockValueR!AH222</f>
        <v>1.7424080731262618E-3</v>
      </c>
      <c r="AI204" s="429">
        <f>StockValueR!AI222</f>
        <v>1.6515241687937057E-3</v>
      </c>
      <c r="AJ204" s="429">
        <f>StockValueR!AJ222</f>
        <v>1.5607289849785028E-3</v>
      </c>
      <c r="AK204" s="429">
        <f>StockValueR!AK222</f>
        <v>1.4700276482997115E-3</v>
      </c>
      <c r="AL204" s="429">
        <f>StockValueR!AL222</f>
        <v>1.3794259304770993E-3</v>
      </c>
      <c r="AM204" s="429">
        <f>StockValueR!AM222</f>
        <v>3.3946606171010845E-3</v>
      </c>
      <c r="AN204" s="429">
        <f>StockValueR!AN222</f>
        <v>3.3946606171010845E-3</v>
      </c>
      <c r="AO204" s="429">
        <f>StockValueR!AO222</f>
        <v>3.3946606171010845E-3</v>
      </c>
      <c r="AP204" s="429">
        <f>StockValueR!AP222</f>
        <v>3.3946606171010845E-3</v>
      </c>
      <c r="AQ204" s="429">
        <f>StockValueR!AQ222</f>
        <v>3.3946606171010845E-3</v>
      </c>
      <c r="AR204" s="429">
        <f>StockValueR!AR222</f>
        <v>3.3946606171010845E-3</v>
      </c>
      <c r="AS204" s="429">
        <f>StockValueR!AS222</f>
        <v>3.3946606171010845E-3</v>
      </c>
      <c r="AT204" s="429">
        <f>StockValueR!AT222</f>
        <v>3.3946606171010845E-3</v>
      </c>
      <c r="AU204" s="429">
        <f>StockValueR!AU222</f>
        <v>3.3946606171010845E-3</v>
      </c>
      <c r="AV204" s="429">
        <f>StockValueR!AV222</f>
        <v>3.3946606171010845E-3</v>
      </c>
      <c r="AW204" s="429">
        <f>StockValueR!AW222</f>
        <v>3.3946606171010845E-3</v>
      </c>
      <c r="AX204" s="429">
        <f>StockValueR!AX222</f>
        <v>3.3946606171010845E-3</v>
      </c>
      <c r="AY204" s="429">
        <f>StockValueR!AY222</f>
        <v>3.3946606171010845E-3</v>
      </c>
      <c r="AZ204" s="429">
        <f>StockValueR!AZ222</f>
        <v>3.3946606171010845E-3</v>
      </c>
    </row>
    <row r="205" spans="1:52" x14ac:dyDescent="0.25">
      <c r="A205" s="422"/>
      <c r="B205" s="281"/>
      <c r="C205" s="281"/>
      <c r="D205" s="281"/>
      <c r="E205" s="180" t="str">
        <f>StockValueR!E223</f>
        <v>19 MPH</v>
      </c>
      <c r="F205" s="427"/>
      <c r="G205" s="328"/>
      <c r="I205" s="429">
        <f>StockValueR!I223</f>
        <v>0</v>
      </c>
      <c r="J205" s="429">
        <f>StockValueR!J223</f>
        <v>0</v>
      </c>
      <c r="K205" s="429">
        <f>StockValueR!K223</f>
        <v>4.0690685564009708E-3</v>
      </c>
      <c r="L205" s="429">
        <f>StockValueR!L223</f>
        <v>3.9287324991995705E-3</v>
      </c>
      <c r="M205" s="429">
        <f>StockValueR!M223</f>
        <v>3.7932364216342598E-3</v>
      </c>
      <c r="N205" s="429">
        <f>StockValueR!N223</f>
        <v>3.6624134000836639E-3</v>
      </c>
      <c r="O205" s="429">
        <f>StockValueR!O223</f>
        <v>3.5361022678711577E-3</v>
      </c>
      <c r="P205" s="429">
        <f>StockValueR!P223</f>
        <v>3.4141474167165035E-3</v>
      </c>
      <c r="Q205" s="429">
        <f>StockValueR!Q223</f>
        <v>3.2963986050351091E-3</v>
      </c>
      <c r="R205" s="429">
        <f>StockValueR!R223</f>
        <v>3.1827107728487703E-3</v>
      </c>
      <c r="S205" s="429">
        <f>StockValueR!S223</f>
        <v>3.0729438630798501E-3</v>
      </c>
      <c r="T205" s="429">
        <f>StockValueR!T223</f>
        <v>2.9669626490087622E-3</v>
      </c>
      <c r="U205" s="429">
        <f>StockValueR!U223</f>
        <v>2.8646365676821828E-3</v>
      </c>
      <c r="V205" s="429">
        <f>StockValueR!V223</f>
        <v>2.7658395590667664E-3</v>
      </c>
      <c r="W205" s="429">
        <f>StockValueR!W223</f>
        <v>2.6704499107501993E-3</v>
      </c>
      <c r="X205" s="429">
        <f>StockValueR!X223</f>
        <v>2.578350107998294E-3</v>
      </c>
      <c r="Y205" s="429">
        <f>StockValueR!Y223</f>
        <v>2.489426688983372E-3</v>
      </c>
      <c r="Z205" s="429">
        <f>StockValueR!Z223</f>
        <v>2.4005591806156913E-3</v>
      </c>
      <c r="AA205" s="429">
        <f>StockValueR!AA223</f>
        <v>2.3117496038865194E-3</v>
      </c>
      <c r="AB205" s="429">
        <f>StockValueR!AB223</f>
        <v>2.2230001338494035E-3</v>
      </c>
      <c r="AC205" s="429">
        <f>StockValueR!AC223</f>
        <v>2.1343131181181933E-3</v>
      </c>
      <c r="AD205" s="429">
        <f>StockValueR!AD223</f>
        <v>2.0456910984757554E-3</v>
      </c>
      <c r="AE205" s="429">
        <f>StockValueR!AE223</f>
        <v>1.9571368362810535E-3</v>
      </c>
      <c r="AF205" s="429">
        <f>StockValueR!AF223</f>
        <v>1.8686533425545282E-3</v>
      </c>
      <c r="AG205" s="429">
        <f>StockValueR!AG223</f>
        <v>1.780243913880005E-3</v>
      </c>
      <c r="AH205" s="429">
        <f>StockValueR!AH223</f>
        <v>1.6919121756133698E-3</v>
      </c>
      <c r="AI205" s="429">
        <f>StockValueR!AI223</f>
        <v>1.6036621343749591E-3</v>
      </c>
      <c r="AJ205" s="429">
        <f>StockValueR!AJ223</f>
        <v>1.515498242486894E-3</v>
      </c>
      <c r="AK205" s="429">
        <f>StockValueR!AK223</f>
        <v>1.4274254779961303E-3</v>
      </c>
      <c r="AL205" s="429">
        <f>StockValueR!AL223</f>
        <v>1.3394494453549774E-3</v>
      </c>
      <c r="AM205" s="429">
        <f>StockValueR!AM223</f>
        <v>3.2962815764756423E-3</v>
      </c>
      <c r="AN205" s="429">
        <f>StockValueR!AN223</f>
        <v>3.2962815764756423E-3</v>
      </c>
      <c r="AO205" s="429">
        <f>StockValueR!AO223</f>
        <v>3.2962815764756423E-3</v>
      </c>
      <c r="AP205" s="429">
        <f>StockValueR!AP223</f>
        <v>3.2962815764756423E-3</v>
      </c>
      <c r="AQ205" s="429">
        <f>StockValueR!AQ223</f>
        <v>3.2962815764756423E-3</v>
      </c>
      <c r="AR205" s="429">
        <f>StockValueR!AR223</f>
        <v>3.2962815764756423E-3</v>
      </c>
      <c r="AS205" s="429">
        <f>StockValueR!AS223</f>
        <v>3.2962815764756423E-3</v>
      </c>
      <c r="AT205" s="429">
        <f>StockValueR!AT223</f>
        <v>3.2962815764756423E-3</v>
      </c>
      <c r="AU205" s="429">
        <f>StockValueR!AU223</f>
        <v>3.2962815764756423E-3</v>
      </c>
      <c r="AV205" s="429">
        <f>StockValueR!AV223</f>
        <v>3.2962815764756423E-3</v>
      </c>
      <c r="AW205" s="429">
        <f>StockValueR!AW223</f>
        <v>3.2962815764756423E-3</v>
      </c>
      <c r="AX205" s="429">
        <f>StockValueR!AX223</f>
        <v>3.2962815764756423E-3</v>
      </c>
      <c r="AY205" s="429">
        <f>StockValueR!AY223</f>
        <v>3.2962815764756423E-3</v>
      </c>
      <c r="AZ205" s="429">
        <f>StockValueR!AZ223</f>
        <v>3.2962815764756423E-3</v>
      </c>
    </row>
    <row r="206" spans="1:52" x14ac:dyDescent="0.25">
      <c r="A206" s="422"/>
      <c r="B206" s="281"/>
      <c r="C206" s="281"/>
      <c r="D206" s="281"/>
      <c r="E206" s="180" t="str">
        <f>StockValueR!E224</f>
        <v>20 MPH</v>
      </c>
      <c r="F206" s="427"/>
      <c r="G206" s="328"/>
      <c r="I206" s="429">
        <f>StockValueR!I224</f>
        <v>0</v>
      </c>
      <c r="J206" s="429">
        <f>StockValueR!J224</f>
        <v>0</v>
      </c>
      <c r="K206" s="429">
        <f>StockValueR!K224</f>
        <v>3.8213434716598401E-3</v>
      </c>
      <c r="L206" s="429">
        <f>StockValueR!L224</f>
        <v>3.6895510802091107E-3</v>
      </c>
      <c r="M206" s="429">
        <f>StockValueR!M224</f>
        <v>3.5623040102070072E-3</v>
      </c>
      <c r="N206" s="429">
        <f>StockValueR!N224</f>
        <v>3.4394455003500589E-3</v>
      </c>
      <c r="O206" s="429">
        <f>StockValueR!O224</f>
        <v>3.3208241957964819E-3</v>
      </c>
      <c r="P206" s="429">
        <f>StockValueR!P224</f>
        <v>3.2062939617054434E-3</v>
      </c>
      <c r="Q206" s="429">
        <f>StockValueR!Q224</f>
        <v>3.0957137032070758E-3</v>
      </c>
      <c r="R206" s="429">
        <f>StockValueR!R224</f>
        <v>2.9889471915814565E-3</v>
      </c>
      <c r="S206" s="429">
        <f>StockValueR!S224</f>
        <v>2.8858628964324108E-3</v>
      </c>
      <c r="T206" s="429">
        <f>StockValueR!T224</f>
        <v>2.7863338236493894E-3</v>
      </c>
      <c r="U206" s="429">
        <f>StockValueR!U224</f>
        <v>2.6902373589577965E-3</v>
      </c>
      <c r="V206" s="429">
        <f>StockValueR!V224</f>
        <v>2.5974551168650335E-3</v>
      </c>
      <c r="W206" s="429">
        <f>StockValueR!W224</f>
        <v>2.5078727948161638E-3</v>
      </c>
      <c r="X206" s="429">
        <f>StockValueR!X224</f>
        <v>2.4213800323795325E-3</v>
      </c>
      <c r="Y206" s="429">
        <f>StockValueR!Y224</f>
        <v>2.3378702752888591E-3</v>
      </c>
      <c r="Z206" s="429">
        <f>StockValueR!Z224</f>
        <v>2.2544130250025966E-3</v>
      </c>
      <c r="AA206" s="429">
        <f>StockValueR!AA224</f>
        <v>2.1710101794739727E-3</v>
      </c>
      <c r="AB206" s="429">
        <f>StockValueR!AB224</f>
        <v>2.0876637813391692E-3</v>
      </c>
      <c r="AC206" s="429">
        <f>StockValueR!AC224</f>
        <v>2.004376035289196E-3</v>
      </c>
      <c r="AD206" s="429">
        <f>StockValueR!AD224</f>
        <v>1.9211493283630594E-3</v>
      </c>
      <c r="AE206" s="429">
        <f>StockValueR!AE224</f>
        <v>1.8379862538080605E-3</v>
      </c>
      <c r="AF206" s="429">
        <f>StockValueR!AF224</f>
        <v>1.7548896393335723E-3</v>
      </c>
      <c r="AG206" s="429">
        <f>StockValueR!AG224</f>
        <v>1.6718625808272438E-3</v>
      </c>
      <c r="AH206" s="429">
        <f>StockValueR!AH224</f>
        <v>1.5889084829331238E-3</v>
      </c>
      <c r="AI206" s="429">
        <f>StockValueR!AI224</f>
        <v>1.5060311083483148E-3</v>
      </c>
      <c r="AJ206" s="429">
        <f>StockValueR!AJ224</f>
        <v>1.4232346383373574E-3</v>
      </c>
      <c r="AK206" s="429">
        <f>StockValueR!AK224</f>
        <v>1.340523747883476E-3</v>
      </c>
      <c r="AL206" s="429">
        <f>StockValueR!AL224</f>
        <v>1.25790370023966E-3</v>
      </c>
      <c r="AM206" s="429">
        <f>StockValueR!AM224</f>
        <v>3.0919987329687702E-3</v>
      </c>
      <c r="AN206" s="429">
        <f>StockValueR!AN224</f>
        <v>3.0919987329687702E-3</v>
      </c>
      <c r="AO206" s="429">
        <f>StockValueR!AO224</f>
        <v>3.0919987329687702E-3</v>
      </c>
      <c r="AP206" s="429">
        <f>StockValueR!AP224</f>
        <v>3.0919987329687702E-3</v>
      </c>
      <c r="AQ206" s="429">
        <f>StockValueR!AQ224</f>
        <v>3.0919987329687702E-3</v>
      </c>
      <c r="AR206" s="429">
        <f>StockValueR!AR224</f>
        <v>3.0919987329687702E-3</v>
      </c>
      <c r="AS206" s="429">
        <f>StockValueR!AS224</f>
        <v>3.0919987329687702E-3</v>
      </c>
      <c r="AT206" s="429">
        <f>StockValueR!AT224</f>
        <v>3.0919987329687702E-3</v>
      </c>
      <c r="AU206" s="429">
        <f>StockValueR!AU224</f>
        <v>3.0919987329687702E-3</v>
      </c>
      <c r="AV206" s="429">
        <f>StockValueR!AV224</f>
        <v>3.0919987329687702E-3</v>
      </c>
      <c r="AW206" s="429">
        <f>StockValueR!AW224</f>
        <v>3.0919987329687702E-3</v>
      </c>
      <c r="AX206" s="429">
        <f>StockValueR!AX224</f>
        <v>3.0919987329687702E-3</v>
      </c>
      <c r="AY206" s="429">
        <f>StockValueR!AY224</f>
        <v>3.0919987329687702E-3</v>
      </c>
      <c r="AZ206" s="429">
        <f>StockValueR!AZ224</f>
        <v>3.0919987329687702E-3</v>
      </c>
    </row>
    <row r="207" spans="1:52" x14ac:dyDescent="0.25">
      <c r="A207" s="422"/>
      <c r="B207" s="281"/>
      <c r="C207" s="281"/>
      <c r="D207" s="281"/>
      <c r="E207" s="180" t="str">
        <f>StockValueR!E225</f>
        <v>21 MPH</v>
      </c>
      <c r="F207" s="427"/>
      <c r="G207" s="328"/>
      <c r="I207" s="429">
        <f>StockValueR!I225</f>
        <v>0</v>
      </c>
      <c r="J207" s="429">
        <f>StockValueR!J225</f>
        <v>0</v>
      </c>
      <c r="K207" s="429">
        <f>StockValueR!K225</f>
        <v>3.7105989386869887E-3</v>
      </c>
      <c r="L207" s="429">
        <f>StockValueR!L225</f>
        <v>3.5826259596886674E-3</v>
      </c>
      <c r="M207" s="429">
        <f>StockValueR!M225</f>
        <v>3.4590665763454724E-3</v>
      </c>
      <c r="N207" s="429">
        <f>StockValueR!N225</f>
        <v>3.3397685703785178E-3</v>
      </c>
      <c r="O207" s="429">
        <f>StockValueR!O225</f>
        <v>3.2245849732885179E-3</v>
      </c>
      <c r="P207" s="429">
        <f>StockValueR!P225</f>
        <v>3.1133738852987783E-3</v>
      </c>
      <c r="Q207" s="429">
        <f>StockValueR!Q225</f>
        <v>3.0059983005425749E-3</v>
      </c>
      <c r="R207" s="429">
        <f>StockValueR!R225</f>
        <v>2.9023259382795577E-3</v>
      </c>
      <c r="S207" s="429">
        <f>StockValueR!S225</f>
        <v>2.8022290799332439E-3</v>
      </c>
      <c r="T207" s="429">
        <f>StockValueR!T225</f>
        <v>2.7055844117488464E-3</v>
      </c>
      <c r="U207" s="429">
        <f>StockValueR!U225</f>
        <v>2.6122728728775932E-3</v>
      </c>
      <c r="V207" s="429">
        <f>StockValueR!V225</f>
        <v>2.5221795087003959E-3</v>
      </c>
      <c r="W207" s="429">
        <f>StockValueR!W225</f>
        <v>2.4351933292101583E-3</v>
      </c>
      <c r="X207" s="429">
        <f>StockValueR!X225</f>
        <v>2.3512071722782699E-3</v>
      </c>
      <c r="Y207" s="429">
        <f>StockValueR!Y225</f>
        <v>2.2701175716368324E-3</v>
      </c>
      <c r="Z207" s="429">
        <f>StockValueR!Z225</f>
        <v>2.1890789561251445E-3</v>
      </c>
      <c r="AA207" s="429">
        <f>StockValueR!AA225</f>
        <v>2.1080931686927565E-3</v>
      </c>
      <c r="AB207" s="429">
        <f>StockValueR!AB225</f>
        <v>2.0271621927791853E-3</v>
      </c>
      <c r="AC207" s="429">
        <f>StockValueR!AC225</f>
        <v>1.946288169182342E-3</v>
      </c>
      <c r="AD207" s="429">
        <f>StockValueR!AD225</f>
        <v>1.8654734157635931E-3</v>
      </c>
      <c r="AE207" s="429">
        <f>StockValueR!AE225</f>
        <v>1.7847204506165767E-3</v>
      </c>
      <c r="AF207" s="429">
        <f>StockValueR!AF225</f>
        <v>1.7040320195021686E-3</v>
      </c>
      <c r="AG207" s="429">
        <f>StockValueR!AG225</f>
        <v>1.6234111285875744E-3</v>
      </c>
      <c r="AH207" s="429">
        <f>StockValueR!AH225</f>
        <v>1.542861083848477E-3</v>
      </c>
      <c r="AI207" s="429">
        <f>StockValueR!AI225</f>
        <v>1.4623855389370483E-3</v>
      </c>
      <c r="AJ207" s="429">
        <f>StockValueR!AJ225</f>
        <v>1.3819885539425949E-3</v>
      </c>
      <c r="AK207" s="429">
        <f>StockValueR!AK225</f>
        <v>1.3016746683648824E-3</v>
      </c>
      <c r="AL207" s="429">
        <f>StockValueR!AL225</f>
        <v>1.2214489929250742E-3</v>
      </c>
      <c r="AM207" s="429">
        <f>StockValueR!AM225</f>
        <v>3.0023909920852895E-3</v>
      </c>
      <c r="AN207" s="429">
        <f>StockValueR!AN225</f>
        <v>3.0023909920852895E-3</v>
      </c>
      <c r="AO207" s="429">
        <f>StockValueR!AO225</f>
        <v>3.0023909920852895E-3</v>
      </c>
      <c r="AP207" s="429">
        <f>StockValueR!AP225</f>
        <v>3.0023909920852895E-3</v>
      </c>
      <c r="AQ207" s="429">
        <f>StockValueR!AQ225</f>
        <v>3.0023909920852895E-3</v>
      </c>
      <c r="AR207" s="429">
        <f>StockValueR!AR225</f>
        <v>3.0023909920852895E-3</v>
      </c>
      <c r="AS207" s="429">
        <f>StockValueR!AS225</f>
        <v>3.0023909920852895E-3</v>
      </c>
      <c r="AT207" s="429">
        <f>StockValueR!AT225</f>
        <v>3.0023909920852895E-3</v>
      </c>
      <c r="AU207" s="429">
        <f>StockValueR!AU225</f>
        <v>3.0023909920852895E-3</v>
      </c>
      <c r="AV207" s="429">
        <f>StockValueR!AV225</f>
        <v>3.0023909920852895E-3</v>
      </c>
      <c r="AW207" s="429">
        <f>StockValueR!AW225</f>
        <v>3.0023909920852895E-3</v>
      </c>
      <c r="AX207" s="429">
        <f>StockValueR!AX225</f>
        <v>3.0023909920852895E-3</v>
      </c>
      <c r="AY207" s="429">
        <f>StockValueR!AY225</f>
        <v>3.0023909920852895E-3</v>
      </c>
      <c r="AZ207" s="429">
        <f>StockValueR!AZ225</f>
        <v>3.0023909920852895E-3</v>
      </c>
    </row>
    <row r="208" spans="1:52" x14ac:dyDescent="0.25">
      <c r="A208" s="422"/>
      <c r="B208" s="281"/>
      <c r="C208" s="281"/>
      <c r="D208" s="281"/>
      <c r="E208" s="180" t="str">
        <f>StockValueR!E226</f>
        <v>22 MPH</v>
      </c>
      <c r="F208" s="427"/>
      <c r="G208" s="328"/>
      <c r="I208" s="429">
        <f>StockValueR!I226</f>
        <v>0</v>
      </c>
      <c r="J208" s="429">
        <f>StockValueR!J226</f>
        <v>0</v>
      </c>
      <c r="K208" s="429">
        <f>StockValueR!K226</f>
        <v>3.6030638402165132E-3</v>
      </c>
      <c r="L208" s="429">
        <f>StockValueR!L226</f>
        <v>3.4787995850995754E-3</v>
      </c>
      <c r="M208" s="429">
        <f>StockValueR!M226</f>
        <v>3.3588210173266732E-3</v>
      </c>
      <c r="N208" s="429">
        <f>StockValueR!N226</f>
        <v>3.2429803299842764E-3</v>
      </c>
      <c r="O208" s="429">
        <f>StockValueR!O226</f>
        <v>3.1311348137970972E-3</v>
      </c>
      <c r="P208" s="429">
        <f>StockValueR!P226</f>
        <v>3.023146681318205E-3</v>
      </c>
      <c r="Q208" s="429">
        <f>StockValueR!Q226</f>
        <v>2.9188828971825689E-3</v>
      </c>
      <c r="R208" s="429">
        <f>StockValueR!R226</f>
        <v>2.8182150142148981E-3</v>
      </c>
      <c r="S208" s="429">
        <f>StockValueR!S226</f>
        <v>2.7210190151898735E-3</v>
      </c>
      <c r="T208" s="429">
        <f>StockValueR!T226</f>
        <v>2.6271751600498343E-3</v>
      </c>
      <c r="U208" s="429">
        <f>StockValueR!U226</f>
        <v>2.5365678383916929E-3</v>
      </c>
      <c r="V208" s="429">
        <f>StockValueR!V226</f>
        <v>2.4490854270413616E-3</v>
      </c>
      <c r="W208" s="429">
        <f>StockValueR!W226</f>
        <v>2.3646201525402153E-3</v>
      </c>
      <c r="X208" s="429">
        <f>StockValueR!X226</f>
        <v>2.2830679583741935E-3</v>
      </c>
      <c r="Y208" s="429">
        <f>StockValueR!Y226</f>
        <v>2.20432837678197E-3</v>
      </c>
      <c r="Z208" s="429">
        <f>StockValueR!Z226</f>
        <v>2.1256383027437632E-3</v>
      </c>
      <c r="AA208" s="429">
        <f>StockValueR!AA226</f>
        <v>2.0469995257994806E-3</v>
      </c>
      <c r="AB208" s="429">
        <f>StockValueR!AB226</f>
        <v>1.9684139719075241E-3</v>
      </c>
      <c r="AC208" s="429">
        <f>StockValueR!AC226</f>
        <v>1.889883719824362E-3</v>
      </c>
      <c r="AD208" s="429">
        <f>StockValueR!AD226</f>
        <v>1.8114110202385254E-3</v>
      </c>
      <c r="AE208" s="429">
        <f>StockValueR!AE226</f>
        <v>1.7329983182679815E-3</v>
      </c>
      <c r="AF208" s="429">
        <f>StockValueR!AF226</f>
        <v>1.6546482801000197E-3</v>
      </c>
      <c r="AG208" s="429">
        <f>StockValueR!AG226</f>
        <v>1.5763638247815468E-3</v>
      </c>
      <c r="AH208" s="429">
        <f>StockValueR!AH226</f>
        <v>1.4981481624793411E-3</v>
      </c>
      <c r="AI208" s="429">
        <f>StockValueR!AI226</f>
        <v>1.4200048409608232E-3</v>
      </c>
      <c r="AJ208" s="429">
        <f>StockValueR!AJ226</f>
        <v>1.3419378026517873E-3</v>
      </c>
      <c r="AK208" s="429">
        <f>StockValueR!AK226</f>
        <v>1.2639514554949212E-3</v>
      </c>
      <c r="AL208" s="429">
        <f>StockValueR!AL226</f>
        <v>1.1860507621000152E-3</v>
      </c>
      <c r="AM208" s="429">
        <f>StockValueR!AM226</f>
        <v>2.9153801304115656E-3</v>
      </c>
      <c r="AN208" s="429">
        <f>StockValueR!AN226</f>
        <v>2.9153801304115656E-3</v>
      </c>
      <c r="AO208" s="429">
        <f>StockValueR!AO226</f>
        <v>2.9153801304115656E-3</v>
      </c>
      <c r="AP208" s="429">
        <f>StockValueR!AP226</f>
        <v>2.9153801304115656E-3</v>
      </c>
      <c r="AQ208" s="429">
        <f>StockValueR!AQ226</f>
        <v>2.9153801304115656E-3</v>
      </c>
      <c r="AR208" s="429">
        <f>StockValueR!AR226</f>
        <v>2.9153801304115656E-3</v>
      </c>
      <c r="AS208" s="429">
        <f>StockValueR!AS226</f>
        <v>2.9153801304115656E-3</v>
      </c>
      <c r="AT208" s="429">
        <f>StockValueR!AT226</f>
        <v>2.9153801304115656E-3</v>
      </c>
      <c r="AU208" s="429">
        <f>StockValueR!AU226</f>
        <v>2.9153801304115656E-3</v>
      </c>
      <c r="AV208" s="429">
        <f>StockValueR!AV226</f>
        <v>2.9153801304115656E-3</v>
      </c>
      <c r="AW208" s="429">
        <f>StockValueR!AW226</f>
        <v>2.9153801304115656E-3</v>
      </c>
      <c r="AX208" s="429">
        <f>StockValueR!AX226</f>
        <v>2.9153801304115656E-3</v>
      </c>
      <c r="AY208" s="429">
        <f>StockValueR!AY226</f>
        <v>2.9153801304115656E-3</v>
      </c>
      <c r="AZ208" s="429">
        <f>StockValueR!AZ226</f>
        <v>2.9153801304115656E-3</v>
      </c>
    </row>
    <row r="209" spans="1:52" x14ac:dyDescent="0.25">
      <c r="A209" s="422"/>
      <c r="B209" s="281"/>
      <c r="C209" s="281"/>
      <c r="D209" s="281"/>
      <c r="E209" s="180" t="str">
        <f>StockValueR!E227</f>
        <v>23 MPH</v>
      </c>
      <c r="F209" s="427"/>
      <c r="G209" s="328"/>
      <c r="I209" s="429">
        <f>StockValueR!I227</f>
        <v>0</v>
      </c>
      <c r="J209" s="429">
        <f>StockValueR!J227</f>
        <v>0</v>
      </c>
      <c r="K209" s="429">
        <f>StockValueR!K227</f>
        <v>3.4986451651574956E-3</v>
      </c>
      <c r="L209" s="429">
        <f>StockValueR!L227</f>
        <v>3.3779821531636127E-3</v>
      </c>
      <c r="M209" s="429">
        <f>StockValueR!M227</f>
        <v>3.2614806270524458E-3</v>
      </c>
      <c r="N209" s="429">
        <f>StockValueR!N227</f>
        <v>3.1489970634321451E-3</v>
      </c>
      <c r="O209" s="429">
        <f>StockValueR!O227</f>
        <v>3.040392888816881E-3</v>
      </c>
      <c r="P209" s="429">
        <f>StockValueR!P227</f>
        <v>2.9355343089120189E-3</v>
      </c>
      <c r="Q209" s="429">
        <f>StockValueR!Q227</f>
        <v>2.8342921437870044E-3</v>
      </c>
      <c r="R209" s="429">
        <f>StockValueR!R227</f>
        <v>2.7365416687328858E-3</v>
      </c>
      <c r="S209" s="429">
        <f>StockValueR!S227</f>
        <v>2.6421624606084134E-3</v>
      </c>
      <c r="T209" s="429">
        <f>StockValueR!T227</f>
        <v>2.5510382494854404E-3</v>
      </c>
      <c r="U209" s="429">
        <f>StockValueR!U227</f>
        <v>2.4630567754108435E-3</v>
      </c>
      <c r="V209" s="429">
        <f>StockValueR!V227</f>
        <v>2.3781096501085167E-3</v>
      </c>
      <c r="W209" s="429">
        <f>StockValueR!W227</f>
        <v>2.2960922234510476E-3</v>
      </c>
      <c r="X209" s="429">
        <f>StockValueR!X227</f>
        <v>2.2169034545365916E-3</v>
      </c>
      <c r="Y209" s="429">
        <f>StockValueR!Y227</f>
        <v>2.1404457872121062E-3</v>
      </c>
      <c r="Z209" s="429">
        <f>StockValueR!Z227</f>
        <v>2.0640361926868222E-3</v>
      </c>
      <c r="AA209" s="429">
        <f>StockValueR!AA227</f>
        <v>1.9876764086388435E-3</v>
      </c>
      <c r="AB209" s="429">
        <f>StockValueR!AB227</f>
        <v>1.9113683052112908E-3</v>
      </c>
      <c r="AC209" s="429">
        <f>StockValueR!AC227</f>
        <v>1.835113900917182E-3</v>
      </c>
      <c r="AD209" s="429">
        <f>StockValueR!AD227</f>
        <v>1.7589153812189171E-3</v>
      </c>
      <c r="AE209" s="429">
        <f>StockValueR!AE227</f>
        <v>1.6827751203736655E-3</v>
      </c>
      <c r="AF209" s="429">
        <f>StockValueR!AF227</f>
        <v>1.6066957073012141E-3</v>
      </c>
      <c r="AG209" s="429">
        <f>StockValueR!AG227</f>
        <v>1.5306799764529635E-3</v>
      </c>
      <c r="AH209" s="429">
        <f>StockValueR!AH227</f>
        <v>1.4547310449633788E-3</v>
      </c>
      <c r="AI209" s="429">
        <f>StockValueR!AI227</f>
        <v>1.3788523577837252E-3</v>
      </c>
      <c r="AJ209" s="429">
        <f>StockValueR!AJ227</f>
        <v>1.3030477430862348E-3</v>
      </c>
      <c r="AK209" s="429">
        <f>StockValueR!AK227</f>
        <v>1.2273214810691099E-3</v>
      </c>
      <c r="AL209" s="429">
        <f>StockValueR!AL227</f>
        <v>1.1516783905231131E-3</v>
      </c>
      <c r="AM209" s="429">
        <f>StockValueR!AM227</f>
        <v>2.8308908890295231E-3</v>
      </c>
      <c r="AN209" s="429">
        <f>StockValueR!AN227</f>
        <v>2.8308908890295231E-3</v>
      </c>
      <c r="AO209" s="429">
        <f>StockValueR!AO227</f>
        <v>2.8308908890295231E-3</v>
      </c>
      <c r="AP209" s="429">
        <f>StockValueR!AP227</f>
        <v>2.8308908890295231E-3</v>
      </c>
      <c r="AQ209" s="429">
        <f>StockValueR!AQ227</f>
        <v>2.8308908890295231E-3</v>
      </c>
      <c r="AR209" s="429">
        <f>StockValueR!AR227</f>
        <v>2.8308908890295231E-3</v>
      </c>
      <c r="AS209" s="429">
        <f>StockValueR!AS227</f>
        <v>2.8308908890295231E-3</v>
      </c>
      <c r="AT209" s="429">
        <f>StockValueR!AT227</f>
        <v>2.8308908890295231E-3</v>
      </c>
      <c r="AU209" s="429">
        <f>StockValueR!AU227</f>
        <v>2.8308908890295231E-3</v>
      </c>
      <c r="AV209" s="429">
        <f>StockValueR!AV227</f>
        <v>2.8308908890295231E-3</v>
      </c>
      <c r="AW209" s="429">
        <f>StockValueR!AW227</f>
        <v>2.8308908890295231E-3</v>
      </c>
      <c r="AX209" s="429">
        <f>StockValueR!AX227</f>
        <v>2.8308908890295231E-3</v>
      </c>
      <c r="AY209" s="429">
        <f>StockValueR!AY227</f>
        <v>2.8308908890295231E-3</v>
      </c>
      <c r="AZ209" s="429">
        <f>StockValueR!AZ227</f>
        <v>2.8308908890295231E-3</v>
      </c>
    </row>
    <row r="210" spans="1:52" x14ac:dyDescent="0.25">
      <c r="A210" s="422"/>
      <c r="B210" s="281"/>
      <c r="C210" s="281"/>
      <c r="D210" s="281"/>
      <c r="E210" s="180" t="str">
        <f>StockValueR!E228</f>
        <v>24 MPH</v>
      </c>
      <c r="F210" s="427"/>
      <c r="G210" s="328"/>
      <c r="I210" s="429">
        <f>StockValueR!I228</f>
        <v>0</v>
      </c>
      <c r="J210" s="429">
        <f>StockValueR!J228</f>
        <v>0</v>
      </c>
      <c r="K210" s="429">
        <f>StockValueR!K228</f>
        <v>3.397252597929092E-3</v>
      </c>
      <c r="L210" s="429">
        <f>StockValueR!L228</f>
        <v>3.2800864631485406E-3</v>
      </c>
      <c r="M210" s="429">
        <f>StockValueR!M228</f>
        <v>3.1669612122127116E-3</v>
      </c>
      <c r="N210" s="429">
        <f>StockValueR!N228</f>
        <v>3.0577374811127369E-3</v>
      </c>
      <c r="O210" s="429">
        <f>StockValueR!O228</f>
        <v>2.9522807122949017E-3</v>
      </c>
      <c r="P210" s="429">
        <f>StockValueR!P228</f>
        <v>2.8504609888932255E-3</v>
      </c>
      <c r="Q210" s="429">
        <f>StockValueR!Q228</f>
        <v>2.7521528746791229E-3</v>
      </c>
      <c r="R210" s="429">
        <f>StockValueR!R228</f>
        <v>2.6572352595309579E-3</v>
      </c>
      <c r="S210" s="429">
        <f>StockValueR!S228</f>
        <v>2.5655912102331146E-3</v>
      </c>
      <c r="T210" s="429">
        <f>StockValueR!T228</f>
        <v>2.4771078264207917E-3</v>
      </c>
      <c r="U210" s="429">
        <f>StockValueR!U228</f>
        <v>2.3916761014930368E-3</v>
      </c>
      <c r="V210" s="429">
        <f>StockValueR!V228</f>
        <v>2.3091907883226893E-3</v>
      </c>
      <c r="W210" s="429">
        <f>StockValueR!W228</f>
        <v>2.229550269597778E-3</v>
      </c>
      <c r="X210" s="429">
        <f>StockValueR!X228</f>
        <v>2.152656432634654E-3</v>
      </c>
      <c r="Y210" s="429">
        <f>StockValueR!Y228</f>
        <v>2.0784145485086272E-3</v>
      </c>
      <c r="Z210" s="429">
        <f>StockValueR!Z228</f>
        <v>2.0042193440069317E-3</v>
      </c>
      <c r="AA210" s="429">
        <f>StockValueR!AA228</f>
        <v>1.93007250644885E-3</v>
      </c>
      <c r="AB210" s="429">
        <f>StockValueR!AB228</f>
        <v>1.8559758517797775E-3</v>
      </c>
      <c r="AC210" s="429">
        <f>StockValueR!AC228</f>
        <v>1.7819313400151684E-3</v>
      </c>
      <c r="AD210" s="429">
        <f>StockValueR!AD228</f>
        <v>1.7079410932815794E-3</v>
      </c>
      <c r="AE210" s="429">
        <f>StockValueR!AE228</f>
        <v>1.6340074170289648E-3</v>
      </c>
      <c r="AF210" s="429">
        <f>StockValueR!AF228</f>
        <v>1.5601328251488617E-3</v>
      </c>
      <c r="AG210" s="429">
        <f>StockValueR!AG228</f>
        <v>1.4863200699487861E-3</v>
      </c>
      <c r="AH210" s="429">
        <f>StockValueR!AH228</f>
        <v>1.412572178227016E-3</v>
      </c>
      <c r="AI210" s="429">
        <f>StockValueR!AI228</f>
        <v>1.338892495098326E-3</v>
      </c>
      <c r="AJ210" s="429">
        <f>StockValueR!AJ228</f>
        <v>1.2652847377925148E-3</v>
      </c>
      <c r="AK210" s="429">
        <f>StockValueR!AK228</f>
        <v>1.1917530624654012E-3</v>
      </c>
      <c r="AL210" s="429">
        <f>StockValueR!AL228</f>
        <v>1.1183021482566707E-3</v>
      </c>
      <c r="AM210" s="429">
        <f>StockValueR!AM228</f>
        <v>2.7488501900639049E-3</v>
      </c>
      <c r="AN210" s="429">
        <f>StockValueR!AN228</f>
        <v>2.7488501900639049E-3</v>
      </c>
      <c r="AO210" s="429">
        <f>StockValueR!AO228</f>
        <v>2.7488501900639049E-3</v>
      </c>
      <c r="AP210" s="429">
        <f>StockValueR!AP228</f>
        <v>2.7488501900639049E-3</v>
      </c>
      <c r="AQ210" s="429">
        <f>StockValueR!AQ228</f>
        <v>2.7488501900639049E-3</v>
      </c>
      <c r="AR210" s="429">
        <f>StockValueR!AR228</f>
        <v>2.7488501900639049E-3</v>
      </c>
      <c r="AS210" s="429">
        <f>StockValueR!AS228</f>
        <v>2.7488501900639049E-3</v>
      </c>
      <c r="AT210" s="429">
        <f>StockValueR!AT228</f>
        <v>2.7488501900639049E-3</v>
      </c>
      <c r="AU210" s="429">
        <f>StockValueR!AU228</f>
        <v>2.7488501900639049E-3</v>
      </c>
      <c r="AV210" s="429">
        <f>StockValueR!AV228</f>
        <v>2.7488501900639049E-3</v>
      </c>
      <c r="AW210" s="429">
        <f>StockValueR!AW228</f>
        <v>2.7488501900639049E-3</v>
      </c>
      <c r="AX210" s="429">
        <f>StockValueR!AX228</f>
        <v>2.7488501900639049E-3</v>
      </c>
      <c r="AY210" s="429">
        <f>StockValueR!AY228</f>
        <v>2.7488501900639049E-3</v>
      </c>
      <c r="AZ210" s="429">
        <f>StockValueR!AZ228</f>
        <v>2.7488501900639049E-3</v>
      </c>
    </row>
    <row r="211" spans="1:52" x14ac:dyDescent="0.25">
      <c r="A211" s="422"/>
      <c r="B211" s="281"/>
      <c r="C211" s="281"/>
      <c r="D211" s="281"/>
      <c r="E211" s="180" t="str">
        <f>StockValueR!E229</f>
        <v>25 MPH</v>
      </c>
      <c r="F211" s="427"/>
      <c r="G211" s="328"/>
      <c r="I211" s="429">
        <f>StockValueR!I229</f>
        <v>0</v>
      </c>
      <c r="J211" s="429">
        <f>StockValueR!J229</f>
        <v>0</v>
      </c>
      <c r="K211" s="429">
        <f>StockValueR!K229</f>
        <v>3.2675750020069701E-3</v>
      </c>
      <c r="L211" s="429">
        <f>StockValueR!L229</f>
        <v>3.1548812525565794E-3</v>
      </c>
      <c r="M211" s="429">
        <f>StockValueR!M229</f>
        <v>3.0460741411045167E-3</v>
      </c>
      <c r="N211" s="429">
        <f>StockValueR!N229</f>
        <v>2.9410196233492685E-3</v>
      </c>
      <c r="O211" s="429">
        <f>StockValueR!O229</f>
        <v>2.8395882779757619E-3</v>
      </c>
      <c r="P211" s="429">
        <f>StockValueR!P229</f>
        <v>2.7416551472155136E-3</v>
      </c>
      <c r="Q211" s="429">
        <f>StockValueR!Q229</f>
        <v>2.6470995829056174E-3</v>
      </c>
      <c r="R211" s="429">
        <f>StockValueR!R229</f>
        <v>2.555805097856927E-3</v>
      </c>
      <c r="S211" s="429">
        <f>StockValueR!S229</f>
        <v>2.4676592223483269E-3</v>
      </c>
      <c r="T211" s="429">
        <f>StockValueR!T229</f>
        <v>2.3825533655702992E-3</v>
      </c>
      <c r="U211" s="429">
        <f>StockValueR!U229</f>
        <v>2.3003826818470945E-3</v>
      </c>
      <c r="V211" s="429">
        <f>StockValueR!V229</f>
        <v>2.221045941472698E-3</v>
      </c>
      <c r="W211" s="429">
        <f>StockValueR!W229</f>
        <v>2.1444454060014703E-3</v>
      </c>
      <c r="X211" s="429">
        <f>StockValueR!X229</f>
        <v>2.0704867078398248E-3</v>
      </c>
      <c r="Y211" s="429">
        <f>StockValueR!Y229</f>
        <v>1.9990787339906088E-3</v>
      </c>
      <c r="Z211" s="429">
        <f>StockValueR!Z229</f>
        <v>1.9277156579431216E-3</v>
      </c>
      <c r="AA211" s="429">
        <f>StockValueR!AA229</f>
        <v>1.8563991026094536E-3</v>
      </c>
      <c r="AB211" s="429">
        <f>StockValueR!AB229</f>
        <v>1.7851308146179764E-3</v>
      </c>
      <c r="AC211" s="429">
        <f>StockValueR!AC229</f>
        <v>1.7139126791677795E-3</v>
      </c>
      <c r="AD211" s="429">
        <f>StockValueR!AD229</f>
        <v>1.6427467373810601E-3</v>
      </c>
      <c r="AE211" s="429">
        <f>StockValueR!AE229</f>
        <v>1.5716352067057181E-3</v>
      </c>
      <c r="AF211" s="429">
        <f>StockValueR!AF229</f>
        <v>1.5005805050747473E-3</v>
      </c>
      <c r="AG211" s="429">
        <f>StockValueR!AG229</f>
        <v>1.4295852797364689E-3</v>
      </c>
      <c r="AH211" s="429">
        <f>StockValueR!AH229</f>
        <v>1.3586524419522935E-3</v>
      </c>
      <c r="AI211" s="429">
        <f>StockValueR!AI229</f>
        <v>1.2877852091495688E-3</v>
      </c>
      <c r="AJ211" s="429">
        <f>StockValueR!AJ229</f>
        <v>1.2169871566665475E-3</v>
      </c>
      <c r="AK211" s="429">
        <f>StockValueR!AK229</f>
        <v>1.1462622820131189E-3</v>
      </c>
      <c r="AL211" s="429">
        <f>StockValueR!AL229</f>
        <v>1.0756150857200583E-3</v>
      </c>
      <c r="AM211" s="429">
        <f>StockValueR!AM229</f>
        <v>2.64399416018571E-3</v>
      </c>
      <c r="AN211" s="429">
        <f>StockValueR!AN229</f>
        <v>2.64399416018571E-3</v>
      </c>
      <c r="AO211" s="429">
        <f>StockValueR!AO229</f>
        <v>2.64399416018571E-3</v>
      </c>
      <c r="AP211" s="429">
        <f>StockValueR!AP229</f>
        <v>2.64399416018571E-3</v>
      </c>
      <c r="AQ211" s="429">
        <f>StockValueR!AQ229</f>
        <v>2.64399416018571E-3</v>
      </c>
      <c r="AR211" s="429">
        <f>StockValueR!AR229</f>
        <v>2.64399416018571E-3</v>
      </c>
      <c r="AS211" s="429">
        <f>StockValueR!AS229</f>
        <v>2.64399416018571E-3</v>
      </c>
      <c r="AT211" s="429">
        <f>StockValueR!AT229</f>
        <v>2.64399416018571E-3</v>
      </c>
      <c r="AU211" s="429">
        <f>StockValueR!AU229</f>
        <v>2.64399416018571E-3</v>
      </c>
      <c r="AV211" s="429">
        <f>StockValueR!AV229</f>
        <v>2.64399416018571E-3</v>
      </c>
      <c r="AW211" s="429">
        <f>StockValueR!AW229</f>
        <v>2.64399416018571E-3</v>
      </c>
      <c r="AX211" s="429">
        <f>StockValueR!AX229</f>
        <v>2.64399416018571E-3</v>
      </c>
      <c r="AY211" s="429">
        <f>StockValueR!AY229</f>
        <v>2.64399416018571E-3</v>
      </c>
      <c r="AZ211" s="429">
        <f>StockValueR!AZ229</f>
        <v>2.64399416018571E-3</v>
      </c>
    </row>
    <row r="212" spans="1:52" x14ac:dyDescent="0.25">
      <c r="A212" s="422"/>
      <c r="B212" s="281"/>
      <c r="C212" s="281"/>
      <c r="D212" s="281"/>
      <c r="E212" s="180" t="str">
        <f>StockValueR!E230</f>
        <v>26 MPH</v>
      </c>
      <c r="F212" s="427"/>
      <c r="G212" s="328"/>
      <c r="I212" s="429">
        <f>StockValueR!I230</f>
        <v>0</v>
      </c>
      <c r="J212" s="429">
        <f>StockValueR!J230</f>
        <v>0</v>
      </c>
      <c r="K212" s="429">
        <f>StockValueR!K230</f>
        <v>3.1728789689927364E-3</v>
      </c>
      <c r="L212" s="429">
        <f>StockValueR!L230</f>
        <v>3.0634511433579883E-3</v>
      </c>
      <c r="M212" s="429">
        <f>StockValueR!M230</f>
        <v>2.9577973189190525E-3</v>
      </c>
      <c r="N212" s="429">
        <f>StockValueR!N230</f>
        <v>2.8557873360484007E-3</v>
      </c>
      <c r="O212" s="429">
        <f>StockValueR!O230</f>
        <v>2.7572955241283782E-3</v>
      </c>
      <c r="P212" s="429">
        <f>StockValueR!P230</f>
        <v>2.6622005467320051E-3</v>
      </c>
      <c r="Q212" s="429">
        <f>StockValueR!Q230</f>
        <v>2.5703852521432534E-3</v>
      </c>
      <c r="R212" s="429">
        <f>StockValueR!R230</f>
        <v>2.4817365290326606E-3</v>
      </c>
      <c r="S212" s="429">
        <f>StockValueR!S230</f>
        <v>2.3961451671104675E-3</v>
      </c>
      <c r="T212" s="429">
        <f>StockValueR!T230</f>
        <v>2.3135057225856263E-3</v>
      </c>
      <c r="U212" s="429">
        <f>StockValueR!U230</f>
        <v>2.2337163882649221E-3</v>
      </c>
      <c r="V212" s="429">
        <f>StockValueR!V230</f>
        <v>2.1566788681321794E-3</v>
      </c>
      <c r="W212" s="429">
        <f>StockValueR!W230</f>
        <v>2.0822982562530455E-3</v>
      </c>
      <c r="X212" s="429">
        <f>StockValueR!X230</f>
        <v>2.0104829198561653E-3</v>
      </c>
      <c r="Y212" s="429">
        <f>StockValueR!Y230</f>
        <v>1.9411443864467103E-3</v>
      </c>
      <c r="Z212" s="429">
        <f>StockValueR!Z230</f>
        <v>1.8718494496772012E-3</v>
      </c>
      <c r="AA212" s="429">
        <f>StockValueR!AA230</f>
        <v>1.8025996854268871E-3</v>
      </c>
      <c r="AB212" s="429">
        <f>StockValueR!AB230</f>
        <v>1.7333967897059357E-3</v>
      </c>
      <c r="AC212" s="429">
        <f>StockValueR!AC230</f>
        <v>1.6642425930793808E-3</v>
      </c>
      <c r="AD212" s="429">
        <f>StockValueR!AD230</f>
        <v>1.5951390775166302E-3</v>
      </c>
      <c r="AE212" s="429">
        <f>StockValueR!AE230</f>
        <v>1.5260883962027838E-3</v>
      </c>
      <c r="AF212" s="429">
        <f>StockValueR!AF230</f>
        <v>1.4570928969978721E-3</v>
      </c>
      <c r="AG212" s="429">
        <f>StockValueR!AG230</f>
        <v>1.3881551504315753E-3</v>
      </c>
      <c r="AH212" s="429">
        <f>StockValueR!AH230</f>
        <v>1.3192779833954248E-3</v>
      </c>
      <c r="AI212" s="429">
        <f>StockValueR!AI230</f>
        <v>1.2504645200740411E-3</v>
      </c>
      <c r="AJ212" s="429">
        <f>StockValueR!AJ230</f>
        <v>1.1817182321905034E-3</v>
      </c>
      <c r="AK212" s="429">
        <f>StockValueR!AK230</f>
        <v>1.1130430014047732E-3</v>
      </c>
      <c r="AL212" s="429">
        <f>StockValueR!AL230</f>
        <v>1.0444431978198897E-3</v>
      </c>
      <c r="AM212" s="429">
        <f>StockValueR!AM230</f>
        <v>2.5673698261983939E-3</v>
      </c>
      <c r="AN212" s="429">
        <f>StockValueR!AN230</f>
        <v>2.5673698261983939E-3</v>
      </c>
      <c r="AO212" s="429">
        <f>StockValueR!AO230</f>
        <v>2.5673698261983939E-3</v>
      </c>
      <c r="AP212" s="429">
        <f>StockValueR!AP230</f>
        <v>2.5673698261983939E-3</v>
      </c>
      <c r="AQ212" s="429">
        <f>StockValueR!AQ230</f>
        <v>2.5673698261983939E-3</v>
      </c>
      <c r="AR212" s="429">
        <f>StockValueR!AR230</f>
        <v>2.5673698261983939E-3</v>
      </c>
      <c r="AS212" s="429">
        <f>StockValueR!AS230</f>
        <v>2.5673698261983939E-3</v>
      </c>
      <c r="AT212" s="429">
        <f>StockValueR!AT230</f>
        <v>2.5673698261983939E-3</v>
      </c>
      <c r="AU212" s="429">
        <f>StockValueR!AU230</f>
        <v>2.5673698261983939E-3</v>
      </c>
      <c r="AV212" s="429">
        <f>StockValueR!AV230</f>
        <v>2.5673698261983939E-3</v>
      </c>
      <c r="AW212" s="429">
        <f>StockValueR!AW230</f>
        <v>2.5673698261983939E-3</v>
      </c>
      <c r="AX212" s="429">
        <f>StockValueR!AX230</f>
        <v>2.5673698261983939E-3</v>
      </c>
      <c r="AY212" s="429">
        <f>StockValueR!AY230</f>
        <v>2.5673698261983939E-3</v>
      </c>
      <c r="AZ212" s="429">
        <f>StockValueR!AZ230</f>
        <v>2.5673698261983939E-3</v>
      </c>
    </row>
    <row r="213" spans="1:52" x14ac:dyDescent="0.25">
      <c r="A213" s="422"/>
      <c r="B213" s="281"/>
      <c r="C213" s="281"/>
      <c r="D213" s="281"/>
      <c r="E213" s="180" t="str">
        <f>StockValueR!E231</f>
        <v>27 MPH</v>
      </c>
      <c r="F213" s="427"/>
      <c r="G213" s="328"/>
      <c r="I213" s="429">
        <f>StockValueR!I231</f>
        <v>0</v>
      </c>
      <c r="J213" s="429">
        <f>StockValueR!J231</f>
        <v>0</v>
      </c>
      <c r="K213" s="429">
        <f>StockValueR!K231</f>
        <v>3.0809272765561866E-3</v>
      </c>
      <c r="L213" s="429">
        <f>StockValueR!L231</f>
        <v>2.9746707265563112E-3</v>
      </c>
      <c r="M213" s="429">
        <f>StockValueR!M231</f>
        <v>2.8720788052231968E-3</v>
      </c>
      <c r="N213" s="429">
        <f>StockValueR!N231</f>
        <v>2.7730251250234149E-3</v>
      </c>
      <c r="O213" s="429">
        <f>StockValueR!O231</f>
        <v>2.6773876573395554E-3</v>
      </c>
      <c r="P213" s="429">
        <f>StockValueR!P231</f>
        <v>2.5850485821377715E-3</v>
      </c>
      <c r="Q213" s="429">
        <f>StockValueR!Q231</f>
        <v>2.4958941428200533E-3</v>
      </c>
      <c r="R213" s="429">
        <f>StockValueR!R231</f>
        <v>2.4098145060824417E-3</v>
      </c>
      <c r="S213" s="429">
        <f>StockValueR!S231</f>
        <v>2.3267036266065091E-3</v>
      </c>
      <c r="T213" s="429">
        <f>StockValueR!T231</f>
        <v>2.2464591164174353E-3</v>
      </c>
      <c r="U213" s="429">
        <f>StockValueR!U231</f>
        <v>2.1689821187477268E-3</v>
      </c>
      <c r="V213" s="429">
        <f>StockValueR!V231</f>
        <v>2.0941771862511803E-3</v>
      </c>
      <c r="W213" s="429">
        <f>StockValueR!W231</f>
        <v>2.021952163417072E-3</v>
      </c>
      <c r="X213" s="429">
        <f>StockValueR!X231</f>
        <v>1.9522180730396986E-3</v>
      </c>
      <c r="Y213" s="429">
        <f>StockValueR!Y231</f>
        <v>1.8848890066034169E-3</v>
      </c>
      <c r="Z213" s="429">
        <f>StockValueR!Z231</f>
        <v>1.8176022733536479E-3</v>
      </c>
      <c r="AA213" s="429">
        <f>StockValueR!AA231</f>
        <v>1.750359403499835E-3</v>
      </c>
      <c r="AB213" s="429">
        <f>StockValueR!AB231</f>
        <v>1.6831620439008844E-3</v>
      </c>
      <c r="AC213" s="429">
        <f>StockValueR!AC231</f>
        <v>1.6160119720710975E-3</v>
      </c>
      <c r="AD213" s="429">
        <f>StockValueR!AD231</f>
        <v>1.5489111125413717E-3</v>
      </c>
      <c r="AE213" s="429">
        <f>StockValueR!AE231</f>
        <v>1.4818615560963759E-3</v>
      </c>
      <c r="AF213" s="429">
        <f>StockValueR!AF231</f>
        <v>1.4148655825539291E-3</v>
      </c>
      <c r="AG213" s="429">
        <f>StockValueR!AG231</f>
        <v>1.3479256879484166E-3</v>
      </c>
      <c r="AH213" s="429">
        <f>StockValueR!AH231</f>
        <v>1.2810446172465738E-3</v>
      </c>
      <c r="AI213" s="429">
        <f>StockValueR!AI231</f>
        <v>1.214225404092517E-3</v>
      </c>
      <c r="AJ213" s="429">
        <f>StockValueR!AJ231</f>
        <v>1.1474714195969741E-3</v>
      </c>
      <c r="AK213" s="429">
        <f>StockValueR!AK231</f>
        <v>1.0807864329273702E-3</v>
      </c>
      <c r="AL213" s="429">
        <f>StockValueR!AL231</f>
        <v>1.0141746875388723E-3</v>
      </c>
      <c r="AM213" s="429">
        <f>StockValueR!AM231</f>
        <v>2.4929661054966185E-3</v>
      </c>
      <c r="AN213" s="429">
        <f>StockValueR!AN231</f>
        <v>2.4929661054966185E-3</v>
      </c>
      <c r="AO213" s="429">
        <f>StockValueR!AO231</f>
        <v>2.4929661054966185E-3</v>
      </c>
      <c r="AP213" s="429">
        <f>StockValueR!AP231</f>
        <v>2.4929661054966185E-3</v>
      </c>
      <c r="AQ213" s="429">
        <f>StockValueR!AQ231</f>
        <v>2.4929661054966185E-3</v>
      </c>
      <c r="AR213" s="429">
        <f>StockValueR!AR231</f>
        <v>2.4929661054966185E-3</v>
      </c>
      <c r="AS213" s="429">
        <f>StockValueR!AS231</f>
        <v>2.4929661054966185E-3</v>
      </c>
      <c r="AT213" s="429">
        <f>StockValueR!AT231</f>
        <v>2.4929661054966185E-3</v>
      </c>
      <c r="AU213" s="429">
        <f>StockValueR!AU231</f>
        <v>2.4929661054966185E-3</v>
      </c>
      <c r="AV213" s="429">
        <f>StockValueR!AV231</f>
        <v>2.4929661054966185E-3</v>
      </c>
      <c r="AW213" s="429">
        <f>StockValueR!AW231</f>
        <v>2.4929661054966185E-3</v>
      </c>
      <c r="AX213" s="429">
        <f>StockValueR!AX231</f>
        <v>2.4929661054966185E-3</v>
      </c>
      <c r="AY213" s="429">
        <f>StockValueR!AY231</f>
        <v>2.4929661054966185E-3</v>
      </c>
      <c r="AZ213" s="429">
        <f>StockValueR!AZ231</f>
        <v>2.4929661054966185E-3</v>
      </c>
    </row>
    <row r="214" spans="1:52" x14ac:dyDescent="0.25">
      <c r="A214" s="422"/>
      <c r="B214" s="281"/>
      <c r="C214" s="281"/>
      <c r="D214" s="281"/>
      <c r="E214" s="180" t="str">
        <f>StockValueR!E232</f>
        <v>28 MPH</v>
      </c>
      <c r="F214" s="427"/>
      <c r="G214" s="328"/>
      <c r="I214" s="429">
        <f>StockValueR!I232</f>
        <v>0</v>
      </c>
      <c r="J214" s="429">
        <f>StockValueR!J232</f>
        <v>0</v>
      </c>
      <c r="K214" s="429">
        <f>StockValueR!K232</f>
        <v>2.9916403922716573E-3</v>
      </c>
      <c r="L214" s="429">
        <f>StockValueR!L232</f>
        <v>2.8884632126796794E-3</v>
      </c>
      <c r="M214" s="429">
        <f>StockValueR!M232</f>
        <v>2.7888444588985224E-3</v>
      </c>
      <c r="N214" s="429">
        <f>StockValueR!N232</f>
        <v>2.6926614061715971E-3</v>
      </c>
      <c r="O214" s="429">
        <f>StockValueR!O232</f>
        <v>2.5997955623346656E-3</v>
      </c>
      <c r="P214" s="429">
        <f>StockValueR!P232</f>
        <v>2.5101325218401006E-3</v>
      </c>
      <c r="Q214" s="429">
        <f>StockValueR!Q232</f>
        <v>2.4235618248156154E-3</v>
      </c>
      <c r="R214" s="429">
        <f>StockValueR!R232</f>
        <v>2.3399768209838596E-3</v>
      </c>
      <c r="S214" s="429">
        <f>StockValueR!S232</f>
        <v>2.2592745382752116E-3</v>
      </c>
      <c r="T214" s="429">
        <f>StockValueR!T232</f>
        <v>2.1813555559719272E-3</v>
      </c>
      <c r="U214" s="429">
        <f>StockValueR!U232</f>
        <v>2.1061238822273525E-3</v>
      </c>
      <c r="V214" s="429">
        <f>StockValueR!V232</f>
        <v>2.0334868358093104E-3</v>
      </c>
      <c r="W214" s="429">
        <f>StockValueR!W232</f>
        <v>1.9633549319219906E-3</v>
      </c>
      <c r="X214" s="429">
        <f>StockValueR!X232</f>
        <v>1.8956417719656594E-3</v>
      </c>
      <c r="Y214" s="429">
        <f>StockValueR!Y232</f>
        <v>1.830263937098401E-3</v>
      </c>
      <c r="Z214" s="429">
        <f>StockValueR!Z232</f>
        <v>1.7649272085797634E-3</v>
      </c>
      <c r="AA214" s="429">
        <f>StockValueR!AA232</f>
        <v>1.6996330722729195E-3</v>
      </c>
      <c r="AB214" s="429">
        <f>StockValueR!AB232</f>
        <v>1.6343831273099431E-3</v>
      </c>
      <c r="AC214" s="429">
        <f>StockValueR!AC232</f>
        <v>1.5691790996918409E-3</v>
      </c>
      <c r="AD214" s="429">
        <f>StockValueR!AD232</f>
        <v>1.5040228581755983E-3</v>
      </c>
      <c r="AE214" s="429">
        <f>StockValueR!AE232</f>
        <v>1.4389164329538509E-3</v>
      </c>
      <c r="AF214" s="429">
        <f>StockValueR!AF232</f>
        <v>1.3738620377741039E-3</v>
      </c>
      <c r="AG214" s="429">
        <f>StockValueR!AG232</f>
        <v>1.3088620963343611E-3</v>
      </c>
      <c r="AH214" s="429">
        <f>StockValueR!AH232</f>
        <v>1.2439192740507853E-3</v>
      </c>
      <c r="AI214" s="429">
        <f>StockValueR!AI232</f>
        <v>1.1790365166508996E-3</v>
      </c>
      <c r="AJ214" s="429">
        <f>StockValueR!AJ232</f>
        <v>1.1142170975488792E-3</v>
      </c>
      <c r="AK214" s="429">
        <f>StockValueR!AK232</f>
        <v>1.0494646766797051E-3</v>
      </c>
      <c r="AL214" s="429">
        <f>StockValueR!AL232</f>
        <v>9.84783374520994E-4</v>
      </c>
      <c r="AM214" s="429">
        <f>StockValueR!AM232</f>
        <v>2.4207186435456383E-3</v>
      </c>
      <c r="AN214" s="429">
        <f>StockValueR!AN232</f>
        <v>2.4207186435456383E-3</v>
      </c>
      <c r="AO214" s="429">
        <f>StockValueR!AO232</f>
        <v>2.4207186435456383E-3</v>
      </c>
      <c r="AP214" s="429">
        <f>StockValueR!AP232</f>
        <v>2.4207186435456383E-3</v>
      </c>
      <c r="AQ214" s="429">
        <f>StockValueR!AQ232</f>
        <v>2.4207186435456383E-3</v>
      </c>
      <c r="AR214" s="429">
        <f>StockValueR!AR232</f>
        <v>2.4207186435456383E-3</v>
      </c>
      <c r="AS214" s="429">
        <f>StockValueR!AS232</f>
        <v>2.4207186435456383E-3</v>
      </c>
      <c r="AT214" s="429">
        <f>StockValueR!AT232</f>
        <v>2.4207186435456383E-3</v>
      </c>
      <c r="AU214" s="429">
        <f>StockValueR!AU232</f>
        <v>2.4207186435456383E-3</v>
      </c>
      <c r="AV214" s="429">
        <f>StockValueR!AV232</f>
        <v>2.4207186435456383E-3</v>
      </c>
      <c r="AW214" s="429">
        <f>StockValueR!AW232</f>
        <v>2.4207186435456383E-3</v>
      </c>
      <c r="AX214" s="429">
        <f>StockValueR!AX232</f>
        <v>2.4207186435456383E-3</v>
      </c>
      <c r="AY214" s="429">
        <f>StockValueR!AY232</f>
        <v>2.4207186435456383E-3</v>
      </c>
      <c r="AZ214" s="429">
        <f>StockValueR!AZ232</f>
        <v>2.4207186435456383E-3</v>
      </c>
    </row>
    <row r="215" spans="1:52" x14ac:dyDescent="0.25">
      <c r="A215" s="422"/>
      <c r="B215" s="281"/>
      <c r="C215" s="281"/>
      <c r="D215" s="281"/>
      <c r="E215" s="180" t="str">
        <f>StockValueR!E233</f>
        <v>29 MPH</v>
      </c>
      <c r="F215" s="427"/>
      <c r="G215" s="328"/>
      <c r="I215" s="429">
        <f>StockValueR!I233</f>
        <v>0</v>
      </c>
      <c r="J215" s="429">
        <f>StockValueR!J233</f>
        <v>0</v>
      </c>
      <c r="K215" s="429">
        <f>StockValueR!K233</f>
        <v>2.9049410886047883E-3</v>
      </c>
      <c r="L215" s="429">
        <f>StockValueR!L233</f>
        <v>2.8047540376552921E-3</v>
      </c>
      <c r="M215" s="429">
        <f>StockValueR!M233</f>
        <v>2.7080222874750022E-3</v>
      </c>
      <c r="N215" s="429">
        <f>StockValueR!N233</f>
        <v>2.6146266699349796E-3</v>
      </c>
      <c r="O215" s="429">
        <f>StockValueR!O233</f>
        <v>2.5244521268358968E-3</v>
      </c>
      <c r="P215" s="429">
        <f>StockValueR!P233</f>
        <v>2.4373875681627482E-3</v>
      </c>
      <c r="Q215" s="429">
        <f>StockValueR!Q233</f>
        <v>2.3533257352281343E-3</v>
      </c>
      <c r="R215" s="429">
        <f>StockValueR!R233</f>
        <v>2.2721630685355368E-3</v>
      </c>
      <c r="S215" s="429">
        <f>StockValueR!S233</f>
        <v>2.1937995801997825E-3</v>
      </c>
      <c r="T215" s="429">
        <f>StockValueR!T233</f>
        <v>2.1181387307675401E-3</v>
      </c>
      <c r="U215" s="429">
        <f>StockValueR!U233</f>
        <v>2.0450873102860908E-3</v>
      </c>
      <c r="V215" s="429">
        <f>StockValueR!V233</f>
        <v>1.9745553234738525E-3</v>
      </c>
      <c r="W215" s="429">
        <f>StockValueR!W233</f>
        <v>1.9064558788512123E-3</v>
      </c>
      <c r="X215" s="429">
        <f>StockValueR!X233</f>
        <v>1.8407050816950567E-3</v>
      </c>
      <c r="Y215" s="429">
        <f>StockValueR!Y233</f>
        <v>1.7772219306851503E-3</v>
      </c>
      <c r="Z215" s="429">
        <f>StockValueR!Z233</f>
        <v>1.7137786947403763E-3</v>
      </c>
      <c r="AA215" s="429">
        <f>StockValueR!AA233</f>
        <v>1.650376816662816E-3</v>
      </c>
      <c r="AB215" s="429">
        <f>StockValueR!AB233</f>
        <v>1.5870178492408589E-3</v>
      </c>
      <c r="AC215" s="429">
        <f>StockValueR!AC233</f>
        <v>1.5237034684550993E-3</v>
      </c>
      <c r="AD215" s="429">
        <f>StockValueR!AD233</f>
        <v>1.4604354889049681E-3</v>
      </c>
      <c r="AE215" s="429">
        <f>StockValueR!AE233</f>
        <v>1.3972158819470556E-3</v>
      </c>
      <c r="AF215" s="429">
        <f>StockValueR!AF233</f>
        <v>1.3340467971733065E-3</v>
      </c>
      <c r="AG215" s="429">
        <f>StockValueR!AG233</f>
        <v>1.2709305880416882E-3</v>
      </c>
      <c r="AH215" s="429">
        <f>StockValueR!AH233</f>
        <v>1.2078698427232092E-3</v>
      </c>
      <c r="AI215" s="429">
        <f>StockValueR!AI233</f>
        <v>1.1448674215766674E-3</v>
      </c>
      <c r="AJ215" s="429">
        <f>StockValueR!AJ233</f>
        <v>1.0819265031509829E-3</v>
      </c>
      <c r="AK215" s="429">
        <f>StockValueR!AK233</f>
        <v>1.0190506413143062E-3</v>
      </c>
      <c r="AL215" s="429">
        <f>StockValueR!AL233</f>
        <v>9.5624383713065696E-4</v>
      </c>
      <c r="AM215" s="429">
        <f>StockValueR!AM233</f>
        <v>2.3505649508387925E-3</v>
      </c>
      <c r="AN215" s="429">
        <f>StockValueR!AN233</f>
        <v>2.3505649508387925E-3</v>
      </c>
      <c r="AO215" s="429">
        <f>StockValueR!AO233</f>
        <v>2.3505649508387925E-3</v>
      </c>
      <c r="AP215" s="429">
        <f>StockValueR!AP233</f>
        <v>2.3505649508387925E-3</v>
      </c>
      <c r="AQ215" s="429">
        <f>StockValueR!AQ233</f>
        <v>2.3505649508387925E-3</v>
      </c>
      <c r="AR215" s="429">
        <f>StockValueR!AR233</f>
        <v>2.3505649508387925E-3</v>
      </c>
      <c r="AS215" s="429">
        <f>StockValueR!AS233</f>
        <v>2.3505649508387925E-3</v>
      </c>
      <c r="AT215" s="429">
        <f>StockValueR!AT233</f>
        <v>2.3505649508387925E-3</v>
      </c>
      <c r="AU215" s="429">
        <f>StockValueR!AU233</f>
        <v>2.3505649508387925E-3</v>
      </c>
      <c r="AV215" s="429">
        <f>StockValueR!AV233</f>
        <v>2.3505649508387925E-3</v>
      </c>
      <c r="AW215" s="429">
        <f>StockValueR!AW233</f>
        <v>2.3505649508387925E-3</v>
      </c>
      <c r="AX215" s="429">
        <f>StockValueR!AX233</f>
        <v>2.3505649508387925E-3</v>
      </c>
      <c r="AY215" s="429">
        <f>StockValueR!AY233</f>
        <v>2.3505649508387925E-3</v>
      </c>
      <c r="AZ215" s="429">
        <f>StockValueR!AZ233</f>
        <v>2.3505649508387925E-3</v>
      </c>
    </row>
    <row r="216" spans="1:52" x14ac:dyDescent="0.25">
      <c r="A216" s="422"/>
      <c r="B216" s="281"/>
      <c r="C216" s="281"/>
      <c r="D216" s="281"/>
      <c r="E216" s="180" t="str">
        <f>StockValueR!E234</f>
        <v>30 MPH</v>
      </c>
      <c r="F216" s="427"/>
      <c r="G216" s="328"/>
      <c r="I216" s="429">
        <f>StockValueR!I234</f>
        <v>0</v>
      </c>
      <c r="J216" s="429">
        <f>StockValueR!J234</f>
        <v>0</v>
      </c>
      <c r="K216" s="429">
        <f>StockValueR!K234</f>
        <v>2.8944627643945498E-3</v>
      </c>
      <c r="L216" s="429">
        <f>StockValueR!L234</f>
        <v>2.7946370950942836E-3</v>
      </c>
      <c r="M216" s="429">
        <f>StockValueR!M234</f>
        <v>2.6982542630534321E-3</v>
      </c>
      <c r="N216" s="429">
        <f>StockValueR!N234</f>
        <v>2.6051955299907703E-3</v>
      </c>
      <c r="O216" s="429">
        <f>StockValueR!O234</f>
        <v>2.515346252729886E-3</v>
      </c>
      <c r="P216" s="429">
        <f>StockValueR!P234</f>
        <v>2.4285957419651703E-3</v>
      </c>
      <c r="Q216" s="429">
        <f>StockValueR!Q234</f>
        <v>2.3448371258987578E-3</v>
      </c>
      <c r="R216" s="429">
        <f>StockValueR!R234</f>
        <v>2.2639672185804237E-3</v>
      </c>
      <c r="S216" s="429">
        <f>StockValueR!S234</f>
        <v>2.18588639278824E-3</v>
      </c>
      <c r="T216" s="429">
        <f>StockValueR!T234</f>
        <v>2.1104984572933869E-3</v>
      </c>
      <c r="U216" s="429">
        <f>StockValueR!U234</f>
        <v>2.037710538357915E-3</v>
      </c>
      <c r="V216" s="429">
        <f>StockValueR!V234</f>
        <v>1.9674329653194744E-3</v>
      </c>
      <c r="W216" s="429">
        <f>StockValueR!W234</f>
        <v>1.8995791601220506E-3</v>
      </c>
      <c r="X216" s="429">
        <f>StockValueR!X234</f>
        <v>1.834065530656623E-3</v>
      </c>
      <c r="Y216" s="429">
        <f>StockValueR!Y234</f>
        <v>1.7708113677803413E-3</v>
      </c>
      <c r="Z216" s="429">
        <f>StockValueR!Z234</f>
        <v>1.7075969759927805E-3</v>
      </c>
      <c r="AA216" s="429">
        <f>StockValueR!AA234</f>
        <v>1.644423792891735E-3</v>
      </c>
      <c r="AB216" s="429">
        <f>StockValueR!AB234</f>
        <v>1.5812933656645782E-3</v>
      </c>
      <c r="AC216" s="429">
        <f>StockValueR!AC234</f>
        <v>1.5182073642465263E-3</v>
      </c>
      <c r="AD216" s="429">
        <f>StockValueR!AD234</f>
        <v>1.4551675966916239E-3</v>
      </c>
      <c r="AE216" s="429">
        <f>StockValueR!AE234</f>
        <v>1.3921760272456415E-3</v>
      </c>
      <c r="AF216" s="429">
        <f>StockValueR!AF234</f>
        <v>1.3292347977467965E-3</v>
      </c>
      <c r="AG216" s="429">
        <f>StockValueR!AG234</f>
        <v>1.2663462531639692E-3</v>
      </c>
      <c r="AH216" s="429">
        <f>StockValueR!AH234</f>
        <v>1.2035129723324564E-3</v>
      </c>
      <c r="AI216" s="429">
        <f>StockValueR!AI234</f>
        <v>1.1407378052935427E-3</v>
      </c>
      <c r="AJ216" s="429">
        <f>StockValueR!AJ234</f>
        <v>1.0780239191309018E-3</v>
      </c>
      <c r="AK216" s="429">
        <f>StockValueR!AK234</f>
        <v>1.0153748548936354E-3</v>
      </c>
      <c r="AL216" s="429">
        <f>StockValueR!AL234</f>
        <v>9.5279459921364645E-4</v>
      </c>
      <c r="AM216" s="429">
        <f>StockValueR!AM234</f>
        <v>2.34097688674199E-3</v>
      </c>
      <c r="AN216" s="429">
        <f>StockValueR!AN234</f>
        <v>2.34097688674199E-3</v>
      </c>
      <c r="AO216" s="429">
        <f>StockValueR!AO234</f>
        <v>2.34097688674199E-3</v>
      </c>
      <c r="AP216" s="429">
        <f>StockValueR!AP234</f>
        <v>2.34097688674199E-3</v>
      </c>
      <c r="AQ216" s="429">
        <f>StockValueR!AQ234</f>
        <v>2.34097688674199E-3</v>
      </c>
      <c r="AR216" s="429">
        <f>StockValueR!AR234</f>
        <v>2.34097688674199E-3</v>
      </c>
      <c r="AS216" s="429">
        <f>StockValueR!AS234</f>
        <v>2.34097688674199E-3</v>
      </c>
      <c r="AT216" s="429">
        <f>StockValueR!AT234</f>
        <v>2.34097688674199E-3</v>
      </c>
      <c r="AU216" s="429">
        <f>StockValueR!AU234</f>
        <v>2.34097688674199E-3</v>
      </c>
      <c r="AV216" s="429">
        <f>StockValueR!AV234</f>
        <v>2.34097688674199E-3</v>
      </c>
      <c r="AW216" s="429">
        <f>StockValueR!AW234</f>
        <v>2.34097688674199E-3</v>
      </c>
      <c r="AX216" s="429">
        <f>StockValueR!AX234</f>
        <v>2.34097688674199E-3</v>
      </c>
      <c r="AY216" s="429">
        <f>StockValueR!AY234</f>
        <v>2.34097688674199E-3</v>
      </c>
      <c r="AZ216" s="429">
        <f>StockValueR!AZ234</f>
        <v>2.34097688674199E-3</v>
      </c>
    </row>
    <row r="217" spans="1:52" x14ac:dyDescent="0.25">
      <c r="A217" s="422"/>
      <c r="B217" s="281"/>
      <c r="C217" s="281"/>
      <c r="D217" s="281"/>
      <c r="E217" s="180" t="str">
        <f>StockValueR!E235</f>
        <v>31 MPH</v>
      </c>
      <c r="F217" s="427"/>
      <c r="G217" s="328"/>
      <c r="I217" s="429">
        <f>StockValueR!I235</f>
        <v>0</v>
      </c>
      <c r="J217" s="429">
        <f>StockValueR!J235</f>
        <v>0</v>
      </c>
      <c r="K217" s="429">
        <f>StockValueR!K235</f>
        <v>2.8105797192227557E-3</v>
      </c>
      <c r="L217" s="429">
        <f>StockValueR!L235</f>
        <v>2.7136470500433497E-3</v>
      </c>
      <c r="M217" s="429">
        <f>StockValueR!M235</f>
        <v>2.6200574428984348E-3</v>
      </c>
      <c r="N217" s="429">
        <f>StockValueR!N235</f>
        <v>2.5296956006042944E-3</v>
      </c>
      <c r="O217" s="429">
        <f>StockValueR!O235</f>
        <v>2.4424502024037458E-3</v>
      </c>
      <c r="P217" s="429">
        <f>StockValueR!P235</f>
        <v>2.3582137668251638E-3</v>
      </c>
      <c r="Q217" s="429">
        <f>StockValueR!Q235</f>
        <v>2.2768825192712966E-3</v>
      </c>
      <c r="R217" s="429">
        <f>StockValueR!R235</f>
        <v>2.1983562641747388E-3</v>
      </c>
      <c r="S217" s="429">
        <f>StockValueR!S235</f>
        <v>2.1225382615625752E-3</v>
      </c>
      <c r="T217" s="429">
        <f>StockValueR!T235</f>
        <v>2.0493351078781199E-3</v>
      </c>
      <c r="U217" s="429">
        <f>StockValueR!U235</f>
        <v>1.978656620912937E-3</v>
      </c>
      <c r="V217" s="429">
        <f>StockValueR!V235</f>
        <v>1.9104157287073837E-3</v>
      </c>
      <c r="W217" s="429">
        <f>StockValueR!W235</f>
        <v>1.8445283622828021E-3</v>
      </c>
      <c r="X217" s="429">
        <f>StockValueR!X235</f>
        <v>1.7809133520732231E-3</v>
      </c>
      <c r="Y217" s="429">
        <f>StockValueR!Y235</f>
        <v>1.7194923279289802E-3</v>
      </c>
      <c r="Z217" s="429">
        <f>StockValueR!Z235</f>
        <v>1.6581099222865003E-3</v>
      </c>
      <c r="AA217" s="429">
        <f>StockValueR!AA235</f>
        <v>1.5967675310812417E-3</v>
      </c>
      <c r="AB217" s="429">
        <f>StockValueR!AB235</f>
        <v>1.5354666566622787E-3</v>
      </c>
      <c r="AC217" s="429">
        <f>StockValueR!AC235</f>
        <v>1.4742089205692312E-3</v>
      </c>
      <c r="AD217" s="429">
        <f>StockValueR!AD235</f>
        <v>1.4129960784577912E-3</v>
      </c>
      <c r="AE217" s="429">
        <f>StockValueR!AE235</f>
        <v>1.3518300376488596E-3</v>
      </c>
      <c r="AF217" s="429">
        <f>StockValueR!AF235</f>
        <v>1.2907128779090617E-3</v>
      </c>
      <c r="AG217" s="429">
        <f>StockValueR!AG235</f>
        <v>1.2296468762488528E-3</v>
      </c>
      <c r="AH217" s="429">
        <f>StockValueR!AH235</f>
        <v>1.1686345367675336E-3</v>
      </c>
      <c r="AI217" s="429">
        <f>StockValueR!AI235</f>
        <v>1.1076786269107013E-3</v>
      </c>
      <c r="AJ217" s="429">
        <f>StockValueR!AJ235</f>
        <v>1.046782221978288E-3</v>
      </c>
      <c r="AK217" s="429">
        <f>StockValueR!AK235</f>
        <v>9.8594876039793966E-4</v>
      </c>
      <c r="AL217" s="429">
        <f>StockValueR!AL235</f>
        <v>9.2518211326688121E-4</v>
      </c>
      <c r="AM217" s="429">
        <f>StockValueR!AM235</f>
        <v>2.2731341518648046E-3</v>
      </c>
      <c r="AN217" s="429">
        <f>StockValueR!AN235</f>
        <v>2.2731341518648046E-3</v>
      </c>
      <c r="AO217" s="429">
        <f>StockValueR!AO235</f>
        <v>2.2731341518648046E-3</v>
      </c>
      <c r="AP217" s="429">
        <f>StockValueR!AP235</f>
        <v>2.2731341518648046E-3</v>
      </c>
      <c r="AQ217" s="429">
        <f>StockValueR!AQ235</f>
        <v>2.2731341518648046E-3</v>
      </c>
      <c r="AR217" s="429">
        <f>StockValueR!AR235</f>
        <v>2.2731341518648046E-3</v>
      </c>
      <c r="AS217" s="429">
        <f>StockValueR!AS235</f>
        <v>2.2731341518648046E-3</v>
      </c>
      <c r="AT217" s="429">
        <f>StockValueR!AT235</f>
        <v>2.2731341518648046E-3</v>
      </c>
      <c r="AU217" s="429">
        <f>StockValueR!AU235</f>
        <v>2.2731341518648046E-3</v>
      </c>
      <c r="AV217" s="429">
        <f>StockValueR!AV235</f>
        <v>2.2731341518648046E-3</v>
      </c>
      <c r="AW217" s="429">
        <f>StockValueR!AW235</f>
        <v>2.2731341518648046E-3</v>
      </c>
      <c r="AX217" s="429">
        <f>StockValueR!AX235</f>
        <v>2.2731341518648046E-3</v>
      </c>
      <c r="AY217" s="429">
        <f>StockValueR!AY235</f>
        <v>2.2731341518648046E-3</v>
      </c>
      <c r="AZ217" s="429">
        <f>StockValueR!AZ235</f>
        <v>2.2731341518648046E-3</v>
      </c>
    </row>
    <row r="218" spans="1:52" x14ac:dyDescent="0.25">
      <c r="A218" s="422"/>
      <c r="B218" s="281"/>
      <c r="C218" s="281"/>
      <c r="D218" s="281"/>
      <c r="E218" s="180" t="str">
        <f>StockValueR!E236</f>
        <v>32 MPH</v>
      </c>
      <c r="F218" s="427"/>
      <c r="G218" s="328"/>
      <c r="I218" s="429">
        <f>StockValueR!I236</f>
        <v>0</v>
      </c>
      <c r="J218" s="429">
        <f>StockValueR!J236</f>
        <v>0</v>
      </c>
      <c r="K218" s="429">
        <f>StockValueR!K236</f>
        <v>2.7291276485840767E-3</v>
      </c>
      <c r="L218" s="429">
        <f>StockValueR!L236</f>
        <v>2.6350041388685341E-3</v>
      </c>
      <c r="M218" s="429">
        <f>StockValueR!M236</f>
        <v>2.5441268075007749E-3</v>
      </c>
      <c r="N218" s="429">
        <f>StockValueR!N236</f>
        <v>2.456383698669786E-3</v>
      </c>
      <c r="O218" s="429">
        <f>StockValueR!O236</f>
        <v>2.371666717752166E-3</v>
      </c>
      <c r="P218" s="429">
        <f>StockValueR!P236</f>
        <v>2.2898714981455666E-3</v>
      </c>
      <c r="Q218" s="429">
        <f>StockValueR!Q236</f>
        <v>2.2108972726948553E-3</v>
      </c>
      <c r="R218" s="429">
        <f>StockValueR!R236</f>
        <v>2.1346467495525876E-3</v>
      </c>
      <c r="S218" s="429">
        <f>StockValueR!S236</f>
        <v>2.0610259923208745E-3</v>
      </c>
      <c r="T218" s="429">
        <f>StockValueR!T236</f>
        <v>1.9899443043269668E-3</v>
      </c>
      <c r="U218" s="429">
        <f>StockValueR!U236</f>
        <v>1.9213141168900091E-3</v>
      </c>
      <c r="V218" s="429">
        <f>StockValueR!V236</f>
        <v>1.855050881441301E-3</v>
      </c>
      <c r="W218" s="429">
        <f>StockValueR!W236</f>
        <v>1.7910729653651677E-3</v>
      </c>
      <c r="X218" s="429">
        <f>StockValueR!X236</f>
        <v>1.7293015514321262E-3</v>
      </c>
      <c r="Y218" s="429">
        <f>StockValueR!Y236</f>
        <v>1.6696605407004474E-3</v>
      </c>
      <c r="Z218" s="429">
        <f>StockValueR!Z236</f>
        <v>1.6100570292861469E-3</v>
      </c>
      <c r="AA218" s="429">
        <f>StockValueR!AA236</f>
        <v>1.550492372669743E-3</v>
      </c>
      <c r="AB218" s="429">
        <f>StockValueR!AB236</f>
        <v>1.4909680296614483E-3</v>
      </c>
      <c r="AC218" s="429">
        <f>StockValueR!AC236</f>
        <v>1.4314855748078156E-3</v>
      </c>
      <c r="AD218" s="429">
        <f>StockValueR!AD236</f>
        <v>1.3720467128847172E-3</v>
      </c>
      <c r="AE218" s="429">
        <f>StockValueR!AE236</f>
        <v>1.3126532959378957E-3</v>
      </c>
      <c r="AF218" s="429">
        <f>StockValueR!AF236</f>
        <v>1.2533073434612522E-3</v>
      </c>
      <c r="AG218" s="429">
        <f>StockValueR!AG236</f>
        <v>1.1940110664762874E-3</v>
      </c>
      <c r="AH218" s="429">
        <f>StockValueR!AH236</f>
        <v>1.1347668965121943E-3</v>
      </c>
      <c r="AI218" s="429">
        <f>StockValueR!AI236</f>
        <v>1.0755775208125488E-3</v>
      </c>
      <c r="AJ218" s="429">
        <f>StockValueR!AJ236</f>
        <v>1.0164459255534821E-3</v>
      </c>
      <c r="AK218" s="429">
        <f>StockValueR!AK236</f>
        <v>9.5737544951520848E-4</v>
      </c>
      <c r="AL218" s="429">
        <f>StockValueR!AL236</f>
        <v>8.9836985160852978E-4</v>
      </c>
      <c r="AM218" s="429">
        <f>StockValueR!AM236</f>
        <v>2.2072575349367895E-3</v>
      </c>
      <c r="AN218" s="429">
        <f>StockValueR!AN236</f>
        <v>2.2072575349367895E-3</v>
      </c>
      <c r="AO218" s="429">
        <f>StockValueR!AO236</f>
        <v>2.2072575349367895E-3</v>
      </c>
      <c r="AP218" s="429">
        <f>StockValueR!AP236</f>
        <v>2.2072575349367895E-3</v>
      </c>
      <c r="AQ218" s="429">
        <f>StockValueR!AQ236</f>
        <v>2.2072575349367895E-3</v>
      </c>
      <c r="AR218" s="429">
        <f>StockValueR!AR236</f>
        <v>2.2072575349367895E-3</v>
      </c>
      <c r="AS218" s="429">
        <f>StockValueR!AS236</f>
        <v>2.2072575349367895E-3</v>
      </c>
      <c r="AT218" s="429">
        <f>StockValueR!AT236</f>
        <v>2.2072575349367895E-3</v>
      </c>
      <c r="AU218" s="429">
        <f>StockValueR!AU236</f>
        <v>2.2072575349367895E-3</v>
      </c>
      <c r="AV218" s="429">
        <f>StockValueR!AV236</f>
        <v>2.2072575349367895E-3</v>
      </c>
      <c r="AW218" s="429">
        <f>StockValueR!AW236</f>
        <v>2.2072575349367895E-3</v>
      </c>
      <c r="AX218" s="429">
        <f>StockValueR!AX236</f>
        <v>2.2072575349367895E-3</v>
      </c>
      <c r="AY218" s="429">
        <f>StockValueR!AY236</f>
        <v>2.2072575349367895E-3</v>
      </c>
      <c r="AZ218" s="429">
        <f>StockValueR!AZ236</f>
        <v>2.2072575349367895E-3</v>
      </c>
    </row>
    <row r="219" spans="1:52" x14ac:dyDescent="0.25">
      <c r="A219" s="422"/>
      <c r="B219" s="281"/>
      <c r="C219" s="281"/>
      <c r="D219" s="281"/>
      <c r="E219" s="180" t="str">
        <f>StockValueR!E237</f>
        <v>33 MPH</v>
      </c>
      <c r="F219" s="427"/>
      <c r="G219" s="328"/>
      <c r="I219" s="429">
        <f>StockValueR!I237</f>
        <v>0</v>
      </c>
      <c r="J219" s="429">
        <f>StockValueR!J237</f>
        <v>0</v>
      </c>
      <c r="K219" s="429">
        <f>StockValueR!K237</f>
        <v>2.6500361015647607E-3</v>
      </c>
      <c r="L219" s="429">
        <f>StockValueR!L237</f>
        <v>2.5586403404021861E-3</v>
      </c>
      <c r="M219" s="429">
        <f>StockValueR!M237</f>
        <v>2.4703966816406139E-3</v>
      </c>
      <c r="N219" s="429">
        <f>StockValueR!N237</f>
        <v>2.3851964140070045E-3</v>
      </c>
      <c r="O219" s="429">
        <f>StockValueR!O237</f>
        <v>2.3029345755166933E-3</v>
      </c>
      <c r="P219" s="429">
        <f>StockValueR!P237</f>
        <v>2.2235098241660681E-3</v>
      </c>
      <c r="Q219" s="429">
        <f>StockValueR!Q237</f>
        <v>2.1468243130848695E-3</v>
      </c>
      <c r="R219" s="429">
        <f>StockValueR!R237</f>
        <v>2.0727835699942908E-3</v>
      </c>
      <c r="S219" s="429">
        <f>StockValueR!S237</f>
        <v>2.0012963808223976E-3</v>
      </c>
      <c r="T219" s="429">
        <f>StockValueR!T237</f>
        <v>1.932274677333465E-3</v>
      </c>
      <c r="U219" s="429">
        <f>StockValueR!U237</f>
        <v>1.8656334286328215E-3</v>
      </c>
      <c r="V219" s="429">
        <f>StockValueR!V237</f>
        <v>1.8012905364135196E-3</v>
      </c>
      <c r="W219" s="429">
        <f>StockValueR!W237</f>
        <v>1.7391667338157934E-3</v>
      </c>
      <c r="X219" s="429">
        <f>StockValueR!X237</f>
        <v>1.6791854877747042E-3</v>
      </c>
      <c r="Y219" s="429">
        <f>StockValueR!Y237</f>
        <v>1.6212729047356662E-3</v>
      </c>
      <c r="Z219" s="429">
        <f>StockValueR!Z237</f>
        <v>1.5633967342641706E-3</v>
      </c>
      <c r="AA219" s="429">
        <f>StockValueR!AA237</f>
        <v>1.5055582925582016E-3</v>
      </c>
      <c r="AB219" s="429">
        <f>StockValueR!AB237</f>
        <v>1.4477589961508883E-3</v>
      </c>
      <c r="AC219" s="429">
        <f>StockValueR!AC237</f>
        <v>1.390000373957601E-3</v>
      </c>
      <c r="AD219" s="429">
        <f>StockValueR!AD237</f>
        <v>1.3322840813489148E-3</v>
      </c>
      <c r="AE219" s="429">
        <f>StockValueR!AE237</f>
        <v>1.2746119166973182E-3</v>
      </c>
      <c r="AF219" s="429">
        <f>StockValueR!AF237</f>
        <v>1.2169858409707226E-3</v>
      </c>
      <c r="AG219" s="429">
        <f>StockValueR!AG237</f>
        <v>1.1594080011140687E-3</v>
      </c>
      <c r="AH219" s="429">
        <f>StockValueR!AH237</f>
        <v>1.1018807581895614E-3</v>
      </c>
      <c r="AI219" s="429">
        <f>StockValueR!AI237</f>
        <v>1.0444067215630523E-3</v>
      </c>
      <c r="AJ219" s="429">
        <f>StockValueR!AJ237</f>
        <v>9.8698879086972545E-4</v>
      </c>
      <c r="AK219" s="429">
        <f>StockValueR!AK237</f>
        <v>9.2963020813019816E-4</v>
      </c>
      <c r="AL219" s="429">
        <f>StockValueR!AL237</f>
        <v>8.7233462332007069E-4</v>
      </c>
      <c r="AM219" s="429">
        <f>StockValueR!AM237</f>
        <v>2.1432900568311886E-3</v>
      </c>
      <c r="AN219" s="429">
        <f>StockValueR!AN237</f>
        <v>2.1432900568311886E-3</v>
      </c>
      <c r="AO219" s="429">
        <f>StockValueR!AO237</f>
        <v>2.1432900568311886E-3</v>
      </c>
      <c r="AP219" s="429">
        <f>StockValueR!AP237</f>
        <v>2.1432900568311886E-3</v>
      </c>
      <c r="AQ219" s="429">
        <f>StockValueR!AQ237</f>
        <v>2.1432900568311886E-3</v>
      </c>
      <c r="AR219" s="429">
        <f>StockValueR!AR237</f>
        <v>2.1432900568311886E-3</v>
      </c>
      <c r="AS219" s="429">
        <f>StockValueR!AS237</f>
        <v>2.1432900568311886E-3</v>
      </c>
      <c r="AT219" s="429">
        <f>StockValueR!AT237</f>
        <v>2.1432900568311886E-3</v>
      </c>
      <c r="AU219" s="429">
        <f>StockValueR!AU237</f>
        <v>2.1432900568311886E-3</v>
      </c>
      <c r="AV219" s="429">
        <f>StockValueR!AV237</f>
        <v>2.1432900568311886E-3</v>
      </c>
      <c r="AW219" s="429">
        <f>StockValueR!AW237</f>
        <v>2.1432900568311886E-3</v>
      </c>
      <c r="AX219" s="429">
        <f>StockValueR!AX237</f>
        <v>2.1432900568311886E-3</v>
      </c>
      <c r="AY219" s="429">
        <f>StockValueR!AY237</f>
        <v>2.1432900568311886E-3</v>
      </c>
      <c r="AZ219" s="429">
        <f>StockValueR!AZ237</f>
        <v>2.1432900568311886E-3</v>
      </c>
    </row>
    <row r="220" spans="1:52" x14ac:dyDescent="0.25">
      <c r="A220" s="422"/>
      <c r="B220" s="281"/>
      <c r="C220" s="281"/>
      <c r="D220" s="281"/>
      <c r="E220" s="180" t="str">
        <f>StockValueR!E238</f>
        <v>34 MPH</v>
      </c>
      <c r="F220" s="427"/>
      <c r="G220" s="328"/>
      <c r="I220" s="429">
        <f>StockValueR!I238</f>
        <v>0</v>
      </c>
      <c r="J220" s="429">
        <f>StockValueR!J238</f>
        <v>0</v>
      </c>
      <c r="K220" s="429">
        <f>StockValueR!K238</f>
        <v>2.5732366689553933E-3</v>
      </c>
      <c r="L220" s="429">
        <f>StockValueR!L238</f>
        <v>2.4844896047656797E-3</v>
      </c>
      <c r="M220" s="429">
        <f>StockValueR!M238</f>
        <v>2.3988032934003419E-3</v>
      </c>
      <c r="N220" s="429">
        <f>StockValueR!N238</f>
        <v>2.3160721740959058E-3</v>
      </c>
      <c r="O220" s="429">
        <f>StockValueR!O238</f>
        <v>2.2361943267209341E-3</v>
      </c>
      <c r="P220" s="429">
        <f>StockValueR!P238</f>
        <v>2.1590713462160968E-3</v>
      </c>
      <c r="Q220" s="429">
        <f>StockValueR!Q238</f>
        <v>2.0846082213646249E-3</v>
      </c>
      <c r="R220" s="429">
        <f>StockValueR!R238</f>
        <v>2.0127132177437746E-3</v>
      </c>
      <c r="S220" s="429">
        <f>StockValueR!S238</f>
        <v>1.9432977647131353E-3</v>
      </c>
      <c r="T220" s="429">
        <f>StockValueR!T238</f>
        <v>1.8762763463005276E-3</v>
      </c>
      <c r="U220" s="429">
        <f>StockValueR!U238</f>
        <v>1.8115663958510918E-3</v>
      </c>
      <c r="V220" s="429">
        <f>StockValueR!V238</f>
        <v>1.749088194309766E-3</v>
      </c>
      <c r="W220" s="429">
        <f>StockValueR!W238</f>
        <v>1.6887647720118496E-3</v>
      </c>
      <c r="X220" s="429">
        <f>StockValueR!X238</f>
        <v>1.6305218138606644E-3</v>
      </c>
      <c r="Y220" s="429">
        <f>StockValueR!Y238</f>
        <v>1.5742875677754945E-3</v>
      </c>
      <c r="Z220" s="429">
        <f>StockValueR!Z238</f>
        <v>1.5180886790026103E-3</v>
      </c>
      <c r="AA220" s="429">
        <f>StockValueR!AA238</f>
        <v>1.4619264255958896E-3</v>
      </c>
      <c r="AB220" s="429">
        <f>StockValueR!AB238</f>
        <v>1.4058021830365903E-3</v>
      </c>
      <c r="AC220" s="429">
        <f>StockValueR!AC238</f>
        <v>1.3497174359313156E-3</v>
      </c>
      <c r="AD220" s="429">
        <f>StockValueR!AD238</f>
        <v>1.2936737916771353E-3</v>
      </c>
      <c r="AE220" s="429">
        <f>StockValueR!AE238</f>
        <v>1.2376729965287623E-3</v>
      </c>
      <c r="AF220" s="429">
        <f>StockValueR!AF238</f>
        <v>1.1817169546242319E-3</v>
      </c>
      <c r="AG220" s="429">
        <f>StockValueR!AG238</f>
        <v>1.1258077506888973E-3</v>
      </c>
      <c r="AH220" s="429">
        <f>StockValueR!AH238</f>
        <v>1.0699476773601455E-3</v>
      </c>
      <c r="AI220" s="429">
        <f>StockValueR!AI238</f>
        <v>1.0141392683830407E-3</v>
      </c>
      <c r="AJ220" s="429">
        <f>StockValueR!AJ238</f>
        <v>9.5838533935982233E-4</v>
      </c>
      <c r="AK220" s="429">
        <f>StockValueR!AK238</f>
        <v>9.0268903835565408E-4</v>
      </c>
      <c r="AL220" s="429">
        <f>StockValueR!AL238</f>
        <v>8.4705390956793373E-4</v>
      </c>
      <c r="AM220" s="429">
        <f>StockValueR!AM238</f>
        <v>2.0811763897061481E-3</v>
      </c>
      <c r="AN220" s="429">
        <f>StockValueR!AN238</f>
        <v>2.0811763897061481E-3</v>
      </c>
      <c r="AO220" s="429">
        <f>StockValueR!AO238</f>
        <v>2.0811763897061481E-3</v>
      </c>
      <c r="AP220" s="429">
        <f>StockValueR!AP238</f>
        <v>2.0811763897061481E-3</v>
      </c>
      <c r="AQ220" s="429">
        <f>StockValueR!AQ238</f>
        <v>2.0811763897061481E-3</v>
      </c>
      <c r="AR220" s="429">
        <f>StockValueR!AR238</f>
        <v>2.0811763897061481E-3</v>
      </c>
      <c r="AS220" s="429">
        <f>StockValueR!AS238</f>
        <v>2.0811763897061481E-3</v>
      </c>
      <c r="AT220" s="429">
        <f>StockValueR!AT238</f>
        <v>2.0811763897061481E-3</v>
      </c>
      <c r="AU220" s="429">
        <f>StockValueR!AU238</f>
        <v>2.0811763897061481E-3</v>
      </c>
      <c r="AV220" s="429">
        <f>StockValueR!AV238</f>
        <v>2.0811763897061481E-3</v>
      </c>
      <c r="AW220" s="429">
        <f>StockValueR!AW238</f>
        <v>2.0811763897061481E-3</v>
      </c>
      <c r="AX220" s="429">
        <f>StockValueR!AX238</f>
        <v>2.0811763897061481E-3</v>
      </c>
      <c r="AY220" s="429">
        <f>StockValueR!AY238</f>
        <v>2.0811763897061481E-3</v>
      </c>
      <c r="AZ220" s="429">
        <f>StockValueR!AZ238</f>
        <v>2.0811763897061481E-3</v>
      </c>
    </row>
    <row r="221" spans="1:52" x14ac:dyDescent="0.25">
      <c r="A221" s="422"/>
      <c r="B221" s="281"/>
      <c r="C221" s="281"/>
      <c r="D221" s="281"/>
      <c r="E221" s="180" t="str">
        <f>StockValueR!E239</f>
        <v>35 MPH</v>
      </c>
      <c r="F221" s="427"/>
      <c r="G221" s="328"/>
      <c r="I221" s="429">
        <f>StockValueR!I239</f>
        <v>0</v>
      </c>
      <c r="J221" s="429">
        <f>StockValueR!J239</f>
        <v>0</v>
      </c>
      <c r="K221" s="429">
        <f>StockValueR!K239</f>
        <v>2.6919347860219099E-3</v>
      </c>
      <c r="L221" s="429">
        <f>StockValueR!L239</f>
        <v>2.5990940022215638E-3</v>
      </c>
      <c r="M221" s="429">
        <f>StockValueR!M239</f>
        <v>2.5094551574805961E-3</v>
      </c>
      <c r="N221" s="429">
        <f>StockValueR!N239</f>
        <v>2.4229078217345426E-3</v>
      </c>
      <c r="O221" s="429">
        <f>StockValueR!O239</f>
        <v>2.3393453734858452E-3</v>
      </c>
      <c r="P221" s="429">
        <f>StockValueR!P239</f>
        <v>2.2586648684521054E-3</v>
      </c>
      <c r="Q221" s="429">
        <f>StockValueR!Q239</f>
        <v>2.1807669127444623E-3</v>
      </c>
      <c r="R221" s="429">
        <f>StockValueR!R239</f>
        <v>2.1055555404198545E-3</v>
      </c>
      <c r="S221" s="429">
        <f>StockValueR!S239</f>
        <v>2.032938095256326E-3</v>
      </c>
      <c r="T221" s="429">
        <f>StockValueR!T239</f>
        <v>1.9628251166057191E-3</v>
      </c>
      <c r="U221" s="429">
        <f>StockValueR!U239</f>
        <v>1.8951302291831389E-3</v>
      </c>
      <c r="V221" s="429">
        <f>StockValueR!V239</f>
        <v>1.8297700366574124E-3</v>
      </c>
      <c r="W221" s="429">
        <f>StockValueR!W239</f>
        <v>1.7666640189114536E-3</v>
      </c>
      <c r="X221" s="429">
        <f>StockValueR!X239</f>
        <v>1.7057344328459635E-3</v>
      </c>
      <c r="Y221" s="429">
        <f>StockValueR!Y239</f>
        <v>1.6469062166042609E-3</v>
      </c>
      <c r="Z221" s="429">
        <f>StockValueR!Z239</f>
        <v>1.5881149886349669E-3</v>
      </c>
      <c r="AA221" s="429">
        <f>StockValueR!AA239</f>
        <v>1.529362085945957E-3</v>
      </c>
      <c r="AB221" s="429">
        <f>StockValueR!AB239</f>
        <v>1.4706489474666108E-3</v>
      </c>
      <c r="AC221" s="429">
        <f>StockValueR!AC239</f>
        <v>1.4119771262853821E-3</v>
      </c>
      <c r="AD221" s="429">
        <f>StockValueR!AD239</f>
        <v>1.3533483039452634E-3</v>
      </c>
      <c r="AE221" s="429">
        <f>StockValueR!AE239</f>
        <v>1.2947643072521069E-3</v>
      </c>
      <c r="AF221" s="429">
        <f>StockValueR!AF239</f>
        <v>1.2362271281779202E-3</v>
      </c>
      <c r="AG221" s="429">
        <f>StockValueR!AG239</f>
        <v>1.1777389476121515E-3</v>
      </c>
      <c r="AH221" s="429">
        <f>StockValueR!AH239</f>
        <v>1.1193021639468368E-3</v>
      </c>
      <c r="AI221" s="429">
        <f>StockValueR!AI239</f>
        <v>1.0609194278034903E-3</v>
      </c>
      <c r="AJ221" s="429">
        <f>StockValueR!AJ239</f>
        <v>1.0025936846622947E-3</v>
      </c>
      <c r="AK221" s="429">
        <f>StockValueR!AK239</f>
        <v>9.4432822780218697E-4</v>
      </c>
      <c r="AL221" s="429">
        <f>StockValueR!AL239</f>
        <v>8.8612676490710445E-4</v>
      </c>
      <c r="AM221" s="429">
        <f>StockValueR!AM239</f>
        <v>2.17673209101263E-3</v>
      </c>
      <c r="AN221" s="429">
        <f>StockValueR!AN239</f>
        <v>2.17673209101263E-3</v>
      </c>
      <c r="AO221" s="429">
        <f>StockValueR!AO239</f>
        <v>2.17673209101263E-3</v>
      </c>
      <c r="AP221" s="429">
        <f>StockValueR!AP239</f>
        <v>2.17673209101263E-3</v>
      </c>
      <c r="AQ221" s="429">
        <f>StockValueR!AQ239</f>
        <v>2.17673209101263E-3</v>
      </c>
      <c r="AR221" s="429">
        <f>StockValueR!AR239</f>
        <v>2.17673209101263E-3</v>
      </c>
      <c r="AS221" s="429">
        <f>StockValueR!AS239</f>
        <v>2.17673209101263E-3</v>
      </c>
      <c r="AT221" s="429">
        <f>StockValueR!AT239</f>
        <v>2.17673209101263E-3</v>
      </c>
      <c r="AU221" s="429">
        <f>StockValueR!AU239</f>
        <v>2.17673209101263E-3</v>
      </c>
      <c r="AV221" s="429">
        <f>StockValueR!AV239</f>
        <v>2.17673209101263E-3</v>
      </c>
      <c r="AW221" s="429">
        <f>StockValueR!AW239</f>
        <v>2.17673209101263E-3</v>
      </c>
      <c r="AX221" s="429">
        <f>StockValueR!AX239</f>
        <v>2.17673209101263E-3</v>
      </c>
      <c r="AY221" s="429">
        <f>StockValueR!AY239</f>
        <v>2.17673209101263E-3</v>
      </c>
      <c r="AZ221" s="429">
        <f>StockValueR!AZ239</f>
        <v>2.17673209101263E-3</v>
      </c>
    </row>
    <row r="222" spans="1:52" x14ac:dyDescent="0.25">
      <c r="A222" s="422"/>
      <c r="B222" s="281"/>
      <c r="C222" s="281"/>
      <c r="D222" s="281"/>
      <c r="E222" s="180" t="str">
        <f>StockValueR!E240</f>
        <v>36 MPH</v>
      </c>
      <c r="F222" s="427"/>
      <c r="G222" s="328"/>
      <c r="I222" s="429">
        <f>StockValueR!I240</f>
        <v>0</v>
      </c>
      <c r="J222" s="429">
        <f>StockValueR!J240</f>
        <v>0</v>
      </c>
      <c r="K222" s="429">
        <f>StockValueR!K240</f>
        <v>2.6139211076173672E-3</v>
      </c>
      <c r="L222" s="429">
        <f>StockValueR!L240</f>
        <v>2.5237708983018988E-3</v>
      </c>
      <c r="M222" s="429">
        <f>StockValueR!M240</f>
        <v>2.4367298341767506E-3</v>
      </c>
      <c r="N222" s="429">
        <f>StockValueR!N240</f>
        <v>2.3526906854984975E-3</v>
      </c>
      <c r="O222" s="429">
        <f>StockValueR!O240</f>
        <v>2.2715499207163611E-3</v>
      </c>
      <c r="P222" s="429">
        <f>StockValueR!P240</f>
        <v>2.1932075789271033E-3</v>
      </c>
      <c r="Q222" s="429">
        <f>StockValueR!Q240</f>
        <v>2.1175671467287601E-3</v>
      </c>
      <c r="R222" s="429">
        <f>StockValueR!R240</f>
        <v>2.0445354393215064E-3</v>
      </c>
      <c r="S222" s="429">
        <f>StockValueR!S240</f>
        <v>1.9740224857091714E-3</v>
      </c>
      <c r="T222" s="429">
        <f>StockValueR!T240</f>
        <v>1.9059414178599831E-3</v>
      </c>
      <c r="U222" s="429">
        <f>StockValueR!U240</f>
        <v>1.8402083636899912E-3</v>
      </c>
      <c r="V222" s="429">
        <f>StockValueR!V240</f>
        <v>1.7767423437373292E-3</v>
      </c>
      <c r="W222" s="429">
        <f>StockValueR!W240</f>
        <v>1.7154651714000292E-3</v>
      </c>
      <c r="X222" s="429">
        <f>StockValueR!X240</f>
        <v>1.6563013566144812E-3</v>
      </c>
      <c r="Y222" s="429">
        <f>StockValueR!Y240</f>
        <v>1.5991780128558804E-3</v>
      </c>
      <c r="Z222" s="429">
        <f>StockValueR!Z240</f>
        <v>1.5420905854302031E-3</v>
      </c>
      <c r="AA222" s="429">
        <f>StockValueR!AA240</f>
        <v>1.485040372598137E-3</v>
      </c>
      <c r="AB222" s="429">
        <f>StockValueR!AB240</f>
        <v>1.4280287715881356E-3</v>
      </c>
      <c r="AC222" s="429">
        <f>StockValueR!AC240</f>
        <v>1.3710572904793369E-3</v>
      </c>
      <c r="AD222" s="429">
        <f>StockValueR!AD240</f>
        <v>1.3141275620827376E-3</v>
      </c>
      <c r="AE222" s="429">
        <f>StockValueR!AE240</f>
        <v>1.2572413602624007E-3</v>
      </c>
      <c r="AF222" s="429">
        <f>StockValueR!AF240</f>
        <v>1.2004006192619428E-3</v>
      </c>
      <c r="AG222" s="429">
        <f>StockValueR!AG240</f>
        <v>1.1436074567674952E-3</v>
      </c>
      <c r="AH222" s="429">
        <f>StockValueR!AH240</f>
        <v>1.0868642016644374E-3</v>
      </c>
      <c r="AI222" s="429">
        <f>StockValueR!AI240</f>
        <v>1.0301734277578863E-3</v>
      </c>
      <c r="AJ222" s="429">
        <f>StockValueR!AJ240</f>
        <v>9.7353799516646715E-4</v>
      </c>
      <c r="AK222" s="429">
        <f>StockValueR!AK240</f>
        <v>9.1696110172817069E-4</v>
      </c>
      <c r="AL222" s="429">
        <f>StockValueR!AL240</f>
        <v>8.6044634767631423E-4</v>
      </c>
      <c r="AM222" s="429">
        <f>StockValueR!AM240</f>
        <v>2.1136492562415631E-3</v>
      </c>
      <c r="AN222" s="429">
        <f>StockValueR!AN240</f>
        <v>2.1136492562415631E-3</v>
      </c>
      <c r="AO222" s="429">
        <f>StockValueR!AO240</f>
        <v>2.1136492562415631E-3</v>
      </c>
      <c r="AP222" s="429">
        <f>StockValueR!AP240</f>
        <v>2.1136492562415631E-3</v>
      </c>
      <c r="AQ222" s="429">
        <f>StockValueR!AQ240</f>
        <v>2.1136492562415631E-3</v>
      </c>
      <c r="AR222" s="429">
        <f>StockValueR!AR240</f>
        <v>2.1136492562415631E-3</v>
      </c>
      <c r="AS222" s="429">
        <f>StockValueR!AS240</f>
        <v>2.1136492562415631E-3</v>
      </c>
      <c r="AT222" s="429">
        <f>StockValueR!AT240</f>
        <v>2.1136492562415631E-3</v>
      </c>
      <c r="AU222" s="429">
        <f>StockValueR!AU240</f>
        <v>2.1136492562415631E-3</v>
      </c>
      <c r="AV222" s="429">
        <f>StockValueR!AV240</f>
        <v>2.1136492562415631E-3</v>
      </c>
      <c r="AW222" s="429">
        <f>StockValueR!AW240</f>
        <v>2.1136492562415631E-3</v>
      </c>
      <c r="AX222" s="429">
        <f>StockValueR!AX240</f>
        <v>2.1136492562415631E-3</v>
      </c>
      <c r="AY222" s="429">
        <f>StockValueR!AY240</f>
        <v>2.1136492562415631E-3</v>
      </c>
      <c r="AZ222" s="429">
        <f>StockValueR!AZ240</f>
        <v>2.1136492562415631E-3</v>
      </c>
    </row>
    <row r="223" spans="1:52" x14ac:dyDescent="0.25">
      <c r="A223" s="422"/>
      <c r="B223" s="281"/>
      <c r="C223" s="281"/>
      <c r="D223" s="281"/>
      <c r="E223" s="180" t="str">
        <f>StockValueR!E241</f>
        <v>37 MPH</v>
      </c>
      <c r="F223" s="427"/>
      <c r="G223" s="328"/>
      <c r="I223" s="429">
        <f>StockValueR!I241</f>
        <v>0</v>
      </c>
      <c r="J223" s="429">
        <f>StockValueR!J241</f>
        <v>0</v>
      </c>
      <c r="K223" s="429">
        <f>StockValueR!K241</f>
        <v>2.5381683064264219E-3</v>
      </c>
      <c r="L223" s="429">
        <f>StockValueR!L241</f>
        <v>2.4506306973396657E-3</v>
      </c>
      <c r="M223" s="429">
        <f>StockValueR!M241</f>
        <v>2.366112128789042E-3</v>
      </c>
      <c r="N223" s="429">
        <f>StockValueR!N241</f>
        <v>2.2845084786051878E-3</v>
      </c>
      <c r="O223" s="429">
        <f>StockValueR!O241</f>
        <v>2.20571921563583E-3</v>
      </c>
      <c r="P223" s="429">
        <f>StockValueR!P241</f>
        <v>2.1296472758970016E-3</v>
      </c>
      <c r="Q223" s="429">
        <f>StockValueR!Q241</f>
        <v>2.0561989429956191E-3</v>
      </c>
      <c r="R223" s="429">
        <f>StockValueR!R241</f>
        <v>1.985283732676106E-3</v>
      </c>
      <c r="S223" s="429">
        <f>StockValueR!S241</f>
        <v>1.9168142813488307E-3</v>
      </c>
      <c r="T223" s="429">
        <f>StockValueR!T241</f>
        <v>1.850706238463027E-3</v>
      </c>
      <c r="U223" s="429">
        <f>StockValueR!U241</f>
        <v>1.7868781625916157E-3</v>
      </c>
      <c r="V223" s="429">
        <f>StockValueR!V241</f>
        <v>1.7252514210999005E-3</v>
      </c>
      <c r="W223" s="429">
        <f>StockValueR!W241</f>
        <v>1.6657500932745421E-3</v>
      </c>
      <c r="X223" s="429">
        <f>StockValueR!X241</f>
        <v>1.6083008767934675E-3</v>
      </c>
      <c r="Y223" s="429">
        <f>StockValueR!Y241</f>
        <v>1.5528329974214912E-3</v>
      </c>
      <c r="Z223" s="429">
        <f>StockValueR!Z241</f>
        <v>1.4973999935083207E-3</v>
      </c>
      <c r="AA223" s="429">
        <f>StockValueR!AA241</f>
        <v>1.4420031256903694E-3</v>
      </c>
      <c r="AB223" s="429">
        <f>StockValueR!AB241</f>
        <v>1.3866437507036795E-3</v>
      </c>
      <c r="AC223" s="429">
        <f>StockValueR!AC241</f>
        <v>1.3313233329224662E-3</v>
      </c>
      <c r="AD223" s="429">
        <f>StockValueR!AD241</f>
        <v>1.2760434578380094E-3</v>
      </c>
      <c r="AE223" s="429">
        <f>StockValueR!AE241</f>
        <v>1.2208058479068638E-3</v>
      </c>
      <c r="AF223" s="429">
        <f>StockValueR!AF241</f>
        <v>1.1656123813172541E-3</v>
      </c>
      <c r="AG223" s="429">
        <f>StockValueR!AG241</f>
        <v>1.1104651143836592E-3</v>
      </c>
      <c r="AH223" s="429">
        <f>StockValueR!AH241</f>
        <v>1.0553663084991423E-3</v>
      </c>
      <c r="AI223" s="429">
        <f>StockValueR!AI241</f>
        <v>1.0003184628786016E-3</v>
      </c>
      <c r="AJ223" s="429">
        <f>StockValueR!AJ241</f>
        <v>9.4532435475292787E-4</v>
      </c>
      <c r="AK223" s="429">
        <f>StockValueR!AK241</f>
        <v>8.9038708928509426E-4</v>
      </c>
      <c r="AL223" s="429">
        <f>StockValueR!AL241</f>
        <v>8.3551016237177285E-4</v>
      </c>
      <c r="AM223" s="429">
        <f>StockValueR!AM241</f>
        <v>2.0523945950244142E-3</v>
      </c>
      <c r="AN223" s="429">
        <f>StockValueR!AN241</f>
        <v>2.0523945950244142E-3</v>
      </c>
      <c r="AO223" s="429">
        <f>StockValueR!AO241</f>
        <v>2.0523945950244142E-3</v>
      </c>
      <c r="AP223" s="429">
        <f>StockValueR!AP241</f>
        <v>2.0523945950244142E-3</v>
      </c>
      <c r="AQ223" s="429">
        <f>StockValueR!AQ241</f>
        <v>2.0523945950244142E-3</v>
      </c>
      <c r="AR223" s="429">
        <f>StockValueR!AR241</f>
        <v>2.0523945950244142E-3</v>
      </c>
      <c r="AS223" s="429">
        <f>StockValueR!AS241</f>
        <v>2.0523945950244142E-3</v>
      </c>
      <c r="AT223" s="429">
        <f>StockValueR!AT241</f>
        <v>2.0523945950244142E-3</v>
      </c>
      <c r="AU223" s="429">
        <f>StockValueR!AU241</f>
        <v>2.0523945950244142E-3</v>
      </c>
      <c r="AV223" s="429">
        <f>StockValueR!AV241</f>
        <v>2.0523945950244142E-3</v>
      </c>
      <c r="AW223" s="429">
        <f>StockValueR!AW241</f>
        <v>2.0523945950244142E-3</v>
      </c>
      <c r="AX223" s="429">
        <f>StockValueR!AX241</f>
        <v>2.0523945950244142E-3</v>
      </c>
      <c r="AY223" s="429">
        <f>StockValueR!AY241</f>
        <v>2.0523945950244142E-3</v>
      </c>
      <c r="AZ223" s="429">
        <f>StockValueR!AZ241</f>
        <v>2.0523945950244142E-3</v>
      </c>
    </row>
    <row r="224" spans="1:52" x14ac:dyDescent="0.25">
      <c r="A224" s="422"/>
      <c r="B224" s="281"/>
      <c r="C224" s="281"/>
      <c r="D224" s="281"/>
      <c r="E224" s="180" t="str">
        <f>StockValueR!E242</f>
        <v>38 MPH</v>
      </c>
      <c r="F224" s="427"/>
      <c r="G224" s="328"/>
      <c r="I224" s="429">
        <f>StockValueR!I242</f>
        <v>0</v>
      </c>
      <c r="J224" s="429">
        <f>StockValueR!J242</f>
        <v>0</v>
      </c>
      <c r="K224" s="429">
        <f>StockValueR!K242</f>
        <v>2.4646108610446296E-3</v>
      </c>
      <c r="L224" s="429">
        <f>StockValueR!L242</f>
        <v>2.3796101376651561E-3</v>
      </c>
      <c r="M224" s="429">
        <f>StockValueR!M242</f>
        <v>2.2975409614476448E-3</v>
      </c>
      <c r="N224" s="429">
        <f>StockValueR!N242</f>
        <v>2.218302227737673E-3</v>
      </c>
      <c r="O224" s="429">
        <f>StockValueR!O242</f>
        <v>2.141796318828354E-3</v>
      </c>
      <c r="P224" s="429">
        <f>StockValueR!P242</f>
        <v>2.0679289837007555E-3</v>
      </c>
      <c r="Q224" s="429">
        <f>StockValueR!Q242</f>
        <v>1.9966092219118946E-3</v>
      </c>
      <c r="R224" s="429">
        <f>StockValueR!R242</f>
        <v>1.9277491714872587E-3</v>
      </c>
      <c r="S224" s="429">
        <f>StockValueR!S242</f>
        <v>1.8612640006797486E-3</v>
      </c>
      <c r="T224" s="429">
        <f>StockValueR!T242</f>
        <v>1.7970718034616882E-3</v>
      </c>
      <c r="U224" s="429">
        <f>StockValueR!U242</f>
        <v>1.7350934986211611E-3</v>
      </c>
      <c r="V224" s="429">
        <f>StockValueR!V242</f>
        <v>1.6752527323383622E-3</v>
      </c>
      <c r="W224" s="429">
        <f>StockValueR!W242</f>
        <v>1.6174757841219431E-3</v>
      </c>
      <c r="X224" s="429">
        <f>StockValueR!X242</f>
        <v>1.5616914759894733E-3</v>
      </c>
      <c r="Y224" s="429">
        <f>StockValueR!Y242</f>
        <v>1.5078310847801289E-3</v>
      </c>
      <c r="Z224" s="429">
        <f>StockValueR!Z242</f>
        <v>1.4540045583205487E-3</v>
      </c>
      <c r="AA224" s="429">
        <f>StockValueR!AA242</f>
        <v>1.4002131207132436E-3</v>
      </c>
      <c r="AB224" s="429">
        <f>StockValueR!AB242</f>
        <v>1.3464580893753351E-3</v>
      </c>
      <c r="AC224" s="429">
        <f>StockValueR!AC242</f>
        <v>1.2927408862427078E-3</v>
      </c>
      <c r="AD224" s="429">
        <f>StockValueR!AD242</f>
        <v>1.2390630508582747E-3</v>
      </c>
      <c r="AE224" s="429">
        <f>StockValueR!AE242</f>
        <v>1.1854262557608986E-3</v>
      </c>
      <c r="AF224" s="429">
        <f>StockValueR!AF242</f>
        <v>1.1318323247079269E-3</v>
      </c>
      <c r="AG224" s="429">
        <f>StockValueR!AG242</f>
        <v>1.0782832544207687E-3</v>
      </c>
      <c r="AH224" s="429">
        <f>StockValueR!AH242</f>
        <v>1.0247812407561338E-3</v>
      </c>
      <c r="AI224" s="429">
        <f>StockValueR!AI242</f>
        <v>9.7132871050036452E-4</v>
      </c>
      <c r="AJ224" s="429">
        <f>StockValueR!AJ242</f>
        <v>9.1792836039874799E-4</v>
      </c>
      <c r="AK224" s="429">
        <f>StockValueR!AK242</f>
        <v>8.6458320562500968E-4</v>
      </c>
      <c r="AL224" s="429">
        <f>StockValueR!AL242</f>
        <v>8.1129664076290712E-4</v>
      </c>
      <c r="AM224" s="429">
        <f>StockValueR!AM242</f>
        <v>1.9929151259351682E-3</v>
      </c>
      <c r="AN224" s="429">
        <f>StockValueR!AN242</f>
        <v>1.9929151259351682E-3</v>
      </c>
      <c r="AO224" s="429">
        <f>StockValueR!AO242</f>
        <v>1.9929151259351682E-3</v>
      </c>
      <c r="AP224" s="429">
        <f>StockValueR!AP242</f>
        <v>1.9929151259351682E-3</v>
      </c>
      <c r="AQ224" s="429">
        <f>StockValueR!AQ242</f>
        <v>1.9929151259351682E-3</v>
      </c>
      <c r="AR224" s="429">
        <f>StockValueR!AR242</f>
        <v>1.9929151259351682E-3</v>
      </c>
      <c r="AS224" s="429">
        <f>StockValueR!AS242</f>
        <v>1.9929151259351682E-3</v>
      </c>
      <c r="AT224" s="429">
        <f>StockValueR!AT242</f>
        <v>1.9929151259351682E-3</v>
      </c>
      <c r="AU224" s="429">
        <f>StockValueR!AU242</f>
        <v>1.9929151259351682E-3</v>
      </c>
      <c r="AV224" s="429">
        <f>StockValueR!AV242</f>
        <v>1.9929151259351682E-3</v>
      </c>
      <c r="AW224" s="429">
        <f>StockValueR!AW242</f>
        <v>1.9929151259351682E-3</v>
      </c>
      <c r="AX224" s="429">
        <f>StockValueR!AX242</f>
        <v>1.9929151259351682E-3</v>
      </c>
      <c r="AY224" s="429">
        <f>StockValueR!AY242</f>
        <v>1.9929151259351682E-3</v>
      </c>
      <c r="AZ224" s="429">
        <f>StockValueR!AZ242</f>
        <v>1.9929151259351682E-3</v>
      </c>
    </row>
    <row r="225" spans="1:52" x14ac:dyDescent="0.25">
      <c r="A225" s="422"/>
      <c r="B225" s="281"/>
      <c r="C225" s="281"/>
      <c r="D225" s="281"/>
      <c r="E225" s="180" t="str">
        <f>StockValueR!E243</f>
        <v>39 MPH</v>
      </c>
      <c r="F225" s="427"/>
      <c r="G225" s="328"/>
      <c r="I225" s="429">
        <f>StockValueR!I243</f>
        <v>0</v>
      </c>
      <c r="J225" s="429">
        <f>StockValueR!J243</f>
        <v>0</v>
      </c>
      <c r="K225" s="429">
        <f>StockValueR!K243</f>
        <v>2.3931851489121239E-3</v>
      </c>
      <c r="L225" s="429">
        <f>StockValueR!L243</f>
        <v>2.3106477909649458E-3</v>
      </c>
      <c r="M225" s="429">
        <f>StockValueR!M243</f>
        <v>2.2309570224093157E-3</v>
      </c>
      <c r="N225" s="429">
        <f>StockValueR!N243</f>
        <v>2.1540146686565894E-3</v>
      </c>
      <c r="O225" s="429">
        <f>StockValueR!O243</f>
        <v>2.0797259410120957E-3</v>
      </c>
      <c r="P225" s="429">
        <f>StockValueR!P243</f>
        <v>2.0079993199007386E-3</v>
      </c>
      <c r="Q225" s="429">
        <f>StockValueR!Q243</f>
        <v>1.9387464421199807E-3</v>
      </c>
      <c r="R225" s="429">
        <f>StockValueR!R243</f>
        <v>1.8718819919812963E-3</v>
      </c>
      <c r="S225" s="429">
        <f>StockValueR!S243</f>
        <v>1.8073235962059976E-3</v>
      </c>
      <c r="T225" s="429">
        <f>StockValueR!T243</f>
        <v>1.7449917224459401E-3</v>
      </c>
      <c r="U225" s="429">
        <f>StockValueR!U243</f>
        <v>1.6848095813041008E-3</v>
      </c>
      <c r="V225" s="429">
        <f>StockValueR!V243</f>
        <v>1.6267030317343176E-3</v>
      </c>
      <c r="W225" s="429">
        <f>StockValueR!W243</f>
        <v>1.5706004897036488E-3</v>
      </c>
      <c r="X225" s="429">
        <f>StockValueR!X243</f>
        <v>1.5164328400048323E-3</v>
      </c>
      <c r="Y225" s="429">
        <f>StockValueR!Y243</f>
        <v>1.4641333511101974E-3</v>
      </c>
      <c r="Z225" s="429">
        <f>StockValueR!Z243</f>
        <v>1.4118667455471619E-3</v>
      </c>
      <c r="AA225" s="429">
        <f>StockValueR!AA243</f>
        <v>1.3596342119431056E-3</v>
      </c>
      <c r="AB225" s="429">
        <f>StockValueR!AB243</f>
        <v>1.3074370295357125E-3</v>
      </c>
      <c r="AC225" s="429">
        <f>StockValueR!AC243</f>
        <v>1.2552765790524217E-3</v>
      </c>
      <c r="AD225" s="429">
        <f>StockValueR!AD243</f>
        <v>1.2031543554193867E-3</v>
      </c>
      <c r="AE225" s="429">
        <f>StockValueR!AE243</f>
        <v>1.1510719827044194E-3</v>
      </c>
      <c r="AF225" s="429">
        <f>StockValueR!AF243</f>
        <v>1.0990312318114248E-3</v>
      </c>
      <c r="AG225" s="429">
        <f>StockValueR!AG243</f>
        <v>1.0470340415957814E-3</v>
      </c>
      <c r="AH225" s="429">
        <f>StockValueR!AH243</f>
        <v>9.9508254427712228E-4</v>
      </c>
      <c r="AI225" s="429">
        <f>StockValueR!AI243</f>
        <v>9.4317909631225249E-4</v>
      </c>
      <c r="AJ225" s="429">
        <f>StockValueR!AJ243</f>
        <v>8.9132631629336965E-4</v>
      </c>
      <c r="AK225" s="429">
        <f>StockValueR!AK243</f>
        <v>8.3952713201288724E-4</v>
      </c>
      <c r="AL225" s="429">
        <f>StockValueR!AL243</f>
        <v>7.8778483967774956E-4</v>
      </c>
      <c r="AM225" s="429">
        <f>StockValueR!AM243</f>
        <v>1.9351594029772534E-3</v>
      </c>
      <c r="AN225" s="429">
        <f>StockValueR!AN243</f>
        <v>1.9351594029772534E-3</v>
      </c>
      <c r="AO225" s="429">
        <f>StockValueR!AO243</f>
        <v>1.9351594029772534E-3</v>
      </c>
      <c r="AP225" s="429">
        <f>StockValueR!AP243</f>
        <v>1.9351594029772534E-3</v>
      </c>
      <c r="AQ225" s="429">
        <f>StockValueR!AQ243</f>
        <v>1.9351594029772534E-3</v>
      </c>
      <c r="AR225" s="429">
        <f>StockValueR!AR243</f>
        <v>1.9351594029772534E-3</v>
      </c>
      <c r="AS225" s="429">
        <f>StockValueR!AS243</f>
        <v>1.9351594029772534E-3</v>
      </c>
      <c r="AT225" s="429">
        <f>StockValueR!AT243</f>
        <v>1.9351594029772534E-3</v>
      </c>
      <c r="AU225" s="429">
        <f>StockValueR!AU243</f>
        <v>1.9351594029772534E-3</v>
      </c>
      <c r="AV225" s="429">
        <f>StockValueR!AV243</f>
        <v>1.9351594029772534E-3</v>
      </c>
      <c r="AW225" s="429">
        <f>StockValueR!AW243</f>
        <v>1.9351594029772534E-3</v>
      </c>
      <c r="AX225" s="429">
        <f>StockValueR!AX243</f>
        <v>1.9351594029772534E-3</v>
      </c>
      <c r="AY225" s="429">
        <f>StockValueR!AY243</f>
        <v>1.9351594029772534E-3</v>
      </c>
      <c r="AZ225" s="429">
        <f>StockValueR!AZ243</f>
        <v>1.9351594029772534E-3</v>
      </c>
    </row>
    <row r="226" spans="1:52" x14ac:dyDescent="0.25">
      <c r="A226" s="422"/>
      <c r="B226" s="281"/>
      <c r="C226" s="281"/>
      <c r="D226" s="281"/>
      <c r="E226" s="180" t="str">
        <f>StockValueR!E244</f>
        <v>40 MPH</v>
      </c>
      <c r="F226" s="427"/>
      <c r="G226" s="328"/>
      <c r="I226" s="429">
        <f>StockValueR!I244</f>
        <v>0</v>
      </c>
      <c r="J226" s="429">
        <f>StockValueR!J244</f>
        <v>0</v>
      </c>
      <c r="K226" s="429">
        <f>StockValueR!K244</f>
        <v>2.6140496290250601E-3</v>
      </c>
      <c r="L226" s="429">
        <f>StockValueR!L244</f>
        <v>2.5238949871994555E-3</v>
      </c>
      <c r="M226" s="429">
        <f>StockValueR!M244</f>
        <v>2.4368496434347812E-3</v>
      </c>
      <c r="N226" s="429">
        <f>StockValueR!N244</f>
        <v>2.3528063627153359E-3</v>
      </c>
      <c r="O226" s="429">
        <f>StockValueR!O244</f>
        <v>2.2716616083998963E-3</v>
      </c>
      <c r="P226" s="429">
        <f>StockValueR!P244</f>
        <v>2.193315414670341E-3</v>
      </c>
      <c r="Q226" s="429">
        <f>StockValueR!Q244</f>
        <v>2.1176712633793303E-3</v>
      </c>
      <c r="R226" s="429">
        <f>StockValueR!R244</f>
        <v>2.0446359651453238E-3</v>
      </c>
      <c r="S226" s="429">
        <f>StockValueR!S244</f>
        <v>1.9741195445484526E-3</v>
      </c>
      <c r="T226" s="429">
        <f>StockValueR!T244</f>
        <v>1.9060351292858131E-3</v>
      </c>
      <c r="U226" s="429">
        <f>StockValueR!U244</f>
        <v>1.8402988431496271E-3</v>
      </c>
      <c r="V226" s="429">
        <f>StockValueR!V244</f>
        <v>1.7768297026964264E-3</v>
      </c>
      <c r="W226" s="429">
        <f>StockValueR!W244</f>
        <v>1.7155495174799597E-3</v>
      </c>
      <c r="X226" s="429">
        <f>StockValueR!X244</f>
        <v>1.6563827937249183E-3</v>
      </c>
      <c r="Y226" s="429">
        <f>StockValueR!Y244</f>
        <v>1.5992566413228085E-3</v>
      </c>
      <c r="Z226" s="429">
        <f>StockValueR!Z244</f>
        <v>1.5421664070195584E-3</v>
      </c>
      <c r="AA226" s="429">
        <f>StockValueR!AA244</f>
        <v>1.4851133891396885E-3</v>
      </c>
      <c r="AB226" s="429">
        <f>StockValueR!AB244</f>
        <v>1.4280989849803514E-3</v>
      </c>
      <c r="AC226" s="429">
        <f>StockValueR!AC244</f>
        <v>1.3711247026948344E-3</v>
      </c>
      <c r="AD226" s="429">
        <f>StockValueR!AD244</f>
        <v>1.3141921751744163E-3</v>
      </c>
      <c r="AE226" s="429">
        <f>StockValueR!AE244</f>
        <v>1.2573031763703773E-3</v>
      </c>
      <c r="AF226" s="429">
        <f>StockValueR!AF244</f>
        <v>1.2004596406214375E-3</v>
      </c>
      <c r="AG226" s="429">
        <f>StockValueR!AG244</f>
        <v>1.1436636857178502E-3</v>
      </c>
      <c r="AH226" s="429">
        <f>StockValueR!AH244</f>
        <v>1.0869176406595022E-3</v>
      </c>
      <c r="AI226" s="429">
        <f>StockValueR!AI244</f>
        <v>1.0302240793780588E-3</v>
      </c>
      <c r="AJ226" s="429">
        <f>StockValueR!AJ244</f>
        <v>9.7358586213277208E-4</v>
      </c>
      <c r="AK226" s="429">
        <f>StockValueR!AK244</f>
        <v>9.1700618691886412E-4</v>
      </c>
      <c r="AL226" s="429">
        <f>StockValueR!AL244</f>
        <v>8.6048865414666866E-4</v>
      </c>
      <c r="AM226" s="429">
        <f>StockValueR!AM244</f>
        <v>2.1115771389160201E-3</v>
      </c>
      <c r="AN226" s="429">
        <f>StockValueR!AN244</f>
        <v>2.1115771389160201E-3</v>
      </c>
      <c r="AO226" s="429">
        <f>StockValueR!AO244</f>
        <v>2.1115771389160201E-3</v>
      </c>
      <c r="AP226" s="429">
        <f>StockValueR!AP244</f>
        <v>2.1115771389160201E-3</v>
      </c>
      <c r="AQ226" s="429">
        <f>StockValueR!AQ244</f>
        <v>2.1115771389160201E-3</v>
      </c>
      <c r="AR226" s="429">
        <f>StockValueR!AR244</f>
        <v>2.1115771389160201E-3</v>
      </c>
      <c r="AS226" s="429">
        <f>StockValueR!AS244</f>
        <v>2.1115771389160201E-3</v>
      </c>
      <c r="AT226" s="429">
        <f>StockValueR!AT244</f>
        <v>2.1115771389160201E-3</v>
      </c>
      <c r="AU226" s="429">
        <f>StockValueR!AU244</f>
        <v>2.1115771389160201E-3</v>
      </c>
      <c r="AV226" s="429">
        <f>StockValueR!AV244</f>
        <v>2.1115771389160201E-3</v>
      </c>
      <c r="AW226" s="429">
        <f>StockValueR!AW244</f>
        <v>2.1115771389160201E-3</v>
      </c>
      <c r="AX226" s="429">
        <f>StockValueR!AX244</f>
        <v>2.1115771389160201E-3</v>
      </c>
      <c r="AY226" s="429">
        <f>StockValueR!AY244</f>
        <v>2.1115771389160201E-3</v>
      </c>
      <c r="AZ226" s="429">
        <f>StockValueR!AZ244</f>
        <v>2.1115771389160201E-3</v>
      </c>
    </row>
    <row r="227" spans="1:52" x14ac:dyDescent="0.25">
      <c r="A227" s="422"/>
      <c r="B227" s="281"/>
      <c r="C227" s="281"/>
      <c r="D227" s="281"/>
      <c r="E227" s="180" t="str">
        <f>StockValueR!E245</f>
        <v>41 MPH</v>
      </c>
      <c r="F227" s="427"/>
      <c r="G227" s="328"/>
      <c r="I227" s="429">
        <f>StockValueR!I245</f>
        <v>0</v>
      </c>
      <c r="J227" s="429">
        <f>StockValueR!J245</f>
        <v>0</v>
      </c>
      <c r="K227" s="429">
        <f>StockValueR!K245</f>
        <v>2.5382931032164832E-3</v>
      </c>
      <c r="L227" s="429">
        <f>StockValueR!L245</f>
        <v>2.4507511900760531E-3</v>
      </c>
      <c r="M227" s="429">
        <f>StockValueR!M245</f>
        <v>2.366228465912096E-3</v>
      </c>
      <c r="N227" s="429">
        <f>StockValueR!N245</f>
        <v>2.2846208034357648E-3</v>
      </c>
      <c r="O227" s="429">
        <f>StockValueR!O245</f>
        <v>2.2058276665518663E-3</v>
      </c>
      <c r="P227" s="429">
        <f>StockValueR!P245</f>
        <v>2.1297519865039853E-3</v>
      </c>
      <c r="Q227" s="429">
        <f>StockValueR!Q245</f>
        <v>2.0563000422911862E-3</v>
      </c>
      <c r="R227" s="429">
        <f>StockValueR!R245</f>
        <v>1.9853813452089587E-3</v>
      </c>
      <c r="S227" s="429">
        <f>StockValueR!S245</f>
        <v>1.9169085273721726E-3</v>
      </c>
      <c r="T227" s="429">
        <f>StockValueR!T245</f>
        <v>1.8507972340827106E-3</v>
      </c>
      <c r="U227" s="429">
        <f>StockValueR!U245</f>
        <v>1.7869660199091764E-3</v>
      </c>
      <c r="V227" s="429">
        <f>StockValueR!V245</f>
        <v>1.7253362483506606E-3</v>
      </c>
      <c r="W227" s="429">
        <f>StockValueR!W245</f>
        <v>1.66583199496095E-3</v>
      </c>
      <c r="X227" s="429">
        <f>StockValueR!X245</f>
        <v>1.6083799538138396E-3</v>
      </c>
      <c r="Y227" s="429">
        <f>StockValueR!Y245</f>
        <v>1.5529093471943129E-3</v>
      </c>
      <c r="Z227" s="429">
        <f>StockValueR!Z245</f>
        <v>1.4974736177483499E-3</v>
      </c>
      <c r="AA227" s="429">
        <f>StockValueR!AA245</f>
        <v>1.4420740261743476E-3</v>
      </c>
      <c r="AB227" s="429">
        <f>StockValueR!AB245</f>
        <v>1.3867119292750561E-3</v>
      </c>
      <c r="AC227" s="429">
        <f>StockValueR!AC245</f>
        <v>1.3313887914966913E-3</v>
      </c>
      <c r="AD227" s="429">
        <f>StockValueR!AD245</f>
        <v>1.2761061984084884E-3</v>
      </c>
      <c r="AE227" s="429">
        <f>StockValueR!AE245</f>
        <v>1.2208658725516917E-3</v>
      </c>
      <c r="AF227" s="429">
        <f>StockValueR!AF245</f>
        <v>1.165669692206873E-3</v>
      </c>
      <c r="AG227" s="429">
        <f>StockValueR!AG245</f>
        <v>1.1105197137896163E-3</v>
      </c>
      <c r="AH227" s="429">
        <f>StockValueR!AH245</f>
        <v>1.0554181988041732E-3</v>
      </c>
      <c r="AI227" s="429">
        <f>StockValueR!AI245</f>
        <v>1.0003676465883227E-3</v>
      </c>
      <c r="AJ227" s="429">
        <f>StockValueR!AJ245</f>
        <v>9.4537083450950735E-4</v>
      </c>
      <c r="AK227" s="429">
        <f>StockValueR!AK245</f>
        <v>8.9043086788337465E-4</v>
      </c>
      <c r="AL227" s="429">
        <f>StockValueR!AL245</f>
        <v>8.3555124277848343E-4</v>
      </c>
      <c r="AM227" s="429">
        <f>StockValueR!AM245</f>
        <v>2.0503825287430089E-3</v>
      </c>
      <c r="AN227" s="429">
        <f>StockValueR!AN245</f>
        <v>2.0503825287430089E-3</v>
      </c>
      <c r="AO227" s="429">
        <f>StockValueR!AO245</f>
        <v>2.0503825287430089E-3</v>
      </c>
      <c r="AP227" s="429">
        <f>StockValueR!AP245</f>
        <v>2.0503825287430089E-3</v>
      </c>
      <c r="AQ227" s="429">
        <f>StockValueR!AQ245</f>
        <v>2.0503825287430089E-3</v>
      </c>
      <c r="AR227" s="429">
        <f>StockValueR!AR245</f>
        <v>2.0503825287430089E-3</v>
      </c>
      <c r="AS227" s="429">
        <f>StockValueR!AS245</f>
        <v>2.0503825287430089E-3</v>
      </c>
      <c r="AT227" s="429">
        <f>StockValueR!AT245</f>
        <v>2.0503825287430089E-3</v>
      </c>
      <c r="AU227" s="429">
        <f>StockValueR!AU245</f>
        <v>2.0503825287430089E-3</v>
      </c>
      <c r="AV227" s="429">
        <f>StockValueR!AV245</f>
        <v>2.0503825287430089E-3</v>
      </c>
      <c r="AW227" s="429">
        <f>StockValueR!AW245</f>
        <v>2.0503825287430089E-3</v>
      </c>
      <c r="AX227" s="429">
        <f>StockValueR!AX245</f>
        <v>2.0503825287430089E-3</v>
      </c>
      <c r="AY227" s="429">
        <f>StockValueR!AY245</f>
        <v>2.0503825287430089E-3</v>
      </c>
      <c r="AZ227" s="429">
        <f>StockValueR!AZ245</f>
        <v>2.0503825287430089E-3</v>
      </c>
    </row>
    <row r="228" spans="1:52" x14ac:dyDescent="0.25">
      <c r="A228" s="422"/>
      <c r="B228" s="281"/>
      <c r="C228" s="281"/>
      <c r="D228" s="281"/>
      <c r="E228" s="180" t="str">
        <f>StockValueR!E246</f>
        <v>42 MPH</v>
      </c>
      <c r="F228" s="427"/>
      <c r="G228" s="328"/>
      <c r="I228" s="429">
        <f>StockValueR!I246</f>
        <v>0</v>
      </c>
      <c r="J228" s="429">
        <f>StockValueR!J246</f>
        <v>0</v>
      </c>
      <c r="K228" s="429">
        <f>StockValueR!K246</f>
        <v>2.4647320411584264E-3</v>
      </c>
      <c r="L228" s="429">
        <f>StockValueR!L246</f>
        <v>2.3797271384590067E-3</v>
      </c>
      <c r="M228" s="429">
        <f>StockValueR!M246</f>
        <v>2.2976539270600101E-3</v>
      </c>
      <c r="N228" s="429">
        <f>StockValueR!N246</f>
        <v>2.2184112973358963E-3</v>
      </c>
      <c r="O228" s="429">
        <f>StockValueR!O246</f>
        <v>2.1419016267801064E-3</v>
      </c>
      <c r="P228" s="429">
        <f>StockValueR!P246</f>
        <v>2.0680306597395687E-3</v>
      </c>
      <c r="Q228" s="429">
        <f>StockValueR!Q246</f>
        <v>1.9967073912969856E-3</v>
      </c>
      <c r="R228" s="429">
        <f>StockValueR!R246</f>
        <v>1.9278439551578426E-3</v>
      </c>
      <c r="S228" s="429">
        <f>StockValueR!S246</f>
        <v>1.8613555154040286E-3</v>
      </c>
      <c r="T228" s="429">
        <f>StockValueR!T246</f>
        <v>1.7971601619807083E-3</v>
      </c>
      <c r="U228" s="429">
        <f>StockValueR!U246</f>
        <v>1.7351788097876956E-3</v>
      </c>
      <c r="V228" s="429">
        <f>StockValueR!V246</f>
        <v>1.6753351012510171E-3</v>
      </c>
      <c r="W228" s="429">
        <f>StockValueR!W246</f>
        <v>1.6175553122546313E-3</v>
      </c>
      <c r="X228" s="429">
        <f>StockValueR!X246</f>
        <v>1.5617682613164254E-3</v>
      </c>
      <c r="Y228" s="429">
        <f>StockValueR!Y246</f>
        <v>1.5079052218965913E-3</v>
      </c>
      <c r="Z228" s="429">
        <f>StockValueR!Z246</f>
        <v>1.4540760488915849E-3</v>
      </c>
      <c r="AA228" s="429">
        <f>StockValueR!AA246</f>
        <v>1.400281966464104E-3</v>
      </c>
      <c r="AB228" s="429">
        <f>StockValueR!AB246</f>
        <v>1.346524292096045E-3</v>
      </c>
      <c r="AC228" s="429">
        <f>StockValueR!AC246</f>
        <v>1.2928044477932066E-3</v>
      </c>
      <c r="AD228" s="429">
        <f>StockValueR!AD246</f>
        <v>1.2391239731741981E-3</v>
      </c>
      <c r="AE228" s="429">
        <f>StockValueR!AE246</f>
        <v>1.1854845408601172E-3</v>
      </c>
      <c r="AF228" s="429">
        <f>StockValueR!AF246</f>
        <v>1.1318879746979819E-3</v>
      </c>
      <c r="AG228" s="429">
        <f>StockValueR!AG246</f>
        <v>1.0783362715073772E-3</v>
      </c>
      <c r="AH228" s="429">
        <f>StockValueR!AH246</f>
        <v>1.024831627252978E-3</v>
      </c>
      <c r="AI228" s="429">
        <f>StockValueR!AI246</f>
        <v>9.7137646884044707E-4</v>
      </c>
      <c r="AJ228" s="429">
        <f>StockValueR!AJ246</f>
        <v>9.1797349314766559E-4</v>
      </c>
      <c r="AK228" s="429">
        <f>StockValueR!AK246</f>
        <v>8.6462571549660873E-4</v>
      </c>
      <c r="AL228" s="429">
        <f>StockValueR!AL246</f>
        <v>8.113365306379398E-4</v>
      </c>
      <c r="AM228" s="429">
        <f>StockValueR!AM246</f>
        <v>1.9909613703872255E-3</v>
      </c>
      <c r="AN228" s="429">
        <f>StockValueR!AN246</f>
        <v>1.9909613703872255E-3</v>
      </c>
      <c r="AO228" s="429">
        <f>StockValueR!AO246</f>
        <v>1.9909613703872255E-3</v>
      </c>
      <c r="AP228" s="429">
        <f>StockValueR!AP246</f>
        <v>1.9909613703872255E-3</v>
      </c>
      <c r="AQ228" s="429">
        <f>StockValueR!AQ246</f>
        <v>1.9909613703872255E-3</v>
      </c>
      <c r="AR228" s="429">
        <f>StockValueR!AR246</f>
        <v>1.9909613703872255E-3</v>
      </c>
      <c r="AS228" s="429">
        <f>StockValueR!AS246</f>
        <v>1.9909613703872255E-3</v>
      </c>
      <c r="AT228" s="429">
        <f>StockValueR!AT246</f>
        <v>1.9909613703872255E-3</v>
      </c>
      <c r="AU228" s="429">
        <f>StockValueR!AU246</f>
        <v>1.9909613703872255E-3</v>
      </c>
      <c r="AV228" s="429">
        <f>StockValueR!AV246</f>
        <v>1.9909613703872255E-3</v>
      </c>
      <c r="AW228" s="429">
        <f>StockValueR!AW246</f>
        <v>1.9909613703872255E-3</v>
      </c>
      <c r="AX228" s="429">
        <f>StockValueR!AX246</f>
        <v>1.9909613703872255E-3</v>
      </c>
      <c r="AY228" s="429">
        <f>StockValueR!AY246</f>
        <v>1.9909613703872255E-3</v>
      </c>
      <c r="AZ228" s="429">
        <f>StockValueR!AZ246</f>
        <v>1.9909613703872255E-3</v>
      </c>
    </row>
    <row r="229" spans="1:52" x14ac:dyDescent="0.25">
      <c r="A229" s="422"/>
      <c r="B229" s="281"/>
      <c r="C229" s="281"/>
      <c r="D229" s="281"/>
      <c r="E229" s="180" t="str">
        <f>StockValueR!E247</f>
        <v>43 MPH</v>
      </c>
      <c r="F229" s="427"/>
      <c r="G229" s="328"/>
      <c r="I229" s="429">
        <f>StockValueR!I247</f>
        <v>0</v>
      </c>
      <c r="J229" s="429">
        <f>StockValueR!J247</f>
        <v>0</v>
      </c>
      <c r="K229" s="429">
        <f>StockValueR!K247</f>
        <v>2.3933028171628269E-3</v>
      </c>
      <c r="L229" s="429">
        <f>StockValueR!L247</f>
        <v>2.3107614010145811E-3</v>
      </c>
      <c r="M229" s="429">
        <f>StockValueR!M247</f>
        <v>2.231066714219136E-3</v>
      </c>
      <c r="N229" s="429">
        <f>StockValueR!N247</f>
        <v>2.1541205773607957E-3</v>
      </c>
      <c r="O229" s="429">
        <f>StockValueR!O247</f>
        <v>2.0798281970843134E-3</v>
      </c>
      <c r="P229" s="429">
        <f>StockValueR!P247</f>
        <v>2.0080980493147544E-3</v>
      </c>
      <c r="Q229" s="429">
        <f>StockValueR!Q247</f>
        <v>1.9388417665049337E-3</v>
      </c>
      <c r="R229" s="429">
        <f>StockValueR!R247</f>
        <v>1.8719740287715199E-3</v>
      </c>
      <c r="S229" s="429">
        <f>StockValueR!S247</f>
        <v>1.8074124587856913E-3</v>
      </c>
      <c r="T229" s="429">
        <f>StockValueR!T247</f>
        <v>1.7450775202888535E-3</v>
      </c>
      <c r="U229" s="429">
        <f>StockValueR!U247</f>
        <v>1.6848924201083981E-3</v>
      </c>
      <c r="V229" s="429">
        <f>StockValueR!V247</f>
        <v>1.6267830135527921E-3</v>
      </c>
      <c r="W229" s="429">
        <f>StockValueR!W247</f>
        <v>1.5706777130694461E-3</v>
      </c>
      <c r="X229" s="429">
        <f>StockValueR!X247</f>
        <v>1.5165074000528384E-3</v>
      </c>
      <c r="Y229" s="429">
        <f>StockValueR!Y247</f>
        <v>1.4642053396942392E-3</v>
      </c>
      <c r="Z229" s="429">
        <f>StockValueR!Z247</f>
        <v>1.4119361642840485E-3</v>
      </c>
      <c r="AA229" s="429">
        <f>StockValueR!AA247</f>
        <v>1.3597010625080888E-3</v>
      </c>
      <c r="AB229" s="429">
        <f>StockValueR!AB247</f>
        <v>1.307501313666942E-3</v>
      </c>
      <c r="AC229" s="429">
        <f>StockValueR!AC247</f>
        <v>1.2553382985559343E-3</v>
      </c>
      <c r="AD229" s="429">
        <f>StockValueR!AD247</f>
        <v>1.2032135121747226E-3</v>
      </c>
      <c r="AE229" s="429">
        <f>StockValueR!AE247</f>
        <v>1.1511285786709703E-3</v>
      </c>
      <c r="AF229" s="429">
        <f>StockValueR!AF247</f>
        <v>1.0990852690356543E-3</v>
      </c>
      <c r="AG229" s="429">
        <f>StockValueR!AG247</f>
        <v>1.0470855222194837E-3</v>
      </c>
      <c r="AH229" s="429">
        <f>StockValueR!AH247</f>
        <v>9.9513147054692804E-4</v>
      </c>
      <c r="AI229" s="429">
        <f>StockValueR!AI247</f>
        <v>9.4322547059065434E-4</v>
      </c>
      <c r="AJ229" s="429">
        <f>StockValueR!AJ247</f>
        <v>8.9137014107161213E-4</v>
      </c>
      <c r="AK229" s="429">
        <f>StockValueR!AK247</f>
        <v>8.3956840992616794E-4</v>
      </c>
      <c r="AL229" s="429">
        <f>StockValueR!AL247</f>
        <v>7.8782357352333516E-4</v>
      </c>
      <c r="AM229" s="429">
        <f>StockValueR!AM247</f>
        <v>1.9332622682872119E-3</v>
      </c>
      <c r="AN229" s="429">
        <f>StockValueR!AN247</f>
        <v>1.9332622682872119E-3</v>
      </c>
      <c r="AO229" s="429">
        <f>StockValueR!AO247</f>
        <v>1.9332622682872119E-3</v>
      </c>
      <c r="AP229" s="429">
        <f>StockValueR!AP247</f>
        <v>1.9332622682872119E-3</v>
      </c>
      <c r="AQ229" s="429">
        <f>StockValueR!AQ247</f>
        <v>1.9332622682872119E-3</v>
      </c>
      <c r="AR229" s="429">
        <f>StockValueR!AR247</f>
        <v>1.9332622682872119E-3</v>
      </c>
      <c r="AS229" s="429">
        <f>StockValueR!AS247</f>
        <v>1.9332622682872119E-3</v>
      </c>
      <c r="AT229" s="429">
        <f>StockValueR!AT247</f>
        <v>1.9332622682872119E-3</v>
      </c>
      <c r="AU229" s="429">
        <f>StockValueR!AU247</f>
        <v>1.9332622682872119E-3</v>
      </c>
      <c r="AV229" s="429">
        <f>StockValueR!AV247</f>
        <v>1.9332622682872119E-3</v>
      </c>
      <c r="AW229" s="429">
        <f>StockValueR!AW247</f>
        <v>1.9332622682872119E-3</v>
      </c>
      <c r="AX229" s="429">
        <f>StockValueR!AX247</f>
        <v>1.9332622682872119E-3</v>
      </c>
      <c r="AY229" s="429">
        <f>StockValueR!AY247</f>
        <v>1.9332622682872119E-3</v>
      </c>
      <c r="AZ229" s="429">
        <f>StockValueR!AZ247</f>
        <v>1.9332622682872119E-3</v>
      </c>
    </row>
    <row r="230" spans="1:52" x14ac:dyDescent="0.25">
      <c r="A230" s="422"/>
      <c r="B230" s="281"/>
      <c r="C230" s="281"/>
      <c r="D230" s="281"/>
      <c r="E230" s="180" t="str">
        <f>StockValueR!E248</f>
        <v>44 MPH</v>
      </c>
      <c r="F230" s="427"/>
      <c r="G230" s="328"/>
      <c r="I230" s="429">
        <f>StockValueR!I248</f>
        <v>0</v>
      </c>
      <c r="J230" s="429">
        <f>StockValueR!J248</f>
        <v>0</v>
      </c>
      <c r="K230" s="429">
        <f>StockValueR!K248</f>
        <v>2.3239436494473477E-3</v>
      </c>
      <c r="L230" s="429">
        <f>StockValueR!L248</f>
        <v>2.2437943267212311E-3</v>
      </c>
      <c r="M230" s="429">
        <f>StockValueR!M248</f>
        <v>2.166409233641984E-3</v>
      </c>
      <c r="N230" s="429">
        <f>StockValueR!N248</f>
        <v>2.0916930360847402E-3</v>
      </c>
      <c r="O230" s="429">
        <f>StockValueR!O248</f>
        <v>2.0195536878552796E-3</v>
      </c>
      <c r="P230" s="429">
        <f>StockValueR!P248</f>
        <v>1.9499023172942405E-3</v>
      </c>
      <c r="Q230" s="429">
        <f>StockValueR!Q248</f>
        <v>1.8826531177921857E-3</v>
      </c>
      <c r="R230" s="429">
        <f>StockValueR!R248</f>
        <v>1.8177232420806388E-3</v>
      </c>
      <c r="S230" s="429">
        <f>StockValueR!S248</f>
        <v>1.7550327001688631E-3</v>
      </c>
      <c r="T230" s="429">
        <f>StockValueR!T248</f>
        <v>1.6945042608006485E-3</v>
      </c>
      <c r="U230" s="429">
        <f>StockValueR!U248</f>
        <v>1.6360633563097038E-3</v>
      </c>
      <c r="V230" s="429">
        <f>StockValueR!V248</f>
        <v>1.5796379907564459E-3</v>
      </c>
      <c r="W230" s="429">
        <f>StockValueR!W248</f>
        <v>1.5251586512330109E-3</v>
      </c>
      <c r="X230" s="429">
        <f>StockValueR!X248</f>
        <v>1.472558222227225E-3</v>
      </c>
      <c r="Y230" s="429">
        <f>StockValueR!Y248</f>
        <v>1.4217719029400284E-3</v>
      </c>
      <c r="Z230" s="429">
        <f>StockValueR!Z248</f>
        <v>1.3710175155782316E-3</v>
      </c>
      <c r="AA230" s="429">
        <f>StockValueR!AA248</f>
        <v>1.3202962143789197E-3</v>
      </c>
      <c r="AB230" s="429">
        <f>StockValueR!AB248</f>
        <v>1.2696092415678745E-3</v>
      </c>
      <c r="AC230" s="429">
        <f>StockValueR!AC248</f>
        <v>1.2189579379242516E-3</v>
      </c>
      <c r="AD230" s="429">
        <f>StockValueR!AD248</f>
        <v>1.1683437551218358E-3</v>
      </c>
      <c r="AE230" s="429">
        <f>StockValueR!AE248</f>
        <v>1.1177682702396409E-3</v>
      </c>
      <c r="AF230" s="429">
        <f>StockValueR!AF248</f>
        <v>1.0672332029443995E-3</v>
      </c>
      <c r="AG230" s="429">
        <f>StockValueR!AG248</f>
        <v>1.0167404359950143E-3</v>
      </c>
      <c r="AH230" s="429">
        <f>StockValueR!AH248</f>
        <v>9.6629203992007636E-4</v>
      </c>
      <c r="AI230" s="429">
        <f>StockValueR!AI248</f>
        <v>9.1589030299754398E-4</v>
      </c>
      <c r="AJ230" s="429">
        <f>StockValueR!AJ248</f>
        <v>8.6553776805646336E-4</v>
      </c>
      <c r="AK230" s="429">
        <f>StockValueR!AK248</f>
        <v>8.1523727818007361E-4</v>
      </c>
      <c r="AL230" s="429">
        <f>StockValueR!AL248</f>
        <v>7.6499203420688942E-4</v>
      </c>
      <c r="AM230" s="429">
        <f>StockValueR!AM248</f>
        <v>1.8772353163517693E-3</v>
      </c>
      <c r="AN230" s="429">
        <f>StockValueR!AN248</f>
        <v>1.8772353163517693E-3</v>
      </c>
      <c r="AO230" s="429">
        <f>StockValueR!AO248</f>
        <v>1.8772353163517693E-3</v>
      </c>
      <c r="AP230" s="429">
        <f>StockValueR!AP248</f>
        <v>1.8772353163517693E-3</v>
      </c>
      <c r="AQ230" s="429">
        <f>StockValueR!AQ248</f>
        <v>1.8772353163517693E-3</v>
      </c>
      <c r="AR230" s="429">
        <f>StockValueR!AR248</f>
        <v>1.8772353163517693E-3</v>
      </c>
      <c r="AS230" s="429">
        <f>StockValueR!AS248</f>
        <v>1.8772353163517693E-3</v>
      </c>
      <c r="AT230" s="429">
        <f>StockValueR!AT248</f>
        <v>1.8772353163517693E-3</v>
      </c>
      <c r="AU230" s="429">
        <f>StockValueR!AU248</f>
        <v>1.8772353163517693E-3</v>
      </c>
      <c r="AV230" s="429">
        <f>StockValueR!AV248</f>
        <v>1.8772353163517693E-3</v>
      </c>
      <c r="AW230" s="429">
        <f>StockValueR!AW248</f>
        <v>1.8772353163517693E-3</v>
      </c>
      <c r="AX230" s="429">
        <f>StockValueR!AX248</f>
        <v>1.8772353163517693E-3</v>
      </c>
      <c r="AY230" s="429">
        <f>StockValueR!AY248</f>
        <v>1.8772353163517693E-3</v>
      </c>
      <c r="AZ230" s="429">
        <f>StockValueR!AZ248</f>
        <v>1.8772353163517693E-3</v>
      </c>
    </row>
    <row r="231" spans="1:52" x14ac:dyDescent="0.25">
      <c r="A231" s="422"/>
      <c r="B231" s="281"/>
      <c r="C231" s="281"/>
      <c r="D231" s="281"/>
      <c r="E231" s="180" t="str">
        <f>StockValueR!E249</f>
        <v>45 MPH</v>
      </c>
      <c r="F231" s="427"/>
      <c r="G231" s="328"/>
      <c r="I231" s="429">
        <f>StockValueR!I249</f>
        <v>0</v>
      </c>
      <c r="J231" s="429">
        <f>StockValueR!J249</f>
        <v>0</v>
      </c>
      <c r="K231" s="429">
        <f>StockValueR!K249</f>
        <v>2.6175249542933999E-3</v>
      </c>
      <c r="L231" s="429">
        <f>StockValueR!L249</f>
        <v>2.5272504537239841E-3</v>
      </c>
      <c r="M231" s="429">
        <f>StockValueR!M249</f>
        <v>2.4400893849633809E-3</v>
      </c>
      <c r="N231" s="429">
        <f>StockValueR!N249</f>
        <v>2.3559343704291393E-3</v>
      </c>
      <c r="O231" s="429">
        <f>StockValueR!O249</f>
        <v>2.2746817358301982E-3</v>
      </c>
      <c r="P231" s="429">
        <f>StockValueR!P249</f>
        <v>2.1962313824459359E-3</v>
      </c>
      <c r="Q231" s="429">
        <f>StockValueR!Q249</f>
        <v>2.1204866638101188E-3</v>
      </c>
      <c r="R231" s="429">
        <f>StockValueR!R249</f>
        <v>2.0473542666478383E-3</v>
      </c>
      <c r="S231" s="429">
        <f>StockValueR!S249</f>
        <v>1.9767440959187537E-3</v>
      </c>
      <c r="T231" s="429">
        <f>StockValueR!T249</f>
        <v>1.9085691638250199E-3</v>
      </c>
      <c r="U231" s="429">
        <f>StockValueR!U249</f>
        <v>1.842745482647164E-3</v>
      </c>
      <c r="V231" s="429">
        <f>StockValueR!V249</f>
        <v>1.7791919612758936E-3</v>
      </c>
      <c r="W231" s="429">
        <f>StockValueR!W249</f>
        <v>1.7178303053123659E-3</v>
      </c>
      <c r="X231" s="429">
        <f>StockValueR!X249</f>
        <v>1.6585849206138489E-3</v>
      </c>
      <c r="Y231" s="429">
        <f>StockValueR!Y249</f>
        <v>1.6013828201659477E-3</v>
      </c>
      <c r="Z231" s="429">
        <f>StockValueR!Z249</f>
        <v>1.5442166855692805E-3</v>
      </c>
      <c r="AA231" s="429">
        <f>StockValueR!AA249</f>
        <v>1.4870878168744637E-3</v>
      </c>
      <c r="AB231" s="429">
        <f>StockValueR!AB249</f>
        <v>1.4299976132363277E-3</v>
      </c>
      <c r="AC231" s="429">
        <f>StockValueR!AC249</f>
        <v>1.3729475848132187E-3</v>
      </c>
      <c r="AD231" s="429">
        <f>StockValueR!AD249</f>
        <v>1.3159393666673108E-3</v>
      </c>
      <c r="AE231" s="429">
        <f>StockValueR!AE249</f>
        <v>1.2589747351083162E-3</v>
      </c>
      <c r="AF231" s="429">
        <f>StockValueR!AF249</f>
        <v>1.2020556270466182E-3</v>
      </c>
      <c r="AG231" s="429">
        <f>StockValueR!AG249</f>
        <v>1.145184163088029E-3</v>
      </c>
      <c r="AH231" s="429">
        <f>StockValueR!AH249</f>
        <v>1.0883626753287927E-3</v>
      </c>
      <c r="AI231" s="429">
        <f>StockValueR!AI249</f>
        <v>1.0315937411225641E-3</v>
      </c>
      <c r="AJ231" s="429">
        <f>StockValueR!AJ249</f>
        <v>9.7488022453125103E-4</v>
      </c>
      <c r="AK231" s="429">
        <f>StockValueR!AK249</f>
        <v>9.1822532780174446E-4</v>
      </c>
      <c r="AL231" s="429">
        <f>StockValueR!AL249</f>
        <v>8.6163265613104975E-4</v>
      </c>
      <c r="AM231" s="429">
        <f>StockValueR!AM249</f>
        <v>2.11634359247866E-3</v>
      </c>
      <c r="AN231" s="429">
        <f>StockValueR!AN249</f>
        <v>2.11634359247866E-3</v>
      </c>
      <c r="AO231" s="429">
        <f>StockValueR!AO249</f>
        <v>2.11634359247866E-3</v>
      </c>
      <c r="AP231" s="429">
        <f>StockValueR!AP249</f>
        <v>2.11634359247866E-3</v>
      </c>
      <c r="AQ231" s="429">
        <f>StockValueR!AQ249</f>
        <v>2.11634359247866E-3</v>
      </c>
      <c r="AR231" s="429">
        <f>StockValueR!AR249</f>
        <v>2.11634359247866E-3</v>
      </c>
      <c r="AS231" s="429">
        <f>StockValueR!AS249</f>
        <v>2.11634359247866E-3</v>
      </c>
      <c r="AT231" s="429">
        <f>StockValueR!AT249</f>
        <v>2.11634359247866E-3</v>
      </c>
      <c r="AU231" s="429">
        <f>StockValueR!AU249</f>
        <v>2.11634359247866E-3</v>
      </c>
      <c r="AV231" s="429">
        <f>StockValueR!AV249</f>
        <v>2.11634359247866E-3</v>
      </c>
      <c r="AW231" s="429">
        <f>StockValueR!AW249</f>
        <v>2.11634359247866E-3</v>
      </c>
      <c r="AX231" s="429">
        <f>StockValueR!AX249</f>
        <v>2.11634359247866E-3</v>
      </c>
      <c r="AY231" s="429">
        <f>StockValueR!AY249</f>
        <v>2.11634359247866E-3</v>
      </c>
      <c r="AZ231" s="429">
        <f>StockValueR!AZ249</f>
        <v>2.11634359247866E-3</v>
      </c>
    </row>
    <row r="232" spans="1:52" x14ac:dyDescent="0.25">
      <c r="A232" s="422"/>
      <c r="B232" s="281"/>
      <c r="C232" s="281"/>
      <c r="D232" s="281"/>
      <c r="E232" s="180" t="str">
        <f>StockValueR!E250</f>
        <v>46 MPH</v>
      </c>
      <c r="F232" s="427"/>
      <c r="G232" s="328"/>
      <c r="I232" s="429">
        <f>StockValueR!I250</f>
        <v>0</v>
      </c>
      <c r="J232" s="429">
        <f>StockValueR!J250</f>
        <v>0</v>
      </c>
      <c r="K232" s="429">
        <f>StockValueR!K250</f>
        <v>2.5416677117404041E-3</v>
      </c>
      <c r="L232" s="429">
        <f>StockValueR!L250</f>
        <v>2.4540094134252641E-3</v>
      </c>
      <c r="M232" s="429">
        <f>StockValueR!M250</f>
        <v>2.3693743180363018E-3</v>
      </c>
      <c r="N232" s="429">
        <f>StockValueR!N250</f>
        <v>2.2876581598495821E-3</v>
      </c>
      <c r="O232" s="429">
        <f>StockValueR!O250</f>
        <v>2.2087602691092359E-3</v>
      </c>
      <c r="P232" s="429">
        <f>StockValueR!P250</f>
        <v>2.1325834480079332E-3</v>
      </c>
      <c r="Q232" s="429">
        <f>StockValueR!Q250</f>
        <v>2.059033850944593E-3</v>
      </c>
      <c r="R232" s="429">
        <f>StockValueR!R250</f>
        <v>1.9880208689118306E-3</v>
      </c>
      <c r="S232" s="429">
        <f>StockValueR!S250</f>
        <v>1.9194570178707089E-3</v>
      </c>
      <c r="T232" s="429">
        <f>StockValueR!T250</f>
        <v>1.8532578309752722E-3</v>
      </c>
      <c r="U232" s="429">
        <f>StockValueR!U250</f>
        <v>1.7893417545140971E-3</v>
      </c>
      <c r="V232" s="429">
        <f>StockValueR!V250</f>
        <v>1.7276300474406616E-3</v>
      </c>
      <c r="W232" s="429">
        <f>StockValueR!W250</f>
        <v>1.668046684368762E-3</v>
      </c>
      <c r="X232" s="429">
        <f>StockValueR!X250</f>
        <v>1.6105182619134699E-3</v>
      </c>
      <c r="Y232" s="429">
        <f>StockValueR!Y250</f>
        <v>1.5549739082622515E-3</v>
      </c>
      <c r="Z232" s="429">
        <f>StockValueR!Z250</f>
        <v>1.4994644781530827E-3</v>
      </c>
      <c r="AA232" s="429">
        <f>StockValueR!AA250</f>
        <v>1.4439912339604326E-3</v>
      </c>
      <c r="AB232" s="429">
        <f>StockValueR!AB250</f>
        <v>1.3885555342908929E-3</v>
      </c>
      <c r="AC232" s="429">
        <f>StockValueR!AC250</f>
        <v>1.3331588455376304E-3</v>
      </c>
      <c r="AD232" s="429">
        <f>StockValueR!AD250</f>
        <v>1.2778027553778627E-3</v>
      </c>
      <c r="AE232" s="429">
        <f>StockValueR!AE250</f>
        <v>1.2224889886429168E-3</v>
      </c>
      <c r="AF232" s="429">
        <f>StockValueR!AF250</f>
        <v>1.1672194261104999E-3</v>
      </c>
      <c r="AG232" s="429">
        <f>StockValueR!AG250</f>
        <v>1.1119961269301583E-3</v>
      </c>
      <c r="AH232" s="429">
        <f>StockValueR!AH250</f>
        <v>1.056821355612767E-3</v>
      </c>
      <c r="AI232" s="429">
        <f>StockValueR!AI250</f>
        <v>1.0016976148189234E-3</v>
      </c>
      <c r="AJ232" s="429">
        <f>StockValueR!AJ250</f>
        <v>9.4662768560852309E-4</v>
      </c>
      <c r="AK232" s="429">
        <f>StockValueR!AK250</f>
        <v>8.9161467742566655E-4</v>
      </c>
      <c r="AL232" s="429">
        <f>StockValueR!AL250</f>
        <v>8.3666209098686405E-4</v>
      </c>
      <c r="AM232" s="429">
        <f>StockValueR!AM250</f>
        <v>2.0550108479877979E-3</v>
      </c>
      <c r="AN232" s="429">
        <f>StockValueR!AN250</f>
        <v>2.0550108479877979E-3</v>
      </c>
      <c r="AO232" s="429">
        <f>StockValueR!AO250</f>
        <v>2.0550108479877979E-3</v>
      </c>
      <c r="AP232" s="429">
        <f>StockValueR!AP250</f>
        <v>2.0550108479877979E-3</v>
      </c>
      <c r="AQ232" s="429">
        <f>StockValueR!AQ250</f>
        <v>2.0550108479877979E-3</v>
      </c>
      <c r="AR232" s="429">
        <f>StockValueR!AR250</f>
        <v>2.0550108479877979E-3</v>
      </c>
      <c r="AS232" s="429">
        <f>StockValueR!AS250</f>
        <v>2.0550108479877979E-3</v>
      </c>
      <c r="AT232" s="429">
        <f>StockValueR!AT250</f>
        <v>2.0550108479877979E-3</v>
      </c>
      <c r="AU232" s="429">
        <f>StockValueR!AU250</f>
        <v>2.0550108479877979E-3</v>
      </c>
      <c r="AV232" s="429">
        <f>StockValueR!AV250</f>
        <v>2.0550108479877979E-3</v>
      </c>
      <c r="AW232" s="429">
        <f>StockValueR!AW250</f>
        <v>2.0550108479877979E-3</v>
      </c>
      <c r="AX232" s="429">
        <f>StockValueR!AX250</f>
        <v>2.0550108479877979E-3</v>
      </c>
      <c r="AY232" s="429">
        <f>StockValueR!AY250</f>
        <v>2.0550108479877979E-3</v>
      </c>
      <c r="AZ232" s="429">
        <f>StockValueR!AZ250</f>
        <v>2.0550108479877979E-3</v>
      </c>
    </row>
    <row r="233" spans="1:52" x14ac:dyDescent="0.25">
      <c r="A233" s="422"/>
      <c r="B233" s="281"/>
      <c r="C233" s="281"/>
      <c r="D233" s="281"/>
      <c r="E233" s="180" t="str">
        <f>StockValueR!E251</f>
        <v>47 MPH</v>
      </c>
      <c r="F233" s="427"/>
      <c r="G233" s="328"/>
      <c r="I233" s="429">
        <f>StockValueR!I251</f>
        <v>0</v>
      </c>
      <c r="J233" s="429">
        <f>StockValueR!J251</f>
        <v>0</v>
      </c>
      <c r="K233" s="429">
        <f>StockValueR!K251</f>
        <v>2.4680088517618727E-3</v>
      </c>
      <c r="L233" s="429">
        <f>StockValueR!L251</f>
        <v>2.3828909367909937E-3</v>
      </c>
      <c r="M233" s="429">
        <f>StockValueR!M251</f>
        <v>2.3007086107438806E-3</v>
      </c>
      <c r="N233" s="429">
        <f>StockValueR!N251</f>
        <v>2.2213606295718256E-3</v>
      </c>
      <c r="O233" s="429">
        <f>StockValueR!O251</f>
        <v>2.1447492409811509E-3</v>
      </c>
      <c r="P233" s="429">
        <f>StockValueR!P251</f>
        <v>2.0707800640078324E-3</v>
      </c>
      <c r="Q233" s="429">
        <f>StockValueR!Q251</f>
        <v>1.9993619727454045E-3</v>
      </c>
      <c r="R233" s="429">
        <f>StockValueR!R251</f>
        <v>1.9304069840829191E-3</v>
      </c>
      <c r="S233" s="429">
        <f>StockValueR!S251</f>
        <v>1.8638301493146556E-3</v>
      </c>
      <c r="T233" s="429">
        <f>StockValueR!T251</f>
        <v>1.7995494494880439E-3</v>
      </c>
      <c r="U233" s="429">
        <f>StockValueR!U251</f>
        <v>1.7374856943608826E-3</v>
      </c>
      <c r="V233" s="429">
        <f>StockValueR!V251</f>
        <v>1.6775624248433719E-3</v>
      </c>
      <c r="W233" s="429">
        <f>StockValueR!W251</f>
        <v>1.6197058188047739E-3</v>
      </c>
      <c r="X233" s="429">
        <f>StockValueR!X251</f>
        <v>1.5638446001286566E-3</v>
      </c>
      <c r="Y233" s="429">
        <f>StockValueR!Y251</f>
        <v>1.5099099509046905E-3</v>
      </c>
      <c r="Z233" s="429">
        <f>StockValueR!Z251</f>
        <v>1.4560092131202552E-3</v>
      </c>
      <c r="AA233" s="429">
        <f>StockValueR!AA251</f>
        <v>1.4021436125655467E-3</v>
      </c>
      <c r="AB233" s="429">
        <f>StockValueR!AB251</f>
        <v>1.3483144684740273E-3</v>
      </c>
      <c r="AC233" s="429">
        <f>StockValueR!AC251</f>
        <v>1.2945232047420225E-3</v>
      </c>
      <c r="AD233" s="429">
        <f>StockValueR!AD251</f>
        <v>1.2407713630350336E-3</v>
      </c>
      <c r="AE233" s="429">
        <f>StockValueR!AE251</f>
        <v>1.1870606181978733E-3</v>
      </c>
      <c r="AF233" s="429">
        <f>StockValueR!AF251</f>
        <v>1.133392796502327E-3</v>
      </c>
      <c r="AG233" s="429">
        <f>StockValueR!AG251</f>
        <v>1.0797698974227099E-3</v>
      </c>
      <c r="AH233" s="429">
        <f>StockValueR!AH251</f>
        <v>1.0261941198431868E-3</v>
      </c>
      <c r="AI233" s="429">
        <f>StockValueR!AI251</f>
        <v>9.7266789389594227E-4</v>
      </c>
      <c r="AJ233" s="429">
        <f>StockValueR!AJ251</f>
        <v>9.1919392004430084E-4</v>
      </c>
      <c r="AK233" s="429">
        <f>StockValueR!AK251</f>
        <v>8.6577521761904632E-4</v>
      </c>
      <c r="AL233" s="429">
        <f>StockValueR!AL251</f>
        <v>8.1241518588409298E-4</v>
      </c>
      <c r="AM233" s="429">
        <f>StockValueR!AM251</f>
        <v>1.9954555585189608E-3</v>
      </c>
      <c r="AN233" s="429">
        <f>StockValueR!AN251</f>
        <v>1.9954555585189608E-3</v>
      </c>
      <c r="AO233" s="429">
        <f>StockValueR!AO251</f>
        <v>1.9954555585189608E-3</v>
      </c>
      <c r="AP233" s="429">
        <f>StockValueR!AP251</f>
        <v>1.9954555585189608E-3</v>
      </c>
      <c r="AQ233" s="429">
        <f>StockValueR!AQ251</f>
        <v>1.9954555585189608E-3</v>
      </c>
      <c r="AR233" s="429">
        <f>StockValueR!AR251</f>
        <v>1.9954555585189608E-3</v>
      </c>
      <c r="AS233" s="429">
        <f>StockValueR!AS251</f>
        <v>1.9954555585189608E-3</v>
      </c>
      <c r="AT233" s="429">
        <f>StockValueR!AT251</f>
        <v>1.9954555585189608E-3</v>
      </c>
      <c r="AU233" s="429">
        <f>StockValueR!AU251</f>
        <v>1.9954555585189608E-3</v>
      </c>
      <c r="AV233" s="429">
        <f>StockValueR!AV251</f>
        <v>1.9954555585189608E-3</v>
      </c>
      <c r="AW233" s="429">
        <f>StockValueR!AW251</f>
        <v>1.9954555585189608E-3</v>
      </c>
      <c r="AX233" s="429">
        <f>StockValueR!AX251</f>
        <v>1.9954555585189608E-3</v>
      </c>
      <c r="AY233" s="429">
        <f>StockValueR!AY251</f>
        <v>1.9954555585189608E-3</v>
      </c>
      <c r="AZ233" s="429">
        <f>StockValueR!AZ251</f>
        <v>1.9954555585189608E-3</v>
      </c>
    </row>
    <row r="234" spans="1:52" x14ac:dyDescent="0.25">
      <c r="A234" s="422"/>
      <c r="B234" s="281"/>
      <c r="C234" s="281"/>
      <c r="D234" s="281"/>
      <c r="E234" s="180" t="str">
        <f>StockValueR!E252</f>
        <v>48 MPH</v>
      </c>
      <c r="F234" s="427"/>
      <c r="G234" s="328"/>
      <c r="I234" s="429">
        <f>StockValueR!I252</f>
        <v>0</v>
      </c>
      <c r="J234" s="429">
        <f>StockValueR!J252</f>
        <v>0</v>
      </c>
      <c r="K234" s="429">
        <f>StockValueR!K252</f>
        <v>2.3964846640806975E-3</v>
      </c>
      <c r="L234" s="429">
        <f>StockValueR!L252</f>
        <v>2.3138335108157425E-3</v>
      </c>
      <c r="M234" s="429">
        <f>StockValueR!M252</f>
        <v>2.2340328715717674E-3</v>
      </c>
      <c r="N234" s="429">
        <f>StockValueR!N252</f>
        <v>2.1569844364055625E-3</v>
      </c>
      <c r="O234" s="429">
        <f>StockValueR!O252</f>
        <v>2.0825932859360615E-3</v>
      </c>
      <c r="P234" s="429">
        <f>StockValueR!P252</f>
        <v>2.0107677744089524E-3</v>
      </c>
      <c r="Q234" s="429">
        <f>StockValueR!Q252</f>
        <v>1.9414194167942135E-3</v>
      </c>
      <c r="R234" s="429">
        <f>StockValueR!R252</f>
        <v>1.8744627797774801E-3</v>
      </c>
      <c r="S234" s="429">
        <f>StockValueR!S252</f>
        <v>1.8098153765109652E-3</v>
      </c>
      <c r="T234" s="429">
        <f>StockValueR!T252</f>
        <v>1.7473975649942531E-3</v>
      </c>
      <c r="U234" s="429">
        <f>StockValueR!U252</f>
        <v>1.6871324499597902E-3</v>
      </c>
      <c r="V234" s="429">
        <f>StockValueR!V252</f>
        <v>1.6289457881421994E-3</v>
      </c>
      <c r="W234" s="429">
        <f>StockValueR!W252</f>
        <v>1.5727658968147122E-3</v>
      </c>
      <c r="X234" s="429">
        <f>StockValueR!X252</f>
        <v>1.5185235654800392E-3</v>
      </c>
      <c r="Y234" s="429">
        <f>StockValueR!Y252</f>
        <v>1.4661519706068949E-3</v>
      </c>
      <c r="Z234" s="429">
        <f>StockValueR!Z252</f>
        <v>1.413813304402023E-3</v>
      </c>
      <c r="AA234" s="429">
        <f>StockValueR!AA252</f>
        <v>1.3615087571315779E-3</v>
      </c>
      <c r="AB234" s="429">
        <f>StockValueR!AB252</f>
        <v>1.3092396097969462E-3</v>
      </c>
      <c r="AC234" s="429">
        <f>StockValueR!AC252</f>
        <v>1.257007245029193E-3</v>
      </c>
      <c r="AD234" s="429">
        <f>StockValueR!AD252</f>
        <v>1.204813159815547E-3</v>
      </c>
      <c r="AE234" s="429">
        <f>StockValueR!AE252</f>
        <v>1.1526589804629417E-3</v>
      </c>
      <c r="AF234" s="429">
        <f>StockValueR!AF252</f>
        <v>1.1005464803168507E-3</v>
      </c>
      <c r="AG234" s="429">
        <f>StockValueR!AG252</f>
        <v>1.048477600905778E-3</v>
      </c>
      <c r="AH234" s="429">
        <f>StockValueR!AH252</f>
        <v>9.9645447738907437E-4</v>
      </c>
      <c r="AI234" s="429">
        <f>StockValueR!AI252</f>
        <v>9.4447946947242276E-4</v>
      </c>
      <c r="AJ234" s="429">
        <f>StockValueR!AJ252</f>
        <v>8.9255519935830749E-4</v>
      </c>
      <c r="AK234" s="429">
        <f>StockValueR!AK252</f>
        <v>8.4068459887572675E-4</v>
      </c>
      <c r="AL234" s="429">
        <f>StockValueR!AL252</f>
        <v>7.8887096877614828E-4</v>
      </c>
      <c r="AM234" s="429">
        <f>StockValueR!AM252</f>
        <v>1.9376262124957216E-3</v>
      </c>
      <c r="AN234" s="429">
        <f>StockValueR!AN252</f>
        <v>1.9376262124957216E-3</v>
      </c>
      <c r="AO234" s="429">
        <f>StockValueR!AO252</f>
        <v>1.9376262124957216E-3</v>
      </c>
      <c r="AP234" s="429">
        <f>StockValueR!AP252</f>
        <v>1.9376262124957216E-3</v>
      </c>
      <c r="AQ234" s="429">
        <f>StockValueR!AQ252</f>
        <v>1.9376262124957216E-3</v>
      </c>
      <c r="AR234" s="429">
        <f>StockValueR!AR252</f>
        <v>1.9376262124957216E-3</v>
      </c>
      <c r="AS234" s="429">
        <f>StockValueR!AS252</f>
        <v>1.9376262124957216E-3</v>
      </c>
      <c r="AT234" s="429">
        <f>StockValueR!AT252</f>
        <v>1.9376262124957216E-3</v>
      </c>
      <c r="AU234" s="429">
        <f>StockValueR!AU252</f>
        <v>1.9376262124957216E-3</v>
      </c>
      <c r="AV234" s="429">
        <f>StockValueR!AV252</f>
        <v>1.9376262124957216E-3</v>
      </c>
      <c r="AW234" s="429">
        <f>StockValueR!AW252</f>
        <v>1.9376262124957216E-3</v>
      </c>
      <c r="AX234" s="429">
        <f>StockValueR!AX252</f>
        <v>1.9376262124957216E-3</v>
      </c>
      <c r="AY234" s="429">
        <f>StockValueR!AY252</f>
        <v>1.9376262124957216E-3</v>
      </c>
      <c r="AZ234" s="429">
        <f>StockValueR!AZ252</f>
        <v>1.9376262124957216E-3</v>
      </c>
    </row>
    <row r="235" spans="1:52" x14ac:dyDescent="0.25">
      <c r="A235" s="422"/>
      <c r="B235" s="281"/>
      <c r="C235" s="281"/>
      <c r="D235" s="281"/>
      <c r="E235" s="180" t="str">
        <f>StockValueR!E253</f>
        <v>49 MPH</v>
      </c>
      <c r="F235" s="427"/>
      <c r="G235" s="328"/>
      <c r="I235" s="429">
        <f>StockValueR!I253</f>
        <v>0</v>
      </c>
      <c r="J235" s="429">
        <f>StockValueR!J253</f>
        <v>0</v>
      </c>
      <c r="K235" s="429">
        <f>StockValueR!K253</f>
        <v>2.3270332847769313E-3</v>
      </c>
      <c r="L235" s="429">
        <f>StockValueR!L253</f>
        <v>2.2467774051731582E-3</v>
      </c>
      <c r="M235" s="429">
        <f>StockValueR!M253</f>
        <v>2.1692894302027688E-3</v>
      </c>
      <c r="N235" s="429">
        <f>StockValueR!N253</f>
        <v>2.0944738989961405E-3</v>
      </c>
      <c r="O235" s="429">
        <f>StockValueR!O253</f>
        <v>2.0222386429855272E-3</v>
      </c>
      <c r="P235" s="429">
        <f>StockValueR!P253</f>
        <v>1.9524946723585221E-3</v>
      </c>
      <c r="Q235" s="429">
        <f>StockValueR!Q253</f>
        <v>1.8851560664275655E-3</v>
      </c>
      <c r="R235" s="429">
        <f>StockValueR!R253</f>
        <v>1.8201398677804377E-3</v>
      </c>
      <c r="S235" s="429">
        <f>StockValueR!S253</f>
        <v>1.7573659800813543E-3</v>
      </c>
      <c r="T235" s="429">
        <f>StockValueR!T253</f>
        <v>1.6967570693967372E-3</v>
      </c>
      <c r="U235" s="429">
        <f>StockValueR!U253</f>
        <v>1.6382384689241144E-3</v>
      </c>
      <c r="V235" s="429">
        <f>StockValueR!V253</f>
        <v>1.5817380870067805E-3</v>
      </c>
      <c r="W235" s="429">
        <f>StockValueR!W253</f>
        <v>1.5271863183208903E-3</v>
      </c>
      <c r="X235" s="429">
        <f>StockValueR!X253</f>
        <v>1.4745159581255737E-3</v>
      </c>
      <c r="Y235" s="429">
        <f>StockValueR!Y253</f>
        <v>1.4236621194704412E-3</v>
      </c>
      <c r="Z235" s="429">
        <f>StockValueR!Z253</f>
        <v>1.3728402551935472E-3</v>
      </c>
      <c r="AA235" s="429">
        <f>StockValueR!AA253</f>
        <v>1.3220515210665112E-3</v>
      </c>
      <c r="AB235" s="429">
        <f>StockValueR!AB253</f>
        <v>1.2712971609666287E-3</v>
      </c>
      <c r="AC235" s="429">
        <f>StockValueR!AC253</f>
        <v>1.2205785174555937E-3</v>
      </c>
      <c r="AD235" s="429">
        <f>StockValueR!AD253</f>
        <v>1.1698970441371614E-3</v>
      </c>
      <c r="AE235" s="429">
        <f>StockValueR!AE253</f>
        <v>1.1192543201870399E-3</v>
      </c>
      <c r="AF235" s="429">
        <f>StockValueR!AF253</f>
        <v>1.0686520675582234E-3</v>
      </c>
      <c r="AG235" s="429">
        <f>StockValueR!AG253</f>
        <v>1.0180921715127035E-3</v>
      </c>
      <c r="AH235" s="429">
        <f>StockValueR!AH253</f>
        <v>9.6757670533179649E-4</v>
      </c>
      <c r="AI235" s="429">
        <f>StockValueR!AI253</f>
        <v>9.1710796033567992E-4</v>
      </c>
      <c r="AJ235" s="429">
        <f>StockValueR!AJ253</f>
        <v>8.666884827340383E-4</v>
      </c>
      <c r="AK235" s="429">
        <f>StockValueR!AK253</f>
        <v>8.163211193899317E-4</v>
      </c>
      <c r="AL235" s="429">
        <f>StockValueR!AL253</f>
        <v>7.6600907539732348E-4</v>
      </c>
      <c r="AM235" s="429">
        <f>StockValueR!AM253</f>
        <v>1.8814727911740867E-3</v>
      </c>
      <c r="AN235" s="429">
        <f>StockValueR!AN253</f>
        <v>1.8814727911740867E-3</v>
      </c>
      <c r="AO235" s="429">
        <f>StockValueR!AO253</f>
        <v>1.8814727911740867E-3</v>
      </c>
      <c r="AP235" s="429">
        <f>StockValueR!AP253</f>
        <v>1.8814727911740867E-3</v>
      </c>
      <c r="AQ235" s="429">
        <f>StockValueR!AQ253</f>
        <v>1.8814727911740867E-3</v>
      </c>
      <c r="AR235" s="429">
        <f>StockValueR!AR253</f>
        <v>1.8814727911740867E-3</v>
      </c>
      <c r="AS235" s="429">
        <f>StockValueR!AS253</f>
        <v>1.8814727911740867E-3</v>
      </c>
      <c r="AT235" s="429">
        <f>StockValueR!AT253</f>
        <v>1.8814727911740867E-3</v>
      </c>
      <c r="AU235" s="429">
        <f>StockValueR!AU253</f>
        <v>1.8814727911740867E-3</v>
      </c>
      <c r="AV235" s="429">
        <f>StockValueR!AV253</f>
        <v>1.8814727911740867E-3</v>
      </c>
      <c r="AW235" s="429">
        <f>StockValueR!AW253</f>
        <v>1.8814727911740867E-3</v>
      </c>
      <c r="AX235" s="429">
        <f>StockValueR!AX253</f>
        <v>1.8814727911740867E-3</v>
      </c>
      <c r="AY235" s="429">
        <f>StockValueR!AY253</f>
        <v>1.8814727911740867E-3</v>
      </c>
      <c r="AZ235" s="429">
        <f>StockValueR!AZ253</f>
        <v>1.8814727911740867E-3</v>
      </c>
    </row>
    <row r="236" spans="1:52" x14ac:dyDescent="0.25">
      <c r="A236" s="422"/>
      <c r="B236" s="281"/>
      <c r="C236" s="281"/>
      <c r="D236" s="281"/>
      <c r="E236" s="180" t="str">
        <f>StockValueR!E254</f>
        <v>50 MPH</v>
      </c>
      <c r="F236" s="427"/>
      <c r="G236" s="328"/>
      <c r="I236" s="429">
        <f>StockValueR!I254</f>
        <v>0</v>
      </c>
      <c r="J236" s="429">
        <f>StockValueR!J254</f>
        <v>0</v>
      </c>
      <c r="K236" s="429">
        <f>StockValueR!K254</f>
        <v>2.7005370368107799E-3</v>
      </c>
      <c r="L236" s="429">
        <f>StockValueR!L254</f>
        <v>2.6073995743130774E-3</v>
      </c>
      <c r="M236" s="429">
        <f>StockValueR!M254</f>
        <v>2.5174742828770074E-3</v>
      </c>
      <c r="N236" s="429">
        <f>StockValueR!N254</f>
        <v>2.4306503795517307E-3</v>
      </c>
      <c r="O236" s="429">
        <f>StockValueR!O254</f>
        <v>2.3468209021238347E-3</v>
      </c>
      <c r="P236" s="429">
        <f>StockValueR!P254</f>
        <v>2.2658825773458442E-3</v>
      </c>
      <c r="Q236" s="429">
        <f>StockValueR!Q254</f>
        <v>2.187735693709331E-3</v>
      </c>
      <c r="R236" s="429">
        <f>StockValueR!R254</f>
        <v>2.1122839786058899E-3</v>
      </c>
      <c r="S236" s="429">
        <f>StockValueR!S254</f>
        <v>2.039434479724646E-3</v>
      </c>
      <c r="T236" s="429">
        <f>StockValueR!T254</f>
        <v>1.9690974505401854E-3</v>
      </c>
      <c r="U236" s="429">
        <f>StockValueR!U254</f>
        <v>1.9011862397498337E-3</v>
      </c>
      <c r="V236" s="429">
        <f>StockValueR!V254</f>
        <v>1.8356171845240767E-3</v>
      </c>
      <c r="W236" s="429">
        <f>StockValueR!W254</f>
        <v>1.7723095074386138E-3</v>
      </c>
      <c r="X236" s="429">
        <f>StockValueR!X254</f>
        <v>1.7111852169610707E-3</v>
      </c>
      <c r="Y236" s="429">
        <f>StockValueR!Y254</f>
        <v>1.6521690113697745E-3</v>
      </c>
      <c r="Z236" s="429">
        <f>StockValueR!Z254</f>
        <v>1.5931899122492909E-3</v>
      </c>
      <c r="AA236" s="429">
        <f>StockValueR!AA254</f>
        <v>1.53424926087999E-3</v>
      </c>
      <c r="AB236" s="429">
        <f>StockValueR!AB254</f>
        <v>1.4753485007894431E-3</v>
      </c>
      <c r="AC236" s="429">
        <f>StockValueR!AC254</f>
        <v>1.4164891900290979E-3</v>
      </c>
      <c r="AD236" s="429">
        <f>StockValueR!AD254</f>
        <v>1.3576730155154255E-3</v>
      </c>
      <c r="AE236" s="429">
        <f>StockValueR!AE254</f>
        <v>1.2989018098919539E-3</v>
      </c>
      <c r="AF236" s="429">
        <f>StockValueR!AF254</f>
        <v>1.2401775714961656E-3</v>
      </c>
      <c r="AG236" s="429">
        <f>StockValueR!AG254</f>
        <v>1.181502488186681E-3</v>
      </c>
      <c r="AH236" s="429">
        <f>StockValueR!AH254</f>
        <v>1.1228789660197524E-3</v>
      </c>
      <c r="AI236" s="429">
        <f>StockValueR!AI254</f>
        <v>1.0643096640871256E-3</v>
      </c>
      <c r="AJ236" s="429">
        <f>StockValueR!AJ254</f>
        <v>1.0057975372814547E-3</v>
      </c>
      <c r="AK236" s="429">
        <f>StockValueR!AK254</f>
        <v>9.4734588940556107E-4</v>
      </c>
      <c r="AL236" s="429">
        <f>StockValueR!AL254</f>
        <v>8.8895843999152479E-4</v>
      </c>
      <c r="AM236" s="429">
        <f>StockValueR!AM254</f>
        <v>2.1813415887264901E-3</v>
      </c>
      <c r="AN236" s="429">
        <f>StockValueR!AN254</f>
        <v>2.1813415887264901E-3</v>
      </c>
      <c r="AO236" s="429">
        <f>StockValueR!AO254</f>
        <v>2.1813415887264901E-3</v>
      </c>
      <c r="AP236" s="429">
        <f>StockValueR!AP254</f>
        <v>2.1813415887264901E-3</v>
      </c>
      <c r="AQ236" s="429">
        <f>StockValueR!AQ254</f>
        <v>2.1813415887264901E-3</v>
      </c>
      <c r="AR236" s="429">
        <f>StockValueR!AR254</f>
        <v>2.1813415887264901E-3</v>
      </c>
      <c r="AS236" s="429">
        <f>StockValueR!AS254</f>
        <v>2.1813415887264901E-3</v>
      </c>
      <c r="AT236" s="429">
        <f>StockValueR!AT254</f>
        <v>2.1813415887264901E-3</v>
      </c>
      <c r="AU236" s="429">
        <f>StockValueR!AU254</f>
        <v>2.1813415887264901E-3</v>
      </c>
      <c r="AV236" s="429">
        <f>StockValueR!AV254</f>
        <v>2.1813415887264901E-3</v>
      </c>
      <c r="AW236" s="429">
        <f>StockValueR!AW254</f>
        <v>2.1813415887264901E-3</v>
      </c>
      <c r="AX236" s="429">
        <f>StockValueR!AX254</f>
        <v>2.1813415887264901E-3</v>
      </c>
      <c r="AY236" s="429">
        <f>StockValueR!AY254</f>
        <v>2.1813415887264901E-3</v>
      </c>
      <c r="AZ236" s="429">
        <f>StockValueR!AZ254</f>
        <v>2.1813415887264901E-3</v>
      </c>
    </row>
    <row r="237" spans="1:52" x14ac:dyDescent="0.25">
      <c r="A237" s="422"/>
      <c r="B237" s="281"/>
      <c r="C237" s="281"/>
      <c r="D237" s="281"/>
      <c r="E237" s="180" t="str">
        <f>StockValueR!E255</f>
        <v>51 MPH</v>
      </c>
      <c r="F237" s="427"/>
      <c r="G237" s="328"/>
      <c r="I237" s="429">
        <f>StockValueR!I255</f>
        <v>0</v>
      </c>
      <c r="J237" s="429">
        <f>StockValueR!J255</f>
        <v>0</v>
      </c>
      <c r="K237" s="429">
        <f>StockValueR!K255</f>
        <v>2.6222740606780446E-3</v>
      </c>
      <c r="L237" s="429">
        <f>StockValueR!L255</f>
        <v>2.5318357705690791E-3</v>
      </c>
      <c r="M237" s="429">
        <f>StockValueR!M255</f>
        <v>2.4445165611239089E-3</v>
      </c>
      <c r="N237" s="429">
        <f>StockValueR!N255</f>
        <v>2.360208859939567E-3</v>
      </c>
      <c r="O237" s="429">
        <f>StockValueR!O255</f>
        <v>2.2788088046235434E-3</v>
      </c>
      <c r="P237" s="429">
        <f>StockValueR!P255</f>
        <v>2.2002161148411033E-3</v>
      </c>
      <c r="Q237" s="429">
        <f>StockValueR!Q255</f>
        <v>2.1243339687754977E-3</v>
      </c>
      <c r="R237" s="429">
        <f>StockValueR!R255</f>
        <v>2.0510688838488778E-3</v>
      </c>
      <c r="S237" s="429">
        <f>StockValueR!S255</f>
        <v>1.9803306015569676E-3</v>
      </c>
      <c r="T237" s="429">
        <f>StockValueR!T255</f>
        <v>1.9120319762756107E-3</v>
      </c>
      <c r="U237" s="429">
        <f>StockValueR!U255</f>
        <v>1.8460888679022163E-3</v>
      </c>
      <c r="V237" s="429">
        <f>StockValueR!V255</f>
        <v>1.7824200381998387E-3</v>
      </c>
      <c r="W237" s="429">
        <f>StockValueR!W255</f>
        <v>1.720947050716193E-3</v>
      </c>
      <c r="X237" s="429">
        <f>StockValueR!X255</f>
        <v>1.6615941741543144E-3</v>
      </c>
      <c r="Y237" s="429">
        <f>StockValueR!Y255</f>
        <v>1.6042882890758192E-3</v>
      </c>
      <c r="Z237" s="429">
        <f>StockValueR!Z255</f>
        <v>1.5470184351032E-3</v>
      </c>
      <c r="AA237" s="429">
        <f>StockValueR!AA255</f>
        <v>1.48978591464582E-3</v>
      </c>
      <c r="AB237" s="429">
        <f>StockValueR!AB255</f>
        <v>1.4325921293970661E-3</v>
      </c>
      <c r="AC237" s="429">
        <f>StockValueR!AC255</f>
        <v>1.3754385922552402E-3</v>
      </c>
      <c r="AD237" s="429">
        <f>StockValueR!AD255</f>
        <v>1.3183269412490916E-3</v>
      </c>
      <c r="AE237" s="429">
        <f>StockValueR!AE255</f>
        <v>1.2612589559111798E-3</v>
      </c>
      <c r="AF237" s="429">
        <f>StockValueR!AF255</f>
        <v>1.2042365766661218E-3</v>
      </c>
      <c r="AG237" s="429">
        <f>StockValueR!AG255</f>
        <v>1.1472619279672507E-3</v>
      </c>
      <c r="AH237" s="429">
        <f>StockValueR!AH255</f>
        <v>1.0903373461420495E-3</v>
      </c>
      <c r="AI237" s="429">
        <f>StockValueR!AI255</f>
        <v>1.0334654132203944E-3</v>
      </c>
      <c r="AJ237" s="429">
        <f>StockValueR!AJ255</f>
        <v>9.7664899846060466E-4</v>
      </c>
      <c r="AK237" s="429">
        <f>StockValueR!AK255</f>
        <v>9.1989130991956705E-4</v>
      </c>
      <c r="AL237" s="429">
        <f>StockValueR!AL255</f>
        <v>8.6319595933537631E-4</v>
      </c>
      <c r="AM237" s="429">
        <f>StockValueR!AM255</f>
        <v>2.118125168300183E-3</v>
      </c>
      <c r="AN237" s="429">
        <f>StockValueR!AN255</f>
        <v>2.118125168300183E-3</v>
      </c>
      <c r="AO237" s="429">
        <f>StockValueR!AO255</f>
        <v>2.118125168300183E-3</v>
      </c>
      <c r="AP237" s="429">
        <f>StockValueR!AP255</f>
        <v>2.118125168300183E-3</v>
      </c>
      <c r="AQ237" s="429">
        <f>StockValueR!AQ255</f>
        <v>2.118125168300183E-3</v>
      </c>
      <c r="AR237" s="429">
        <f>StockValueR!AR255</f>
        <v>2.118125168300183E-3</v>
      </c>
      <c r="AS237" s="429">
        <f>StockValueR!AS255</f>
        <v>2.118125168300183E-3</v>
      </c>
      <c r="AT237" s="429">
        <f>StockValueR!AT255</f>
        <v>2.118125168300183E-3</v>
      </c>
      <c r="AU237" s="429">
        <f>StockValueR!AU255</f>
        <v>2.118125168300183E-3</v>
      </c>
      <c r="AV237" s="429">
        <f>StockValueR!AV255</f>
        <v>2.118125168300183E-3</v>
      </c>
      <c r="AW237" s="429">
        <f>StockValueR!AW255</f>
        <v>2.118125168300183E-3</v>
      </c>
      <c r="AX237" s="429">
        <f>StockValueR!AX255</f>
        <v>2.118125168300183E-3</v>
      </c>
      <c r="AY237" s="429">
        <f>StockValueR!AY255</f>
        <v>2.118125168300183E-3</v>
      </c>
      <c r="AZ237" s="429">
        <f>StockValueR!AZ255</f>
        <v>2.118125168300183E-3</v>
      </c>
    </row>
    <row r="238" spans="1:52" x14ac:dyDescent="0.25">
      <c r="A238" s="422"/>
      <c r="B238" s="281"/>
      <c r="C238" s="281"/>
      <c r="D238" s="281"/>
      <c r="E238" s="180" t="str">
        <f>StockValueR!E256</f>
        <v>52 MPH</v>
      </c>
      <c r="F238" s="427"/>
      <c r="G238" s="328"/>
      <c r="I238" s="429">
        <f>StockValueR!I256</f>
        <v>0</v>
      </c>
      <c r="J238" s="429">
        <f>StockValueR!J256</f>
        <v>0</v>
      </c>
      <c r="K238" s="429">
        <f>StockValueR!K256</f>
        <v>2.5462791865374919E-3</v>
      </c>
      <c r="L238" s="429">
        <f>StockValueR!L256</f>
        <v>2.4584618453893457E-3</v>
      </c>
      <c r="M238" s="429">
        <f>StockValueR!M256</f>
        <v>2.3736731923155877E-3</v>
      </c>
      <c r="N238" s="429">
        <f>StockValueR!N256</f>
        <v>2.2918087724177667E-3</v>
      </c>
      <c r="O238" s="429">
        <f>StockValueR!O256</f>
        <v>2.2127677332898434E-3</v>
      </c>
      <c r="P238" s="429">
        <f>StockValueR!P256</f>
        <v>2.1364527007736462E-3</v>
      </c>
      <c r="Q238" s="429">
        <f>StockValueR!Q256</f>
        <v>2.062769658999329E-3</v>
      </c>
      <c r="R238" s="429">
        <f>StockValueR!R256</f>
        <v>1.9916278345630547E-3</v>
      </c>
      <c r="S238" s="429">
        <f>StockValueR!S256</f>
        <v>1.9229395846992203E-3</v>
      </c>
      <c r="T238" s="429">
        <f>StockValueR!T256</f>
        <v>1.856620289309449E-3</v>
      </c>
      <c r="U238" s="429">
        <f>StockValueR!U256</f>
        <v>1.7925882467153412E-3</v>
      </c>
      <c r="V238" s="429">
        <f>StockValueR!V256</f>
        <v>1.7307645730065585E-3</v>
      </c>
      <c r="W238" s="429">
        <f>StockValueR!W256</f>
        <v>1.6710731048602376E-3</v>
      </c>
      <c r="X238" s="429">
        <f>StockValueR!X256</f>
        <v>1.6134403057120196E-3</v>
      </c>
      <c r="Y238" s="429">
        <f>StockValueR!Y256</f>
        <v>1.5577951751630974E-3</v>
      </c>
      <c r="Z238" s="429">
        <f>StockValueR!Z256</f>
        <v>1.5021850315197532E-3</v>
      </c>
      <c r="AA238" s="429">
        <f>StockValueR!AA256</f>
        <v>1.4466111394468451E-3</v>
      </c>
      <c r="AB238" s="429">
        <f>StockValueR!AB256</f>
        <v>1.3910748600159525E-3</v>
      </c>
      <c r="AC238" s="429">
        <f>StockValueR!AC256</f>
        <v>1.3355776622807933E-3</v>
      </c>
      <c r="AD238" s="429">
        <f>StockValueR!AD256</f>
        <v>1.2801211367991861E-3</v>
      </c>
      <c r="AE238" s="429">
        <f>StockValueR!AE256</f>
        <v>1.2247070115319063E-3</v>
      </c>
      <c r="AF238" s="429">
        <f>StockValueR!AF256</f>
        <v>1.1693371706690504E-3</v>
      </c>
      <c r="AG238" s="429">
        <f>StockValueR!AG256</f>
        <v>1.1140136770961821E-3</v>
      </c>
      <c r="AH238" s="429">
        <f>StockValueR!AH256</f>
        <v>1.0587387994327919E-3</v>
      </c>
      <c r="AI238" s="429">
        <f>StockValueR!AI256</f>
        <v>1.0035150448801796E-3</v>
      </c>
      <c r="AJ238" s="429">
        <f>StockValueR!AJ256</f>
        <v>9.483451995440568E-4</v>
      </c>
      <c r="AK238" s="429">
        <f>StockValueR!AK256</f>
        <v>8.9323237851014379E-4</v>
      </c>
      <c r="AL238" s="429">
        <f>StockValueR!AL256</f>
        <v>8.3818008884647564E-4</v>
      </c>
      <c r="AM238" s="429">
        <f>StockValueR!AM256</f>
        <v>2.0567407928099688E-3</v>
      </c>
      <c r="AN238" s="429">
        <f>StockValueR!AN256</f>
        <v>2.0567407928099688E-3</v>
      </c>
      <c r="AO238" s="429">
        <f>StockValueR!AO256</f>
        <v>2.0567407928099688E-3</v>
      </c>
      <c r="AP238" s="429">
        <f>StockValueR!AP256</f>
        <v>2.0567407928099688E-3</v>
      </c>
      <c r="AQ238" s="429">
        <f>StockValueR!AQ256</f>
        <v>2.0567407928099688E-3</v>
      </c>
      <c r="AR238" s="429">
        <f>StockValueR!AR256</f>
        <v>2.0567407928099688E-3</v>
      </c>
      <c r="AS238" s="429">
        <f>StockValueR!AS256</f>
        <v>2.0567407928099688E-3</v>
      </c>
      <c r="AT238" s="429">
        <f>StockValueR!AT256</f>
        <v>2.0567407928099688E-3</v>
      </c>
      <c r="AU238" s="429">
        <f>StockValueR!AU256</f>
        <v>2.0567407928099688E-3</v>
      </c>
      <c r="AV238" s="429">
        <f>StockValueR!AV256</f>
        <v>2.0567407928099688E-3</v>
      </c>
      <c r="AW238" s="429">
        <f>StockValueR!AW256</f>
        <v>2.0567407928099688E-3</v>
      </c>
      <c r="AX238" s="429">
        <f>StockValueR!AX256</f>
        <v>2.0567407928099688E-3</v>
      </c>
      <c r="AY238" s="429">
        <f>StockValueR!AY256</f>
        <v>2.0567407928099688E-3</v>
      </c>
      <c r="AZ238" s="429">
        <f>StockValueR!AZ256</f>
        <v>2.0567407928099688E-3</v>
      </c>
    </row>
    <row r="239" spans="1:52" x14ac:dyDescent="0.25">
      <c r="A239" s="422"/>
      <c r="B239" s="281"/>
      <c r="C239" s="281"/>
      <c r="D239" s="281"/>
      <c r="E239" s="180" t="str">
        <f>StockValueR!E257</f>
        <v>53 MPH</v>
      </c>
      <c r="F239" s="427"/>
      <c r="G239" s="328"/>
      <c r="I239" s="429">
        <f>StockValueR!I257</f>
        <v>0</v>
      </c>
      <c r="J239" s="429">
        <f>StockValueR!J257</f>
        <v>0</v>
      </c>
      <c r="K239" s="429">
        <f>StockValueR!K257</f>
        <v>2.4724866836068138E-3</v>
      </c>
      <c r="L239" s="429">
        <f>StockValueR!L257</f>
        <v>2.3872143349474334E-3</v>
      </c>
      <c r="M239" s="429">
        <f>StockValueR!M257</f>
        <v>2.3048829013975649E-3</v>
      </c>
      <c r="N239" s="429">
        <f>StockValueR!N257</f>
        <v>2.2253909552163607E-3</v>
      </c>
      <c r="O239" s="429">
        <f>StockValueR!O257</f>
        <v>2.1486405667532696E-3</v>
      </c>
      <c r="P239" s="429">
        <f>StockValueR!P257</f>
        <v>2.0745371838041668E-3</v>
      </c>
      <c r="Q239" s="429">
        <f>StockValueR!Q257</f>
        <v>2.0029895151282982E-3</v>
      </c>
      <c r="R239" s="429">
        <f>StockValueR!R257</f>
        <v>1.9339094179825597E-3</v>
      </c>
      <c r="S239" s="429">
        <f>StockValueR!S257</f>
        <v>1.8672117895345462E-3</v>
      </c>
      <c r="T239" s="429">
        <f>StockValueR!T257</f>
        <v>1.8028144620206013E-3</v>
      </c>
      <c r="U239" s="429">
        <f>StockValueR!U257</f>
        <v>1.7406381015197081E-3</v>
      </c>
      <c r="V239" s="429">
        <f>StockValueR!V257</f>
        <v>1.6806061102185188E-3</v>
      </c>
      <c r="W239" s="429">
        <f>StockValueR!W257</f>
        <v>1.6226445320471122E-3</v>
      </c>
      <c r="X239" s="429">
        <f>StockValueR!X257</f>
        <v>1.5666819615692354E-3</v>
      </c>
      <c r="Y239" s="429">
        <f>StockValueR!Y257</f>
        <v>1.5126494560147833E-3</v>
      </c>
      <c r="Z239" s="429">
        <f>StockValueR!Z257</f>
        <v>1.4586509234270819E-3</v>
      </c>
      <c r="AA239" s="429">
        <f>StockValueR!AA257</f>
        <v>1.4046875918203401E-3</v>
      </c>
      <c r="AB239" s="429">
        <f>StockValueR!AB257</f>
        <v>1.3507607828215707E-3</v>
      </c>
      <c r="AC239" s="429">
        <f>StockValueR!AC257</f>
        <v>1.2968719229105466E-3</v>
      </c>
      <c r="AD239" s="429">
        <f>StockValueR!AD257</f>
        <v>1.2430225565498885E-3</v>
      </c>
      <c r="AE239" s="429">
        <f>StockValueR!AE257</f>
        <v>1.1892143616231649E-3</v>
      </c>
      <c r="AF239" s="429">
        <f>StockValueR!AF257</f>
        <v>1.1354491677156569E-3</v>
      </c>
      <c r="AG239" s="429">
        <f>StockValueR!AG257</f>
        <v>1.0817289779294259E-3</v>
      </c>
      <c r="AH239" s="429">
        <f>StockValueR!AH257</f>
        <v>1.0280559951381825E-3</v>
      </c>
      <c r="AI239" s="429">
        <f>StockValueR!AI257</f>
        <v>9.7443265388322123E-4</v>
      </c>
      <c r="AJ239" s="429">
        <f>StockValueR!AJ257</f>
        <v>9.2086165952745265E-4</v>
      </c>
      <c r="AK239" s="429">
        <f>StockValueR!AK257</f>
        <v>8.6734603687978304E-4</v>
      </c>
      <c r="AL239" s="429">
        <f>StockValueR!AL257</f>
        <v>8.1388919137158127E-4</v>
      </c>
      <c r="AM239" s="429">
        <f>StockValueR!AM257</f>
        <v>1.9971353686351516E-3</v>
      </c>
      <c r="AN239" s="429">
        <f>StockValueR!AN257</f>
        <v>1.9971353686351516E-3</v>
      </c>
      <c r="AO239" s="429">
        <f>StockValueR!AO257</f>
        <v>1.9971353686351516E-3</v>
      </c>
      <c r="AP239" s="429">
        <f>StockValueR!AP257</f>
        <v>1.9971353686351516E-3</v>
      </c>
      <c r="AQ239" s="429">
        <f>StockValueR!AQ257</f>
        <v>1.9971353686351516E-3</v>
      </c>
      <c r="AR239" s="429">
        <f>StockValueR!AR257</f>
        <v>1.9971353686351516E-3</v>
      </c>
      <c r="AS239" s="429">
        <f>StockValueR!AS257</f>
        <v>1.9971353686351516E-3</v>
      </c>
      <c r="AT239" s="429">
        <f>StockValueR!AT257</f>
        <v>1.9971353686351516E-3</v>
      </c>
      <c r="AU239" s="429">
        <f>StockValueR!AU257</f>
        <v>1.9971353686351516E-3</v>
      </c>
      <c r="AV239" s="429">
        <f>StockValueR!AV257</f>
        <v>1.9971353686351516E-3</v>
      </c>
      <c r="AW239" s="429">
        <f>StockValueR!AW257</f>
        <v>1.9971353686351516E-3</v>
      </c>
      <c r="AX239" s="429">
        <f>StockValueR!AX257</f>
        <v>1.9971353686351516E-3</v>
      </c>
      <c r="AY239" s="429">
        <f>StockValueR!AY257</f>
        <v>1.9971353686351516E-3</v>
      </c>
      <c r="AZ239" s="429">
        <f>StockValueR!AZ257</f>
        <v>1.9971353686351516E-3</v>
      </c>
    </row>
    <row r="240" spans="1:52" x14ac:dyDescent="0.25">
      <c r="A240" s="422"/>
      <c r="B240" s="281"/>
      <c r="C240" s="281"/>
      <c r="D240" s="281"/>
      <c r="E240" s="180" t="str">
        <f>StockValueR!E258</f>
        <v>54 MPH</v>
      </c>
      <c r="F240" s="427"/>
      <c r="G240" s="328"/>
      <c r="I240" s="429">
        <f>StockValueR!I258</f>
        <v>0</v>
      </c>
      <c r="J240" s="429">
        <f>StockValueR!J258</f>
        <v>0</v>
      </c>
      <c r="K240" s="429">
        <f>StockValueR!K258</f>
        <v>2.4008327260161611E-3</v>
      </c>
      <c r="L240" s="429">
        <f>StockValueR!L258</f>
        <v>2.3180316146317907E-3</v>
      </c>
      <c r="M240" s="429">
        <f>StockValueR!M258</f>
        <v>2.2380861890984971E-3</v>
      </c>
      <c r="N240" s="429">
        <f>StockValueR!N258</f>
        <v>2.1608979611044245E-3</v>
      </c>
      <c r="O240" s="429">
        <f>StockValueR!O258</f>
        <v>2.086371839051528E-3</v>
      </c>
      <c r="P240" s="429">
        <f>StockValueR!P258</f>
        <v>2.0144160109080243E-3</v>
      </c>
      <c r="Q240" s="429">
        <f>StockValueR!Q258</f>
        <v>1.9449418311010753E-3</v>
      </c>
      <c r="R240" s="429">
        <f>StockValueR!R258</f>
        <v>1.877863711310385E-3</v>
      </c>
      <c r="S240" s="429">
        <f>StockValueR!S258</f>
        <v>1.8130990150281533E-3</v>
      </c>
      <c r="T240" s="429">
        <f>StockValueR!T258</f>
        <v>1.7505679557555014E-3</v>
      </c>
      <c r="U240" s="429">
        <f>StockValueR!U258</f>
        <v>1.6901934987099479E-3</v>
      </c>
      <c r="V240" s="429">
        <f>StockValueR!V258</f>
        <v>1.631901265922848E-3</v>
      </c>
      <c r="W240" s="429">
        <f>StockValueR!W258</f>
        <v>1.5756194446098779E-3</v>
      </c>
      <c r="X240" s="429">
        <f>StockValueR!X258</f>
        <v>1.5212786987016834E-3</v>
      </c>
      <c r="Y240" s="429">
        <f>StockValueR!Y258</f>
        <v>1.4688120834257048E-3</v>
      </c>
      <c r="Z240" s="429">
        <f>StockValueR!Z258</f>
        <v>1.4163784565621273E-3</v>
      </c>
      <c r="AA240" s="429">
        <f>StockValueR!AA258</f>
        <v>1.3639790105366657E-3</v>
      </c>
      <c r="AB240" s="429">
        <f>StockValueR!AB258</f>
        <v>1.3116150286748903E-3</v>
      </c>
      <c r="AC240" s="429">
        <f>StockValueR!AC258</f>
        <v>1.2592878961164441E-3</v>
      </c>
      <c r="AD240" s="429">
        <f>StockValueR!AD258</f>
        <v>1.2069991125646128E-3</v>
      </c>
      <c r="AE240" s="429">
        <f>StockValueR!AE258</f>
        <v>1.1547503072770215E-3</v>
      </c>
      <c r="AF240" s="429">
        <f>StockValueR!AF258</f>
        <v>1.1025432568166126E-3</v>
      </c>
      <c r="AG240" s="429">
        <f>StockValueR!AG258</f>
        <v>1.0503799062345019E-3</v>
      </c>
      <c r="AH240" s="429">
        <f>StockValueR!AH258</f>
        <v>9.9826239456396741E-4</v>
      </c>
      <c r="AI240" s="429">
        <f>StockValueR!AI258</f>
        <v>9.4619308579202313E-4</v>
      </c>
      <c r="AJ240" s="429">
        <f>StockValueR!AJ258</f>
        <v>8.9417460687874731E-4</v>
      </c>
      <c r="AK240" s="429">
        <f>StockValueR!AK258</f>
        <v>8.4220989497250161E-4</v>
      </c>
      <c r="AL240" s="429">
        <f>StockValueR!AL258</f>
        <v>7.9030225681347229E-4</v>
      </c>
      <c r="AM240" s="429">
        <f>StockValueR!AM258</f>
        <v>1.9392573408359402E-3</v>
      </c>
      <c r="AN240" s="429">
        <f>StockValueR!AN258</f>
        <v>1.9392573408359402E-3</v>
      </c>
      <c r="AO240" s="429">
        <f>StockValueR!AO258</f>
        <v>1.9392573408359402E-3</v>
      </c>
      <c r="AP240" s="429">
        <f>StockValueR!AP258</f>
        <v>1.9392573408359402E-3</v>
      </c>
      <c r="AQ240" s="429">
        <f>StockValueR!AQ258</f>
        <v>1.9392573408359402E-3</v>
      </c>
      <c r="AR240" s="429">
        <f>StockValueR!AR258</f>
        <v>1.9392573408359402E-3</v>
      </c>
      <c r="AS240" s="429">
        <f>StockValueR!AS258</f>
        <v>1.9392573408359402E-3</v>
      </c>
      <c r="AT240" s="429">
        <f>StockValueR!AT258</f>
        <v>1.9392573408359402E-3</v>
      </c>
      <c r="AU240" s="429">
        <f>StockValueR!AU258</f>
        <v>1.9392573408359402E-3</v>
      </c>
      <c r="AV240" s="429">
        <f>StockValueR!AV258</f>
        <v>1.9392573408359402E-3</v>
      </c>
      <c r="AW240" s="429">
        <f>StockValueR!AW258</f>
        <v>1.9392573408359402E-3</v>
      </c>
      <c r="AX240" s="429">
        <f>StockValueR!AX258</f>
        <v>1.9392573408359402E-3</v>
      </c>
      <c r="AY240" s="429">
        <f>StockValueR!AY258</f>
        <v>1.9392573408359402E-3</v>
      </c>
      <c r="AZ240" s="429">
        <f>StockValueR!AZ258</f>
        <v>1.9392573408359402E-3</v>
      </c>
    </row>
    <row r="241" spans="1:52" x14ac:dyDescent="0.25">
      <c r="A241" s="422"/>
      <c r="B241" s="281"/>
      <c r="C241" s="281"/>
      <c r="D241" s="281"/>
      <c r="E241" s="180" t="str">
        <f>StockValueR!E259</f>
        <v>55 MPH</v>
      </c>
      <c r="F241" s="427"/>
      <c r="G241" s="328"/>
      <c r="I241" s="429">
        <f>StockValueR!I259</f>
        <v>0</v>
      </c>
      <c r="J241" s="429">
        <f>StockValueR!J259</f>
        <v>0</v>
      </c>
      <c r="K241" s="429">
        <f>StockValueR!K259</f>
        <v>2.8128831786274999E-3</v>
      </c>
      <c r="L241" s="429">
        <f>StockValueR!L259</f>
        <v>2.7158710665961721E-3</v>
      </c>
      <c r="M241" s="429">
        <f>StockValueR!M259</f>
        <v>2.6222047564638663E-3</v>
      </c>
      <c r="N241" s="429">
        <f>StockValueR!N259</f>
        <v>2.5317688565530579E-3</v>
      </c>
      <c r="O241" s="429">
        <f>StockValueR!O259</f>
        <v>2.4444519548717037E-3</v>
      </c>
      <c r="P241" s="429">
        <f>StockValueR!P259</f>
        <v>2.3601464818598732E-3</v>
      </c>
      <c r="Q241" s="429">
        <f>StockValueR!Q259</f>
        <v>2.2787485778700415E-3</v>
      </c>
      <c r="R241" s="429">
        <f>StockValueR!R259</f>
        <v>2.2001579652177867E-3</v>
      </c>
      <c r="S241" s="429">
        <f>StockValueR!S259</f>
        <v>2.1242778246452687E-3</v>
      </c>
      <c r="T241" s="429">
        <f>StockValueR!T259</f>
        <v>2.0510146760452951E-3</v>
      </c>
      <c r="U241" s="429">
        <f>StockValueR!U259</f>
        <v>1.980278263299036E-3</v>
      </c>
      <c r="V241" s="429">
        <f>StockValueR!V259</f>
        <v>1.9119814430855115E-3</v>
      </c>
      <c r="W241" s="429">
        <f>StockValueR!W259</f>
        <v>1.8460400775258739E-3</v>
      </c>
      <c r="X241" s="429">
        <f>StockValueR!X259</f>
        <v>1.7823729305302264E-3</v>
      </c>
      <c r="Y241" s="429">
        <f>StockValueR!Y259</f>
        <v>1.7209015677192852E-3</v>
      </c>
      <c r="Z241" s="429">
        <f>StockValueR!Z259</f>
        <v>1.6594688550605708E-3</v>
      </c>
      <c r="AA241" s="429">
        <f>StockValueR!AA259</f>
        <v>1.5980761896336047E-3</v>
      </c>
      <c r="AB241" s="429">
        <f>StockValueR!AB259</f>
        <v>1.536725075018737E-3</v>
      </c>
      <c r="AC241" s="429">
        <f>StockValueR!AC259</f>
        <v>1.4754171340845485E-3</v>
      </c>
      <c r="AD241" s="429">
        <f>StockValueR!AD259</f>
        <v>1.4141541239256099E-3</v>
      </c>
      <c r="AE241" s="429">
        <f>StockValueR!AE259</f>
        <v>1.3529379534259996E-3</v>
      </c>
      <c r="AF241" s="429">
        <f>StockValueR!AF259</f>
        <v>1.2917707040568519E-3</v>
      </c>
      <c r="AG241" s="429">
        <f>StockValueR!AG259</f>
        <v>1.2306546546947854E-3</v>
      </c>
      <c r="AH241" s="429">
        <f>StockValueR!AH259</f>
        <v>1.1695923114913792E-3</v>
      </c>
      <c r="AI241" s="429">
        <f>StockValueR!AI259</f>
        <v>1.1085864441603382E-3</v>
      </c>
      <c r="AJ241" s="429">
        <f>StockValueR!AJ259</f>
        <v>1.0476401305220102E-3</v>
      </c>
      <c r="AK241" s="429">
        <f>StockValueR!AK259</f>
        <v>9.8675681182206387E-4</v>
      </c>
      <c r="AL241" s="429">
        <f>StockValueR!AL259</f>
        <v>9.2594036233034963E-4</v>
      </c>
      <c r="AM241" s="429">
        <f>StockValueR!AM259</f>
        <v>2.2717503157911002E-3</v>
      </c>
      <c r="AN241" s="429">
        <f>StockValueR!AN259</f>
        <v>2.2717503157911002E-3</v>
      </c>
      <c r="AO241" s="429">
        <f>StockValueR!AO259</f>
        <v>2.2717503157911002E-3</v>
      </c>
      <c r="AP241" s="429">
        <f>StockValueR!AP259</f>
        <v>2.2717503157911002E-3</v>
      </c>
      <c r="AQ241" s="429">
        <f>StockValueR!AQ259</f>
        <v>2.2717503157911002E-3</v>
      </c>
      <c r="AR241" s="429">
        <f>StockValueR!AR259</f>
        <v>2.2717503157911002E-3</v>
      </c>
      <c r="AS241" s="429">
        <f>StockValueR!AS259</f>
        <v>2.2717503157911002E-3</v>
      </c>
      <c r="AT241" s="429">
        <f>StockValueR!AT259</f>
        <v>2.2717503157911002E-3</v>
      </c>
      <c r="AU241" s="429">
        <f>StockValueR!AU259</f>
        <v>2.2717503157911002E-3</v>
      </c>
      <c r="AV241" s="429">
        <f>StockValueR!AV259</f>
        <v>2.2717503157911002E-3</v>
      </c>
      <c r="AW241" s="429">
        <f>StockValueR!AW259</f>
        <v>2.2717503157911002E-3</v>
      </c>
      <c r="AX241" s="429">
        <f>StockValueR!AX259</f>
        <v>2.2717503157911002E-3</v>
      </c>
      <c r="AY241" s="429">
        <f>StockValueR!AY259</f>
        <v>2.2717503157911002E-3</v>
      </c>
      <c r="AZ241" s="429">
        <f>StockValueR!AZ259</f>
        <v>2.2717503157911002E-3</v>
      </c>
    </row>
    <row r="242" spans="1:52" x14ac:dyDescent="0.25">
      <c r="A242" s="422"/>
      <c r="B242" s="281"/>
      <c r="C242" s="281"/>
      <c r="D242" s="281"/>
      <c r="E242" s="180" t="str">
        <f>StockValueR!E260</f>
        <v>56 MPH</v>
      </c>
      <c r="F242" s="427"/>
      <c r="G242" s="328"/>
      <c r="I242" s="429">
        <f>StockValueR!I260</f>
        <v>0</v>
      </c>
      <c r="J242" s="429">
        <f>StockValueR!J260</f>
        <v>0</v>
      </c>
      <c r="K242" s="429">
        <f>StockValueR!K260</f>
        <v>2.7313643525301995E-3</v>
      </c>
      <c r="L242" s="429">
        <f>StockValueR!L260</f>
        <v>2.6371637022581445E-3</v>
      </c>
      <c r="M242" s="429">
        <f>StockValueR!M260</f>
        <v>2.5462118907956972E-3</v>
      </c>
      <c r="N242" s="429">
        <f>StockValueR!N260</f>
        <v>2.4583968705765152E-3</v>
      </c>
      <c r="O242" s="429">
        <f>StockValueR!O260</f>
        <v>2.3736104583863705E-3</v>
      </c>
      <c r="P242" s="429">
        <f>StockValueR!P260</f>
        <v>2.2917482020874558E-3</v>
      </c>
      <c r="Q242" s="429">
        <f>StockValueR!Q260</f>
        <v>2.2127092519391659E-3</v>
      </c>
      <c r="R242" s="429">
        <f>StockValueR!R260</f>
        <v>2.1363962363568348E-3</v>
      </c>
      <c r="S242" s="429">
        <f>StockValueR!S260</f>
        <v>2.062715141955366E-3</v>
      </c>
      <c r="T242" s="429">
        <f>StockValueR!T260</f>
        <v>1.9915751977299789E-3</v>
      </c>
      <c r="U242" s="429">
        <f>StockValueR!U260</f>
        <v>1.9228887632313848E-3</v>
      </c>
      <c r="V242" s="429">
        <f>StockValueR!V260</f>
        <v>1.8565712205976356E-3</v>
      </c>
      <c r="W242" s="429">
        <f>StockValueR!W260</f>
        <v>1.7925408703096304E-3</v>
      </c>
      <c r="X242" s="429">
        <f>StockValueR!X260</f>
        <v>1.7307188305418562E-3</v>
      </c>
      <c r="Y242" s="429">
        <f>StockValueR!Y260</f>
        <v>1.671028939984375E-3</v>
      </c>
      <c r="Z242" s="429">
        <f>StockValueR!Z260</f>
        <v>1.6113765794774891E-3</v>
      </c>
      <c r="AA242" s="429">
        <f>StockValueR!AA260</f>
        <v>1.5517631056126242E-3</v>
      </c>
      <c r="AB242" s="429">
        <f>StockValueR!AB260</f>
        <v>1.4921899783955854E-3</v>
      </c>
      <c r="AC242" s="429">
        <f>StockValueR!AC260</f>
        <v>1.4326587736633732E-3</v>
      </c>
      <c r="AD242" s="429">
        <f>StockValueR!AD260</f>
        <v>1.3731711975890385E-3</v>
      </c>
      <c r="AE242" s="429">
        <f>StockValueR!AE260</f>
        <v>1.3137291037362E-3</v>
      </c>
      <c r="AF242" s="429">
        <f>StockValueR!AF260</f>
        <v>1.2543345132538699E-3</v>
      </c>
      <c r="AG242" s="429">
        <f>StockValueR!AG260</f>
        <v>1.19498963897563E-3</v>
      </c>
      <c r="AH242" s="429">
        <f>StockValueR!AH260</f>
        <v>1.1356969144234758E-3</v>
      </c>
      <c r="AI242" s="429">
        <f>StockValueR!AI260</f>
        <v>1.0764590290433598E-3</v>
      </c>
      <c r="AJ242" s="429">
        <f>StockValueR!AJ260</f>
        <v>1.0172789714587862E-3</v>
      </c>
      <c r="AK242" s="429">
        <f>StockValueR!AK260</f>
        <v>9.581600831863235E-4</v>
      </c>
      <c r="AL242" s="429">
        <f>StockValueR!AL260</f>
        <v>8.9910612621745532E-4</v>
      </c>
      <c r="AM242" s="429">
        <f>StockValueR!AM260</f>
        <v>2.2059138031564653E-3</v>
      </c>
      <c r="AN242" s="429">
        <f>StockValueR!AN260</f>
        <v>2.2059138031564653E-3</v>
      </c>
      <c r="AO242" s="429">
        <f>StockValueR!AO260</f>
        <v>2.2059138031564653E-3</v>
      </c>
      <c r="AP242" s="429">
        <f>StockValueR!AP260</f>
        <v>2.2059138031564653E-3</v>
      </c>
      <c r="AQ242" s="429">
        <f>StockValueR!AQ260</f>
        <v>2.2059138031564653E-3</v>
      </c>
      <c r="AR242" s="429">
        <f>StockValueR!AR260</f>
        <v>2.2059138031564653E-3</v>
      </c>
      <c r="AS242" s="429">
        <f>StockValueR!AS260</f>
        <v>2.2059138031564653E-3</v>
      </c>
      <c r="AT242" s="429">
        <f>StockValueR!AT260</f>
        <v>2.2059138031564653E-3</v>
      </c>
      <c r="AU242" s="429">
        <f>StockValueR!AU260</f>
        <v>2.2059138031564653E-3</v>
      </c>
      <c r="AV242" s="429">
        <f>StockValueR!AV260</f>
        <v>2.2059138031564653E-3</v>
      </c>
      <c r="AW242" s="429">
        <f>StockValueR!AW260</f>
        <v>2.2059138031564653E-3</v>
      </c>
      <c r="AX242" s="429">
        <f>StockValueR!AX260</f>
        <v>2.2059138031564653E-3</v>
      </c>
      <c r="AY242" s="429">
        <f>StockValueR!AY260</f>
        <v>2.2059138031564653E-3</v>
      </c>
      <c r="AZ242" s="429">
        <f>StockValueR!AZ260</f>
        <v>2.2059138031564653E-3</v>
      </c>
    </row>
    <row r="243" spans="1:52" x14ac:dyDescent="0.25">
      <c r="A243" s="422"/>
      <c r="B243" s="281"/>
      <c r="C243" s="281"/>
      <c r="D243" s="281"/>
      <c r="E243" s="180" t="str">
        <f>StockValueR!E261</f>
        <v>57 MPH</v>
      </c>
      <c r="F243" s="427"/>
      <c r="G243" s="328"/>
      <c r="I243" s="429">
        <f>StockValueR!I261</f>
        <v>0</v>
      </c>
      <c r="J243" s="429">
        <f>StockValueR!J261</f>
        <v>0</v>
      </c>
      <c r="K243" s="429">
        <f>StockValueR!K261</f>
        <v>2.6522079846603768E-3</v>
      </c>
      <c r="L243" s="429">
        <f>StockValueR!L261</f>
        <v>2.5607373185149739E-3</v>
      </c>
      <c r="M243" s="429">
        <f>StockValueR!M261</f>
        <v>2.4724213381308226E-3</v>
      </c>
      <c r="N243" s="429">
        <f>StockValueR!N261</f>
        <v>2.3871512431386708E-3</v>
      </c>
      <c r="O243" s="429">
        <f>StockValueR!O261</f>
        <v>2.3048219855304362E-3</v>
      </c>
      <c r="P243" s="429">
        <f>StockValueR!P261</f>
        <v>2.2253321402459099E-3</v>
      </c>
      <c r="Q243" s="429">
        <f>StockValueR!Q261</f>
        <v>2.1485837802227297E-3</v>
      </c>
      <c r="R243" s="429">
        <f>StockValueR!R261</f>
        <v>2.0744823557556943E-3</v>
      </c>
      <c r="S243" s="429">
        <f>StockValueR!S261</f>
        <v>2.0029365780167905E-3</v>
      </c>
      <c r="T243" s="429">
        <f>StockValueR!T261</f>
        <v>1.9338583065924438E-3</v>
      </c>
      <c r="U243" s="429">
        <f>StockValueR!U261</f>
        <v>1.8671624408994362E-3</v>
      </c>
      <c r="V243" s="429">
        <f>StockValueR!V261</f>
        <v>1.8027668153457268E-3</v>
      </c>
      <c r="W243" s="429">
        <f>StockValueR!W261</f>
        <v>1.7405920981070201E-3</v>
      </c>
      <c r="X243" s="429">
        <f>StockValueR!X261</f>
        <v>1.6805616933943742E-3</v>
      </c>
      <c r="Y243" s="429">
        <f>StockValueR!Y261</f>
        <v>1.6226016470924573E-3</v>
      </c>
      <c r="Z243" s="429">
        <f>StockValueR!Z261</f>
        <v>1.5646780432006352E-3</v>
      </c>
      <c r="AA243" s="429">
        <f>StockValueR!AA261</f>
        <v>1.5067921989956048E-3</v>
      </c>
      <c r="AB243" s="429">
        <f>StockValueR!AB261</f>
        <v>1.4489455321714385E-3</v>
      </c>
      <c r="AC243" s="429">
        <f>StockValueR!AC261</f>
        <v>1.3911395728965568E-3</v>
      </c>
      <c r="AD243" s="429">
        <f>StockValueR!AD261</f>
        <v>1.3333759778982224E-3</v>
      </c>
      <c r="AE243" s="429">
        <f>StockValueR!AE261</f>
        <v>1.275656547022811E-3</v>
      </c>
      <c r="AF243" s="429">
        <f>StockValueR!AF261</f>
        <v>1.217983242845379E-3</v>
      </c>
      <c r="AG243" s="429">
        <f>StockValueR!AG261</f>
        <v>1.160358214070433E-3</v>
      </c>
      <c r="AH243" s="429">
        <f>StockValueR!AH261</f>
        <v>1.1027838236952283E-3</v>
      </c>
      <c r="AI243" s="429">
        <f>StockValueR!AI261</f>
        <v>1.0452626832241668E-3</v>
      </c>
      <c r="AJ243" s="429">
        <f>StockValueR!AJ261</f>
        <v>9.877976946688796E-4</v>
      </c>
      <c r="AK243" s="429">
        <f>StockValueR!AK261</f>
        <v>9.3039210270703737E-4</v>
      </c>
      <c r="AL243" s="429">
        <f>StockValueR!AL261</f>
        <v>8.7304956030564214E-4</v>
      </c>
      <c r="AM243" s="429">
        <f>StockValueR!AM261</f>
        <v>2.1419852671008413E-3</v>
      </c>
      <c r="AN243" s="429">
        <f>StockValueR!AN261</f>
        <v>2.1419852671008413E-3</v>
      </c>
      <c r="AO243" s="429">
        <f>StockValueR!AO261</f>
        <v>2.1419852671008413E-3</v>
      </c>
      <c r="AP243" s="429">
        <f>StockValueR!AP261</f>
        <v>2.1419852671008413E-3</v>
      </c>
      <c r="AQ243" s="429">
        <f>StockValueR!AQ261</f>
        <v>2.1419852671008413E-3</v>
      </c>
      <c r="AR243" s="429">
        <f>StockValueR!AR261</f>
        <v>2.1419852671008413E-3</v>
      </c>
      <c r="AS243" s="429">
        <f>StockValueR!AS261</f>
        <v>2.1419852671008413E-3</v>
      </c>
      <c r="AT243" s="429">
        <f>StockValueR!AT261</f>
        <v>2.1419852671008413E-3</v>
      </c>
      <c r="AU243" s="429">
        <f>StockValueR!AU261</f>
        <v>2.1419852671008413E-3</v>
      </c>
      <c r="AV243" s="429">
        <f>StockValueR!AV261</f>
        <v>2.1419852671008413E-3</v>
      </c>
      <c r="AW243" s="429">
        <f>StockValueR!AW261</f>
        <v>2.1419852671008413E-3</v>
      </c>
      <c r="AX243" s="429">
        <f>StockValueR!AX261</f>
        <v>2.1419852671008413E-3</v>
      </c>
      <c r="AY243" s="429">
        <f>StockValueR!AY261</f>
        <v>2.1419852671008413E-3</v>
      </c>
      <c r="AZ243" s="429">
        <f>StockValueR!AZ261</f>
        <v>2.1419852671008413E-3</v>
      </c>
    </row>
    <row r="244" spans="1:52" x14ac:dyDescent="0.25">
      <c r="A244" s="422"/>
      <c r="B244" s="281"/>
      <c r="C244" s="281"/>
      <c r="D244" s="281"/>
      <c r="E244" s="180" t="str">
        <f>StockValueR!E262</f>
        <v>58 MPH</v>
      </c>
      <c r="F244" s="427"/>
      <c r="G244" s="328"/>
      <c r="I244" s="429">
        <f>StockValueR!I262</f>
        <v>0</v>
      </c>
      <c r="J244" s="429">
        <f>StockValueR!J262</f>
        <v>0</v>
      </c>
      <c r="K244" s="429">
        <f>StockValueR!K262</f>
        <v>2.5753456097426619E-3</v>
      </c>
      <c r="L244" s="429">
        <f>StockValueR!L262</f>
        <v>2.4865258113557095E-3</v>
      </c>
      <c r="M244" s="429">
        <f>StockValueR!M262</f>
        <v>2.4007692742862505E-3</v>
      </c>
      <c r="N244" s="429">
        <f>StockValueR!N262</f>
        <v>2.317970351256653E-3</v>
      </c>
      <c r="O244" s="429">
        <f>StockValueR!O262</f>
        <v>2.2380270386050663E-3</v>
      </c>
      <c r="P244" s="429">
        <f>StockValueR!P262</f>
        <v>2.1608408506225869E-3</v>
      </c>
      <c r="Q244" s="429">
        <f>StockValueR!Q262</f>
        <v>2.0863166982243516E-3</v>
      </c>
      <c r="R244" s="429">
        <f>StockValueR!R262</f>
        <v>2.0143627718050799E-3</v>
      </c>
      <c r="S244" s="429">
        <f>StockValueR!S262</f>
        <v>1.9448904281347535E-3</v>
      </c>
      <c r="T244" s="429">
        <f>StockValueR!T262</f>
        <v>1.8778140811550939E-3</v>
      </c>
      <c r="U244" s="429">
        <f>StockValueR!U262</f>
        <v>1.8130510965423058E-3</v>
      </c>
      <c r="V244" s="429">
        <f>StockValueR!V262</f>
        <v>1.7505216899061915E-3</v>
      </c>
      <c r="W244" s="429">
        <f>StockValueR!W262</f>
        <v>1.6901488285002266E-3</v>
      </c>
      <c r="X244" s="429">
        <f>StockValueR!X262</f>
        <v>1.6318581363215041E-3</v>
      </c>
      <c r="Y244" s="429">
        <f>StockValueR!Y262</f>
        <v>1.5755778024836445E-3</v>
      </c>
      <c r="Z244" s="429">
        <f>StockValueR!Z262</f>
        <v>1.5193328549357699E-3</v>
      </c>
      <c r="AA244" s="429">
        <f>StockValueR!AA262</f>
        <v>1.4631245727792096E-3</v>
      </c>
      <c r="AB244" s="429">
        <f>StockValueR!AB262</f>
        <v>1.40695433262252E-3</v>
      </c>
      <c r="AC244" s="429">
        <f>StockValueR!AC262</f>
        <v>1.3508236202890401E-3</v>
      </c>
      <c r="AD244" s="429">
        <f>StockValueR!AD262</f>
        <v>1.2947340444932102E-3</v>
      </c>
      <c r="AE244" s="429">
        <f>StockValueR!AE262</f>
        <v>1.2386873529209161E-3</v>
      </c>
      <c r="AF244" s="429">
        <f>StockValueR!AF262</f>
        <v>1.1826854512707625E-3</v>
      </c>
      <c r="AG244" s="429">
        <f>StockValueR!AG262</f>
        <v>1.1267304259766752E-3</v>
      </c>
      <c r="AH244" s="429">
        <f>StockValueR!AH262</f>
        <v>1.0708245715550127E-3</v>
      </c>
      <c r="AI244" s="429">
        <f>StockValueR!AI262</f>
        <v>1.0149704238274135E-3</v>
      </c>
      <c r="AJ244" s="429">
        <f>StockValueR!AJ262</f>
        <v>9.5917080070369299E-4</v>
      </c>
      <c r="AK244" s="429">
        <f>StockValueR!AK262</f>
        <v>9.0342885282906568E-4</v>
      </c>
      <c r="AL244" s="429">
        <f>StockValueR!AL262</f>
        <v>8.4774812730563874E-4</v>
      </c>
      <c r="AM244" s="429">
        <f>StockValueR!AM262</f>
        <v>2.0799094134647967E-3</v>
      </c>
      <c r="AN244" s="429">
        <f>StockValueR!AN262</f>
        <v>2.0799094134647967E-3</v>
      </c>
      <c r="AO244" s="429">
        <f>StockValueR!AO262</f>
        <v>2.0799094134647967E-3</v>
      </c>
      <c r="AP244" s="429">
        <f>StockValueR!AP262</f>
        <v>2.0799094134647967E-3</v>
      </c>
      <c r="AQ244" s="429">
        <f>StockValueR!AQ262</f>
        <v>2.0799094134647967E-3</v>
      </c>
      <c r="AR244" s="429">
        <f>StockValueR!AR262</f>
        <v>2.0799094134647967E-3</v>
      </c>
      <c r="AS244" s="429">
        <f>StockValueR!AS262</f>
        <v>2.0799094134647967E-3</v>
      </c>
      <c r="AT244" s="429">
        <f>StockValueR!AT262</f>
        <v>2.0799094134647967E-3</v>
      </c>
      <c r="AU244" s="429">
        <f>StockValueR!AU262</f>
        <v>2.0799094134647967E-3</v>
      </c>
      <c r="AV244" s="429">
        <f>StockValueR!AV262</f>
        <v>2.0799094134647967E-3</v>
      </c>
      <c r="AW244" s="429">
        <f>StockValueR!AW262</f>
        <v>2.0799094134647967E-3</v>
      </c>
      <c r="AX244" s="429">
        <f>StockValueR!AX262</f>
        <v>2.0799094134647967E-3</v>
      </c>
      <c r="AY244" s="429">
        <f>StockValueR!AY262</f>
        <v>2.0799094134647967E-3</v>
      </c>
      <c r="AZ244" s="429">
        <f>StockValueR!AZ262</f>
        <v>2.0799094134647967E-3</v>
      </c>
    </row>
    <row r="245" spans="1:52" x14ac:dyDescent="0.25">
      <c r="A245" s="422"/>
      <c r="B245" s="281"/>
      <c r="C245" s="281"/>
      <c r="D245" s="281"/>
      <c r="E245" s="180" t="str">
        <f>StockValueR!E263</f>
        <v>59 MPH</v>
      </c>
      <c r="F245" s="427"/>
      <c r="G245" s="328"/>
      <c r="I245" s="429">
        <f>StockValueR!I263</f>
        <v>0</v>
      </c>
      <c r="J245" s="429">
        <f>StockValueR!J263</f>
        <v>0</v>
      </c>
      <c r="K245" s="429">
        <f>StockValueR!K263</f>
        <v>2.5007107466611831E-3</v>
      </c>
      <c r="L245" s="429">
        <f>StockValueR!L263</f>
        <v>2.4144649924982202E-3</v>
      </c>
      <c r="M245" s="429">
        <f>StockValueR!M263</f>
        <v>2.3311937247372017E-3</v>
      </c>
      <c r="N245" s="429">
        <f>StockValueR!N263</f>
        <v>2.2507943578138723E-3</v>
      </c>
      <c r="O245" s="429">
        <f>StockValueR!O263</f>
        <v>2.1731678441858646E-3</v>
      </c>
      <c r="P245" s="429">
        <f>StockValueR!P263</f>
        <v>2.0982185523116437E-3</v>
      </c>
      <c r="Q245" s="429">
        <f>StockValueR!Q263</f>
        <v>2.0258541488377716E-3</v>
      </c>
      <c r="R245" s="429">
        <f>StockValueR!R263</f>
        <v>1.9559854848493602E-3</v>
      </c>
      <c r="S245" s="429">
        <f>StockValueR!S263</f>
        <v>1.8885264860435712E-3</v>
      </c>
      <c r="T245" s="429">
        <f>StockValueR!T263</f>
        <v>1.82339404669087E-3</v>
      </c>
      <c r="U245" s="429">
        <f>StockValueR!U263</f>
        <v>1.7605079272533957E-3</v>
      </c>
      <c r="V245" s="429">
        <f>StockValueR!V263</f>
        <v>1.6997906555343185E-3</v>
      </c>
      <c r="W245" s="429">
        <f>StockValueR!W263</f>
        <v>1.6411674312364081E-3</v>
      </c>
      <c r="X245" s="429">
        <f>StockValueR!X263</f>
        <v>1.5845660338122327E-3</v>
      </c>
      <c r="Y245" s="429">
        <f>StockValueR!Y263</f>
        <v>1.5299167334924678E-3</v>
      </c>
      <c r="Z245" s="429">
        <f>StockValueR!Z263</f>
        <v>1.4753017939494917E-3</v>
      </c>
      <c r="AA245" s="429">
        <f>StockValueR!AA263</f>
        <v>1.4207224572156075E-3</v>
      </c>
      <c r="AB245" s="429">
        <f>StockValueR!AB263</f>
        <v>1.3661800600045361E-3</v>
      </c>
      <c r="AC245" s="429">
        <f>StockValueR!AC263</f>
        <v>1.3116760450796786E-3</v>
      </c>
      <c r="AD245" s="429">
        <f>StockValueR!AD263</f>
        <v>1.2572119745340889E-3</v>
      </c>
      <c r="AE245" s="429">
        <f>StockValueR!AE263</f>
        <v>1.2027895454048019E-3</v>
      </c>
      <c r="AF245" s="429">
        <f>StockValueR!AF263</f>
        <v>1.1484106081622795E-3</v>
      </c>
      <c r="AG245" s="429">
        <f>StockValueR!AG263</f>
        <v>1.094077188774501E-3</v>
      </c>
      <c r="AH245" s="429">
        <f>StockValueR!AH263</f>
        <v>1.0397915152615402E-3</v>
      </c>
      <c r="AI245" s="429">
        <f>StockValueR!AI263</f>
        <v>9.8555604995559788E-4</v>
      </c>
      <c r="AJ245" s="429">
        <f>StockValueR!AJ263</f>
        <v>9.313735291019891E-4</v>
      </c>
      <c r="AK245" s="429">
        <f>StockValueR!AK263</f>
        <v>8.7724701203858156E-4</v>
      </c>
      <c r="AL245" s="429">
        <f>StockValueR!AL263</f>
        <v>8.2317994307060756E-4</v>
      </c>
      <c r="AM245" s="429">
        <f>StockValueR!AM263</f>
        <v>2.0196325505425672E-3</v>
      </c>
      <c r="AN245" s="429">
        <f>StockValueR!AN263</f>
        <v>2.0196325505425672E-3</v>
      </c>
      <c r="AO245" s="429">
        <f>StockValueR!AO263</f>
        <v>2.0196325505425672E-3</v>
      </c>
      <c r="AP245" s="429">
        <f>StockValueR!AP263</f>
        <v>2.0196325505425672E-3</v>
      </c>
      <c r="AQ245" s="429">
        <f>StockValueR!AQ263</f>
        <v>2.0196325505425672E-3</v>
      </c>
      <c r="AR245" s="429">
        <f>StockValueR!AR263</f>
        <v>2.0196325505425672E-3</v>
      </c>
      <c r="AS245" s="429">
        <f>StockValueR!AS263</f>
        <v>2.0196325505425672E-3</v>
      </c>
      <c r="AT245" s="429">
        <f>StockValueR!AT263</f>
        <v>2.0196325505425672E-3</v>
      </c>
      <c r="AU245" s="429">
        <f>StockValueR!AU263</f>
        <v>2.0196325505425672E-3</v>
      </c>
      <c r="AV245" s="429">
        <f>StockValueR!AV263</f>
        <v>2.0196325505425672E-3</v>
      </c>
      <c r="AW245" s="429">
        <f>StockValueR!AW263</f>
        <v>2.0196325505425672E-3</v>
      </c>
      <c r="AX245" s="429">
        <f>StockValueR!AX263</f>
        <v>2.0196325505425672E-3</v>
      </c>
      <c r="AY245" s="429">
        <f>StockValueR!AY263</f>
        <v>2.0196325505425672E-3</v>
      </c>
      <c r="AZ245" s="429">
        <f>StockValueR!AZ263</f>
        <v>2.0196325505425672E-3</v>
      </c>
    </row>
    <row r="246" spans="1:52" x14ac:dyDescent="0.25">
      <c r="A246" s="422"/>
      <c r="B246" s="281"/>
      <c r="C246" s="281"/>
      <c r="D246" s="281"/>
      <c r="E246" s="180" t="str">
        <f>StockValueR!E264</f>
        <v>60 MPH</v>
      </c>
      <c r="F246" s="427"/>
      <c r="G246" s="328"/>
      <c r="I246" s="429">
        <f>StockValueR!I264</f>
        <v>0</v>
      </c>
      <c r="J246" s="429">
        <f>StockValueR!J264</f>
        <v>0</v>
      </c>
      <c r="K246" s="429">
        <f>StockValueR!K264</f>
        <v>2.90213983249165E-3</v>
      </c>
      <c r="L246" s="429">
        <f>StockValueR!L264</f>
        <v>2.8020493926541757E-3</v>
      </c>
      <c r="M246" s="429">
        <f>StockValueR!M264</f>
        <v>2.7054109216138968E-3</v>
      </c>
      <c r="N246" s="429">
        <f>StockValueR!N264</f>
        <v>2.6121053661565786E-3</v>
      </c>
      <c r="O246" s="429">
        <f>StockValueR!O264</f>
        <v>2.5220177790343649E-3</v>
      </c>
      <c r="P246" s="429">
        <f>StockValueR!P264</f>
        <v>2.4350371773571695E-3</v>
      </c>
      <c r="Q246" s="429">
        <f>StockValueR!Q264</f>
        <v>2.3510564058679367E-3</v>
      </c>
      <c r="R246" s="429">
        <f>StockValueR!R264</f>
        <v>2.269972004933334E-3</v>
      </c>
      <c r="S246" s="429">
        <f>StockValueR!S264</f>
        <v>2.1916840830872443E-3</v>
      </c>
      <c r="T246" s="429">
        <f>StockValueR!T264</f>
        <v>2.1160961939700423E-3</v>
      </c>
      <c r="U246" s="429">
        <f>StockValueR!U264</f>
        <v>2.0431152175120529E-3</v>
      </c>
      <c r="V246" s="429">
        <f>StockValueR!V264</f>
        <v>1.9726512452148096E-3</v>
      </c>
      <c r="W246" s="429">
        <f>StockValueR!W264</f>
        <v>1.9046174693887925E-3</v>
      </c>
      <c r="X246" s="429">
        <f>StockValueR!X264</f>
        <v>1.8389300762111898E-3</v>
      </c>
      <c r="Y246" s="429">
        <f>StockValueR!Y264</f>
        <v>1.7755081424719349E-3</v>
      </c>
      <c r="Z246" s="429">
        <f>StockValueR!Z264</f>
        <v>1.7121260853074209E-3</v>
      </c>
      <c r="AA246" s="429">
        <f>StockValueR!AA264</f>
        <v>1.6487853461284244E-3</v>
      </c>
      <c r="AB246" s="429">
        <f>StockValueR!AB264</f>
        <v>1.585487476225969E-3</v>
      </c>
      <c r="AC246" s="429">
        <f>StockValueR!AC264</f>
        <v>1.5222341499644893E-3</v>
      </c>
      <c r="AD246" s="429">
        <f>StockValueR!AD264</f>
        <v>1.4590271801935841E-3</v>
      </c>
      <c r="AE246" s="429">
        <f>StockValueR!AE264</f>
        <v>1.3958685363688504E-3</v>
      </c>
      <c r="AF246" s="429">
        <f>StockValueR!AF264</f>
        <v>1.3327603660093655E-3</v>
      </c>
      <c r="AG246" s="429">
        <f>StockValueR!AG264</f>
        <v>1.2697050203036393E-3</v>
      </c>
      <c r="AH246" s="429">
        <f>StockValueR!AH264</f>
        <v>1.2067050849268888E-3</v>
      </c>
      <c r="AI246" s="429">
        <f>StockValueR!AI264</f>
        <v>1.1437634174796462E-3</v>
      </c>
      <c r="AJ246" s="429">
        <f>StockValueR!AJ264</f>
        <v>1.0808831934457335E-3</v>
      </c>
      <c r="AK246" s="429">
        <f>StockValueR!AK264</f>
        <v>1.0180679632662806E-3</v>
      </c>
      <c r="AL246" s="429">
        <f>StockValueR!AL264</f>
        <v>9.5532172414705067E-4</v>
      </c>
      <c r="AM246" s="429">
        <f>StockValueR!AM264</f>
        <v>2.3478548898199598E-3</v>
      </c>
      <c r="AN246" s="429">
        <f>StockValueR!AN264</f>
        <v>2.3478548898199598E-3</v>
      </c>
      <c r="AO246" s="429">
        <f>StockValueR!AO264</f>
        <v>2.3478548898199598E-3</v>
      </c>
      <c r="AP246" s="429">
        <f>StockValueR!AP264</f>
        <v>2.3478548898199598E-3</v>
      </c>
      <c r="AQ246" s="429">
        <f>StockValueR!AQ264</f>
        <v>2.3478548898199598E-3</v>
      </c>
      <c r="AR246" s="429">
        <f>StockValueR!AR264</f>
        <v>2.3478548898199598E-3</v>
      </c>
      <c r="AS246" s="429">
        <f>StockValueR!AS264</f>
        <v>2.3478548898199598E-3</v>
      </c>
      <c r="AT246" s="429">
        <f>StockValueR!AT264</f>
        <v>2.3478548898199598E-3</v>
      </c>
      <c r="AU246" s="429">
        <f>StockValueR!AU264</f>
        <v>2.3478548898199598E-3</v>
      </c>
      <c r="AV246" s="429">
        <f>StockValueR!AV264</f>
        <v>2.3478548898199598E-3</v>
      </c>
      <c r="AW246" s="429">
        <f>StockValueR!AW264</f>
        <v>2.3478548898199598E-3</v>
      </c>
      <c r="AX246" s="429">
        <f>StockValueR!AX264</f>
        <v>2.3478548898199598E-3</v>
      </c>
      <c r="AY246" s="429">
        <f>StockValueR!AY264</f>
        <v>2.3478548898199598E-3</v>
      </c>
      <c r="AZ246" s="429">
        <f>StockValueR!AZ264</f>
        <v>2.3478548898199598E-3</v>
      </c>
    </row>
    <row r="247" spans="1:52" x14ac:dyDescent="0.25">
      <c r="A247" s="422"/>
      <c r="B247" s="281"/>
      <c r="C247" s="281"/>
      <c r="D247" s="281"/>
      <c r="E247" s="180" t="str">
        <f>StockValueR!E265</f>
        <v>61 MPH</v>
      </c>
      <c r="F247" s="427"/>
      <c r="G247" s="328"/>
      <c r="I247" s="429">
        <f>StockValueR!I265</f>
        <v>0</v>
      </c>
      <c r="J247" s="429">
        <f>StockValueR!J265</f>
        <v>0</v>
      </c>
      <c r="K247" s="429">
        <f>StockValueR!K265</f>
        <v>2.8180343018700867E-3</v>
      </c>
      <c r="L247" s="429">
        <f>StockValueR!L265</f>
        <v>2.7208445353421578E-3</v>
      </c>
      <c r="M247" s="429">
        <f>StockValueR!M265</f>
        <v>2.627006697749758E-3</v>
      </c>
      <c r="N247" s="429">
        <f>StockValueR!N265</f>
        <v>2.5364051861030855E-3</v>
      </c>
      <c r="O247" s="429">
        <f>StockValueR!O265</f>
        <v>2.4489283843856626E-3</v>
      </c>
      <c r="P247" s="429">
        <f>StockValueR!P265</f>
        <v>2.3644685260496181E-3</v>
      </c>
      <c r="Q247" s="429">
        <f>StockValueR!Q265</f>
        <v>2.2829215612533062E-3</v>
      </c>
      <c r="R247" s="429">
        <f>StockValueR!R265</f>
        <v>2.2041870286776933E-3</v>
      </c>
      <c r="S247" s="429">
        <f>StockValueR!S265</f>
        <v>2.1281679317636097E-3</v>
      </c>
      <c r="T247" s="429">
        <f>StockValueR!T265</f>
        <v>2.0547706192173888E-3</v>
      </c>
      <c r="U247" s="429">
        <f>StockValueR!U265</f>
        <v>1.9839046696376902E-3</v>
      </c>
      <c r="V247" s="429">
        <f>StockValueR!V265</f>
        <v>1.9154827801213701E-3</v>
      </c>
      <c r="W247" s="429">
        <f>StockValueR!W265</f>
        <v>1.8494206587111651E-3</v>
      </c>
      <c r="X247" s="429">
        <f>StockValueR!X265</f>
        <v>1.7856369205526957E-3</v>
      </c>
      <c r="Y247" s="429">
        <f>StockValueR!Y265</f>
        <v>1.724052987632859E-3</v>
      </c>
      <c r="Z247" s="429">
        <f>StockValueR!Z265</f>
        <v>1.6625077756437653E-3</v>
      </c>
      <c r="AA247" s="429">
        <f>StockValueR!AA265</f>
        <v>1.6010026842233531E-3</v>
      </c>
      <c r="AB247" s="429">
        <f>StockValueR!AB265</f>
        <v>1.5395392197054204E-3</v>
      </c>
      <c r="AC247" s="429">
        <f>StockValueR!AC265</f>
        <v>1.4781190079304447E-3</v>
      </c>
      <c r="AD247" s="429">
        <f>StockValueR!AD265</f>
        <v>1.4167438092106948E-3</v>
      </c>
      <c r="AE247" s="429">
        <f>StockValueR!AE265</f>
        <v>1.3554155359259143E-3</v>
      </c>
      <c r="AF247" s="429">
        <f>StockValueR!AF265</f>
        <v>1.2941362733589542E-3</v>
      </c>
      <c r="AG247" s="429">
        <f>StockValueR!AG265</f>
        <v>1.2329083045596512E-3</v>
      </c>
      <c r="AH247" s="429">
        <f>StockValueR!AH265</f>
        <v>1.1717341402690019E-3</v>
      </c>
      <c r="AI247" s="429">
        <f>StockValueR!AI265</f>
        <v>1.11061655527278E-3</v>
      </c>
      <c r="AJ247" s="429">
        <f>StockValueR!AJ265</f>
        <v>1.0495586330276252E-3</v>
      </c>
      <c r="AK247" s="429">
        <f>StockValueR!AK265</f>
        <v>9.8856382108102612E-4</v>
      </c>
      <c r="AL247" s="429">
        <f>StockValueR!AL265</f>
        <v>9.2763600079763119E-4</v>
      </c>
      <c r="AM247" s="429">
        <f>StockValueR!AM265</f>
        <v>2.2798128268152968E-3</v>
      </c>
      <c r="AN247" s="429">
        <f>StockValueR!AN265</f>
        <v>2.2798128268152968E-3</v>
      </c>
      <c r="AO247" s="429">
        <f>StockValueR!AO265</f>
        <v>2.2798128268152968E-3</v>
      </c>
      <c r="AP247" s="429">
        <f>StockValueR!AP265</f>
        <v>2.2798128268152968E-3</v>
      </c>
      <c r="AQ247" s="429">
        <f>StockValueR!AQ265</f>
        <v>2.2798128268152968E-3</v>
      </c>
      <c r="AR247" s="429">
        <f>StockValueR!AR265</f>
        <v>2.2798128268152968E-3</v>
      </c>
      <c r="AS247" s="429">
        <f>StockValueR!AS265</f>
        <v>2.2798128268152968E-3</v>
      </c>
      <c r="AT247" s="429">
        <f>StockValueR!AT265</f>
        <v>2.2798128268152968E-3</v>
      </c>
      <c r="AU247" s="429">
        <f>StockValueR!AU265</f>
        <v>2.2798128268152968E-3</v>
      </c>
      <c r="AV247" s="429">
        <f>StockValueR!AV265</f>
        <v>2.2798128268152968E-3</v>
      </c>
      <c r="AW247" s="429">
        <f>StockValueR!AW265</f>
        <v>2.2798128268152968E-3</v>
      </c>
      <c r="AX247" s="429">
        <f>StockValueR!AX265</f>
        <v>2.2798128268152968E-3</v>
      </c>
      <c r="AY247" s="429">
        <f>StockValueR!AY265</f>
        <v>2.2798128268152968E-3</v>
      </c>
      <c r="AZ247" s="429">
        <f>StockValueR!AZ265</f>
        <v>2.2798128268152968E-3</v>
      </c>
    </row>
    <row r="248" spans="1:52" x14ac:dyDescent="0.25">
      <c r="A248" s="422"/>
      <c r="B248" s="281"/>
      <c r="C248" s="281"/>
      <c r="D248" s="281"/>
      <c r="E248" s="180" t="str">
        <f>StockValueR!E266</f>
        <v>62 MPH</v>
      </c>
      <c r="F248" s="427"/>
      <c r="G248" s="328"/>
      <c r="I248" s="429">
        <f>StockValueR!I266</f>
        <v>0</v>
      </c>
      <c r="J248" s="429">
        <f>StockValueR!J266</f>
        <v>0</v>
      </c>
      <c r="K248" s="429">
        <f>StockValueR!K266</f>
        <v>2.7363661935263677E-3</v>
      </c>
      <c r="L248" s="429">
        <f>StockValueR!L266</f>
        <v>2.6419930372779646E-3</v>
      </c>
      <c r="M248" s="429">
        <f>StockValueR!M266</f>
        <v>2.5508746693109529E-3</v>
      </c>
      <c r="N248" s="429">
        <f>StockValueR!N266</f>
        <v>2.4628988368706529E-3</v>
      </c>
      <c r="O248" s="429">
        <f>StockValueR!O266</f>
        <v>2.3779571586311377E-3</v>
      </c>
      <c r="P248" s="429">
        <f>StockValueR!P266</f>
        <v>2.2959449911754727E-3</v>
      </c>
      <c r="Q248" s="429">
        <f>StockValueR!Q266</f>
        <v>2.2167613000808567E-3</v>
      </c>
      <c r="R248" s="429">
        <f>StockValueR!R266</f>
        <v>2.140308535449839E-3</v>
      </c>
      <c r="S248" s="429">
        <f>StockValueR!S266</f>
        <v>2.0664925117342792E-3</v>
      </c>
      <c r="T248" s="429">
        <f>StockValueR!T266</f>
        <v>1.9952222917039956E-3</v>
      </c>
      <c r="U248" s="429">
        <f>StockValueR!U266</f>
        <v>1.9264100744171633E-3</v>
      </c>
      <c r="V248" s="429">
        <f>StockValueR!V266</f>
        <v>1.8599710870544446E-3</v>
      </c>
      <c r="W248" s="429">
        <f>StockValueR!W266</f>
        <v>1.7958234804835956E-3</v>
      </c>
      <c r="X248" s="429">
        <f>StockValueR!X266</f>
        <v>1.7338882284258939E-3</v>
      </c>
      <c r="Y248" s="429">
        <f>StockValueR!Y266</f>
        <v>1.6740890301001649E-3</v>
      </c>
      <c r="Z248" s="429">
        <f>StockValueR!Z266</f>
        <v>1.6143274305523486E-3</v>
      </c>
      <c r="AA248" s="429">
        <f>StockValueR!AA266</f>
        <v>1.5546047888581444E-3</v>
      </c>
      <c r="AB248" s="429">
        <f>StockValueR!AB266</f>
        <v>1.4949225676970082E-3</v>
      </c>
      <c r="AC248" s="429">
        <f>StockValueR!AC266</f>
        <v>1.4352823457917101E-3</v>
      </c>
      <c r="AD248" s="429">
        <f>StockValueR!AD266</f>
        <v>1.3756858324397484E-3</v>
      </c>
      <c r="AE248" s="429">
        <f>StockValueR!AE266</f>
        <v>1.3161348845991015E-3</v>
      </c>
      <c r="AF248" s="429">
        <f>StockValueR!AF266</f>
        <v>1.2566315271200321E-3</v>
      </c>
      <c r="AG248" s="429">
        <f>StockValueR!AG266</f>
        <v>1.1971779768883983E-3</v>
      </c>
      <c r="AH248" s="429">
        <f>StockValueR!AH266</f>
        <v>1.1377766718826095E-3</v>
      </c>
      <c r="AI248" s="429">
        <f>StockValueR!AI266</f>
        <v>1.0784303064736954E-3</v>
      </c>
      <c r="AJ248" s="429">
        <f>StockValueR!AJ266</f>
        <v>1.0191418747581096E-3</v>
      </c>
      <c r="AK248" s="429">
        <f>StockValueR!AK266</f>
        <v>9.5991472437161073E-4</v>
      </c>
      <c r="AL248" s="429">
        <f>StockValueR!AL266</f>
        <v>9.0075262419486918E-4</v>
      </c>
      <c r="AM248" s="429">
        <f>StockValueR!AM266</f>
        <v>2.2137426583932183E-3</v>
      </c>
      <c r="AN248" s="429">
        <f>StockValueR!AN266</f>
        <v>2.2137426583932183E-3</v>
      </c>
      <c r="AO248" s="429">
        <f>StockValueR!AO266</f>
        <v>2.2137426583932183E-3</v>
      </c>
      <c r="AP248" s="429">
        <f>StockValueR!AP266</f>
        <v>2.2137426583932183E-3</v>
      </c>
      <c r="AQ248" s="429">
        <f>StockValueR!AQ266</f>
        <v>2.2137426583932183E-3</v>
      </c>
      <c r="AR248" s="429">
        <f>StockValueR!AR266</f>
        <v>2.2137426583932183E-3</v>
      </c>
      <c r="AS248" s="429">
        <f>StockValueR!AS266</f>
        <v>2.2137426583932183E-3</v>
      </c>
      <c r="AT248" s="429">
        <f>StockValueR!AT266</f>
        <v>2.2137426583932183E-3</v>
      </c>
      <c r="AU248" s="429">
        <f>StockValueR!AU266</f>
        <v>2.2137426583932183E-3</v>
      </c>
      <c r="AV248" s="429">
        <f>StockValueR!AV266</f>
        <v>2.2137426583932183E-3</v>
      </c>
      <c r="AW248" s="429">
        <f>StockValueR!AW266</f>
        <v>2.2137426583932183E-3</v>
      </c>
      <c r="AX248" s="429">
        <f>StockValueR!AX266</f>
        <v>2.2137426583932183E-3</v>
      </c>
      <c r="AY248" s="429">
        <f>StockValueR!AY266</f>
        <v>2.2137426583932183E-3</v>
      </c>
      <c r="AZ248" s="429">
        <f>StockValueR!AZ266</f>
        <v>2.2137426583932183E-3</v>
      </c>
    </row>
    <row r="249" spans="1:52" x14ac:dyDescent="0.25">
      <c r="A249" s="422"/>
      <c r="B249" s="281"/>
      <c r="C249" s="281"/>
      <c r="D249" s="281"/>
      <c r="E249" s="180" t="str">
        <f>StockValueR!E267</f>
        <v>63 MPH</v>
      </c>
      <c r="F249" s="427"/>
      <c r="G249" s="328"/>
      <c r="I249" s="429">
        <f>StockValueR!I267</f>
        <v>0</v>
      </c>
      <c r="J249" s="429">
        <f>StockValueR!J267</f>
        <v>0</v>
      </c>
      <c r="K249" s="429">
        <f>StockValueR!K267</f>
        <v>2.6570648696877257E-3</v>
      </c>
      <c r="L249" s="429">
        <f>StockValueR!L267</f>
        <v>2.5654266968794174E-3</v>
      </c>
      <c r="M249" s="429">
        <f>StockValueR!M267</f>
        <v>2.4769489868853387E-3</v>
      </c>
      <c r="N249" s="429">
        <f>StockValueR!N267</f>
        <v>2.3915227400943674E-3</v>
      </c>
      <c r="O249" s="429">
        <f>StockValueR!O267</f>
        <v>2.3090427161281016E-3</v>
      </c>
      <c r="P249" s="429">
        <f>StockValueR!P267</f>
        <v>2.2294073041905747E-3</v>
      </c>
      <c r="Q249" s="429">
        <f>StockValueR!Q267</f>
        <v>2.1525183978894154E-3</v>
      </c>
      <c r="R249" s="429">
        <f>StockValueR!R267</f>
        <v>2.0782812743742351E-3</v>
      </c>
      <c r="S249" s="429">
        <f>StockValueR!S267</f>
        <v>2.0066044776433519E-3</v>
      </c>
      <c r="T249" s="429">
        <f>StockValueR!T267</f>
        <v>1.9373997058750895E-3</v>
      </c>
      <c r="U249" s="429">
        <f>StockValueR!U267</f>
        <v>1.8705817026448508E-3</v>
      </c>
      <c r="V249" s="429">
        <f>StockValueR!V267</f>
        <v>1.8060681518939521E-3</v>
      </c>
      <c r="W249" s="429">
        <f>StockValueR!W267</f>
        <v>1.743779576520822E-3</v>
      </c>
      <c r="X249" s="429">
        <f>StockValueR!X267</f>
        <v>1.6836392404696386E-3</v>
      </c>
      <c r="Y249" s="429">
        <f>StockValueR!Y267</f>
        <v>1.6255730541957828E-3</v>
      </c>
      <c r="Z249" s="429">
        <f>StockValueR!Z267</f>
        <v>1.5675433770675857E-3</v>
      </c>
      <c r="AA249" s="429">
        <f>StockValueR!AA267</f>
        <v>1.509551528774022E-3</v>
      </c>
      <c r="AB249" s="429">
        <f>StockValueR!AB267</f>
        <v>1.4515989296053319E-3</v>
      </c>
      <c r="AC249" s="429">
        <f>StockValueR!AC267</f>
        <v>1.3936871125320733E-3</v>
      </c>
      <c r="AD249" s="429">
        <f>StockValueR!AD267</f>
        <v>1.3358177373154088E-3</v>
      </c>
      <c r="AE249" s="429">
        <f>StockValueR!AE267</f>
        <v>1.2779926070977034E-3</v>
      </c>
      <c r="AF249" s="429">
        <f>StockValueR!AF267</f>
        <v>1.2202136880479998E-3</v>
      </c>
      <c r="AG249" s="429">
        <f>StockValueR!AG267</f>
        <v>1.162483132805644E-3</v>
      </c>
      <c r="AH249" s="429">
        <f>StockValueR!AH267</f>
        <v>1.1048033086951559E-3</v>
      </c>
      <c r="AI249" s="429">
        <f>StockValueR!AI267</f>
        <v>1.0471768320032828E-3</v>
      </c>
      <c r="AJ249" s="429">
        <f>StockValueR!AJ267</f>
        <v>9.8960661005599712E-4</v>
      </c>
      <c r="AK249" s="429">
        <f>StockValueR!AK267</f>
        <v>9.3209589347282142E-4</v>
      </c>
      <c r="AL249" s="429">
        <f>StockValueR!AL267</f>
        <v>8.7464834191029294E-4</v>
      </c>
      <c r="AM249" s="429">
        <f>StockValueR!AM267</f>
        <v>2.1495872380171096E-3</v>
      </c>
      <c r="AN249" s="429">
        <f>StockValueR!AN267</f>
        <v>2.1495872380171096E-3</v>
      </c>
      <c r="AO249" s="429">
        <f>StockValueR!AO267</f>
        <v>2.1495872380171096E-3</v>
      </c>
      <c r="AP249" s="429">
        <f>StockValueR!AP267</f>
        <v>2.1495872380171096E-3</v>
      </c>
      <c r="AQ249" s="429">
        <f>StockValueR!AQ267</f>
        <v>2.1495872380171096E-3</v>
      </c>
      <c r="AR249" s="429">
        <f>StockValueR!AR267</f>
        <v>2.1495872380171096E-3</v>
      </c>
      <c r="AS249" s="429">
        <f>StockValueR!AS267</f>
        <v>2.1495872380171096E-3</v>
      </c>
      <c r="AT249" s="429">
        <f>StockValueR!AT267</f>
        <v>2.1495872380171096E-3</v>
      </c>
      <c r="AU249" s="429">
        <f>StockValueR!AU267</f>
        <v>2.1495872380171096E-3</v>
      </c>
      <c r="AV249" s="429">
        <f>StockValueR!AV267</f>
        <v>2.1495872380171096E-3</v>
      </c>
      <c r="AW249" s="429">
        <f>StockValueR!AW267</f>
        <v>2.1495872380171096E-3</v>
      </c>
      <c r="AX249" s="429">
        <f>StockValueR!AX267</f>
        <v>2.1495872380171096E-3</v>
      </c>
      <c r="AY249" s="429">
        <f>StockValueR!AY267</f>
        <v>2.1495872380171096E-3</v>
      </c>
      <c r="AZ249" s="429">
        <f>StockValueR!AZ267</f>
        <v>2.1495872380171096E-3</v>
      </c>
    </row>
    <row r="250" spans="1:52" x14ac:dyDescent="0.25">
      <c r="A250" s="422"/>
      <c r="B250" s="281"/>
      <c r="C250" s="281"/>
      <c r="D250" s="281"/>
      <c r="E250" s="180" t="str">
        <f>StockValueR!E268</f>
        <v>64 MPH</v>
      </c>
      <c r="F250" s="427"/>
      <c r="G250" s="328"/>
      <c r="I250" s="429">
        <f>StockValueR!I268</f>
        <v>0</v>
      </c>
      <c r="J250" s="429">
        <f>StockValueR!J268</f>
        <v>0</v>
      </c>
      <c r="K250" s="429">
        <f>StockValueR!K268</f>
        <v>2.580061739701003E-3</v>
      </c>
      <c r="L250" s="429">
        <f>StockValueR!L268</f>
        <v>2.4910792890818685E-3</v>
      </c>
      <c r="M250" s="429">
        <f>StockValueR!M268</f>
        <v>2.4051657094111877E-3</v>
      </c>
      <c r="N250" s="429">
        <f>StockValueR!N268</f>
        <v>2.3222151599435925E-3</v>
      </c>
      <c r="O250" s="429">
        <f>StockValueR!O268</f>
        <v>2.2421254502219047E-3</v>
      </c>
      <c r="P250" s="429">
        <f>StockValueR!P268</f>
        <v>2.1647979141841832E-3</v>
      </c>
      <c r="Q250" s="429">
        <f>StockValueR!Q268</f>
        <v>2.0901372886126322E-3</v>
      </c>
      <c r="R250" s="429">
        <f>StockValueR!R268</f>
        <v>2.0180515957746231E-3</v>
      </c>
      <c r="S250" s="429">
        <f>StockValueR!S268</f>
        <v>1.9484520301112482E-3</v>
      </c>
      <c r="T250" s="429">
        <f>StockValueR!T268</f>
        <v>1.8812528488338191E-3</v>
      </c>
      <c r="U250" s="429">
        <f>StockValueR!U268</f>
        <v>1.8163712662935263E-3</v>
      </c>
      <c r="V250" s="429">
        <f>StockValueR!V268</f>
        <v>1.7537273519941307E-3</v>
      </c>
      <c r="W250" s="429">
        <f>StockValueR!W268</f>
        <v>1.6932439321220435E-3</v>
      </c>
      <c r="X250" s="429">
        <f>StockValueR!X268</f>
        <v>1.6348464944724859E-3</v>
      </c>
      <c r="Y250" s="429">
        <f>StockValueR!Y268</f>
        <v>1.5784630966546019E-3</v>
      </c>
      <c r="Z250" s="429">
        <f>StockValueR!Z268</f>
        <v>1.5221151499282355E-3</v>
      </c>
      <c r="AA250" s="429">
        <f>StockValueR!AA268</f>
        <v>1.4658039357370843E-3</v>
      </c>
      <c r="AB250" s="429">
        <f>StockValueR!AB268</f>
        <v>1.4095308332106346E-3</v>
      </c>
      <c r="AC250" s="429">
        <f>StockValueR!AC268</f>
        <v>1.3532973308931552E-3</v>
      </c>
      <c r="AD250" s="429">
        <f>StockValueR!AD268</f>
        <v>1.297105040445062E-3</v>
      </c>
      <c r="AE250" s="429">
        <f>StockValueR!AE268</f>
        <v>1.240955712752711E-3</v>
      </c>
      <c r="AF250" s="429">
        <f>StockValueR!AF268</f>
        <v>1.1848512570045374E-3</v>
      </c>
      <c r="AG250" s="429">
        <f>StockValueR!AG268</f>
        <v>1.1287937634552729E-3</v>
      </c>
      <c r="AH250" s="429">
        <f>StockValueR!AH268</f>
        <v>1.0727855308231339E-3</v>
      </c>
      <c r="AI250" s="429">
        <f>StockValueR!AI268</f>
        <v>1.0168290995735095E-3</v>
      </c>
      <c r="AJ250" s="429">
        <f>StockValueR!AJ268</f>
        <v>9.6092729277654431E-4</v>
      </c>
      <c r="AK250" s="429">
        <f>StockValueR!AK268</f>
        <v>9.0508326684710647E-4</v>
      </c>
      <c r="AL250" s="429">
        <f>StockValueR!AL268</f>
        <v>8.4930057538297238E-4</v>
      </c>
      <c r="AM250" s="429">
        <f>StockValueR!AM268</f>
        <v>2.0872910752868842E-3</v>
      </c>
      <c r="AN250" s="429">
        <f>StockValueR!AN268</f>
        <v>2.0872910752868842E-3</v>
      </c>
      <c r="AO250" s="429">
        <f>StockValueR!AO268</f>
        <v>2.0872910752868842E-3</v>
      </c>
      <c r="AP250" s="429">
        <f>StockValueR!AP268</f>
        <v>2.0872910752868842E-3</v>
      </c>
      <c r="AQ250" s="429">
        <f>StockValueR!AQ268</f>
        <v>2.0872910752868842E-3</v>
      </c>
      <c r="AR250" s="429">
        <f>StockValueR!AR268</f>
        <v>2.0872910752868842E-3</v>
      </c>
      <c r="AS250" s="429">
        <f>StockValueR!AS268</f>
        <v>2.0872910752868842E-3</v>
      </c>
      <c r="AT250" s="429">
        <f>StockValueR!AT268</f>
        <v>2.0872910752868842E-3</v>
      </c>
      <c r="AU250" s="429">
        <f>StockValueR!AU268</f>
        <v>2.0872910752868842E-3</v>
      </c>
      <c r="AV250" s="429">
        <f>StockValueR!AV268</f>
        <v>2.0872910752868842E-3</v>
      </c>
      <c r="AW250" s="429">
        <f>StockValueR!AW268</f>
        <v>2.0872910752868842E-3</v>
      </c>
      <c r="AX250" s="429">
        <f>StockValueR!AX268</f>
        <v>2.0872910752868842E-3</v>
      </c>
      <c r="AY250" s="429">
        <f>StockValueR!AY268</f>
        <v>2.0872910752868842E-3</v>
      </c>
      <c r="AZ250" s="429">
        <f>StockValueR!AZ268</f>
        <v>2.0872910752868842E-3</v>
      </c>
    </row>
    <row r="251" spans="1:52" x14ac:dyDescent="0.25">
      <c r="A251" s="422"/>
      <c r="B251" s="281"/>
      <c r="C251" s="281"/>
      <c r="D251" s="281"/>
      <c r="E251" s="180" t="str">
        <f>StockValueR!E269</f>
        <v>65 MPH</v>
      </c>
      <c r="F251" s="427"/>
      <c r="G251" s="328"/>
      <c r="I251" s="429">
        <f>StockValueR!I269</f>
        <v>0</v>
      </c>
      <c r="J251" s="429">
        <f>StockValueR!J269</f>
        <v>0</v>
      </c>
      <c r="K251" s="429">
        <f>StockValueR!K269</f>
        <v>2.996494995107E-3</v>
      </c>
      <c r="L251" s="429">
        <f>StockValueR!L269</f>
        <v>2.8931503875614874E-3</v>
      </c>
      <c r="M251" s="429">
        <f>StockValueR!M269</f>
        <v>2.7933699801652077E-3</v>
      </c>
      <c r="N251" s="429">
        <f>StockValueR!N269</f>
        <v>2.6970308490133193E-3</v>
      </c>
      <c r="O251" s="429">
        <f>StockValueR!O269</f>
        <v>2.6040143096616591E-3</v>
      </c>
      <c r="P251" s="429">
        <f>StockValueR!P269</f>
        <v>2.5142057709141167E-3</v>
      </c>
      <c r="Q251" s="429">
        <f>StockValueR!Q269</f>
        <v>2.4274945936526627E-3</v>
      </c>
      <c r="R251" s="429">
        <f>StockValueR!R269</f>
        <v>2.3437739545361172E-3</v>
      </c>
      <c r="S251" s="429">
        <f>StockValueR!S269</f>
        <v>2.2629407143997422E-3</v>
      </c>
      <c r="T251" s="429">
        <f>StockValueR!T269</f>
        <v>2.1848952911935364E-3</v>
      </c>
      <c r="U251" s="429">
        <f>StockValueR!U269</f>
        <v>2.1095415373026936E-3</v>
      </c>
      <c r="V251" s="429">
        <f>StockValueR!V269</f>
        <v>2.0367866210990976E-3</v>
      </c>
      <c r="W251" s="429">
        <f>StockValueR!W269</f>
        <v>1.9665409125779257E-3</v>
      </c>
      <c r="X251" s="429">
        <f>StockValueR!X269</f>
        <v>1.8987178729384742E-3</v>
      </c>
      <c r="Y251" s="429">
        <f>StockValueR!Y269</f>
        <v>1.8332339479731764E-3</v>
      </c>
      <c r="Z251" s="429">
        <f>StockValueR!Z269</f>
        <v>1.7677911960607049E-3</v>
      </c>
      <c r="AA251" s="429">
        <f>StockValueR!AA269</f>
        <v>1.7023911054753773E-3</v>
      </c>
      <c r="AB251" s="429">
        <f>StockValueR!AB269</f>
        <v>1.6370352779442147E-3</v>
      </c>
      <c r="AC251" s="429">
        <f>StockValueR!AC269</f>
        <v>1.5717254422690449E-3</v>
      </c>
      <c r="AD251" s="429">
        <f>StockValueR!AD269</f>
        <v>1.5064634702393281E-3</v>
      </c>
      <c r="AE251" s="429">
        <f>StockValueR!AE269</f>
        <v>1.4412513953421394E-3</v>
      </c>
      <c r="AF251" s="429">
        <f>StockValueR!AF269</f>
        <v>1.3760914349172826E-3</v>
      </c>
      <c r="AG251" s="429">
        <f>StockValueR!AG269</f>
        <v>1.3109860165957505E-3</v>
      </c>
      <c r="AH251" s="429">
        <f>StockValueR!AH269</f>
        <v>1.2459378101189384E-3</v>
      </c>
      <c r="AI251" s="429">
        <f>StockValueR!AI269</f>
        <v>1.1809497659944677E-3</v>
      </c>
      <c r="AJ251" s="429">
        <f>StockValueR!AJ269</f>
        <v>1.1160251629483572E-3</v>
      </c>
      <c r="AK251" s="429">
        <f>StockValueR!AK269</f>
        <v>1.0511676668546481E-3</v>
      </c>
      <c r="AL251" s="429">
        <f>StockValueR!AL269</f>
        <v>9.8638140487734881E-4</v>
      </c>
      <c r="AM251" s="429">
        <f>StockValueR!AM269</f>
        <v>2.4209053411469398E-3</v>
      </c>
      <c r="AN251" s="429">
        <f>StockValueR!AN269</f>
        <v>2.4209053411469398E-3</v>
      </c>
      <c r="AO251" s="429">
        <f>StockValueR!AO269</f>
        <v>2.4209053411469398E-3</v>
      </c>
      <c r="AP251" s="429">
        <f>StockValueR!AP269</f>
        <v>2.4209053411469398E-3</v>
      </c>
      <c r="AQ251" s="429">
        <f>StockValueR!AQ269</f>
        <v>2.4209053411469398E-3</v>
      </c>
      <c r="AR251" s="429">
        <f>StockValueR!AR269</f>
        <v>2.4209053411469398E-3</v>
      </c>
      <c r="AS251" s="429">
        <f>StockValueR!AS269</f>
        <v>2.4209053411469398E-3</v>
      </c>
      <c r="AT251" s="429">
        <f>StockValueR!AT269</f>
        <v>2.4209053411469398E-3</v>
      </c>
      <c r="AU251" s="429">
        <f>StockValueR!AU269</f>
        <v>2.4209053411469398E-3</v>
      </c>
      <c r="AV251" s="429">
        <f>StockValueR!AV269</f>
        <v>2.4209053411469398E-3</v>
      </c>
      <c r="AW251" s="429">
        <f>StockValueR!AW269</f>
        <v>2.4209053411469398E-3</v>
      </c>
      <c r="AX251" s="429">
        <f>StockValueR!AX269</f>
        <v>2.4209053411469398E-3</v>
      </c>
      <c r="AY251" s="429">
        <f>StockValueR!AY269</f>
        <v>2.4209053411469398E-3</v>
      </c>
      <c r="AZ251" s="429">
        <f>StockValueR!AZ269</f>
        <v>2.4209053411469398E-3</v>
      </c>
    </row>
    <row r="252" spans="1:52" x14ac:dyDescent="0.25">
      <c r="A252" s="422"/>
      <c r="B252" s="281"/>
      <c r="C252" s="281"/>
      <c r="D252" s="281"/>
      <c r="E252" s="180" t="str">
        <f>StockValueR!E270</f>
        <v>66 MPH</v>
      </c>
      <c r="F252" s="427"/>
      <c r="G252" s="328"/>
      <c r="I252" s="429">
        <f>StockValueR!I270</f>
        <v>0</v>
      </c>
      <c r="J252" s="429">
        <f>StockValueR!J270</f>
        <v>0</v>
      </c>
      <c r="K252" s="429">
        <f>StockValueR!K270</f>
        <v>2.9096550025102417E-3</v>
      </c>
      <c r="L252" s="429">
        <f>StockValueR!L270</f>
        <v>2.809305375756895E-3</v>
      </c>
      <c r="M252" s="429">
        <f>StockValueR!M270</f>
        <v>2.712416656767819E-3</v>
      </c>
      <c r="N252" s="429">
        <f>StockValueR!N270</f>
        <v>2.6188694840372424E-3</v>
      </c>
      <c r="O252" s="429">
        <f>StockValueR!O270</f>
        <v>2.528548612658285E-3</v>
      </c>
      <c r="P252" s="429">
        <f>StockValueR!P270</f>
        <v>2.4413427723476489E-3</v>
      </c>
      <c r="Q252" s="429">
        <f>StockValueR!Q270</f>
        <v>2.3571445303668267E-3</v>
      </c>
      <c r="R252" s="429">
        <f>StockValueR!R270</f>
        <v>2.2758501591709514E-3</v>
      </c>
      <c r="S252" s="429">
        <f>StockValueR!S270</f>
        <v>2.1973595086222371E-3</v>
      </c>
      <c r="T252" s="429">
        <f>StockValueR!T270</f>
        <v>2.1215758826105885E-3</v>
      </c>
      <c r="U252" s="429">
        <f>StockValueR!U270</f>
        <v>2.0484059199293767E-3</v>
      </c>
      <c r="V252" s="429">
        <f>StockValueR!V270</f>
        <v>1.9777594792596345E-3</v>
      </c>
      <c r="W252" s="429">
        <f>StockValueR!W270</f>
        <v>1.909549528120969E-3</v>
      </c>
      <c r="X252" s="429">
        <f>StockValueR!X270</f>
        <v>1.8436920356523945E-3</v>
      </c>
      <c r="Y252" s="429">
        <f>StockValueR!Y270</f>
        <v>1.7801058690909916E-3</v>
      </c>
      <c r="Z252" s="429">
        <f>StockValueR!Z270</f>
        <v>1.7165596823658039E-3</v>
      </c>
      <c r="AA252" s="429">
        <f>StockValueR!AA270</f>
        <v>1.6530549206201812E-3</v>
      </c>
      <c r="AB252" s="429">
        <f>StockValueR!AB270</f>
        <v>1.5895931391622571E-3</v>
      </c>
      <c r="AC252" s="429">
        <f>StockValueR!AC270</f>
        <v>1.526176016692278E-3</v>
      </c>
      <c r="AD252" s="429">
        <f>StockValueR!AD270</f>
        <v>1.4628053707542667E-3</v>
      </c>
      <c r="AE252" s="429">
        <f>StockValueR!AE270</f>
        <v>1.3994831759037785E-3</v>
      </c>
      <c r="AF252" s="429">
        <f>StockValueR!AF270</f>
        <v>1.3362115852209502E-3</v>
      </c>
      <c r="AG252" s="429">
        <f>StockValueR!AG270</f>
        <v>1.2729929559827579E-3</v>
      </c>
      <c r="AH252" s="429">
        <f>StockValueR!AH270</f>
        <v>1.209829880560095E-3</v>
      </c>
      <c r="AI252" s="429">
        <f>StockValueR!AI270</f>
        <v>1.1467252239533282E-3</v>
      </c>
      <c r="AJ252" s="429">
        <f>StockValueR!AJ270</f>
        <v>1.0836821698692813E-3</v>
      </c>
      <c r="AK252" s="429">
        <f>StockValueR!AK270</f>
        <v>1.0207042779430474E-3</v>
      </c>
      <c r="AL252" s="429">
        <f>StockValueR!AL270</f>
        <v>9.577955557312632E-4</v>
      </c>
      <c r="AM252" s="429">
        <f>StockValueR!AM270</f>
        <v>2.350746237845936E-3</v>
      </c>
      <c r="AN252" s="429">
        <f>StockValueR!AN270</f>
        <v>2.350746237845936E-3</v>
      </c>
      <c r="AO252" s="429">
        <f>StockValueR!AO270</f>
        <v>2.350746237845936E-3</v>
      </c>
      <c r="AP252" s="429">
        <f>StockValueR!AP270</f>
        <v>2.350746237845936E-3</v>
      </c>
      <c r="AQ252" s="429">
        <f>StockValueR!AQ270</f>
        <v>2.350746237845936E-3</v>
      </c>
      <c r="AR252" s="429">
        <f>StockValueR!AR270</f>
        <v>2.350746237845936E-3</v>
      </c>
      <c r="AS252" s="429">
        <f>StockValueR!AS270</f>
        <v>2.350746237845936E-3</v>
      </c>
      <c r="AT252" s="429">
        <f>StockValueR!AT270</f>
        <v>2.350746237845936E-3</v>
      </c>
      <c r="AU252" s="429">
        <f>StockValueR!AU270</f>
        <v>2.350746237845936E-3</v>
      </c>
      <c r="AV252" s="429">
        <f>StockValueR!AV270</f>
        <v>2.350746237845936E-3</v>
      </c>
      <c r="AW252" s="429">
        <f>StockValueR!AW270</f>
        <v>2.350746237845936E-3</v>
      </c>
      <c r="AX252" s="429">
        <f>StockValueR!AX270</f>
        <v>2.350746237845936E-3</v>
      </c>
      <c r="AY252" s="429">
        <f>StockValueR!AY270</f>
        <v>2.350746237845936E-3</v>
      </c>
      <c r="AZ252" s="429">
        <f>StockValueR!AZ270</f>
        <v>2.350746237845936E-3</v>
      </c>
    </row>
    <row r="253" spans="1:52" x14ac:dyDescent="0.25">
      <c r="A253" s="422"/>
      <c r="B253" s="281"/>
      <c r="C253" s="281"/>
      <c r="D253" s="281"/>
      <c r="E253" s="180" t="str">
        <f>StockValueR!E271</f>
        <v>67 MPH</v>
      </c>
      <c r="F253" s="427"/>
      <c r="G253" s="328"/>
      <c r="I253" s="429">
        <f>StockValueR!I271</f>
        <v>0</v>
      </c>
      <c r="J253" s="429">
        <f>StockValueR!J271</f>
        <v>0</v>
      </c>
      <c r="K253" s="429">
        <f>StockValueR!K271</f>
        <v>2.8087625578853605E-3</v>
      </c>
      <c r="L253" s="429">
        <f>StockValueR!L271</f>
        <v>2.7118925598686181E-3</v>
      </c>
      <c r="M253" s="429">
        <f>StockValueR!M271</f>
        <v>2.6183634624521849E-3</v>
      </c>
      <c r="N253" s="429">
        <f>StockValueR!N271</f>
        <v>2.5280600429969592E-3</v>
      </c>
      <c r="O253" s="429">
        <f>StockValueR!O271</f>
        <v>2.4408710527194419E-3</v>
      </c>
      <c r="P253" s="429">
        <f>StockValueR!P271</f>
        <v>2.3566890796394282E-3</v>
      </c>
      <c r="Q253" s="429">
        <f>StockValueR!Q271</f>
        <v>2.2754104162544301E-3</v>
      </c>
      <c r="R253" s="429">
        <f>StockValueR!R271</f>
        <v>2.1969349317778114E-3</v>
      </c>
      <c r="S253" s="429">
        <f>StockValueR!S271</f>
        <v>2.1211659487832316E-3</v>
      </c>
      <c r="T253" s="429">
        <f>StockValueR!T271</f>
        <v>2.0480101241034444E-3</v>
      </c>
      <c r="U253" s="429">
        <f>StockValueR!U271</f>
        <v>1.9773773338367111E-3</v>
      </c>
      <c r="V253" s="429">
        <f>StockValueR!V271</f>
        <v>1.9091805623191768E-3</v>
      </c>
      <c r="W253" s="429">
        <f>StockValueR!W271</f>
        <v>1.8433357949264148E-3</v>
      </c>
      <c r="X253" s="429">
        <f>StockValueR!X271</f>
        <v>1.7797619145720899E-3</v>
      </c>
      <c r="Y253" s="429">
        <f>StockValueR!Y271</f>
        <v>1.7183806017762261E-3</v>
      </c>
      <c r="Z253" s="429">
        <f>StockValueR!Z271</f>
        <v>1.657037882513594E-3</v>
      </c>
      <c r="AA253" s="429">
        <f>StockValueR!AA271</f>
        <v>1.5957351518171192E-3</v>
      </c>
      <c r="AB253" s="429">
        <f>StockValueR!AB271</f>
        <v>1.5344739110645421E-3</v>
      </c>
      <c r="AC253" s="429">
        <f>StockValueR!AC271</f>
        <v>1.4732557807470869E-3</v>
      </c>
      <c r="AD253" s="429">
        <f>StockValueR!AD271</f>
        <v>1.4120825153853391E-3</v>
      </c>
      <c r="AE253" s="429">
        <f>StockValueR!AE271</f>
        <v>1.3509560210670333E-3</v>
      </c>
      <c r="AF253" s="429">
        <f>StockValueR!AF271</f>
        <v>1.289878376214136E-3</v>
      </c>
      <c r="AG253" s="429">
        <f>StockValueR!AG271</f>
        <v>1.2288518563649167E-3</v>
      </c>
      <c r="AH253" s="429">
        <f>StockValueR!AH271</f>
        <v>1.1678789639996681E-3</v>
      </c>
      <c r="AI253" s="429">
        <f>StockValueR!AI271</f>
        <v>1.1069624647747137E-3</v>
      </c>
      <c r="AJ253" s="429">
        <f>StockValueR!AJ271</f>
        <v>1.0461054320016713E-3</v>
      </c>
      <c r="AK253" s="429">
        <f>StockValueR!AK271</f>
        <v>9.8531130188509418E-4</v>
      </c>
      <c r="AL253" s="429">
        <f>StockValueR!AL271</f>
        <v>9.2458394301937643E-4</v>
      </c>
      <c r="AM253" s="429">
        <f>StockValueR!AM271</f>
        <v>2.2692339848728502E-3</v>
      </c>
      <c r="AN253" s="429">
        <f>StockValueR!AN271</f>
        <v>2.2692339848728502E-3</v>
      </c>
      <c r="AO253" s="429">
        <f>StockValueR!AO271</f>
        <v>2.2692339848728502E-3</v>
      </c>
      <c r="AP253" s="429">
        <f>StockValueR!AP271</f>
        <v>2.2692339848728502E-3</v>
      </c>
      <c r="AQ253" s="429">
        <f>StockValueR!AQ271</f>
        <v>2.2692339848728502E-3</v>
      </c>
      <c r="AR253" s="429">
        <f>StockValueR!AR271</f>
        <v>2.2692339848728502E-3</v>
      </c>
      <c r="AS253" s="429">
        <f>StockValueR!AS271</f>
        <v>2.2692339848728502E-3</v>
      </c>
      <c r="AT253" s="429">
        <f>StockValueR!AT271</f>
        <v>2.2692339848728502E-3</v>
      </c>
      <c r="AU253" s="429">
        <f>StockValueR!AU271</f>
        <v>2.2692339848728502E-3</v>
      </c>
      <c r="AV253" s="429">
        <f>StockValueR!AV271</f>
        <v>2.2692339848728502E-3</v>
      </c>
      <c r="AW253" s="429">
        <f>StockValueR!AW271</f>
        <v>2.2692339848728502E-3</v>
      </c>
      <c r="AX253" s="429">
        <f>StockValueR!AX271</f>
        <v>2.2692339848728502E-3</v>
      </c>
      <c r="AY253" s="429">
        <f>StockValueR!AY271</f>
        <v>2.2692339848728502E-3</v>
      </c>
      <c r="AZ253" s="429">
        <f>StockValueR!AZ271</f>
        <v>2.2692339848728502E-3</v>
      </c>
    </row>
    <row r="254" spans="1:52" x14ac:dyDescent="0.25">
      <c r="A254" s="422"/>
      <c r="B254" s="281"/>
      <c r="C254" s="281"/>
      <c r="D254" s="281"/>
      <c r="E254" s="180" t="str">
        <f>StockValueR!E272</f>
        <v>68 MPH</v>
      </c>
      <c r="F254" s="427"/>
      <c r="G254" s="328"/>
      <c r="I254" s="429">
        <f>StockValueR!I272</f>
        <v>0</v>
      </c>
      <c r="J254" s="429">
        <f>StockValueR!J272</f>
        <v>0</v>
      </c>
      <c r="K254" s="429">
        <f>StockValueR!K272</f>
        <v>2.6875523893275187E-3</v>
      </c>
      <c r="L254" s="429">
        <f>StockValueR!L272</f>
        <v>2.5948627478008055E-3</v>
      </c>
      <c r="M254" s="429">
        <f>StockValueR!M272</f>
        <v>2.5053698326636758E-3</v>
      </c>
      <c r="N254" s="429">
        <f>StockValueR!N272</f>
        <v>2.4189633936288093E-3</v>
      </c>
      <c r="O254" s="429">
        <f>StockValueR!O272</f>
        <v>2.3355369827755502E-3</v>
      </c>
      <c r="P254" s="429">
        <f>StockValueR!P272</f>
        <v>2.2549878234119948E-3</v>
      </c>
      <c r="Q254" s="429">
        <f>StockValueR!Q272</f>
        <v>2.1772166834598313E-3</v>
      </c>
      <c r="R254" s="429">
        <f>StockValueR!R272</f>
        <v>2.1021277532059486E-3</v>
      </c>
      <c r="S254" s="429">
        <f>StockValueR!S272</f>
        <v>2.0296285272702009E-3</v>
      </c>
      <c r="T254" s="429">
        <f>StockValueR!T272</f>
        <v>1.9596296906439362E-3</v>
      </c>
      <c r="U254" s="429">
        <f>StockValueR!U272</f>
        <v>1.8920450086588752E-3</v>
      </c>
      <c r="V254" s="429">
        <f>StockValueR!V272</f>
        <v>1.8267912207508077E-3</v>
      </c>
      <c r="W254" s="429">
        <f>StockValueR!W272</f>
        <v>1.7637879378872106E-3</v>
      </c>
      <c r="X254" s="429">
        <f>StockValueR!X272</f>
        <v>1.7029575435324373E-3</v>
      </c>
      <c r="Y254" s="429">
        <f>StockValueR!Y272</f>
        <v>1.644225098028471E-3</v>
      </c>
      <c r="Z254" s="429">
        <f>StockValueR!Z272</f>
        <v>1.5855295805810104E-3</v>
      </c>
      <c r="AA254" s="429">
        <f>StockValueR!AA272</f>
        <v>1.5268723260213187E-3</v>
      </c>
      <c r="AB254" s="429">
        <f>StockValueR!AB272</f>
        <v>1.4682547709362382E-3</v>
      </c>
      <c r="AC254" s="429">
        <f>StockValueR!AC272</f>
        <v>1.4096784658858361E-3</v>
      </c>
      <c r="AD254" s="429">
        <f>StockValueR!AD272</f>
        <v>1.351145089675599E-3</v>
      </c>
      <c r="AE254" s="429">
        <f>StockValueR!AE272</f>
        <v>1.2926564661373888E-3</v>
      </c>
      <c r="AF254" s="429">
        <f>StockValueR!AF272</f>
        <v>1.2342145840003363E-3</v>
      </c>
      <c r="AG254" s="429">
        <f>StockValueR!AG272</f>
        <v>1.1758216206034615E-3</v>
      </c>
      <c r="AH254" s="429">
        <f>StockValueR!AH272</f>
        <v>1.1174799704342835E-3</v>
      </c>
      <c r="AI254" s="429">
        <f>StockValueR!AI272</f>
        <v>1.0591922797991763E-3</v>
      </c>
      <c r="AJ254" s="429">
        <f>StockValueR!AJ272</f>
        <v>1.000961489383161E-3</v>
      </c>
      <c r="AK254" s="429">
        <f>StockValueR!AK272</f>
        <v>9.4279088710380544E-4</v>
      </c>
      <c r="AL254" s="429">
        <f>StockValueR!AL272</f>
        <v>8.8468417460903909E-4</v>
      </c>
      <c r="AM254" s="429">
        <f>StockValueR!AM272</f>
        <v>2.1713067916213488E-3</v>
      </c>
      <c r="AN254" s="429">
        <f>StockValueR!AN272</f>
        <v>2.1713067916213488E-3</v>
      </c>
      <c r="AO254" s="429">
        <f>StockValueR!AO272</f>
        <v>2.1713067916213488E-3</v>
      </c>
      <c r="AP254" s="429">
        <f>StockValueR!AP272</f>
        <v>2.1713067916213488E-3</v>
      </c>
      <c r="AQ254" s="429">
        <f>StockValueR!AQ272</f>
        <v>2.1713067916213488E-3</v>
      </c>
      <c r="AR254" s="429">
        <f>StockValueR!AR272</f>
        <v>2.1713067916213488E-3</v>
      </c>
      <c r="AS254" s="429">
        <f>StockValueR!AS272</f>
        <v>2.1713067916213488E-3</v>
      </c>
      <c r="AT254" s="429">
        <f>StockValueR!AT272</f>
        <v>2.1713067916213488E-3</v>
      </c>
      <c r="AU254" s="429">
        <f>StockValueR!AU272</f>
        <v>2.1713067916213488E-3</v>
      </c>
      <c r="AV254" s="429">
        <f>StockValueR!AV272</f>
        <v>2.1713067916213488E-3</v>
      </c>
      <c r="AW254" s="429">
        <f>StockValueR!AW272</f>
        <v>2.1713067916213488E-3</v>
      </c>
      <c r="AX254" s="429">
        <f>StockValueR!AX272</f>
        <v>2.1713067916213488E-3</v>
      </c>
      <c r="AY254" s="429">
        <f>StockValueR!AY272</f>
        <v>2.1713067916213488E-3</v>
      </c>
      <c r="AZ254" s="429">
        <f>StockValueR!AZ272</f>
        <v>2.1713067916213488E-3</v>
      </c>
    </row>
    <row r="255" spans="1:52" x14ac:dyDescent="0.25">
      <c r="A255" s="422"/>
      <c r="B255" s="281"/>
      <c r="C255" s="281"/>
      <c r="D255" s="281"/>
      <c r="E255" s="180" t="str">
        <f>StockValueR!E273</f>
        <v>69 MPH</v>
      </c>
      <c r="F255" s="427"/>
      <c r="G255" s="328"/>
      <c r="I255" s="429">
        <f>StockValueR!I273</f>
        <v>0</v>
      </c>
      <c r="J255" s="429">
        <f>StockValueR!J273</f>
        <v>0</v>
      </c>
      <c r="K255" s="429">
        <f>StockValueR!K273</f>
        <v>2.5340362373831265E-3</v>
      </c>
      <c r="L255" s="429">
        <f>StockValueR!L273</f>
        <v>2.4466411371456519E-3</v>
      </c>
      <c r="M255" s="429">
        <f>StockValueR!M273</f>
        <v>2.3622601625283408E-3</v>
      </c>
      <c r="N255" s="429">
        <f>StockValueR!N273</f>
        <v>2.2807893608698935E-3</v>
      </c>
      <c r="O255" s="429">
        <f>StockValueR!O273</f>
        <v>2.2021283646800221E-3</v>
      </c>
      <c r="P255" s="429">
        <f>StockValueR!P273</f>
        <v>2.1261802679922882E-3</v>
      </c>
      <c r="Q255" s="429">
        <f>StockValueR!Q273</f>
        <v>2.0528515069813485E-3</v>
      </c>
      <c r="R255" s="429">
        <f>StockValueR!R273</f>
        <v>1.9820517446975387E-3</v>
      </c>
      <c r="S255" s="429">
        <f>StockValueR!S273</f>
        <v>1.9136937597767757E-3</v>
      </c>
      <c r="T255" s="429">
        <f>StockValueR!T273</f>
        <v>1.8476933389886996E-3</v>
      </c>
      <c r="U255" s="429">
        <f>StockValueR!U273</f>
        <v>1.7839691734906598E-3</v>
      </c>
      <c r="V255" s="429">
        <f>StockValueR!V273</f>
        <v>1.7224427586597544E-3</v>
      </c>
      <c r="W255" s="429">
        <f>StockValueR!W273</f>
        <v>1.6630382973795027E-3</v>
      </c>
      <c r="X255" s="429">
        <f>StockValueR!X273</f>
        <v>1.6056826066620197E-3</v>
      </c>
      <c r="Y255" s="429">
        <f>StockValueR!Y273</f>
        <v>1.5503050274906531E-3</v>
      </c>
      <c r="Z255" s="429">
        <f>StockValueR!Z273</f>
        <v>1.4949622670017921E-3</v>
      </c>
      <c r="AA255" s="429">
        <f>StockValueR!AA273</f>
        <v>1.4396555837795691E-3</v>
      </c>
      <c r="AB255" s="429">
        <f>StockValueR!AB273</f>
        <v>1.3843863323512973E-3</v>
      </c>
      <c r="AC255" s="429">
        <f>StockValueR!AC273</f>
        <v>1.3291559747072297E-3</v>
      </c>
      <c r="AD255" s="429">
        <f>StockValueR!AD273</f>
        <v>1.2739660937575101E-3</v>
      </c>
      <c r="AE255" s="429">
        <f>StockValueR!AE273</f>
        <v>1.2188184091545802E-3</v>
      </c>
      <c r="AF255" s="429">
        <f>StockValueR!AF273</f>
        <v>1.1637147960290254E-3</v>
      </c>
      <c r="AG255" s="429">
        <f>StockValueR!AG273</f>
        <v>1.1086573073477005E-3</v>
      </c>
      <c r="AH255" s="429">
        <f>StockValueR!AH273</f>
        <v>1.053648200822183E-3</v>
      </c>
      <c r="AI255" s="429">
        <f>StockValueR!AI273</f>
        <v>9.9868997159871585E-4</v>
      </c>
      <c r="AJ255" s="429">
        <f>StockValueR!AJ273</f>
        <v>9.4378539238693451E-4</v>
      </c>
      <c r="AK255" s="429">
        <f>StockValueR!AK273</f>
        <v>8.8893756329469031E-4</v>
      </c>
      <c r="AL255" s="429">
        <f>StockValueR!AL273</f>
        <v>8.3414997452743115E-4</v>
      </c>
      <c r="AM255" s="429">
        <f>StockValueR!AM273</f>
        <v>2.0472791951123039E-3</v>
      </c>
      <c r="AN255" s="429">
        <f>StockValueR!AN273</f>
        <v>2.0472791951123039E-3</v>
      </c>
      <c r="AO255" s="429">
        <f>StockValueR!AO273</f>
        <v>2.0472791951123039E-3</v>
      </c>
      <c r="AP255" s="429">
        <f>StockValueR!AP273</f>
        <v>2.0472791951123039E-3</v>
      </c>
      <c r="AQ255" s="429">
        <f>StockValueR!AQ273</f>
        <v>2.0472791951123039E-3</v>
      </c>
      <c r="AR255" s="429">
        <f>StockValueR!AR273</f>
        <v>2.0472791951123039E-3</v>
      </c>
      <c r="AS255" s="429">
        <f>StockValueR!AS273</f>
        <v>2.0472791951123039E-3</v>
      </c>
      <c r="AT255" s="429">
        <f>StockValueR!AT273</f>
        <v>2.0472791951123039E-3</v>
      </c>
      <c r="AU255" s="429">
        <f>StockValueR!AU273</f>
        <v>2.0472791951123039E-3</v>
      </c>
      <c r="AV255" s="429">
        <f>StockValueR!AV273</f>
        <v>2.0472791951123039E-3</v>
      </c>
      <c r="AW255" s="429">
        <f>StockValueR!AW273</f>
        <v>2.0472791951123039E-3</v>
      </c>
      <c r="AX255" s="429">
        <f>StockValueR!AX273</f>
        <v>2.0472791951123039E-3</v>
      </c>
      <c r="AY255" s="429">
        <f>StockValueR!AY273</f>
        <v>2.0472791951123039E-3</v>
      </c>
      <c r="AZ255" s="429">
        <f>StockValueR!AZ273</f>
        <v>2.0472791951123039E-3</v>
      </c>
    </row>
    <row r="256" spans="1:52" x14ac:dyDescent="0.25">
      <c r="A256" s="422"/>
      <c r="B256" s="281"/>
      <c r="C256" s="281"/>
      <c r="D256" s="281"/>
      <c r="E256" s="180" t="str">
        <f>StockValueR!E274</f>
        <v>70 MPH</v>
      </c>
      <c r="F256" s="427"/>
      <c r="G256" s="328"/>
      <c r="I256" s="429">
        <f>StockValueR!I274</f>
        <v>0</v>
      </c>
      <c r="J256" s="429">
        <f>StockValueR!J274</f>
        <v>0</v>
      </c>
      <c r="K256" s="429">
        <f>StockValueR!K274</f>
        <v>3.0273846548250299E-3</v>
      </c>
      <c r="L256" s="429">
        <f>StockValueR!L274</f>
        <v>2.9229747093543787E-3</v>
      </c>
      <c r="M256" s="429">
        <f>StockValueR!M274</f>
        <v>2.8221657059364033E-3</v>
      </c>
      <c r="N256" s="429">
        <f>StockValueR!N274</f>
        <v>2.7248334534932489E-3</v>
      </c>
      <c r="O256" s="429">
        <f>StockValueR!O274</f>
        <v>2.6308580441106316E-3</v>
      </c>
      <c r="P256" s="429">
        <f>StockValueR!P274</f>
        <v>2.5401237053179651E-3</v>
      </c>
      <c r="Q256" s="429">
        <f>StockValueR!Q274</f>
        <v>2.4525186574631246E-3</v>
      </c>
      <c r="R256" s="429">
        <f>StockValueR!R274</f>
        <v>2.3679349760061417E-3</v>
      </c>
      <c r="S256" s="429">
        <f>StockValueR!S274</f>
        <v>2.2862684585621806E-3</v>
      </c>
      <c r="T256" s="429">
        <f>StockValueR!T274</f>
        <v>2.2074184965300042E-3</v>
      </c>
      <c r="U256" s="429">
        <f>StockValueR!U274</f>
        <v>2.1312879511477807E-3</v>
      </c>
      <c r="V256" s="429">
        <f>StockValueR!V274</f>
        <v>2.0577830338235378E-3</v>
      </c>
      <c r="W256" s="429">
        <f>StockValueR!W274</f>
        <v>1.9868131905928419E-3</v>
      </c>
      <c r="X256" s="429">
        <f>StockValueR!X274</f>
        <v>1.9182909905613569E-3</v>
      </c>
      <c r="Y256" s="429">
        <f>StockValueR!Y274</f>
        <v>1.8521320181948513E-3</v>
      </c>
      <c r="Z256" s="429">
        <f>StockValueR!Z274</f>
        <v>1.7860146433175865E-3</v>
      </c>
      <c r="AA256" s="429">
        <f>StockValueR!AA274</f>
        <v>1.7199403695459003E-3</v>
      </c>
      <c r="AB256" s="429">
        <f>StockValueR!AB274</f>
        <v>1.6539108151183723E-3</v>
      </c>
      <c r="AC256" s="429">
        <f>StockValueR!AC274</f>
        <v>1.587927726658352E-3</v>
      </c>
      <c r="AD256" s="429">
        <f>StockValueR!AD274</f>
        <v>1.5219929952508232E-3</v>
      </c>
      <c r="AE256" s="429">
        <f>StockValueR!AE274</f>
        <v>1.4561086753452595E-3</v>
      </c>
      <c r="AF256" s="429">
        <f>StockValueR!AF274</f>
        <v>1.3902770071391281E-3</v>
      </c>
      <c r="AG256" s="429">
        <f>StockValueR!AG274</f>
        <v>1.3245004432888914E-3</v>
      </c>
      <c r="AH256" s="429">
        <f>StockValueR!AH274</f>
        <v>1.2587816810572332E-3</v>
      </c>
      <c r="AI256" s="429">
        <f>StockValueR!AI274</f>
        <v>1.1931237013673691E-3</v>
      </c>
      <c r="AJ256" s="429">
        <f>StockValueR!AJ274</f>
        <v>1.1275298167443839E-3</v>
      </c>
      <c r="AK256" s="429">
        <f>StockValueR!AK274</f>
        <v>1.0620037308523371E-3</v>
      </c>
      <c r="AL256" s="429">
        <f>StockValueR!AL274</f>
        <v>9.9654961340050856E-4</v>
      </c>
      <c r="AM256" s="429">
        <f>StockValueR!AM274</f>
        <v>2.4492840333153799E-3</v>
      </c>
      <c r="AN256" s="429">
        <f>StockValueR!AN274</f>
        <v>2.4492840333153799E-3</v>
      </c>
      <c r="AO256" s="429">
        <f>StockValueR!AO274</f>
        <v>2.4492840333153799E-3</v>
      </c>
      <c r="AP256" s="429">
        <f>StockValueR!AP274</f>
        <v>2.4492840333153799E-3</v>
      </c>
      <c r="AQ256" s="429">
        <f>StockValueR!AQ274</f>
        <v>2.4492840333153799E-3</v>
      </c>
      <c r="AR256" s="429">
        <f>StockValueR!AR274</f>
        <v>2.4492840333153799E-3</v>
      </c>
      <c r="AS256" s="429">
        <f>StockValueR!AS274</f>
        <v>2.4492840333153799E-3</v>
      </c>
      <c r="AT256" s="429">
        <f>StockValueR!AT274</f>
        <v>2.4492840333153799E-3</v>
      </c>
      <c r="AU256" s="429">
        <f>StockValueR!AU274</f>
        <v>2.4492840333153799E-3</v>
      </c>
      <c r="AV256" s="429">
        <f>StockValueR!AV274</f>
        <v>2.4492840333153799E-3</v>
      </c>
      <c r="AW256" s="429">
        <f>StockValueR!AW274</f>
        <v>2.4492840333153799E-3</v>
      </c>
      <c r="AX256" s="429">
        <f>StockValueR!AX274</f>
        <v>2.4492840333153799E-3</v>
      </c>
      <c r="AY256" s="429">
        <f>StockValueR!AY274</f>
        <v>2.4492840333153799E-3</v>
      </c>
      <c r="AZ256" s="429">
        <f>StockValueR!AZ274</f>
        <v>2.4492840333153799E-3</v>
      </c>
    </row>
    <row r="257" spans="1:52" x14ac:dyDescent="0.25">
      <c r="A257" s="422"/>
      <c r="B257" s="281"/>
      <c r="C257" s="281"/>
      <c r="D257" s="281"/>
      <c r="E257" s="180"/>
      <c r="F257" s="427"/>
      <c r="G257" s="328"/>
      <c r="I257" s="429"/>
      <c r="J257" s="429"/>
      <c r="K257" s="429"/>
      <c r="L257" s="429"/>
      <c r="M257" s="429"/>
      <c r="N257" s="429"/>
      <c r="O257" s="429"/>
      <c r="P257" s="429"/>
      <c r="Q257" s="429"/>
      <c r="R257" s="429"/>
      <c r="S257" s="429"/>
      <c r="T257" s="429"/>
      <c r="U257" s="429"/>
      <c r="V257" s="429"/>
      <c r="W257" s="429"/>
      <c r="X257" s="429"/>
      <c r="Y257" s="429"/>
      <c r="Z257" s="429"/>
      <c r="AA257" s="429"/>
      <c r="AB257" s="429"/>
      <c r="AC257" s="429"/>
      <c r="AD257" s="429"/>
      <c r="AE257" s="429"/>
      <c r="AF257" s="429"/>
      <c r="AG257" s="429"/>
      <c r="AH257" s="429"/>
      <c r="AI257" s="429"/>
      <c r="AJ257" s="429"/>
      <c r="AK257" s="429"/>
      <c r="AL257" s="429"/>
      <c r="AM257" s="429"/>
      <c r="AN257" s="429"/>
      <c r="AO257" s="429"/>
      <c r="AP257" s="429"/>
      <c r="AQ257" s="429"/>
      <c r="AR257" s="429"/>
      <c r="AS257" s="429"/>
      <c r="AT257" s="429"/>
      <c r="AU257" s="429"/>
      <c r="AV257" s="429"/>
      <c r="AW257" s="429"/>
      <c r="AX257" s="429"/>
      <c r="AY257" s="429"/>
      <c r="AZ257" s="429"/>
    </row>
    <row r="258" spans="1:52" x14ac:dyDescent="0.25">
      <c r="A258" s="422"/>
      <c r="B258" s="281"/>
      <c r="C258" s="281"/>
      <c r="D258" s="431" t="s">
        <v>1095</v>
      </c>
      <c r="E258" s="180"/>
      <c r="F258" s="427"/>
      <c r="G258" s="328"/>
      <c r="I258" s="189"/>
      <c r="J258" s="189"/>
      <c r="K258" s="189"/>
      <c r="L258" s="189"/>
      <c r="M258" s="189"/>
      <c r="N258" s="189"/>
      <c r="O258" s="189"/>
      <c r="P258" s="189"/>
      <c r="Q258" s="189"/>
      <c r="R258" s="189"/>
      <c r="S258" s="189"/>
      <c r="T258" s="189"/>
      <c r="U258" s="189"/>
      <c r="V258" s="189"/>
      <c r="W258" s="189"/>
      <c r="X258" s="189"/>
      <c r="Y258" s="189"/>
      <c r="Z258" s="189"/>
      <c r="AA258" s="189"/>
      <c r="AB258" s="189"/>
      <c r="AC258" s="189"/>
      <c r="AD258" s="189"/>
      <c r="AE258" s="189"/>
      <c r="AF258" s="189"/>
      <c r="AG258" s="189"/>
      <c r="AH258" s="189"/>
      <c r="AI258" s="189"/>
      <c r="AJ258" s="189"/>
      <c r="AK258" s="189"/>
      <c r="AL258" s="189"/>
      <c r="AM258" s="189"/>
      <c r="AN258" s="189"/>
      <c r="AO258" s="189"/>
      <c r="AP258" s="189"/>
      <c r="AQ258" s="189"/>
      <c r="AR258" s="189"/>
      <c r="AS258" s="189"/>
      <c r="AT258" s="189"/>
      <c r="AU258" s="189"/>
      <c r="AV258" s="189"/>
      <c r="AW258" s="189"/>
      <c r="AX258" s="189"/>
      <c r="AY258" s="189"/>
      <c r="AZ258" s="189"/>
    </row>
    <row r="259" spans="1:52" x14ac:dyDescent="0.25">
      <c r="A259" s="422"/>
      <c r="B259" s="281"/>
      <c r="C259" s="281"/>
      <c r="D259" s="431"/>
      <c r="E259" s="180"/>
      <c r="F259" s="427"/>
      <c r="G259" s="328"/>
      <c r="I259" s="189"/>
      <c r="J259" s="189"/>
      <c r="K259" s="189"/>
      <c r="L259" s="189"/>
      <c r="M259" s="189"/>
      <c r="N259" s="189"/>
      <c r="O259" s="189"/>
      <c r="P259" s="189"/>
      <c r="Q259" s="189"/>
      <c r="R259" s="189"/>
      <c r="S259" s="189"/>
      <c r="T259" s="189"/>
      <c r="U259" s="189"/>
      <c r="V259" s="189"/>
      <c r="W259" s="189"/>
      <c r="X259" s="189"/>
      <c r="Y259" s="189"/>
      <c r="Z259" s="189"/>
      <c r="AA259" s="189"/>
      <c r="AB259" s="189"/>
      <c r="AC259" s="189"/>
      <c r="AD259" s="189"/>
      <c r="AE259" s="189"/>
      <c r="AF259" s="189"/>
      <c r="AG259" s="189"/>
      <c r="AH259" s="189"/>
      <c r="AI259" s="189"/>
      <c r="AJ259" s="189"/>
      <c r="AK259" s="189"/>
      <c r="AL259" s="189"/>
      <c r="AM259" s="189"/>
      <c r="AN259" s="189"/>
      <c r="AO259" s="189"/>
      <c r="AP259" s="189"/>
      <c r="AQ259" s="189"/>
      <c r="AR259" s="189"/>
      <c r="AS259" s="189"/>
      <c r="AT259" s="189"/>
      <c r="AU259" s="189"/>
      <c r="AV259" s="189"/>
      <c r="AW259" s="189"/>
      <c r="AX259" s="189"/>
      <c r="AY259" s="189"/>
      <c r="AZ259" s="189"/>
    </row>
    <row r="260" spans="1:52" x14ac:dyDescent="0.25">
      <c r="A260" s="422"/>
      <c r="B260" s="281"/>
      <c r="C260" s="281"/>
      <c r="D260" s="281"/>
      <c r="E260" t="str">
        <f>"No Build - Auto - "&amp;$D$188</f>
        <v>No Build - Auto - SOx Emissions</v>
      </c>
      <c r="F260" s="428" t="s">
        <v>827</v>
      </c>
      <c r="G260" s="225" t="s">
        <v>661</v>
      </c>
      <c r="I260" s="416">
        <f t="shared" ref="I260:AY260" si="13">INDEX($I$190:$AZ$256,MATCH(I$10,$E$190:$E$256,0),I$1)</f>
        <v>0</v>
      </c>
      <c r="J260" s="416">
        <f t="shared" si="13"/>
        <v>0</v>
      </c>
      <c r="K260" s="416">
        <f t="shared" si="13"/>
        <v>6.8741237933605997E-3</v>
      </c>
      <c r="L260" s="416">
        <f t="shared" si="13"/>
        <v>6.6370455980677171E-3</v>
      </c>
      <c r="M260" s="416">
        <f t="shared" si="13"/>
        <v>6.4081438733146314E-3</v>
      </c>
      <c r="N260" s="416">
        <f t="shared" si="13"/>
        <v>6.1871366249246721E-3</v>
      </c>
      <c r="O260" s="416">
        <f t="shared" si="13"/>
        <v>5.973751584276381E-3</v>
      </c>
      <c r="P260" s="416">
        <f t="shared" si="13"/>
        <v>5.7677258728837336E-3</v>
      </c>
      <c r="Q260" s="416">
        <f t="shared" si="13"/>
        <v>5.5688056785444849E-3</v>
      </c>
      <c r="R260" s="416">
        <f t="shared" si="13"/>
        <v>5.3767459426576738E-3</v>
      </c>
      <c r="S260" s="416">
        <f t="shared" si="13"/>
        <v>5.1913100583250707E-3</v>
      </c>
      <c r="T260" s="416">
        <f t="shared" si="13"/>
        <v>5.01226957886466E-3</v>
      </c>
      <c r="U260" s="416">
        <f t="shared" si="13"/>
        <v>4.8394039363770496E-3</v>
      </c>
      <c r="V260" s="416">
        <f t="shared" si="13"/>
        <v>4.6725001700181016E-3</v>
      </c>
      <c r="W260" s="416">
        <f t="shared" si="13"/>
        <v>4.5113526636430343E-3</v>
      </c>
      <c r="X260" s="416">
        <f t="shared" si="13"/>
        <v>4.3557628924987832E-3</v>
      </c>
      <c r="Y260" s="416">
        <f t="shared" si="13"/>
        <v>4.2055391786525601E-3</v>
      </c>
      <c r="Z260" s="416">
        <f t="shared" si="13"/>
        <v>4.0554099180467196E-3</v>
      </c>
      <c r="AA260" s="416">
        <f t="shared" si="13"/>
        <v>3.9053785248641375E-3</v>
      </c>
      <c r="AB260" s="416">
        <f t="shared" si="13"/>
        <v>3.7554486735544095E-3</v>
      </c>
      <c r="AC260" s="416">
        <f t="shared" si="13"/>
        <v>3.605624330083706E-3</v>
      </c>
      <c r="AD260" s="416">
        <f t="shared" si="13"/>
        <v>3.4559097884396643E-3</v>
      </c>
      <c r="AE260" s="416">
        <f t="shared" si="13"/>
        <v>3.3063097135531145E-3</v>
      </c>
      <c r="AF260" s="416">
        <f t="shared" si="13"/>
        <v>3.1568291921231268E-3</v>
      </c>
      <c r="AG260" s="416">
        <f t="shared" si="13"/>
        <v>3.0074737932682862E-3</v>
      </c>
      <c r="AH260" s="416">
        <f t="shared" si="13"/>
        <v>2.8582496415217157E-3</v>
      </c>
      <c r="AI260" s="416">
        <f t="shared" si="13"/>
        <v>2.7091635055096507E-3</v>
      </c>
      <c r="AJ260" s="416">
        <f t="shared" si="13"/>
        <v>2.5602229068093269E-3</v>
      </c>
      <c r="AK260" s="416">
        <f t="shared" si="13"/>
        <v>2.4114362551367658E-3</v>
      </c>
      <c r="AL260" s="416">
        <f t="shared" si="13"/>
        <v>2.2628130184324628E-3</v>
      </c>
      <c r="AM260" s="416">
        <f t="shared" si="13"/>
        <v>5.5549066620298902E-3</v>
      </c>
      <c r="AN260" s="416">
        <f t="shared" si="13"/>
        <v>5.5549066620298902E-3</v>
      </c>
      <c r="AO260" s="416">
        <f t="shared" si="13"/>
        <v>5.5549066620298902E-3</v>
      </c>
      <c r="AP260" s="416">
        <f t="shared" si="13"/>
        <v>5.5549066620298902E-3</v>
      </c>
      <c r="AQ260" s="416">
        <f t="shared" si="13"/>
        <v>5.5549066620298902E-3</v>
      </c>
      <c r="AR260" s="416">
        <f t="shared" si="13"/>
        <v>5.5549066620298902E-3</v>
      </c>
      <c r="AS260" s="416">
        <f t="shared" si="13"/>
        <v>5.5549066620298902E-3</v>
      </c>
      <c r="AT260" s="416">
        <f t="shared" si="13"/>
        <v>5.5549066620298902E-3</v>
      </c>
      <c r="AU260" s="416">
        <f t="shared" si="13"/>
        <v>5.5549066620298902E-3</v>
      </c>
      <c r="AV260" s="416">
        <f t="shared" si="13"/>
        <v>5.5549066620298902E-3</v>
      </c>
      <c r="AW260" s="416">
        <f t="shared" si="13"/>
        <v>5.5549066620298902E-3</v>
      </c>
      <c r="AX260" s="416">
        <f t="shared" si="13"/>
        <v>5.5549066620298902E-3</v>
      </c>
      <c r="AY260" s="416">
        <f t="shared" si="13"/>
        <v>5.5549066620298902E-3</v>
      </c>
      <c r="AZ260" s="416">
        <f>INDEX($I$190:$AZ$256,MATCH(AZ$10,$E$190:$E$256,0),AZ$1)</f>
        <v>5.5549066620298902E-3</v>
      </c>
    </row>
    <row r="261" spans="1:52" x14ac:dyDescent="0.25">
      <c r="A261" s="422"/>
      <c r="B261" s="281"/>
      <c r="C261" s="281"/>
      <c r="D261" s="281"/>
      <c r="E261" s="180"/>
      <c r="F261" s="427"/>
      <c r="G261" s="328"/>
      <c r="I261" s="429"/>
      <c r="J261" s="429"/>
      <c r="K261" s="429"/>
      <c r="L261" s="429"/>
      <c r="M261" s="429"/>
      <c r="N261" s="429"/>
      <c r="O261" s="429"/>
      <c r="P261" s="429"/>
      <c r="Q261" s="429"/>
      <c r="R261" s="429"/>
      <c r="S261" s="429"/>
      <c r="T261" s="429"/>
      <c r="U261" s="429"/>
      <c r="V261" s="429"/>
      <c r="W261" s="429"/>
      <c r="X261" s="429"/>
      <c r="Y261" s="429"/>
      <c r="Z261" s="429"/>
      <c r="AA261" s="429"/>
      <c r="AB261" s="429"/>
      <c r="AC261" s="429"/>
      <c r="AD261" s="429"/>
      <c r="AE261" s="429"/>
      <c r="AF261" s="429"/>
      <c r="AG261" s="429"/>
      <c r="AH261" s="429"/>
      <c r="AI261" s="429"/>
      <c r="AJ261" s="429"/>
      <c r="AK261" s="429"/>
      <c r="AL261" s="429"/>
      <c r="AM261" s="429"/>
      <c r="AN261" s="429"/>
      <c r="AO261" s="429"/>
      <c r="AP261" s="429"/>
      <c r="AQ261" s="429"/>
      <c r="AR261" s="429"/>
      <c r="AS261" s="429"/>
      <c r="AT261" s="429"/>
      <c r="AU261" s="429"/>
      <c r="AV261" s="429"/>
      <c r="AW261" s="429"/>
      <c r="AX261" s="429"/>
      <c r="AY261" s="429"/>
      <c r="AZ261" s="429"/>
    </row>
    <row r="262" spans="1:52" x14ac:dyDescent="0.25">
      <c r="A262" s="422"/>
      <c r="B262" s="281"/>
      <c r="C262" s="281"/>
      <c r="D262" s="281"/>
      <c r="E262" s="180" t="str">
        <f>StockValueC!$E$31</f>
        <v>Grams to metric ton conversion</v>
      </c>
      <c r="F262" s="432">
        <f>StockValueC!$H$31</f>
        <v>9.9999999999999995E-7</v>
      </c>
      <c r="G262" s="180" t="str">
        <f>StockValueC!$G$31</f>
        <v>Factor</v>
      </c>
      <c r="I262" s="429"/>
      <c r="J262" s="429"/>
      <c r="K262" s="429"/>
      <c r="L262" s="429"/>
      <c r="M262" s="429"/>
      <c r="N262" s="429"/>
      <c r="O262" s="429"/>
      <c r="P262" s="429"/>
      <c r="Q262" s="429"/>
      <c r="R262" s="429"/>
      <c r="S262" s="429"/>
      <c r="T262" s="429"/>
      <c r="U262" s="429"/>
      <c r="V262" s="429"/>
      <c r="W262" s="429"/>
      <c r="X262" s="429"/>
      <c r="Y262" s="429"/>
      <c r="Z262" s="429"/>
      <c r="AA262" s="429"/>
      <c r="AB262" s="429"/>
      <c r="AC262" s="429"/>
      <c r="AD262" s="429"/>
      <c r="AE262" s="429"/>
      <c r="AF262" s="429"/>
      <c r="AG262" s="429"/>
      <c r="AH262" s="429"/>
      <c r="AI262" s="429"/>
      <c r="AJ262" s="429"/>
      <c r="AK262" s="429"/>
      <c r="AL262" s="429"/>
      <c r="AM262" s="429"/>
      <c r="AN262" s="429"/>
      <c r="AO262" s="429"/>
      <c r="AP262" s="429"/>
      <c r="AQ262" s="429"/>
      <c r="AR262" s="429"/>
      <c r="AS262" s="429"/>
      <c r="AT262" s="429"/>
      <c r="AU262" s="429"/>
      <c r="AV262" s="429"/>
      <c r="AW262" s="429"/>
      <c r="AX262" s="429"/>
      <c r="AY262" s="429"/>
      <c r="AZ262" s="429"/>
    </row>
    <row r="263" spans="1:52" x14ac:dyDescent="0.25">
      <c r="A263" s="422"/>
      <c r="B263" s="281"/>
      <c r="C263" s="281"/>
      <c r="D263" s="281"/>
      <c r="E263" s="180"/>
      <c r="F263" s="427"/>
      <c r="G263" s="328"/>
      <c r="I263" s="429"/>
      <c r="J263" s="429"/>
      <c r="K263" s="429"/>
      <c r="L263" s="429"/>
      <c r="M263" s="429"/>
      <c r="N263" s="429"/>
      <c r="O263" s="429"/>
      <c r="P263" s="429"/>
      <c r="Q263" s="429"/>
      <c r="R263" s="429"/>
      <c r="S263" s="429"/>
      <c r="T263" s="429"/>
      <c r="U263" s="429"/>
      <c r="V263" s="429"/>
      <c r="W263" s="429"/>
      <c r="X263" s="429"/>
      <c r="Y263" s="429"/>
      <c r="Z263" s="429"/>
      <c r="AA263" s="429"/>
      <c r="AB263" s="429"/>
      <c r="AC263" s="429"/>
      <c r="AD263" s="429"/>
      <c r="AE263" s="429"/>
      <c r="AF263" s="429"/>
      <c r="AG263" s="429"/>
      <c r="AH263" s="429"/>
      <c r="AI263" s="429"/>
      <c r="AJ263" s="429"/>
      <c r="AK263" s="429"/>
      <c r="AL263" s="429"/>
      <c r="AM263" s="429"/>
      <c r="AN263" s="429"/>
      <c r="AO263" s="429"/>
      <c r="AP263" s="429"/>
      <c r="AQ263" s="429"/>
      <c r="AR263" s="429"/>
      <c r="AS263" s="429"/>
      <c r="AT263" s="429"/>
      <c r="AU263" s="429"/>
      <c r="AV263" s="429"/>
      <c r="AW263" s="429"/>
      <c r="AX263" s="429"/>
      <c r="AY263" s="429"/>
      <c r="AZ263" s="429"/>
    </row>
    <row r="264" spans="1:52" x14ac:dyDescent="0.25">
      <c r="A264" s="339"/>
      <c r="B264" s="199"/>
      <c r="C264" s="199"/>
      <c r="D264" s="199"/>
      <c r="E264" t="str">
        <f>"No Build - Auto - "&amp;$D$188</f>
        <v>No Build - Auto - SOx Emissions</v>
      </c>
      <c r="F264" s="214" t="s">
        <v>827</v>
      </c>
      <c r="G264" s="433" t="s">
        <v>1096</v>
      </c>
      <c r="H264" s="434">
        <f>SUM(I264:AZ264)</f>
        <v>0</v>
      </c>
      <c r="I264" s="435">
        <f t="shared" ref="I264:AZ264" si="14">I260*$F262*I$8</f>
        <v>0</v>
      </c>
      <c r="J264" s="435">
        <f t="shared" si="14"/>
        <v>0</v>
      </c>
      <c r="K264" s="435">
        <f t="shared" si="14"/>
        <v>0</v>
      </c>
      <c r="L264" s="435">
        <f t="shared" si="14"/>
        <v>0</v>
      </c>
      <c r="M264" s="435">
        <f t="shared" si="14"/>
        <v>0</v>
      </c>
      <c r="N264" s="435">
        <f t="shared" si="14"/>
        <v>0</v>
      </c>
      <c r="O264" s="435">
        <f t="shared" si="14"/>
        <v>0</v>
      </c>
      <c r="P264" s="435">
        <f t="shared" si="14"/>
        <v>0</v>
      </c>
      <c r="Q264" s="435">
        <f>Q260*$F262*Q$8</f>
        <v>0</v>
      </c>
      <c r="R264" s="435">
        <f t="shared" si="14"/>
        <v>0</v>
      </c>
      <c r="S264" s="435">
        <f t="shared" si="14"/>
        <v>0</v>
      </c>
      <c r="T264" s="435">
        <f t="shared" si="14"/>
        <v>0</v>
      </c>
      <c r="U264" s="435">
        <f t="shared" si="14"/>
        <v>0</v>
      </c>
      <c r="V264" s="435">
        <f t="shared" si="14"/>
        <v>0</v>
      </c>
      <c r="W264" s="435">
        <f t="shared" si="14"/>
        <v>0</v>
      </c>
      <c r="X264" s="435">
        <f t="shared" si="14"/>
        <v>0</v>
      </c>
      <c r="Y264" s="435">
        <f t="shared" si="14"/>
        <v>0</v>
      </c>
      <c r="Z264" s="435">
        <f t="shared" si="14"/>
        <v>0</v>
      </c>
      <c r="AA264" s="435">
        <f t="shared" si="14"/>
        <v>0</v>
      </c>
      <c r="AB264" s="435">
        <f t="shared" si="14"/>
        <v>0</v>
      </c>
      <c r="AC264" s="435">
        <f t="shared" si="14"/>
        <v>0</v>
      </c>
      <c r="AD264" s="435">
        <f t="shared" si="14"/>
        <v>0</v>
      </c>
      <c r="AE264" s="435">
        <f t="shared" si="14"/>
        <v>0</v>
      </c>
      <c r="AF264" s="435">
        <f t="shared" si="14"/>
        <v>0</v>
      </c>
      <c r="AG264" s="435">
        <f t="shared" si="14"/>
        <v>0</v>
      </c>
      <c r="AH264" s="435">
        <f t="shared" si="14"/>
        <v>0</v>
      </c>
      <c r="AI264" s="435">
        <f t="shared" si="14"/>
        <v>0</v>
      </c>
      <c r="AJ264" s="435">
        <f t="shared" si="14"/>
        <v>0</v>
      </c>
      <c r="AK264" s="435">
        <f t="shared" si="14"/>
        <v>0</v>
      </c>
      <c r="AL264" s="435">
        <f t="shared" si="14"/>
        <v>0</v>
      </c>
      <c r="AM264" s="435">
        <f t="shared" si="14"/>
        <v>0</v>
      </c>
      <c r="AN264" s="435">
        <f t="shared" si="14"/>
        <v>0</v>
      </c>
      <c r="AO264" s="435">
        <f t="shared" si="14"/>
        <v>0</v>
      </c>
      <c r="AP264" s="435">
        <f t="shared" si="14"/>
        <v>0</v>
      </c>
      <c r="AQ264" s="435">
        <f t="shared" si="14"/>
        <v>0</v>
      </c>
      <c r="AR264" s="435">
        <f t="shared" si="14"/>
        <v>0</v>
      </c>
      <c r="AS264" s="435">
        <f t="shared" si="14"/>
        <v>0</v>
      </c>
      <c r="AT264" s="435">
        <f t="shared" si="14"/>
        <v>0</v>
      </c>
      <c r="AU264" s="435">
        <f t="shared" si="14"/>
        <v>0</v>
      </c>
      <c r="AV264" s="435">
        <f t="shared" si="14"/>
        <v>0</v>
      </c>
      <c r="AW264" s="435">
        <f t="shared" si="14"/>
        <v>0</v>
      </c>
      <c r="AX264" s="435">
        <f t="shared" si="14"/>
        <v>0</v>
      </c>
      <c r="AY264" s="435">
        <f t="shared" si="14"/>
        <v>0</v>
      </c>
      <c r="AZ264" s="435">
        <f t="shared" si="14"/>
        <v>0</v>
      </c>
    </row>
    <row r="265" spans="1:52" x14ac:dyDescent="0.25">
      <c r="A265" s="422"/>
      <c r="B265" s="281"/>
      <c r="C265" s="281"/>
      <c r="D265" s="281"/>
      <c r="E265" s="180"/>
      <c r="F265" s="427"/>
      <c r="G265" s="328"/>
      <c r="I265" s="429"/>
      <c r="J265" s="429"/>
      <c r="K265" s="429"/>
      <c r="L265" s="429"/>
      <c r="M265" s="429"/>
      <c r="N265" s="429"/>
      <c r="O265" s="429"/>
      <c r="P265" s="429"/>
      <c r="Q265" s="429"/>
      <c r="R265" s="429"/>
      <c r="S265" s="429"/>
      <c r="T265" s="429"/>
      <c r="U265" s="429"/>
      <c r="V265" s="429"/>
      <c r="W265" s="429"/>
      <c r="X265" s="429"/>
      <c r="Y265" s="429"/>
      <c r="Z265" s="429"/>
      <c r="AA265" s="429"/>
      <c r="AB265" s="429"/>
      <c r="AC265" s="429"/>
      <c r="AD265" s="429"/>
      <c r="AE265" s="429"/>
      <c r="AF265" s="429"/>
      <c r="AG265" s="429"/>
      <c r="AH265" s="429"/>
      <c r="AI265" s="429"/>
      <c r="AJ265" s="429"/>
      <c r="AK265" s="429"/>
      <c r="AL265" s="429"/>
      <c r="AM265" s="429"/>
      <c r="AN265" s="429"/>
      <c r="AO265" s="429"/>
      <c r="AP265" s="429"/>
      <c r="AQ265" s="429"/>
      <c r="AR265" s="429"/>
      <c r="AS265" s="429"/>
      <c r="AT265" s="429"/>
      <c r="AU265" s="429"/>
      <c r="AV265" s="429"/>
      <c r="AW265" s="429"/>
      <c r="AX265" s="429"/>
      <c r="AY265" s="429"/>
      <c r="AZ265" s="429"/>
    </row>
    <row r="266" spans="1:52" x14ac:dyDescent="0.25">
      <c r="A266" s="422"/>
      <c r="B266" s="281"/>
      <c r="C266" s="281"/>
      <c r="D266" s="431" t="s">
        <v>1097</v>
      </c>
      <c r="E266" s="180"/>
      <c r="F266" s="427"/>
      <c r="G266" s="328"/>
      <c r="I266" s="429"/>
      <c r="J266" s="429"/>
      <c r="K266" s="429"/>
      <c r="L266" s="429"/>
      <c r="M266" s="429"/>
      <c r="N266" s="429"/>
      <c r="O266" s="429"/>
      <c r="P266" s="429"/>
      <c r="Q266" s="429"/>
      <c r="R266" s="429"/>
      <c r="S266" s="429"/>
      <c r="T266" s="429"/>
      <c r="U266" s="429"/>
      <c r="V266" s="429"/>
      <c r="W266" s="429"/>
      <c r="X266" s="429"/>
      <c r="Y266" s="429"/>
      <c r="Z266" s="429"/>
      <c r="AA266" s="429"/>
      <c r="AB266" s="429"/>
      <c r="AC266" s="429"/>
      <c r="AD266" s="429"/>
      <c r="AE266" s="429"/>
      <c r="AF266" s="429"/>
      <c r="AG266" s="429"/>
      <c r="AH266" s="429"/>
      <c r="AI266" s="429"/>
      <c r="AJ266" s="429"/>
      <c r="AK266" s="429"/>
      <c r="AL266" s="429"/>
      <c r="AM266" s="429"/>
      <c r="AN266" s="429"/>
      <c r="AO266" s="429"/>
      <c r="AP266" s="429"/>
      <c r="AQ266" s="429"/>
      <c r="AR266" s="429"/>
      <c r="AS266" s="429"/>
      <c r="AT266" s="429"/>
      <c r="AU266" s="429"/>
      <c r="AV266" s="429"/>
      <c r="AW266" s="429"/>
      <c r="AX266" s="429"/>
      <c r="AY266" s="429"/>
      <c r="AZ266" s="429"/>
    </row>
    <row r="267" spans="1:52" x14ac:dyDescent="0.25">
      <c r="A267" s="422"/>
      <c r="B267" s="281"/>
      <c r="C267" s="281"/>
      <c r="D267" s="281"/>
      <c r="E267" s="180"/>
      <c r="F267" s="427"/>
      <c r="G267" s="328"/>
      <c r="I267" s="429"/>
      <c r="J267" s="429"/>
      <c r="K267" s="429"/>
      <c r="L267" s="429"/>
      <c r="M267" s="429"/>
      <c r="N267" s="429"/>
      <c r="O267" s="429"/>
      <c r="P267" s="429"/>
      <c r="Q267" s="429"/>
      <c r="R267" s="429"/>
      <c r="S267" s="429"/>
      <c r="T267" s="429"/>
      <c r="U267" s="429"/>
      <c r="V267" s="429"/>
      <c r="W267" s="429"/>
      <c r="X267" s="429"/>
      <c r="Y267" s="429"/>
      <c r="Z267" s="429"/>
      <c r="AA267" s="429"/>
      <c r="AB267" s="429"/>
      <c r="AC267" s="429"/>
      <c r="AD267" s="429"/>
      <c r="AE267" s="429"/>
      <c r="AF267" s="429"/>
      <c r="AG267" s="429"/>
      <c r="AH267" s="429"/>
      <c r="AI267" s="429"/>
      <c r="AJ267" s="429"/>
      <c r="AK267" s="429"/>
      <c r="AL267" s="429"/>
      <c r="AM267" s="429"/>
      <c r="AN267" s="429"/>
      <c r="AO267" s="429"/>
      <c r="AP267" s="429"/>
      <c r="AQ267" s="429"/>
      <c r="AR267" s="429"/>
      <c r="AS267" s="429"/>
      <c r="AT267" s="429"/>
      <c r="AU267" s="429"/>
      <c r="AV267" s="429"/>
      <c r="AW267" s="429"/>
      <c r="AX267" s="429"/>
      <c r="AY267" s="429"/>
      <c r="AZ267" s="429"/>
    </row>
    <row r="268" spans="1:52" x14ac:dyDescent="0.25">
      <c r="A268" s="422"/>
      <c r="B268" s="281"/>
      <c r="C268" s="281"/>
      <c r="D268" s="281"/>
      <c r="E268" t="str">
        <f>"Build - Auto - "&amp;$D$188</f>
        <v>Build - Auto - SOx Emissions</v>
      </c>
      <c r="F268" s="428" t="s">
        <v>827</v>
      </c>
      <c r="G268" s="225" t="s">
        <v>661</v>
      </c>
      <c r="I268" s="416">
        <f t="shared" ref="I268:AZ268" si="15">INDEX($I$190:$AZ$256,MATCH(I$14,$E$190:$E$256,0),I$1)</f>
        <v>0</v>
      </c>
      <c r="J268" s="416">
        <f t="shared" si="15"/>
        <v>0</v>
      </c>
      <c r="K268" s="416">
        <f t="shared" si="15"/>
        <v>6.8741237933605997E-3</v>
      </c>
      <c r="L268" s="416">
        <f t="shared" si="15"/>
        <v>6.6370455980677171E-3</v>
      </c>
      <c r="M268" s="416">
        <f t="shared" si="15"/>
        <v>6.4081438733146314E-3</v>
      </c>
      <c r="N268" s="416">
        <f t="shared" si="15"/>
        <v>6.1871366249246721E-3</v>
      </c>
      <c r="O268" s="416">
        <f t="shared" si="15"/>
        <v>5.973751584276381E-3</v>
      </c>
      <c r="P268" s="416">
        <f t="shared" si="15"/>
        <v>5.7677258728837336E-3</v>
      </c>
      <c r="Q268" s="416">
        <f t="shared" si="15"/>
        <v>5.5688056785444849E-3</v>
      </c>
      <c r="R268" s="416">
        <f t="shared" si="15"/>
        <v>5.3767459426576738E-3</v>
      </c>
      <c r="S268" s="416">
        <f t="shared" si="15"/>
        <v>5.1913100583250707E-3</v>
      </c>
      <c r="T268" s="416">
        <f t="shared" si="15"/>
        <v>5.01226957886466E-3</v>
      </c>
      <c r="U268" s="416">
        <f t="shared" si="15"/>
        <v>4.8394039363770496E-3</v>
      </c>
      <c r="V268" s="416">
        <f t="shared" si="15"/>
        <v>4.6725001700181016E-3</v>
      </c>
      <c r="W268" s="416">
        <f t="shared" si="15"/>
        <v>4.5113526636430343E-3</v>
      </c>
      <c r="X268" s="416">
        <f t="shared" si="15"/>
        <v>4.3557628924987832E-3</v>
      </c>
      <c r="Y268" s="416">
        <f t="shared" si="15"/>
        <v>4.2055391786525601E-3</v>
      </c>
      <c r="Z268" s="416">
        <f t="shared" si="15"/>
        <v>4.0554099180467196E-3</v>
      </c>
      <c r="AA268" s="416">
        <f t="shared" si="15"/>
        <v>3.9053785248641375E-3</v>
      </c>
      <c r="AB268" s="416">
        <f t="shared" si="15"/>
        <v>3.7554486735544095E-3</v>
      </c>
      <c r="AC268" s="416">
        <f t="shared" si="15"/>
        <v>3.605624330083706E-3</v>
      </c>
      <c r="AD268" s="416">
        <f t="shared" si="15"/>
        <v>3.4559097884396643E-3</v>
      </c>
      <c r="AE268" s="416">
        <f t="shared" si="15"/>
        <v>3.3063097135531145E-3</v>
      </c>
      <c r="AF268" s="416">
        <f t="shared" si="15"/>
        <v>3.1568291921231268E-3</v>
      </c>
      <c r="AG268" s="416">
        <f t="shared" si="15"/>
        <v>3.0074737932682862E-3</v>
      </c>
      <c r="AH268" s="416">
        <f t="shared" si="15"/>
        <v>2.8582496415217157E-3</v>
      </c>
      <c r="AI268" s="416">
        <f t="shared" si="15"/>
        <v>2.7091635055096507E-3</v>
      </c>
      <c r="AJ268" s="416">
        <f t="shared" si="15"/>
        <v>2.5602229068093269E-3</v>
      </c>
      <c r="AK268" s="416">
        <f t="shared" si="15"/>
        <v>2.4114362551367658E-3</v>
      </c>
      <c r="AL268" s="416">
        <f t="shared" si="15"/>
        <v>2.2628130184324628E-3</v>
      </c>
      <c r="AM268" s="416">
        <f t="shared" si="15"/>
        <v>5.5549066620298902E-3</v>
      </c>
      <c r="AN268" s="416">
        <f t="shared" si="15"/>
        <v>5.5549066620298902E-3</v>
      </c>
      <c r="AO268" s="416">
        <f t="shared" si="15"/>
        <v>5.5549066620298902E-3</v>
      </c>
      <c r="AP268" s="416">
        <f t="shared" si="15"/>
        <v>5.5549066620298902E-3</v>
      </c>
      <c r="AQ268" s="416">
        <f t="shared" si="15"/>
        <v>5.5549066620298902E-3</v>
      </c>
      <c r="AR268" s="416">
        <f t="shared" si="15"/>
        <v>5.5549066620298902E-3</v>
      </c>
      <c r="AS268" s="416">
        <f t="shared" si="15"/>
        <v>5.5549066620298902E-3</v>
      </c>
      <c r="AT268" s="416">
        <f t="shared" si="15"/>
        <v>5.5549066620298902E-3</v>
      </c>
      <c r="AU268" s="416">
        <f t="shared" si="15"/>
        <v>5.5549066620298902E-3</v>
      </c>
      <c r="AV268" s="416">
        <f t="shared" si="15"/>
        <v>5.5549066620298902E-3</v>
      </c>
      <c r="AW268" s="416">
        <f t="shared" si="15"/>
        <v>5.5549066620298902E-3</v>
      </c>
      <c r="AX268" s="416">
        <f t="shared" si="15"/>
        <v>5.5549066620298902E-3</v>
      </c>
      <c r="AY268" s="416">
        <f t="shared" si="15"/>
        <v>5.5549066620298902E-3</v>
      </c>
      <c r="AZ268" s="416">
        <f t="shared" si="15"/>
        <v>5.5549066620298902E-3</v>
      </c>
    </row>
    <row r="269" spans="1:52" x14ac:dyDescent="0.25">
      <c r="A269" s="422"/>
      <c r="B269" s="281"/>
      <c r="C269" s="281"/>
      <c r="D269" s="281"/>
      <c r="E269" s="180"/>
      <c r="F269" s="427"/>
      <c r="G269" s="328"/>
      <c r="I269" s="429"/>
      <c r="J269" s="429"/>
      <c r="K269" s="429"/>
      <c r="L269" s="429"/>
      <c r="M269" s="429"/>
      <c r="N269" s="429"/>
      <c r="O269" s="429"/>
      <c r="P269" s="429"/>
      <c r="Q269" s="429"/>
      <c r="R269" s="429"/>
      <c r="S269" s="429"/>
      <c r="T269" s="429"/>
      <c r="U269" s="429"/>
      <c r="V269" s="429"/>
      <c r="W269" s="429"/>
      <c r="X269" s="429"/>
      <c r="Y269" s="429"/>
      <c r="Z269" s="429"/>
      <c r="AA269" s="429"/>
      <c r="AB269" s="429"/>
      <c r="AC269" s="429"/>
      <c r="AD269" s="429"/>
      <c r="AE269" s="429"/>
      <c r="AF269" s="429"/>
      <c r="AG269" s="429"/>
      <c r="AH269" s="429"/>
      <c r="AI269" s="429"/>
      <c r="AJ269" s="429"/>
      <c r="AK269" s="429"/>
      <c r="AL269" s="429"/>
      <c r="AM269" s="429"/>
      <c r="AN269" s="429"/>
      <c r="AO269" s="429"/>
      <c r="AP269" s="429"/>
      <c r="AQ269" s="429"/>
      <c r="AR269" s="429"/>
      <c r="AS269" s="429"/>
      <c r="AT269" s="429"/>
      <c r="AU269" s="429"/>
      <c r="AV269" s="429"/>
      <c r="AW269" s="429"/>
      <c r="AX269" s="429"/>
      <c r="AY269" s="429"/>
      <c r="AZ269" s="429"/>
    </row>
    <row r="270" spans="1:52" x14ac:dyDescent="0.25">
      <c r="A270" s="422"/>
      <c r="B270" s="281"/>
      <c r="C270" s="281"/>
      <c r="D270" s="281"/>
      <c r="E270" s="180" t="str">
        <f>StockValueC!$E$31</f>
        <v>Grams to metric ton conversion</v>
      </c>
      <c r="F270" s="432">
        <f>StockValueC!$H$31</f>
        <v>9.9999999999999995E-7</v>
      </c>
      <c r="G270" s="180" t="str">
        <f>StockValueC!$G$31</f>
        <v>Factor</v>
      </c>
      <c r="I270" s="429"/>
      <c r="J270" s="429"/>
      <c r="K270" s="429"/>
      <c r="L270" s="429"/>
      <c r="M270" s="429"/>
      <c r="N270" s="429"/>
      <c r="O270" s="429"/>
      <c r="P270" s="429"/>
      <c r="Q270" s="429"/>
      <c r="R270" s="429"/>
      <c r="S270" s="429"/>
      <c r="T270" s="429"/>
      <c r="U270" s="429"/>
      <c r="V270" s="429"/>
      <c r="W270" s="429"/>
      <c r="X270" s="429"/>
      <c r="Y270" s="429"/>
      <c r="Z270" s="429"/>
      <c r="AA270" s="429"/>
      <c r="AB270" s="429"/>
      <c r="AC270" s="429"/>
      <c r="AD270" s="429"/>
      <c r="AE270" s="429"/>
      <c r="AF270" s="429"/>
      <c r="AG270" s="429"/>
      <c r="AH270" s="429"/>
      <c r="AI270" s="429"/>
      <c r="AJ270" s="429"/>
      <c r="AK270" s="429"/>
      <c r="AL270" s="429"/>
      <c r="AM270" s="429"/>
      <c r="AN270" s="429"/>
      <c r="AO270" s="429"/>
      <c r="AP270" s="429"/>
      <c r="AQ270" s="429"/>
      <c r="AR270" s="429"/>
      <c r="AS270" s="429"/>
      <c r="AT270" s="429"/>
      <c r="AU270" s="429"/>
      <c r="AV270" s="429"/>
      <c r="AW270" s="429"/>
      <c r="AX270" s="429"/>
      <c r="AY270" s="429"/>
      <c r="AZ270" s="429"/>
    </row>
    <row r="271" spans="1:52" x14ac:dyDescent="0.25">
      <c r="A271" s="422"/>
      <c r="B271" s="281"/>
      <c r="C271" s="281"/>
      <c r="D271" s="281"/>
      <c r="E271" s="180"/>
      <c r="F271" s="427"/>
      <c r="G271" s="328"/>
      <c r="I271" s="429"/>
      <c r="J271" s="429"/>
      <c r="K271" s="429"/>
      <c r="L271" s="429"/>
      <c r="M271" s="429"/>
      <c r="N271" s="429"/>
      <c r="O271" s="429"/>
      <c r="P271" s="429"/>
      <c r="Q271" s="429"/>
      <c r="R271" s="429"/>
      <c r="S271" s="429"/>
      <c r="T271" s="429"/>
      <c r="U271" s="429"/>
      <c r="V271" s="429"/>
      <c r="W271" s="429"/>
      <c r="X271" s="429"/>
      <c r="Y271" s="429"/>
      <c r="Z271" s="429"/>
      <c r="AA271" s="429"/>
      <c r="AB271" s="429"/>
      <c r="AC271" s="429"/>
      <c r="AD271" s="429"/>
      <c r="AE271" s="429"/>
      <c r="AF271" s="429"/>
      <c r="AG271" s="429"/>
      <c r="AH271" s="429"/>
      <c r="AI271" s="429"/>
      <c r="AJ271" s="429"/>
      <c r="AK271" s="429"/>
      <c r="AL271" s="429"/>
      <c r="AM271" s="429"/>
      <c r="AN271" s="429"/>
      <c r="AO271" s="429"/>
      <c r="AP271" s="429"/>
      <c r="AQ271" s="429"/>
      <c r="AR271" s="429"/>
      <c r="AS271" s="429"/>
      <c r="AT271" s="429"/>
      <c r="AU271" s="429"/>
      <c r="AV271" s="429"/>
      <c r="AW271" s="429"/>
      <c r="AX271" s="429"/>
      <c r="AY271" s="429"/>
      <c r="AZ271" s="429"/>
    </row>
    <row r="272" spans="1:52" x14ac:dyDescent="0.25">
      <c r="A272" s="422"/>
      <c r="B272" s="281"/>
      <c r="C272" s="281"/>
      <c r="D272" s="281"/>
      <c r="E272" s="172" t="str">
        <f>"Build - Auto - "&amp;$D$188</f>
        <v>Build - Auto - SOx Emissions</v>
      </c>
      <c r="F272" s="214" t="s">
        <v>827</v>
      </c>
      <c r="G272" s="433" t="s">
        <v>1096</v>
      </c>
      <c r="H272" s="434">
        <f>SUM(I272:AZ272)</f>
        <v>0</v>
      </c>
      <c r="I272" s="435">
        <f t="shared" ref="I272:AZ272" si="16">I268*$F270*I$12</f>
        <v>0</v>
      </c>
      <c r="J272" s="435">
        <f t="shared" si="16"/>
        <v>0</v>
      </c>
      <c r="K272" s="435">
        <f t="shared" si="16"/>
        <v>0</v>
      </c>
      <c r="L272" s="435">
        <f t="shared" si="16"/>
        <v>0</v>
      </c>
      <c r="M272" s="435">
        <f t="shared" si="16"/>
        <v>0</v>
      </c>
      <c r="N272" s="435">
        <f t="shared" si="16"/>
        <v>0</v>
      </c>
      <c r="O272" s="435">
        <f t="shared" si="16"/>
        <v>0</v>
      </c>
      <c r="P272" s="435">
        <f t="shared" si="16"/>
        <v>0</v>
      </c>
      <c r="Q272" s="435">
        <f>Q268*$F270*Q$12</f>
        <v>0</v>
      </c>
      <c r="R272" s="435">
        <f t="shared" si="16"/>
        <v>0</v>
      </c>
      <c r="S272" s="435">
        <f t="shared" si="16"/>
        <v>0</v>
      </c>
      <c r="T272" s="435">
        <f t="shared" si="16"/>
        <v>0</v>
      </c>
      <c r="U272" s="435">
        <f t="shared" si="16"/>
        <v>0</v>
      </c>
      <c r="V272" s="435">
        <f t="shared" si="16"/>
        <v>0</v>
      </c>
      <c r="W272" s="435">
        <f t="shared" si="16"/>
        <v>0</v>
      </c>
      <c r="X272" s="435">
        <f t="shared" si="16"/>
        <v>0</v>
      </c>
      <c r="Y272" s="435">
        <f t="shared" si="16"/>
        <v>0</v>
      </c>
      <c r="Z272" s="435">
        <f t="shared" si="16"/>
        <v>0</v>
      </c>
      <c r="AA272" s="435">
        <f t="shared" si="16"/>
        <v>0</v>
      </c>
      <c r="AB272" s="435">
        <f t="shared" si="16"/>
        <v>0</v>
      </c>
      <c r="AC272" s="435">
        <f t="shared" si="16"/>
        <v>0</v>
      </c>
      <c r="AD272" s="435">
        <f t="shared" si="16"/>
        <v>0</v>
      </c>
      <c r="AE272" s="435">
        <f t="shared" si="16"/>
        <v>0</v>
      </c>
      <c r="AF272" s="435">
        <f t="shared" si="16"/>
        <v>0</v>
      </c>
      <c r="AG272" s="435">
        <f t="shared" si="16"/>
        <v>0</v>
      </c>
      <c r="AH272" s="435">
        <f t="shared" si="16"/>
        <v>0</v>
      </c>
      <c r="AI272" s="435">
        <f t="shared" si="16"/>
        <v>0</v>
      </c>
      <c r="AJ272" s="435">
        <f t="shared" si="16"/>
        <v>0</v>
      </c>
      <c r="AK272" s="435">
        <f t="shared" si="16"/>
        <v>0</v>
      </c>
      <c r="AL272" s="435">
        <f t="shared" si="16"/>
        <v>0</v>
      </c>
      <c r="AM272" s="435">
        <f t="shared" si="16"/>
        <v>0</v>
      </c>
      <c r="AN272" s="435">
        <f t="shared" si="16"/>
        <v>0</v>
      </c>
      <c r="AO272" s="435">
        <f t="shared" si="16"/>
        <v>0</v>
      </c>
      <c r="AP272" s="435">
        <f t="shared" si="16"/>
        <v>0</v>
      </c>
      <c r="AQ272" s="435">
        <f t="shared" si="16"/>
        <v>0</v>
      </c>
      <c r="AR272" s="435">
        <f t="shared" si="16"/>
        <v>0</v>
      </c>
      <c r="AS272" s="435">
        <f t="shared" si="16"/>
        <v>0</v>
      </c>
      <c r="AT272" s="435">
        <f t="shared" si="16"/>
        <v>0</v>
      </c>
      <c r="AU272" s="435">
        <f t="shared" si="16"/>
        <v>0</v>
      </c>
      <c r="AV272" s="435">
        <f t="shared" si="16"/>
        <v>0</v>
      </c>
      <c r="AW272" s="435">
        <f t="shared" si="16"/>
        <v>0</v>
      </c>
      <c r="AX272" s="435">
        <f t="shared" si="16"/>
        <v>0</v>
      </c>
      <c r="AY272" s="435">
        <f t="shared" si="16"/>
        <v>0</v>
      </c>
      <c r="AZ272" s="435">
        <f t="shared" si="16"/>
        <v>0</v>
      </c>
    </row>
    <row r="273" spans="1:52" x14ac:dyDescent="0.25">
      <c r="A273" s="422"/>
      <c r="B273" s="281"/>
      <c r="C273" s="281"/>
      <c r="D273" s="281"/>
      <c r="E273" s="172"/>
      <c r="F273" s="214"/>
      <c r="G273" s="433"/>
      <c r="I273" s="435"/>
      <c r="J273" s="435"/>
      <c r="K273" s="435"/>
      <c r="L273" s="435"/>
      <c r="M273" s="435"/>
      <c r="N273" s="435"/>
      <c r="O273" s="435"/>
      <c r="P273" s="435"/>
      <c r="Q273" s="435"/>
      <c r="R273" s="435"/>
      <c r="S273" s="435"/>
      <c r="T273" s="435"/>
      <c r="U273" s="435"/>
      <c r="V273" s="435"/>
      <c r="W273" s="435"/>
      <c r="X273" s="435"/>
      <c r="Y273" s="435"/>
      <c r="Z273" s="435"/>
      <c r="AA273" s="435"/>
      <c r="AB273" s="435"/>
      <c r="AC273" s="435"/>
      <c r="AD273" s="435"/>
      <c r="AE273" s="435"/>
      <c r="AF273" s="435"/>
      <c r="AG273" s="435"/>
      <c r="AH273" s="435"/>
      <c r="AI273" s="435"/>
      <c r="AJ273" s="435"/>
      <c r="AK273" s="435"/>
      <c r="AL273" s="435"/>
      <c r="AM273" s="435"/>
      <c r="AN273" s="435"/>
      <c r="AO273" s="435"/>
      <c r="AP273" s="435"/>
      <c r="AQ273" s="435"/>
      <c r="AR273" s="435"/>
      <c r="AS273" s="435"/>
      <c r="AT273" s="435"/>
      <c r="AU273" s="435"/>
      <c r="AV273" s="435"/>
      <c r="AW273" s="435"/>
      <c r="AX273" s="435"/>
      <c r="AY273" s="435"/>
      <c r="AZ273" s="435"/>
    </row>
    <row r="274" spans="1:52" x14ac:dyDescent="0.25">
      <c r="A274" s="422"/>
      <c r="B274" s="281"/>
      <c r="C274" s="281"/>
      <c r="D274" s="180" t="str">
        <f>StockValueR!D276</f>
        <v>CO2 Emissions</v>
      </c>
      <c r="E274" s="180"/>
      <c r="F274" s="427"/>
      <c r="G274" s="328"/>
      <c r="I274" s="336"/>
      <c r="J274" s="336"/>
      <c r="K274" s="336"/>
      <c r="L274" s="336"/>
      <c r="M274" s="336"/>
      <c r="N274" s="336"/>
      <c r="O274" s="336"/>
      <c r="P274" s="336"/>
      <c r="Q274" s="336"/>
      <c r="R274" s="336"/>
      <c r="S274" s="336"/>
      <c r="T274" s="336"/>
      <c r="U274" s="336"/>
      <c r="V274" s="336"/>
      <c r="W274" s="336"/>
      <c r="X274" s="336"/>
      <c r="Y274" s="336"/>
      <c r="Z274" s="336"/>
      <c r="AA274" s="336"/>
      <c r="AB274" s="336"/>
      <c r="AC274" s="336"/>
      <c r="AD274" s="336"/>
      <c r="AE274" s="336"/>
      <c r="AF274" s="336"/>
      <c r="AG274" s="336"/>
      <c r="AH274" s="336"/>
      <c r="AI274" s="336"/>
      <c r="AJ274" s="336"/>
      <c r="AK274" s="336"/>
      <c r="AL274" s="336"/>
      <c r="AM274" s="336"/>
      <c r="AN274" s="336"/>
      <c r="AO274" s="336"/>
      <c r="AP274" s="336"/>
      <c r="AQ274" s="336"/>
      <c r="AR274" s="336"/>
      <c r="AS274" s="336"/>
      <c r="AT274" s="336"/>
      <c r="AU274" s="336"/>
      <c r="AV274" s="336"/>
      <c r="AW274" s="336"/>
      <c r="AX274" s="336"/>
      <c r="AY274" s="336"/>
      <c r="AZ274" s="336"/>
    </row>
    <row r="275" spans="1:52" x14ac:dyDescent="0.25">
      <c r="A275" s="422"/>
      <c r="B275" s="281"/>
      <c r="C275" s="281"/>
      <c r="D275" s="281"/>
      <c r="F275" s="428"/>
      <c r="G275" s="225"/>
      <c r="I275" s="338"/>
      <c r="J275" s="338"/>
      <c r="K275" s="338"/>
      <c r="L275" s="338"/>
      <c r="M275" s="338"/>
      <c r="N275" s="338"/>
      <c r="O275" s="338"/>
      <c r="P275" s="338"/>
      <c r="Q275" s="338"/>
      <c r="R275" s="338"/>
      <c r="S275" s="338"/>
      <c r="T275" s="338"/>
      <c r="U275" s="338"/>
      <c r="V275" s="338"/>
      <c r="W275" s="338"/>
      <c r="X275" s="338"/>
      <c r="Y275" s="338"/>
      <c r="Z275" s="338"/>
      <c r="AA275" s="338"/>
      <c r="AB275" s="338"/>
      <c r="AC275" s="338"/>
      <c r="AD275" s="338"/>
      <c r="AE275" s="338"/>
      <c r="AF275" s="338"/>
      <c r="AG275" s="338"/>
      <c r="AH275" s="338"/>
      <c r="AI275" s="338"/>
      <c r="AJ275" s="338"/>
      <c r="AK275" s="338"/>
      <c r="AL275" s="338"/>
      <c r="AM275" s="338"/>
      <c r="AN275" s="338"/>
      <c r="AO275" s="338"/>
      <c r="AP275" s="338"/>
      <c r="AQ275" s="338"/>
      <c r="AR275" s="338"/>
      <c r="AS275" s="338"/>
      <c r="AT275" s="338"/>
      <c r="AU275" s="338"/>
      <c r="AV275" s="338"/>
      <c r="AW275" s="338"/>
      <c r="AX275" s="338"/>
      <c r="AY275" s="338"/>
      <c r="AZ275" s="338"/>
    </row>
    <row r="276" spans="1:52" x14ac:dyDescent="0.25">
      <c r="A276" s="422"/>
      <c r="B276" s="281"/>
      <c r="C276" s="281"/>
      <c r="D276" s="180"/>
      <c r="E276" s="172" t="s">
        <v>1094</v>
      </c>
      <c r="F276" s="427"/>
      <c r="G276" s="328"/>
      <c r="I276" s="429"/>
      <c r="J276" s="429"/>
      <c r="K276" s="430">
        <f t="shared" ref="K276:AZ276" si="17">K277</f>
        <v>695.33797518608901</v>
      </c>
      <c r="L276" s="430">
        <f t="shared" si="17"/>
        <v>671.35681377102321</v>
      </c>
      <c r="M276" s="430">
        <f t="shared" si="17"/>
        <v>648.20272656064401</v>
      </c>
      <c r="N276" s="430">
        <f t="shared" si="17"/>
        <v>625.84718900902897</v>
      </c>
      <c r="O276" s="430">
        <f t="shared" si="17"/>
        <v>604.26266033896161</v>
      </c>
      <c r="P276" s="430">
        <f t="shared" si="17"/>
        <v>583.4225496132276</v>
      </c>
      <c r="Q276" s="430">
        <f t="shared" si="17"/>
        <v>563.30118297606145</v>
      </c>
      <c r="R276" s="430">
        <f t="shared" si="17"/>
        <v>543.8737720243854</v>
      </c>
      <c r="S276" s="430">
        <f t="shared" si="17"/>
        <v>525.11638326987793</v>
      </c>
      <c r="T276" s="430">
        <f t="shared" si="17"/>
        <v>507.00590865424897</v>
      </c>
      <c r="U276" s="430">
        <f t="shared" si="17"/>
        <v>489.52003708139875</v>
      </c>
      <c r="V276" s="430">
        <f t="shared" si="17"/>
        <v>472.63722693139027</v>
      </c>
      <c r="W276" s="430">
        <f t="shared" si="17"/>
        <v>456.33667952237323</v>
      </c>
      <c r="X276" s="430">
        <f t="shared" si="17"/>
        <v>440.59831348776618</v>
      </c>
      <c r="Y276" s="430">
        <f t="shared" si="17"/>
        <v>425.40274003713137</v>
      </c>
      <c r="Z276" s="430">
        <f t="shared" si="17"/>
        <v>410.21672081142646</v>
      </c>
      <c r="AA276" s="430">
        <f t="shared" si="17"/>
        <v>395.04060116535823</v>
      </c>
      <c r="AB276" s="430">
        <f t="shared" si="17"/>
        <v>379.87475278038301</v>
      </c>
      <c r="AC276" s="430">
        <f t="shared" si="17"/>
        <v>364.71957682572162</v>
      </c>
      <c r="AD276" s="430">
        <f t="shared" si="17"/>
        <v>349.57550765093765</v>
      </c>
      <c r="AE276" s="430">
        <f t="shared" si="17"/>
        <v>334.44301712759687</v>
      </c>
      <c r="AF276" s="430">
        <f t="shared" si="17"/>
        <v>319.32261979037133</v>
      </c>
      <c r="AG276" s="430">
        <f t="shared" si="17"/>
        <v>304.21487897209545</v>
      </c>
      <c r="AH276" s="430">
        <f t="shared" si="17"/>
        <v>289.12041418742859</v>
      </c>
      <c r="AI276" s="430">
        <f t="shared" si="17"/>
        <v>274.03991010295567</v>
      </c>
      <c r="AJ276" s="430">
        <f t="shared" si="17"/>
        <v>258.97412754848455</v>
      </c>
      <c r="AK276" s="430">
        <f t="shared" si="17"/>
        <v>243.923917191691</v>
      </c>
      <c r="AL276" s="430">
        <f t="shared" si="17"/>
        <v>228.89023674278968</v>
      </c>
      <c r="AM276" s="430">
        <f t="shared" si="17"/>
        <v>561.89525630222602</v>
      </c>
      <c r="AN276" s="430">
        <f t="shared" si="17"/>
        <v>561.89525630222602</v>
      </c>
      <c r="AO276" s="430">
        <f t="shared" si="17"/>
        <v>561.89525630222602</v>
      </c>
      <c r="AP276" s="430">
        <f t="shared" si="17"/>
        <v>561.89525630222602</v>
      </c>
      <c r="AQ276" s="430">
        <f t="shared" si="17"/>
        <v>561.89525630222602</v>
      </c>
      <c r="AR276" s="430">
        <f t="shared" si="17"/>
        <v>561.89525630222602</v>
      </c>
      <c r="AS276" s="430">
        <f t="shared" si="17"/>
        <v>561.89525630222602</v>
      </c>
      <c r="AT276" s="430">
        <f t="shared" si="17"/>
        <v>561.89525630222602</v>
      </c>
      <c r="AU276" s="430">
        <f t="shared" si="17"/>
        <v>561.89525630222602</v>
      </c>
      <c r="AV276" s="430">
        <f t="shared" si="17"/>
        <v>561.89525630222602</v>
      </c>
      <c r="AW276" s="430">
        <f t="shared" si="17"/>
        <v>561.89525630222602</v>
      </c>
      <c r="AX276" s="430">
        <f t="shared" si="17"/>
        <v>561.89525630222602</v>
      </c>
      <c r="AY276" s="430">
        <f t="shared" si="17"/>
        <v>561.89525630222602</v>
      </c>
      <c r="AZ276" s="430">
        <f t="shared" si="17"/>
        <v>561.89525630222602</v>
      </c>
    </row>
    <row r="277" spans="1:52" x14ac:dyDescent="0.25">
      <c r="A277" s="422"/>
      <c r="B277" s="281"/>
      <c r="C277" s="281"/>
      <c r="D277" s="180"/>
      <c r="E277" s="180" t="str">
        <f>StockValueR!E278</f>
        <v>5 MPH</v>
      </c>
      <c r="F277" s="427"/>
      <c r="G277" s="328"/>
      <c r="I277" s="429">
        <f>StockValueR!I278</f>
        <v>0</v>
      </c>
      <c r="J277" s="429">
        <f>StockValueR!J278</f>
        <v>0</v>
      </c>
      <c r="K277" s="429">
        <f>StockValueR!K278</f>
        <v>695.33797518608901</v>
      </c>
      <c r="L277" s="429">
        <f>StockValueR!L278</f>
        <v>671.35681377102321</v>
      </c>
      <c r="M277" s="429">
        <f>StockValueR!M278</f>
        <v>648.20272656064401</v>
      </c>
      <c r="N277" s="429">
        <f>StockValueR!N278</f>
        <v>625.84718900902897</v>
      </c>
      <c r="O277" s="429">
        <f>StockValueR!O278</f>
        <v>604.26266033896161</v>
      </c>
      <c r="P277" s="429">
        <f>StockValueR!P278</f>
        <v>583.4225496132276</v>
      </c>
      <c r="Q277" s="429">
        <f>StockValueR!Q278</f>
        <v>563.30118297606145</v>
      </c>
      <c r="R277" s="429">
        <f>StockValueR!R278</f>
        <v>543.8737720243854</v>
      </c>
      <c r="S277" s="429">
        <f>StockValueR!S278</f>
        <v>525.11638326987793</v>
      </c>
      <c r="T277" s="429">
        <f>StockValueR!T278</f>
        <v>507.00590865424897</v>
      </c>
      <c r="U277" s="429">
        <f>StockValueR!U278</f>
        <v>489.52003708139875</v>
      </c>
      <c r="V277" s="429">
        <f>StockValueR!V278</f>
        <v>472.63722693139027</v>
      </c>
      <c r="W277" s="429">
        <f>StockValueR!W278</f>
        <v>456.33667952237323</v>
      </c>
      <c r="X277" s="429">
        <f>StockValueR!X278</f>
        <v>440.59831348776618</v>
      </c>
      <c r="Y277" s="429">
        <f>StockValueR!Y278</f>
        <v>425.40274003713137</v>
      </c>
      <c r="Z277" s="429">
        <f>StockValueR!Z278</f>
        <v>410.21672081142646</v>
      </c>
      <c r="AA277" s="429">
        <f>StockValueR!AA278</f>
        <v>395.04060116535823</v>
      </c>
      <c r="AB277" s="429">
        <f>StockValueR!AB278</f>
        <v>379.87475278038301</v>
      </c>
      <c r="AC277" s="429">
        <f>StockValueR!AC278</f>
        <v>364.71957682572162</v>
      </c>
      <c r="AD277" s="429">
        <f>StockValueR!AD278</f>
        <v>349.57550765093765</v>
      </c>
      <c r="AE277" s="429">
        <f>StockValueR!AE278</f>
        <v>334.44301712759687</v>
      </c>
      <c r="AF277" s="429">
        <f>StockValueR!AF278</f>
        <v>319.32261979037133</v>
      </c>
      <c r="AG277" s="429">
        <f>StockValueR!AG278</f>
        <v>304.21487897209545</v>
      </c>
      <c r="AH277" s="429">
        <f>StockValueR!AH278</f>
        <v>289.12041418742859</v>
      </c>
      <c r="AI277" s="429">
        <f>StockValueR!AI278</f>
        <v>274.03991010295567</v>
      </c>
      <c r="AJ277" s="429">
        <f>StockValueR!AJ278</f>
        <v>258.97412754848455</v>
      </c>
      <c r="AK277" s="429">
        <f>StockValueR!AK278</f>
        <v>243.923917191691</v>
      </c>
      <c r="AL277" s="429">
        <f>StockValueR!AL278</f>
        <v>228.89023674278968</v>
      </c>
      <c r="AM277" s="429">
        <f>StockValueR!AM278</f>
        <v>561.89525630222602</v>
      </c>
      <c r="AN277" s="429">
        <f>StockValueR!AN278</f>
        <v>561.89525630222602</v>
      </c>
      <c r="AO277" s="429">
        <f>StockValueR!AO278</f>
        <v>561.89525630222602</v>
      </c>
      <c r="AP277" s="429">
        <f>StockValueR!AP278</f>
        <v>561.89525630222602</v>
      </c>
      <c r="AQ277" s="429">
        <f>StockValueR!AQ278</f>
        <v>561.89525630222602</v>
      </c>
      <c r="AR277" s="429">
        <f>StockValueR!AR278</f>
        <v>561.89525630222602</v>
      </c>
      <c r="AS277" s="429">
        <f>StockValueR!AS278</f>
        <v>561.89525630222602</v>
      </c>
      <c r="AT277" s="429">
        <f>StockValueR!AT278</f>
        <v>561.89525630222602</v>
      </c>
      <c r="AU277" s="429">
        <f>StockValueR!AU278</f>
        <v>561.89525630222602</v>
      </c>
      <c r="AV277" s="429">
        <f>StockValueR!AV278</f>
        <v>561.89525630222602</v>
      </c>
      <c r="AW277" s="429">
        <f>StockValueR!AW278</f>
        <v>561.89525630222602</v>
      </c>
      <c r="AX277" s="429">
        <f>StockValueR!AX278</f>
        <v>561.89525630222602</v>
      </c>
      <c r="AY277" s="429">
        <f>StockValueR!AY278</f>
        <v>561.89525630222602</v>
      </c>
      <c r="AZ277" s="429">
        <f>StockValueR!AZ278</f>
        <v>561.89525630222602</v>
      </c>
    </row>
    <row r="278" spans="1:52" x14ac:dyDescent="0.25">
      <c r="A278" s="422"/>
      <c r="B278" s="281"/>
      <c r="C278" s="281"/>
      <c r="D278" s="180"/>
      <c r="E278" s="180" t="str">
        <f>StockValueR!E279</f>
        <v>6 MPH</v>
      </c>
      <c r="F278" s="427"/>
      <c r="G278" s="328"/>
      <c r="I278" s="429">
        <f>StockValueR!I279</f>
        <v>0</v>
      </c>
      <c r="J278" s="429">
        <f>StockValueR!J279</f>
        <v>0</v>
      </c>
      <c r="K278" s="429">
        <f>StockValueR!K279</f>
        <v>675.18671689398275</v>
      </c>
      <c r="L278" s="429">
        <f>StockValueR!L279</f>
        <v>651.9005420826478</v>
      </c>
      <c r="M278" s="429">
        <f>StockValueR!M279</f>
        <v>629.41747243285761</v>
      </c>
      <c r="N278" s="429">
        <f>StockValueR!N279</f>
        <v>607.70981005495355</v>
      </c>
      <c r="O278" s="429">
        <f>StockValueR!O279</f>
        <v>586.75081231785077</v>
      </c>
      <c r="P278" s="429">
        <f>StockValueR!P279</f>
        <v>566.51465890360691</v>
      </c>
      <c r="Q278" s="429">
        <f>StockValueR!Q279</f>
        <v>546.97641999822781</v>
      </c>
      <c r="R278" s="429">
        <f>StockValueR!R279</f>
        <v>528.11202557952538</v>
      </c>
      <c r="S278" s="429">
        <f>StockValueR!S279</f>
        <v>509.89823576419042</v>
      </c>
      <c r="T278" s="429">
        <f>StockValueR!T279</f>
        <v>492.31261217755133</v>
      </c>
      <c r="U278" s="429">
        <f>StockValueR!U279</f>
        <v>475.33349031074556</v>
      </c>
      <c r="V278" s="429">
        <f>StockValueR!V279</f>
        <v>458.93995283125156</v>
      </c>
      <c r="W278" s="429">
        <f>StockValueR!W279</f>
        <v>443.1118038139</v>
      </c>
      <c r="X278" s="429">
        <f>StockValueR!X279</f>
        <v>427.82954386061863</v>
      </c>
      <c r="Y278" s="429">
        <f>StockValueR!Y279</f>
        <v>413.07434607826008</v>
      </c>
      <c r="Z278" s="429">
        <f>StockValueR!Z279</f>
        <v>398.32842563439453</v>
      </c>
      <c r="AA278" s="429">
        <f>StockValueR!AA279</f>
        <v>383.59211787516881</v>
      </c>
      <c r="AB278" s="429">
        <f>StockValueR!AB279</f>
        <v>368.8657837105161</v>
      </c>
      <c r="AC278" s="429">
        <f>StockValueR!AC279</f>
        <v>354.14981268356343</v>
      </c>
      <c r="AD278" s="429">
        <f>StockValueR!AD279</f>
        <v>339.44462655619668</v>
      </c>
      <c r="AE278" s="429">
        <f>StockValueR!AE279</f>
        <v>324.75068352489683</v>
      </c>
      <c r="AF278" s="429">
        <f>StockValueR!AF279</f>
        <v>310.06848321285196</v>
      </c>
      <c r="AG278" s="429">
        <f>StockValueR!AG279</f>
        <v>295.39857262721625</v>
      </c>
      <c r="AH278" s="429">
        <f>StockValueR!AH279</f>
        <v>280.74155332879013</v>
      </c>
      <c r="AI278" s="429">
        <f>StockValueR!AI279</f>
        <v>266.09809014216268</v>
      </c>
      <c r="AJ278" s="429">
        <f>StockValueR!AJ279</f>
        <v>251.4689218478959</v>
      </c>
      <c r="AK278" s="429">
        <f>StockValueR!AK279</f>
        <v>236.85487446087129</v>
      </c>
      <c r="AL278" s="429">
        <f>StockValueR!AL279</f>
        <v>222.25687793636044</v>
      </c>
      <c r="AM278" s="429">
        <f>StockValueR!AM279</f>
        <v>545.61123781492108</v>
      </c>
      <c r="AN278" s="429">
        <f>StockValueR!AN279</f>
        <v>545.61123781492108</v>
      </c>
      <c r="AO278" s="429">
        <f>StockValueR!AO279</f>
        <v>545.61123781492108</v>
      </c>
      <c r="AP278" s="429">
        <f>StockValueR!AP279</f>
        <v>545.61123781492108</v>
      </c>
      <c r="AQ278" s="429">
        <f>StockValueR!AQ279</f>
        <v>545.61123781492108</v>
      </c>
      <c r="AR278" s="429">
        <f>StockValueR!AR279</f>
        <v>545.61123781492108</v>
      </c>
      <c r="AS278" s="429">
        <f>StockValueR!AS279</f>
        <v>545.61123781492108</v>
      </c>
      <c r="AT278" s="429">
        <f>StockValueR!AT279</f>
        <v>545.61123781492108</v>
      </c>
      <c r="AU278" s="429">
        <f>StockValueR!AU279</f>
        <v>545.61123781492108</v>
      </c>
      <c r="AV278" s="429">
        <f>StockValueR!AV279</f>
        <v>545.61123781492108</v>
      </c>
      <c r="AW278" s="429">
        <f>StockValueR!AW279</f>
        <v>545.61123781492108</v>
      </c>
      <c r="AX278" s="429">
        <f>StockValueR!AX279</f>
        <v>545.61123781492108</v>
      </c>
      <c r="AY278" s="429">
        <f>StockValueR!AY279</f>
        <v>545.61123781492108</v>
      </c>
      <c r="AZ278" s="429">
        <f>StockValueR!AZ279</f>
        <v>545.61123781492108</v>
      </c>
    </row>
    <row r="279" spans="1:52" x14ac:dyDescent="0.25">
      <c r="A279" s="422"/>
      <c r="B279" s="281"/>
      <c r="C279" s="281"/>
      <c r="D279" s="281"/>
      <c r="E279" s="180" t="str">
        <f>StockValueR!E280</f>
        <v>7 MPH</v>
      </c>
      <c r="F279" s="427"/>
      <c r="G279" s="328"/>
      <c r="I279" s="429">
        <f>StockValueR!I280</f>
        <v>0</v>
      </c>
      <c r="J279" s="429">
        <f>StockValueR!J280</f>
        <v>0</v>
      </c>
      <c r="K279" s="429">
        <f>StockValueR!K280</f>
        <v>655.61945260946175</v>
      </c>
      <c r="L279" s="429">
        <f>StockValueR!L280</f>
        <v>633.00812332649423</v>
      </c>
      <c r="M279" s="429">
        <f>StockValueR!M280</f>
        <v>611.1766247973394</v>
      </c>
      <c r="N279" s="429">
        <f>StockValueR!N280</f>
        <v>590.09806183167132</v>
      </c>
      <c r="O279" s="429">
        <f>StockValueR!O280</f>
        <v>569.74646681384479</v>
      </c>
      <c r="P279" s="429">
        <f>StockValueR!P280</f>
        <v>550.09676771223928</v>
      </c>
      <c r="Q279" s="429">
        <f>StockValueR!Q280</f>
        <v>531.12475719191252</v>
      </c>
      <c r="R279" s="429">
        <f>StockValueR!R280</f>
        <v>512.80706279251183</v>
      </c>
      <c r="S279" s="429">
        <f>StockValueR!S280</f>
        <v>495.12111813470432</v>
      </c>
      <c r="T279" s="429">
        <f>StockValueR!T280</f>
        <v>478.0451351196553</v>
      </c>
      <c r="U279" s="429">
        <f>StockValueR!U280</f>
        <v>461.55807708730299</v>
      </c>
      <c r="V279" s="429">
        <f>StockValueR!V280</f>
        <v>445.63963290036531</v>
      </c>
      <c r="W279" s="429">
        <f>StockValueR!W280</f>
        <v>430.27019192214999</v>
      </c>
      <c r="X279" s="429">
        <f>StockValueR!X280</f>
        <v>415.43081985734227</v>
      </c>
      <c r="Y279" s="429">
        <f>StockValueR!Y280</f>
        <v>401.10323542600747</v>
      </c>
      <c r="Z279" s="429">
        <f>StockValueR!Z280</f>
        <v>386.78465947104269</v>
      </c>
      <c r="AA279" s="429">
        <f>StockValueR!AA280</f>
        <v>372.47541762008791</v>
      </c>
      <c r="AB279" s="429">
        <f>StockValueR!AB280</f>
        <v>358.1758603237177</v>
      </c>
      <c r="AC279" s="429">
        <f>StockValueR!AC280</f>
        <v>343.88636583589539</v>
      </c>
      <c r="AD279" s="429">
        <f>StockValueR!AD280</f>
        <v>329.60734369562681</v>
      </c>
      <c r="AE279" s="429">
        <f>StockValueR!AE280</f>
        <v>315.33923882061919</v>
      </c>
      <c r="AF279" s="429">
        <f>StockValueR!AF280</f>
        <v>301.08253635471925</v>
      </c>
      <c r="AG279" s="429">
        <f>StockValueR!AG280</f>
        <v>286.83776745252766</v>
      </c>
      <c r="AH279" s="429">
        <f>StockValueR!AH280</f>
        <v>272.60551624129818</v>
      </c>
      <c r="AI279" s="429">
        <f>StockValueR!AI280</f>
        <v>258.38642827865544</v>
      </c>
      <c r="AJ279" s="429">
        <f>StockValueR!AJ280</f>
        <v>244.18122093491428</v>
      </c>
      <c r="AK279" s="429">
        <f>StockValueR!AK280</f>
        <v>229.9906962866128</v>
      </c>
      <c r="AL279" s="429">
        <f>StockValueR!AL280</f>
        <v>215.81575733843232</v>
      </c>
      <c r="AM279" s="429">
        <f>StockValueR!AM280</f>
        <v>529.79913870248322</v>
      </c>
      <c r="AN279" s="429">
        <f>StockValueR!AN280</f>
        <v>529.79913870248322</v>
      </c>
      <c r="AO279" s="429">
        <f>StockValueR!AO280</f>
        <v>529.79913870248322</v>
      </c>
      <c r="AP279" s="429">
        <f>StockValueR!AP280</f>
        <v>529.79913870248322</v>
      </c>
      <c r="AQ279" s="429">
        <f>StockValueR!AQ280</f>
        <v>529.79913870248322</v>
      </c>
      <c r="AR279" s="429">
        <f>StockValueR!AR280</f>
        <v>529.79913870248322</v>
      </c>
      <c r="AS279" s="429">
        <f>StockValueR!AS280</f>
        <v>529.79913870248322</v>
      </c>
      <c r="AT279" s="429">
        <f>StockValueR!AT280</f>
        <v>529.79913870248322</v>
      </c>
      <c r="AU279" s="429">
        <f>StockValueR!AU280</f>
        <v>529.79913870248322</v>
      </c>
      <c r="AV279" s="429">
        <f>StockValueR!AV280</f>
        <v>529.79913870248322</v>
      </c>
      <c r="AW279" s="429">
        <f>StockValueR!AW280</f>
        <v>529.79913870248322</v>
      </c>
      <c r="AX279" s="429">
        <f>StockValueR!AX280</f>
        <v>529.79913870248322</v>
      </c>
      <c r="AY279" s="429">
        <f>StockValueR!AY280</f>
        <v>529.79913870248322</v>
      </c>
      <c r="AZ279" s="429">
        <f>StockValueR!AZ280</f>
        <v>529.79913870248322</v>
      </c>
    </row>
    <row r="280" spans="1:52" x14ac:dyDescent="0.25">
      <c r="A280" s="422"/>
      <c r="B280" s="281"/>
      <c r="C280" s="281"/>
      <c r="D280" s="281"/>
      <c r="E280" s="180" t="str">
        <f>StockValueR!E281</f>
        <v>8 MPH</v>
      </c>
      <c r="F280" s="427"/>
      <c r="G280" s="328"/>
      <c r="I280" s="429">
        <f>StockValueR!I281</f>
        <v>0</v>
      </c>
      <c r="J280" s="429">
        <f>StockValueR!J281</f>
        <v>0</v>
      </c>
      <c r="K280" s="429">
        <f>StockValueR!K281</f>
        <v>636.61925788066549</v>
      </c>
      <c r="L280" s="429">
        <f>StockValueR!L281</f>
        <v>614.66321674960273</v>
      </c>
      <c r="M280" s="429">
        <f>StockValueR!M281</f>
        <v>593.46440646913311</v>
      </c>
      <c r="N280" s="429">
        <f>StockValueR!N281</f>
        <v>572.99671128561647</v>
      </c>
      <c r="O280" s="429">
        <f>StockValueR!O281</f>
        <v>553.23491613849421</v>
      </c>
      <c r="P280" s="429">
        <f>StockValueR!P281</f>
        <v>534.15467559673891</v>
      </c>
      <c r="Q280" s="429">
        <f>StockValueR!Q281</f>
        <v>515.73248386663909</v>
      </c>
      <c r="R280" s="429">
        <f>StockValueR!R281</f>
        <v>497.94564583397056</v>
      </c>
      <c r="S280" s="429">
        <f>StockValueR!S281</f>
        <v>480.77224910487928</v>
      </c>
      <c r="T280" s="429">
        <f>StockValueR!T281</f>
        <v>464.19113701103345</v>
      </c>
      <c r="U280" s="429">
        <f>StockValueR!U281</f>
        <v>448.18188254578524</v>
      </c>
      <c r="V280" s="429">
        <f>StockValueR!V281</f>
        <v>432.72476319923703</v>
      </c>
      <c r="W280" s="429">
        <f>StockValueR!W281</f>
        <v>417.80073666120734</v>
      </c>
      <c r="X280" s="429">
        <f>StockValueR!X281</f>
        <v>403.39141736216516</v>
      </c>
      <c r="Y280" s="429">
        <f>StockValueR!Y281</f>
        <v>389.47905382323239</v>
      </c>
      <c r="Z280" s="429">
        <f>StockValueR!Z281</f>
        <v>375.57543769031162</v>
      </c>
      <c r="AA280" s="429">
        <f>StockValueR!AA281</f>
        <v>361.68088515418339</v>
      </c>
      <c r="AB280" s="429">
        <f>StockValueR!AB281</f>
        <v>347.79573650918132</v>
      </c>
      <c r="AC280" s="429">
        <f>StockValueR!AC281</f>
        <v>333.92035904727101</v>
      </c>
      <c r="AD280" s="429">
        <f>StockValueR!AD281</f>
        <v>320.05515043880365</v>
      </c>
      <c r="AE280" s="429">
        <f>StockValueR!AE281</f>
        <v>306.20054270753855</v>
      </c>
      <c r="AF280" s="429">
        <f>StockValueR!AF281</f>
        <v>292.35700693759986</v>
      </c>
      <c r="AG280" s="429">
        <f>StockValueR!AG281</f>
        <v>278.52505889045017</v>
      </c>
      <c r="AH280" s="429">
        <f>StockValueR!AH281</f>
        <v>264.70526576502982</v>
      </c>
      <c r="AI280" s="429">
        <f>StockValueR!AI281</f>
        <v>250.89825441036569</v>
      </c>
      <c r="AJ280" s="429">
        <f>StockValueR!AJ281</f>
        <v>237.1047214070056</v>
      </c>
      <c r="AK280" s="429">
        <f>StockValueR!AK281</f>
        <v>223.32544558689</v>
      </c>
      <c r="AL280" s="429">
        <f>StockValueR!AL281</f>
        <v>209.56130378515212</v>
      </c>
      <c r="AM280" s="429">
        <f>StockValueR!AM281</f>
        <v>514.44528249454061</v>
      </c>
      <c r="AN280" s="429">
        <f>StockValueR!AN281</f>
        <v>514.44528249454061</v>
      </c>
      <c r="AO280" s="429">
        <f>StockValueR!AO281</f>
        <v>514.44528249454061</v>
      </c>
      <c r="AP280" s="429">
        <f>StockValueR!AP281</f>
        <v>514.44528249454061</v>
      </c>
      <c r="AQ280" s="429">
        <f>StockValueR!AQ281</f>
        <v>514.44528249454061</v>
      </c>
      <c r="AR280" s="429">
        <f>StockValueR!AR281</f>
        <v>514.44528249454061</v>
      </c>
      <c r="AS280" s="429">
        <f>StockValueR!AS281</f>
        <v>514.44528249454061</v>
      </c>
      <c r="AT280" s="429">
        <f>StockValueR!AT281</f>
        <v>514.44528249454061</v>
      </c>
      <c r="AU280" s="429">
        <f>StockValueR!AU281</f>
        <v>514.44528249454061</v>
      </c>
      <c r="AV280" s="429">
        <f>StockValueR!AV281</f>
        <v>514.44528249454061</v>
      </c>
      <c r="AW280" s="429">
        <f>StockValueR!AW281</f>
        <v>514.44528249454061</v>
      </c>
      <c r="AX280" s="429">
        <f>StockValueR!AX281</f>
        <v>514.44528249454061</v>
      </c>
      <c r="AY280" s="429">
        <f>StockValueR!AY281</f>
        <v>514.44528249454061</v>
      </c>
      <c r="AZ280" s="429">
        <f>StockValueR!AZ281</f>
        <v>514.44528249454061</v>
      </c>
    </row>
    <row r="281" spans="1:52" x14ac:dyDescent="0.25">
      <c r="A281" s="422"/>
      <c r="B281" s="281"/>
      <c r="C281" s="281"/>
      <c r="D281" s="281"/>
      <c r="E281" s="180" t="str">
        <f>StockValueR!E282</f>
        <v>9 MPH</v>
      </c>
      <c r="F281" s="427"/>
      <c r="G281" s="328"/>
      <c r="I281" s="429">
        <f>StockValueR!I282</f>
        <v>0</v>
      </c>
      <c r="J281" s="429">
        <f>StockValueR!J282</f>
        <v>0</v>
      </c>
      <c r="K281" s="429">
        <f>StockValueR!K282</f>
        <v>618.16969873520236</v>
      </c>
      <c r="L281" s="429">
        <f>StockValueR!L282</f>
        <v>596.84995516258334</v>
      </c>
      <c r="M281" s="429">
        <f>StockValueR!M282</f>
        <v>576.2654974943564</v>
      </c>
      <c r="N281" s="429">
        <f>StockValueR!N282</f>
        <v>556.39096682508443</v>
      </c>
      <c r="O281" s="429">
        <f>StockValueR!O282</f>
        <v>537.20187883985534</v>
      </c>
      <c r="P281" s="429">
        <f>StockValueR!P282</f>
        <v>518.67459365096931</v>
      </c>
      <c r="Q281" s="429">
        <f>StockValueR!Q282</f>
        <v>500.78628667491392</v>
      </c>
      <c r="R281" s="429">
        <f>StockValueR!R282</f>
        <v>483.51492051374822</v>
      </c>
      <c r="S281" s="429">
        <f>StockValueR!S282</f>
        <v>466.83921780625576</v>
      </c>
      <c r="T281" s="429">
        <f>StockValueR!T282</f>
        <v>450.73863501542121</v>
      </c>
      <c r="U281" s="429">
        <f>StockValueR!U282</f>
        <v>435.19333711993596</v>
      </c>
      <c r="V281" s="429">
        <f>StockValueR!V282</f>
        <v>420.18417317855722</v>
      </c>
      <c r="W281" s="429">
        <f>StockValueR!W282</f>
        <v>405.6926527372147</v>
      </c>
      <c r="X281" s="429">
        <f>StockValueR!X282</f>
        <v>391.70092304980091</v>
      </c>
      <c r="Y281" s="429">
        <f>StockValueR!Y282</f>
        <v>378.19174708458246</v>
      </c>
      <c r="Z281" s="429">
        <f>StockValueR!Z282</f>
        <v>364.69106502097355</v>
      </c>
      <c r="AA281" s="429">
        <f>StockValueR!AA282</f>
        <v>351.19918388638041</v>
      </c>
      <c r="AB281" s="429">
        <f>StockValueR!AB282</f>
        <v>337.7164341132289</v>
      </c>
      <c r="AC281" s="429">
        <f>StockValueR!AC282</f>
        <v>324.24317234917123</v>
      </c>
      <c r="AD281" s="429">
        <f>StockValueR!AD282</f>
        <v>310.77978473986389</v>
      </c>
      <c r="AE281" s="429">
        <f>StockValueR!AE282</f>
        <v>297.32669078879155</v>
      </c>
      <c r="AF281" s="429">
        <f>StockValueR!AF282</f>
        <v>283.88434792781396</v>
      </c>
      <c r="AG281" s="429">
        <f>StockValueR!AG282</f>
        <v>270.45325697135678</v>
      </c>
      <c r="AH281" s="429">
        <f>StockValueR!AH282</f>
        <v>257.03396868063828</v>
      </c>
      <c r="AI281" s="429">
        <f>StockValueR!AI282</f>
        <v>243.62709173827261</v>
      </c>
      <c r="AJ281" s="429">
        <f>StockValueR!AJ282</f>
        <v>230.23330253753886</v>
      </c>
      <c r="AK281" s="429">
        <f>StockValueR!AK282</f>
        <v>216.85335733942046</v>
      </c>
      <c r="AL281" s="429">
        <f>StockValueR!AL282</f>
        <v>203.48810756790971</v>
      </c>
      <c r="AM281" s="429">
        <f>StockValueR!AM282</f>
        <v>499.5363890719878</v>
      </c>
      <c r="AN281" s="429">
        <f>StockValueR!AN282</f>
        <v>499.5363890719878</v>
      </c>
      <c r="AO281" s="429">
        <f>StockValueR!AO282</f>
        <v>499.5363890719878</v>
      </c>
      <c r="AP281" s="429">
        <f>StockValueR!AP282</f>
        <v>499.5363890719878</v>
      </c>
      <c r="AQ281" s="429">
        <f>StockValueR!AQ282</f>
        <v>499.5363890719878</v>
      </c>
      <c r="AR281" s="429">
        <f>StockValueR!AR282</f>
        <v>499.5363890719878</v>
      </c>
      <c r="AS281" s="429">
        <f>StockValueR!AS282</f>
        <v>499.5363890719878</v>
      </c>
      <c r="AT281" s="429">
        <f>StockValueR!AT282</f>
        <v>499.5363890719878</v>
      </c>
      <c r="AU281" s="429">
        <f>StockValueR!AU282</f>
        <v>499.5363890719878</v>
      </c>
      <c r="AV281" s="429">
        <f>StockValueR!AV282</f>
        <v>499.5363890719878</v>
      </c>
      <c r="AW281" s="429">
        <f>StockValueR!AW282</f>
        <v>499.5363890719878</v>
      </c>
      <c r="AX281" s="429">
        <f>StockValueR!AX282</f>
        <v>499.5363890719878</v>
      </c>
      <c r="AY281" s="429">
        <f>StockValueR!AY282</f>
        <v>499.5363890719878</v>
      </c>
      <c r="AZ281" s="429">
        <f>StockValueR!AZ282</f>
        <v>499.5363890719878</v>
      </c>
    </row>
    <row r="282" spans="1:52" x14ac:dyDescent="0.25">
      <c r="A282" s="422"/>
      <c r="B282" s="281"/>
      <c r="C282" s="281"/>
      <c r="D282" s="281"/>
      <c r="E282" s="180" t="str">
        <f>StockValueR!E283</f>
        <v>10 MPH</v>
      </c>
      <c r="F282" s="427"/>
      <c r="G282" s="328"/>
      <c r="I282" s="429">
        <f>StockValueR!I283</f>
        <v>0</v>
      </c>
      <c r="J282" s="429">
        <f>StockValueR!J283</f>
        <v>0</v>
      </c>
      <c r="K282" s="429">
        <f>StockValueR!K283</f>
        <v>565.05807582289003</v>
      </c>
      <c r="L282" s="429">
        <f>StockValueR!L283</f>
        <v>545.57007227818394</v>
      </c>
      <c r="M282" s="429">
        <f>StockValueR!M283</f>
        <v>526.7541806780871</v>
      </c>
      <c r="N282" s="429">
        <f>StockValueR!N283</f>
        <v>508.58722089206174</v>
      </c>
      <c r="O282" s="429">
        <f>StockValueR!O283</f>
        <v>491.04681223742409</v>
      </c>
      <c r="P282" s="429">
        <f>StockValueR!P283</f>
        <v>474.11134590758974</v>
      </c>
      <c r="Q282" s="429">
        <f>StockValueR!Q283</f>
        <v>457.75995835122734</v>
      </c>
      <c r="R282" s="429">
        <f>StockValueR!R283</f>
        <v>441.97250556952542</v>
      </c>
      <c r="S282" s="429">
        <f>StockValueR!S283</f>
        <v>426.72953829990763</v>
      </c>
      <c r="T282" s="429">
        <f>StockValueR!T283</f>
        <v>412.01227805562445</v>
      </c>
      <c r="U282" s="429">
        <f>StockValueR!U283</f>
        <v>397.80259399170336</v>
      </c>
      <c r="V282" s="429">
        <f>StockValueR!V283</f>
        <v>384.0829805687577</v>
      </c>
      <c r="W282" s="429">
        <f>StockValueR!W283</f>
        <v>370.83653598713687</v>
      </c>
      <c r="X282" s="429">
        <f>StockValueR!X283</f>
        <v>358.04694136485062</v>
      </c>
      <c r="Y282" s="429">
        <f>StockValueR!Y283</f>
        <v>345.69844063361529</v>
      </c>
      <c r="Z282" s="429">
        <f>StockValueR!Z283</f>
        <v>333.35770402881565</v>
      </c>
      <c r="AA282" s="429">
        <f>StockValueR!AA283</f>
        <v>321.02501219881702</v>
      </c>
      <c r="AB282" s="429">
        <f>StockValueR!AB283</f>
        <v>308.70066718610235</v>
      </c>
      <c r="AC282" s="429">
        <f>StockValueR!AC283</f>
        <v>296.38499499603324</v>
      </c>
      <c r="AD282" s="429">
        <f>StockValueR!AD283</f>
        <v>284.07834859757924</v>
      </c>
      <c r="AE282" s="429">
        <f>StockValueR!AE283</f>
        <v>271.78111145151559</v>
      </c>
      <c r="AF282" s="429">
        <f>StockValueR!AF283</f>
        <v>259.49370168827971</v>
      </c>
      <c r="AG282" s="429">
        <f>StockValueR!AG283</f>
        <v>247.21657709355114</v>
      </c>
      <c r="AH282" s="429">
        <f>StockValueR!AH283</f>
        <v>234.95024110849639</v>
      </c>
      <c r="AI282" s="429">
        <f>StockValueR!AI283</f>
        <v>222.69525011921382</v>
      </c>
      <c r="AJ282" s="429">
        <f>StockValueR!AJ283</f>
        <v>210.45222240493257</v>
      </c>
      <c r="AK282" s="429">
        <f>StockValueR!AK283</f>
        <v>198.22184925054884</v>
      </c>
      <c r="AL282" s="429">
        <f>StockValueR!AL283</f>
        <v>186.00490892779581</v>
      </c>
      <c r="AM282" s="429">
        <f>StockValueR!AM283</f>
        <v>457.85520959128303</v>
      </c>
      <c r="AN282" s="429">
        <f>StockValueR!AN283</f>
        <v>457.85520959128303</v>
      </c>
      <c r="AO282" s="429">
        <f>StockValueR!AO283</f>
        <v>457.85520959128303</v>
      </c>
      <c r="AP282" s="429">
        <f>StockValueR!AP283</f>
        <v>457.85520959128303</v>
      </c>
      <c r="AQ282" s="429">
        <f>StockValueR!AQ283</f>
        <v>457.85520959128303</v>
      </c>
      <c r="AR282" s="429">
        <f>StockValueR!AR283</f>
        <v>457.85520959128303</v>
      </c>
      <c r="AS282" s="429">
        <f>StockValueR!AS283</f>
        <v>457.85520959128303</v>
      </c>
      <c r="AT282" s="429">
        <f>StockValueR!AT283</f>
        <v>457.85520959128303</v>
      </c>
      <c r="AU282" s="429">
        <f>StockValueR!AU283</f>
        <v>457.85520959128303</v>
      </c>
      <c r="AV282" s="429">
        <f>StockValueR!AV283</f>
        <v>457.85520959128303</v>
      </c>
      <c r="AW282" s="429">
        <f>StockValueR!AW283</f>
        <v>457.85520959128303</v>
      </c>
      <c r="AX282" s="429">
        <f>StockValueR!AX283</f>
        <v>457.85520959128303</v>
      </c>
      <c r="AY282" s="429">
        <f>StockValueR!AY283</f>
        <v>457.85520959128303</v>
      </c>
      <c r="AZ282" s="429">
        <f>StockValueR!AZ283</f>
        <v>457.85520959128303</v>
      </c>
    </row>
    <row r="283" spans="1:52" x14ac:dyDescent="0.25">
      <c r="A283" s="422"/>
      <c r="B283" s="281"/>
      <c r="C283" s="281"/>
      <c r="D283" s="281"/>
      <c r="E283" s="180" t="str">
        <f>StockValueR!E284</f>
        <v>11 MPH</v>
      </c>
      <c r="F283" s="427"/>
      <c r="G283" s="328"/>
      <c r="I283" s="429">
        <f>StockValueR!I284</f>
        <v>0</v>
      </c>
      <c r="J283" s="429">
        <f>StockValueR!J284</f>
        <v>0</v>
      </c>
      <c r="K283" s="429">
        <f>StockValueR!K284</f>
        <v>548.68239717122378</v>
      </c>
      <c r="L283" s="429">
        <f>StockValueR!L284</f>
        <v>529.75916616453674</v>
      </c>
      <c r="M283" s="429">
        <f>StockValueR!M284</f>
        <v>511.48856894668381</v>
      </c>
      <c r="N283" s="429">
        <f>StockValueR!N284</f>
        <v>493.84809715943709</v>
      </c>
      <c r="O283" s="429">
        <f>StockValueR!O284</f>
        <v>476.81601872400557</v>
      </c>
      <c r="P283" s="429">
        <f>StockValueR!P284</f>
        <v>460.37135106832449</v>
      </c>
      <c r="Q283" s="429">
        <f>StockValueR!Q284</f>
        <v>444.49383527769504</v>
      </c>
      <c r="R283" s="429">
        <f>StockValueR!R284</f>
        <v>429.16391113692976</v>
      </c>
      <c r="S283" s="429">
        <f>StockValueR!S284</f>
        <v>414.36269303325673</v>
      </c>
      <c r="T283" s="429">
        <f>StockValueR!T284</f>
        <v>400.07194669029661</v>
      </c>
      <c r="U283" s="429">
        <f>StockValueR!U284</f>
        <v>386.27406670444947</v>
      </c>
      <c r="V283" s="429">
        <f>StockValueR!V284</f>
        <v>372.95205485601815</v>
      </c>
      <c r="W283" s="429">
        <f>StockValueR!W284</f>
        <v>360.08949916834831</v>
      </c>
      <c r="X283" s="429">
        <f>StockValueR!X284</f>
        <v>347.6705536891871</v>
      </c>
      <c r="Y283" s="429">
        <f>StockValueR!Y284</f>
        <v>335.67991896935263</v>
      </c>
      <c r="Z283" s="429">
        <f>StockValueR!Z284</f>
        <v>323.69682336750787</v>
      </c>
      <c r="AA283" s="429">
        <f>StockValueR!AA284</f>
        <v>311.72153939868173</v>
      </c>
      <c r="AB283" s="429">
        <f>StockValueR!AB284</f>
        <v>299.75436035200789</v>
      </c>
      <c r="AC283" s="429">
        <f>StockValueR!AC284</f>
        <v>287.79560278504215</v>
      </c>
      <c r="AD283" s="429">
        <f>StockValueR!AD284</f>
        <v>275.84560943752859</v>
      </c>
      <c r="AE283" s="429">
        <f>StockValueR!AE284</f>
        <v>263.90475265734858</v>
      </c>
      <c r="AF283" s="429">
        <f>StockValueR!AF284</f>
        <v>251.97343845730074</v>
      </c>
      <c r="AG283" s="429">
        <f>StockValueR!AG284</f>
        <v>240.05211135619609</v>
      </c>
      <c r="AH283" s="429">
        <f>StockValueR!AH284</f>
        <v>228.1412602052128</v>
      </c>
      <c r="AI283" s="429">
        <f>StockValueR!AI284</f>
        <v>216.24142526608898</v>
      </c>
      <c r="AJ283" s="429">
        <f>StockValueR!AJ284</f>
        <v>204.35320689999824</v>
      </c>
      <c r="AK283" s="429">
        <f>StockValueR!AK284</f>
        <v>192.47727635803889</v>
      </c>
      <c r="AL283" s="429">
        <f>StockValueR!AL284</f>
        <v>180.61438935722208</v>
      </c>
      <c r="AM283" s="429">
        <f>StockValueR!AM284</f>
        <v>444.58632608698252</v>
      </c>
      <c r="AN283" s="429">
        <f>StockValueR!AN284</f>
        <v>444.58632608698252</v>
      </c>
      <c r="AO283" s="429">
        <f>StockValueR!AO284</f>
        <v>444.58632608698252</v>
      </c>
      <c r="AP283" s="429">
        <f>StockValueR!AP284</f>
        <v>444.58632608698252</v>
      </c>
      <c r="AQ283" s="429">
        <f>StockValueR!AQ284</f>
        <v>444.58632608698252</v>
      </c>
      <c r="AR283" s="429">
        <f>StockValueR!AR284</f>
        <v>444.58632608698252</v>
      </c>
      <c r="AS283" s="429">
        <f>StockValueR!AS284</f>
        <v>444.58632608698252</v>
      </c>
      <c r="AT283" s="429">
        <f>StockValueR!AT284</f>
        <v>444.58632608698252</v>
      </c>
      <c r="AU283" s="429">
        <f>StockValueR!AU284</f>
        <v>444.58632608698252</v>
      </c>
      <c r="AV283" s="429">
        <f>StockValueR!AV284</f>
        <v>444.58632608698252</v>
      </c>
      <c r="AW283" s="429">
        <f>StockValueR!AW284</f>
        <v>444.58632608698252</v>
      </c>
      <c r="AX283" s="429">
        <f>StockValueR!AX284</f>
        <v>444.58632608698252</v>
      </c>
      <c r="AY283" s="429">
        <f>StockValueR!AY284</f>
        <v>444.58632608698252</v>
      </c>
      <c r="AZ283" s="429">
        <f>StockValueR!AZ284</f>
        <v>444.58632608698252</v>
      </c>
    </row>
    <row r="284" spans="1:52" x14ac:dyDescent="0.25">
      <c r="A284" s="422"/>
      <c r="B284" s="281"/>
      <c r="C284" s="281"/>
      <c r="D284" s="281"/>
      <c r="E284" s="180" t="str">
        <f>StockValueR!E285</f>
        <v>12 MPH</v>
      </c>
      <c r="F284" s="427"/>
      <c r="G284" s="328"/>
      <c r="I284" s="429">
        <f>StockValueR!I285</f>
        <v>0</v>
      </c>
      <c r="J284" s="429">
        <f>StockValueR!J285</f>
        <v>0</v>
      </c>
      <c r="K284" s="429">
        <f>StockValueR!K285</f>
        <v>532.78129425394047</v>
      </c>
      <c r="L284" s="429">
        <f>StockValueR!L285</f>
        <v>514.40646838165571</v>
      </c>
      <c r="M284" s="429">
        <f>StockValueR!M285</f>
        <v>496.66536262957447</v>
      </c>
      <c r="N284" s="429">
        <f>StockValueR!N285</f>
        <v>479.53612094346568</v>
      </c>
      <c r="O284" s="429">
        <f>StockValueR!O285</f>
        <v>462.997641051551</v>
      </c>
      <c r="P284" s="429">
        <f>StockValueR!P285</f>
        <v>447.02954846768125</v>
      </c>
      <c r="Q284" s="429">
        <f>StockValueR!Q285</f>
        <v>431.61217139110425</v>
      </c>
      <c r="R284" s="429">
        <f>StockValueR!R285</f>
        <v>416.72651647190179</v>
      </c>
      <c r="S284" s="429">
        <f>StockValueR!S285</f>
        <v>402.35424541224012</v>
      </c>
      <c r="T284" s="429">
        <f>StockValueR!T285</f>
        <v>388.47765237460879</v>
      </c>
      <c r="U284" s="429">
        <f>StockValueR!U285</f>
        <v>375.07964216921465</v>
      </c>
      <c r="V284" s="429">
        <f>StockValueR!V285</f>
        <v>362.14370919366007</v>
      </c>
      <c r="W284" s="429">
        <f>StockValueR!W285</f>
        <v>349.65391709896022</v>
      </c>
      <c r="X284" s="429">
        <f>StockValueR!X285</f>
        <v>337.59487915684844</v>
      </c>
      <c r="Y284" s="429">
        <f>StockValueR!Y285</f>
        <v>325.95173930418412</v>
      </c>
      <c r="Z284" s="429">
        <f>StockValueR!Z285</f>
        <v>314.31592008192609</v>
      </c>
      <c r="AA284" s="429">
        <f>StockValueR!AA285</f>
        <v>302.68768610747509</v>
      </c>
      <c r="AB284" s="429">
        <f>StockValueR!AB285</f>
        <v>291.06732217029224</v>
      </c>
      <c r="AC284" s="429">
        <f>StockValueR!AC285</f>
        <v>279.45513565392974</v>
      </c>
      <c r="AD284" s="429">
        <f>StockValueR!AD285</f>
        <v>267.85145936535469</v>
      </c>
      <c r="AE284" s="429">
        <f>StockValueR!AE285</f>
        <v>256.25665486161199</v>
      </c>
      <c r="AF284" s="429">
        <f>StockValueR!AF285</f>
        <v>244.67111638903697</v>
      </c>
      <c r="AG284" s="429">
        <f>StockValueR!AG285</f>
        <v>233.09527558405293</v>
      </c>
      <c r="AH284" s="429">
        <f>StockValueR!AH285</f>
        <v>221.52960713067517</v>
      </c>
      <c r="AI284" s="429">
        <f>StockValueR!AI285</f>
        <v>209.97463563357397</v>
      </c>
      <c r="AJ284" s="429">
        <f>StockValueR!AJ285</f>
        <v>198.43094405514205</v>
      </c>
      <c r="AK284" s="429">
        <f>StockValueR!AK285</f>
        <v>186.89918419326975</v>
      </c>
      <c r="AL284" s="429">
        <f>StockValueR!AL285</f>
        <v>175.38008986389383</v>
      </c>
      <c r="AM284" s="429">
        <f>StockValueR!AM285</f>
        <v>431.70198176835135</v>
      </c>
      <c r="AN284" s="429">
        <f>StockValueR!AN285</f>
        <v>431.70198176835135</v>
      </c>
      <c r="AO284" s="429">
        <f>StockValueR!AO285</f>
        <v>431.70198176835135</v>
      </c>
      <c r="AP284" s="429">
        <f>StockValueR!AP285</f>
        <v>431.70198176835135</v>
      </c>
      <c r="AQ284" s="429">
        <f>StockValueR!AQ285</f>
        <v>431.70198176835135</v>
      </c>
      <c r="AR284" s="429">
        <f>StockValueR!AR285</f>
        <v>431.70198176835135</v>
      </c>
      <c r="AS284" s="429">
        <f>StockValueR!AS285</f>
        <v>431.70198176835135</v>
      </c>
      <c r="AT284" s="429">
        <f>StockValueR!AT285</f>
        <v>431.70198176835135</v>
      </c>
      <c r="AU284" s="429">
        <f>StockValueR!AU285</f>
        <v>431.70198176835135</v>
      </c>
      <c r="AV284" s="429">
        <f>StockValueR!AV285</f>
        <v>431.70198176835135</v>
      </c>
      <c r="AW284" s="429">
        <f>StockValueR!AW285</f>
        <v>431.70198176835135</v>
      </c>
      <c r="AX284" s="429">
        <f>StockValueR!AX285</f>
        <v>431.70198176835135</v>
      </c>
      <c r="AY284" s="429">
        <f>StockValueR!AY285</f>
        <v>431.70198176835135</v>
      </c>
      <c r="AZ284" s="429">
        <f>StockValueR!AZ285</f>
        <v>431.70198176835135</v>
      </c>
    </row>
    <row r="285" spans="1:52" x14ac:dyDescent="0.25">
      <c r="A285" s="422"/>
      <c r="B285" s="281"/>
      <c r="C285" s="281"/>
      <c r="D285" s="281"/>
      <c r="E285" s="180" t="str">
        <f>StockValueR!E286</f>
        <v>13 MPH</v>
      </c>
      <c r="F285" s="427"/>
      <c r="G285" s="328"/>
      <c r="I285" s="429">
        <f>StockValueR!I286</f>
        <v>0</v>
      </c>
      <c r="J285" s="429">
        <f>StockValueR!J286</f>
        <v>0</v>
      </c>
      <c r="K285" s="429">
        <f>StockValueR!K286</f>
        <v>517.3410136179798</v>
      </c>
      <c r="L285" s="429">
        <f>StockValueR!L286</f>
        <v>499.49869981240016</v>
      </c>
      <c r="M285" s="429">
        <f>StockValueR!M286</f>
        <v>482.2717405864052</v>
      </c>
      <c r="N285" s="429">
        <f>StockValueR!N286</f>
        <v>465.63891328564949</v>
      </c>
      <c r="O285" s="429">
        <f>StockValueR!O286</f>
        <v>449.57972719323078</v>
      </c>
      <c r="P285" s="429">
        <f>StockValueR!P286</f>
        <v>434.07439828626752</v>
      </c>
      <c r="Q285" s="429">
        <f>StockValueR!Q286</f>
        <v>419.10382486308481</v>
      </c>
      <c r="R285" s="429">
        <f>StockValueR!R286</f>
        <v>404.64956401098146</v>
      </c>
      <c r="S285" s="429">
        <f>StockValueR!S286</f>
        <v>390.69380888558891</v>
      </c>
      <c r="T285" s="429">
        <f>StockValueR!T286</f>
        <v>377.21936677383059</v>
      </c>
      <c r="U285" s="429">
        <f>StockValueR!U286</f>
        <v>364.20963791345707</v>
      </c>
      <c r="V285" s="429">
        <f>StockValueR!V286</f>
        <v>351.64859504306321</v>
      </c>
      <c r="W285" s="429">
        <f>StockValueR!W286</f>
        <v>339.52076365739504</v>
      </c>
      <c r="X285" s="429">
        <f>StockValueR!X286</f>
        <v>327.81120294362069</v>
      </c>
      <c r="Y285" s="429">
        <f>StockValueR!Y286</f>
        <v>316.50548737508149</v>
      </c>
      <c r="Z285" s="429">
        <f>StockValueR!Z286</f>
        <v>305.20688028124954</v>
      </c>
      <c r="AA285" s="429">
        <f>StockValueR!AA286</f>
        <v>293.91563861077486</v>
      </c>
      <c r="AB285" s="429">
        <f>StockValueR!AB286</f>
        <v>282.63203889977109</v>
      </c>
      <c r="AC285" s="429">
        <f>StockValueR!AC286</f>
        <v>271.35637962365416</v>
      </c>
      <c r="AD285" s="429">
        <f>StockValueR!AD286</f>
        <v>260.08898394447124</v>
      </c>
      <c r="AE285" s="429">
        <f>StockValueR!AE286</f>
        <v>248.83020294115488</v>
      </c>
      <c r="AF285" s="429">
        <f>StockValueR!AF286</f>
        <v>237.58041943457539</v>
      </c>
      <c r="AG285" s="429">
        <f>StockValueR!AG286</f>
        <v>226.34005255210667</v>
      </c>
      <c r="AH285" s="429">
        <f>StockValueR!AH286</f>
        <v>215.10956322117295</v>
      </c>
      <c r="AI285" s="429">
        <f>StockValueR!AI286</f>
        <v>203.88946084312667</v>
      </c>
      <c r="AJ285" s="429">
        <f>StockValueR!AJ286</f>
        <v>192.68031148580548</v>
      </c>
      <c r="AK285" s="429">
        <f>StockValueR!AK286</f>
        <v>181.48274805765584</v>
      </c>
      <c r="AL285" s="429">
        <f>StockValueR!AL286</f>
        <v>170.29748310824479</v>
      </c>
      <c r="AM285" s="429">
        <f>StockValueR!AM286</f>
        <v>419.19103248861433</v>
      </c>
      <c r="AN285" s="429">
        <f>StockValueR!AN286</f>
        <v>419.19103248861433</v>
      </c>
      <c r="AO285" s="429">
        <f>StockValueR!AO286</f>
        <v>419.19103248861433</v>
      </c>
      <c r="AP285" s="429">
        <f>StockValueR!AP286</f>
        <v>419.19103248861433</v>
      </c>
      <c r="AQ285" s="429">
        <f>StockValueR!AQ286</f>
        <v>419.19103248861433</v>
      </c>
      <c r="AR285" s="429">
        <f>StockValueR!AR286</f>
        <v>419.19103248861433</v>
      </c>
      <c r="AS285" s="429">
        <f>StockValueR!AS286</f>
        <v>419.19103248861433</v>
      </c>
      <c r="AT285" s="429">
        <f>StockValueR!AT286</f>
        <v>419.19103248861433</v>
      </c>
      <c r="AU285" s="429">
        <f>StockValueR!AU286</f>
        <v>419.19103248861433</v>
      </c>
      <c r="AV285" s="429">
        <f>StockValueR!AV286</f>
        <v>419.19103248861433</v>
      </c>
      <c r="AW285" s="429">
        <f>StockValueR!AW286</f>
        <v>419.19103248861433</v>
      </c>
      <c r="AX285" s="429">
        <f>StockValueR!AX286</f>
        <v>419.19103248861433</v>
      </c>
      <c r="AY285" s="429">
        <f>StockValueR!AY286</f>
        <v>419.19103248861433</v>
      </c>
      <c r="AZ285" s="429">
        <f>StockValueR!AZ286</f>
        <v>419.19103248861433</v>
      </c>
    </row>
    <row r="286" spans="1:52" x14ac:dyDescent="0.25">
      <c r="A286" s="422"/>
      <c r="B286" s="281"/>
      <c r="C286" s="281"/>
      <c r="D286" s="281"/>
      <c r="E286" s="180" t="str">
        <f>StockValueR!E287</f>
        <v>14 MPH</v>
      </c>
      <c r="F286" s="427"/>
      <c r="G286" s="328"/>
      <c r="I286" s="429">
        <f>StockValueR!I287</f>
        <v>0</v>
      </c>
      <c r="J286" s="429">
        <f>StockValueR!J287</f>
        <v>0</v>
      </c>
      <c r="K286" s="429">
        <f>StockValueR!K287</f>
        <v>502.34820039254652</v>
      </c>
      <c r="L286" s="429">
        <f>StockValueR!L287</f>
        <v>485.02296617539122</v>
      </c>
      <c r="M286" s="429">
        <f>StockValueR!M287</f>
        <v>468.29525324017698</v>
      </c>
      <c r="N286" s="429">
        <f>StockValueR!N287</f>
        <v>452.14445397618397</v>
      </c>
      <c r="O286" s="429">
        <f>StockValueR!O287</f>
        <v>436.55067149820576</v>
      </c>
      <c r="P286" s="429">
        <f>StockValueR!P287</f>
        <v>421.49469513469398</v>
      </c>
      <c r="Q286" s="429">
        <f>StockValueR!Q287</f>
        <v>406.95797676128149</v>
      </c>
      <c r="R286" s="429">
        <f>StockValueR!R287</f>
        <v>392.92260795052579</v>
      </c>
      <c r="S286" s="429">
        <f>StockValueR!S287</f>
        <v>379.37129790972381</v>
      </c>
      <c r="T286" s="429">
        <f>StockValueR!T287</f>
        <v>366.28735217961844</v>
      </c>
      <c r="U286" s="429">
        <f>StockValueR!U287</f>
        <v>353.65465206775463</v>
      </c>
      <c r="V286" s="429">
        <f>StockValueR!V287</f>
        <v>341.45763479114737</v>
      </c>
      <c r="W286" s="429">
        <f>StockValueR!W287</f>
        <v>329.68127430380071</v>
      </c>
      <c r="X286" s="429">
        <f>StockValueR!X287</f>
        <v>318.31106278545502</v>
      </c>
      <c r="Y286" s="429">
        <f>StockValueR!Y287</f>
        <v>307.3329927687609</v>
      </c>
      <c r="Z286" s="429">
        <f>StockValueR!Z287</f>
        <v>296.36182521945824</v>
      </c>
      <c r="AA286" s="429">
        <f>StockValueR!AA287</f>
        <v>285.39780963969065</v>
      </c>
      <c r="AB286" s="429">
        <f>StockValueR!AB287</f>
        <v>274.44121455141055</v>
      </c>
      <c r="AC286" s="429">
        <f>StockValueR!AC287</f>
        <v>263.49232978006017</v>
      </c>
      <c r="AD286" s="429">
        <f>StockValueR!AD287</f>
        <v>252.55146912228153</v>
      </c>
      <c r="AE286" s="429">
        <f>StockValueR!AE287</f>
        <v>241.61897348255596</v>
      </c>
      <c r="AF286" s="429">
        <f>StockValueR!AF287</f>
        <v>230.69521458740473</v>
      </c>
      <c r="AG286" s="429">
        <f>StockValueR!AG287</f>
        <v>219.78059941767117</v>
      </c>
      <c r="AH286" s="429">
        <f>StockValueR!AH287</f>
        <v>208.87557554286161</v>
      </c>
      <c r="AI286" s="429">
        <f>StockValueR!AI287</f>
        <v>197.98063760161082</v>
      </c>
      <c r="AJ286" s="429">
        <f>StockValueR!AJ287</f>
        <v>187.09633525681431</v>
      </c>
      <c r="AK286" s="429">
        <f>StockValueR!AK287</f>
        <v>176.22328307490073</v>
      </c>
      <c r="AL286" s="429">
        <f>StockValueR!AL287</f>
        <v>165.36217295537784</v>
      </c>
      <c r="AM286" s="429">
        <f>StockValueR!AM287</f>
        <v>407.04265706419989</v>
      </c>
      <c r="AN286" s="429">
        <f>StockValueR!AN287</f>
        <v>407.04265706419989</v>
      </c>
      <c r="AO286" s="429">
        <f>StockValueR!AO287</f>
        <v>407.04265706419989</v>
      </c>
      <c r="AP286" s="429">
        <f>StockValueR!AP287</f>
        <v>407.04265706419989</v>
      </c>
      <c r="AQ286" s="429">
        <f>StockValueR!AQ287</f>
        <v>407.04265706419989</v>
      </c>
      <c r="AR286" s="429">
        <f>StockValueR!AR287</f>
        <v>407.04265706419989</v>
      </c>
      <c r="AS286" s="429">
        <f>StockValueR!AS287</f>
        <v>407.04265706419989</v>
      </c>
      <c r="AT286" s="429">
        <f>StockValueR!AT287</f>
        <v>407.04265706419989</v>
      </c>
      <c r="AU286" s="429">
        <f>StockValueR!AU287</f>
        <v>407.04265706419989</v>
      </c>
      <c r="AV286" s="429">
        <f>StockValueR!AV287</f>
        <v>407.04265706419989</v>
      </c>
      <c r="AW286" s="429">
        <f>StockValueR!AW287</f>
        <v>407.04265706419989</v>
      </c>
      <c r="AX286" s="429">
        <f>StockValueR!AX287</f>
        <v>407.04265706419989</v>
      </c>
      <c r="AY286" s="429">
        <f>StockValueR!AY287</f>
        <v>407.04265706419989</v>
      </c>
      <c r="AZ286" s="429">
        <f>StockValueR!AZ287</f>
        <v>407.04265706419989</v>
      </c>
    </row>
    <row r="287" spans="1:52" x14ac:dyDescent="0.25">
      <c r="A287" s="422"/>
      <c r="B287" s="281"/>
      <c r="C287" s="281"/>
      <c r="D287" s="281"/>
      <c r="E287" s="180" t="str">
        <f>StockValueR!E288</f>
        <v>15 MPH</v>
      </c>
      <c r="F287" s="427"/>
      <c r="G287" s="328"/>
      <c r="I287" s="429">
        <f>StockValueR!I288</f>
        <v>0</v>
      </c>
      <c r="J287" s="429">
        <f>StockValueR!J288</f>
        <v>0</v>
      </c>
      <c r="K287" s="429">
        <f>StockValueR!K288</f>
        <v>462.97958588364702</v>
      </c>
      <c r="L287" s="429">
        <f>StockValueR!L288</f>
        <v>447.01211599537476</v>
      </c>
      <c r="M287" s="429">
        <f>StockValueR!M288</f>
        <v>431.59534013856018</v>
      </c>
      <c r="N287" s="429">
        <f>StockValueR!N288</f>
        <v>416.71026570395429</v>
      </c>
      <c r="O287" s="429">
        <f>StockValueR!O288</f>
        <v>402.33855510884825</v>
      </c>
      <c r="P287" s="429">
        <f>StockValueR!P288</f>
        <v>388.46250320619259</v>
      </c>
      <c r="Q287" s="429">
        <f>StockValueR!Q288</f>
        <v>375.06501547284233</v>
      </c>
      <c r="R287" s="429">
        <f>StockValueR!R288</f>
        <v>362.12958695005631</v>
      </c>
      <c r="S287" s="429">
        <f>StockValueR!S288</f>
        <v>349.64028191030741</v>
      </c>
      <c r="T287" s="429">
        <f>StockValueR!T288</f>
        <v>337.58171422535355</v>
      </c>
      <c r="U287" s="429">
        <f>StockValueR!U288</f>
        <v>325.93902841138481</v>
      </c>
      <c r="V287" s="429">
        <f>StockValueR!V288</f>
        <v>314.69788132789449</v>
      </c>
      <c r="W287" s="429">
        <f>StockValueR!W288</f>
        <v>303.84442450772906</v>
      </c>
      <c r="X287" s="429">
        <f>StockValueR!X288</f>
        <v>293.36528709654772</v>
      </c>
      <c r="Y287" s="429">
        <f>StockValueR!Y288</f>
        <v>283.24755938067455</v>
      </c>
      <c r="Z287" s="429">
        <f>StockValueR!Z288</f>
        <v>273.13619319151115</v>
      </c>
      <c r="AA287" s="429">
        <f>StockValueR!AA288</f>
        <v>263.03141847792392</v>
      </c>
      <c r="AB287" s="429">
        <f>StockValueR!AB288</f>
        <v>252.93348271802114</v>
      </c>
      <c r="AC287" s="429">
        <f>StockValueR!AC288</f>
        <v>242.84265302386396</v>
      </c>
      <c r="AD287" s="429">
        <f>StockValueR!AD288</f>
        <v>232.75921860010999</v>
      </c>
      <c r="AE287" s="429">
        <f>StockValueR!AE288</f>
        <v>222.68349363483745</v>
      </c>
      <c r="AF287" s="429">
        <f>StockValueR!AF288</f>
        <v>212.61582072266637</v>
      </c>
      <c r="AG287" s="429">
        <f>StockValueR!AG288</f>
        <v>202.55657494968679</v>
      </c>
      <c r="AH287" s="429">
        <f>StockValueR!AH288</f>
        <v>192.50616880975164</v>
      </c>
      <c r="AI287" s="429">
        <f>StockValueR!AI288</f>
        <v>182.4650581770735</v>
      </c>
      <c r="AJ287" s="429">
        <f>StockValueR!AJ288</f>
        <v>172.43374963791973</v>
      </c>
      <c r="AK287" s="429">
        <f>StockValueR!AK288</f>
        <v>162.41280959565429</v>
      </c>
      <c r="AL287" s="429">
        <f>StockValueR!AL288</f>
        <v>152.40287572619079</v>
      </c>
      <c r="AM287" s="429">
        <f>StockValueR!AM288</f>
        <v>375.05169993557701</v>
      </c>
      <c r="AN287" s="429">
        <f>StockValueR!AN288</f>
        <v>375.05169993557701</v>
      </c>
      <c r="AO287" s="429">
        <f>StockValueR!AO288</f>
        <v>375.05169993557701</v>
      </c>
      <c r="AP287" s="429">
        <f>StockValueR!AP288</f>
        <v>375.05169993557701</v>
      </c>
      <c r="AQ287" s="429">
        <f>StockValueR!AQ288</f>
        <v>375.05169993557701</v>
      </c>
      <c r="AR287" s="429">
        <f>StockValueR!AR288</f>
        <v>375.05169993557701</v>
      </c>
      <c r="AS287" s="429">
        <f>StockValueR!AS288</f>
        <v>375.05169993557701</v>
      </c>
      <c r="AT287" s="429">
        <f>StockValueR!AT288</f>
        <v>375.05169993557701</v>
      </c>
      <c r="AU287" s="429">
        <f>StockValueR!AU288</f>
        <v>375.05169993557701</v>
      </c>
      <c r="AV287" s="429">
        <f>StockValueR!AV288</f>
        <v>375.05169993557701</v>
      </c>
      <c r="AW287" s="429">
        <f>StockValueR!AW288</f>
        <v>375.05169993557701</v>
      </c>
      <c r="AX287" s="429">
        <f>StockValueR!AX288</f>
        <v>375.05169993557701</v>
      </c>
      <c r="AY287" s="429">
        <f>StockValueR!AY288</f>
        <v>375.05169993557701</v>
      </c>
      <c r="AZ287" s="429">
        <f>StockValueR!AZ288</f>
        <v>375.05169993557701</v>
      </c>
    </row>
    <row r="288" spans="1:52" x14ac:dyDescent="0.25">
      <c r="A288" s="422"/>
      <c r="B288" s="281"/>
      <c r="C288" s="281"/>
      <c r="D288" s="281"/>
      <c r="E288" s="180" t="str">
        <f>StockValueR!E289</f>
        <v>16 MPH</v>
      </c>
      <c r="F288" s="427"/>
      <c r="G288" s="328"/>
      <c r="I288" s="429">
        <f>StockValueR!I289</f>
        <v>0</v>
      </c>
      <c r="J288" s="429">
        <f>StockValueR!J289</f>
        <v>0</v>
      </c>
      <c r="K288" s="429">
        <f>StockValueR!K289</f>
        <v>449.56219527353835</v>
      </c>
      <c r="L288" s="429">
        <f>StockValueR!L289</f>
        <v>434.05747101612843</v>
      </c>
      <c r="M288" s="429">
        <f>StockValueR!M289</f>
        <v>419.08748138904485</v>
      </c>
      <c r="N288" s="429">
        <f>StockValueR!N289</f>
        <v>404.63378419879081</v>
      </c>
      <c r="O288" s="429">
        <f>StockValueR!O289</f>
        <v>390.67857329539783</v>
      </c>
      <c r="P288" s="429">
        <f>StockValueR!P289</f>
        <v>377.20465663624049</v>
      </c>
      <c r="Q288" s="429">
        <f>StockValueR!Q289</f>
        <v>364.19543510639767</v>
      </c>
      <c r="R288" s="429">
        <f>StockValueR!R289</f>
        <v>351.63488206946727</v>
      </c>
      <c r="S288" s="429">
        <f>StockValueR!S289</f>
        <v>339.50752362364273</v>
      </c>
      <c r="T288" s="429">
        <f>StockValueR!T289</f>
        <v>327.7984195387279</v>
      </c>
      <c r="U288" s="429">
        <f>StockValueR!U289</f>
        <v>316.49314485060529</v>
      </c>
      <c r="V288" s="429">
        <f>StockValueR!V289</f>
        <v>305.5777720904839</v>
      </c>
      <c r="W288" s="429">
        <f>StockValueR!W289</f>
        <v>295.03885412703323</v>
      </c>
      <c r="X288" s="429">
        <f>StockValueR!X289</f>
        <v>284.86340760026627</v>
      </c>
      <c r="Y288" s="429">
        <f>StockValueR!Y289</f>
        <v>275.03889692676336</v>
      </c>
      <c r="Z288" s="429">
        <f>StockValueR!Z289</f>
        <v>265.22056341959802</v>
      </c>
      <c r="AA288" s="429">
        <f>StockValueR!AA289</f>
        <v>255.40863036359832</v>
      </c>
      <c r="AB288" s="429">
        <f>StockValueR!AB289</f>
        <v>245.60333806482743</v>
      </c>
      <c r="AC288" s="429">
        <f>StockValueR!AC289</f>
        <v>235.80494589429924</v>
      </c>
      <c r="AD288" s="429">
        <f>StockValueR!AD289</f>
        <v>226.01373467536908</v>
      </c>
      <c r="AE288" s="429">
        <f>StockValueR!AE289</f>
        <v>216.2300094907803</v>
      </c>
      <c r="AF288" s="429">
        <f>StockValueR!AF289</f>
        <v>206.45410300658162</v>
      </c>
      <c r="AG288" s="429">
        <f>StockValueR!AG289</f>
        <v>196.68637943867196</v>
      </c>
      <c r="AH288" s="429">
        <f>StockValueR!AH289</f>
        <v>186.92723932661656</v>
      </c>
      <c r="AI288" s="429">
        <f>StockValueR!AI289</f>
        <v>177.17712533315486</v>
      </c>
      <c r="AJ288" s="429">
        <f>StockValueR!AJ289</f>
        <v>167.43652936341914</v>
      </c>
      <c r="AK288" s="429">
        <f>StockValueR!AK289</f>
        <v>157.70600140610759</v>
      </c>
      <c r="AL288" s="429">
        <f>StockValueR!AL289</f>
        <v>147.98616065695219</v>
      </c>
      <c r="AM288" s="429">
        <f>StockValueR!AM289</f>
        <v>364.18250546036842</v>
      </c>
      <c r="AN288" s="429">
        <f>StockValueR!AN289</f>
        <v>364.18250546036842</v>
      </c>
      <c r="AO288" s="429">
        <f>StockValueR!AO289</f>
        <v>364.18250546036842</v>
      </c>
      <c r="AP288" s="429">
        <f>StockValueR!AP289</f>
        <v>364.18250546036842</v>
      </c>
      <c r="AQ288" s="429">
        <f>StockValueR!AQ289</f>
        <v>364.18250546036842</v>
      </c>
      <c r="AR288" s="429">
        <f>StockValueR!AR289</f>
        <v>364.18250546036842</v>
      </c>
      <c r="AS288" s="429">
        <f>StockValueR!AS289</f>
        <v>364.18250546036842</v>
      </c>
      <c r="AT288" s="429">
        <f>StockValueR!AT289</f>
        <v>364.18250546036842</v>
      </c>
      <c r="AU288" s="429">
        <f>StockValueR!AU289</f>
        <v>364.18250546036842</v>
      </c>
      <c r="AV288" s="429">
        <f>StockValueR!AV289</f>
        <v>364.18250546036842</v>
      </c>
      <c r="AW288" s="429">
        <f>StockValueR!AW289</f>
        <v>364.18250546036842</v>
      </c>
      <c r="AX288" s="429">
        <f>StockValueR!AX289</f>
        <v>364.18250546036842</v>
      </c>
      <c r="AY288" s="429">
        <f>StockValueR!AY289</f>
        <v>364.18250546036842</v>
      </c>
      <c r="AZ288" s="429">
        <f>StockValueR!AZ289</f>
        <v>364.18250546036842</v>
      </c>
    </row>
    <row r="289" spans="1:52" x14ac:dyDescent="0.25">
      <c r="A289" s="422"/>
      <c r="B289" s="281"/>
      <c r="C289" s="281"/>
      <c r="D289" s="281"/>
      <c r="E289" s="180" t="str">
        <f>StockValueR!E290</f>
        <v>17 MPH</v>
      </c>
      <c r="F289" s="427"/>
      <c r="G289" s="328"/>
      <c r="I289" s="429">
        <f>StockValueR!I290</f>
        <v>0</v>
      </c>
      <c r="J289" s="429">
        <f>StockValueR!J290</f>
        <v>0</v>
      </c>
      <c r="K289" s="429">
        <f>StockValueR!K290</f>
        <v>436.53364766271795</v>
      </c>
      <c r="L289" s="429">
        <f>StockValueR!L290</f>
        <v>421.47825842569915</v>
      </c>
      <c r="M289" s="429">
        <f>StockValueR!M290</f>
        <v>406.94210692966942</v>
      </c>
      <c r="N289" s="429">
        <f>StockValueR!N290</f>
        <v>392.90728544554776</v>
      </c>
      <c r="O289" s="429">
        <f>StockValueR!O290</f>
        <v>379.35650385490703</v>
      </c>
      <c r="P289" s="429">
        <f>StockValueR!P290</f>
        <v>366.27306834951145</v>
      </c>
      <c r="Q289" s="429">
        <f>StockValueR!Q290</f>
        <v>353.64086086547405</v>
      </c>
      <c r="R289" s="429">
        <f>StockValueR!R290</f>
        <v>341.44431922670032</v>
      </c>
      <c r="S289" s="429">
        <f>StockValueR!S290</f>
        <v>329.66841797315317</v>
      </c>
      <c r="T289" s="429">
        <f>StockValueR!T290</f>
        <v>318.29864985032373</v>
      </c>
      <c r="U289" s="429">
        <f>StockValueR!U290</f>
        <v>307.32100793710111</v>
      </c>
      <c r="V289" s="429">
        <f>StockValueR!V290</f>
        <v>296.72196839002618</v>
      </c>
      <c r="W289" s="429">
        <f>StockValueR!W290</f>
        <v>286.48847378266936</v>
      </c>
      <c r="X289" s="429">
        <f>StockValueR!X290</f>
        <v>276.60791701960835</v>
      </c>
      <c r="Y289" s="429">
        <f>StockValueR!Y290</f>
        <v>267.06812580518908</v>
      </c>
      <c r="Z289" s="429">
        <f>StockValueR!Z290</f>
        <v>257.5343327395953</v>
      </c>
      <c r="AA289" s="429">
        <f>StockValueR!AA290</f>
        <v>248.00675463674395</v>
      </c>
      <c r="AB289" s="429">
        <f>StockValueR!AB290</f>
        <v>238.48562483850276</v>
      </c>
      <c r="AC289" s="429">
        <f>StockValueR!AC290</f>
        <v>228.97119519917794</v>
      </c>
      <c r="AD289" s="429">
        <f>StockValueR!AD290</f>
        <v>219.46373840371706</v>
      </c>
      <c r="AE289" s="429">
        <f>StockValueR!AE290</f>
        <v>209.96355069340598</v>
      </c>
      <c r="AF289" s="429">
        <f>StockValueR!AF290</f>
        <v>200.47095509345729</v>
      </c>
      <c r="AG289" s="429">
        <f>StockValueR!AG290</f>
        <v>190.98630526460261</v>
      </c>
      <c r="AH289" s="429">
        <f>StockValueR!AH290</f>
        <v>181.50999013856102</v>
      </c>
      <c r="AI289" s="429">
        <f>StockValueR!AI290</f>
        <v>172.04243954947421</v>
      </c>
      <c r="AJ289" s="429">
        <f>StockValueR!AJ290</f>
        <v>162.58413114680639</v>
      </c>
      <c r="AK289" s="429">
        <f>StockValueR!AK290</f>
        <v>153.13559898029553</v>
      </c>
      <c r="AL289" s="429">
        <f>StockValueR!AL290</f>
        <v>143.69744430105735</v>
      </c>
      <c r="AM289" s="429">
        <f>StockValueR!AM290</f>
        <v>353.62830592735099</v>
      </c>
      <c r="AN289" s="429">
        <f>StockValueR!AN290</f>
        <v>353.62830592735099</v>
      </c>
      <c r="AO289" s="429">
        <f>StockValueR!AO290</f>
        <v>353.62830592735099</v>
      </c>
      <c r="AP289" s="429">
        <f>StockValueR!AP290</f>
        <v>353.62830592735099</v>
      </c>
      <c r="AQ289" s="429">
        <f>StockValueR!AQ290</f>
        <v>353.62830592735099</v>
      </c>
      <c r="AR289" s="429">
        <f>StockValueR!AR290</f>
        <v>353.62830592735099</v>
      </c>
      <c r="AS289" s="429">
        <f>StockValueR!AS290</f>
        <v>353.62830592735099</v>
      </c>
      <c r="AT289" s="429">
        <f>StockValueR!AT290</f>
        <v>353.62830592735099</v>
      </c>
      <c r="AU289" s="429">
        <f>StockValueR!AU290</f>
        <v>353.62830592735099</v>
      </c>
      <c r="AV289" s="429">
        <f>StockValueR!AV290</f>
        <v>353.62830592735099</v>
      </c>
      <c r="AW289" s="429">
        <f>StockValueR!AW290</f>
        <v>353.62830592735099</v>
      </c>
      <c r="AX289" s="429">
        <f>StockValueR!AX290</f>
        <v>353.62830592735099</v>
      </c>
      <c r="AY289" s="429">
        <f>StockValueR!AY290</f>
        <v>353.62830592735099</v>
      </c>
      <c r="AZ289" s="429">
        <f>StockValueR!AZ290</f>
        <v>353.62830592735099</v>
      </c>
    </row>
    <row r="290" spans="1:52" x14ac:dyDescent="0.25">
      <c r="A290" s="422"/>
      <c r="B290" s="281"/>
      <c r="C290" s="281"/>
      <c r="D290" s="281"/>
      <c r="E290" s="180" t="str">
        <f>StockValueR!E291</f>
        <v>18 MPH</v>
      </c>
      <c r="F290" s="427"/>
      <c r="G290" s="328"/>
      <c r="I290" s="429">
        <f>StockValueR!I291</f>
        <v>0</v>
      </c>
      <c r="J290" s="429">
        <f>StockValueR!J291</f>
        <v>0</v>
      </c>
      <c r="K290" s="429">
        <f>StockValueR!K291</f>
        <v>423.88267417764035</v>
      </c>
      <c r="L290" s="429">
        <f>StockValueR!L291</f>
        <v>409.26359799704881</v>
      </c>
      <c r="M290" s="429">
        <f>StockValueR!M291</f>
        <v>395.14871177606932</v>
      </c>
      <c r="N290" s="429">
        <f>StockValueR!N291</f>
        <v>381.52062676097836</v>
      </c>
      <c r="O290" s="429">
        <f>StockValueR!O291</f>
        <v>368.36255391002618</v>
      </c>
      <c r="P290" s="429">
        <f>StockValueR!P291</f>
        <v>355.65828321027323</v>
      </c>
      <c r="Q290" s="429">
        <f>StockValueR!Q291</f>
        <v>343.39216370775614</v>
      </c>
      <c r="R290" s="429">
        <f>StockValueR!R291</f>
        <v>331.54908422638522</v>
      </c>
      <c r="S290" s="429">
        <f>StockValueR!S291</f>
        <v>320.11445475181586</v>
      </c>
      <c r="T290" s="429">
        <f>StockValueR!T291</f>
        <v>309.07418845736441</v>
      </c>
      <c r="U290" s="429">
        <f>StockValueR!U291</f>
        <v>298.4146843498217</v>
      </c>
      <c r="V290" s="429">
        <f>StockValueR!V291</f>
        <v>288.12281051378704</v>
      </c>
      <c r="W290" s="429">
        <f>StockValueR!W291</f>
        <v>278.18588793387994</v>
      </c>
      <c r="X290" s="429">
        <f>StockValueR!X291</f>
        <v>268.59167487489896</v>
      </c>
      <c r="Y290" s="429">
        <f>StockValueR!Y291</f>
        <v>259.32835180068599</v>
      </c>
      <c r="Z290" s="429">
        <f>StockValueR!Z291</f>
        <v>250.07085304580758</v>
      </c>
      <c r="AA290" s="429">
        <f>StockValueR!AA291</f>
        <v>240.81938914079996</v>
      </c>
      <c r="AB290" s="429">
        <f>StockValueR!AB291</f>
        <v>231.57418666516139</v>
      </c>
      <c r="AC290" s="429">
        <f>StockValueR!AC291</f>
        <v>222.33549017432856</v>
      </c>
      <c r="AD290" s="429">
        <f>StockValueR!AD291</f>
        <v>213.10356445069661</v>
      </c>
      <c r="AE290" s="429">
        <f>StockValueR!AE291</f>
        <v>203.87869715032392</v>
      </c>
      <c r="AF290" s="429">
        <f>StockValueR!AF291</f>
        <v>194.66120193698347</v>
      </c>
      <c r="AG290" s="429">
        <f>StockValueR!AG291</f>
        <v>185.45142222213383</v>
      </c>
      <c r="AH290" s="429">
        <f>StockValueR!AH291</f>
        <v>176.24973566604939</v>
      </c>
      <c r="AI290" s="429">
        <f>StockValueR!AI291</f>
        <v>167.05655964605353</v>
      </c>
      <c r="AJ290" s="429">
        <f>StockValueR!AJ291</f>
        <v>157.87235796907916</v>
      </c>
      <c r="AK290" s="429">
        <f>StockValueR!AK291</f>
        <v>148.69764920782339</v>
      </c>
      <c r="AL290" s="429">
        <f>StockValueR!AL291</f>
        <v>139.53301718883006</v>
      </c>
      <c r="AM290" s="429">
        <f>StockValueR!AM291</f>
        <v>343.3799726183081</v>
      </c>
      <c r="AN290" s="429">
        <f>StockValueR!AN291</f>
        <v>343.3799726183081</v>
      </c>
      <c r="AO290" s="429">
        <f>StockValueR!AO291</f>
        <v>343.3799726183081</v>
      </c>
      <c r="AP290" s="429">
        <f>StockValueR!AP291</f>
        <v>343.3799726183081</v>
      </c>
      <c r="AQ290" s="429">
        <f>StockValueR!AQ291</f>
        <v>343.3799726183081</v>
      </c>
      <c r="AR290" s="429">
        <f>StockValueR!AR291</f>
        <v>343.3799726183081</v>
      </c>
      <c r="AS290" s="429">
        <f>StockValueR!AS291</f>
        <v>343.3799726183081</v>
      </c>
      <c r="AT290" s="429">
        <f>StockValueR!AT291</f>
        <v>343.3799726183081</v>
      </c>
      <c r="AU290" s="429">
        <f>StockValueR!AU291</f>
        <v>343.3799726183081</v>
      </c>
      <c r="AV290" s="429">
        <f>StockValueR!AV291</f>
        <v>343.3799726183081</v>
      </c>
      <c r="AW290" s="429">
        <f>StockValueR!AW291</f>
        <v>343.3799726183081</v>
      </c>
      <c r="AX290" s="429">
        <f>StockValueR!AX291</f>
        <v>343.3799726183081</v>
      </c>
      <c r="AY290" s="429">
        <f>StockValueR!AY291</f>
        <v>343.3799726183081</v>
      </c>
      <c r="AZ290" s="429">
        <f>StockValueR!AZ291</f>
        <v>343.3799726183081</v>
      </c>
    </row>
    <row r="291" spans="1:52" x14ac:dyDescent="0.25">
      <c r="A291" s="422"/>
      <c r="B291" s="281"/>
      <c r="C291" s="281"/>
      <c r="D291" s="281"/>
      <c r="E291" s="180" t="str">
        <f>StockValueR!E292</f>
        <v>19 MPH</v>
      </c>
      <c r="F291" s="427"/>
      <c r="G291" s="328"/>
      <c r="I291" s="429">
        <f>StockValueR!I292</f>
        <v>0</v>
      </c>
      <c r="J291" s="429">
        <f>StockValueR!J292</f>
        <v>0</v>
      </c>
      <c r="K291" s="429">
        <f>StockValueR!K292</f>
        <v>411.5983325226108</v>
      </c>
      <c r="L291" s="429">
        <f>StockValueR!L292</f>
        <v>397.4029248178108</v>
      </c>
      <c r="M291" s="429">
        <f>StockValueR!M292</f>
        <v>383.69709538382261</v>
      </c>
      <c r="N291" s="429">
        <f>StockValueR!N292</f>
        <v>370.46395940210266</v>
      </c>
      <c r="O291" s="429">
        <f>StockValueR!O292</f>
        <v>357.68721438611436</v>
      </c>
      <c r="P291" s="429">
        <f>StockValueR!P292</f>
        <v>345.35112009757358</v>
      </c>
      <c r="Q291" s="429">
        <f>StockValueR!Q292</f>
        <v>333.44047915535077</v>
      </c>
      <c r="R291" s="429">
        <f>StockValueR!R292</f>
        <v>321.94061831314474</v>
      </c>
      <c r="S291" s="429">
        <f>StockValueR!S292</f>
        <v>310.83737038285949</v>
      </c>
      <c r="T291" s="429">
        <f>StockValueR!T292</f>
        <v>300.1170567814184</v>
      </c>
      <c r="U291" s="429">
        <f>StockValueR!U292</f>
        <v>289.7664706795108</v>
      </c>
      <c r="V291" s="429">
        <f>StockValueR!V292</f>
        <v>279.77286073151447</v>
      </c>
      <c r="W291" s="429">
        <f>StockValueR!W292</f>
        <v>270.12391536654775</v>
      </c>
      <c r="X291" s="429">
        <f>StockValueR!X292</f>
        <v>260.80774762129971</v>
      </c>
      <c r="Y291" s="429">
        <f>StockValueR!Y292</f>
        <v>251.81288049595352</v>
      </c>
      <c r="Z291" s="429">
        <f>StockValueR!Z292</f>
        <v>242.82366889812053</v>
      </c>
      <c r="AA291" s="429">
        <f>StockValueR!AA292</f>
        <v>233.84031725705194</v>
      </c>
      <c r="AB291" s="429">
        <f>StockValueR!AB292</f>
        <v>224.86304558585354</v>
      </c>
      <c r="AC291" s="429">
        <f>StockValueR!AC292</f>
        <v>215.89209135261757</v>
      </c>
      <c r="AD291" s="429">
        <f>StockValueR!AD292</f>
        <v>206.92771166620682</v>
      </c>
      <c r="AE291" s="429">
        <f>StockValueR!AE292</f>
        <v>197.97018584625658</v>
      </c>
      <c r="AF291" s="429">
        <f>StockValueR!AF292</f>
        <v>189.01981846639967</v>
      </c>
      <c r="AG291" s="429">
        <f>StockValueR!AG292</f>
        <v>180.07694298585085</v>
      </c>
      <c r="AH291" s="429">
        <f>StockValueR!AH292</f>
        <v>171.14192612009225</v>
      </c>
      <c r="AI291" s="429">
        <f>StockValueR!AI292</f>
        <v>162.215173150634</v>
      </c>
      <c r="AJ291" s="429">
        <f>StockValueR!AJ292</f>
        <v>153.2971344430415</v>
      </c>
      <c r="AK291" s="429">
        <f>StockValueR!AK292</f>
        <v>144.38831354150378</v>
      </c>
      <c r="AL291" s="429">
        <f>StockValueR!AL292</f>
        <v>135.48927735296601</v>
      </c>
      <c r="AM291" s="429">
        <f>StockValueR!AM292</f>
        <v>333.42864137005279</v>
      </c>
      <c r="AN291" s="429">
        <f>StockValueR!AN292</f>
        <v>333.42864137005279</v>
      </c>
      <c r="AO291" s="429">
        <f>StockValueR!AO292</f>
        <v>333.42864137005279</v>
      </c>
      <c r="AP291" s="429">
        <f>StockValueR!AP292</f>
        <v>333.42864137005279</v>
      </c>
      <c r="AQ291" s="429">
        <f>StockValueR!AQ292</f>
        <v>333.42864137005279</v>
      </c>
      <c r="AR291" s="429">
        <f>StockValueR!AR292</f>
        <v>333.42864137005279</v>
      </c>
      <c r="AS291" s="429">
        <f>StockValueR!AS292</f>
        <v>333.42864137005279</v>
      </c>
      <c r="AT291" s="429">
        <f>StockValueR!AT292</f>
        <v>333.42864137005279</v>
      </c>
      <c r="AU291" s="429">
        <f>StockValueR!AU292</f>
        <v>333.42864137005279</v>
      </c>
      <c r="AV291" s="429">
        <f>StockValueR!AV292</f>
        <v>333.42864137005279</v>
      </c>
      <c r="AW291" s="429">
        <f>StockValueR!AW292</f>
        <v>333.42864137005279</v>
      </c>
      <c r="AX291" s="429">
        <f>StockValueR!AX292</f>
        <v>333.42864137005279</v>
      </c>
      <c r="AY291" s="429">
        <f>StockValueR!AY292</f>
        <v>333.42864137005279</v>
      </c>
      <c r="AZ291" s="429">
        <f>StockValueR!AZ292</f>
        <v>333.42864137005279</v>
      </c>
    </row>
    <row r="292" spans="1:52" x14ac:dyDescent="0.25">
      <c r="A292" s="422"/>
      <c r="B292" s="281"/>
      <c r="C292" s="281"/>
      <c r="D292" s="281"/>
      <c r="E292" s="180" t="str">
        <f>StockValueR!E293</f>
        <v>20 MPH</v>
      </c>
      <c r="F292" s="427"/>
      <c r="G292" s="328"/>
      <c r="I292" s="429">
        <f>StockValueR!I293</f>
        <v>0</v>
      </c>
      <c r="J292" s="429">
        <f>StockValueR!J293</f>
        <v>0</v>
      </c>
      <c r="K292" s="429">
        <f>StockValueR!K293</f>
        <v>386.54020671564302</v>
      </c>
      <c r="L292" s="429">
        <f>StockValueR!L293</f>
        <v>373.20901609833214</v>
      </c>
      <c r="M292" s="429">
        <f>StockValueR!M293</f>
        <v>360.33759820372228</v>
      </c>
      <c r="N292" s="429">
        <f>StockValueR!N293</f>
        <v>347.91009616181526</v>
      </c>
      <c r="O292" s="429">
        <f>StockValueR!O293</f>
        <v>335.91119998222041</v>
      </c>
      <c r="P292" s="429">
        <f>StockValueR!P293</f>
        <v>324.32612769309907</v>
      </c>
      <c r="Q292" s="429">
        <f>StockValueR!Q293</f>
        <v>313.14060713059854</v>
      </c>
      <c r="R292" s="429">
        <f>StockValueR!R293</f>
        <v>302.34085835634113</v>
      </c>
      <c r="S292" s="429">
        <f>StockValueR!S293</f>
        <v>291.9135766813074</v>
      </c>
      <c r="T292" s="429">
        <f>StockValueR!T293</f>
        <v>281.84591627520035</v>
      </c>
      <c r="U292" s="429">
        <f>StockValueR!U293</f>
        <v>272.12547434109797</v>
      </c>
      <c r="V292" s="429">
        <f>StockValueR!V293</f>
        <v>262.74027583589805</v>
      </c>
      <c r="W292" s="429">
        <f>StockValueR!W293</f>
        <v>253.67875871773211</v>
      </c>
      <c r="X292" s="429">
        <f>StockValueR!X293</f>
        <v>244.9297597021737</v>
      </c>
      <c r="Y292" s="429">
        <f>StockValueR!Y293</f>
        <v>236.48250050969369</v>
      </c>
      <c r="Z292" s="429">
        <f>StockValueR!Z293</f>
        <v>228.04055253594646</v>
      </c>
      <c r="AA292" s="429">
        <f>StockValueR!AA293</f>
        <v>219.60410776452059</v>
      </c>
      <c r="AB292" s="429">
        <f>StockValueR!AB293</f>
        <v>211.17337281411383</v>
      </c>
      <c r="AC292" s="429">
        <f>StockValueR!AC293</f>
        <v>202.74857069574975</v>
      </c>
      <c r="AD292" s="429">
        <f>StockValueR!AD293</f>
        <v>194.32994286549155</v>
      </c>
      <c r="AE292" s="429">
        <f>StockValueR!AE293</f>
        <v>185.91775163798201</v>
      </c>
      <c r="AF292" s="429">
        <f>StockValueR!AF293</f>
        <v>177.51228304439678</v>
      </c>
      <c r="AG292" s="429">
        <f>StockValueR!AG293</f>
        <v>169.1138502429381</v>
      </c>
      <c r="AH292" s="429">
        <f>StockValueR!AH293</f>
        <v>160.72279762343226</v>
      </c>
      <c r="AI292" s="429">
        <f>StockValueR!AI293</f>
        <v>152.3395057938321</v>
      </c>
      <c r="AJ292" s="429">
        <f>StockValueR!AJ293</f>
        <v>143.96439770142615</v>
      </c>
      <c r="AK292" s="429">
        <f>StockValueR!AK293</f>
        <v>135.59794623460962</v>
      </c>
      <c r="AL292" s="429">
        <f>StockValueR!AL293</f>
        <v>127.24068378700629</v>
      </c>
      <c r="AM292" s="429">
        <f>StockValueR!AM293</f>
        <v>312.76482689139601</v>
      </c>
      <c r="AN292" s="429">
        <f>StockValueR!AN293</f>
        <v>312.76482689139601</v>
      </c>
      <c r="AO292" s="429">
        <f>StockValueR!AO293</f>
        <v>312.76482689139601</v>
      </c>
      <c r="AP292" s="429">
        <f>StockValueR!AP293</f>
        <v>312.76482689139601</v>
      </c>
      <c r="AQ292" s="429">
        <f>StockValueR!AQ293</f>
        <v>312.76482689139601</v>
      </c>
      <c r="AR292" s="429">
        <f>StockValueR!AR293</f>
        <v>312.76482689139601</v>
      </c>
      <c r="AS292" s="429">
        <f>StockValueR!AS293</f>
        <v>312.76482689139601</v>
      </c>
      <c r="AT292" s="429">
        <f>StockValueR!AT293</f>
        <v>312.76482689139601</v>
      </c>
      <c r="AU292" s="429">
        <f>StockValueR!AU293</f>
        <v>312.76482689139601</v>
      </c>
      <c r="AV292" s="429">
        <f>StockValueR!AV293</f>
        <v>312.76482689139601</v>
      </c>
      <c r="AW292" s="429">
        <f>StockValueR!AW293</f>
        <v>312.76482689139601</v>
      </c>
      <c r="AX292" s="429">
        <f>StockValueR!AX293</f>
        <v>312.76482689139601</v>
      </c>
      <c r="AY292" s="429">
        <f>StockValueR!AY293</f>
        <v>312.76482689139601</v>
      </c>
      <c r="AZ292" s="429">
        <f>StockValueR!AZ293</f>
        <v>312.76482689139601</v>
      </c>
    </row>
    <row r="293" spans="1:52" x14ac:dyDescent="0.25">
      <c r="A293" s="422"/>
      <c r="B293" s="281"/>
      <c r="C293" s="281"/>
      <c r="D293" s="281"/>
      <c r="E293" s="180" t="str">
        <f>StockValueR!E294</f>
        <v>21 MPH</v>
      </c>
      <c r="F293" s="427"/>
      <c r="G293" s="328"/>
      <c r="I293" s="429">
        <f>StockValueR!I294</f>
        <v>0</v>
      </c>
      <c r="J293" s="429">
        <f>StockValueR!J294</f>
        <v>0</v>
      </c>
      <c r="K293" s="429">
        <f>StockValueR!K294</f>
        <v>375.33806930365068</v>
      </c>
      <c r="L293" s="429">
        <f>StockValueR!L294</f>
        <v>362.39322356474059</v>
      </c>
      <c r="M293" s="429">
        <f>StockValueR!M294</f>
        <v>349.89482609449419</v>
      </c>
      <c r="N293" s="429">
        <f>StockValueR!N294</f>
        <v>337.82747956330138</v>
      </c>
      <c r="O293" s="429">
        <f>StockValueR!O294</f>
        <v>326.17631767230262</v>
      </c>
      <c r="P293" s="429">
        <f>StockValueR!P294</f>
        <v>314.92698683893644</v>
      </c>
      <c r="Q293" s="429">
        <f>StockValueR!Q294</f>
        <v>304.06562851412514</v>
      </c>
      <c r="R293" s="429">
        <f>StockValueR!R294</f>
        <v>293.57886210931429</v>
      </c>
      <c r="S293" s="429">
        <f>StockValueR!S294</f>
        <v>283.45376851233272</v>
      </c>
      <c r="T293" s="429">
        <f>StockValueR!T294</f>
        <v>273.67787417176578</v>
      </c>
      <c r="U293" s="429">
        <f>StockValueR!U294</f>
        <v>264.23913573023486</v>
      </c>
      <c r="V293" s="429">
        <f>StockValueR!V294</f>
        <v>255.12592518765177</v>
      </c>
      <c r="W293" s="429">
        <f>StockValueR!W294</f>
        <v>246.32701557617011</v>
      </c>
      <c r="X293" s="429">
        <f>StockValueR!X294</f>
        <v>237.83156712918625</v>
      </c>
      <c r="Y293" s="429">
        <f>StockValueR!Y294</f>
        <v>229.62911392735055</v>
      </c>
      <c r="Z293" s="429">
        <f>StockValueR!Z294</f>
        <v>221.43181802235014</v>
      </c>
      <c r="AA293" s="429">
        <f>StockValueR!AA294</f>
        <v>213.23986583398877</v>
      </c>
      <c r="AB293" s="429">
        <f>StockValueR!AB294</f>
        <v>205.05345799304627</v>
      </c>
      <c r="AC293" s="429">
        <f>StockValueR!AC294</f>
        <v>196.87281104757</v>
      </c>
      <c r="AD293" s="429">
        <f>StockValueR!AD294</f>
        <v>188.6981594561002</v>
      </c>
      <c r="AE293" s="429">
        <f>StockValueR!AE294</f>
        <v>180.52975793126407</v>
      </c>
      <c r="AF293" s="429">
        <f>StockValueR!AF294</f>
        <v>172.36788421490411</v>
      </c>
      <c r="AG293" s="429">
        <f>StockValueR!AG294</f>
        <v>164.21284238973405</v>
      </c>
      <c r="AH293" s="429">
        <f>StockValueR!AH294</f>
        <v>156.06496686498284</v>
      </c>
      <c r="AI293" s="429">
        <f>StockValueR!AI294</f>
        <v>147.92462721838572</v>
      </c>
      <c r="AJ293" s="429">
        <f>StockValueR!AJ294</f>
        <v>139.79223413999753</v>
      </c>
      <c r="AK293" s="429">
        <f>StockValueR!AK294</f>
        <v>131.66824681366043</v>
      </c>
      <c r="AL293" s="429">
        <f>StockValueR!AL294</f>
        <v>123.5531822039524</v>
      </c>
      <c r="AM293" s="429">
        <f>StockValueR!AM294</f>
        <v>303.7007385828469</v>
      </c>
      <c r="AN293" s="429">
        <f>StockValueR!AN294</f>
        <v>303.7007385828469</v>
      </c>
      <c r="AO293" s="429">
        <f>StockValueR!AO294</f>
        <v>303.7007385828469</v>
      </c>
      <c r="AP293" s="429">
        <f>StockValueR!AP294</f>
        <v>303.7007385828469</v>
      </c>
      <c r="AQ293" s="429">
        <f>StockValueR!AQ294</f>
        <v>303.7007385828469</v>
      </c>
      <c r="AR293" s="429">
        <f>StockValueR!AR294</f>
        <v>303.7007385828469</v>
      </c>
      <c r="AS293" s="429">
        <f>StockValueR!AS294</f>
        <v>303.7007385828469</v>
      </c>
      <c r="AT293" s="429">
        <f>StockValueR!AT294</f>
        <v>303.7007385828469</v>
      </c>
      <c r="AU293" s="429">
        <f>StockValueR!AU294</f>
        <v>303.7007385828469</v>
      </c>
      <c r="AV293" s="429">
        <f>StockValueR!AV294</f>
        <v>303.7007385828469</v>
      </c>
      <c r="AW293" s="429">
        <f>StockValueR!AW294</f>
        <v>303.7007385828469</v>
      </c>
      <c r="AX293" s="429">
        <f>StockValueR!AX294</f>
        <v>303.7007385828469</v>
      </c>
      <c r="AY293" s="429">
        <f>StockValueR!AY294</f>
        <v>303.7007385828469</v>
      </c>
      <c r="AZ293" s="429">
        <f>StockValueR!AZ294</f>
        <v>303.7007385828469</v>
      </c>
    </row>
    <row r="294" spans="1:52" x14ac:dyDescent="0.25">
      <c r="A294" s="422"/>
      <c r="B294" s="281"/>
      <c r="C294" s="281"/>
      <c r="D294" s="281"/>
      <c r="E294" s="180" t="str">
        <f>StockValueR!E295</f>
        <v>22 MPH</v>
      </c>
      <c r="F294" s="427"/>
      <c r="G294" s="328"/>
      <c r="I294" s="429">
        <f>StockValueR!I295</f>
        <v>0</v>
      </c>
      <c r="J294" s="429">
        <f>StockValueR!J295</f>
        <v>0</v>
      </c>
      <c r="K294" s="429">
        <f>StockValueR!K295</f>
        <v>364.46057569433907</v>
      </c>
      <c r="L294" s="429">
        <f>StockValueR!L295</f>
        <v>351.89087835713457</v>
      </c>
      <c r="M294" s="429">
        <f>StockValueR!M295</f>
        <v>339.75469098420513</v>
      </c>
      <c r="N294" s="429">
        <f>StockValueR!N295</f>
        <v>328.03706246860804</v>
      </c>
      <c r="O294" s="429">
        <f>StockValueR!O295</f>
        <v>316.72355734460206</v>
      </c>
      <c r="P294" s="429">
        <f>StockValueR!P295</f>
        <v>305.80023800395765</v>
      </c>
      <c r="Q294" s="429">
        <f>StockValueR!Q295</f>
        <v>295.25364752559943</v>
      </c>
      <c r="R294" s="429">
        <f>StockValueR!R295</f>
        <v>285.07079309742954</v>
      </c>
      <c r="S294" s="429">
        <f>StockValueR!S295</f>
        <v>275.23913000990621</v>
      </c>
      <c r="T294" s="429">
        <f>StockValueR!T295</f>
        <v>265.74654620166046</v>
      </c>
      <c r="U294" s="429">
        <f>StockValueR!U295</f>
        <v>256.58134733811107</v>
      </c>
      <c r="V294" s="429">
        <f>StockValueR!V295</f>
        <v>247.73224240469565</v>
      </c>
      <c r="W294" s="429">
        <f>StockValueR!W295</f>
        <v>239.18832979696947</v>
      </c>
      <c r="X294" s="429">
        <f>StockValueR!X295</f>
        <v>230.93908389043602</v>
      </c>
      <c r="Y294" s="429">
        <f>StockValueR!Y295</f>
        <v>222.97434207356366</v>
      </c>
      <c r="Z294" s="429">
        <f>StockValueR!Z295</f>
        <v>215.01460809236625</v>
      </c>
      <c r="AA294" s="429">
        <f>StockValueR!AA295</f>
        <v>207.06006296410408</v>
      </c>
      <c r="AB294" s="429">
        <f>StockValueR!AB295</f>
        <v>199.110901505172</v>
      </c>
      <c r="AC294" s="429">
        <f>StockValueR!AC295</f>
        <v>191.1673339879417</v>
      </c>
      <c r="AD294" s="429">
        <f>StockValueR!AD295</f>
        <v>183.22958807622223</v>
      </c>
      <c r="AE294" s="429">
        <f>StockValueR!AE295</f>
        <v>175.29791110093564</v>
      </c>
      <c r="AF294" s="429">
        <f>StockValueR!AF295</f>
        <v>167.37257275482048</v>
      </c>
      <c r="AG294" s="429">
        <f>StockValueR!AG295</f>
        <v>159.45386830811441</v>
      </c>
      <c r="AH294" s="429">
        <f>StockValueR!AH295</f>
        <v>151.54212247869194</v>
      </c>
      <c r="AI294" s="429">
        <f>StockValueR!AI295</f>
        <v>143.6376941337322</v>
      </c>
      <c r="AJ294" s="429">
        <f>StockValueR!AJ295</f>
        <v>135.74098206127741</v>
      </c>
      <c r="AK294" s="429">
        <f>StockValueR!AK295</f>
        <v>127.8524321377817</v>
      </c>
      <c r="AL294" s="429">
        <f>StockValueR!AL295</f>
        <v>119.9725463459192</v>
      </c>
      <c r="AM294" s="429">
        <f>StockValueR!AM295</f>
        <v>294.89933229542447</v>
      </c>
      <c r="AN294" s="429">
        <f>StockValueR!AN295</f>
        <v>294.89933229542447</v>
      </c>
      <c r="AO294" s="429">
        <f>StockValueR!AO295</f>
        <v>294.89933229542447</v>
      </c>
      <c r="AP294" s="429">
        <f>StockValueR!AP295</f>
        <v>294.89933229542447</v>
      </c>
      <c r="AQ294" s="429">
        <f>StockValueR!AQ295</f>
        <v>294.89933229542447</v>
      </c>
      <c r="AR294" s="429">
        <f>StockValueR!AR295</f>
        <v>294.89933229542447</v>
      </c>
      <c r="AS294" s="429">
        <f>StockValueR!AS295</f>
        <v>294.89933229542447</v>
      </c>
      <c r="AT294" s="429">
        <f>StockValueR!AT295</f>
        <v>294.89933229542447</v>
      </c>
      <c r="AU294" s="429">
        <f>StockValueR!AU295</f>
        <v>294.89933229542447</v>
      </c>
      <c r="AV294" s="429">
        <f>StockValueR!AV295</f>
        <v>294.89933229542447</v>
      </c>
      <c r="AW294" s="429">
        <f>StockValueR!AW295</f>
        <v>294.89933229542447</v>
      </c>
      <c r="AX294" s="429">
        <f>StockValueR!AX295</f>
        <v>294.89933229542447</v>
      </c>
      <c r="AY294" s="429">
        <f>StockValueR!AY295</f>
        <v>294.89933229542447</v>
      </c>
      <c r="AZ294" s="429">
        <f>StockValueR!AZ295</f>
        <v>294.89933229542447</v>
      </c>
    </row>
    <row r="295" spans="1:52" x14ac:dyDescent="0.25">
      <c r="A295" s="422"/>
      <c r="B295" s="281"/>
      <c r="C295" s="281"/>
      <c r="D295" s="281"/>
      <c r="E295" s="180" t="str">
        <f>StockValueR!E296</f>
        <v>23 MPH</v>
      </c>
      <c r="F295" s="427"/>
      <c r="G295" s="328"/>
      <c r="I295" s="429">
        <f>StockValueR!I296</f>
        <v>0</v>
      </c>
      <c r="J295" s="429">
        <f>StockValueR!J296</f>
        <v>0</v>
      </c>
      <c r="K295" s="429">
        <f>StockValueR!K296</f>
        <v>353.89831754046668</v>
      </c>
      <c r="L295" s="429">
        <f>StockValueR!L296</f>
        <v>341.69289660802463</v>
      </c>
      <c r="M295" s="429">
        <f>StockValueR!M296</f>
        <v>329.90842229429904</v>
      </c>
      <c r="N295" s="429">
        <f>StockValueR!N296</f>
        <v>318.53037678324813</v>
      </c>
      <c r="O295" s="429">
        <f>StockValueR!O296</f>
        <v>307.54474295647987</v>
      </c>
      <c r="P295" s="429">
        <f>StockValueR!P296</f>
        <v>296.93798712494277</v>
      </c>
      <c r="Q295" s="429">
        <f>StockValueR!Q296</f>
        <v>286.69704235617434</v>
      </c>
      <c r="R295" s="429">
        <f>StockValueR!R296</f>
        <v>276.80929237656858</v>
      </c>
      <c r="S295" s="429">
        <f>StockValueR!S296</f>
        <v>267.26255602882901</v>
      </c>
      <c r="T295" s="429">
        <f>StockValueR!T296</f>
        <v>258.04507226546178</v>
      </c>
      <c r="U295" s="429">
        <f>StockValueR!U296</f>
        <v>249.14548565981974</v>
      </c>
      <c r="V295" s="429">
        <f>StockValueR!V296</f>
        <v>240.55283241684953</v>
      </c>
      <c r="W295" s="429">
        <f>StockValueR!W296</f>
        <v>232.25652686630642</v>
      </c>
      <c r="X295" s="429">
        <f>StockValueR!X296</f>
        <v>224.24634842179844</v>
      </c>
      <c r="Y295" s="429">
        <f>StockValueR!Y296</f>
        <v>216.51242898959273</v>
      </c>
      <c r="Z295" s="429">
        <f>StockValueR!Z296</f>
        <v>208.78337226336421</v>
      </c>
      <c r="AA295" s="429">
        <f>StockValueR!AA296</f>
        <v>201.05935401439831</v>
      </c>
      <c r="AB295" s="429">
        <f>StockValueR!AB296</f>
        <v>193.3405634132088</v>
      </c>
      <c r="AC295" s="429">
        <f>StockValueR!AC296</f>
        <v>185.62720463836402</v>
      </c>
      <c r="AD295" s="429">
        <f>StockValueR!AD296</f>
        <v>177.91949875585678</v>
      </c>
      <c r="AE295" s="429">
        <f>StockValueR!AE296</f>
        <v>170.21768592882955</v>
      </c>
      <c r="AF295" s="429">
        <f>StockValueR!AF296</f>
        <v>162.5220280341843</v>
      </c>
      <c r="AG295" s="429">
        <f>StockValueR!AG296</f>
        <v>154.83281178507266</v>
      </c>
      <c r="AH295" s="429">
        <f>StockValueR!AH296</f>
        <v>147.15035248887531</v>
      </c>
      <c r="AI295" s="429">
        <f>StockValueR!AI296</f>
        <v>139.47499861261275</v>
      </c>
      <c r="AJ295" s="429">
        <f>StockValueR!AJ296</f>
        <v>131.80713738724111</v>
      </c>
      <c r="AK295" s="429">
        <f>StockValueR!AK296</f>
        <v>124.14720176748166</v>
      </c>
      <c r="AL295" s="429">
        <f>StockValueR!AL296</f>
        <v>116.49567918828797</v>
      </c>
      <c r="AM295" s="429">
        <f>StockValueR!AM296</f>
        <v>286.3529953667325</v>
      </c>
      <c r="AN295" s="429">
        <f>StockValueR!AN296</f>
        <v>286.3529953667325</v>
      </c>
      <c r="AO295" s="429">
        <f>StockValueR!AO296</f>
        <v>286.3529953667325</v>
      </c>
      <c r="AP295" s="429">
        <f>StockValueR!AP296</f>
        <v>286.3529953667325</v>
      </c>
      <c r="AQ295" s="429">
        <f>StockValueR!AQ296</f>
        <v>286.3529953667325</v>
      </c>
      <c r="AR295" s="429">
        <f>StockValueR!AR296</f>
        <v>286.3529953667325</v>
      </c>
      <c r="AS295" s="429">
        <f>StockValueR!AS296</f>
        <v>286.3529953667325</v>
      </c>
      <c r="AT295" s="429">
        <f>StockValueR!AT296</f>
        <v>286.3529953667325</v>
      </c>
      <c r="AU295" s="429">
        <f>StockValueR!AU296</f>
        <v>286.3529953667325</v>
      </c>
      <c r="AV295" s="429">
        <f>StockValueR!AV296</f>
        <v>286.3529953667325</v>
      </c>
      <c r="AW295" s="429">
        <f>StockValueR!AW296</f>
        <v>286.3529953667325</v>
      </c>
      <c r="AX295" s="429">
        <f>StockValueR!AX296</f>
        <v>286.3529953667325</v>
      </c>
      <c r="AY295" s="429">
        <f>StockValueR!AY296</f>
        <v>286.3529953667325</v>
      </c>
      <c r="AZ295" s="429">
        <f>StockValueR!AZ296</f>
        <v>286.3529953667325</v>
      </c>
    </row>
    <row r="296" spans="1:52" x14ac:dyDescent="0.25">
      <c r="A296" s="422"/>
      <c r="B296" s="281"/>
      <c r="C296" s="281"/>
      <c r="D296" s="281"/>
      <c r="E296" s="180" t="str">
        <f>StockValueR!E297</f>
        <v>24 MPH</v>
      </c>
      <c r="F296" s="427"/>
      <c r="G296" s="328"/>
      <c r="I296" s="429">
        <f>StockValueR!I297</f>
        <v>0</v>
      </c>
      <c r="J296" s="429">
        <f>StockValueR!J297</f>
        <v>0</v>
      </c>
      <c r="K296" s="429">
        <f>StockValueR!K297</f>
        <v>343.64215915361711</v>
      </c>
      <c r="L296" s="429">
        <f>StockValueR!L297</f>
        <v>331.79045770515364</v>
      </c>
      <c r="M296" s="429">
        <f>StockValueR!M297</f>
        <v>320.34750362217488</v>
      </c>
      <c r="N296" s="429">
        <f>StockValueR!N297</f>
        <v>309.29919982254302</v>
      </c>
      <c r="O296" s="429">
        <f>StockValueR!O297</f>
        <v>298.63193541129021</v>
      </c>
      <c r="P296" s="429">
        <f>StockValueR!P297</f>
        <v>288.33256891275397</v>
      </c>
      <c r="Q296" s="429">
        <f>StockValueR!Q297</f>
        <v>278.38841208101059</v>
      </c>
      <c r="R296" s="429">
        <f>StockValueR!R297</f>
        <v>268.78721426866343</v>
      </c>
      <c r="S296" s="429">
        <f>StockValueR!S297</f>
        <v>259.51714733472721</v>
      </c>
      <c r="T296" s="429">
        <f>StockValueR!T297</f>
        <v>250.5667910730173</v>
      </c>
      <c r="U296" s="429">
        <f>StockValueR!U297</f>
        <v>241.92511914309142</v>
      </c>
      <c r="V296" s="429">
        <f>StockValueR!V297</f>
        <v>233.5814854864127</v>
      </c>
      <c r="W296" s="429">
        <f>StockValueR!W297</f>
        <v>225.52561121099805</v>
      </c>
      <c r="X296" s="429">
        <f>StockValueR!X297</f>
        <v>217.74757192839613</v>
      </c>
      <c r="Y296" s="429">
        <f>StockValueR!Y297</f>
        <v>210.23778552739299</v>
      </c>
      <c r="Z296" s="429">
        <f>StockValueR!Z297</f>
        <v>202.73272090860385</v>
      </c>
      <c r="AA296" s="429">
        <f>StockValueR!AA297</f>
        <v>195.23254874937035</v>
      </c>
      <c r="AB296" s="429">
        <f>StockValueR!AB297</f>
        <v>187.7374527379458</v>
      </c>
      <c r="AC296" s="429">
        <f>StockValueR!AC297</f>
        <v>180.24763113569682</v>
      </c>
      <c r="AD296" s="429">
        <f>StockValueR!AD297</f>
        <v>172.76329860200806</v>
      </c>
      <c r="AE296" s="429">
        <f>StockValueR!AE297</f>
        <v>165.28468833996854</v>
      </c>
      <c r="AF296" s="429">
        <f>StockValueR!AF297</f>
        <v>157.81205463715057</v>
      </c>
      <c r="AG296" s="429">
        <f>StockValueR!AG297</f>
        <v>150.34567589760863</v>
      </c>
      <c r="AH296" s="429">
        <f>StockValueR!AH297</f>
        <v>142.88585829095058</v>
      </c>
      <c r="AI296" s="429">
        <f>StockValueR!AI297</f>
        <v>135.43294018544034</v>
      </c>
      <c r="AJ296" s="429">
        <f>StockValueR!AJ297</f>
        <v>127.98729758987839</v>
      </c>
      <c r="AK296" s="429">
        <f>StockValueR!AK297</f>
        <v>120.54935091173164</v>
      </c>
      <c r="AL296" s="429">
        <f>StockValueR!AL297</f>
        <v>113.1195734598337</v>
      </c>
      <c r="AM296" s="429">
        <f>StockValueR!AM297</f>
        <v>278.05433575331347</v>
      </c>
      <c r="AN296" s="429">
        <f>StockValueR!AN297</f>
        <v>278.05433575331347</v>
      </c>
      <c r="AO296" s="429">
        <f>StockValueR!AO297</f>
        <v>278.05433575331347</v>
      </c>
      <c r="AP296" s="429">
        <f>StockValueR!AP297</f>
        <v>278.05433575331347</v>
      </c>
      <c r="AQ296" s="429">
        <f>StockValueR!AQ297</f>
        <v>278.05433575331347</v>
      </c>
      <c r="AR296" s="429">
        <f>StockValueR!AR297</f>
        <v>278.05433575331347</v>
      </c>
      <c r="AS296" s="429">
        <f>StockValueR!AS297</f>
        <v>278.05433575331347</v>
      </c>
      <c r="AT296" s="429">
        <f>StockValueR!AT297</f>
        <v>278.05433575331347</v>
      </c>
      <c r="AU296" s="429">
        <f>StockValueR!AU297</f>
        <v>278.05433575331347</v>
      </c>
      <c r="AV296" s="429">
        <f>StockValueR!AV297</f>
        <v>278.05433575331347</v>
      </c>
      <c r="AW296" s="429">
        <f>StockValueR!AW297</f>
        <v>278.05433575331347</v>
      </c>
      <c r="AX296" s="429">
        <f>StockValueR!AX297</f>
        <v>278.05433575331347</v>
      </c>
      <c r="AY296" s="429">
        <f>StockValueR!AY297</f>
        <v>278.05433575331347</v>
      </c>
      <c r="AZ296" s="429">
        <f>StockValueR!AZ297</f>
        <v>278.05433575331347</v>
      </c>
    </row>
    <row r="297" spans="1:52" x14ac:dyDescent="0.25">
      <c r="A297" s="422"/>
      <c r="B297" s="281"/>
      <c r="C297" s="281"/>
      <c r="D297" s="281"/>
      <c r="E297" s="180" t="str">
        <f>StockValueR!E298</f>
        <v>25 MPH</v>
      </c>
      <c r="F297" s="427"/>
      <c r="G297" s="328"/>
      <c r="I297" s="429">
        <f>StockValueR!I298</f>
        <v>0</v>
      </c>
      <c r="J297" s="429">
        <f>StockValueR!J298</f>
        <v>0</v>
      </c>
      <c r="K297" s="429">
        <f>StockValueR!K298</f>
        <v>330.52488636569097</v>
      </c>
      <c r="L297" s="429">
        <f>StockValueR!L298</f>
        <v>319.12557993559034</v>
      </c>
      <c r="M297" s="429">
        <f>StockValueR!M298</f>
        <v>308.11941844690745</v>
      </c>
      <c r="N297" s="429">
        <f>StockValueR!N298</f>
        <v>297.49284292165441</v>
      </c>
      <c r="O297" s="429">
        <f>StockValueR!O298</f>
        <v>287.23276201061009</v>
      </c>
      <c r="P297" s="429">
        <f>StockValueR!P298</f>
        <v>277.3265358655068</v>
      </c>
      <c r="Q297" s="429">
        <f>StockValueR!Q298</f>
        <v>267.76196056744129</v>
      </c>
      <c r="R297" s="429">
        <f>StockValueR!R298</f>
        <v>258.5272530923263</v>
      </c>
      <c r="S297" s="429">
        <f>StockValueR!S298</f>
        <v>249.61103679486112</v>
      </c>
      <c r="T297" s="429">
        <f>StockValueR!T298</f>
        <v>241.00232739313813</v>
      </c>
      <c r="U297" s="429">
        <f>StockValueR!U298</f>
        <v>232.69051943661935</v>
      </c>
      <c r="V297" s="429">
        <f>StockValueR!V298</f>
        <v>224.66537324081193</v>
      </c>
      <c r="W297" s="429">
        <f>StockValueR!W298</f>
        <v>216.91700227254714</v>
      </c>
      <c r="X297" s="429">
        <f>StockValueR!X298</f>
        <v>209.43586097032212</v>
      </c>
      <c r="Y297" s="429">
        <f>StockValueR!Y298</f>
        <v>202.21273298469984</v>
      </c>
      <c r="Z297" s="429">
        <f>StockValueR!Z298</f>
        <v>194.99414654465963</v>
      </c>
      <c r="AA297" s="429">
        <f>StockValueR!AA298</f>
        <v>187.78026581256469</v>
      </c>
      <c r="AB297" s="429">
        <f>StockValueR!AB298</f>
        <v>180.57126746504639</v>
      </c>
      <c r="AC297" s="429">
        <f>StockValueR!AC298</f>
        <v>173.36734219557448</v>
      </c>
      <c r="AD297" s="429">
        <f>StockValueR!AD298</f>
        <v>166.16869646970275</v>
      </c>
      <c r="AE297" s="429">
        <f>StockValueR!AE298</f>
        <v>158.97555458885185</v>
      </c>
      <c r="AF297" s="429">
        <f>StockValueR!AF298</f>
        <v>151.78816113410335</v>
      </c>
      <c r="AG297" s="429">
        <f>StockValueR!AG298</f>
        <v>144.60678388246313</v>
      </c>
      <c r="AH297" s="429">
        <f>StockValueR!AH298</f>
        <v>137.43171731664276</v>
      </c>
      <c r="AI297" s="429">
        <f>StockValueR!AI298</f>
        <v>130.26328688894495</v>
      </c>
      <c r="AJ297" s="429">
        <f>StockValueR!AJ298</f>
        <v>123.10185425542006</v>
      </c>
      <c r="AK297" s="429">
        <f>StockValueR!AK298</f>
        <v>115.94782377602959</v>
      </c>
      <c r="AL297" s="429">
        <f>StockValueR!AL298</f>
        <v>108.80165069278702</v>
      </c>
      <c r="AM297" s="429">
        <f>StockValueR!AM298</f>
        <v>267.44783786452399</v>
      </c>
      <c r="AN297" s="429">
        <f>StockValueR!AN298</f>
        <v>267.44783786452399</v>
      </c>
      <c r="AO297" s="429">
        <f>StockValueR!AO298</f>
        <v>267.44783786452399</v>
      </c>
      <c r="AP297" s="429">
        <f>StockValueR!AP298</f>
        <v>267.44783786452399</v>
      </c>
      <c r="AQ297" s="429">
        <f>StockValueR!AQ298</f>
        <v>267.44783786452399</v>
      </c>
      <c r="AR297" s="429">
        <f>StockValueR!AR298</f>
        <v>267.44783786452399</v>
      </c>
      <c r="AS297" s="429">
        <f>StockValueR!AS298</f>
        <v>267.44783786452399</v>
      </c>
      <c r="AT297" s="429">
        <f>StockValueR!AT298</f>
        <v>267.44783786452399</v>
      </c>
      <c r="AU297" s="429">
        <f>StockValueR!AU298</f>
        <v>267.44783786452399</v>
      </c>
      <c r="AV297" s="429">
        <f>StockValueR!AV298</f>
        <v>267.44783786452399</v>
      </c>
      <c r="AW297" s="429">
        <f>StockValueR!AW298</f>
        <v>267.44783786452399</v>
      </c>
      <c r="AX297" s="429">
        <f>StockValueR!AX298</f>
        <v>267.44783786452399</v>
      </c>
      <c r="AY297" s="429">
        <f>StockValueR!AY298</f>
        <v>267.44783786452399</v>
      </c>
      <c r="AZ297" s="429">
        <f>StockValueR!AZ298</f>
        <v>267.44783786452399</v>
      </c>
    </row>
    <row r="298" spans="1:52" x14ac:dyDescent="0.25">
      <c r="A298" s="422"/>
      <c r="B298" s="281"/>
      <c r="C298" s="281"/>
      <c r="D298" s="281"/>
      <c r="E298" s="180" t="str">
        <f>StockValueR!E299</f>
        <v>26 MPH</v>
      </c>
      <c r="F298" s="427"/>
      <c r="G298" s="328"/>
      <c r="I298" s="429">
        <f>StockValueR!I299</f>
        <v>0</v>
      </c>
      <c r="J298" s="429">
        <f>StockValueR!J299</f>
        <v>0</v>
      </c>
      <c r="K298" s="429">
        <f>StockValueR!K299</f>
        <v>320.94610224227011</v>
      </c>
      <c r="L298" s="429">
        <f>StockValueR!L299</f>
        <v>309.87715367614538</v>
      </c>
      <c r="M298" s="429">
        <f>StockValueR!M299</f>
        <v>299.18995650535948</v>
      </c>
      <c r="N298" s="429">
        <f>StockValueR!N299</f>
        <v>288.87134469820001</v>
      </c>
      <c r="O298" s="429">
        <f>StockValueR!O299</f>
        <v>278.90860629959508</v>
      </c>
      <c r="P298" s="429">
        <f>StockValueR!P299</f>
        <v>269.28946777069245</v>
      </c>
      <c r="Q298" s="429">
        <f>StockValueR!Q299</f>
        <v>260.00207886854332</v>
      </c>
      <c r="R298" s="429">
        <f>StockValueR!R299</f>
        <v>251.0349980472628</v>
      </c>
      <c r="S298" s="429">
        <f>StockValueR!S299</f>
        <v>242.3771783626828</v>
      </c>
      <c r="T298" s="429">
        <f>StockValueR!T299</f>
        <v>234.01795386313185</v>
      </c>
      <c r="U298" s="429">
        <f>StockValueR!U299</f>
        <v>225.9470264495769</v>
      </c>
      <c r="V298" s="429">
        <f>StockValueR!V299</f>
        <v>218.15445318893865</v>
      </c>
      <c r="W298" s="429">
        <f>StockValueR!W299</f>
        <v>210.63063406495186</v>
      </c>
      <c r="X298" s="429">
        <f>StockValueR!X299</f>
        <v>203.36630015147983</v>
      </c>
      <c r="Y298" s="429">
        <f>StockValueR!Y299</f>
        <v>196.3525021937138</v>
      </c>
      <c r="Z298" s="429">
        <f>StockValueR!Z299</f>
        <v>189.34311416516292</v>
      </c>
      <c r="AA298" s="429">
        <f>StockValueR!AA299</f>
        <v>182.33829547067924</v>
      </c>
      <c r="AB298" s="429">
        <f>StockValueR!AB299</f>
        <v>175.33821766671292</v>
      </c>
      <c r="AC298" s="429">
        <f>StockValueR!AC299</f>
        <v>168.34306592033718</v>
      </c>
      <c r="AD298" s="429">
        <f>StockValueR!AD299</f>
        <v>161.35304071362606</v>
      </c>
      <c r="AE298" s="429">
        <f>StockValueR!AE299</f>
        <v>154.36835984762769</v>
      </c>
      <c r="AF298" s="429">
        <f>StockValueR!AF299</f>
        <v>147.38926081533594</v>
      </c>
      <c r="AG298" s="429">
        <f>StockValueR!AG299</f>
        <v>140.41600363343898</v>
      </c>
      <c r="AH298" s="429">
        <f>StockValueR!AH299</f>
        <v>133.4488742503853</v>
      </c>
      <c r="AI298" s="429">
        <f>StockValueR!AI299</f>
        <v>126.48818868669967</v>
      </c>
      <c r="AJ298" s="429">
        <f>StockValueR!AJ299</f>
        <v>119.53429811745089</v>
      </c>
      <c r="AK298" s="429">
        <f>StockValueR!AK299</f>
        <v>112.5875951840372</v>
      </c>
      <c r="AL298" s="429">
        <f>StockValueR!AL299</f>
        <v>105.64852193532039</v>
      </c>
      <c r="AM298" s="429">
        <f>StockValueR!AM299</f>
        <v>259.69705960589221</v>
      </c>
      <c r="AN298" s="429">
        <f>StockValueR!AN299</f>
        <v>259.69705960589221</v>
      </c>
      <c r="AO298" s="429">
        <f>StockValueR!AO299</f>
        <v>259.69705960589221</v>
      </c>
      <c r="AP298" s="429">
        <f>StockValueR!AP299</f>
        <v>259.69705960589221</v>
      </c>
      <c r="AQ298" s="429">
        <f>StockValueR!AQ299</f>
        <v>259.69705960589221</v>
      </c>
      <c r="AR298" s="429">
        <f>StockValueR!AR299</f>
        <v>259.69705960589221</v>
      </c>
      <c r="AS298" s="429">
        <f>StockValueR!AS299</f>
        <v>259.69705960589221</v>
      </c>
      <c r="AT298" s="429">
        <f>StockValueR!AT299</f>
        <v>259.69705960589221</v>
      </c>
      <c r="AU298" s="429">
        <f>StockValueR!AU299</f>
        <v>259.69705960589221</v>
      </c>
      <c r="AV298" s="429">
        <f>StockValueR!AV299</f>
        <v>259.69705960589221</v>
      </c>
      <c r="AW298" s="429">
        <f>StockValueR!AW299</f>
        <v>259.69705960589221</v>
      </c>
      <c r="AX298" s="429">
        <f>StockValueR!AX299</f>
        <v>259.69705960589221</v>
      </c>
      <c r="AY298" s="429">
        <f>StockValueR!AY299</f>
        <v>259.69705960589221</v>
      </c>
      <c r="AZ298" s="429">
        <f>StockValueR!AZ299</f>
        <v>259.69705960589221</v>
      </c>
    </row>
    <row r="299" spans="1:52" x14ac:dyDescent="0.25">
      <c r="A299" s="422"/>
      <c r="B299" s="281"/>
      <c r="C299" s="281"/>
      <c r="D299" s="281"/>
      <c r="E299" s="180" t="str">
        <f>StockValueR!E300</f>
        <v>27 MPH</v>
      </c>
      <c r="F299" s="427"/>
      <c r="G299" s="328"/>
      <c r="I299" s="429">
        <f>StockValueR!I300</f>
        <v>0</v>
      </c>
      <c r="J299" s="429">
        <f>StockValueR!J300</f>
        <v>0</v>
      </c>
      <c r="K299" s="429">
        <f>StockValueR!K300</f>
        <v>311.64491629395786</v>
      </c>
      <c r="L299" s="429">
        <f>StockValueR!L300</f>
        <v>300.89675164808187</v>
      </c>
      <c r="M299" s="429">
        <f>StockValueR!M300</f>
        <v>290.51927504239171</v>
      </c>
      <c r="N299" s="429">
        <f>StockValueR!N300</f>
        <v>280.49970200366198</v>
      </c>
      <c r="O299" s="429">
        <f>StockValueR!O300</f>
        <v>270.82568897592898</v>
      </c>
      <c r="P299" s="429">
        <f>StockValueR!P300</f>
        <v>261.48531811391757</v>
      </c>
      <c r="Q299" s="429">
        <f>StockValueR!Q300</f>
        <v>252.46708260091904</v>
      </c>
      <c r="R299" s="429">
        <f>StockValueR!R300</f>
        <v>243.75987247303399</v>
      </c>
      <c r="S299" s="429">
        <f>StockValueR!S300</f>
        <v>235.35296093231563</v>
      </c>
      <c r="T299" s="429">
        <f>StockValueR!T300</f>
        <v>227.23599113195189</v>
      </c>
      <c r="U299" s="429">
        <f>StockValueR!U300</f>
        <v>219.39896341720723</v>
      </c>
      <c r="V299" s="429">
        <f>StockValueR!V300</f>
        <v>211.83222300640472</v>
      </c>
      <c r="W299" s="429">
        <f>StockValueR!W300</f>
        <v>204.52644809677278</v>
      </c>
      <c r="X299" s="429">
        <f>StockValueR!X300</f>
        <v>197.4726383805033</v>
      </c>
      <c r="Y299" s="429">
        <f>StockValueR!Y300</f>
        <v>190.66210395687369</v>
      </c>
      <c r="Z299" s="429">
        <f>StockValueR!Z300</f>
        <v>183.85585166040349</v>
      </c>
      <c r="AA299" s="429">
        <f>StockValueR!AA300</f>
        <v>177.05403627630875</v>
      </c>
      <c r="AB299" s="429">
        <f>StockValueR!AB300</f>
        <v>170.25682438924395</v>
      </c>
      <c r="AC299" s="429">
        <f>StockValueR!AC300</f>
        <v>163.46439580004363</v>
      </c>
      <c r="AD299" s="429">
        <f>StockValueR!AD300</f>
        <v>156.67694518070647</v>
      </c>
      <c r="AE299" s="429">
        <f>StockValueR!AE300</f>
        <v>149.89468402029226</v>
      </c>
      <c r="AF299" s="429">
        <f>StockValueR!AF300</f>
        <v>143.11784292912373</v>
      </c>
      <c r="AG299" s="429">
        <f>StockValueR!AG300</f>
        <v>136.34667438846927</v>
      </c>
      <c r="AH299" s="429">
        <f>StockValueR!AH300</f>
        <v>129.58145605984186</v>
      </c>
      <c r="AI299" s="429">
        <f>StockValueR!AI300</f>
        <v>122.82249480532606</v>
      </c>
      <c r="AJ299" s="429">
        <f>StockValueR!AJ300</f>
        <v>116.07013162275348</v>
      </c>
      <c r="AK299" s="429">
        <f>StockValueR!AK300</f>
        <v>109.32474777456922</v>
      </c>
      <c r="AL299" s="429">
        <f>StockValueR!AL300</f>
        <v>102.58677249882781</v>
      </c>
      <c r="AM299" s="429">
        <f>StockValueR!AM300</f>
        <v>252.17090295607264</v>
      </c>
      <c r="AN299" s="429">
        <f>StockValueR!AN300</f>
        <v>252.17090295607264</v>
      </c>
      <c r="AO299" s="429">
        <f>StockValueR!AO300</f>
        <v>252.17090295607264</v>
      </c>
      <c r="AP299" s="429">
        <f>StockValueR!AP300</f>
        <v>252.17090295607264</v>
      </c>
      <c r="AQ299" s="429">
        <f>StockValueR!AQ300</f>
        <v>252.17090295607264</v>
      </c>
      <c r="AR299" s="429">
        <f>StockValueR!AR300</f>
        <v>252.17090295607264</v>
      </c>
      <c r="AS299" s="429">
        <f>StockValueR!AS300</f>
        <v>252.17090295607264</v>
      </c>
      <c r="AT299" s="429">
        <f>StockValueR!AT300</f>
        <v>252.17090295607264</v>
      </c>
      <c r="AU299" s="429">
        <f>StockValueR!AU300</f>
        <v>252.17090295607264</v>
      </c>
      <c r="AV299" s="429">
        <f>StockValueR!AV300</f>
        <v>252.17090295607264</v>
      </c>
      <c r="AW299" s="429">
        <f>StockValueR!AW300</f>
        <v>252.17090295607264</v>
      </c>
      <c r="AX299" s="429">
        <f>StockValueR!AX300</f>
        <v>252.17090295607264</v>
      </c>
      <c r="AY299" s="429">
        <f>StockValueR!AY300</f>
        <v>252.17090295607264</v>
      </c>
      <c r="AZ299" s="429">
        <f>StockValueR!AZ300</f>
        <v>252.17090295607264</v>
      </c>
    </row>
    <row r="300" spans="1:52" x14ac:dyDescent="0.25">
      <c r="A300" s="422"/>
      <c r="B300" s="281"/>
      <c r="C300" s="281"/>
      <c r="D300" s="281"/>
      <c r="E300" s="180" t="str">
        <f>StockValueR!E301</f>
        <v>28 MPH</v>
      </c>
      <c r="F300" s="427"/>
      <c r="G300" s="328"/>
      <c r="I300" s="429">
        <f>StockValueR!I301</f>
        <v>0</v>
      </c>
      <c r="J300" s="429">
        <f>StockValueR!J301</f>
        <v>0</v>
      </c>
      <c r="K300" s="429">
        <f>StockValueR!K301</f>
        <v>302.61328358041203</v>
      </c>
      <c r="L300" s="429">
        <f>StockValueR!L301</f>
        <v>292.1766063689555</v>
      </c>
      <c r="M300" s="429">
        <f>StockValueR!M301</f>
        <v>282.09987446435201</v>
      </c>
      <c r="N300" s="429">
        <f>StockValueR!N301</f>
        <v>272.37067389409856</v>
      </c>
      <c r="O300" s="429">
        <f>StockValueR!O301</f>
        <v>262.97701882494084</v>
      </c>
      <c r="P300" s="429">
        <f>StockValueR!P301</f>
        <v>253.90733679699474</v>
      </c>
      <c r="Q300" s="429">
        <f>StockValueR!Q301</f>
        <v>245.15045446711963</v>
      </c>
      <c r="R300" s="429">
        <f>StockValueR!R301</f>
        <v>236.69558384398218</v>
      </c>
      <c r="S300" s="429">
        <f>StockValueR!S301</f>
        <v>228.53230899785189</v>
      </c>
      <c r="T300" s="429">
        <f>StockValueR!T301</f>
        <v>220.65057322875558</v>
      </c>
      <c r="U300" s="429">
        <f>StockValueR!U301</f>
        <v>213.04066667718334</v>
      </c>
      <c r="V300" s="429">
        <f>StockValueR!V301</f>
        <v>205.69321436208219</v>
      </c>
      <c r="W300" s="429">
        <f>StockValueR!W301</f>
        <v>198.59916463140166</v>
      </c>
      <c r="X300" s="429">
        <f>StockValueR!X301</f>
        <v>191.74977801096247</v>
      </c>
      <c r="Y300" s="429">
        <f>StockValueR!Y301</f>
        <v>185.13661643791121</v>
      </c>
      <c r="Z300" s="429">
        <f>StockValueR!Z301</f>
        <v>178.52761289373402</v>
      </c>
      <c r="AA300" s="429">
        <f>StockValueR!AA301</f>
        <v>171.92291767789047</v>
      </c>
      <c r="AB300" s="429">
        <f>StockValueR!AB301</f>
        <v>165.32269254732455</v>
      </c>
      <c r="AC300" s="429">
        <f>StockValueR!AC301</f>
        <v>158.72711209214862</v>
      </c>
      <c r="AD300" s="429">
        <f>StockValueR!AD301</f>
        <v>152.1363653426649</v>
      </c>
      <c r="AE300" s="429">
        <f>StockValueR!AE301</f>
        <v>145.55065765886968</v>
      </c>
      <c r="AF300" s="429">
        <f>StockValueR!AF301</f>
        <v>138.97021296787784</v>
      </c>
      <c r="AG300" s="429">
        <f>StockValueR!AG301</f>
        <v>132.39527643391853</v>
      </c>
      <c r="AH300" s="429">
        <f>StockValueR!AH301</f>
        <v>125.82611767172884</v>
      </c>
      <c r="AI300" s="429">
        <f>StockValueR!AI301</f>
        <v>119.26303465036956</v>
      </c>
      <c r="AJ300" s="429">
        <f>StockValueR!AJ301</f>
        <v>112.70635848537677</v>
      </c>
      <c r="AK300" s="429">
        <f>StockValueR!AK301</f>
        <v>106.15645939001043</v>
      </c>
      <c r="AL300" s="429">
        <f>StockValueR!AL301</f>
        <v>99.613754162781689</v>
      </c>
      <c r="AM300" s="429">
        <f>StockValueR!AM301</f>
        <v>244.86285826332946</v>
      </c>
      <c r="AN300" s="429">
        <f>StockValueR!AN301</f>
        <v>244.86285826332946</v>
      </c>
      <c r="AO300" s="429">
        <f>StockValueR!AO301</f>
        <v>244.86285826332946</v>
      </c>
      <c r="AP300" s="429">
        <f>StockValueR!AP301</f>
        <v>244.86285826332946</v>
      </c>
      <c r="AQ300" s="429">
        <f>StockValueR!AQ301</f>
        <v>244.86285826332946</v>
      </c>
      <c r="AR300" s="429">
        <f>StockValueR!AR301</f>
        <v>244.86285826332946</v>
      </c>
      <c r="AS300" s="429">
        <f>StockValueR!AS301</f>
        <v>244.86285826332946</v>
      </c>
      <c r="AT300" s="429">
        <f>StockValueR!AT301</f>
        <v>244.86285826332946</v>
      </c>
      <c r="AU300" s="429">
        <f>StockValueR!AU301</f>
        <v>244.86285826332946</v>
      </c>
      <c r="AV300" s="429">
        <f>StockValueR!AV301</f>
        <v>244.86285826332946</v>
      </c>
      <c r="AW300" s="429">
        <f>StockValueR!AW301</f>
        <v>244.86285826332946</v>
      </c>
      <c r="AX300" s="429">
        <f>StockValueR!AX301</f>
        <v>244.86285826332946</v>
      </c>
      <c r="AY300" s="429">
        <f>StockValueR!AY301</f>
        <v>244.86285826332946</v>
      </c>
      <c r="AZ300" s="429">
        <f>StockValueR!AZ301</f>
        <v>244.86285826332946</v>
      </c>
    </row>
    <row r="301" spans="1:52" x14ac:dyDescent="0.25">
      <c r="A301" s="422"/>
      <c r="B301" s="281"/>
      <c r="C301" s="281"/>
      <c r="D301" s="281"/>
      <c r="E301" s="180" t="str">
        <f>StockValueR!E302</f>
        <v>29 MPH</v>
      </c>
      <c r="F301" s="427"/>
      <c r="G301" s="328"/>
      <c r="I301" s="429">
        <f>StockValueR!I302</f>
        <v>0</v>
      </c>
      <c r="J301" s="429">
        <f>StockValueR!J302</f>
        <v>0</v>
      </c>
      <c r="K301" s="429">
        <f>StockValueR!K302</f>
        <v>293.84339230787032</v>
      </c>
      <c r="L301" s="429">
        <f>StockValueR!L302</f>
        <v>283.70917546202685</v>
      </c>
      <c r="M301" s="429">
        <f>StockValueR!M302</f>
        <v>273.92447251973567</v>
      </c>
      <c r="N301" s="429">
        <f>StockValueR!N302</f>
        <v>264.47722927191154</v>
      </c>
      <c r="O301" s="429">
        <f>StockValueR!O302</f>
        <v>255.35580724101828</v>
      </c>
      <c r="P301" s="429">
        <f>StockValueR!P302</f>
        <v>246.54896934311341</v>
      </c>
      <c r="Q301" s="429">
        <f>StockValueR!Q302</f>
        <v>238.04586604438595</v>
      </c>
      <c r="R301" s="429">
        <f>StockValueR!R302</f>
        <v>229.83602199513521</v>
      </c>
      <c r="S301" s="429">
        <f>StockValueR!S302</f>
        <v>221.9093231247235</v>
      </c>
      <c r="T301" s="429">
        <f>StockValueR!T302</f>
        <v>214.25600418160406</v>
      </c>
      <c r="U301" s="429">
        <f>StockValueR!U302</f>
        <v>206.86663670307539</v>
      </c>
      <c r="V301" s="429">
        <f>StockValueR!V302</f>
        <v>199.73211739993999</v>
      </c>
      <c r="W301" s="429">
        <f>StockValueR!W302</f>
        <v>192.84365694175926</v>
      </c>
      <c r="X301" s="429">
        <f>StockValueR!X302</f>
        <v>186.19276912888776</v>
      </c>
      <c r="Y301" s="429">
        <f>StockValueR!Y302</f>
        <v>179.771260437948</v>
      </c>
      <c r="Z301" s="429">
        <f>StockValueR!Z302</f>
        <v>173.35378927403022</v>
      </c>
      <c r="AA301" s="429">
        <f>StockValueR!AA302</f>
        <v>166.94050158083704</v>
      </c>
      <c r="AB301" s="429">
        <f>StockValueR!AB302</f>
        <v>160.53155442751162</v>
      </c>
      <c r="AC301" s="429">
        <f>StockValueR!AC302</f>
        <v>154.12711734445347</v>
      </c>
      <c r="AD301" s="429">
        <f>StockValueR!AD302</f>
        <v>147.72737388376777</v>
      </c>
      <c r="AE301" s="429">
        <f>StockValueR!AE302</f>
        <v>141.3325234540107</v>
      </c>
      <c r="AF301" s="429">
        <f>StockValueR!AF302</f>
        <v>134.94278349277221</v>
      </c>
      <c r="AG301" s="429">
        <f>StockValueR!AG302</f>
        <v>128.55839205929379</v>
      </c>
      <c r="AH301" s="429">
        <f>StockValueR!AH302</f>
        <v>122.17961095473643</v>
      </c>
      <c r="AI301" s="429">
        <f>StockValueR!AI302</f>
        <v>115.80672951286166</v>
      </c>
      <c r="AJ301" s="429">
        <f>StockValueR!AJ302</f>
        <v>109.44006925330407</v>
      </c>
      <c r="AK301" s="429">
        <f>StockValueR!AK302</f>
        <v>103.07998966034968</v>
      </c>
      <c r="AL301" s="429">
        <f>StockValueR!AL302</f>
        <v>96.726895453470746</v>
      </c>
      <c r="AM301" s="429">
        <f>StockValueR!AM302</f>
        <v>237.76660452903968</v>
      </c>
      <c r="AN301" s="429">
        <f>StockValueR!AN302</f>
        <v>237.76660452903968</v>
      </c>
      <c r="AO301" s="429">
        <f>StockValueR!AO302</f>
        <v>237.76660452903968</v>
      </c>
      <c r="AP301" s="429">
        <f>StockValueR!AP302</f>
        <v>237.76660452903968</v>
      </c>
      <c r="AQ301" s="429">
        <f>StockValueR!AQ302</f>
        <v>237.76660452903968</v>
      </c>
      <c r="AR301" s="429">
        <f>StockValueR!AR302</f>
        <v>237.76660452903968</v>
      </c>
      <c r="AS301" s="429">
        <f>StockValueR!AS302</f>
        <v>237.76660452903968</v>
      </c>
      <c r="AT301" s="429">
        <f>StockValueR!AT302</f>
        <v>237.76660452903968</v>
      </c>
      <c r="AU301" s="429">
        <f>StockValueR!AU302</f>
        <v>237.76660452903968</v>
      </c>
      <c r="AV301" s="429">
        <f>StockValueR!AV302</f>
        <v>237.76660452903968</v>
      </c>
      <c r="AW301" s="429">
        <f>StockValueR!AW302</f>
        <v>237.76660452903968</v>
      </c>
      <c r="AX301" s="429">
        <f>StockValueR!AX302</f>
        <v>237.76660452903968</v>
      </c>
      <c r="AY301" s="429">
        <f>StockValueR!AY302</f>
        <v>237.76660452903968</v>
      </c>
      <c r="AZ301" s="429">
        <f>StockValueR!AZ302</f>
        <v>237.76660452903968</v>
      </c>
    </row>
    <row r="302" spans="1:52" x14ac:dyDescent="0.25">
      <c r="A302" s="422"/>
      <c r="B302" s="281"/>
      <c r="C302" s="281"/>
      <c r="D302" s="281"/>
      <c r="E302" s="180" t="str">
        <f>StockValueR!E303</f>
        <v>30 MPH</v>
      </c>
      <c r="F302" s="427"/>
      <c r="G302" s="328"/>
      <c r="I302" s="429">
        <f>StockValueR!I303</f>
        <v>0</v>
      </c>
      <c r="J302" s="429">
        <f>StockValueR!J303</f>
        <v>0</v>
      </c>
      <c r="K302" s="429">
        <f>StockValueR!K303</f>
        <v>292.78347878889599</v>
      </c>
      <c r="L302" s="429">
        <f>StockValueR!L303</f>
        <v>282.68581676688149</v>
      </c>
      <c r="M302" s="429">
        <f>StockValueR!M303</f>
        <v>272.9364079275008</v>
      </c>
      <c r="N302" s="429">
        <f>StockValueR!N303</f>
        <v>263.52324154203774</v>
      </c>
      <c r="O302" s="429">
        <f>StockValueR!O303</f>
        <v>254.43472111375289</v>
      </c>
      <c r="P302" s="429">
        <f>StockValueR!P303</f>
        <v>245.65965009164566</v>
      </c>
      <c r="Q302" s="429">
        <f>StockValueR!Q303</f>
        <v>237.18721807692688</v>
      </c>
      <c r="R302" s="429">
        <f>StockValueR!R303</f>
        <v>229.00698750520965</v>
      </c>
      <c r="S302" s="429">
        <f>StockValueR!S303</f>
        <v>221.10888078801122</v>
      </c>
      <c r="T302" s="429">
        <f>StockValueR!T303</f>
        <v>213.48316789772534</v>
      </c>
      <c r="U302" s="429">
        <f>StockValueR!U303</f>
        <v>206.12045438077004</v>
      </c>
      <c r="V302" s="429">
        <f>StockValueR!V303</f>
        <v>199.01166978414406</v>
      </c>
      <c r="W302" s="429">
        <f>StockValueR!W303</f>
        <v>192.14805648113398</v>
      </c>
      <c r="X302" s="429">
        <f>StockValueR!X303</f>
        <v>185.52115888240573</v>
      </c>
      <c r="Y302" s="429">
        <f>StockValueR!Y303</f>
        <v>179.12281301918952</v>
      </c>
      <c r="Z302" s="429">
        <f>StockValueR!Z303</f>
        <v>172.72849011935506</v>
      </c>
      <c r="AA302" s="429">
        <f>StockValueR!AA303</f>
        <v>166.33833560017578</v>
      </c>
      <c r="AB302" s="429">
        <f>StockValueR!AB303</f>
        <v>159.95250596423554</v>
      </c>
      <c r="AC302" s="429">
        <f>StockValueR!AC303</f>
        <v>153.57117013042597</v>
      </c>
      <c r="AD302" s="429">
        <f>StockValueR!AD303</f>
        <v>147.19451098876709</v>
      </c>
      <c r="AE302" s="429">
        <f>StockValueR!AE303</f>
        <v>140.82272722853452</v>
      </c>
      <c r="AF302" s="429">
        <f>StockValueR!AF303</f>
        <v>134.45603550300567</v>
      </c>
      <c r="AG302" s="429">
        <f>StockValueR!AG303</f>
        <v>128.09467301272596</v>
      </c>
      <c r="AH302" s="429">
        <f>StockValueR!AH303</f>
        <v>121.73890061452133</v>
      </c>
      <c r="AI302" s="429">
        <f>StockValueR!AI303</f>
        <v>115.38900659850633</v>
      </c>
      <c r="AJ302" s="429">
        <f>StockValueR!AJ303</f>
        <v>109.04531132457193</v>
      </c>
      <c r="AK302" s="429">
        <f>StockValueR!AK303</f>
        <v>102.70817298031939</v>
      </c>
      <c r="AL302" s="429">
        <f>StockValueR!AL303</f>
        <v>96.377994825369683</v>
      </c>
      <c r="AM302" s="429">
        <f>StockValueR!AM303</f>
        <v>236.79674345649701</v>
      </c>
      <c r="AN302" s="429">
        <f>StockValueR!AN303</f>
        <v>236.79674345649701</v>
      </c>
      <c r="AO302" s="429">
        <f>StockValueR!AO303</f>
        <v>236.79674345649701</v>
      </c>
      <c r="AP302" s="429">
        <f>StockValueR!AP303</f>
        <v>236.79674345649701</v>
      </c>
      <c r="AQ302" s="429">
        <f>StockValueR!AQ303</f>
        <v>236.79674345649701</v>
      </c>
      <c r="AR302" s="429">
        <f>StockValueR!AR303</f>
        <v>236.79674345649701</v>
      </c>
      <c r="AS302" s="429">
        <f>StockValueR!AS303</f>
        <v>236.79674345649701</v>
      </c>
      <c r="AT302" s="429">
        <f>StockValueR!AT303</f>
        <v>236.79674345649701</v>
      </c>
      <c r="AU302" s="429">
        <f>StockValueR!AU303</f>
        <v>236.79674345649701</v>
      </c>
      <c r="AV302" s="429">
        <f>StockValueR!AV303</f>
        <v>236.79674345649701</v>
      </c>
      <c r="AW302" s="429">
        <f>StockValueR!AW303</f>
        <v>236.79674345649701</v>
      </c>
      <c r="AX302" s="429">
        <f>StockValueR!AX303</f>
        <v>236.79674345649701</v>
      </c>
      <c r="AY302" s="429">
        <f>StockValueR!AY303</f>
        <v>236.79674345649701</v>
      </c>
      <c r="AZ302" s="429">
        <f>StockValueR!AZ303</f>
        <v>236.79674345649701</v>
      </c>
    </row>
    <row r="303" spans="1:52" x14ac:dyDescent="0.25">
      <c r="A303" s="422"/>
      <c r="B303" s="281"/>
      <c r="C303" s="281"/>
      <c r="D303" s="281"/>
      <c r="E303" s="180" t="str">
        <f>StockValueR!E304</f>
        <v>31 MPH</v>
      </c>
      <c r="F303" s="427"/>
      <c r="G303" s="328"/>
      <c r="I303" s="429">
        <f>StockValueR!I304</f>
        <v>0</v>
      </c>
      <c r="J303" s="429">
        <f>StockValueR!J304</f>
        <v>0</v>
      </c>
      <c r="K303" s="429">
        <f>StockValueR!K304</f>
        <v>284.29846040174766</v>
      </c>
      <c r="L303" s="429">
        <f>StockValueR!L304</f>
        <v>274.49343390779779</v>
      </c>
      <c r="M303" s="429">
        <f>StockValueR!M304</f>
        <v>265.02656803705781</v>
      </c>
      <c r="N303" s="429">
        <f>StockValueR!N304</f>
        <v>255.88620013801324</v>
      </c>
      <c r="O303" s="429">
        <f>StockValueR!O304</f>
        <v>247.06106978646687</v>
      </c>
      <c r="P303" s="429">
        <f>StockValueR!P304</f>
        <v>238.54030491332375</v>
      </c>
      <c r="Q303" s="429">
        <f>StockValueR!Q304</f>
        <v>230.31340841080709</v>
      </c>
      <c r="R303" s="429">
        <f>StockValueR!R304</f>
        <v>222.37024520060646</v>
      </c>
      <c r="S303" s="429">
        <f>StockValueR!S304</f>
        <v>214.70102974802549</v>
      </c>
      <c r="T303" s="429">
        <f>StockValueR!T304</f>
        <v>207.29631400674828</v>
      </c>
      <c r="U303" s="429">
        <f>StockValueR!U304</f>
        <v>200.14697577937247</v>
      </c>
      <c r="V303" s="429">
        <f>StockValueR!V304</f>
        <v>193.24420747937006</v>
      </c>
      <c r="W303" s="429">
        <f>StockValueR!W304</f>
        <v>186.57950528063134</v>
      </c>
      <c r="X303" s="429">
        <f>StockValueR!X304</f>
        <v>180.14465864122482</v>
      </c>
      <c r="Y303" s="429">
        <f>StockValueR!Y304</f>
        <v>173.93174018846668</v>
      </c>
      <c r="Z303" s="429">
        <f>StockValueR!Z304</f>
        <v>167.7227281115068</v>
      </c>
      <c r="AA303" s="429">
        <f>StockValueR!AA304</f>
        <v>161.51776361335001</v>
      </c>
      <c r="AB303" s="429">
        <f>StockValueR!AB304</f>
        <v>155.31699866105342</v>
      </c>
      <c r="AC303" s="429">
        <f>StockValueR!AC304</f>
        <v>149.12059727815077</v>
      </c>
      <c r="AD303" s="429">
        <f>StockValueR!AD304</f>
        <v>142.92873705441363</v>
      </c>
      <c r="AE303" s="429">
        <f>StockValueR!AE304</f>
        <v>136.74161092099848</v>
      </c>
      <c r="AF303" s="429">
        <f>StockValueR!AF304</f>
        <v>130.55942925245742</v>
      </c>
      <c r="AG303" s="429">
        <f>StockValueR!AG304</f>
        <v>124.38242237513992</v>
      </c>
      <c r="AH303" s="429">
        <f>StockValueR!AH304</f>
        <v>118.21084358610469</v>
      </c>
      <c r="AI303" s="429">
        <f>StockValueR!AI304</f>
        <v>112.04497282066789</v>
      </c>
      <c r="AJ303" s="429">
        <f>StockValueR!AJ304</f>
        <v>105.8851211545233</v>
      </c>
      <c r="AK303" s="429">
        <f>StockValueR!AK304</f>
        <v>99.731636394808078</v>
      </c>
      <c r="AL303" s="429">
        <f>StockValueR!AL304</f>
        <v>93.584910114468414</v>
      </c>
      <c r="AM303" s="429">
        <f>StockValueR!AM304</f>
        <v>229.93424994915696</v>
      </c>
      <c r="AN303" s="429">
        <f>StockValueR!AN304</f>
        <v>229.93424994915696</v>
      </c>
      <c r="AO303" s="429">
        <f>StockValueR!AO304</f>
        <v>229.93424994915696</v>
      </c>
      <c r="AP303" s="429">
        <f>StockValueR!AP304</f>
        <v>229.93424994915696</v>
      </c>
      <c r="AQ303" s="429">
        <f>StockValueR!AQ304</f>
        <v>229.93424994915696</v>
      </c>
      <c r="AR303" s="429">
        <f>StockValueR!AR304</f>
        <v>229.93424994915696</v>
      </c>
      <c r="AS303" s="429">
        <f>StockValueR!AS304</f>
        <v>229.93424994915696</v>
      </c>
      <c r="AT303" s="429">
        <f>StockValueR!AT304</f>
        <v>229.93424994915696</v>
      </c>
      <c r="AU303" s="429">
        <f>StockValueR!AU304</f>
        <v>229.93424994915696</v>
      </c>
      <c r="AV303" s="429">
        <f>StockValueR!AV304</f>
        <v>229.93424994915696</v>
      </c>
      <c r="AW303" s="429">
        <f>StockValueR!AW304</f>
        <v>229.93424994915696</v>
      </c>
      <c r="AX303" s="429">
        <f>StockValueR!AX304</f>
        <v>229.93424994915696</v>
      </c>
      <c r="AY303" s="429">
        <f>StockValueR!AY304</f>
        <v>229.93424994915696</v>
      </c>
      <c r="AZ303" s="429">
        <f>StockValueR!AZ304</f>
        <v>229.93424994915696</v>
      </c>
    </row>
    <row r="304" spans="1:52" x14ac:dyDescent="0.25">
      <c r="A304" s="422"/>
      <c r="B304" s="281"/>
      <c r="C304" s="281"/>
      <c r="D304" s="281"/>
      <c r="E304" s="180" t="str">
        <f>StockValueR!E305</f>
        <v>32 MPH</v>
      </c>
      <c r="F304" s="427"/>
      <c r="G304" s="328"/>
      <c r="I304" s="429">
        <f>StockValueR!I305</f>
        <v>0</v>
      </c>
      <c r="J304" s="429">
        <f>StockValueR!J305</f>
        <v>0</v>
      </c>
      <c r="K304" s="429">
        <f>StockValueR!K305</f>
        <v>276.05934228645913</v>
      </c>
      <c r="L304" s="429">
        <f>StockValueR!L305</f>
        <v>266.53847058987617</v>
      </c>
      <c r="M304" s="429">
        <f>StockValueR!M305</f>
        <v>257.34595944473125</v>
      </c>
      <c r="N304" s="429">
        <f>StockValueR!N305</f>
        <v>248.47048418925218</v>
      </c>
      <c r="O304" s="429">
        <f>StockValueR!O305</f>
        <v>239.90111073222593</v>
      </c>
      <c r="P304" s="429">
        <f>StockValueR!P305</f>
        <v>231.62728208280777</v>
      </c>
      <c r="Q304" s="429">
        <f>StockValueR!Q305</f>
        <v>223.6388053448959</v>
      </c>
      <c r="R304" s="429">
        <f>StockValueR!R305</f>
        <v>215.92583916005157</v>
      </c>
      <c r="S304" s="429">
        <f>StockValueR!S305</f>
        <v>208.47888158349329</v>
      </c>
      <c r="T304" s="429">
        <f>StockValueR!T305</f>
        <v>201.2887583782302</v>
      </c>
      <c r="U304" s="429">
        <f>StockValueR!U305</f>
        <v>194.34661171291299</v>
      </c>
      <c r="V304" s="429">
        <f>StockValueR!V305</f>
        <v>187.64388924947903</v>
      </c>
      <c r="W304" s="429">
        <f>StockValueR!W305</f>
        <v>181.17233360714809</v>
      </c>
      <c r="X304" s="429">
        <f>StockValueR!X305</f>
        <v>174.92397218978928</v>
      </c>
      <c r="Y304" s="429">
        <f>StockValueR!Y305</f>
        <v>168.89110736412638</v>
      </c>
      <c r="Z304" s="429">
        <f>StockValueR!Z305</f>
        <v>162.86203570544745</v>
      </c>
      <c r="AA304" s="429">
        <f>StockValueR!AA305</f>
        <v>156.83689432462043</v>
      </c>
      <c r="AB304" s="429">
        <f>StockValueR!AB305</f>
        <v>150.8158307846175</v>
      </c>
      <c r="AC304" s="429">
        <f>StockValueR!AC305</f>
        <v>144.79900435548467</v>
      </c>
      <c r="AD304" s="429">
        <f>StockValueR!AD305</f>
        <v>138.78658748034897</v>
      </c>
      <c r="AE304" s="429">
        <f>StockValueR!AE305</f>
        <v>132.77876749912107</v>
      </c>
      <c r="AF304" s="429">
        <f>StockValueR!AF305</f>
        <v>126.77574868958848</v>
      </c>
      <c r="AG304" s="429">
        <f>StockValueR!AG305</f>
        <v>120.77775470312255</v>
      </c>
      <c r="AH304" s="429">
        <f>StockValueR!AH305</f>
        <v>114.78503149610073</v>
      </c>
      <c r="AI304" s="429">
        <f>StockValueR!AI305</f>
        <v>108.79785089116727</v>
      </c>
      <c r="AJ304" s="429">
        <f>StockValueR!AJ305</f>
        <v>102.81651494887959</v>
      </c>
      <c r="AK304" s="429">
        <f>StockValueR!AK305</f>
        <v>96.841361396742059</v>
      </c>
      <c r="AL304" s="429">
        <f>StockValueR!AL305</f>
        <v>90.872770459712029</v>
      </c>
      <c r="AM304" s="429">
        <f>StockValueR!AM305</f>
        <v>223.27063509382396</v>
      </c>
      <c r="AN304" s="429">
        <f>StockValueR!AN305</f>
        <v>223.27063509382396</v>
      </c>
      <c r="AO304" s="429">
        <f>StockValueR!AO305</f>
        <v>223.27063509382396</v>
      </c>
      <c r="AP304" s="429">
        <f>StockValueR!AP305</f>
        <v>223.27063509382396</v>
      </c>
      <c r="AQ304" s="429">
        <f>StockValueR!AQ305</f>
        <v>223.27063509382396</v>
      </c>
      <c r="AR304" s="429">
        <f>StockValueR!AR305</f>
        <v>223.27063509382396</v>
      </c>
      <c r="AS304" s="429">
        <f>StockValueR!AS305</f>
        <v>223.27063509382396</v>
      </c>
      <c r="AT304" s="429">
        <f>StockValueR!AT305</f>
        <v>223.27063509382396</v>
      </c>
      <c r="AU304" s="429">
        <f>StockValueR!AU305</f>
        <v>223.27063509382396</v>
      </c>
      <c r="AV304" s="429">
        <f>StockValueR!AV305</f>
        <v>223.27063509382396</v>
      </c>
      <c r="AW304" s="429">
        <f>StockValueR!AW305</f>
        <v>223.27063509382396</v>
      </c>
      <c r="AX304" s="429">
        <f>StockValueR!AX305</f>
        <v>223.27063509382396</v>
      </c>
      <c r="AY304" s="429">
        <f>StockValueR!AY305</f>
        <v>223.27063509382396</v>
      </c>
      <c r="AZ304" s="429">
        <f>StockValueR!AZ305</f>
        <v>223.27063509382396</v>
      </c>
    </row>
    <row r="305" spans="1:52" x14ac:dyDescent="0.25">
      <c r="A305" s="422"/>
      <c r="B305" s="281"/>
      <c r="C305" s="281"/>
      <c r="D305" s="281"/>
      <c r="E305" s="180" t="str">
        <f>StockValueR!E306</f>
        <v>33 MPH</v>
      </c>
      <c r="F305" s="427"/>
      <c r="G305" s="328"/>
      <c r="I305" s="429">
        <f>StockValueR!I306</f>
        <v>0</v>
      </c>
      <c r="J305" s="429">
        <f>StockValueR!J306</f>
        <v>0</v>
      </c>
      <c r="K305" s="429">
        <f>StockValueR!K306</f>
        <v>268.0589981245073</v>
      </c>
      <c r="L305" s="429">
        <f>StockValueR!L306</f>
        <v>258.8140462706059</v>
      </c>
      <c r="M305" s="429">
        <f>StockValueR!M306</f>
        <v>249.88793890757759</v>
      </c>
      <c r="N305" s="429">
        <f>StockValueR!N306</f>
        <v>241.26967956827295</v>
      </c>
      <c r="O305" s="429">
        <f>StockValueR!O306</f>
        <v>232.94865103716253</v>
      </c>
      <c r="P305" s="429">
        <f>StockValueR!P306</f>
        <v>224.91460227051925</v>
      </c>
      <c r="Q305" s="429">
        <f>StockValueR!Q306</f>
        <v>217.15763576770286</v>
      </c>
      <c r="R305" s="429">
        <f>StockValueR!R306</f>
        <v>209.66819537799074</v>
      </c>
      <c r="S305" s="429">
        <f>StockValueR!S306</f>
        <v>202.43705452793213</v>
      </c>
      <c r="T305" s="429">
        <f>StockValueR!T306</f>
        <v>195.45530485472381</v>
      </c>
      <c r="U305" s="429">
        <f>StockValueR!U306</f>
        <v>188.71434523160295</v>
      </c>
      <c r="V305" s="429">
        <f>StockValueR!V306</f>
        <v>182.20587117173821</v>
      </c>
      <c r="W305" s="429">
        <f>StockValueR!W306</f>
        <v>175.92186459756431</v>
      </c>
      <c r="X305" s="429">
        <f>StockValueR!X306</f>
        <v>169.85458396295712</v>
      </c>
      <c r="Y305" s="429">
        <f>StockValueR!Y306</f>
        <v>163.99655471607988</v>
      </c>
      <c r="Z305" s="429">
        <f>StockValueR!Z306</f>
        <v>158.14220870822297</v>
      </c>
      <c r="AA305" s="429">
        <f>StockValueR!AA306</f>
        <v>152.29167907670967</v>
      </c>
      <c r="AB305" s="429">
        <f>StockValueR!AB306</f>
        <v>146.44510910806002</v>
      </c>
      <c r="AC305" s="429">
        <f>StockValueR!AC306</f>
        <v>140.60265345659079</v>
      </c>
      <c r="AD305" s="429">
        <f>StockValueR!AD306</f>
        <v>134.76447956793695</v>
      </c>
      <c r="AE305" s="429">
        <f>StockValueR!AE306</f>
        <v>128.93076935280058</v>
      </c>
      <c r="AF305" s="429">
        <f>StockValueR!AF306</f>
        <v>123.101721168892</v>
      </c>
      <c r="AG305" s="429">
        <f>StockValueR!AG306</f>
        <v>117.27755218604885</v>
      </c>
      <c r="AH305" s="429">
        <f>StockValueR!AH306</f>
        <v>111.45850123270407</v>
      </c>
      <c r="AI305" s="429">
        <f>StockValueR!AI306</f>
        <v>105.64483225393947</v>
      </c>
      <c r="AJ305" s="429">
        <f>StockValueR!AJ306</f>
        <v>99.836838556439503</v>
      </c>
      <c r="AK305" s="429">
        <f>StockValueR!AK306</f>
        <v>94.034848080188766</v>
      </c>
      <c r="AL305" s="429">
        <f>StockValueR!AL306</f>
        <v>88.239230031026437</v>
      </c>
      <c r="AM305" s="429">
        <f>StockValueR!AM306</f>
        <v>216.80013528311798</v>
      </c>
      <c r="AN305" s="429">
        <f>StockValueR!AN306</f>
        <v>216.80013528311798</v>
      </c>
      <c r="AO305" s="429">
        <f>StockValueR!AO306</f>
        <v>216.80013528311798</v>
      </c>
      <c r="AP305" s="429">
        <f>StockValueR!AP306</f>
        <v>216.80013528311798</v>
      </c>
      <c r="AQ305" s="429">
        <f>StockValueR!AQ306</f>
        <v>216.80013528311798</v>
      </c>
      <c r="AR305" s="429">
        <f>StockValueR!AR306</f>
        <v>216.80013528311798</v>
      </c>
      <c r="AS305" s="429">
        <f>StockValueR!AS306</f>
        <v>216.80013528311798</v>
      </c>
      <c r="AT305" s="429">
        <f>StockValueR!AT306</f>
        <v>216.80013528311798</v>
      </c>
      <c r="AU305" s="429">
        <f>StockValueR!AU306</f>
        <v>216.80013528311798</v>
      </c>
      <c r="AV305" s="429">
        <f>StockValueR!AV306</f>
        <v>216.80013528311798</v>
      </c>
      <c r="AW305" s="429">
        <f>StockValueR!AW306</f>
        <v>216.80013528311798</v>
      </c>
      <c r="AX305" s="429">
        <f>StockValueR!AX306</f>
        <v>216.80013528311798</v>
      </c>
      <c r="AY305" s="429">
        <f>StockValueR!AY306</f>
        <v>216.80013528311798</v>
      </c>
      <c r="AZ305" s="429">
        <f>StockValueR!AZ306</f>
        <v>216.80013528311798</v>
      </c>
    </row>
    <row r="306" spans="1:52" x14ac:dyDescent="0.25">
      <c r="A306" s="422"/>
      <c r="B306" s="281"/>
      <c r="C306" s="281"/>
      <c r="D306" s="281"/>
      <c r="E306" s="180" t="str">
        <f>StockValueR!E307</f>
        <v>34 MPH</v>
      </c>
      <c r="F306" s="427"/>
      <c r="G306" s="328"/>
      <c r="I306" s="429">
        <f>StockValueR!I307</f>
        <v>0</v>
      </c>
      <c r="J306" s="429">
        <f>StockValueR!J307</f>
        <v>0</v>
      </c>
      <c r="K306" s="429">
        <f>StockValueR!K307</f>
        <v>260.29050812180816</v>
      </c>
      <c r="L306" s="429">
        <f>StockValueR!L307</f>
        <v>251.3134798091979</v>
      </c>
      <c r="M306" s="429">
        <f>StockValueR!M307</f>
        <v>242.64605570730936</v>
      </c>
      <c r="N306" s="429">
        <f>StockValueR!N307</f>
        <v>234.27755803236397</v>
      </c>
      <c r="O306" s="429">
        <f>StockValueR!O307</f>
        <v>226.19767726129288</v>
      </c>
      <c r="P306" s="429">
        <f>StockValueR!P307</f>
        <v>218.39645943097904</v>
      </c>
      <c r="Q306" s="429">
        <f>StockValueR!Q307</f>
        <v>210.86429387552877</v>
      </c>
      <c r="R306" s="429">
        <f>StockValueR!R307</f>
        <v>203.59190138646673</v>
      </c>
      <c r="S306" s="429">
        <f>StockValueR!S307</f>
        <v>196.57032278126775</v>
      </c>
      <c r="T306" s="429">
        <f>StockValueR!T307</f>
        <v>189.79090786614304</v>
      </c>
      <c r="U306" s="429">
        <f>StockValueR!U307</f>
        <v>183.24530477948321</v>
      </c>
      <c r="V306" s="429">
        <f>StockValueR!V307</f>
        <v>176.92544970282978</v>
      </c>
      <c r="W306" s="429">
        <f>StockValueR!W307</f>
        <v>170.82355692670004</v>
      </c>
      <c r="X306" s="429">
        <f>StockValueR!X307</f>
        <v>164.93210925902659</v>
      </c>
      <c r="Y306" s="429">
        <f>StockValueR!Y307</f>
        <v>159.24384876439524</v>
      </c>
      <c r="Z306" s="429">
        <f>StockValueR!Z307</f>
        <v>153.5591647665905</v>
      </c>
      <c r="AA306" s="429">
        <f>StockValueR!AA307</f>
        <v>147.87818654454639</v>
      </c>
      <c r="AB306" s="429">
        <f>StockValueR!AB307</f>
        <v>142.2010532322646</v>
      </c>
      <c r="AC306" s="429">
        <f>StockValueR!AC307</f>
        <v>136.52791500209892</v>
      </c>
      <c r="AD306" s="429">
        <f>StockValueR!AD307</f>
        <v>130.85893444702219</v>
      </c>
      <c r="AE306" s="429">
        <f>StockValueR!AE307</f>
        <v>125.19428820586919</v>
      </c>
      <c r="AF306" s="429">
        <f>StockValueR!AF307</f>
        <v>119.53416888784002</v>
      </c>
      <c r="AG306" s="429">
        <f>StockValueR!AG307</f>
        <v>113.87878736907682</v>
      </c>
      <c r="AH306" s="429">
        <f>StockValueR!AH307</f>
        <v>108.22837555663959</v>
      </c>
      <c r="AI306" s="429">
        <f>StockValueR!AI307</f>
        <v>102.58318974634359</v>
      </c>
      <c r="AJ306" s="429">
        <f>StockValueR!AJ307</f>
        <v>96.943514744692109</v>
      </c>
      <c r="AK306" s="429">
        <f>StockValueR!AK307</f>
        <v>91.309668987797423</v>
      </c>
      <c r="AL306" s="429">
        <f>StockValueR!AL307</f>
        <v>85.682010981720339</v>
      </c>
      <c r="AM306" s="429">
        <f>StockValueR!AM307</f>
        <v>210.51715394201619</v>
      </c>
      <c r="AN306" s="429">
        <f>StockValueR!AN307</f>
        <v>210.51715394201619</v>
      </c>
      <c r="AO306" s="429">
        <f>StockValueR!AO307</f>
        <v>210.51715394201619</v>
      </c>
      <c r="AP306" s="429">
        <f>StockValueR!AP307</f>
        <v>210.51715394201619</v>
      </c>
      <c r="AQ306" s="429">
        <f>StockValueR!AQ307</f>
        <v>210.51715394201619</v>
      </c>
      <c r="AR306" s="429">
        <f>StockValueR!AR307</f>
        <v>210.51715394201619</v>
      </c>
      <c r="AS306" s="429">
        <f>StockValueR!AS307</f>
        <v>210.51715394201619</v>
      </c>
      <c r="AT306" s="429">
        <f>StockValueR!AT307</f>
        <v>210.51715394201619</v>
      </c>
      <c r="AU306" s="429">
        <f>StockValueR!AU307</f>
        <v>210.51715394201619</v>
      </c>
      <c r="AV306" s="429">
        <f>StockValueR!AV307</f>
        <v>210.51715394201619</v>
      </c>
      <c r="AW306" s="429">
        <f>StockValueR!AW307</f>
        <v>210.51715394201619</v>
      </c>
      <c r="AX306" s="429">
        <f>StockValueR!AX307</f>
        <v>210.51715394201619</v>
      </c>
      <c r="AY306" s="429">
        <f>StockValueR!AY307</f>
        <v>210.51715394201619</v>
      </c>
      <c r="AZ306" s="429">
        <f>StockValueR!AZ307</f>
        <v>210.51715394201619</v>
      </c>
    </row>
    <row r="307" spans="1:52" x14ac:dyDescent="0.25">
      <c r="A307" s="422"/>
      <c r="B307" s="281"/>
      <c r="C307" s="281"/>
      <c r="D307" s="281"/>
      <c r="E307" s="180" t="str">
        <f>StockValueR!E308</f>
        <v>35 MPH</v>
      </c>
      <c r="F307" s="427"/>
      <c r="G307" s="328"/>
      <c r="I307" s="429">
        <f>StockValueR!I308</f>
        <v>0</v>
      </c>
      <c r="J307" s="429">
        <f>StockValueR!J308</f>
        <v>0</v>
      </c>
      <c r="K307" s="429">
        <f>StockValueR!K308</f>
        <v>272.29717411451998</v>
      </c>
      <c r="L307" s="429">
        <f>StockValueR!L308</f>
        <v>262.9060539422627</v>
      </c>
      <c r="M307" s="429">
        <f>StockValueR!M308</f>
        <v>253.83881938643378</v>
      </c>
      <c r="N307" s="429">
        <f>StockValueR!N308</f>
        <v>245.08430011904198</v>
      </c>
      <c r="O307" s="429">
        <f>StockValueR!O308</f>
        <v>236.63171105991538</v>
      </c>
      <c r="P307" s="429">
        <f>StockValueR!P308</f>
        <v>228.47063909008321</v>
      </c>
      <c r="Q307" s="429">
        <f>StockValueR!Q308</f>
        <v>220.59103022339326</v>
      </c>
      <c r="R307" s="429">
        <f>StockValueR!R308</f>
        <v>212.98317722056089</v>
      </c>
      <c r="S307" s="429">
        <f>StockValueR!S308</f>
        <v>205.63770763039082</v>
      </c>
      <c r="T307" s="429">
        <f>StockValueR!T308</f>
        <v>198.54557224343924</v>
      </c>
      <c r="U307" s="429">
        <f>StockValueR!U308</f>
        <v>191.69803394389177</v>
      </c>
      <c r="V307" s="429">
        <f>StockValueR!V308</f>
        <v>185.08665694592335</v>
      </c>
      <c r="W307" s="429">
        <f>StockValueR!W308</f>
        <v>178.70329640127997</v>
      </c>
      <c r="X307" s="429">
        <f>StockValueR!X308</f>
        <v>172.54008836527913</v>
      </c>
      <c r="Y307" s="429">
        <f>StockValueR!Y308</f>
        <v>166.5894401088681</v>
      </c>
      <c r="Z307" s="429">
        <f>StockValueR!Z308</f>
        <v>160.6425333257292</v>
      </c>
      <c r="AA307" s="429">
        <f>StockValueR!AA308</f>
        <v>154.69950325816777</v>
      </c>
      <c r="AB307" s="429">
        <f>StockValueR!AB308</f>
        <v>148.76049545815107</v>
      </c>
      <c r="AC307" s="429">
        <f>StockValueR!AC308</f>
        <v>142.82566702517471</v>
      </c>
      <c r="AD307" s="429">
        <f>StockValueR!AD308</f>
        <v>136.89518805229122</v>
      </c>
      <c r="AE307" s="429">
        <f>StockValueR!AE308</f>
        <v>130.96924332632153</v>
      </c>
      <c r="AF307" s="429">
        <f>StockValueR!AF308</f>
        <v>125.04803434113219</v>
      </c>
      <c r="AG307" s="429">
        <f>StockValueR!AG308</f>
        <v>119.13178170014827</v>
      </c>
      <c r="AH307" s="429">
        <f>StockValueR!AH308</f>
        <v>113.22072800782557</v>
      </c>
      <c r="AI307" s="429">
        <f>StockValueR!AI308</f>
        <v>107.31514138237844</v>
      </c>
      <c r="AJ307" s="429">
        <f>StockValueR!AJ308</f>
        <v>101.41531976784857</v>
      </c>
      <c r="AK307" s="429">
        <f>StockValueR!AK308</f>
        <v>95.521596289151461</v>
      </c>
      <c r="AL307" s="429">
        <f>StockValueR!AL308</f>
        <v>89.634345989495401</v>
      </c>
      <c r="AM307" s="429">
        <f>StockValueR!AM308</f>
        <v>220.182896058577</v>
      </c>
      <c r="AN307" s="429">
        <f>StockValueR!AN308</f>
        <v>220.182896058577</v>
      </c>
      <c r="AO307" s="429">
        <f>StockValueR!AO308</f>
        <v>220.182896058577</v>
      </c>
      <c r="AP307" s="429">
        <f>StockValueR!AP308</f>
        <v>220.182896058577</v>
      </c>
      <c r="AQ307" s="429">
        <f>StockValueR!AQ308</f>
        <v>220.182896058577</v>
      </c>
      <c r="AR307" s="429">
        <f>StockValueR!AR308</f>
        <v>220.182896058577</v>
      </c>
      <c r="AS307" s="429">
        <f>StockValueR!AS308</f>
        <v>220.182896058577</v>
      </c>
      <c r="AT307" s="429">
        <f>StockValueR!AT308</f>
        <v>220.182896058577</v>
      </c>
      <c r="AU307" s="429">
        <f>StockValueR!AU308</f>
        <v>220.182896058577</v>
      </c>
      <c r="AV307" s="429">
        <f>StockValueR!AV308</f>
        <v>220.182896058577</v>
      </c>
      <c r="AW307" s="429">
        <f>StockValueR!AW308</f>
        <v>220.182896058577</v>
      </c>
      <c r="AX307" s="429">
        <f>StockValueR!AX308</f>
        <v>220.182896058577</v>
      </c>
      <c r="AY307" s="429">
        <f>StockValueR!AY308</f>
        <v>220.182896058577</v>
      </c>
      <c r="AZ307" s="429">
        <f>StockValueR!AZ308</f>
        <v>220.182896058577</v>
      </c>
    </row>
    <row r="308" spans="1:52" x14ac:dyDescent="0.25">
      <c r="A308" s="422"/>
      <c r="B308" s="281"/>
      <c r="C308" s="281"/>
      <c r="D308" s="281"/>
      <c r="E308" s="180" t="str">
        <f>StockValueR!E309</f>
        <v>36 MPH</v>
      </c>
      <c r="F308" s="427"/>
      <c r="G308" s="328"/>
      <c r="I308" s="429">
        <f>StockValueR!I309</f>
        <v>0</v>
      </c>
      <c r="J308" s="429">
        <f>StockValueR!J309</f>
        <v>0</v>
      </c>
      <c r="K308" s="429">
        <f>StockValueR!K309</f>
        <v>264.40585955439713</v>
      </c>
      <c r="L308" s="429">
        <f>StockValueR!L309</f>
        <v>255.28689895776594</v>
      </c>
      <c r="M308" s="429">
        <f>StockValueR!M309</f>
        <v>246.48243760295588</v>
      </c>
      <c r="N308" s="429">
        <f>StockValueR!N309</f>
        <v>237.98162888392471</v>
      </c>
      <c r="O308" s="429">
        <f>StockValueR!O309</f>
        <v>229.77400027776619</v>
      </c>
      <c r="P308" s="429">
        <f>StockValueR!P309</f>
        <v>221.84944044314503</v>
      </c>
      <c r="Q308" s="429">
        <f>StockValueR!Q309</f>
        <v>214.19818676368752</v>
      </c>
      <c r="R308" s="429">
        <f>StockValueR!R309</f>
        <v>206.81081332098188</v>
      </c>
      <c r="S308" s="429">
        <f>StockValueR!S309</f>
        <v>199.6782192823718</v>
      </c>
      <c r="T308" s="429">
        <f>StockValueR!T309</f>
        <v>192.79161768923723</v>
      </c>
      <c r="U308" s="429">
        <f>StockValueR!U309</f>
        <v>186.14252463195106</v>
      </c>
      <c r="V308" s="429">
        <f>StockValueR!V309</f>
        <v>179.72274879817462</v>
      </c>
      <c r="W308" s="429">
        <f>StockValueR!W309</f>
        <v>173.52438138161736</v>
      </c>
      <c r="X308" s="429">
        <f>StockValueR!X309</f>
        <v>167.53978633882778</v>
      </c>
      <c r="Y308" s="429">
        <f>StockValueR!Y309</f>
        <v>161.76159098201325</v>
      </c>
      <c r="Z308" s="429">
        <f>StockValueR!Z309</f>
        <v>155.98702866861808</v>
      </c>
      <c r="AA308" s="429">
        <f>StockValueR!AA309</f>
        <v>150.21623072155478</v>
      </c>
      <c r="AB308" s="429">
        <f>StockValueR!AB309</f>
        <v>144.44933847461849</v>
      </c>
      <c r="AC308" s="429">
        <f>StockValueR!AC309</f>
        <v>138.68650447447925</v>
      </c>
      <c r="AD308" s="429">
        <f>StockValueR!AD309</f>
        <v>132.92789388480395</v>
      </c>
      <c r="AE308" s="429">
        <f>StockValueR!AE309</f>
        <v>127.17368613719475</v>
      </c>
      <c r="AF308" s="429">
        <f>StockValueR!AF309</f>
        <v>121.42407688612055</v>
      </c>
      <c r="AG308" s="429">
        <f>StockValueR!AG309</f>
        <v>115.67928034180373</v>
      </c>
      <c r="AH308" s="429">
        <f>StockValueR!AH309</f>
        <v>109.93953207789608</v>
      </c>
      <c r="AI308" s="429">
        <f>StockValueR!AI309</f>
        <v>104.20509244240581</v>
      </c>
      <c r="AJ308" s="429">
        <f>StockValueR!AJ309</f>
        <v>98.476250744800396</v>
      </c>
      <c r="AK308" s="429">
        <f>StockValueR!AK309</f>
        <v>92.753330455861033</v>
      </c>
      <c r="AL308" s="429">
        <f>StockValueR!AL309</f>
        <v>87.036695749847624</v>
      </c>
      <c r="AM308" s="429">
        <f>StockValueR!AM309</f>
        <v>213.80188054048605</v>
      </c>
      <c r="AN308" s="429">
        <f>StockValueR!AN309</f>
        <v>213.80188054048605</v>
      </c>
      <c r="AO308" s="429">
        <f>StockValueR!AO309</f>
        <v>213.80188054048605</v>
      </c>
      <c r="AP308" s="429">
        <f>StockValueR!AP309</f>
        <v>213.80188054048605</v>
      </c>
      <c r="AQ308" s="429">
        <f>StockValueR!AQ309</f>
        <v>213.80188054048605</v>
      </c>
      <c r="AR308" s="429">
        <f>StockValueR!AR309</f>
        <v>213.80188054048605</v>
      </c>
      <c r="AS308" s="429">
        <f>StockValueR!AS309</f>
        <v>213.80188054048605</v>
      </c>
      <c r="AT308" s="429">
        <f>StockValueR!AT309</f>
        <v>213.80188054048605</v>
      </c>
      <c r="AU308" s="429">
        <f>StockValueR!AU309</f>
        <v>213.80188054048605</v>
      </c>
      <c r="AV308" s="429">
        <f>StockValueR!AV309</f>
        <v>213.80188054048605</v>
      </c>
      <c r="AW308" s="429">
        <f>StockValueR!AW309</f>
        <v>213.80188054048605</v>
      </c>
      <c r="AX308" s="429">
        <f>StockValueR!AX309</f>
        <v>213.80188054048605</v>
      </c>
      <c r="AY308" s="429">
        <f>StockValueR!AY309</f>
        <v>213.80188054048605</v>
      </c>
      <c r="AZ308" s="429">
        <f>StockValueR!AZ309</f>
        <v>213.80188054048605</v>
      </c>
    </row>
    <row r="309" spans="1:52" x14ac:dyDescent="0.25">
      <c r="A309" s="422"/>
      <c r="B309" s="281"/>
      <c r="C309" s="281"/>
      <c r="D309" s="281"/>
      <c r="E309" s="180" t="str">
        <f>StockValueR!E310</f>
        <v>37 MPH</v>
      </c>
      <c r="F309" s="427"/>
      <c r="G309" s="328"/>
      <c r="I309" s="429">
        <f>StockValueR!I310</f>
        <v>0</v>
      </c>
      <c r="J309" s="429">
        <f>StockValueR!J310</f>
        <v>0</v>
      </c>
      <c r="K309" s="429">
        <f>StockValueR!K310</f>
        <v>256.74323941862627</v>
      </c>
      <c r="L309" s="429">
        <f>StockValueR!L310</f>
        <v>247.88855107073729</v>
      </c>
      <c r="M309" s="429">
        <f>StockValueR!M310</f>
        <v>239.33924761210881</v>
      </c>
      <c r="N309" s="429">
        <f>StockValueR!N310</f>
        <v>231.08479677701624</v>
      </c>
      <c r="O309" s="429">
        <f>StockValueR!O310</f>
        <v>223.11502954174588</v>
      </c>
      <c r="P309" s="429">
        <f>StockValueR!P310</f>
        <v>215.42012759692423</v>
      </c>
      <c r="Q309" s="429">
        <f>StockValueR!Q310</f>
        <v>207.99061125190747</v>
      </c>
      <c r="R309" s="429">
        <f>StockValueR!R310</f>
        <v>200.81732775633057</v>
      </c>
      <c r="S309" s="429">
        <f>StockValueR!S310</f>
        <v>193.89144002442885</v>
      </c>
      <c r="T309" s="429">
        <f>StockValueR!T310</f>
        <v>187.20441574823997</v>
      </c>
      <c r="U309" s="429">
        <f>StockValueR!U310</f>
        <v>180.74801688627625</v>
      </c>
      <c r="V309" s="429">
        <f>StockValueR!V310</f>
        <v>174.51428951471593</v>
      </c>
      <c r="W309" s="429">
        <f>StockValueR!W310</f>
        <v>168.49555402861233</v>
      </c>
      <c r="X309" s="429">
        <f>StockValueR!X310</f>
        <v>162.68439568104804</v>
      </c>
      <c r="Y309" s="429">
        <f>StockValueR!Y310</f>
        <v>157.0736554485797</v>
      </c>
      <c r="Z309" s="429">
        <f>StockValueR!Z310</f>
        <v>151.46644297203179</v>
      </c>
      <c r="AA309" s="429">
        <f>StockValueR!AA310</f>
        <v>145.86288576851007</v>
      </c>
      <c r="AB309" s="429">
        <f>StockValueR!AB310</f>
        <v>140.2631210758824</v>
      </c>
      <c r="AC309" s="429">
        <f>StockValueR!AC310</f>
        <v>134.66729701993651</v>
      </c>
      <c r="AD309" s="429">
        <f>StockValueR!AD310</f>
        <v>129.0755739778098</v>
      </c>
      <c r="AE309" s="429">
        <f>StockValueR!AE310</f>
        <v>123.48812618108272</v>
      </c>
      <c r="AF309" s="429">
        <f>StockValueR!AF310</f>
        <v>117.90514361405532</v>
      </c>
      <c r="AG309" s="429">
        <f>StockValueR!AG310</f>
        <v>112.32683427902569</v>
      </c>
      <c r="AH309" s="429">
        <f>StockValueR!AH310</f>
        <v>106.75342692259791</v>
      </c>
      <c r="AI309" s="429">
        <f>StockValueR!AI310</f>
        <v>101.18517434775873</v>
      </c>
      <c r="AJ309" s="429">
        <f>StockValueR!AJ310</f>
        <v>95.622357479635895</v>
      </c>
      <c r="AK309" s="429">
        <f>StockValueR!AK310</f>
        <v>90.065290414658151</v>
      </c>
      <c r="AL309" s="429">
        <f>StockValueR!AL310</f>
        <v>84.514326773124807</v>
      </c>
      <c r="AM309" s="429">
        <f>StockValueR!AM310</f>
        <v>207.60579019038491</v>
      </c>
      <c r="AN309" s="429">
        <f>StockValueR!AN310</f>
        <v>207.60579019038491</v>
      </c>
      <c r="AO309" s="429">
        <f>StockValueR!AO310</f>
        <v>207.60579019038491</v>
      </c>
      <c r="AP309" s="429">
        <f>StockValueR!AP310</f>
        <v>207.60579019038491</v>
      </c>
      <c r="AQ309" s="429">
        <f>StockValueR!AQ310</f>
        <v>207.60579019038491</v>
      </c>
      <c r="AR309" s="429">
        <f>StockValueR!AR310</f>
        <v>207.60579019038491</v>
      </c>
      <c r="AS309" s="429">
        <f>StockValueR!AS310</f>
        <v>207.60579019038491</v>
      </c>
      <c r="AT309" s="429">
        <f>StockValueR!AT310</f>
        <v>207.60579019038491</v>
      </c>
      <c r="AU309" s="429">
        <f>StockValueR!AU310</f>
        <v>207.60579019038491</v>
      </c>
      <c r="AV309" s="429">
        <f>StockValueR!AV310</f>
        <v>207.60579019038491</v>
      </c>
      <c r="AW309" s="429">
        <f>StockValueR!AW310</f>
        <v>207.60579019038491</v>
      </c>
      <c r="AX309" s="429">
        <f>StockValueR!AX310</f>
        <v>207.60579019038491</v>
      </c>
      <c r="AY309" s="429">
        <f>StockValueR!AY310</f>
        <v>207.60579019038491</v>
      </c>
      <c r="AZ309" s="429">
        <f>StockValueR!AZ310</f>
        <v>207.60579019038491</v>
      </c>
    </row>
    <row r="310" spans="1:52" x14ac:dyDescent="0.25">
      <c r="A310" s="422"/>
      <c r="B310" s="281"/>
      <c r="C310" s="281"/>
      <c r="D310" s="281"/>
      <c r="E310" s="180" t="str">
        <f>StockValueR!E311</f>
        <v>38 MPH</v>
      </c>
      <c r="F310" s="427"/>
      <c r="G310" s="328"/>
      <c r="I310" s="429">
        <f>StockValueR!I311</f>
        <v>0</v>
      </c>
      <c r="J310" s="429">
        <f>StockValueR!J311</f>
        <v>0</v>
      </c>
      <c r="K310" s="429">
        <f>StockValueR!K311</f>
        <v>249.30268602314658</v>
      </c>
      <c r="L310" s="429">
        <f>StockValueR!L311</f>
        <v>240.70461117597523</v>
      </c>
      <c r="M310" s="429">
        <f>StockValueR!M311</f>
        <v>232.40307100420924</v>
      </c>
      <c r="N310" s="429">
        <f>StockValueR!N311</f>
        <v>224.38783847269477</v>
      </c>
      <c r="O310" s="429">
        <f>StockValueR!O311</f>
        <v>216.64903926134534</v>
      </c>
      <c r="P310" s="429">
        <f>StockValueR!P311</f>
        <v>209.17713960052959</v>
      </c>
      <c r="Q310" s="429">
        <f>StockValueR!Q311</f>
        <v>201.96293452599792</v>
      </c>
      <c r="R310" s="429">
        <f>StockValueR!R311</f>
        <v>194.99753653887925</v>
      </c>
      <c r="S310" s="429">
        <f>StockValueR!S311</f>
        <v>188.27236465677751</v>
      </c>
      <c r="T310" s="429">
        <f>StockValueR!T311</f>
        <v>181.7791338424789</v>
      </c>
      <c r="U310" s="429">
        <f>StockValueR!U311</f>
        <v>175.50984479724778</v>
      </c>
      <c r="V310" s="429">
        <f>StockValueR!V311</f>
        <v>169.45677410613592</v>
      </c>
      <c r="W310" s="429">
        <f>StockValueR!W311</f>
        <v>163.61246472316569</v>
      </c>
      <c r="X310" s="429">
        <f>StockValueR!X311</f>
        <v>157.96971678466434</v>
      </c>
      <c r="Y310" s="429">
        <f>StockValueR!Y311</f>
        <v>152.52157873943327</v>
      </c>
      <c r="Z310" s="429">
        <f>StockValueR!Z311</f>
        <v>147.07686621391045</v>
      </c>
      <c r="AA310" s="429">
        <f>StockValueR!AA311</f>
        <v>141.63570302968927</v>
      </c>
      <c r="AB310" s="429">
        <f>StockValueR!AB311</f>
        <v>136.19822244741232</v>
      </c>
      <c r="AC310" s="429">
        <f>StockValueR!AC311</f>
        <v>130.76456830010457</v>
      </c>
      <c r="AD310" s="429">
        <f>StockValueR!AD311</f>
        <v>125.33489631709003</v>
      </c>
      <c r="AE310" s="429">
        <f>StockValueR!AE311</f>
        <v>119.90937568062681</v>
      </c>
      <c r="AF310" s="429">
        <f>StockValueR!AF311</f>
        <v>114.48819086917057</v>
      </c>
      <c r="AG310" s="429">
        <f>StockValueR!AG311</f>
        <v>109.07154385700395</v>
      </c>
      <c r="AH310" s="429">
        <f>StockValueR!AH311</f>
        <v>103.65965676153479</v>
      </c>
      <c r="AI310" s="429">
        <f>StockValueR!AI311</f>
        <v>98.252775059387048</v>
      </c>
      <c r="AJ310" s="429">
        <f>StockValueR!AJ311</f>
        <v>92.851171534331272</v>
      </c>
      <c r="AK310" s="429">
        <f>StockValueR!AK311</f>
        <v>87.455151180117383</v>
      </c>
      <c r="AL310" s="429">
        <f>StockValueR!AL311</f>
        <v>82.065057368943442</v>
      </c>
      <c r="AM310" s="429">
        <f>StockValueR!AM311</f>
        <v>201.58926578016028</v>
      </c>
      <c r="AN310" s="429">
        <f>StockValueR!AN311</f>
        <v>201.58926578016028</v>
      </c>
      <c r="AO310" s="429">
        <f>StockValueR!AO311</f>
        <v>201.58926578016028</v>
      </c>
      <c r="AP310" s="429">
        <f>StockValueR!AP311</f>
        <v>201.58926578016028</v>
      </c>
      <c r="AQ310" s="429">
        <f>StockValueR!AQ311</f>
        <v>201.58926578016028</v>
      </c>
      <c r="AR310" s="429">
        <f>StockValueR!AR311</f>
        <v>201.58926578016028</v>
      </c>
      <c r="AS310" s="429">
        <f>StockValueR!AS311</f>
        <v>201.58926578016028</v>
      </c>
      <c r="AT310" s="429">
        <f>StockValueR!AT311</f>
        <v>201.58926578016028</v>
      </c>
      <c r="AU310" s="429">
        <f>StockValueR!AU311</f>
        <v>201.58926578016028</v>
      </c>
      <c r="AV310" s="429">
        <f>StockValueR!AV311</f>
        <v>201.58926578016028</v>
      </c>
      <c r="AW310" s="429">
        <f>StockValueR!AW311</f>
        <v>201.58926578016028</v>
      </c>
      <c r="AX310" s="429">
        <f>StockValueR!AX311</f>
        <v>201.58926578016028</v>
      </c>
      <c r="AY310" s="429">
        <f>StockValueR!AY311</f>
        <v>201.58926578016028</v>
      </c>
      <c r="AZ310" s="429">
        <f>StockValueR!AZ311</f>
        <v>201.58926578016028</v>
      </c>
    </row>
    <row r="311" spans="1:52" x14ac:dyDescent="0.25">
      <c r="A311" s="422"/>
      <c r="B311" s="281"/>
      <c r="C311" s="281"/>
      <c r="D311" s="281"/>
      <c r="E311" s="180" t="str">
        <f>StockValueR!E312</f>
        <v>39 MPH</v>
      </c>
      <c r="F311" s="427"/>
      <c r="G311" s="328"/>
      <c r="I311" s="429">
        <f>StockValueR!I312</f>
        <v>0</v>
      </c>
      <c r="J311" s="429">
        <f>StockValueR!J312</f>
        <v>0</v>
      </c>
      <c r="K311" s="429">
        <f>StockValueR!K312</f>
        <v>242.07776375764851</v>
      </c>
      <c r="L311" s="429">
        <f>StockValueR!L312</f>
        <v>233.72886561769477</v>
      </c>
      <c r="M311" s="429">
        <f>StockValueR!M312</f>
        <v>225.6679084231188</v>
      </c>
      <c r="N311" s="429">
        <f>StockValueR!N312</f>
        <v>217.8849615235959</v>
      </c>
      <c r="O311" s="429">
        <f>StockValueR!O312</f>
        <v>210.3704367620015</v>
      </c>
      <c r="P311" s="429">
        <f>StockValueR!P312</f>
        <v>203.11507666233587</v>
      </c>
      <c r="Q311" s="429">
        <f>StockValueR!Q312</f>
        <v>196.10994302502897</v>
      </c>
      <c r="R311" s="429">
        <f>StockValueR!R312</f>
        <v>189.34640591557655</v>
      </c>
      <c r="S311" s="429">
        <f>StockValueR!S312</f>
        <v>182.81613303294162</v>
      </c>
      <c r="T311" s="429">
        <f>StockValueR!T312</f>
        <v>176.51107944462319</v>
      </c>
      <c r="U311" s="429">
        <f>StockValueR!U312</f>
        <v>170.42347767574788</v>
      </c>
      <c r="V311" s="429">
        <f>StockValueR!V312</f>
        <v>164.54582813997322</v>
      </c>
      <c r="W311" s="429">
        <f>StockValueR!W312</f>
        <v>158.87088990041522</v>
      </c>
      <c r="X311" s="429">
        <f>StockValueR!X312</f>
        <v>153.39167174921704</v>
      </c>
      <c r="Y311" s="429">
        <f>StockValueR!Y312</f>
        <v>148.10142359477055</v>
      </c>
      <c r="Z311" s="429">
        <f>StockValueR!Z312</f>
        <v>142.81450168667908</v>
      </c>
      <c r="AA311" s="429">
        <f>StockValueR!AA312</f>
        <v>137.53102625812147</v>
      </c>
      <c r="AB311" s="429">
        <f>StockValueR!AB312</f>
        <v>132.25112670777716</v>
      </c>
      <c r="AC311" s="429">
        <f>StockValueR!AC312</f>
        <v>126.9749427003148</v>
      </c>
      <c r="AD311" s="429">
        <f>StockValueR!AD312</f>
        <v>121.70262545194115</v>
      </c>
      <c r="AE311" s="429">
        <f>StockValueR!AE312</f>
        <v>116.43433924192395</v>
      </c>
      <c r="AF311" s="429">
        <f>StockValueR!AF312</f>
        <v>111.17026320243671</v>
      </c>
      <c r="AG311" s="429">
        <f>StockValueR!AG312</f>
        <v>105.9105934544417</v>
      </c>
      <c r="AH311" s="429">
        <f>StockValueR!AH312</f>
        <v>100.65554567826807</v>
      </c>
      <c r="AI311" s="429">
        <f>StockValueR!AI312</f>
        <v>95.405358236498785</v>
      </c>
      <c r="AJ311" s="429">
        <f>StockValueR!AJ312</f>
        <v>90.160296007488029</v>
      </c>
      <c r="AK311" s="429">
        <f>StockValueR!AK312</f>
        <v>84.920655146107293</v>
      </c>
      <c r="AL311" s="429">
        <f>StockValueR!AL312</f>
        <v>79.686769073448687</v>
      </c>
      <c r="AM311" s="429">
        <f>StockValueR!AM312</f>
        <v>195.74710339493328</v>
      </c>
      <c r="AN311" s="429">
        <f>StockValueR!AN312</f>
        <v>195.74710339493328</v>
      </c>
      <c r="AO311" s="429">
        <f>StockValueR!AO312</f>
        <v>195.74710339493328</v>
      </c>
      <c r="AP311" s="429">
        <f>StockValueR!AP312</f>
        <v>195.74710339493328</v>
      </c>
      <c r="AQ311" s="429">
        <f>StockValueR!AQ312</f>
        <v>195.74710339493328</v>
      </c>
      <c r="AR311" s="429">
        <f>StockValueR!AR312</f>
        <v>195.74710339493328</v>
      </c>
      <c r="AS311" s="429">
        <f>StockValueR!AS312</f>
        <v>195.74710339493328</v>
      </c>
      <c r="AT311" s="429">
        <f>StockValueR!AT312</f>
        <v>195.74710339493328</v>
      </c>
      <c r="AU311" s="429">
        <f>StockValueR!AU312</f>
        <v>195.74710339493328</v>
      </c>
      <c r="AV311" s="429">
        <f>StockValueR!AV312</f>
        <v>195.74710339493328</v>
      </c>
      <c r="AW311" s="429">
        <f>StockValueR!AW312</f>
        <v>195.74710339493328</v>
      </c>
      <c r="AX311" s="429">
        <f>StockValueR!AX312</f>
        <v>195.74710339493328</v>
      </c>
      <c r="AY311" s="429">
        <f>StockValueR!AY312</f>
        <v>195.74710339493328</v>
      </c>
      <c r="AZ311" s="429">
        <f>StockValueR!AZ312</f>
        <v>195.74710339493328</v>
      </c>
    </row>
    <row r="312" spans="1:52" x14ac:dyDescent="0.25">
      <c r="A312" s="422"/>
      <c r="B312" s="281"/>
      <c r="C312" s="281"/>
      <c r="D312" s="281"/>
      <c r="E312" s="180" t="str">
        <f>StockValueR!E313</f>
        <v>40 MPH</v>
      </c>
      <c r="F312" s="427"/>
      <c r="G312" s="328"/>
      <c r="I312" s="429">
        <f>StockValueR!I313</f>
        <v>0</v>
      </c>
      <c r="J312" s="429">
        <f>StockValueR!J313</f>
        <v>0</v>
      </c>
      <c r="K312" s="429">
        <f>StockValueR!K313</f>
        <v>264.418859875321</v>
      </c>
      <c r="L312" s="429">
        <f>StockValueR!L313</f>
        <v>255.29945091716547</v>
      </c>
      <c r="M312" s="429">
        <f>StockValueR!M313</f>
        <v>246.49455666414596</v>
      </c>
      <c r="N312" s="429">
        <f>StockValueR!N313</f>
        <v>237.99332997691377</v>
      </c>
      <c r="O312" s="429">
        <f>StockValueR!O313</f>
        <v>229.78529781764911</v>
      </c>
      <c r="P312" s="429">
        <f>StockValueR!P313</f>
        <v>221.86034834786173</v>
      </c>
      <c r="Q312" s="429">
        <f>StockValueR!Q313</f>
        <v>214.20871847116914</v>
      </c>
      <c r="R312" s="429">
        <f>StockValueR!R313</f>
        <v>206.82098180570551</v>
      </c>
      <c r="S312" s="429">
        <f>StockValueR!S313</f>
        <v>199.68803707134427</v>
      </c>
      <c r="T312" s="429">
        <f>StockValueR!T313</f>
        <v>192.80109687742782</v>
      </c>
      <c r="U312" s="429">
        <f>StockValueR!U313</f>
        <v>186.15167689719166</v>
      </c>
      <c r="V312" s="429">
        <f>StockValueR!V313</f>
        <v>179.73158541554631</v>
      </c>
      <c r="W312" s="429">
        <f>StockValueR!W313</f>
        <v>173.53291323734058</v>
      </c>
      <c r="X312" s="429">
        <f>StockValueR!X313</f>
        <v>167.54802394367363</v>
      </c>
      <c r="Y312" s="429">
        <f>StockValueR!Y313</f>
        <v>161.76954448425212</v>
      </c>
      <c r="Z312" s="429">
        <f>StockValueR!Z313</f>
        <v>155.99469824687964</v>
      </c>
      <c r="AA312" s="429">
        <f>StockValueR!AA313</f>
        <v>150.22361656092556</v>
      </c>
      <c r="AB312" s="429">
        <f>StockValueR!AB313</f>
        <v>144.45644076713418</v>
      </c>
      <c r="AC312" s="429">
        <f>StockValueR!AC313</f>
        <v>138.69332341967595</v>
      </c>
      <c r="AD312" s="429">
        <f>StockValueR!AD313</f>
        <v>132.93442969033848</v>
      </c>
      <c r="AE312" s="429">
        <f>StockValueR!AE313</f>
        <v>127.1799390195463</v>
      </c>
      <c r="AF312" s="429">
        <f>StockValueR!AF313</f>
        <v>121.43004707138824</v>
      </c>
      <c r="AG312" s="429">
        <f>StockValueR!AG313</f>
        <v>115.68496806661899</v>
      </c>
      <c r="AH312" s="429">
        <f>StockValueR!AH313</f>
        <v>109.944937590473</v>
      </c>
      <c r="AI312" s="429">
        <f>StockValueR!AI313</f>
        <v>104.21021600375931</v>
      </c>
      <c r="AJ312" s="429">
        <f>StockValueR!AJ313</f>
        <v>98.481092630170195</v>
      </c>
      <c r="AK312" s="429">
        <f>StockValueR!AK313</f>
        <v>92.757890956391236</v>
      </c>
      <c r="AL312" s="429">
        <f>StockValueR!AL313</f>
        <v>87.040975174588098</v>
      </c>
      <c r="AM312" s="429">
        <f>StockValueR!AM313</f>
        <v>213.59227973770601</v>
      </c>
      <c r="AN312" s="429">
        <f>StockValueR!AN313</f>
        <v>213.59227973770601</v>
      </c>
      <c r="AO312" s="429">
        <f>StockValueR!AO313</f>
        <v>213.59227973770601</v>
      </c>
      <c r="AP312" s="429">
        <f>StockValueR!AP313</f>
        <v>213.59227973770601</v>
      </c>
      <c r="AQ312" s="429">
        <f>StockValueR!AQ313</f>
        <v>213.59227973770601</v>
      </c>
      <c r="AR312" s="429">
        <f>StockValueR!AR313</f>
        <v>213.59227973770601</v>
      </c>
      <c r="AS312" s="429">
        <f>StockValueR!AS313</f>
        <v>213.59227973770601</v>
      </c>
      <c r="AT312" s="429">
        <f>StockValueR!AT313</f>
        <v>213.59227973770601</v>
      </c>
      <c r="AU312" s="429">
        <f>StockValueR!AU313</f>
        <v>213.59227973770601</v>
      </c>
      <c r="AV312" s="429">
        <f>StockValueR!AV313</f>
        <v>213.59227973770601</v>
      </c>
      <c r="AW312" s="429">
        <f>StockValueR!AW313</f>
        <v>213.59227973770601</v>
      </c>
      <c r="AX312" s="429">
        <f>StockValueR!AX313</f>
        <v>213.59227973770601</v>
      </c>
      <c r="AY312" s="429">
        <f>StockValueR!AY313</f>
        <v>213.59227973770601</v>
      </c>
      <c r="AZ312" s="429">
        <f>StockValueR!AZ313</f>
        <v>213.59227973770601</v>
      </c>
    </row>
    <row r="313" spans="1:52" x14ac:dyDescent="0.25">
      <c r="A313" s="422"/>
      <c r="B313" s="281"/>
      <c r="C313" s="281"/>
      <c r="D313" s="281"/>
      <c r="E313" s="180" t="str">
        <f>StockValueR!E314</f>
        <v>41 MPH</v>
      </c>
      <c r="F313" s="427"/>
      <c r="G313" s="328"/>
      <c r="I313" s="429">
        <f>StockValueR!I314</f>
        <v>0</v>
      </c>
      <c r="J313" s="429">
        <f>StockValueR!J314</f>
        <v>0</v>
      </c>
      <c r="K313" s="429">
        <f>StockValueR!K314</f>
        <v>256.75586298344859</v>
      </c>
      <c r="L313" s="429">
        <f>StockValueR!L314</f>
        <v>247.90073926778678</v>
      </c>
      <c r="M313" s="429">
        <f>StockValueR!M314</f>
        <v>239.35101545656542</v>
      </c>
      <c r="N313" s="429">
        <f>StockValueR!N314</f>
        <v>231.09615876620896</v>
      </c>
      <c r="O313" s="429">
        <f>StockValueR!O314</f>
        <v>223.12599967301261</v>
      </c>
      <c r="P313" s="429">
        <f>StockValueR!P314</f>
        <v>215.43071938485571</v>
      </c>
      <c r="Q313" s="429">
        <f>StockValueR!Q314</f>
        <v>208.00083774499652</v>
      </c>
      <c r="R313" s="429">
        <f>StockValueR!R314</f>
        <v>200.82720155304722</v>
      </c>
      <c r="S313" s="429">
        <f>StockValueR!S314</f>
        <v>193.90097328874063</v>
      </c>
      <c r="T313" s="429">
        <f>StockValueR!T314</f>
        <v>187.21362022459769</v>
      </c>
      <c r="U313" s="429">
        <f>StockValueR!U314</f>
        <v>180.7569039140821</v>
      </c>
      <c r="V313" s="429">
        <f>StockValueR!V314</f>
        <v>174.52287004229325</v>
      </c>
      <c r="W313" s="429">
        <f>StockValueR!W314</f>
        <v>168.50383862669318</v>
      </c>
      <c r="X313" s="429">
        <f>StockValueR!X314</f>
        <v>162.69239455579589</v>
      </c>
      <c r="Y313" s="429">
        <f>StockValueR!Y314</f>
        <v>157.08137845416275</v>
      </c>
      <c r="Z313" s="429">
        <f>StockValueR!Z314</f>
        <v>151.47389028190292</v>
      </c>
      <c r="AA313" s="429">
        <f>StockValueR!AA314</f>
        <v>145.87005756239193</v>
      </c>
      <c r="AB313" s="429">
        <f>StockValueR!AB314</f>
        <v>140.27001754024536</v>
      </c>
      <c r="AC313" s="429">
        <f>StockValueR!AC314</f>
        <v>134.67391834853402</v>
      </c>
      <c r="AD313" s="429">
        <f>StockValueR!AD314</f>
        <v>129.08192037228068</v>
      </c>
      <c r="AE313" s="429">
        <f>StockValueR!AE314</f>
        <v>123.49419785163248</v>
      </c>
      <c r="AF313" s="429">
        <f>StockValueR!AF314</f>
        <v>117.91094078023062</v>
      </c>
      <c r="AG313" s="429">
        <f>StockValueR!AG314</f>
        <v>112.33235717060022</v>
      </c>
      <c r="AH313" s="429">
        <f>StockValueR!AH314</f>
        <v>106.75867578059241</v>
      </c>
      <c r="AI313" s="429">
        <f>StockValueR!AI314</f>
        <v>101.19014942562377</v>
      </c>
      <c r="AJ313" s="429">
        <f>StockValueR!AJ314</f>
        <v>95.627059044634606</v>
      </c>
      <c r="AK313" s="429">
        <f>StockValueR!AK314</f>
        <v>90.069718749497127</v>
      </c>
      <c r="AL313" s="429">
        <f>StockValueR!AL314</f>
        <v>84.518482177897496</v>
      </c>
      <c r="AM313" s="429">
        <f>StockValueR!AM314</f>
        <v>207.40226372852365</v>
      </c>
      <c r="AN313" s="429">
        <f>StockValueR!AN314</f>
        <v>207.40226372852365</v>
      </c>
      <c r="AO313" s="429">
        <f>StockValueR!AO314</f>
        <v>207.40226372852365</v>
      </c>
      <c r="AP313" s="429">
        <f>StockValueR!AP314</f>
        <v>207.40226372852365</v>
      </c>
      <c r="AQ313" s="429">
        <f>StockValueR!AQ314</f>
        <v>207.40226372852365</v>
      </c>
      <c r="AR313" s="429">
        <f>StockValueR!AR314</f>
        <v>207.40226372852365</v>
      </c>
      <c r="AS313" s="429">
        <f>StockValueR!AS314</f>
        <v>207.40226372852365</v>
      </c>
      <c r="AT313" s="429">
        <f>StockValueR!AT314</f>
        <v>207.40226372852365</v>
      </c>
      <c r="AU313" s="429">
        <f>StockValueR!AU314</f>
        <v>207.40226372852365</v>
      </c>
      <c r="AV313" s="429">
        <f>StockValueR!AV314</f>
        <v>207.40226372852365</v>
      </c>
      <c r="AW313" s="429">
        <f>StockValueR!AW314</f>
        <v>207.40226372852365</v>
      </c>
      <c r="AX313" s="429">
        <f>StockValueR!AX314</f>
        <v>207.40226372852365</v>
      </c>
      <c r="AY313" s="429">
        <f>StockValueR!AY314</f>
        <v>207.40226372852365</v>
      </c>
      <c r="AZ313" s="429">
        <f>StockValueR!AZ314</f>
        <v>207.40226372852365</v>
      </c>
    </row>
    <row r="314" spans="1:52" x14ac:dyDescent="0.25">
      <c r="A314" s="422"/>
      <c r="B314" s="281"/>
      <c r="C314" s="281"/>
      <c r="D314" s="281"/>
      <c r="E314" s="180" t="str">
        <f>StockValueR!E315</f>
        <v>42 MPH</v>
      </c>
      <c r="F314" s="427"/>
      <c r="G314" s="328"/>
      <c r="I314" s="429">
        <f>StockValueR!I315</f>
        <v>0</v>
      </c>
      <c r="J314" s="429">
        <f>StockValueR!J315</f>
        <v>0</v>
      </c>
      <c r="K314" s="429">
        <f>StockValueR!K315</f>
        <v>249.31494375045625</v>
      </c>
      <c r="L314" s="429">
        <f>StockValueR!L315</f>
        <v>240.71644615269787</v>
      </c>
      <c r="M314" s="429">
        <f>StockValueR!M315</f>
        <v>232.41449781037707</v>
      </c>
      <c r="N314" s="429">
        <f>StockValueR!N315</f>
        <v>224.39887118549657</v>
      </c>
      <c r="O314" s="429">
        <f>StockValueR!O315</f>
        <v>216.65969147246884</v>
      </c>
      <c r="P314" s="429">
        <f>StockValueR!P315</f>
        <v>209.18742443290563</v>
      </c>
      <c r="Q314" s="429">
        <f>StockValueR!Q315</f>
        <v>201.97286464996719</v>
      </c>
      <c r="R314" s="429">
        <f>StockValueR!R315</f>
        <v>195.00712418780151</v>
      </c>
      <c r="S314" s="429">
        <f>StockValueR!S315</f>
        <v>188.28162164210215</v>
      </c>
      <c r="T314" s="429">
        <f>StockValueR!T315</f>
        <v>181.78807156829637</v>
      </c>
      <c r="U314" s="429">
        <f>StockValueR!U315</f>
        <v>175.5184742743385</v>
      </c>
      <c r="V314" s="429">
        <f>StockValueR!V315</f>
        <v>169.46510596553509</v>
      </c>
      <c r="W314" s="429">
        <f>StockValueR!W315</f>
        <v>163.62050922925999</v>
      </c>
      <c r="X314" s="429">
        <f>StockValueR!X315</f>
        <v>157.97748384783733</v>
      </c>
      <c r="Y314" s="429">
        <f>StockValueR!Y315</f>
        <v>152.52907792827415</v>
      </c>
      <c r="Z314" s="429">
        <f>StockValueR!Z315</f>
        <v>147.08409769684542</v>
      </c>
      <c r="AA314" s="429">
        <f>StockValueR!AA315</f>
        <v>141.64266698123245</v>
      </c>
      <c r="AB314" s="429">
        <f>StockValueR!AB315</f>
        <v>136.20491904863013</v>
      </c>
      <c r="AC314" s="429">
        <f>StockValueR!AC315</f>
        <v>130.77099773913531</v>
      </c>
      <c r="AD314" s="429">
        <f>StockValueR!AD315</f>
        <v>125.34105878972898</v>
      </c>
      <c r="AE314" s="429">
        <f>StockValueR!AE315</f>
        <v>119.9152713909876</v>
      </c>
      <c r="AF314" s="429">
        <f>StockValueR!AF315</f>
        <v>114.49382003043726</v>
      </c>
      <c r="AG314" s="429">
        <f>StockValueR!AG315</f>
        <v>109.0769066922913</v>
      </c>
      <c r="AH314" s="429">
        <f>StockValueR!AH315</f>
        <v>103.66475350487863</v>
      </c>
      <c r="AI314" s="429">
        <f>StockValueR!AI315</f>
        <v>98.257605956892817</v>
      </c>
      <c r="AJ314" s="429">
        <f>StockValueR!AJ315</f>
        <v>92.85573684551666</v>
      </c>
      <c r="AK314" s="429">
        <f>StockValueR!AK315</f>
        <v>87.459451179496014</v>
      </c>
      <c r="AL314" s="429">
        <f>StockValueR!AL315</f>
        <v>82.069092347911877</v>
      </c>
      <c r="AM314" s="429">
        <f>StockValueR!AM315</f>
        <v>201.39163762164014</v>
      </c>
      <c r="AN314" s="429">
        <f>StockValueR!AN315</f>
        <v>201.39163762164014</v>
      </c>
      <c r="AO314" s="429">
        <f>StockValueR!AO315</f>
        <v>201.39163762164014</v>
      </c>
      <c r="AP314" s="429">
        <f>StockValueR!AP315</f>
        <v>201.39163762164014</v>
      </c>
      <c r="AQ314" s="429">
        <f>StockValueR!AQ315</f>
        <v>201.39163762164014</v>
      </c>
      <c r="AR314" s="429">
        <f>StockValueR!AR315</f>
        <v>201.39163762164014</v>
      </c>
      <c r="AS314" s="429">
        <f>StockValueR!AS315</f>
        <v>201.39163762164014</v>
      </c>
      <c r="AT314" s="429">
        <f>StockValueR!AT315</f>
        <v>201.39163762164014</v>
      </c>
      <c r="AU314" s="429">
        <f>StockValueR!AU315</f>
        <v>201.39163762164014</v>
      </c>
      <c r="AV314" s="429">
        <f>StockValueR!AV315</f>
        <v>201.39163762164014</v>
      </c>
      <c r="AW314" s="429">
        <f>StockValueR!AW315</f>
        <v>201.39163762164014</v>
      </c>
      <c r="AX314" s="429">
        <f>StockValueR!AX315</f>
        <v>201.39163762164014</v>
      </c>
      <c r="AY314" s="429">
        <f>StockValueR!AY315</f>
        <v>201.39163762164014</v>
      </c>
      <c r="AZ314" s="429">
        <f>StockValueR!AZ315</f>
        <v>201.39163762164014</v>
      </c>
    </row>
    <row r="315" spans="1:52" x14ac:dyDescent="0.25">
      <c r="A315" s="422"/>
      <c r="B315" s="281"/>
      <c r="C315" s="281"/>
      <c r="D315" s="281"/>
      <c r="E315" s="180" t="str">
        <f>StockValueR!E316</f>
        <v>43 MPH</v>
      </c>
      <c r="F315" s="427"/>
      <c r="G315" s="328"/>
      <c r="I315" s="429">
        <f>StockValueR!I316</f>
        <v>0</v>
      </c>
      <c r="J315" s="429">
        <f>StockValueR!J316</f>
        <v>0</v>
      </c>
      <c r="K315" s="429">
        <f>StockValueR!K316</f>
        <v>242.08966624960803</v>
      </c>
      <c r="L315" s="429">
        <f>StockValueR!L316</f>
        <v>233.74035761060043</v>
      </c>
      <c r="M315" s="429">
        <f>StockValueR!M316</f>
        <v>225.67900407446587</v>
      </c>
      <c r="N315" s="429">
        <f>StockValueR!N316</f>
        <v>217.89567450260887</v>
      </c>
      <c r="O315" s="429">
        <f>StockValueR!O316</f>
        <v>210.38078026647386</v>
      </c>
      <c r="P315" s="429">
        <f>StockValueR!P316</f>
        <v>203.12506343488909</v>
      </c>
      <c r="Q315" s="429">
        <f>StockValueR!Q316</f>
        <v>196.11958536881059</v>
      </c>
      <c r="R315" s="429">
        <f>StockValueR!R316</f>
        <v>189.35571570941721</v>
      </c>
      <c r="S315" s="429">
        <f>StockValueR!S316</f>
        <v>182.8251217459887</v>
      </c>
      <c r="T315" s="429">
        <f>StockValueR!T316</f>
        <v>176.51975815047064</v>
      </c>
      <c r="U315" s="429">
        <f>StockValueR!U316</f>
        <v>170.43185706607795</v>
      </c>
      <c r="V315" s="429">
        <f>StockValueR!V316</f>
        <v>164.55391853772812</v>
      </c>
      <c r="W315" s="429">
        <f>StockValueR!W316</f>
        <v>158.87870127251438</v>
      </c>
      <c r="X315" s="429">
        <f>StockValueR!X316</f>
        <v>153.39921371883588</v>
      </c>
      <c r="Y315" s="429">
        <f>StockValueR!Y316</f>
        <v>148.10870545319557</v>
      </c>
      <c r="Z315" s="429">
        <f>StockValueR!Z316</f>
        <v>142.82152359745538</v>
      </c>
      <c r="AA315" s="429">
        <f>StockValueR!AA316</f>
        <v>137.53778839070569</v>
      </c>
      <c r="AB315" s="429">
        <f>StockValueR!AB316</f>
        <v>132.25762923798828</v>
      </c>
      <c r="AC315" s="429">
        <f>StockValueR!AC316</f>
        <v>126.98118581083882</v>
      </c>
      <c r="AD315" s="429">
        <f>StockValueR!AD316</f>
        <v>121.70860933289907</v>
      </c>
      <c r="AE315" s="429">
        <f>StockValueR!AE316</f>
        <v>116.4400640915141</v>
      </c>
      <c r="AF315" s="429">
        <f>StockValueR!AF316</f>
        <v>111.17572922766496</v>
      </c>
      <c r="AG315" s="429">
        <f>StockValueR!AG316</f>
        <v>105.91580087195682</v>
      </c>
      <c r="AH315" s="429">
        <f>StockValueR!AH316</f>
        <v>100.66049471532341</v>
      </c>
      <c r="AI315" s="429">
        <f>StockValueR!AI316</f>
        <v>95.410049132067527</v>
      </c>
      <c r="AJ315" s="429">
        <f>StockValueR!AJ316</f>
        <v>90.164729013566898</v>
      </c>
      <c r="AK315" s="429">
        <f>StockValueR!AK316</f>
        <v>84.924830529254351</v>
      </c>
      <c r="AL315" s="429">
        <f>StockValueR!AL316</f>
        <v>79.690687116615678</v>
      </c>
      <c r="AM315" s="429">
        <f>StockValueR!AM316</f>
        <v>195.5552026038377</v>
      </c>
      <c r="AN315" s="429">
        <f>StockValueR!AN316</f>
        <v>195.5552026038377</v>
      </c>
      <c r="AO315" s="429">
        <f>StockValueR!AO316</f>
        <v>195.5552026038377</v>
      </c>
      <c r="AP315" s="429">
        <f>StockValueR!AP316</f>
        <v>195.5552026038377</v>
      </c>
      <c r="AQ315" s="429">
        <f>StockValueR!AQ316</f>
        <v>195.5552026038377</v>
      </c>
      <c r="AR315" s="429">
        <f>StockValueR!AR316</f>
        <v>195.5552026038377</v>
      </c>
      <c r="AS315" s="429">
        <f>StockValueR!AS316</f>
        <v>195.5552026038377</v>
      </c>
      <c r="AT315" s="429">
        <f>StockValueR!AT316</f>
        <v>195.5552026038377</v>
      </c>
      <c r="AU315" s="429">
        <f>StockValueR!AU316</f>
        <v>195.5552026038377</v>
      </c>
      <c r="AV315" s="429">
        <f>StockValueR!AV316</f>
        <v>195.5552026038377</v>
      </c>
      <c r="AW315" s="429">
        <f>StockValueR!AW316</f>
        <v>195.5552026038377</v>
      </c>
      <c r="AX315" s="429">
        <f>StockValueR!AX316</f>
        <v>195.5552026038377</v>
      </c>
      <c r="AY315" s="429">
        <f>StockValueR!AY316</f>
        <v>195.5552026038377</v>
      </c>
      <c r="AZ315" s="429">
        <f>StockValueR!AZ316</f>
        <v>195.5552026038377</v>
      </c>
    </row>
    <row r="316" spans="1:52" x14ac:dyDescent="0.25">
      <c r="A316" s="422"/>
      <c r="B316" s="281"/>
      <c r="C316" s="281"/>
      <c r="D316" s="281"/>
      <c r="E316" s="180" t="str">
        <f>StockValueR!E317</f>
        <v>44 MPH</v>
      </c>
      <c r="F316" s="427"/>
      <c r="G316" s="328"/>
      <c r="I316" s="429">
        <f>StockValueR!I317</f>
        <v>0</v>
      </c>
      <c r="J316" s="429">
        <f>StockValueR!J317</f>
        <v>0</v>
      </c>
      <c r="K316" s="429">
        <f>StockValueR!K317</f>
        <v>235.07378107069187</v>
      </c>
      <c r="L316" s="429">
        <f>StockValueR!L317</f>
        <v>226.96643976404536</v>
      </c>
      <c r="M316" s="429">
        <f>StockValueR!M317</f>
        <v>219.13870847074483</v>
      </c>
      <c r="N316" s="429">
        <f>StockValueR!N317</f>
        <v>211.58094386178678</v>
      </c>
      <c r="O316" s="429">
        <f>StockValueR!O317</f>
        <v>204.28383519208757</v>
      </c>
      <c r="P316" s="429">
        <f>StockValueR!P317</f>
        <v>197.23839283016412</v>
      </c>
      <c r="Q316" s="429">
        <f>StockValueR!Q317</f>
        <v>190.43593718340833</v>
      </c>
      <c r="R316" s="429">
        <f>StockValueR!R317</f>
        <v>183.8680880053127</v>
      </c>
      <c r="S316" s="429">
        <f>StockValueR!S317</f>
        <v>177.52675407147296</v>
      </c>
      <c r="T316" s="429">
        <f>StockValueR!T317</f>
        <v>171.4041232116507</v>
      </c>
      <c r="U316" s="429">
        <f>StockValueR!U317</f>
        <v>165.49265268561427</v>
      </c>
      <c r="V316" s="429">
        <f>StockValueR!V317</f>
        <v>159.78505989090311</v>
      </c>
      <c r="W316" s="429">
        <f>StockValueR!W317</f>
        <v>154.27431339106721</v>
      </c>
      <c r="X316" s="429">
        <f>StockValueR!X317</f>
        <v>148.95362425332883</v>
      </c>
      <c r="Y316" s="429">
        <f>StockValueR!Y317</f>
        <v>143.81643768499538</v>
      </c>
      <c r="Z316" s="429">
        <f>StockValueR!Z317</f>
        <v>138.68248112546289</v>
      </c>
      <c r="AA316" s="429">
        <f>StockValueR!AA317</f>
        <v>133.55187132923004</v>
      </c>
      <c r="AB316" s="429">
        <f>StockValueR!AB317</f>
        <v>128.42473395111276</v>
      </c>
      <c r="AC316" s="429">
        <f>StockValueR!AC317</f>
        <v>123.30120461489255</v>
      </c>
      <c r="AD316" s="429">
        <f>StockValueR!AD317</f>
        <v>118.18143016167095</v>
      </c>
      <c r="AE316" s="429">
        <f>StockValueR!AE317</f>
        <v>113.06557011765979</v>
      </c>
      <c r="AF316" s="429">
        <f>StockValueR!AF317</f>
        <v>107.95379843224079</v>
      </c>
      <c r="AG316" s="429">
        <f>StockValueR!AG317</f>
        <v>102.84630555205156</v>
      </c>
      <c r="AH316" s="429">
        <f>StockValueR!AH317</f>
        <v>97.743300917189742</v>
      </c>
      <c r="AI316" s="429">
        <f>StockValueR!AI317</f>
        <v>92.645015993746114</v>
      </c>
      <c r="AJ316" s="429">
        <f>StockValueR!AJ317</f>
        <v>87.551707996407714</v>
      </c>
      <c r="AK316" s="429">
        <f>StockValueR!AK317</f>
        <v>82.46366451146227</v>
      </c>
      <c r="AL316" s="429">
        <f>StockValueR!AL317</f>
        <v>77.38120931320276</v>
      </c>
      <c r="AM316" s="429">
        <f>StockValueR!AM317</f>
        <v>189.88791052622537</v>
      </c>
      <c r="AN316" s="429">
        <f>StockValueR!AN317</f>
        <v>189.88791052622537</v>
      </c>
      <c r="AO316" s="429">
        <f>StockValueR!AO317</f>
        <v>189.88791052622537</v>
      </c>
      <c r="AP316" s="429">
        <f>StockValueR!AP317</f>
        <v>189.88791052622537</v>
      </c>
      <c r="AQ316" s="429">
        <f>StockValueR!AQ317</f>
        <v>189.88791052622537</v>
      </c>
      <c r="AR316" s="429">
        <f>StockValueR!AR317</f>
        <v>189.88791052622537</v>
      </c>
      <c r="AS316" s="429">
        <f>StockValueR!AS317</f>
        <v>189.88791052622537</v>
      </c>
      <c r="AT316" s="429">
        <f>StockValueR!AT317</f>
        <v>189.88791052622537</v>
      </c>
      <c r="AU316" s="429">
        <f>StockValueR!AU317</f>
        <v>189.88791052622537</v>
      </c>
      <c r="AV316" s="429">
        <f>StockValueR!AV317</f>
        <v>189.88791052622537</v>
      </c>
      <c r="AW316" s="429">
        <f>StockValueR!AW317</f>
        <v>189.88791052622537</v>
      </c>
      <c r="AX316" s="429">
        <f>StockValueR!AX317</f>
        <v>189.88791052622537</v>
      </c>
      <c r="AY316" s="429">
        <f>StockValueR!AY317</f>
        <v>189.88791052622537</v>
      </c>
      <c r="AZ316" s="429">
        <f>StockValueR!AZ317</f>
        <v>189.88791052622537</v>
      </c>
    </row>
    <row r="317" spans="1:52" x14ac:dyDescent="0.25">
      <c r="A317" s="422"/>
      <c r="B317" s="281"/>
      <c r="C317" s="281"/>
      <c r="D317" s="281"/>
      <c r="E317" s="180" t="str">
        <f>StockValueR!E318</f>
        <v>45 MPH</v>
      </c>
      <c r="F317" s="427"/>
      <c r="G317" s="328"/>
      <c r="I317" s="429">
        <f>StockValueR!I318</f>
        <v>0</v>
      </c>
      <c r="J317" s="429">
        <f>StockValueR!J318</f>
        <v>0</v>
      </c>
      <c r="K317" s="429">
        <f>StockValueR!K318</f>
        <v>264.77039931625097</v>
      </c>
      <c r="L317" s="429">
        <f>StockValueR!L318</f>
        <v>255.63886629127103</v>
      </c>
      <c r="M317" s="429">
        <f>StockValueR!M318</f>
        <v>246.82226611226494</v>
      </c>
      <c r="N317" s="429">
        <f>StockValueR!N318</f>
        <v>238.30973721883512</v>
      </c>
      <c r="O317" s="429">
        <f>StockValueR!O318</f>
        <v>230.09079264947323</v>
      </c>
      <c r="P317" s="429">
        <f>StockValueR!P318</f>
        <v>222.15530712220752</v>
      </c>
      <c r="Q317" s="429">
        <f>StockValueR!Q318</f>
        <v>214.49350456081942</v>
      </c>
      <c r="R317" s="429">
        <f>StockValueR!R318</f>
        <v>207.09594605126216</v>
      </c>
      <c r="S317" s="429">
        <f>StockValueR!S318</f>
        <v>199.95351821344423</v>
      </c>
      <c r="T317" s="429">
        <f>StockValueR!T318</f>
        <v>193.05742197405269</v>
      </c>
      <c r="U317" s="429">
        <f>StockValueR!U318</f>
        <v>186.39916172658496</v>
      </c>
      <c r="V317" s="429">
        <f>StockValueR!V318</f>
        <v>179.9705348652347</v>
      </c>
      <c r="W317" s="429">
        <f>StockValueR!W318</f>
        <v>173.76362167973826</v>
      </c>
      <c r="X317" s="429">
        <f>StockValueR!X318</f>
        <v>167.7707755987328</v>
      </c>
      <c r="Y317" s="429">
        <f>StockValueR!Y318</f>
        <v>161.98461376960609</v>
      </c>
      <c r="Z317" s="429">
        <f>StockValueR!Z318</f>
        <v>156.20208999282244</v>
      </c>
      <c r="AA317" s="429">
        <f>StockValueR!AA318</f>
        <v>150.42333577235098</v>
      </c>
      <c r="AB317" s="429">
        <f>StockValueR!AB318</f>
        <v>144.64849263684559</v>
      </c>
      <c r="AC317" s="429">
        <f>StockValueR!AC318</f>
        <v>138.87771334329435</v>
      </c>
      <c r="AD317" s="429">
        <f>StockValueR!AD318</f>
        <v>133.11116328307739</v>
      </c>
      <c r="AE317" s="429">
        <f>StockValueR!AE318</f>
        <v>127.34902213518157</v>
      </c>
      <c r="AF317" s="429">
        <f>StockValueR!AF318</f>
        <v>121.59148582382713</v>
      </c>
      <c r="AG317" s="429">
        <f>StockValueR!AG318</f>
        <v>115.83876885457083</v>
      </c>
      <c r="AH317" s="429">
        <f>StockValueR!AH318</f>
        <v>110.09110712585286</v>
      </c>
      <c r="AI317" s="429">
        <f>StockValueR!AI318</f>
        <v>104.3487613446266</v>
      </c>
      <c r="AJ317" s="429">
        <f>StockValueR!AJ318</f>
        <v>98.612021219234222</v>
      </c>
      <c r="AK317" s="429">
        <f>StockValueR!AK318</f>
        <v>92.881210666430221</v>
      </c>
      <c r="AL317" s="429">
        <f>StockValueR!AL318</f>
        <v>87.156694362566256</v>
      </c>
      <c r="AM317" s="429">
        <f>StockValueR!AM318</f>
        <v>214.07442062848699</v>
      </c>
      <c r="AN317" s="429">
        <f>StockValueR!AN318</f>
        <v>214.07442062848699</v>
      </c>
      <c r="AO317" s="429">
        <f>StockValueR!AO318</f>
        <v>214.07442062848699</v>
      </c>
      <c r="AP317" s="429">
        <f>StockValueR!AP318</f>
        <v>214.07442062848699</v>
      </c>
      <c r="AQ317" s="429">
        <f>StockValueR!AQ318</f>
        <v>214.07442062848699</v>
      </c>
      <c r="AR317" s="429">
        <f>StockValueR!AR318</f>
        <v>214.07442062848699</v>
      </c>
      <c r="AS317" s="429">
        <f>StockValueR!AS318</f>
        <v>214.07442062848699</v>
      </c>
      <c r="AT317" s="429">
        <f>StockValueR!AT318</f>
        <v>214.07442062848699</v>
      </c>
      <c r="AU317" s="429">
        <f>StockValueR!AU318</f>
        <v>214.07442062848699</v>
      </c>
      <c r="AV317" s="429">
        <f>StockValueR!AV318</f>
        <v>214.07442062848699</v>
      </c>
      <c r="AW317" s="429">
        <f>StockValueR!AW318</f>
        <v>214.07442062848699</v>
      </c>
      <c r="AX317" s="429">
        <f>StockValueR!AX318</f>
        <v>214.07442062848699</v>
      </c>
      <c r="AY317" s="429">
        <f>StockValueR!AY318</f>
        <v>214.07442062848699</v>
      </c>
      <c r="AZ317" s="429">
        <f>StockValueR!AZ318</f>
        <v>214.07442062848699</v>
      </c>
    </row>
    <row r="318" spans="1:52" x14ac:dyDescent="0.25">
      <c r="A318" s="422"/>
      <c r="B318" s="281"/>
      <c r="C318" s="281"/>
      <c r="D318" s="281"/>
      <c r="E318" s="180" t="str">
        <f>StockValueR!E319</f>
        <v>46 MPH</v>
      </c>
      <c r="F318" s="427"/>
      <c r="G318" s="328"/>
      <c r="I318" s="429">
        <f>StockValueR!I319</f>
        <v>0</v>
      </c>
      <c r="J318" s="429">
        <f>StockValueR!J319</f>
        <v>0</v>
      </c>
      <c r="K318" s="429">
        <f>StockValueR!K319</f>
        <v>257.09721462746995</v>
      </c>
      <c r="L318" s="429">
        <f>StockValueR!L319</f>
        <v>248.23031820678307</v>
      </c>
      <c r="M318" s="429">
        <f>StockValueR!M319</f>
        <v>239.66922771343428</v>
      </c>
      <c r="N318" s="429">
        <f>StockValueR!N319</f>
        <v>231.40339636072864</v>
      </c>
      <c r="O318" s="429">
        <f>StockValueR!O319</f>
        <v>223.4226411047886</v>
      </c>
      <c r="P318" s="429">
        <f>StockValueR!P319</f>
        <v>215.7171300996111</v>
      </c>
      <c r="Q318" s="429">
        <f>StockValueR!Q319</f>
        <v>208.27737058478078</v>
      </c>
      <c r="R318" s="429">
        <f>StockValueR!R319</f>
        <v>201.09419719091804</v>
      </c>
      <c r="S318" s="429">
        <f>StockValueR!S319</f>
        <v>194.15876064845412</v>
      </c>
      <c r="T318" s="429">
        <f>StockValueR!T319</f>
        <v>187.46251688582399</v>
      </c>
      <c r="U318" s="429">
        <f>StockValueR!U319</f>
        <v>180.99721650364606</v>
      </c>
      <c r="V318" s="429">
        <f>StockValueR!V319</f>
        <v>174.75489461192149</v>
      </c>
      <c r="W318" s="429">
        <f>StockValueR!W319</f>
        <v>168.72786101773337</v>
      </c>
      <c r="X318" s="429">
        <f>StockValueR!X319</f>
        <v>162.90869075135726</v>
      </c>
      <c r="Y318" s="429">
        <f>StockValueR!Y319</f>
        <v>157.29021491911206</v>
      </c>
      <c r="Z318" s="429">
        <f>StockValueR!Z319</f>
        <v>151.67527170654978</v>
      </c>
      <c r="AA318" s="429">
        <f>StockValueR!AA319</f>
        <v>146.06398880658566</v>
      </c>
      <c r="AB318" s="429">
        <f>StockValueR!AB319</f>
        <v>140.45650364629918</v>
      </c>
      <c r="AC318" s="429">
        <f>StockValueR!AC319</f>
        <v>134.85296455570099</v>
      </c>
      <c r="AD318" s="429">
        <f>StockValueR!AD319</f>
        <v>129.25353213304251</v>
      </c>
      <c r="AE318" s="429">
        <f>StockValueR!AE319</f>
        <v>123.65838085011956</v>
      </c>
      <c r="AF318" s="429">
        <f>StockValueR!AF319</f>
        <v>118.06770095316594</v>
      </c>
      <c r="AG318" s="429">
        <f>StockValueR!AG319</f>
        <v>112.4817007312552</v>
      </c>
      <c r="AH318" s="429">
        <f>StockValueR!AH319</f>
        <v>106.9006092463673</v>
      </c>
      <c r="AI318" s="429">
        <f>StockValueR!AI319</f>
        <v>101.3246796500317</v>
      </c>
      <c r="AJ318" s="429">
        <f>StockValueR!AJ319</f>
        <v>95.754193254691302</v>
      </c>
      <c r="AK318" s="429">
        <f>StockValueR!AK319</f>
        <v>90.189464589823558</v>
      </c>
      <c r="AL318" s="429">
        <f>StockValueR!AL319</f>
        <v>84.63084776326869</v>
      </c>
      <c r="AM318" s="429">
        <f>StockValueR!AM319</f>
        <v>207.87043192405423</v>
      </c>
      <c r="AN318" s="429">
        <f>StockValueR!AN319</f>
        <v>207.87043192405423</v>
      </c>
      <c r="AO318" s="429">
        <f>StockValueR!AO319</f>
        <v>207.87043192405423</v>
      </c>
      <c r="AP318" s="429">
        <f>StockValueR!AP319</f>
        <v>207.87043192405423</v>
      </c>
      <c r="AQ318" s="429">
        <f>StockValueR!AQ319</f>
        <v>207.87043192405423</v>
      </c>
      <c r="AR318" s="429">
        <f>StockValueR!AR319</f>
        <v>207.87043192405423</v>
      </c>
      <c r="AS318" s="429">
        <f>StockValueR!AS319</f>
        <v>207.87043192405423</v>
      </c>
      <c r="AT318" s="429">
        <f>StockValueR!AT319</f>
        <v>207.87043192405423</v>
      </c>
      <c r="AU318" s="429">
        <f>StockValueR!AU319</f>
        <v>207.87043192405423</v>
      </c>
      <c r="AV318" s="429">
        <f>StockValueR!AV319</f>
        <v>207.87043192405423</v>
      </c>
      <c r="AW318" s="429">
        <f>StockValueR!AW319</f>
        <v>207.87043192405423</v>
      </c>
      <c r="AX318" s="429">
        <f>StockValueR!AX319</f>
        <v>207.87043192405423</v>
      </c>
      <c r="AY318" s="429">
        <f>StockValueR!AY319</f>
        <v>207.87043192405423</v>
      </c>
      <c r="AZ318" s="429">
        <f>StockValueR!AZ319</f>
        <v>207.87043192405423</v>
      </c>
    </row>
    <row r="319" spans="1:52" x14ac:dyDescent="0.25">
      <c r="A319" s="422"/>
      <c r="B319" s="281"/>
      <c r="C319" s="281"/>
      <c r="D319" s="281"/>
      <c r="E319" s="180" t="str">
        <f>StockValueR!E320</f>
        <v>47 MPH</v>
      </c>
      <c r="F319" s="427"/>
      <c r="G319" s="328"/>
      <c r="I319" s="429">
        <f>StockValueR!I320</f>
        <v>0</v>
      </c>
      <c r="J319" s="429">
        <f>StockValueR!J320</f>
        <v>0</v>
      </c>
      <c r="K319" s="429">
        <f>StockValueR!K320</f>
        <v>249.64640284525322</v>
      </c>
      <c r="L319" s="429">
        <f>StockValueR!L320</f>
        <v>241.03647372162041</v>
      </c>
      <c r="M319" s="429">
        <f>StockValueR!M320</f>
        <v>232.72348810956677</v>
      </c>
      <c r="N319" s="429">
        <f>StockValueR!N320</f>
        <v>224.69720487379345</v>
      </c>
      <c r="O319" s="429">
        <f>StockValueR!O320</f>
        <v>216.94773608036181</v>
      </c>
      <c r="P319" s="429">
        <f>StockValueR!P320</f>
        <v>209.46553481530952</v>
      </c>
      <c r="Q319" s="429">
        <f>StockValueR!Q320</f>
        <v>202.24138342338429</v>
      </c>
      <c r="R319" s="429">
        <f>StockValueR!R320</f>
        <v>195.26638215240607</v>
      </c>
      <c r="S319" s="429">
        <f>StockValueR!S320</f>
        <v>188.53193818926778</v>
      </c>
      <c r="T319" s="429">
        <f>StockValueR!T320</f>
        <v>182.02975507406819</v>
      </c>
      <c r="U319" s="429">
        <f>StockValueR!U320</f>
        <v>175.75182247933557</v>
      </c>
      <c r="V319" s="429">
        <f>StockValueR!V320</f>
        <v>169.69040634175013</v>
      </c>
      <c r="W319" s="429">
        <f>StockValueR!W320</f>
        <v>163.83803933420887</v>
      </c>
      <c r="X319" s="429">
        <f>StockValueR!X320</f>
        <v>158.18751166649437</v>
      </c>
      <c r="Y319" s="429">
        <f>StockValueR!Y320</f>
        <v>152.73186220321489</v>
      </c>
      <c r="Z319" s="429">
        <f>StockValueR!Z320</f>
        <v>147.2796429824518</v>
      </c>
      <c r="AA319" s="429">
        <f>StockValueR!AA320</f>
        <v>141.83097799651287</v>
      </c>
      <c r="AB319" s="429">
        <f>StockValueR!AB320</f>
        <v>136.38600068976891</v>
      </c>
      <c r="AC319" s="429">
        <f>StockValueR!AC320</f>
        <v>130.94485509354925</v>
      </c>
      <c r="AD319" s="429">
        <f>StockValueR!AD320</f>
        <v>125.50769715188397</v>
      </c>
      <c r="AE319" s="429">
        <f>StockValueR!AE320</f>
        <v>120.07469628028497</v>
      </c>
      <c r="AF319" s="429">
        <f>StockValueR!AF320</f>
        <v>114.64603721155068</v>
      </c>
      <c r="AG319" s="429">
        <f>StockValueR!AG320</f>
        <v>109.22192219842832</v>
      </c>
      <c r="AH319" s="429">
        <f>StockValueR!AH320</f>
        <v>103.80257366456182</v>
      </c>
      <c r="AI319" s="429">
        <f>StockValueR!AI320</f>
        <v>98.388237425016911</v>
      </c>
      <c r="AJ319" s="429">
        <f>StockValueR!AJ320</f>
        <v>92.979186639654714</v>
      </c>
      <c r="AK319" s="429">
        <f>StockValueR!AK320</f>
        <v>87.575726722723857</v>
      </c>
      <c r="AL319" s="429">
        <f>StockValueR!AL320</f>
        <v>82.178201519834133</v>
      </c>
      <c r="AM319" s="429">
        <f>StockValueR!AM320</f>
        <v>201.84623805793856</v>
      </c>
      <c r="AN319" s="429">
        <f>StockValueR!AN320</f>
        <v>201.84623805793856</v>
      </c>
      <c r="AO319" s="429">
        <f>StockValueR!AO320</f>
        <v>201.84623805793856</v>
      </c>
      <c r="AP319" s="429">
        <f>StockValueR!AP320</f>
        <v>201.84623805793856</v>
      </c>
      <c r="AQ319" s="429">
        <f>StockValueR!AQ320</f>
        <v>201.84623805793856</v>
      </c>
      <c r="AR319" s="429">
        <f>StockValueR!AR320</f>
        <v>201.84623805793856</v>
      </c>
      <c r="AS319" s="429">
        <f>StockValueR!AS320</f>
        <v>201.84623805793856</v>
      </c>
      <c r="AT319" s="429">
        <f>StockValueR!AT320</f>
        <v>201.84623805793856</v>
      </c>
      <c r="AU319" s="429">
        <f>StockValueR!AU320</f>
        <v>201.84623805793856</v>
      </c>
      <c r="AV319" s="429">
        <f>StockValueR!AV320</f>
        <v>201.84623805793856</v>
      </c>
      <c r="AW319" s="429">
        <f>StockValueR!AW320</f>
        <v>201.84623805793856</v>
      </c>
      <c r="AX319" s="429">
        <f>StockValueR!AX320</f>
        <v>201.84623805793856</v>
      </c>
      <c r="AY319" s="429">
        <f>StockValueR!AY320</f>
        <v>201.84623805793856</v>
      </c>
      <c r="AZ319" s="429">
        <f>StockValueR!AZ320</f>
        <v>201.84623805793856</v>
      </c>
    </row>
    <row r="320" spans="1:52" x14ac:dyDescent="0.25">
      <c r="A320" s="422"/>
      <c r="B320" s="281"/>
      <c r="C320" s="281"/>
      <c r="D320" s="281"/>
      <c r="E320" s="180" t="str">
        <f>StockValueR!E321</f>
        <v>48 MPH</v>
      </c>
      <c r="F320" s="427"/>
      <c r="G320" s="328"/>
      <c r="I320" s="429">
        <f>StockValueR!I321</f>
        <v>0</v>
      </c>
      <c r="J320" s="429">
        <f>StockValueR!J321</f>
        <v>0</v>
      </c>
      <c r="K320" s="429">
        <f>StockValueR!K321</f>
        <v>242.41151948643252</v>
      </c>
      <c r="L320" s="429">
        <f>StockValueR!L321</f>
        <v>234.0511106131508</v>
      </c>
      <c r="M320" s="429">
        <f>StockValueR!M321</f>
        <v>225.97903967313448</v>
      </c>
      <c r="N320" s="429">
        <f>StockValueR!N321</f>
        <v>218.18536232454341</v>
      </c>
      <c r="O320" s="429">
        <f>StockValueR!O321</f>
        <v>210.66047719093743</v>
      </c>
      <c r="P320" s="429">
        <f>StockValueR!P321</f>
        <v>203.39511403291539</v>
      </c>
      <c r="Q320" s="429">
        <f>StockValueR!Q321</f>
        <v>196.38032232769649</v>
      </c>
      <c r="R320" s="429">
        <f>StockValueR!R321</f>
        <v>189.6074602425748</v>
      </c>
      <c r="S320" s="429">
        <f>StockValueR!S321</f>
        <v>183.0681839886625</v>
      </c>
      <c r="T320" s="429">
        <f>StockValueR!T321</f>
        <v>176.75443754180668</v>
      </c>
      <c r="U320" s="429">
        <f>StockValueR!U321</f>
        <v>170.65844271801637</v>
      </c>
      <c r="V320" s="429">
        <f>StockValueR!V321</f>
        <v>164.77268959117291</v>
      </c>
      <c r="W320" s="429">
        <f>StockValueR!W321</f>
        <v>159.08992724121936</v>
      </c>
      <c r="X320" s="429">
        <f>StockValueR!X321</f>
        <v>153.60315482143062</v>
      </c>
      <c r="Y320" s="429">
        <f>StockValueR!Y321</f>
        <v>148.30561293376041</v>
      </c>
      <c r="Z320" s="429">
        <f>StockValueR!Z321</f>
        <v>143.01140187838394</v>
      </c>
      <c r="AA320" s="429">
        <f>StockValueR!AA321</f>
        <v>137.72064205424698</v>
      </c>
      <c r="AB320" s="429">
        <f>StockValueR!AB321</f>
        <v>132.43346303843268</v>
      </c>
      <c r="AC320" s="429">
        <f>StockValueR!AC321</f>
        <v>127.15000468816709</v>
      </c>
      <c r="AD320" s="429">
        <f>StockValueR!AD321</f>
        <v>121.87041842814072</v>
      </c>
      <c r="AE320" s="429">
        <f>StockValueR!AE321</f>
        <v>116.59486876411532</v>
      </c>
      <c r="AF320" s="429">
        <f>StockValueR!AF321</f>
        <v>111.32353507523617</v>
      </c>
      <c r="AG320" s="429">
        <f>StockValueR!AG321</f>
        <v>106.05661375286004</v>
      </c>
      <c r="AH320" s="429">
        <f>StockValueR!AH321</f>
        <v>100.79432077467733</v>
      </c>
      <c r="AI320" s="429">
        <f>StockValueR!AI321</f>
        <v>95.536894831904561</v>
      </c>
      <c r="AJ320" s="429">
        <f>StockValueR!AJ321</f>
        <v>90.28460116808715</v>
      </c>
      <c r="AK320" s="429">
        <f>StockValueR!AK321</f>
        <v>85.037736346409034</v>
      </c>
      <c r="AL320" s="429">
        <f>StockValueR!AL321</f>
        <v>79.796634247654353</v>
      </c>
      <c r="AM320" s="429">
        <f>StockValueR!AM321</f>
        <v>195.9966284816646</v>
      </c>
      <c r="AN320" s="429">
        <f>StockValueR!AN321</f>
        <v>195.9966284816646</v>
      </c>
      <c r="AO320" s="429">
        <f>StockValueR!AO321</f>
        <v>195.9966284816646</v>
      </c>
      <c r="AP320" s="429">
        <f>StockValueR!AP321</f>
        <v>195.9966284816646</v>
      </c>
      <c r="AQ320" s="429">
        <f>StockValueR!AQ321</f>
        <v>195.9966284816646</v>
      </c>
      <c r="AR320" s="429">
        <f>StockValueR!AR321</f>
        <v>195.9966284816646</v>
      </c>
      <c r="AS320" s="429">
        <f>StockValueR!AS321</f>
        <v>195.9966284816646</v>
      </c>
      <c r="AT320" s="429">
        <f>StockValueR!AT321</f>
        <v>195.9966284816646</v>
      </c>
      <c r="AU320" s="429">
        <f>StockValueR!AU321</f>
        <v>195.9966284816646</v>
      </c>
      <c r="AV320" s="429">
        <f>StockValueR!AV321</f>
        <v>195.9966284816646</v>
      </c>
      <c r="AW320" s="429">
        <f>StockValueR!AW321</f>
        <v>195.9966284816646</v>
      </c>
      <c r="AX320" s="429">
        <f>StockValueR!AX321</f>
        <v>195.9966284816646</v>
      </c>
      <c r="AY320" s="429">
        <f>StockValueR!AY321</f>
        <v>195.9966284816646</v>
      </c>
      <c r="AZ320" s="429">
        <f>StockValueR!AZ321</f>
        <v>195.9966284816646</v>
      </c>
    </row>
    <row r="321" spans="1:52" x14ac:dyDescent="0.25">
      <c r="A321" s="422"/>
      <c r="B321" s="281"/>
      <c r="C321" s="281"/>
      <c r="D321" s="281"/>
      <c r="E321" s="180" t="str">
        <f>StockValueR!E322</f>
        <v>49 MPH</v>
      </c>
      <c r="F321" s="427"/>
      <c r="G321" s="328"/>
      <c r="I321" s="429">
        <f>StockValueR!I322</f>
        <v>0</v>
      </c>
      <c r="J321" s="429">
        <f>StockValueR!J322</f>
        <v>0</v>
      </c>
      <c r="K321" s="429">
        <f>StockValueR!K322</f>
        <v>235.38630683233328</v>
      </c>
      <c r="L321" s="429">
        <f>StockValueR!L322</f>
        <v>227.2681869820091</v>
      </c>
      <c r="M321" s="429">
        <f>StockValueR!M322</f>
        <v>219.43004888079818</v>
      </c>
      <c r="N321" s="429">
        <f>StockValueR!N322</f>
        <v>211.86223637908932</v>
      </c>
      <c r="O321" s="429">
        <f>StockValueR!O322</f>
        <v>204.55542635335465</v>
      </c>
      <c r="P321" s="429">
        <f>StockValueR!P322</f>
        <v>197.50061722058064</v>
      </c>
      <c r="Q321" s="429">
        <f>StockValueR!Q322</f>
        <v>190.68911784881925</v>
      </c>
      <c r="R321" s="429">
        <f>StockValueR!R322</f>
        <v>184.11253685019736</v>
      </c>
      <c r="S321" s="429">
        <f>StockValueR!S322</f>
        <v>177.76277224319426</v>
      </c>
      <c r="T321" s="429">
        <f>StockValueR!T322</f>
        <v>171.63200147145156</v>
      </c>
      <c r="U321" s="429">
        <f>StockValueR!U322</f>
        <v>165.71267176681954</v>
      </c>
      <c r="V321" s="429">
        <f>StockValueR!V322</f>
        <v>159.99749084476736</v>
      </c>
      <c r="W321" s="429">
        <f>StockValueR!W322</f>
        <v>154.47941792069469</v>
      </c>
      <c r="X321" s="429">
        <f>StockValueR!X322</f>
        <v>149.15165503607707</v>
      </c>
      <c r="Y321" s="429">
        <f>StockValueR!Y322</f>
        <v>144.00763868375984</v>
      </c>
      <c r="Z321" s="429">
        <f>StockValueR!Z322</f>
        <v>138.86685663447392</v>
      </c>
      <c r="AA321" s="429">
        <f>StockValueR!AA322</f>
        <v>133.72942579794065</v>
      </c>
      <c r="AB321" s="429">
        <f>StockValueR!AB322</f>
        <v>128.59547199603151</v>
      </c>
      <c r="AC321" s="429">
        <f>StockValueR!AC322</f>
        <v>123.46513103283701</v>
      </c>
      <c r="AD321" s="429">
        <f>StockValueR!AD322</f>
        <v>118.33854994468088</v>
      </c>
      <c r="AE321" s="429">
        <f>StockValueR!AE322</f>
        <v>113.21588846986181</v>
      </c>
      <c r="AF321" s="429">
        <f>StockValueR!AF322</f>
        <v>108.09732078902366</v>
      </c>
      <c r="AG321" s="429">
        <f>StockValueR!AG322</f>
        <v>102.9830376019989</v>
      </c>
      <c r="AH321" s="429">
        <f>StockValueR!AH322</f>
        <v>97.873248627331492</v>
      </c>
      <c r="AI321" s="429">
        <f>StockValueR!AI322</f>
        <v>92.768185638841601</v>
      </c>
      <c r="AJ321" s="429">
        <f>StockValueR!AJ322</f>
        <v>87.668106193177962</v>
      </c>
      <c r="AK321" s="429">
        <f>StockValueR!AK322</f>
        <v>82.573298258968293</v>
      </c>
      <c r="AL321" s="429">
        <f>StockValueR!AL322</f>
        <v>77.48408604095691</v>
      </c>
      <c r="AM321" s="429">
        <f>StockValueR!AM322</f>
        <v>190.31654365117765</v>
      </c>
      <c r="AN321" s="429">
        <f>StockValueR!AN322</f>
        <v>190.31654365117765</v>
      </c>
      <c r="AO321" s="429">
        <f>StockValueR!AO322</f>
        <v>190.31654365117765</v>
      </c>
      <c r="AP321" s="429">
        <f>StockValueR!AP322</f>
        <v>190.31654365117765</v>
      </c>
      <c r="AQ321" s="429">
        <f>StockValueR!AQ322</f>
        <v>190.31654365117765</v>
      </c>
      <c r="AR321" s="429">
        <f>StockValueR!AR322</f>
        <v>190.31654365117765</v>
      </c>
      <c r="AS321" s="429">
        <f>StockValueR!AS322</f>
        <v>190.31654365117765</v>
      </c>
      <c r="AT321" s="429">
        <f>StockValueR!AT322</f>
        <v>190.31654365117765</v>
      </c>
      <c r="AU321" s="429">
        <f>StockValueR!AU322</f>
        <v>190.31654365117765</v>
      </c>
      <c r="AV321" s="429">
        <f>StockValueR!AV322</f>
        <v>190.31654365117765</v>
      </c>
      <c r="AW321" s="429">
        <f>StockValueR!AW322</f>
        <v>190.31654365117765</v>
      </c>
      <c r="AX321" s="429">
        <f>StockValueR!AX322</f>
        <v>190.31654365117765</v>
      </c>
      <c r="AY321" s="429">
        <f>StockValueR!AY322</f>
        <v>190.31654365117765</v>
      </c>
      <c r="AZ321" s="429">
        <f>StockValueR!AZ322</f>
        <v>190.31654365117765</v>
      </c>
    </row>
    <row r="322" spans="1:52" x14ac:dyDescent="0.25">
      <c r="A322" s="422"/>
      <c r="B322" s="281"/>
      <c r="C322" s="281"/>
      <c r="D322" s="281"/>
      <c r="E322" s="180" t="str">
        <f>StockValueR!E323</f>
        <v>50 MPH</v>
      </c>
      <c r="F322" s="427"/>
      <c r="G322" s="328"/>
      <c r="I322" s="429">
        <f>StockValueR!I323</f>
        <v>0</v>
      </c>
      <c r="J322" s="429">
        <f>StockValueR!J323</f>
        <v>0</v>
      </c>
      <c r="K322" s="429">
        <f>StockValueR!K323</f>
        <v>273.16731725208598</v>
      </c>
      <c r="L322" s="429">
        <f>StockValueR!L323</f>
        <v>263.74618715115975</v>
      </c>
      <c r="M322" s="429">
        <f>StockValueR!M323</f>
        <v>254.64997766398565</v>
      </c>
      <c r="N322" s="429">
        <f>StockValueR!N323</f>
        <v>245.86748276707078</v>
      </c>
      <c r="O322" s="429">
        <f>StockValueR!O323</f>
        <v>237.38788291582566</v>
      </c>
      <c r="P322" s="429">
        <f>StockValueR!P323</f>
        <v>229.20073171548796</v>
      </c>
      <c r="Q322" s="429">
        <f>StockValueR!Q323</f>
        <v>221.29594305174595</v>
      </c>
      <c r="R322" s="429">
        <f>StockValueR!R323</f>
        <v>213.66377866520733</v>
      </c>
      <c r="S322" s="429">
        <f>StockValueR!S323</f>
        <v>206.29483615440608</v>
      </c>
      <c r="T322" s="429">
        <f>StockValueR!T323</f>
        <v>199.18003739256744</v>
      </c>
      <c r="U322" s="429">
        <f>StockValueR!U323</f>
        <v>192.31061734386137</v>
      </c>
      <c r="V322" s="429">
        <f>StockValueR!V323</f>
        <v>185.67811326536651</v>
      </c>
      <c r="W322" s="429">
        <f>StockValueR!W323</f>
        <v>179.27435428144224</v>
      </c>
      <c r="X322" s="429">
        <f>StockValueR!X323</f>
        <v>173.09145131766496</v>
      </c>
      <c r="Y322" s="429">
        <f>StockValueR!Y323</f>
        <v>167.12178738192776</v>
      </c>
      <c r="Z322" s="429">
        <f>StockValueR!Z323</f>
        <v>161.15587687558124</v>
      </c>
      <c r="AA322" s="429">
        <f>StockValueR!AA323</f>
        <v>155.1938554731062</v>
      </c>
      <c r="AB322" s="429">
        <f>StockValueR!AB323</f>
        <v>149.23586919159058</v>
      </c>
      <c r="AC322" s="429">
        <f>StockValueR!AC323</f>
        <v>143.28207563255157</v>
      </c>
      <c r="AD322" s="429">
        <f>StockValueR!AD323</f>
        <v>137.33264543258494</v>
      </c>
      <c r="AE322" s="429">
        <f>StockValueR!AE323</f>
        <v>131.38776396900985</v>
      </c>
      <c r="AF322" s="429">
        <f>StockValueR!AF323</f>
        <v>125.44763337957944</v>
      </c>
      <c r="AG322" s="429">
        <f>StockValueR!AG323</f>
        <v>119.51247497267121</v>
      </c>
      <c r="AH322" s="429">
        <f>StockValueR!AH323</f>
        <v>113.58253212799912</v>
      </c>
      <c r="AI322" s="429">
        <f>StockValueR!AI323</f>
        <v>107.65807382056651</v>
      </c>
      <c r="AJ322" s="429">
        <f>StockValueR!AJ323</f>
        <v>101.73939894651443</v>
      </c>
      <c r="AK322" s="429">
        <f>StockValueR!AK323</f>
        <v>95.826841695280464</v>
      </c>
      <c r="AL322" s="429">
        <f>StockValueR!AL323</f>
        <v>89.920778308547611</v>
      </c>
      <c r="AM322" s="429">
        <f>StockValueR!AM323</f>
        <v>220.64916040052401</v>
      </c>
      <c r="AN322" s="429">
        <f>StockValueR!AN323</f>
        <v>220.64916040052401</v>
      </c>
      <c r="AO322" s="429">
        <f>StockValueR!AO323</f>
        <v>220.64916040052401</v>
      </c>
      <c r="AP322" s="429">
        <f>StockValueR!AP323</f>
        <v>220.64916040052401</v>
      </c>
      <c r="AQ322" s="429">
        <f>StockValueR!AQ323</f>
        <v>220.64916040052401</v>
      </c>
      <c r="AR322" s="429">
        <f>StockValueR!AR323</f>
        <v>220.64916040052401</v>
      </c>
      <c r="AS322" s="429">
        <f>StockValueR!AS323</f>
        <v>220.64916040052401</v>
      </c>
      <c r="AT322" s="429">
        <f>StockValueR!AT323</f>
        <v>220.64916040052401</v>
      </c>
      <c r="AU322" s="429">
        <f>StockValueR!AU323</f>
        <v>220.64916040052401</v>
      </c>
      <c r="AV322" s="429">
        <f>StockValueR!AV323</f>
        <v>220.64916040052401</v>
      </c>
      <c r="AW322" s="429">
        <f>StockValueR!AW323</f>
        <v>220.64916040052401</v>
      </c>
      <c r="AX322" s="429">
        <f>StockValueR!AX323</f>
        <v>220.64916040052401</v>
      </c>
      <c r="AY322" s="429">
        <f>StockValueR!AY323</f>
        <v>220.64916040052401</v>
      </c>
      <c r="AZ322" s="429">
        <f>StockValueR!AZ323</f>
        <v>220.64916040052401</v>
      </c>
    </row>
    <row r="323" spans="1:52" x14ac:dyDescent="0.25">
      <c r="A323" s="422"/>
      <c r="B323" s="281"/>
      <c r="C323" s="281"/>
      <c r="D323" s="281"/>
      <c r="E323" s="180" t="str">
        <f>StockValueR!E324</f>
        <v>51 MPH</v>
      </c>
      <c r="F323" s="427"/>
      <c r="G323" s="328"/>
      <c r="I323" s="429">
        <f>StockValueR!I324</f>
        <v>0</v>
      </c>
      <c r="J323" s="429">
        <f>StockValueR!J324</f>
        <v>0</v>
      </c>
      <c r="K323" s="429">
        <f>StockValueR!K324</f>
        <v>265.25078548861461</v>
      </c>
      <c r="L323" s="429">
        <f>StockValueR!L324</f>
        <v>256.10268466674722</v>
      </c>
      <c r="M323" s="429">
        <f>StockValueR!M324</f>
        <v>247.27008808926084</v>
      </c>
      <c r="N323" s="429">
        <f>StockValueR!N324</f>
        <v>238.74211448908585</v>
      </c>
      <c r="O323" s="429">
        <f>StockValueR!O324</f>
        <v>230.50825787769529</v>
      </c>
      <c r="P323" s="429">
        <f>StockValueR!P324</f>
        <v>222.5583746023122</v>
      </c>
      <c r="Q323" s="429">
        <f>StockValueR!Q324</f>
        <v>214.88267084949416</v>
      </c>
      <c r="R323" s="429">
        <f>StockValueR!R324</f>
        <v>207.47169057970078</v>
      </c>
      <c r="S323" s="429">
        <f>StockValueR!S324</f>
        <v>200.31630387797944</v>
      </c>
      <c r="T323" s="429">
        <f>StockValueR!T324</f>
        <v>193.40769570641856</v>
      </c>
      <c r="U323" s="429">
        <f>StockValueR!U324</f>
        <v>186.73735504451199</v>
      </c>
      <c r="V323" s="429">
        <f>StockValueR!V324</f>
        <v>180.29706440405556</v>
      </c>
      <c r="W323" s="429">
        <f>StockValueR!W324</f>
        <v>174.07888970565938</v>
      </c>
      <c r="X323" s="429">
        <f>StockValueR!X324</f>
        <v>168.07517050440384</v>
      </c>
      <c r="Y323" s="429">
        <f>StockValueR!Y324</f>
        <v>162.27851055259822</v>
      </c>
      <c r="Z323" s="429">
        <f>StockValueR!Z324</f>
        <v>156.48549525383592</v>
      </c>
      <c r="AA323" s="429">
        <f>StockValueR!AA324</f>
        <v>150.69625635068027</v>
      </c>
      <c r="AB323" s="429">
        <f>StockValueR!AB324</f>
        <v>144.91093562856764</v>
      </c>
      <c r="AC323" s="429">
        <f>StockValueR!AC324</f>
        <v>139.12968612164079</v>
      </c>
      <c r="AD323" s="429">
        <f>StockValueR!AD324</f>
        <v>133.35267352135767</v>
      </c>
      <c r="AE323" s="429">
        <f>StockValueR!AE324</f>
        <v>127.58007783270578</v>
      </c>
      <c r="AF323" s="429">
        <f>StockValueR!AF324</f>
        <v>121.81209533538039</v>
      </c>
      <c r="AG323" s="429">
        <f>StockValueR!AG324</f>
        <v>116.04894092412646</v>
      </c>
      <c r="AH323" s="429">
        <f>StockValueR!AH324</f>
        <v>110.29085092538649</v>
      </c>
      <c r="AI323" s="429">
        <f>StockValueR!AI324</f>
        <v>104.53808651912755</v>
      </c>
      <c r="AJ323" s="429">
        <f>StockValueR!AJ324</f>
        <v>98.790937939324095</v>
      </c>
      <c r="AK323" s="429">
        <f>StockValueR!AK324</f>
        <v>93.049729690429032</v>
      </c>
      <c r="AL323" s="429">
        <f>StockValueR!AL324</f>
        <v>87.314827110444512</v>
      </c>
      <c r="AM323" s="429">
        <f>StockValueR!AM324</f>
        <v>214.25463229787377</v>
      </c>
      <c r="AN323" s="429">
        <f>StockValueR!AN324</f>
        <v>214.25463229787377</v>
      </c>
      <c r="AO323" s="429">
        <f>StockValueR!AO324</f>
        <v>214.25463229787377</v>
      </c>
      <c r="AP323" s="429">
        <f>StockValueR!AP324</f>
        <v>214.25463229787377</v>
      </c>
      <c r="AQ323" s="429">
        <f>StockValueR!AQ324</f>
        <v>214.25463229787377</v>
      </c>
      <c r="AR323" s="429">
        <f>StockValueR!AR324</f>
        <v>214.25463229787377</v>
      </c>
      <c r="AS323" s="429">
        <f>StockValueR!AS324</f>
        <v>214.25463229787377</v>
      </c>
      <c r="AT323" s="429">
        <f>StockValueR!AT324</f>
        <v>214.25463229787377</v>
      </c>
      <c r="AU323" s="429">
        <f>StockValueR!AU324</f>
        <v>214.25463229787377</v>
      </c>
      <c r="AV323" s="429">
        <f>StockValueR!AV324</f>
        <v>214.25463229787377</v>
      </c>
      <c r="AW323" s="429">
        <f>StockValueR!AW324</f>
        <v>214.25463229787377</v>
      </c>
      <c r="AX323" s="429">
        <f>StockValueR!AX324</f>
        <v>214.25463229787377</v>
      </c>
      <c r="AY323" s="429">
        <f>StockValueR!AY324</f>
        <v>214.25463229787377</v>
      </c>
      <c r="AZ323" s="429">
        <f>StockValueR!AZ324</f>
        <v>214.25463229787377</v>
      </c>
    </row>
    <row r="324" spans="1:52" x14ac:dyDescent="0.25">
      <c r="A324" s="422"/>
      <c r="B324" s="281"/>
      <c r="C324" s="281"/>
      <c r="D324" s="281"/>
      <c r="E324" s="180" t="str">
        <f>StockValueR!E325</f>
        <v>52 MPH</v>
      </c>
      <c r="F324" s="427"/>
      <c r="G324" s="328"/>
      <c r="I324" s="429">
        <f>StockValueR!I325</f>
        <v>0</v>
      </c>
      <c r="J324" s="429">
        <f>StockValueR!J325</f>
        <v>0</v>
      </c>
      <c r="K324" s="429">
        <f>StockValueR!K325</f>
        <v>257.56367895724088</v>
      </c>
      <c r="L324" s="429">
        <f>StockValueR!L325</f>
        <v>248.68069488308794</v>
      </c>
      <c r="M324" s="429">
        <f>StockValueR!M325</f>
        <v>240.10407157525546</v>
      </c>
      <c r="N324" s="429">
        <f>StockValueR!N325</f>
        <v>231.82324311148611</v>
      </c>
      <c r="O324" s="429">
        <f>StockValueR!O325</f>
        <v>223.82800797229675</v>
      </c>
      <c r="P324" s="429">
        <f>StockValueR!P325</f>
        <v>216.10851647327459</v>
      </c>
      <c r="Q324" s="429">
        <f>StockValueR!Q325</f>
        <v>208.6552586308145</v>
      </c>
      <c r="R324" s="429">
        <f>StockValueR!R325</f>
        <v>201.45905244634898</v>
      </c>
      <c r="S324" s="429">
        <f>StockValueR!S325</f>
        <v>194.51103259463707</v>
      </c>
      <c r="T324" s="429">
        <f>StockValueR!T325</f>
        <v>187.80263950217758</v>
      </c>
      <c r="U324" s="429">
        <f>StockValueR!U325</f>
        <v>181.32560880229121</v>
      </c>
      <c r="V324" s="429">
        <f>StockValueR!V325</f>
        <v>175.07196115388098</v>
      </c>
      <c r="W324" s="429">
        <f>StockValueR!W325</f>
        <v>169.03399241132848</v>
      </c>
      <c r="X324" s="429">
        <f>StockValueR!X325</f>
        <v>163.20426413341551</v>
      </c>
      <c r="Y324" s="429">
        <f>StockValueR!Y325</f>
        <v>157.57559441957881</v>
      </c>
      <c r="Z324" s="429">
        <f>StockValueR!Z325</f>
        <v>151.95046373483353</v>
      </c>
      <c r="AA324" s="429">
        <f>StockValueR!AA325</f>
        <v>146.32900000377455</v>
      </c>
      <c r="AB324" s="429">
        <f>StockValueR!AB325</f>
        <v>140.71134090282214</v>
      </c>
      <c r="AC324" s="429">
        <f>StockValueR!AC325</f>
        <v>135.09763503110955</v>
      </c>
      <c r="AD324" s="429">
        <f>StockValueR!AD325</f>
        <v>129.48804327826957</v>
      </c>
      <c r="AE324" s="429">
        <f>StockValueR!AE325</f>
        <v>123.88274043265102</v>
      </c>
      <c r="AF324" s="429">
        <f>StockValueR!AF325</f>
        <v>118.28191708566089</v>
      </c>
      <c r="AG324" s="429">
        <f>StockValueR!AG325</f>
        <v>112.68578190428202</v>
      </c>
      <c r="AH324" s="429">
        <f>StockValueR!AH325</f>
        <v>107.094564366093</v>
      </c>
      <c r="AI324" s="429">
        <f>StockValueR!AI325</f>
        <v>101.50851808192876</v>
      </c>
      <c r="AJ324" s="429">
        <f>StockValueR!AJ325</f>
        <v>95.927924874631358</v>
      </c>
      <c r="AK324" s="429">
        <f>StockValueR!AK325</f>
        <v>90.353099844344911</v>
      </c>
      <c r="AL324" s="429">
        <f>StockValueR!AL325</f>
        <v>84.784397741385121</v>
      </c>
      <c r="AM324" s="429">
        <f>StockValueR!AM325</f>
        <v>208.04542096498309</v>
      </c>
      <c r="AN324" s="429">
        <f>StockValueR!AN325</f>
        <v>208.04542096498309</v>
      </c>
      <c r="AO324" s="429">
        <f>StockValueR!AO325</f>
        <v>208.04542096498309</v>
      </c>
      <c r="AP324" s="429">
        <f>StockValueR!AP325</f>
        <v>208.04542096498309</v>
      </c>
      <c r="AQ324" s="429">
        <f>StockValueR!AQ325</f>
        <v>208.04542096498309</v>
      </c>
      <c r="AR324" s="429">
        <f>StockValueR!AR325</f>
        <v>208.04542096498309</v>
      </c>
      <c r="AS324" s="429">
        <f>StockValueR!AS325</f>
        <v>208.04542096498309</v>
      </c>
      <c r="AT324" s="429">
        <f>StockValueR!AT325</f>
        <v>208.04542096498309</v>
      </c>
      <c r="AU324" s="429">
        <f>StockValueR!AU325</f>
        <v>208.04542096498309</v>
      </c>
      <c r="AV324" s="429">
        <f>StockValueR!AV325</f>
        <v>208.04542096498309</v>
      </c>
      <c r="AW324" s="429">
        <f>StockValueR!AW325</f>
        <v>208.04542096498309</v>
      </c>
      <c r="AX324" s="429">
        <f>StockValueR!AX325</f>
        <v>208.04542096498309</v>
      </c>
      <c r="AY324" s="429">
        <f>StockValueR!AY325</f>
        <v>208.04542096498309</v>
      </c>
      <c r="AZ324" s="429">
        <f>StockValueR!AZ325</f>
        <v>208.04542096498309</v>
      </c>
    </row>
    <row r="325" spans="1:52" x14ac:dyDescent="0.25">
      <c r="A325" s="422"/>
      <c r="B325" s="281"/>
      <c r="C325" s="281"/>
      <c r="D325" s="281"/>
      <c r="E325" s="180" t="str">
        <f>StockValueR!E326</f>
        <v>53 MPH</v>
      </c>
      <c r="F325" s="427"/>
      <c r="G325" s="328"/>
      <c r="I325" s="429">
        <f>StockValueR!I326</f>
        <v>0</v>
      </c>
      <c r="J325" s="429">
        <f>StockValueR!J326</f>
        <v>0</v>
      </c>
      <c r="K325" s="429">
        <f>StockValueR!K326</f>
        <v>250.09934879471311</v>
      </c>
      <c r="L325" s="429">
        <f>StockValueR!L326</f>
        <v>241.47379824622806</v>
      </c>
      <c r="M325" s="429">
        <f>StockValueR!M326</f>
        <v>233.14572996878059</v>
      </c>
      <c r="N325" s="429">
        <f>StockValueR!N326</f>
        <v>225.10488424606802</v>
      </c>
      <c r="O325" s="429">
        <f>StockValueR!O326</f>
        <v>217.34135520397888</v>
      </c>
      <c r="P325" s="429">
        <f>StockValueR!P326</f>
        <v>209.84557860710757</v>
      </c>
      <c r="Q325" s="429">
        <f>StockValueR!Q326</f>
        <v>202.60832007614903</v>
      </c>
      <c r="R325" s="429">
        <f>StockValueR!R326</f>
        <v>195.6206637116579</v>
      </c>
      <c r="S325" s="429">
        <f>StockValueR!S326</f>
        <v>188.87400111015666</v>
      </c>
      <c r="T325" s="429">
        <f>StockValueR!T326</f>
        <v>182.36002075906219</v>
      </c>
      <c r="U325" s="429">
        <f>StockValueR!U326</f>
        <v>176.07069779736514</v>
      </c>
      <c r="V325" s="429">
        <f>StockValueR!V326</f>
        <v>169.99828412944794</v>
      </c>
      <c r="W325" s="429">
        <f>StockValueR!W326</f>
        <v>164.13529887986269</v>
      </c>
      <c r="X325" s="429">
        <f>StockValueR!X326</f>
        <v>158.47451917730916</v>
      </c>
      <c r="Y325" s="429">
        <f>StockValueR!Y326</f>
        <v>153.00897125645972</v>
      </c>
      <c r="Z325" s="429">
        <f>StockValueR!Z326</f>
        <v>147.54685980178715</v>
      </c>
      <c r="AA325" s="429">
        <f>StockValueR!AA326</f>
        <v>142.08830903056466</v>
      </c>
      <c r="AB325" s="429">
        <f>StockValueR!AB326</f>
        <v>136.63345262927785</v>
      </c>
      <c r="AC325" s="429">
        <f>StockValueR!AC326</f>
        <v>131.18243489057929</v>
      </c>
      <c r="AD325" s="429">
        <f>StockValueR!AD326</f>
        <v>125.73541204143611</v>
      </c>
      <c r="AE325" s="429">
        <f>StockValueR!AE326</f>
        <v>120.2925538047393</v>
      </c>
      <c r="AF325" s="429">
        <f>StockValueR!AF326</f>
        <v>114.85404524845717</v>
      </c>
      <c r="AG325" s="429">
        <f>StockValueR!AG326</f>
        <v>109.42008899229424</v>
      </c>
      <c r="AH325" s="429">
        <f>StockValueR!AH326</f>
        <v>103.99090786344881</v>
      </c>
      <c r="AI325" s="429">
        <f>StockValueR!AI326</f>
        <v>98.566748122981153</v>
      </c>
      <c r="AJ325" s="429">
        <f>StockValueR!AJ326</f>
        <v>93.147883426359911</v>
      </c>
      <c r="AK325" s="429">
        <f>StockValueR!AK326</f>
        <v>87.734619741962192</v>
      </c>
      <c r="AL325" s="429">
        <f>StockValueR!AL326</f>
        <v>82.327301539253938</v>
      </c>
      <c r="AM325" s="429">
        <f>StockValueR!AM326</f>
        <v>202.01615582491451</v>
      </c>
      <c r="AN325" s="429">
        <f>StockValueR!AN326</f>
        <v>202.01615582491451</v>
      </c>
      <c r="AO325" s="429">
        <f>StockValueR!AO326</f>
        <v>202.01615582491451</v>
      </c>
      <c r="AP325" s="429">
        <f>StockValueR!AP326</f>
        <v>202.01615582491451</v>
      </c>
      <c r="AQ325" s="429">
        <f>StockValueR!AQ326</f>
        <v>202.01615582491451</v>
      </c>
      <c r="AR325" s="429">
        <f>StockValueR!AR326</f>
        <v>202.01615582491451</v>
      </c>
      <c r="AS325" s="429">
        <f>StockValueR!AS326</f>
        <v>202.01615582491451</v>
      </c>
      <c r="AT325" s="429">
        <f>StockValueR!AT326</f>
        <v>202.01615582491451</v>
      </c>
      <c r="AU325" s="429">
        <f>StockValueR!AU326</f>
        <v>202.01615582491451</v>
      </c>
      <c r="AV325" s="429">
        <f>StockValueR!AV326</f>
        <v>202.01615582491451</v>
      </c>
      <c r="AW325" s="429">
        <f>StockValueR!AW326</f>
        <v>202.01615582491451</v>
      </c>
      <c r="AX325" s="429">
        <f>StockValueR!AX326</f>
        <v>202.01615582491451</v>
      </c>
      <c r="AY325" s="429">
        <f>StockValueR!AY326</f>
        <v>202.01615582491451</v>
      </c>
      <c r="AZ325" s="429">
        <f>StockValueR!AZ326</f>
        <v>202.01615582491451</v>
      </c>
    </row>
    <row r="326" spans="1:52" x14ac:dyDescent="0.25">
      <c r="A326" s="422"/>
      <c r="B326" s="281"/>
      <c r="C326" s="281"/>
      <c r="D326" s="281"/>
      <c r="E326" s="180" t="str">
        <f>StockValueR!E327</f>
        <v>54 MPH</v>
      </c>
      <c r="F326" s="427"/>
      <c r="G326" s="328"/>
      <c r="I326" s="429">
        <f>StockValueR!I327</f>
        <v>0</v>
      </c>
      <c r="J326" s="429">
        <f>StockValueR!J327</f>
        <v>0</v>
      </c>
      <c r="K326" s="429">
        <f>StockValueR!K327</f>
        <v>242.85133882531503</v>
      </c>
      <c r="L326" s="429">
        <f>StockValueR!L327</f>
        <v>234.47576124424575</v>
      </c>
      <c r="M326" s="429">
        <f>StockValueR!M327</f>
        <v>226.38904474236932</v>
      </c>
      <c r="N326" s="429">
        <f>StockValueR!N327</f>
        <v>218.581226935329</v>
      </c>
      <c r="O326" s="429">
        <f>StockValueR!O327</f>
        <v>211.04268902642733</v>
      </c>
      <c r="P326" s="429">
        <f>StockValueR!P327</f>
        <v>203.76414395680442</v>
      </c>
      <c r="Q326" s="429">
        <f>StockValueR!Q327</f>
        <v>196.73662496429847</v>
      </c>
      <c r="R326" s="429">
        <f>StockValueR!R327</f>
        <v>189.95147453689449</v>
      </c>
      <c r="S326" s="429">
        <f>StockValueR!S327</f>
        <v>183.40033374715128</v>
      </c>
      <c r="T326" s="429">
        <f>StockValueR!T327</f>
        <v>177.07513195446862</v>
      </c>
      <c r="U326" s="429">
        <f>StockValueR!U327</f>
        <v>170.96807686250744</v>
      </c>
      <c r="V326" s="429">
        <f>StockValueR!V327</f>
        <v>165.07164491951468</v>
      </c>
      <c r="W326" s="429">
        <f>StockValueR!W327</f>
        <v>159.37857204972659</v>
      </c>
      <c r="X326" s="429">
        <f>StockValueR!X327</f>
        <v>153.8818447044319</v>
      </c>
      <c r="Y326" s="429">
        <f>StockValueR!Y327</f>
        <v>148.57469122167058</v>
      </c>
      <c r="Z326" s="429">
        <f>StockValueR!Z327</f>
        <v>143.2708746144985</v>
      </c>
      <c r="AA326" s="429">
        <f>StockValueR!AA327</f>
        <v>137.9705155003073</v>
      </c>
      <c r="AB326" s="429">
        <f>StockValueR!AB327</f>
        <v>132.67374369127833</v>
      </c>
      <c r="AC326" s="429">
        <f>StockValueR!AC327</f>
        <v>127.38069929838757</v>
      </c>
      <c r="AD326" s="429">
        <f>StockValueR!AD327</f>
        <v>122.09153402106291</v>
      </c>
      <c r="AE326" s="429">
        <f>StockValueR!AE327</f>
        <v>116.80641266353719</v>
      </c>
      <c r="AF326" s="429">
        <f>StockValueR!AF327</f>
        <v>111.52551493041216</v>
      </c>
      <c r="AG326" s="429">
        <f>StockValueR!AG327</f>
        <v>106.2490375693673</v>
      </c>
      <c r="AH326" s="429">
        <f>StockValueR!AH327</f>
        <v>100.97719694995216</v>
      </c>
      <c r="AI326" s="429">
        <f>StockValueR!AI327</f>
        <v>95.710232196452608</v>
      </c>
      <c r="AJ326" s="429">
        <f>StockValueR!AJ327</f>
        <v>90.448409033658663</v>
      </c>
      <c r="AK326" s="429">
        <f>StockValueR!AK327</f>
        <v>85.192024562823789</v>
      </c>
      <c r="AL326" s="429">
        <f>StockValueR!AL327</f>
        <v>79.941413270508605</v>
      </c>
      <c r="AM326" s="429">
        <f>StockValueR!AM327</f>
        <v>196.16162194285982</v>
      </c>
      <c r="AN326" s="429">
        <f>StockValueR!AN327</f>
        <v>196.16162194285982</v>
      </c>
      <c r="AO326" s="429">
        <f>StockValueR!AO327</f>
        <v>196.16162194285982</v>
      </c>
      <c r="AP326" s="429">
        <f>StockValueR!AP327</f>
        <v>196.16162194285982</v>
      </c>
      <c r="AQ326" s="429">
        <f>StockValueR!AQ327</f>
        <v>196.16162194285982</v>
      </c>
      <c r="AR326" s="429">
        <f>StockValueR!AR327</f>
        <v>196.16162194285982</v>
      </c>
      <c r="AS326" s="429">
        <f>StockValueR!AS327</f>
        <v>196.16162194285982</v>
      </c>
      <c r="AT326" s="429">
        <f>StockValueR!AT327</f>
        <v>196.16162194285982</v>
      </c>
      <c r="AU326" s="429">
        <f>StockValueR!AU327</f>
        <v>196.16162194285982</v>
      </c>
      <c r="AV326" s="429">
        <f>StockValueR!AV327</f>
        <v>196.16162194285982</v>
      </c>
      <c r="AW326" s="429">
        <f>StockValueR!AW327</f>
        <v>196.16162194285982</v>
      </c>
      <c r="AX326" s="429">
        <f>StockValueR!AX327</f>
        <v>196.16162194285982</v>
      </c>
      <c r="AY326" s="429">
        <f>StockValueR!AY327</f>
        <v>196.16162194285982</v>
      </c>
      <c r="AZ326" s="429">
        <f>StockValueR!AZ327</f>
        <v>196.16162194285982</v>
      </c>
    </row>
    <row r="327" spans="1:52" x14ac:dyDescent="0.25">
      <c r="A327" s="422"/>
      <c r="B327" s="281"/>
      <c r="C327" s="281"/>
      <c r="D327" s="281"/>
      <c r="E327" s="180" t="str">
        <f>StockValueR!E328</f>
        <v>55 MPH</v>
      </c>
      <c r="F327" s="427"/>
      <c r="G327" s="328"/>
      <c r="I327" s="429">
        <f>StockValueR!I328</f>
        <v>0</v>
      </c>
      <c r="J327" s="429">
        <f>StockValueR!J328</f>
        <v>0</v>
      </c>
      <c r="K327" s="429">
        <f>StockValueR!K328</f>
        <v>284.53146214081403</v>
      </c>
      <c r="L327" s="429">
        <f>StockValueR!L328</f>
        <v>274.71839976717126</v>
      </c>
      <c r="M327" s="429">
        <f>StockValueR!M328</f>
        <v>265.2437751621481</v>
      </c>
      <c r="N327" s="429">
        <f>StockValueR!N328</f>
        <v>256.09591611590145</v>
      </c>
      <c r="O327" s="429">
        <f>StockValueR!O328</f>
        <v>247.2635529755581</v>
      </c>
      <c r="P327" s="429">
        <f>StockValueR!P328</f>
        <v>238.73580476163002</v>
      </c>
      <c r="Q327" s="429">
        <f>StockValueR!Q328</f>
        <v>230.50216576325357</v>
      </c>
      <c r="R327" s="429">
        <f>StockValueR!R328</f>
        <v>222.55249259573887</v>
      </c>
      <c r="S327" s="429">
        <f>StockValueR!S328</f>
        <v>214.87699170448477</v>
      </c>
      <c r="T327" s="429">
        <f>StockValueR!T328</f>
        <v>207.46620729986492</v>
      </c>
      <c r="U327" s="429">
        <f>StockValueR!U328</f>
        <v>200.31100970822172</v>
      </c>
      <c r="V327" s="429">
        <f>StockValueR!V328</f>
        <v>193.40258412461671</v>
      </c>
      <c r="W327" s="429">
        <f>StockValueR!W328</f>
        <v>186.73241975348188</v>
      </c>
      <c r="X327" s="429">
        <f>StockValueR!X328</f>
        <v>180.29229932379351</v>
      </c>
      <c r="Y327" s="429">
        <f>StockValueR!Y328</f>
        <v>174.07428896585188</v>
      </c>
      <c r="Z327" s="429">
        <f>StockValueR!Z328</f>
        <v>167.86018818524664</v>
      </c>
      <c r="AA327" s="429">
        <f>StockValueR!AA328</f>
        <v>161.65013830070797</v>
      </c>
      <c r="AB327" s="429">
        <f>StockValueR!AB328</f>
        <v>155.4442914038402</v>
      </c>
      <c r="AC327" s="429">
        <f>StockValueR!AC328</f>
        <v>149.24281165260544</v>
      </c>
      <c r="AD327" s="429">
        <f>StockValueR!AD328</f>
        <v>143.04587678232204</v>
      </c>
      <c r="AE327" s="429">
        <f>StockValueR!AE328</f>
        <v>136.85367988226653</v>
      </c>
      <c r="AF327" s="429">
        <f>StockValueR!AF328</f>
        <v>130.66643149940714</v>
      </c>
      <c r="AG327" s="429">
        <f>StockValueR!AG328</f>
        <v>124.48436214886134</v>
      </c>
      <c r="AH327" s="429">
        <f>StockValueR!AH328</f>
        <v>118.30772533528175</v>
      </c>
      <c r="AI327" s="429">
        <f>StockValueR!AI328</f>
        <v>112.13680122341046</v>
      </c>
      <c r="AJ327" s="429">
        <f>StockValueR!AJ328</f>
        <v>105.97190114388867</v>
      </c>
      <c r="AK327" s="429">
        <f>StockValueR!AK328</f>
        <v>99.813373188904976</v>
      </c>
      <c r="AL327" s="429">
        <f>StockValueR!AL328</f>
        <v>93.661609252325945</v>
      </c>
      <c r="AM327" s="429">
        <f>StockValueR!AM328</f>
        <v>229.79427083292299</v>
      </c>
      <c r="AN327" s="429">
        <f>StockValueR!AN328</f>
        <v>229.79427083292299</v>
      </c>
      <c r="AO327" s="429">
        <f>StockValueR!AO328</f>
        <v>229.79427083292299</v>
      </c>
      <c r="AP327" s="429">
        <f>StockValueR!AP328</f>
        <v>229.79427083292299</v>
      </c>
      <c r="AQ327" s="429">
        <f>StockValueR!AQ328</f>
        <v>229.79427083292299</v>
      </c>
      <c r="AR327" s="429">
        <f>StockValueR!AR328</f>
        <v>229.79427083292299</v>
      </c>
      <c r="AS327" s="429">
        <f>StockValueR!AS328</f>
        <v>229.79427083292299</v>
      </c>
      <c r="AT327" s="429">
        <f>StockValueR!AT328</f>
        <v>229.79427083292299</v>
      </c>
      <c r="AU327" s="429">
        <f>StockValueR!AU328</f>
        <v>229.79427083292299</v>
      </c>
      <c r="AV327" s="429">
        <f>StockValueR!AV328</f>
        <v>229.79427083292299</v>
      </c>
      <c r="AW327" s="429">
        <f>StockValueR!AW328</f>
        <v>229.79427083292299</v>
      </c>
      <c r="AX327" s="429">
        <f>StockValueR!AX328</f>
        <v>229.79427083292299</v>
      </c>
      <c r="AY327" s="429">
        <f>StockValueR!AY328</f>
        <v>229.79427083292299</v>
      </c>
      <c r="AZ327" s="429">
        <f>StockValueR!AZ328</f>
        <v>229.79427083292299</v>
      </c>
    </row>
    <row r="328" spans="1:52" x14ac:dyDescent="0.25">
      <c r="A328" s="422"/>
      <c r="B328" s="281"/>
      <c r="C328" s="281"/>
      <c r="D328" s="281"/>
      <c r="E328" s="180" t="str">
        <f>StockValueR!E329</f>
        <v>56 MPH</v>
      </c>
      <c r="F328" s="427"/>
      <c r="G328" s="328"/>
      <c r="I328" s="429">
        <f>StockValueR!I329</f>
        <v>0</v>
      </c>
      <c r="J328" s="429">
        <f>StockValueR!J329</f>
        <v>0</v>
      </c>
      <c r="K328" s="429">
        <f>StockValueR!K329</f>
        <v>276.28559151323071</v>
      </c>
      <c r="L328" s="429">
        <f>StockValueR!L329</f>
        <v>266.75691682095243</v>
      </c>
      <c r="M328" s="429">
        <f>StockValueR!M329</f>
        <v>257.5568717937029</v>
      </c>
      <c r="N328" s="429">
        <f>StockValueR!N329</f>
        <v>248.6741224883867</v>
      </c>
      <c r="O328" s="429">
        <f>StockValueR!O329</f>
        <v>240.09772585256673</v>
      </c>
      <c r="P328" s="429">
        <f>StockValueR!P329</f>
        <v>231.81711624323293</v>
      </c>
      <c r="Q328" s="429">
        <f>StockValueR!Q329</f>
        <v>223.82209241051868</v>
      </c>
      <c r="R328" s="429">
        <f>StockValueR!R329</f>
        <v>216.10280493032897</v>
      </c>
      <c r="S328" s="429">
        <f>StockValueR!S329</f>
        <v>208.64974407039858</v>
      </c>
      <c r="T328" s="429">
        <f>StockValueR!T329</f>
        <v>201.45372807483139</v>
      </c>
      <c r="U328" s="429">
        <f>StockValueR!U329</f>
        <v>194.50589185268862</v>
      </c>
      <c r="V328" s="429">
        <f>StockValueR!V329</f>
        <v>187.79767605669053</v>
      </c>
      <c r="W328" s="429">
        <f>StockValueR!W329</f>
        <v>181.32081653857708</v>
      </c>
      <c r="X328" s="429">
        <f>StockValueR!X329</f>
        <v>175.06733416813782</v>
      </c>
      <c r="Y328" s="429">
        <f>StockValueR!Y329</f>
        <v>169.0295250033675</v>
      </c>
      <c r="Z328" s="429">
        <f>StockValueR!Z329</f>
        <v>162.99551211433709</v>
      </c>
      <c r="AA328" s="429">
        <f>StockValueR!AA329</f>
        <v>156.96543272428593</v>
      </c>
      <c r="AB328" s="429">
        <f>StockValueR!AB329</f>
        <v>150.93943451712417</v>
      </c>
      <c r="AC328" s="429">
        <f>StockValueR!AC329</f>
        <v>144.9176768934303</v>
      </c>
      <c r="AD328" s="429">
        <f>StockValueR!AD329</f>
        <v>138.9003324376601</v>
      </c>
      <c r="AE328" s="429">
        <f>StockValueR!AE329</f>
        <v>132.88758864326186</v>
      </c>
      <c r="AF328" s="429">
        <f>StockValueR!AF329</f>
        <v>126.87964995544257</v>
      </c>
      <c r="AG328" s="429">
        <f>StockValueR!AG329</f>
        <v>120.87674020887098</v>
      </c>
      <c r="AH328" s="429">
        <f>StockValueR!AH329</f>
        <v>114.87910556150223</v>
      </c>
      <c r="AI328" s="429">
        <f>StockValueR!AI329</f>
        <v>108.88701805875765</v>
      </c>
      <c r="AJ328" s="429">
        <f>StockValueR!AJ329</f>
        <v>102.90078000875356</v>
      </c>
      <c r="AK328" s="429">
        <f>StockValueR!AK329</f>
        <v>96.92072941578482</v>
      </c>
      <c r="AL328" s="429">
        <f>StockValueR!AL329</f>
        <v>90.947246816428731</v>
      </c>
      <c r="AM328" s="429">
        <f>StockValueR!AM329</f>
        <v>223.13471264560957</v>
      </c>
      <c r="AN328" s="429">
        <f>StockValueR!AN329</f>
        <v>223.13471264560957</v>
      </c>
      <c r="AO328" s="429">
        <f>StockValueR!AO329</f>
        <v>223.13471264560957</v>
      </c>
      <c r="AP328" s="429">
        <f>StockValueR!AP329</f>
        <v>223.13471264560957</v>
      </c>
      <c r="AQ328" s="429">
        <f>StockValueR!AQ329</f>
        <v>223.13471264560957</v>
      </c>
      <c r="AR328" s="429">
        <f>StockValueR!AR329</f>
        <v>223.13471264560957</v>
      </c>
      <c r="AS328" s="429">
        <f>StockValueR!AS329</f>
        <v>223.13471264560957</v>
      </c>
      <c r="AT328" s="429">
        <f>StockValueR!AT329</f>
        <v>223.13471264560957</v>
      </c>
      <c r="AU328" s="429">
        <f>StockValueR!AU329</f>
        <v>223.13471264560957</v>
      </c>
      <c r="AV328" s="429">
        <f>StockValueR!AV329</f>
        <v>223.13471264560957</v>
      </c>
      <c r="AW328" s="429">
        <f>StockValueR!AW329</f>
        <v>223.13471264560957</v>
      </c>
      <c r="AX328" s="429">
        <f>StockValueR!AX329</f>
        <v>223.13471264560957</v>
      </c>
      <c r="AY328" s="429">
        <f>StockValueR!AY329</f>
        <v>223.13471264560957</v>
      </c>
      <c r="AZ328" s="429">
        <f>StockValueR!AZ329</f>
        <v>223.13471264560957</v>
      </c>
    </row>
    <row r="329" spans="1:52" x14ac:dyDescent="0.25">
      <c r="A329" s="422"/>
      <c r="B329" s="281"/>
      <c r="C329" s="281"/>
      <c r="D329" s="281"/>
      <c r="E329" s="180" t="str">
        <f>StockValueR!E330</f>
        <v>57 MPH</v>
      </c>
      <c r="F329" s="427"/>
      <c r="G329" s="328"/>
      <c r="I329" s="429">
        <f>StockValueR!I330</f>
        <v>0</v>
      </c>
      <c r="J329" s="429">
        <f>StockValueR!J330</f>
        <v>0</v>
      </c>
      <c r="K329" s="429">
        <f>StockValueR!K330</f>
        <v>268.2786905303231</v>
      </c>
      <c r="L329" s="429">
        <f>StockValueR!L330</f>
        <v>259.02616181562382</v>
      </c>
      <c r="M329" s="429">
        <f>StockValueR!M330</f>
        <v>250.09273890633568</v>
      </c>
      <c r="N329" s="429">
        <f>StockValueR!N330</f>
        <v>241.46741632296366</v>
      </c>
      <c r="O329" s="429">
        <f>StockValueR!O330</f>
        <v>233.1395681484552</v>
      </c>
      <c r="P329" s="429">
        <f>StockValueR!P330</f>
        <v>225.09893493766216</v>
      </c>
      <c r="Q329" s="429">
        <f>StockValueR!Q330</f>
        <v>217.33561107827592</v>
      </c>
      <c r="R329" s="429">
        <f>StockValueR!R330</f>
        <v>209.84003258766455</v>
      </c>
      <c r="S329" s="429">
        <f>StockValueR!S330</f>
        <v>202.60296533057894</v>
      </c>
      <c r="T329" s="429">
        <f>StockValueR!T330</f>
        <v>195.61549364321237</v>
      </c>
      <c r="U329" s="429">
        <f>StockValueR!U330</f>
        <v>188.86900934959931</v>
      </c>
      <c r="V329" s="429">
        <f>StockValueR!V330</f>
        <v>182.35520115682203</v>
      </c>
      <c r="W329" s="429">
        <f>StockValueR!W330</f>
        <v>176.06604441596053</v>
      </c>
      <c r="X329" s="429">
        <f>StockValueR!X330</f>
        <v>169.99379123617226</v>
      </c>
      <c r="Y329" s="429">
        <f>StockValueR!Y330</f>
        <v>164.13096093972158</v>
      </c>
      <c r="Z329" s="429">
        <f>StockValueR!Z330</f>
        <v>158.27181690095381</v>
      </c>
      <c r="AA329" s="429">
        <f>StockValueR!AA330</f>
        <v>152.41649236630704</v>
      </c>
      <c r="AB329" s="429">
        <f>StockValueR!AB330</f>
        <v>146.56513073973443</v>
      </c>
      <c r="AC329" s="429">
        <f>StockValueR!AC330</f>
        <v>140.71788680230233</v>
      </c>
      <c r="AD329" s="429">
        <f>StockValueR!AD330</f>
        <v>134.87492813687868</v>
      </c>
      <c r="AE329" s="429">
        <f>StockValueR!AE330</f>
        <v>129.03643680325357</v>
      </c>
      <c r="AF329" s="429">
        <f>StockValueR!AF330</f>
        <v>123.20261132170492</v>
      </c>
      <c r="AG329" s="429">
        <f>StockValueR!AG330</f>
        <v>117.37366904005569</v>
      </c>
      <c r="AH329" s="429">
        <f>StockValueR!AH330</f>
        <v>111.54984898247469</v>
      </c>
      <c r="AI329" s="429">
        <f>StockValueR!AI330</f>
        <v>105.73141531036461</v>
      </c>
      <c r="AJ329" s="429">
        <f>StockValueR!AJ330</f>
        <v>99.918661570794427</v>
      </c>
      <c r="AK329" s="429">
        <f>StockValueR!AK330</f>
        <v>94.111915972517707</v>
      </c>
      <c r="AL329" s="429">
        <f>StockValueR!AL330</f>
        <v>88.311548023962629</v>
      </c>
      <c r="AM329" s="429">
        <f>StockValueR!AM330</f>
        <v>216.66815193856169</v>
      </c>
      <c r="AN329" s="429">
        <f>StockValueR!AN330</f>
        <v>216.66815193856169</v>
      </c>
      <c r="AO329" s="429">
        <f>StockValueR!AO330</f>
        <v>216.66815193856169</v>
      </c>
      <c r="AP329" s="429">
        <f>StockValueR!AP330</f>
        <v>216.66815193856169</v>
      </c>
      <c r="AQ329" s="429">
        <f>StockValueR!AQ330</f>
        <v>216.66815193856169</v>
      </c>
      <c r="AR329" s="429">
        <f>StockValueR!AR330</f>
        <v>216.66815193856169</v>
      </c>
      <c r="AS329" s="429">
        <f>StockValueR!AS330</f>
        <v>216.66815193856169</v>
      </c>
      <c r="AT329" s="429">
        <f>StockValueR!AT330</f>
        <v>216.66815193856169</v>
      </c>
      <c r="AU329" s="429">
        <f>StockValueR!AU330</f>
        <v>216.66815193856169</v>
      </c>
      <c r="AV329" s="429">
        <f>StockValueR!AV330</f>
        <v>216.66815193856169</v>
      </c>
      <c r="AW329" s="429">
        <f>StockValueR!AW330</f>
        <v>216.66815193856169</v>
      </c>
      <c r="AX329" s="429">
        <f>StockValueR!AX330</f>
        <v>216.66815193856169</v>
      </c>
      <c r="AY329" s="429">
        <f>StockValueR!AY330</f>
        <v>216.66815193856169</v>
      </c>
      <c r="AZ329" s="429">
        <f>StockValueR!AZ330</f>
        <v>216.66815193856169</v>
      </c>
    </row>
    <row r="330" spans="1:52" x14ac:dyDescent="0.25">
      <c r="A330" s="422"/>
      <c r="B330" s="281"/>
      <c r="C330" s="281"/>
      <c r="D330" s="281"/>
      <c r="E330" s="180" t="str">
        <f>StockValueR!E331</f>
        <v>58 MPH</v>
      </c>
      <c r="F330" s="427"/>
      <c r="G330" s="328"/>
      <c r="I330" s="429">
        <f>StockValueR!I331</f>
        <v>0</v>
      </c>
      <c r="J330" s="429">
        <f>StockValueR!J331</f>
        <v>0</v>
      </c>
      <c r="K330" s="429">
        <f>StockValueR!K331</f>
        <v>260.5038337267697</v>
      </c>
      <c r="L330" s="429">
        <f>StockValueR!L331</f>
        <v>251.51944813475137</v>
      </c>
      <c r="M330" s="429">
        <f>StockValueR!M331</f>
        <v>242.8449204949608</v>
      </c>
      <c r="N330" s="429">
        <f>StockValueR!N331</f>
        <v>234.4695642724563</v>
      </c>
      <c r="O330" s="429">
        <f>StockValueR!O331</f>
        <v>226.38306149482057</v>
      </c>
      <c r="P330" s="429">
        <f>StockValueR!P331</f>
        <v>218.57545004099316</v>
      </c>
      <c r="Q330" s="429">
        <f>StockValueR!Q331</f>
        <v>211.0371113684923</v>
      </c>
      <c r="R330" s="429">
        <f>StockValueR!R331</f>
        <v>203.75875866390629</v>
      </c>
      <c r="S330" s="429">
        <f>StockValueR!S331</f>
        <v>196.73142540205637</v>
      </c>
      <c r="T330" s="429">
        <f>StockValueR!T331</f>
        <v>189.94645429973727</v>
      </c>
      <c r="U330" s="429">
        <f>StockValueR!U331</f>
        <v>183.39548665042636</v>
      </c>
      <c r="V330" s="429">
        <f>StockValueR!V331</f>
        <v>177.07045202682278</v>
      </c>
      <c r="W330" s="429">
        <f>StockValueR!W331</f>
        <v>170.96355833853039</v>
      </c>
      <c r="X330" s="429">
        <f>StockValueR!X331</f>
        <v>165.06728223263661</v>
      </c>
      <c r="Y330" s="429">
        <f>StockValueR!Y331</f>
        <v>159.37435982536019</v>
      </c>
      <c r="Z330" s="429">
        <f>StockValueR!Z331</f>
        <v>153.68501684609052</v>
      </c>
      <c r="AA330" s="429">
        <f>StockValueR!AA331</f>
        <v>147.99938267971424</v>
      </c>
      <c r="AB330" s="429">
        <f>StockValueR!AB331</f>
        <v>142.31759657426289</v>
      </c>
      <c r="AC330" s="429">
        <f>StockValueR!AC331</f>
        <v>136.63980882516657</v>
      </c>
      <c r="AD330" s="429">
        <f>StockValueR!AD331</f>
        <v>130.96618215865399</v>
      </c>
      <c r="AE330" s="429">
        <f>StockValueR!AE331</f>
        <v>125.29689335832734</v>
      </c>
      <c r="AF330" s="429">
        <f>StockValueR!AF331</f>
        <v>119.63213519124299</v>
      </c>
      <c r="AG330" s="429">
        <f>StockValueR!AG331</f>
        <v>113.9721187063703</v>
      </c>
      <c r="AH330" s="429">
        <f>StockValueR!AH331</f>
        <v>108.3170760008326</v>
      </c>
      <c r="AI330" s="429">
        <f>StockValueR!AI331</f>
        <v>102.66726358049696</v>
      </c>
      <c r="AJ330" s="429">
        <f>StockValueR!AJ331</f>
        <v>97.022966485284712</v>
      </c>
      <c r="AK330" s="429">
        <f>StockValueR!AK331</f>
        <v>91.384503412288026</v>
      </c>
      <c r="AL330" s="429">
        <f>StockValueR!AL331</f>
        <v>85.752233161387551</v>
      </c>
      <c r="AM330" s="429">
        <f>StockValueR!AM331</f>
        <v>210.3889955438332</v>
      </c>
      <c r="AN330" s="429">
        <f>StockValueR!AN331</f>
        <v>210.3889955438332</v>
      </c>
      <c r="AO330" s="429">
        <f>StockValueR!AO331</f>
        <v>210.3889955438332</v>
      </c>
      <c r="AP330" s="429">
        <f>StockValueR!AP331</f>
        <v>210.3889955438332</v>
      </c>
      <c r="AQ330" s="429">
        <f>StockValueR!AQ331</f>
        <v>210.3889955438332</v>
      </c>
      <c r="AR330" s="429">
        <f>StockValueR!AR331</f>
        <v>210.3889955438332</v>
      </c>
      <c r="AS330" s="429">
        <f>StockValueR!AS331</f>
        <v>210.3889955438332</v>
      </c>
      <c r="AT330" s="429">
        <f>StockValueR!AT331</f>
        <v>210.3889955438332</v>
      </c>
      <c r="AU330" s="429">
        <f>StockValueR!AU331</f>
        <v>210.3889955438332</v>
      </c>
      <c r="AV330" s="429">
        <f>StockValueR!AV331</f>
        <v>210.3889955438332</v>
      </c>
      <c r="AW330" s="429">
        <f>StockValueR!AW331</f>
        <v>210.3889955438332</v>
      </c>
      <c r="AX330" s="429">
        <f>StockValueR!AX331</f>
        <v>210.3889955438332</v>
      </c>
      <c r="AY330" s="429">
        <f>StockValueR!AY331</f>
        <v>210.3889955438332</v>
      </c>
      <c r="AZ330" s="429">
        <f>StockValueR!AZ331</f>
        <v>210.3889955438332</v>
      </c>
    </row>
    <row r="331" spans="1:52" x14ac:dyDescent="0.25">
      <c r="A331" s="422"/>
      <c r="B331" s="281"/>
      <c r="C331" s="281"/>
      <c r="D331" s="281"/>
      <c r="E331" s="180" t="str">
        <f>StockValueR!E332</f>
        <v>59 MPH</v>
      </c>
      <c r="F331" s="427"/>
      <c r="G331" s="328"/>
      <c r="I331" s="429">
        <f>StockValueR!I332</f>
        <v>0</v>
      </c>
      <c r="J331" s="429">
        <f>StockValueR!J332</f>
        <v>0</v>
      </c>
      <c r="K331" s="429">
        <f>StockValueR!K332</f>
        <v>252.95429634085724</v>
      </c>
      <c r="L331" s="429">
        <f>StockValueR!L332</f>
        <v>244.2302829435435</v>
      </c>
      <c r="M331" s="429">
        <f>StockValueR!M332</f>
        <v>235.80714765289744</v>
      </c>
      <c r="N331" s="429">
        <f>StockValueR!N332</f>
        <v>227.67451363535079</v>
      </c>
      <c r="O331" s="429">
        <f>StockValueR!O332</f>
        <v>219.82236193872478</v>
      </c>
      <c r="P331" s="429">
        <f>StockValueR!P332</f>
        <v>212.24101914943907</v>
      </c>
      <c r="Q331" s="429">
        <f>StockValueR!Q332</f>
        <v>204.92114547540501</v>
      </c>
      <c r="R331" s="429">
        <f>StockValueR!R332</f>
        <v>197.85372323992206</v>
      </c>
      <c r="S331" s="429">
        <f>StockValueR!S332</f>
        <v>191.03004577240202</v>
      </c>
      <c r="T331" s="429">
        <f>StockValueR!T332</f>
        <v>184.441706682236</v>
      </c>
      <c r="U331" s="429">
        <f>StockValueR!U332</f>
        <v>178.08058950258939</v>
      </c>
      <c r="V331" s="429">
        <f>StockValueR!V332</f>
        <v>171.93885769136656</v>
      </c>
      <c r="W331" s="429">
        <f>StockValueR!W332</f>
        <v>166.00894497702757</v>
      </c>
      <c r="X331" s="429">
        <f>StockValueR!X332</f>
        <v>160.28354603736312</v>
      </c>
      <c r="Y331" s="429">
        <f>StockValueR!Y332</f>
        <v>154.75560749974412</v>
      </c>
      <c r="Z331" s="429">
        <f>StockValueR!Z332</f>
        <v>149.23114465643562</v>
      </c>
      <c r="AA331" s="429">
        <f>StockValueR!AA332</f>
        <v>143.71028314268256</v>
      </c>
      <c r="AB331" s="429">
        <f>StockValueR!AB332</f>
        <v>138.19315817103569</v>
      </c>
      <c r="AC331" s="429">
        <f>StockValueR!AC332</f>
        <v>132.67991568128488</v>
      </c>
      <c r="AD331" s="429">
        <f>StockValueR!AD332</f>
        <v>127.17071368376769</v>
      </c>
      <c r="AE331" s="429">
        <f>StockValueR!AE332</f>
        <v>121.66572383880494</v>
      </c>
      <c r="AF331" s="429">
        <f>StockValueR!AF332</f>
        <v>116.1651333269629</v>
      </c>
      <c r="AG331" s="429">
        <f>StockValueR!AG332</f>
        <v>110.66914708090137</v>
      </c>
      <c r="AH331" s="429">
        <f>StockValueR!AH332</f>
        <v>105.17799047144764</v>
      </c>
      <c r="AI331" s="429">
        <f>StockValueR!AI332</f>
        <v>99.691912570794557</v>
      </c>
      <c r="AJ331" s="429">
        <f>StockValueR!AJ332</f>
        <v>94.211190158257409</v>
      </c>
      <c r="AK331" s="429">
        <f>StockValueR!AK332</f>
        <v>88.736132694919903</v>
      </c>
      <c r="AL331" s="429">
        <f>StockValueR!AL332</f>
        <v>83.26708858245442</v>
      </c>
      <c r="AM331" s="429">
        <f>StockValueR!AM332</f>
        <v>204.29181238641112</v>
      </c>
      <c r="AN331" s="429">
        <f>StockValueR!AN332</f>
        <v>204.29181238641112</v>
      </c>
      <c r="AO331" s="429">
        <f>StockValueR!AO332</f>
        <v>204.29181238641112</v>
      </c>
      <c r="AP331" s="429">
        <f>StockValueR!AP332</f>
        <v>204.29181238641112</v>
      </c>
      <c r="AQ331" s="429">
        <f>StockValueR!AQ332</f>
        <v>204.29181238641112</v>
      </c>
      <c r="AR331" s="429">
        <f>StockValueR!AR332</f>
        <v>204.29181238641112</v>
      </c>
      <c r="AS331" s="429">
        <f>StockValueR!AS332</f>
        <v>204.29181238641112</v>
      </c>
      <c r="AT331" s="429">
        <f>StockValueR!AT332</f>
        <v>204.29181238641112</v>
      </c>
      <c r="AU331" s="429">
        <f>StockValueR!AU332</f>
        <v>204.29181238641112</v>
      </c>
      <c r="AV331" s="429">
        <f>StockValueR!AV332</f>
        <v>204.29181238641112</v>
      </c>
      <c r="AW331" s="429">
        <f>StockValueR!AW332</f>
        <v>204.29181238641112</v>
      </c>
      <c r="AX331" s="429">
        <f>StockValueR!AX332</f>
        <v>204.29181238641112</v>
      </c>
      <c r="AY331" s="429">
        <f>StockValueR!AY332</f>
        <v>204.29181238641112</v>
      </c>
      <c r="AZ331" s="429">
        <f>StockValueR!AZ332</f>
        <v>204.29181238641112</v>
      </c>
    </row>
    <row r="332" spans="1:52" x14ac:dyDescent="0.25">
      <c r="A332" s="422"/>
      <c r="B332" s="281"/>
      <c r="C332" s="281"/>
      <c r="D332" s="281"/>
      <c r="E332" s="180" t="str">
        <f>StockValueR!E333</f>
        <v>60 MPH</v>
      </c>
      <c r="F332" s="427"/>
      <c r="G332" s="328"/>
      <c r="I332" s="429">
        <f>StockValueR!I333</f>
        <v>0</v>
      </c>
      <c r="J332" s="429">
        <f>StockValueR!J333</f>
        <v>0</v>
      </c>
      <c r="K332" s="429">
        <f>StockValueR!K333</f>
        <v>293.56003695782999</v>
      </c>
      <c r="L332" s="429">
        <f>StockValueR!L333</f>
        <v>283.43559261202194</v>
      </c>
      <c r="M332" s="429">
        <f>StockValueR!M333</f>
        <v>273.66032513093165</v>
      </c>
      <c r="N332" s="429">
        <f>StockValueR!N333</f>
        <v>264.22219192943646</v>
      </c>
      <c r="O332" s="429">
        <f>StockValueR!O333</f>
        <v>255.10956575307011</v>
      </c>
      <c r="P332" s="429">
        <f>StockValueR!P333</f>
        <v>246.31122035389291</v>
      </c>
      <c r="Q332" s="429">
        <f>StockValueR!Q333</f>
        <v>237.81631666037933</v>
      </c>
      <c r="R332" s="429">
        <f>StockValueR!R333</f>
        <v>229.61438942428572</v>
      </c>
      <c r="S332" s="429">
        <f>StockValueR!S333</f>
        <v>221.69533432804718</v>
      </c>
      <c r="T332" s="429">
        <f>StockValueR!T333</f>
        <v>214.04939553682115</v>
      </c>
      <c r="U332" s="429">
        <f>StockValueR!U333</f>
        <v>206.66715367984213</v>
      </c>
      <c r="V332" s="429">
        <f>StockValueR!V333</f>
        <v>199.53951424628158</v>
      </c>
      <c r="W332" s="429">
        <f>StockValueR!W333</f>
        <v>192.65769638131704</v>
      </c>
      <c r="X332" s="429">
        <f>StockValueR!X333</f>
        <v>186.01322206860797</v>
      </c>
      <c r="Y332" s="429">
        <f>StockValueR!Y333</f>
        <v>179.59790568585186</v>
      </c>
      <c r="Z332" s="429">
        <f>StockValueR!Z333</f>
        <v>173.18662293670073</v>
      </c>
      <c r="AA332" s="429">
        <f>StockValueR!AA333</f>
        <v>166.77951962412249</v>
      </c>
      <c r="AB332" s="429">
        <f>StockValueR!AB333</f>
        <v>160.37675266579737</v>
      </c>
      <c r="AC332" s="429">
        <f>StockValueR!AC333</f>
        <v>153.97849142864553</v>
      </c>
      <c r="AD332" s="429">
        <f>StockValueR!AD333</f>
        <v>147.58491928777153</v>
      </c>
      <c r="AE332" s="429">
        <f>StockValueR!AE333</f>
        <v>141.19623545944032</v>
      </c>
      <c r="AF332" s="429">
        <f>StockValueR!AF333</f>
        <v>134.81265717156515</v>
      </c>
      <c r="AG332" s="429">
        <f>StockValueR!AG333</f>
        <v>128.43442225382537</v>
      </c>
      <c r="AH332" s="429">
        <f>StockValueR!AH333</f>
        <v>122.06179225492507</v>
      </c>
      <c r="AI332" s="429">
        <f>StockValueR!AI333</f>
        <v>115.6950562296191</v>
      </c>
      <c r="AJ332" s="429">
        <f>StockValueR!AJ333</f>
        <v>109.33453538749833</v>
      </c>
      <c r="AK332" s="429">
        <f>StockValueR!AK333</f>
        <v>102.98058886619548</v>
      </c>
      <c r="AL332" s="429">
        <f>StockValueR!AL333</f>
        <v>96.633620994908739</v>
      </c>
      <c r="AM332" s="429">
        <f>StockValueR!AM333</f>
        <v>237.49247383280701</v>
      </c>
      <c r="AN332" s="429">
        <f>StockValueR!AN333</f>
        <v>237.49247383280701</v>
      </c>
      <c r="AO332" s="429">
        <f>StockValueR!AO333</f>
        <v>237.49247383280701</v>
      </c>
      <c r="AP332" s="429">
        <f>StockValueR!AP333</f>
        <v>237.49247383280701</v>
      </c>
      <c r="AQ332" s="429">
        <f>StockValueR!AQ333</f>
        <v>237.49247383280701</v>
      </c>
      <c r="AR332" s="429">
        <f>StockValueR!AR333</f>
        <v>237.49247383280701</v>
      </c>
      <c r="AS332" s="429">
        <f>StockValueR!AS333</f>
        <v>237.49247383280701</v>
      </c>
      <c r="AT332" s="429">
        <f>StockValueR!AT333</f>
        <v>237.49247383280701</v>
      </c>
      <c r="AU332" s="429">
        <f>StockValueR!AU333</f>
        <v>237.49247383280701</v>
      </c>
      <c r="AV332" s="429">
        <f>StockValueR!AV333</f>
        <v>237.49247383280701</v>
      </c>
      <c r="AW332" s="429">
        <f>StockValueR!AW333</f>
        <v>237.49247383280701</v>
      </c>
      <c r="AX332" s="429">
        <f>StockValueR!AX333</f>
        <v>237.49247383280701</v>
      </c>
      <c r="AY332" s="429">
        <f>StockValueR!AY333</f>
        <v>237.49247383280701</v>
      </c>
      <c r="AZ332" s="429">
        <f>StockValueR!AZ333</f>
        <v>237.49247383280701</v>
      </c>
    </row>
    <row r="333" spans="1:52" x14ac:dyDescent="0.25">
      <c r="A333" s="422"/>
      <c r="B333" s="281"/>
      <c r="C333" s="281"/>
      <c r="D333" s="281"/>
      <c r="E333" s="180" t="str">
        <f>StockValueR!E334</f>
        <v>61 MPH</v>
      </c>
      <c r="F333" s="427"/>
      <c r="G333" s="328"/>
      <c r="I333" s="429">
        <f>StockValueR!I334</f>
        <v>0</v>
      </c>
      <c r="J333" s="429">
        <f>StockValueR!J334</f>
        <v>0</v>
      </c>
      <c r="K333" s="429">
        <f>StockValueR!K334</f>
        <v>285.05251350868377</v>
      </c>
      <c r="L333" s="429">
        <f>StockValueR!L334</f>
        <v>275.22148085669528</v>
      </c>
      <c r="M333" s="429">
        <f>StockValueR!M334</f>
        <v>265.72950574121063</v>
      </c>
      <c r="N333" s="429">
        <f>StockValueR!N334</f>
        <v>256.56489457752406</v>
      </c>
      <c r="O333" s="429">
        <f>StockValueR!O334</f>
        <v>247.71635707508673</v>
      </c>
      <c r="P333" s="429">
        <f>StockValueR!P334</f>
        <v>239.17299232849726</v>
      </c>
      <c r="Q333" s="429">
        <f>StockValueR!Q334</f>
        <v>230.92427538819351</v>
      </c>
      <c r="R333" s="429">
        <f>StockValueR!R334</f>
        <v>222.9600442943009</v>
      </c>
      <c r="S333" s="429">
        <f>StockValueR!S334</f>
        <v>215.2704875576637</v>
      </c>
      <c r="T333" s="429">
        <f>StockValueR!T334</f>
        <v>207.84613207263692</v>
      </c>
      <c r="U333" s="429">
        <f>StockValueR!U334</f>
        <v>200.67783144674766</v>
      </c>
      <c r="V333" s="429">
        <f>StockValueR!V334</f>
        <v>193.75675473284909</v>
      </c>
      <c r="W333" s="429">
        <f>StockValueR!W334</f>
        <v>187.07437554988522</v>
      </c>
      <c r="X333" s="429">
        <f>StockValueR!X334</f>
        <v>180.62246157886443</v>
      </c>
      <c r="Y333" s="429">
        <f>StockValueR!Y334</f>
        <v>174.39306442110089</v>
      </c>
      <c r="Z333" s="429">
        <f>StockValueR!Z334</f>
        <v>168.16758400013023</v>
      </c>
      <c r="AA333" s="429">
        <f>StockValueR!AA334</f>
        <v>161.94616189347406</v>
      </c>
      <c r="AB333" s="429">
        <f>StockValueR!AB334</f>
        <v>155.72895047125618</v>
      </c>
      <c r="AC333" s="429">
        <f>StockValueR!AC334</f>
        <v>149.51611419205477</v>
      </c>
      <c r="AD333" s="429">
        <f>StockValueR!AD334</f>
        <v>143.30783111666793</v>
      </c>
      <c r="AE333" s="429">
        <f>StockValueR!AE334</f>
        <v>137.10429468796903</v>
      </c>
      <c r="AF333" s="429">
        <f>StockValueR!AF334</f>
        <v>130.90571583849277</v>
      </c>
      <c r="AG333" s="429">
        <f>StockValueR!AG334</f>
        <v>124.71232550548994</v>
      </c>
      <c r="AH333" s="429">
        <f>StockValueR!AH334</f>
        <v>118.52437765784637</v>
      </c>
      <c r="AI333" s="429">
        <f>StockValueR!AI334</f>
        <v>112.34215297335889</v>
      </c>
      <c r="AJ333" s="429">
        <f>StockValueR!AJ334</f>
        <v>106.1659633527964</v>
      </c>
      <c r="AK333" s="429">
        <f>StockValueR!AK334</f>
        <v>99.996157525795084</v>
      </c>
      <c r="AL333" s="429">
        <f>StockValueR!AL334</f>
        <v>93.833128103881506</v>
      </c>
      <c r="AM333" s="429">
        <f>StockValueR!AM334</f>
        <v>230.609817695185</v>
      </c>
      <c r="AN333" s="429">
        <f>StockValueR!AN334</f>
        <v>230.609817695185</v>
      </c>
      <c r="AO333" s="429">
        <f>StockValueR!AO334</f>
        <v>230.609817695185</v>
      </c>
      <c r="AP333" s="429">
        <f>StockValueR!AP334</f>
        <v>230.609817695185</v>
      </c>
      <c r="AQ333" s="429">
        <f>StockValueR!AQ334</f>
        <v>230.609817695185</v>
      </c>
      <c r="AR333" s="429">
        <f>StockValueR!AR334</f>
        <v>230.609817695185</v>
      </c>
      <c r="AS333" s="429">
        <f>StockValueR!AS334</f>
        <v>230.609817695185</v>
      </c>
      <c r="AT333" s="429">
        <f>StockValueR!AT334</f>
        <v>230.609817695185</v>
      </c>
      <c r="AU333" s="429">
        <f>StockValueR!AU334</f>
        <v>230.609817695185</v>
      </c>
      <c r="AV333" s="429">
        <f>StockValueR!AV334</f>
        <v>230.609817695185</v>
      </c>
      <c r="AW333" s="429">
        <f>StockValueR!AW334</f>
        <v>230.609817695185</v>
      </c>
      <c r="AX333" s="429">
        <f>StockValueR!AX334</f>
        <v>230.609817695185</v>
      </c>
      <c r="AY333" s="429">
        <f>StockValueR!AY334</f>
        <v>230.609817695185</v>
      </c>
      <c r="AZ333" s="429">
        <f>StockValueR!AZ334</f>
        <v>230.609817695185</v>
      </c>
    </row>
    <row r="334" spans="1:52" x14ac:dyDescent="0.25">
      <c r="A334" s="422"/>
      <c r="B334" s="281"/>
      <c r="C334" s="281"/>
      <c r="D334" s="281"/>
      <c r="E334" s="180" t="str">
        <f>StockValueR!E335</f>
        <v>62 MPH</v>
      </c>
      <c r="F334" s="427"/>
      <c r="G334" s="328"/>
      <c r="I334" s="429">
        <f>StockValueR!I335</f>
        <v>0</v>
      </c>
      <c r="J334" s="429">
        <f>StockValueR!J335</f>
        <v>0</v>
      </c>
      <c r="K334" s="429">
        <f>StockValueR!K335</f>
        <v>276.79154253986775</v>
      </c>
      <c r="L334" s="429">
        <f>StockValueR!L335</f>
        <v>267.24541835731145</v>
      </c>
      <c r="M334" s="429">
        <f>StockValueR!M335</f>
        <v>258.02852564647065</v>
      </c>
      <c r="N334" s="429">
        <f>StockValueR!N335</f>
        <v>249.12950970884194</v>
      </c>
      <c r="O334" s="429">
        <f>StockValueR!O335</f>
        <v>240.53740745240319</v>
      </c>
      <c r="P334" s="429">
        <f>StockValueR!P335</f>
        <v>232.24163388569445</v>
      </c>
      <c r="Q334" s="429">
        <f>StockValueR!Q335</f>
        <v>224.2319690776981</v>
      </c>
      <c r="R334" s="429">
        <f>StockValueR!R335</f>
        <v>216.49854556745299</v>
      </c>
      <c r="S334" s="429">
        <f>StockValueR!S335</f>
        <v>209.0318362078921</v>
      </c>
      <c r="T334" s="429">
        <f>StockValueR!T335</f>
        <v>201.82264242892799</v>
      </c>
      <c r="U334" s="429">
        <f>StockValueR!U335</f>
        <v>194.86208290532659</v>
      </c>
      <c r="V334" s="429">
        <f>StockValueR!V335</f>
        <v>188.14158261540936</v>
      </c>
      <c r="W334" s="429">
        <f>StockValueR!W335</f>
        <v>181.65286227710396</v>
      </c>
      <c r="X334" s="429">
        <f>StockValueR!X335</f>
        <v>175.38792814832993</v>
      </c>
      <c r="Y334" s="429">
        <f>StockValueR!Y335</f>
        <v>169.33906217915367</v>
      </c>
      <c r="Z334" s="429">
        <f>StockValueR!Z335</f>
        <v>163.29399943768894</v>
      </c>
      <c r="AA334" s="429">
        <f>StockValueR!AA335</f>
        <v>157.25287739846672</v>
      </c>
      <c r="AB334" s="429">
        <f>StockValueR!AB335</f>
        <v>151.21584401584497</v>
      </c>
      <c r="AC334" s="429">
        <f>StockValueR!AC335</f>
        <v>145.18305898230614</v>
      </c>
      <c r="AD334" s="429">
        <f>StockValueR!AD335</f>
        <v>139.15469519835327</v>
      </c>
      <c r="AE334" s="429">
        <f>StockValueR!AE335</f>
        <v>133.13094050078413</v>
      </c>
      <c r="AF334" s="429">
        <f>StockValueR!AF335</f>
        <v>127.11199970919813</v>
      </c>
      <c r="AG334" s="429">
        <f>StockValueR!AG335</f>
        <v>121.09809706816377</v>
      </c>
      <c r="AH334" s="429">
        <f>StockValueR!AH335</f>
        <v>115.08947918641567</v>
      </c>
      <c r="AI334" s="429">
        <f>StockValueR!AI335</f>
        <v>109.08641860756128</v>
      </c>
      <c r="AJ334" s="429">
        <f>StockValueR!AJ335</f>
        <v>103.08921819332205</v>
      </c>
      <c r="AK334" s="429">
        <f>StockValueR!AK335</f>
        <v>97.098216566966869</v>
      </c>
      <c r="AL334" s="429">
        <f>StockValueR!AL335</f>
        <v>91.113794961934843</v>
      </c>
      <c r="AM334" s="429">
        <f>StockValueR!AM335</f>
        <v>223.92662453314384</v>
      </c>
      <c r="AN334" s="429">
        <f>StockValueR!AN335</f>
        <v>223.92662453314384</v>
      </c>
      <c r="AO334" s="429">
        <f>StockValueR!AO335</f>
        <v>223.92662453314384</v>
      </c>
      <c r="AP334" s="429">
        <f>StockValueR!AP335</f>
        <v>223.92662453314384</v>
      </c>
      <c r="AQ334" s="429">
        <f>StockValueR!AQ335</f>
        <v>223.92662453314384</v>
      </c>
      <c r="AR334" s="429">
        <f>StockValueR!AR335</f>
        <v>223.92662453314384</v>
      </c>
      <c r="AS334" s="429">
        <f>StockValueR!AS335</f>
        <v>223.92662453314384</v>
      </c>
      <c r="AT334" s="429">
        <f>StockValueR!AT335</f>
        <v>223.92662453314384</v>
      </c>
      <c r="AU334" s="429">
        <f>StockValueR!AU335</f>
        <v>223.92662453314384</v>
      </c>
      <c r="AV334" s="429">
        <f>StockValueR!AV335</f>
        <v>223.92662453314384</v>
      </c>
      <c r="AW334" s="429">
        <f>StockValueR!AW335</f>
        <v>223.92662453314384</v>
      </c>
      <c r="AX334" s="429">
        <f>StockValueR!AX335</f>
        <v>223.92662453314384</v>
      </c>
      <c r="AY334" s="429">
        <f>StockValueR!AY335</f>
        <v>223.92662453314384</v>
      </c>
      <c r="AZ334" s="429">
        <f>StockValueR!AZ335</f>
        <v>223.92662453314384</v>
      </c>
    </row>
    <row r="335" spans="1:52" x14ac:dyDescent="0.25">
      <c r="A335" s="422"/>
      <c r="B335" s="281"/>
      <c r="C335" s="281"/>
      <c r="D335" s="281"/>
      <c r="E335" s="180" t="str">
        <f>StockValueR!E336</f>
        <v>63 MPH</v>
      </c>
      <c r="F335" s="427"/>
      <c r="G335" s="328"/>
      <c r="I335" s="429">
        <f>StockValueR!I336</f>
        <v>0</v>
      </c>
      <c r="J335" s="429">
        <f>StockValueR!J336</f>
        <v>0</v>
      </c>
      <c r="K335" s="429">
        <f>StockValueR!K336</f>
        <v>268.76997883151614</v>
      </c>
      <c r="L335" s="429">
        <f>StockValueR!L336</f>
        <v>259.50050632189595</v>
      </c>
      <c r="M335" s="429">
        <f>StockValueR!M336</f>
        <v>250.55072398370103</v>
      </c>
      <c r="N335" s="429">
        <f>StockValueR!N336</f>
        <v>241.90960618353091</v>
      </c>
      <c r="O335" s="429">
        <f>StockValueR!O336</f>
        <v>233.56650754550571</v>
      </c>
      <c r="P335" s="429">
        <f>StockValueR!P336</f>
        <v>225.51114983675561</v>
      </c>
      <c r="Q335" s="429">
        <f>StockValueR!Q336</f>
        <v>217.73360930521045</v>
      </c>
      <c r="R335" s="429">
        <f>StockValueR!R336</f>
        <v>210.22430445409006</v>
      </c>
      <c r="S335" s="429">
        <f>StockValueR!S336</f>
        <v>202.97398423803355</v>
      </c>
      <c r="T335" s="429">
        <f>StockValueR!T336</f>
        <v>195.97371666632696</v>
      </c>
      <c r="U335" s="429">
        <f>StockValueR!U336</f>
        <v>189.21487779918783</v>
      </c>
      <c r="V335" s="429">
        <f>StockValueR!V336</f>
        <v>182.68914112355193</v>
      </c>
      <c r="W335" s="429">
        <f>StockValueR!W336</f>
        <v>176.38846729527273</v>
      </c>
      <c r="X335" s="429">
        <f>StockValueR!X336</f>
        <v>170.30509423509727</v>
      </c>
      <c r="Y335" s="429">
        <f>StockValueR!Y336</f>
        <v>164.4315275662168</v>
      </c>
      <c r="Z335" s="429">
        <f>StockValueR!Z336</f>
        <v>158.56165390551908</v>
      </c>
      <c r="AA335" s="429">
        <f>StockValueR!AA336</f>
        <v>152.69560674345126</v>
      </c>
      <c r="AB335" s="429">
        <f>StockValueR!AB336</f>
        <v>146.83352974657663</v>
      </c>
      <c r="AC335" s="429">
        <f>StockValueR!AC336</f>
        <v>140.97557797940595</v>
      </c>
      <c r="AD335" s="429">
        <f>StockValueR!AD336</f>
        <v>135.12191933169521</v>
      </c>
      <c r="AE335" s="429">
        <f>StockValueR!AE336</f>
        <v>129.27273619663353</v>
      </c>
      <c r="AF335" s="429">
        <f>StockValueR!AF336</f>
        <v>123.42822745804115</v>
      </c>
      <c r="AG335" s="429">
        <f>StockValueR!AG336</f>
        <v>117.58861086176169</v>
      </c>
      <c r="AH335" s="429">
        <f>StockValueR!AH336</f>
        <v>111.75412586967961</v>
      </c>
      <c r="AI335" s="429">
        <f>StockValueR!AI336</f>
        <v>105.92503712694605</v>
      </c>
      <c r="AJ335" s="429">
        <f>StockValueR!AJ336</f>
        <v>100.1016387181913</v>
      </c>
      <c r="AK335" s="429">
        <f>StockValueR!AK336</f>
        <v>94.284259453204783</v>
      </c>
      <c r="AL335" s="429">
        <f>StockValueR!AL336</f>
        <v>88.473269517081079</v>
      </c>
      <c r="AM335" s="429">
        <f>StockValueR!AM336</f>
        <v>217.43711380530064</v>
      </c>
      <c r="AN335" s="429">
        <f>StockValueR!AN336</f>
        <v>217.43711380530064</v>
      </c>
      <c r="AO335" s="429">
        <f>StockValueR!AO336</f>
        <v>217.43711380530064</v>
      </c>
      <c r="AP335" s="429">
        <f>StockValueR!AP336</f>
        <v>217.43711380530064</v>
      </c>
      <c r="AQ335" s="429">
        <f>StockValueR!AQ336</f>
        <v>217.43711380530064</v>
      </c>
      <c r="AR335" s="429">
        <f>StockValueR!AR336</f>
        <v>217.43711380530064</v>
      </c>
      <c r="AS335" s="429">
        <f>StockValueR!AS336</f>
        <v>217.43711380530064</v>
      </c>
      <c r="AT335" s="429">
        <f>StockValueR!AT336</f>
        <v>217.43711380530064</v>
      </c>
      <c r="AU335" s="429">
        <f>StockValueR!AU336</f>
        <v>217.43711380530064</v>
      </c>
      <c r="AV335" s="429">
        <f>StockValueR!AV336</f>
        <v>217.43711380530064</v>
      </c>
      <c r="AW335" s="429">
        <f>StockValueR!AW336</f>
        <v>217.43711380530064</v>
      </c>
      <c r="AX335" s="429">
        <f>StockValueR!AX336</f>
        <v>217.43711380530064</v>
      </c>
      <c r="AY335" s="429">
        <f>StockValueR!AY336</f>
        <v>217.43711380530064</v>
      </c>
      <c r="AZ335" s="429">
        <f>StockValueR!AZ336</f>
        <v>217.43711380530064</v>
      </c>
    </row>
    <row r="336" spans="1:52" x14ac:dyDescent="0.25">
      <c r="A336" s="422"/>
      <c r="B336" s="281"/>
      <c r="C336" s="281"/>
      <c r="D336" s="281"/>
      <c r="E336" s="180" t="str">
        <f>StockValueR!E337</f>
        <v>64 MPH</v>
      </c>
      <c r="F336" s="427"/>
      <c r="G336" s="328"/>
      <c r="I336" s="429">
        <f>StockValueR!I337</f>
        <v>0</v>
      </c>
      <c r="J336" s="429">
        <f>StockValueR!J337</f>
        <v>0</v>
      </c>
      <c r="K336" s="429">
        <f>StockValueR!K337</f>
        <v>260.98088423597306</v>
      </c>
      <c r="L336" s="429">
        <f>StockValueR!L337</f>
        <v>251.98004588907489</v>
      </c>
      <c r="M336" s="429">
        <f>StockValueR!M337</f>
        <v>243.2896329251858</v>
      </c>
      <c r="N336" s="429">
        <f>StockValueR!N337</f>
        <v>234.89893923952943</v>
      </c>
      <c r="O336" s="429">
        <f>StockValueR!O337</f>
        <v>226.79762796478806</v>
      </c>
      <c r="P336" s="429">
        <f>StockValueR!P337</f>
        <v>218.9757187366576</v>
      </c>
      <c r="Q336" s="429">
        <f>StockValueR!Q337</f>
        <v>211.42357539859455</v>
      </c>
      <c r="R336" s="429">
        <f>StockValueR!R337</f>
        <v>204.13189413060812</v>
      </c>
      <c r="S336" s="429">
        <f>StockValueR!S337</f>
        <v>197.09169198747165</v>
      </c>
      <c r="T336" s="429">
        <f>StockValueR!T337</f>
        <v>190.29429583223498</v>
      </c>
      <c r="U336" s="429">
        <f>StockValueR!U337</f>
        <v>183.73133165140217</v>
      </c>
      <c r="V336" s="429">
        <f>StockValueR!V337</f>
        <v>177.39471423861369</v>
      </c>
      <c r="W336" s="429">
        <f>StockValueR!W337</f>
        <v>171.27663723412221</v>
      </c>
      <c r="X336" s="429">
        <f>StockValueR!X337</f>
        <v>165.36956350779232</v>
      </c>
      <c r="Y336" s="429">
        <f>StockValueR!Y337</f>
        <v>159.66621587377591</v>
      </c>
      <c r="Z336" s="429">
        <f>StockValueR!Z337</f>
        <v>153.96645422263313</v>
      </c>
      <c r="AA336" s="429">
        <f>StockValueR!AA337</f>
        <v>148.27040817618806</v>
      </c>
      <c r="AB336" s="429">
        <f>StockValueR!AB337</f>
        <v>142.57821723747188</v>
      </c>
      <c r="AC336" s="429">
        <f>StockValueR!AC337</f>
        <v>136.89003197714467</v>
      </c>
      <c r="AD336" s="429">
        <f>StockValueR!AD337</f>
        <v>131.20601541942946</v>
      </c>
      <c r="AE336" s="429">
        <f>StockValueR!AE337</f>
        <v>125.52634467166537</v>
      </c>
      <c r="AF336" s="429">
        <f>StockValueR!AF337</f>
        <v>119.85121285391544</v>
      </c>
      <c r="AG336" s="429">
        <f>StockValueR!AG337</f>
        <v>114.18083140163486</v>
      </c>
      <c r="AH336" s="429">
        <f>StockValueR!AH337</f>
        <v>108.51543283697737</v>
      </c>
      <c r="AI336" s="429">
        <f>StockValueR!AI337</f>
        <v>102.85527413553919</v>
      </c>
      <c r="AJ336" s="429">
        <f>StockValueR!AJ337</f>
        <v>97.200640859224166</v>
      </c>
      <c r="AK336" s="429">
        <f>StockValueR!AK337</f>
        <v>91.551852288742026</v>
      </c>
      <c r="AL336" s="429">
        <f>StockValueR!AL337</f>
        <v>85.909267881029621</v>
      </c>
      <c r="AM336" s="429">
        <f>StockValueR!AM337</f>
        <v>211.13567249338595</v>
      </c>
      <c r="AN336" s="429">
        <f>StockValueR!AN337</f>
        <v>211.13567249338595</v>
      </c>
      <c r="AO336" s="429">
        <f>StockValueR!AO337</f>
        <v>211.13567249338595</v>
      </c>
      <c r="AP336" s="429">
        <f>StockValueR!AP337</f>
        <v>211.13567249338595</v>
      </c>
      <c r="AQ336" s="429">
        <f>StockValueR!AQ337</f>
        <v>211.13567249338595</v>
      </c>
      <c r="AR336" s="429">
        <f>StockValueR!AR337</f>
        <v>211.13567249338595</v>
      </c>
      <c r="AS336" s="429">
        <f>StockValueR!AS337</f>
        <v>211.13567249338595</v>
      </c>
      <c r="AT336" s="429">
        <f>StockValueR!AT337</f>
        <v>211.13567249338595</v>
      </c>
      <c r="AU336" s="429">
        <f>StockValueR!AU337</f>
        <v>211.13567249338595</v>
      </c>
      <c r="AV336" s="429">
        <f>StockValueR!AV337</f>
        <v>211.13567249338595</v>
      </c>
      <c r="AW336" s="429">
        <f>StockValueR!AW337</f>
        <v>211.13567249338595</v>
      </c>
      <c r="AX336" s="429">
        <f>StockValueR!AX337</f>
        <v>211.13567249338595</v>
      </c>
      <c r="AY336" s="429">
        <f>StockValueR!AY337</f>
        <v>211.13567249338595</v>
      </c>
      <c r="AZ336" s="429">
        <f>StockValueR!AZ337</f>
        <v>211.13567249338595</v>
      </c>
    </row>
    <row r="337" spans="1:52" x14ac:dyDescent="0.25">
      <c r="A337" s="422"/>
      <c r="B337" s="281"/>
      <c r="C337" s="281"/>
      <c r="D337" s="281"/>
      <c r="E337" s="180" t="str">
        <f>StockValueR!E338</f>
        <v>65 MPH</v>
      </c>
      <c r="F337" s="427"/>
      <c r="G337" s="328"/>
      <c r="I337" s="429">
        <f>StockValueR!I338</f>
        <v>0</v>
      </c>
      <c r="J337" s="429">
        <f>StockValueR!J338</f>
        <v>0</v>
      </c>
      <c r="K337" s="429">
        <f>StockValueR!K338</f>
        <v>303.10434103112601</v>
      </c>
      <c r="L337" s="429">
        <f>StockValueR!L338</f>
        <v>292.65072798643462</v>
      </c>
      <c r="M337" s="429">
        <f>StockValueR!M338</f>
        <v>282.55764434002367</v>
      </c>
      <c r="N337" s="429">
        <f>StockValueR!N338</f>
        <v>272.81265597495496</v>
      </c>
      <c r="O337" s="429">
        <f>StockValueR!O338</f>
        <v>263.40375760829045</v>
      </c>
      <c r="P337" s="429">
        <f>StockValueR!P338</f>
        <v>254.31935800125217</v>
      </c>
      <c r="Q337" s="429">
        <f>StockValueR!Q338</f>
        <v>245.54826567946182</v>
      </c>
      <c r="R337" s="429">
        <f>StockValueR!R338</f>
        <v>237.07967514566747</v>
      </c>
      <c r="S337" s="429">
        <f>StockValueR!S338</f>
        <v>228.90315356797274</v>
      </c>
      <c r="T337" s="429">
        <f>StockValueR!T338</f>
        <v>221.00862792716896</v>
      </c>
      <c r="U337" s="429">
        <f>StockValueR!U338</f>
        <v>213.38637260733654</v>
      </c>
      <c r="V337" s="429">
        <f>StockValueR!V338</f>
        <v>206.02699741442777</v>
      </c>
      <c r="W337" s="429">
        <f>StockValueR!W338</f>
        <v>198.92143600807069</v>
      </c>
      <c r="X337" s="429">
        <f>StockValueR!X338</f>
        <v>192.06093473234276</v>
      </c>
      <c r="Y337" s="429">
        <f>StockValueR!Y338</f>
        <v>185.43704183175424</v>
      </c>
      <c r="Z337" s="429">
        <f>StockValueR!Z338</f>
        <v>178.81731370736776</v>
      </c>
      <c r="AA337" s="429">
        <f>StockValueR!AA338</f>
        <v>172.20190090253718</v>
      </c>
      <c r="AB337" s="429">
        <f>StockValueR!AB338</f>
        <v>165.59096543669315</v>
      </c>
      <c r="AC337" s="429">
        <f>StockValueR!AC338</f>
        <v>158.98468218325939</v>
      </c>
      <c r="AD337" s="429">
        <f>StockValueR!AD338</f>
        <v>152.38324047928194</v>
      </c>
      <c r="AE337" s="429">
        <f>StockValueR!AE338</f>
        <v>145.78684601799935</v>
      </c>
      <c r="AF337" s="429">
        <f>StockValueR!AF338</f>
        <v>139.19572308989808</v>
      </c>
      <c r="AG337" s="429">
        <f>StockValueR!AG338</f>
        <v>132.61011725704097</v>
      </c>
      <c r="AH337" s="429">
        <f>StockValueR!AH338</f>
        <v>126.03029857167498</v>
      </c>
      <c r="AI337" s="429">
        <f>StockValueR!AI338</f>
        <v>119.45656548638208</v>
      </c>
      <c r="AJ337" s="429">
        <f>StockValueR!AJ338</f>
        <v>112.88924965400705</v>
      </c>
      <c r="AK337" s="429">
        <f>StockValueR!AK338</f>
        <v>106.32872188856335</v>
      </c>
      <c r="AL337" s="429">
        <f>StockValueR!AL338</f>
        <v>99.775399664910523</v>
      </c>
      <c r="AM337" s="429">
        <f>StockValueR!AM338</f>
        <v>244.881743278492</v>
      </c>
      <c r="AN337" s="429">
        <f>StockValueR!AN338</f>
        <v>244.881743278492</v>
      </c>
      <c r="AO337" s="429">
        <f>StockValueR!AO338</f>
        <v>244.881743278492</v>
      </c>
      <c r="AP337" s="429">
        <f>StockValueR!AP338</f>
        <v>244.881743278492</v>
      </c>
      <c r="AQ337" s="429">
        <f>StockValueR!AQ338</f>
        <v>244.881743278492</v>
      </c>
      <c r="AR337" s="429">
        <f>StockValueR!AR338</f>
        <v>244.881743278492</v>
      </c>
      <c r="AS337" s="429">
        <f>StockValueR!AS338</f>
        <v>244.881743278492</v>
      </c>
      <c r="AT337" s="429">
        <f>StockValueR!AT338</f>
        <v>244.881743278492</v>
      </c>
      <c r="AU337" s="429">
        <f>StockValueR!AU338</f>
        <v>244.881743278492</v>
      </c>
      <c r="AV337" s="429">
        <f>StockValueR!AV338</f>
        <v>244.881743278492</v>
      </c>
      <c r="AW337" s="429">
        <f>StockValueR!AW338</f>
        <v>244.881743278492</v>
      </c>
      <c r="AX337" s="429">
        <f>StockValueR!AX338</f>
        <v>244.881743278492</v>
      </c>
      <c r="AY337" s="429">
        <f>StockValueR!AY338</f>
        <v>244.881743278492</v>
      </c>
      <c r="AZ337" s="429">
        <f>StockValueR!AZ338</f>
        <v>244.881743278492</v>
      </c>
    </row>
    <row r="338" spans="1:52" x14ac:dyDescent="0.25">
      <c r="A338" s="422"/>
      <c r="B338" s="281"/>
      <c r="C338" s="281"/>
      <c r="D338" s="281"/>
      <c r="E338" s="180" t="str">
        <f>StockValueR!E339</f>
        <v>66 MPH</v>
      </c>
      <c r="F338" s="427"/>
      <c r="G338" s="328"/>
      <c r="I338" s="429">
        <f>StockValueR!I339</f>
        <v>0</v>
      </c>
      <c r="J338" s="429">
        <f>StockValueR!J339</f>
        <v>0</v>
      </c>
      <c r="K338" s="429">
        <f>StockValueR!K339</f>
        <v>294.32021865676228</v>
      </c>
      <c r="L338" s="429">
        <f>StockValueR!L339</f>
        <v>284.16955678699117</v>
      </c>
      <c r="M338" s="429">
        <f>StockValueR!M339</f>
        <v>274.3689759849247</v>
      </c>
      <c r="N338" s="429">
        <f>StockValueR!N339</f>
        <v>264.90640248083855</v>
      </c>
      <c r="O338" s="429">
        <f>StockValueR!O339</f>
        <v>255.77017891117484</v>
      </c>
      <c r="P338" s="429">
        <f>StockValueR!P339</f>
        <v>246.94904995731952</v>
      </c>
      <c r="Q338" s="429">
        <f>StockValueR!Q339</f>
        <v>238.43214847967658</v>
      </c>
      <c r="R338" s="429">
        <f>StockValueR!R339</f>
        <v>230.20898212995746</v>
      </c>
      <c r="S338" s="429">
        <f>StockValueR!S339</f>
        <v>222.26942042519215</v>
      </c>
      <c r="T338" s="429">
        <f>StockValueR!T339</f>
        <v>214.60368226753846</v>
      </c>
      <c r="U338" s="429">
        <f>StockValueR!U339</f>
        <v>207.20232389451414</v>
      </c>
      <c r="V338" s="429">
        <f>StockValueR!V339</f>
        <v>200.0562272448075</v>
      </c>
      <c r="W338" s="429">
        <f>StockValueR!W339</f>
        <v>193.15658872533376</v>
      </c>
      <c r="X338" s="429">
        <f>StockValueR!X339</f>
        <v>186.49490836569848</v>
      </c>
      <c r="Y338" s="429">
        <f>StockValueR!Y339</f>
        <v>180.06297934670766</v>
      </c>
      <c r="Z338" s="429">
        <f>StockValueR!Z339</f>
        <v>173.63509440652572</v>
      </c>
      <c r="AA338" s="429">
        <f>StockValueR!AA339</f>
        <v>167.21139972568136</v>
      </c>
      <c r="AB338" s="429">
        <f>StockValueR!AB339</f>
        <v>160.79205262819735</v>
      </c>
      <c r="AC338" s="429">
        <f>StockValueR!AC339</f>
        <v>154.37722291957414</v>
      </c>
      <c r="AD338" s="429">
        <f>StockValueR!AD339</f>
        <v>147.96709444977108</v>
      </c>
      <c r="AE338" s="429">
        <f>StockValueR!AE339</f>
        <v>141.5618669509291</v>
      </c>
      <c r="AF338" s="429">
        <f>StockValueR!AF339</f>
        <v>135.161758213479</v>
      </c>
      <c r="AG338" s="429">
        <f>StockValueR!AG339</f>
        <v>128.76700668296658</v>
      </c>
      <c r="AH338" s="429">
        <f>StockValueR!AH339</f>
        <v>122.37787458538338</v>
      </c>
      <c r="AI338" s="429">
        <f>StockValueR!AI339</f>
        <v>115.99465172399944</v>
      </c>
      <c r="AJ338" s="429">
        <f>StockValueR!AJ339</f>
        <v>109.61766014018657</v>
      </c>
      <c r="AK338" s="429">
        <f>StockValueR!AK339</f>
        <v>103.24725990157414</v>
      </c>
      <c r="AL338" s="429">
        <f>StockValueR!AL339</f>
        <v>96.883856384381843</v>
      </c>
      <c r="AM338" s="429">
        <f>StockValueR!AM339</f>
        <v>237.78494224658297</v>
      </c>
      <c r="AN338" s="429">
        <f>StockValueR!AN339</f>
        <v>237.78494224658297</v>
      </c>
      <c r="AO338" s="429">
        <f>StockValueR!AO339</f>
        <v>237.78494224658297</v>
      </c>
      <c r="AP338" s="429">
        <f>StockValueR!AP339</f>
        <v>237.78494224658297</v>
      </c>
      <c r="AQ338" s="429">
        <f>StockValueR!AQ339</f>
        <v>237.78494224658297</v>
      </c>
      <c r="AR338" s="429">
        <f>StockValueR!AR339</f>
        <v>237.78494224658297</v>
      </c>
      <c r="AS338" s="429">
        <f>StockValueR!AS339</f>
        <v>237.78494224658297</v>
      </c>
      <c r="AT338" s="429">
        <f>StockValueR!AT339</f>
        <v>237.78494224658297</v>
      </c>
      <c r="AU338" s="429">
        <f>StockValueR!AU339</f>
        <v>237.78494224658297</v>
      </c>
      <c r="AV338" s="429">
        <f>StockValueR!AV339</f>
        <v>237.78494224658297</v>
      </c>
      <c r="AW338" s="429">
        <f>StockValueR!AW339</f>
        <v>237.78494224658297</v>
      </c>
      <c r="AX338" s="429">
        <f>StockValueR!AX339</f>
        <v>237.78494224658297</v>
      </c>
      <c r="AY338" s="429">
        <f>StockValueR!AY339</f>
        <v>237.78494224658297</v>
      </c>
      <c r="AZ338" s="429">
        <f>StockValueR!AZ339</f>
        <v>237.78494224658297</v>
      </c>
    </row>
    <row r="339" spans="1:52" x14ac:dyDescent="0.25">
      <c r="A339" s="422"/>
      <c r="B339" s="281"/>
      <c r="C339" s="281"/>
      <c r="D339" s="281"/>
      <c r="E339" s="180" t="str">
        <f>StockValueR!E340</f>
        <v>67 MPH</v>
      </c>
      <c r="F339" s="427"/>
      <c r="G339" s="328"/>
      <c r="I339" s="429">
        <f>StockValueR!I340</f>
        <v>0</v>
      </c>
      <c r="J339" s="429">
        <f>StockValueR!J340</f>
        <v>0</v>
      </c>
      <c r="K339" s="429">
        <f>StockValueR!K340</f>
        <v>284.11464915206432</v>
      </c>
      <c r="L339" s="429">
        <f>StockValueR!L340</f>
        <v>274.31596203178009</v>
      </c>
      <c r="M339" s="429">
        <f>StockValueR!M340</f>
        <v>264.85521689923837</v>
      </c>
      <c r="N339" s="429">
        <f>StockValueR!N340</f>
        <v>255.72075864333328</v>
      </c>
      <c r="O339" s="429">
        <f>StockValueR!O340</f>
        <v>246.90133412021893</v>
      </c>
      <c r="P339" s="429">
        <f>StockValueR!P340</f>
        <v>238.38607829006315</v>
      </c>
      <c r="Q339" s="429">
        <f>StockValueR!Q340</f>
        <v>230.16450083192333</v>
      </c>
      <c r="R339" s="429">
        <f>StockValueR!R340</f>
        <v>222.22647322025546</v>
      </c>
      <c r="S339" s="429">
        <f>StockValueR!S340</f>
        <v>214.56221624713453</v>
      </c>
      <c r="T339" s="429">
        <f>StockValueR!T340</f>
        <v>207.16228797481526</v>
      </c>
      <c r="U339" s="429">
        <f>StockValueR!U340</f>
        <v>200.01757210379031</v>
      </c>
      <c r="V339" s="429">
        <f>StockValueR!V340</f>
        <v>193.11926674201732</v>
      </c>
      <c r="W339" s="429">
        <f>StockValueR!W340</f>
        <v>186.45887356147796</v>
      </c>
      <c r="X339" s="429">
        <f>StockValueR!X340</f>
        <v>180.02818732871108</v>
      </c>
      <c r="Y339" s="429">
        <f>StockValueR!Y340</f>
        <v>173.81928579642226</v>
      </c>
      <c r="Z339" s="429">
        <f>StockValueR!Z340</f>
        <v>167.61428811429082</v>
      </c>
      <c r="AA339" s="429">
        <f>StockValueR!AA340</f>
        <v>161.41333539402771</v>
      </c>
      <c r="AB339" s="429">
        <f>StockValueR!AB340</f>
        <v>155.21657950443677</v>
      </c>
      <c r="AC339" s="429">
        <f>StockValueR!AC340</f>
        <v>149.02418436300346</v>
      </c>
      <c r="AD339" s="429">
        <f>StockValueR!AD340</f>
        <v>142.83632744467988</v>
      </c>
      <c r="AE339" s="429">
        <f>StockValueR!AE340</f>
        <v>136.65320155588415</v>
      </c>
      <c r="AF339" s="429">
        <f>StockValueR!AF340</f>
        <v>130.47501693515213</v>
      </c>
      <c r="AG339" s="429">
        <f>StockValueR!AG340</f>
        <v>124.30200375991738</v>
      </c>
      <c r="AH339" s="429">
        <f>StockValueR!AH340</f>
        <v>118.13441516347103</v>
      </c>
      <c r="AI339" s="429">
        <f>StockValueR!AI340</f>
        <v>111.97253090013905</v>
      </c>
      <c r="AJ339" s="429">
        <f>StockValueR!AJ340</f>
        <v>105.81666184449124</v>
      </c>
      <c r="AK339" s="429">
        <f>StockValueR!AK340</f>
        <v>99.667155578792446</v>
      </c>
      <c r="AL339" s="429">
        <f>StockValueR!AL340</f>
        <v>93.524403422820015</v>
      </c>
      <c r="AM339" s="429">
        <f>StockValueR!AM340</f>
        <v>229.53973650997622</v>
      </c>
      <c r="AN339" s="429">
        <f>StockValueR!AN340</f>
        <v>229.53973650997622</v>
      </c>
      <c r="AO339" s="429">
        <f>StockValueR!AO340</f>
        <v>229.53973650997622</v>
      </c>
      <c r="AP339" s="429">
        <f>StockValueR!AP340</f>
        <v>229.53973650997622</v>
      </c>
      <c r="AQ339" s="429">
        <f>StockValueR!AQ340</f>
        <v>229.53973650997622</v>
      </c>
      <c r="AR339" s="429">
        <f>StockValueR!AR340</f>
        <v>229.53973650997622</v>
      </c>
      <c r="AS339" s="429">
        <f>StockValueR!AS340</f>
        <v>229.53973650997622</v>
      </c>
      <c r="AT339" s="429">
        <f>StockValueR!AT340</f>
        <v>229.53973650997622</v>
      </c>
      <c r="AU339" s="429">
        <f>StockValueR!AU340</f>
        <v>229.53973650997622</v>
      </c>
      <c r="AV339" s="429">
        <f>StockValueR!AV340</f>
        <v>229.53973650997622</v>
      </c>
      <c r="AW339" s="429">
        <f>StockValueR!AW340</f>
        <v>229.53973650997622</v>
      </c>
      <c r="AX339" s="429">
        <f>StockValueR!AX340</f>
        <v>229.53973650997622</v>
      </c>
      <c r="AY339" s="429">
        <f>StockValueR!AY340</f>
        <v>229.53973650997622</v>
      </c>
      <c r="AZ339" s="429">
        <f>StockValueR!AZ340</f>
        <v>229.53973650997622</v>
      </c>
    </row>
    <row r="340" spans="1:52" x14ac:dyDescent="0.25">
      <c r="A340" s="422"/>
      <c r="B340" s="281"/>
      <c r="C340" s="281"/>
      <c r="D340" s="281"/>
      <c r="E340" s="180" t="str">
        <f>StockValueR!E341</f>
        <v>68 MPH</v>
      </c>
      <c r="F340" s="427"/>
      <c r="G340" s="328"/>
      <c r="I340" s="429">
        <f>StockValueR!I341</f>
        <v>0</v>
      </c>
      <c r="J340" s="429">
        <f>StockValueR!J341</f>
        <v>0</v>
      </c>
      <c r="K340" s="429">
        <f>StockValueR!K341</f>
        <v>271.85388171311035</v>
      </c>
      <c r="L340" s="429">
        <f>StockValueR!L341</f>
        <v>262.47805002934598</v>
      </c>
      <c r="M340" s="429">
        <f>StockValueR!M341</f>
        <v>253.42557668502602</v>
      </c>
      <c r="N340" s="429">
        <f>StockValueR!N341</f>
        <v>244.68530953714981</v>
      </c>
      <c r="O340" s="429">
        <f>StockValueR!O341</f>
        <v>236.24648106336284</v>
      </c>
      <c r="P340" s="429">
        <f>StockValueR!P341</f>
        <v>228.09869509696918</v>
      </c>
      <c r="Q340" s="429">
        <f>StockValueR!Q341</f>
        <v>220.23191401943291</v>
      </c>
      <c r="R340" s="429">
        <f>StockValueR!R341</f>
        <v>212.63644639459122</v>
      </c>
      <c r="S340" s="429">
        <f>StockValueR!S341</f>
        <v>205.30293502934467</v>
      </c>
      <c r="T340" s="429">
        <f>StockValueR!T341</f>
        <v>198.22234544611666</v>
      </c>
      <c r="U340" s="429">
        <f>StockValueR!U341</f>
        <v>191.38595475287991</v>
      </c>
      <c r="V340" s="429">
        <f>StockValueR!V341</f>
        <v>184.7853408970395</v>
      </c>
      <c r="W340" s="429">
        <f>StockValueR!W341</f>
        <v>178.41237228993313</v>
      </c>
      <c r="X340" s="429">
        <f>StockValueR!X341</f>
        <v>172.25919778916651</v>
      </c>
      <c r="Y340" s="429">
        <f>StockValueR!Y341</f>
        <v>166.31823702644363</v>
      </c>
      <c r="Z340" s="429">
        <f>StockValueR!Z341</f>
        <v>160.381011645976</v>
      </c>
      <c r="AA340" s="429">
        <f>StockValueR!AA341</f>
        <v>154.44765666989824</v>
      </c>
      <c r="AB340" s="429">
        <f>StockValueR!AB341</f>
        <v>148.51831741322289</v>
      </c>
      <c r="AC340" s="429">
        <f>StockValueR!AC341</f>
        <v>142.59315071969189</v>
      </c>
      <c r="AD340" s="429">
        <f>StockValueR!AD341</f>
        <v>136.67232640545092</v>
      </c>
      <c r="AE340" s="429">
        <f>StockValueR!AE341</f>
        <v>130.75602895649297</v>
      </c>
      <c r="AF340" s="429">
        <f>StockValueR!AF341</f>
        <v>124.84445953865804</v>
      </c>
      <c r="AG340" s="429">
        <f>StockValueR!AG341</f>
        <v>118.93783839623482</v>
      </c>
      <c r="AH340" s="429">
        <f>StockValueR!AH341</f>
        <v>113.03640773872564</v>
      </c>
      <c r="AI340" s="429">
        <f>StockValueR!AI341</f>
        <v>107.14043524785573</v>
      </c>
      <c r="AJ340" s="429">
        <f>StockValueR!AJ341</f>
        <v>101.25021838262192</v>
      </c>
      <c r="AK340" s="429">
        <f>StockValueR!AK341</f>
        <v>95.366089725621393</v>
      </c>
      <c r="AL340" s="429">
        <f>StockValueR!AL341</f>
        <v>89.488423709502328</v>
      </c>
      <c r="AM340" s="429">
        <f>StockValueR!AM341</f>
        <v>219.63411096146291</v>
      </c>
      <c r="AN340" s="429">
        <f>StockValueR!AN341</f>
        <v>219.63411096146291</v>
      </c>
      <c r="AO340" s="429">
        <f>StockValueR!AO341</f>
        <v>219.63411096146291</v>
      </c>
      <c r="AP340" s="429">
        <f>StockValueR!AP341</f>
        <v>219.63411096146291</v>
      </c>
      <c r="AQ340" s="429">
        <f>StockValueR!AQ341</f>
        <v>219.63411096146291</v>
      </c>
      <c r="AR340" s="429">
        <f>StockValueR!AR341</f>
        <v>219.63411096146291</v>
      </c>
      <c r="AS340" s="429">
        <f>StockValueR!AS341</f>
        <v>219.63411096146291</v>
      </c>
      <c r="AT340" s="429">
        <f>StockValueR!AT341</f>
        <v>219.63411096146291</v>
      </c>
      <c r="AU340" s="429">
        <f>StockValueR!AU341</f>
        <v>219.63411096146291</v>
      </c>
      <c r="AV340" s="429">
        <f>StockValueR!AV341</f>
        <v>219.63411096146291</v>
      </c>
      <c r="AW340" s="429">
        <f>StockValueR!AW341</f>
        <v>219.63411096146291</v>
      </c>
      <c r="AX340" s="429">
        <f>StockValueR!AX341</f>
        <v>219.63411096146291</v>
      </c>
      <c r="AY340" s="429">
        <f>StockValueR!AY341</f>
        <v>219.63411096146291</v>
      </c>
      <c r="AZ340" s="429">
        <f>StockValueR!AZ341</f>
        <v>219.63411096146291</v>
      </c>
    </row>
    <row r="341" spans="1:52" x14ac:dyDescent="0.25">
      <c r="A341" s="422"/>
      <c r="B341" s="281"/>
      <c r="C341" s="281"/>
      <c r="D341" s="281"/>
      <c r="E341" s="180" t="str">
        <f>StockValueR!E342</f>
        <v>69 MPH</v>
      </c>
      <c r="F341" s="427"/>
      <c r="G341" s="328"/>
      <c r="I341" s="429">
        <f>StockValueR!I342</f>
        <v>0</v>
      </c>
      <c r="J341" s="429">
        <f>StockValueR!J342</f>
        <v>0</v>
      </c>
      <c r="K341" s="429">
        <f>StockValueR!K342</f>
        <v>256.32526840031636</v>
      </c>
      <c r="L341" s="429">
        <f>StockValueR!L342</f>
        <v>247.48499524448451</v>
      </c>
      <c r="M341" s="429">
        <f>StockValueR!M342</f>
        <v>238.94960981961043</v>
      </c>
      <c r="N341" s="429">
        <f>StockValueR!N342</f>
        <v>230.70859700621202</v>
      </c>
      <c r="O341" s="429">
        <f>StockValueR!O342</f>
        <v>222.75180433546987</v>
      </c>
      <c r="P341" s="429">
        <f>StockValueR!P342</f>
        <v>215.0694294819514</v>
      </c>
      <c r="Q341" s="429">
        <f>StockValueR!Q342</f>
        <v>207.65200818769159</v>
      </c>
      <c r="R341" s="429">
        <f>StockValueR!R342</f>
        <v>200.49040260275441</v>
      </c>
      <c r="S341" s="429">
        <f>StockValueR!S342</f>
        <v>193.57579002791056</v>
      </c>
      <c r="T341" s="429">
        <f>StockValueR!T342</f>
        <v>186.89965204556341</v>
      </c>
      <c r="U341" s="429">
        <f>StockValueR!U342</f>
        <v>180.45376402553288</v>
      </c>
      <c r="V341" s="429">
        <f>StockValueR!V342</f>
        <v>174.23018499276915</v>
      </c>
      <c r="W341" s="429">
        <f>StockValueR!W342</f>
        <v>168.22124784451378</v>
      </c>
      <c r="X341" s="429">
        <f>StockValueR!X342</f>
        <v>162.41954990485576</v>
      </c>
      <c r="Y341" s="429">
        <f>StockValueR!Y342</f>
        <v>156.81794380504758</v>
      </c>
      <c r="Z341" s="429">
        <f>StockValueR!Z342</f>
        <v>151.21985971806896</v>
      </c>
      <c r="AA341" s="429">
        <f>StockValueR!AA342</f>
        <v>145.62542495343143</v>
      </c>
      <c r="AB341" s="429">
        <f>StockValueR!AB342</f>
        <v>140.0347765255832</v>
      </c>
      <c r="AC341" s="429">
        <f>StockValueR!AC342</f>
        <v>134.44806231916726</v>
      </c>
      <c r="AD341" s="429">
        <f>StockValueR!AD342</f>
        <v>128.86544245023146</v>
      </c>
      <c r="AE341" s="429">
        <f>StockValueR!AE342</f>
        <v>123.28709086671194</v>
      </c>
      <c r="AF341" s="429">
        <f>StockValueR!AF342</f>
        <v>117.71319724361948</v>
      </c>
      <c r="AG341" s="429">
        <f>StockValueR!AG342</f>
        <v>112.14396924463004</v>
      </c>
      <c r="AH341" s="429">
        <f>StockValueR!AH342</f>
        <v>106.57963524395447</v>
      </c>
      <c r="AI341" s="429">
        <f>StockValueR!AI342</f>
        <v>101.02044763302315</v>
      </c>
      <c r="AJ341" s="429">
        <f>StockValueR!AJ342</f>
        <v>95.466686879625328</v>
      </c>
      <c r="AK341" s="429">
        <f>StockValueR!AK342</f>
        <v>89.918666568849247</v>
      </c>
      <c r="AL341" s="429">
        <f>StockValueR!AL342</f>
        <v>84.376739745310061</v>
      </c>
      <c r="AM341" s="429">
        <f>StockValueR!AM342</f>
        <v>207.08835234316552</v>
      </c>
      <c r="AN341" s="429">
        <f>StockValueR!AN342</f>
        <v>207.08835234316552</v>
      </c>
      <c r="AO341" s="429">
        <f>StockValueR!AO342</f>
        <v>207.08835234316552</v>
      </c>
      <c r="AP341" s="429">
        <f>StockValueR!AP342</f>
        <v>207.08835234316552</v>
      </c>
      <c r="AQ341" s="429">
        <f>StockValueR!AQ342</f>
        <v>207.08835234316552</v>
      </c>
      <c r="AR341" s="429">
        <f>StockValueR!AR342</f>
        <v>207.08835234316552</v>
      </c>
      <c r="AS341" s="429">
        <f>StockValueR!AS342</f>
        <v>207.08835234316552</v>
      </c>
      <c r="AT341" s="429">
        <f>StockValueR!AT342</f>
        <v>207.08835234316552</v>
      </c>
      <c r="AU341" s="429">
        <f>StockValueR!AU342</f>
        <v>207.08835234316552</v>
      </c>
      <c r="AV341" s="429">
        <f>StockValueR!AV342</f>
        <v>207.08835234316552</v>
      </c>
      <c r="AW341" s="429">
        <f>StockValueR!AW342</f>
        <v>207.08835234316552</v>
      </c>
      <c r="AX341" s="429">
        <f>StockValueR!AX342</f>
        <v>207.08835234316552</v>
      </c>
      <c r="AY341" s="429">
        <f>StockValueR!AY342</f>
        <v>207.08835234316552</v>
      </c>
      <c r="AZ341" s="429">
        <f>StockValueR!AZ342</f>
        <v>207.08835234316552</v>
      </c>
    </row>
    <row r="342" spans="1:52" x14ac:dyDescent="0.25">
      <c r="A342" s="422"/>
      <c r="B342" s="281"/>
      <c r="C342" s="281"/>
      <c r="D342" s="281"/>
      <c r="E342" s="180" t="str">
        <f>StockValueR!E343</f>
        <v>70 MPH</v>
      </c>
      <c r="F342" s="427"/>
      <c r="G342" s="328"/>
      <c r="I342" s="429">
        <f>StockValueR!I343</f>
        <v>0</v>
      </c>
      <c r="J342" s="429">
        <f>StockValueR!J343</f>
        <v>0</v>
      </c>
      <c r="K342" s="429">
        <f>StockValueR!K343</f>
        <v>306.228921572324</v>
      </c>
      <c r="L342" s="429">
        <f>StockValueR!L343</f>
        <v>295.66754644216218</v>
      </c>
      <c r="M342" s="429">
        <f>StockValueR!M343</f>
        <v>285.47041726260255</v>
      </c>
      <c r="N342" s="429">
        <f>StockValueR!N343</f>
        <v>275.62497173840472</v>
      </c>
      <c r="O342" s="429">
        <f>StockValueR!O343</f>
        <v>266.11908082900533</v>
      </c>
      <c r="P342" s="429">
        <f>StockValueR!P343</f>
        <v>256.94103380621561</v>
      </c>
      <c r="Q342" s="429">
        <f>StockValueR!Q343</f>
        <v>248.07952382725651</v>
      </c>
      <c r="R342" s="429">
        <f>StockValueR!R343</f>
        <v>239.5236340053581</v>
      </c>
      <c r="S342" s="429">
        <f>StockValueR!S343</f>
        <v>231.26282396076303</v>
      </c>
      <c r="T342" s="429">
        <f>StockValueR!T343</f>
        <v>223.28691683556571</v>
      </c>
      <c r="U342" s="429">
        <f>StockValueR!U343</f>
        <v>215.58608675639013</v>
      </c>
      <c r="V342" s="429">
        <f>StockValueR!V343</f>
        <v>208.15084672946111</v>
      </c>
      <c r="W342" s="429">
        <f>StockValueR!W343</f>
        <v>200.97203695315636</v>
      </c>
      <c r="X342" s="429">
        <f>StockValueR!X343</f>
        <v>194.040813533641</v>
      </c>
      <c r="Y342" s="429">
        <f>StockValueR!Y343</f>
        <v>187.34863758968282</v>
      </c>
      <c r="Z342" s="429">
        <f>StockValueR!Z343</f>
        <v>180.66066935492671</v>
      </c>
      <c r="AA342" s="429">
        <f>StockValueR!AA343</f>
        <v>173.97706092461729</v>
      </c>
      <c r="AB342" s="429">
        <f>StockValueR!AB343</f>
        <v>167.29797598837828</v>
      </c>
      <c r="AC342" s="429">
        <f>StockValueR!AC343</f>
        <v>160.62359122233306</v>
      </c>
      <c r="AD342" s="429">
        <f>StockValueR!AD343</f>
        <v>153.954097915327</v>
      </c>
      <c r="AE342" s="429">
        <f>StockValueR!AE343</f>
        <v>147.28970388100737</v>
      </c>
      <c r="AF342" s="429">
        <f>StockValueR!AF343</f>
        <v>140.63063572198089</v>
      </c>
      <c r="AG342" s="429">
        <f>StockValueR!AG343</f>
        <v>133.9771415317108</v>
      </c>
      <c r="AH342" s="429">
        <f>StockValueR!AH343</f>
        <v>127.32949414630387</v>
      </c>
      <c r="AI342" s="429">
        <f>StockValueR!AI343</f>
        <v>120.68799509496951</v>
      </c>
      <c r="AJ342" s="429">
        <f>StockValueR!AJ343</f>
        <v>114.05297944942805</v>
      </c>
      <c r="AK342" s="429">
        <f>StockValueR!AK343</f>
        <v>107.42482184626525</v>
      </c>
      <c r="AL342" s="429">
        <f>StockValueR!AL343</f>
        <v>100.80394406392075</v>
      </c>
      <c r="AM342" s="429">
        <f>StockValueR!AM343</f>
        <v>247.75233201736299</v>
      </c>
      <c r="AN342" s="429">
        <f>StockValueR!AN343</f>
        <v>247.75233201736299</v>
      </c>
      <c r="AO342" s="429">
        <f>StockValueR!AO343</f>
        <v>247.75233201736299</v>
      </c>
      <c r="AP342" s="429">
        <f>StockValueR!AP343</f>
        <v>247.75233201736299</v>
      </c>
      <c r="AQ342" s="429">
        <f>StockValueR!AQ343</f>
        <v>247.75233201736299</v>
      </c>
      <c r="AR342" s="429">
        <f>StockValueR!AR343</f>
        <v>247.75233201736299</v>
      </c>
      <c r="AS342" s="429">
        <f>StockValueR!AS343</f>
        <v>247.75233201736299</v>
      </c>
      <c r="AT342" s="429">
        <f>StockValueR!AT343</f>
        <v>247.75233201736299</v>
      </c>
      <c r="AU342" s="429">
        <f>StockValueR!AU343</f>
        <v>247.75233201736299</v>
      </c>
      <c r="AV342" s="429">
        <f>StockValueR!AV343</f>
        <v>247.75233201736299</v>
      </c>
      <c r="AW342" s="429">
        <f>StockValueR!AW343</f>
        <v>247.75233201736299</v>
      </c>
      <c r="AX342" s="429">
        <f>StockValueR!AX343</f>
        <v>247.75233201736299</v>
      </c>
      <c r="AY342" s="429">
        <f>StockValueR!AY343</f>
        <v>247.75233201736299</v>
      </c>
      <c r="AZ342" s="429">
        <f>StockValueR!AZ343</f>
        <v>247.75233201736299</v>
      </c>
    </row>
    <row r="343" spans="1:52" x14ac:dyDescent="0.25">
      <c r="A343" s="422"/>
      <c r="B343" s="281"/>
      <c r="C343" s="281"/>
      <c r="D343" s="281"/>
      <c r="E343" s="180"/>
      <c r="F343" s="427"/>
      <c r="G343" s="328"/>
      <c r="I343" s="429"/>
      <c r="J343" s="429"/>
      <c r="K343" s="429"/>
      <c r="L343" s="429"/>
      <c r="M343" s="429"/>
      <c r="N343" s="429"/>
      <c r="O343" s="429"/>
      <c r="P343" s="429"/>
      <c r="Q343" s="429"/>
      <c r="R343" s="429"/>
      <c r="S343" s="429"/>
      <c r="T343" s="429"/>
      <c r="U343" s="429"/>
      <c r="V343" s="429"/>
      <c r="W343" s="429"/>
      <c r="X343" s="429"/>
      <c r="Y343" s="429"/>
      <c r="Z343" s="429"/>
      <c r="AA343" s="429"/>
      <c r="AB343" s="429"/>
      <c r="AC343" s="429"/>
      <c r="AD343" s="429"/>
      <c r="AE343" s="429"/>
      <c r="AF343" s="429"/>
      <c r="AG343" s="429"/>
      <c r="AH343" s="429"/>
      <c r="AI343" s="429"/>
      <c r="AJ343" s="429"/>
      <c r="AK343" s="429"/>
      <c r="AL343" s="429"/>
      <c r="AM343" s="429"/>
      <c r="AN343" s="429"/>
      <c r="AO343" s="429"/>
      <c r="AP343" s="429"/>
      <c r="AQ343" s="429"/>
      <c r="AR343" s="429"/>
      <c r="AS343" s="429"/>
      <c r="AT343" s="429"/>
      <c r="AU343" s="429"/>
      <c r="AV343" s="429"/>
      <c r="AW343" s="429"/>
      <c r="AX343" s="429"/>
      <c r="AY343" s="429"/>
      <c r="AZ343" s="429"/>
    </row>
    <row r="344" spans="1:52" x14ac:dyDescent="0.25">
      <c r="A344" s="422"/>
      <c r="B344" s="281"/>
      <c r="C344" s="281"/>
      <c r="D344" s="431" t="s">
        <v>1095</v>
      </c>
      <c r="E344" s="180"/>
      <c r="F344" s="427"/>
      <c r="G344" s="328"/>
      <c r="I344" s="189"/>
      <c r="J344" s="189"/>
      <c r="K344" s="189"/>
      <c r="L344" s="189"/>
      <c r="M344" s="189"/>
      <c r="N344" s="189"/>
      <c r="O344" s="189"/>
      <c r="P344" s="189"/>
      <c r="Q344" s="189"/>
      <c r="R344" s="189"/>
      <c r="S344" s="189"/>
      <c r="T344" s="189"/>
      <c r="U344" s="189"/>
      <c r="V344" s="189"/>
      <c r="W344" s="189"/>
      <c r="X344" s="189"/>
      <c r="Y344" s="189"/>
      <c r="Z344" s="189"/>
      <c r="AA344" s="189"/>
      <c r="AB344" s="189"/>
      <c r="AC344" s="189"/>
      <c r="AD344" s="189"/>
      <c r="AE344" s="189"/>
      <c r="AF344" s="189"/>
      <c r="AG344" s="189"/>
      <c r="AH344" s="189"/>
      <c r="AI344" s="189"/>
      <c r="AJ344" s="189"/>
      <c r="AK344" s="189"/>
      <c r="AL344" s="189"/>
      <c r="AM344" s="189"/>
      <c r="AN344" s="189"/>
      <c r="AO344" s="189"/>
      <c r="AP344" s="189"/>
      <c r="AQ344" s="189"/>
      <c r="AR344" s="189"/>
      <c r="AS344" s="189"/>
      <c r="AT344" s="189"/>
      <c r="AU344" s="189"/>
      <c r="AV344" s="189"/>
      <c r="AW344" s="189"/>
      <c r="AX344" s="189"/>
      <c r="AY344" s="189"/>
      <c r="AZ344" s="189"/>
    </row>
    <row r="345" spans="1:52" x14ac:dyDescent="0.25">
      <c r="A345" s="422"/>
      <c r="B345" s="281"/>
      <c r="C345" s="281"/>
      <c r="D345" s="431"/>
      <c r="E345" s="180"/>
      <c r="F345" s="427"/>
      <c r="G345" s="328"/>
      <c r="I345" s="189"/>
      <c r="J345" s="189"/>
      <c r="K345" s="189"/>
      <c r="L345" s="189"/>
      <c r="M345" s="189"/>
      <c r="N345" s="189"/>
      <c r="O345" s="189"/>
      <c r="P345" s="189"/>
      <c r="Q345" s="189"/>
      <c r="R345" s="189"/>
      <c r="S345" s="189"/>
      <c r="T345" s="189"/>
      <c r="U345" s="189"/>
      <c r="V345" s="189"/>
      <c r="W345" s="189"/>
      <c r="X345" s="189"/>
      <c r="Y345" s="189"/>
      <c r="Z345" s="189"/>
      <c r="AA345" s="189"/>
      <c r="AB345" s="189"/>
      <c r="AC345" s="189"/>
      <c r="AD345" s="189"/>
      <c r="AE345" s="189"/>
      <c r="AF345" s="189"/>
      <c r="AG345" s="189"/>
      <c r="AH345" s="189"/>
      <c r="AI345" s="189"/>
      <c r="AJ345" s="189"/>
      <c r="AK345" s="189"/>
      <c r="AL345" s="189"/>
      <c r="AM345" s="189"/>
      <c r="AN345" s="189"/>
      <c r="AO345" s="189"/>
      <c r="AP345" s="189"/>
      <c r="AQ345" s="189"/>
      <c r="AR345" s="189"/>
      <c r="AS345" s="189"/>
      <c r="AT345" s="189"/>
      <c r="AU345" s="189"/>
      <c r="AV345" s="189"/>
      <c r="AW345" s="189"/>
      <c r="AX345" s="189"/>
      <c r="AY345" s="189"/>
      <c r="AZ345" s="189"/>
    </row>
    <row r="346" spans="1:52" x14ac:dyDescent="0.25">
      <c r="A346" s="422"/>
      <c r="B346" s="281"/>
      <c r="C346" s="281"/>
      <c r="D346" s="281"/>
      <c r="E346" t="str">
        <f>"No Build - Auto - "&amp;$D$274</f>
        <v>No Build - Auto - CO2 Emissions</v>
      </c>
      <c r="F346" s="428" t="s">
        <v>827</v>
      </c>
      <c r="G346" s="225" t="s">
        <v>661</v>
      </c>
      <c r="I346" s="416">
        <f>INDEX($I$276:$AZ$342,MATCH(I$10,$E$276:$E$342,0),I$1)</f>
        <v>0</v>
      </c>
      <c r="J346" s="416">
        <f t="shared" ref="J346:AY346" si="18">INDEX($I$276:$AZ$342,MATCH(J$10,$E$276:$E$342,0),J$1)</f>
        <v>0</v>
      </c>
      <c r="K346" s="416">
        <f t="shared" si="18"/>
        <v>695.33797518608901</v>
      </c>
      <c r="L346" s="416">
        <f t="shared" si="18"/>
        <v>671.35681377102321</v>
      </c>
      <c r="M346" s="416">
        <f t="shared" si="18"/>
        <v>648.20272656064401</v>
      </c>
      <c r="N346" s="416">
        <f t="shared" si="18"/>
        <v>625.84718900902897</v>
      </c>
      <c r="O346" s="416">
        <f t="shared" si="18"/>
        <v>604.26266033896161</v>
      </c>
      <c r="P346" s="416">
        <f t="shared" si="18"/>
        <v>583.4225496132276</v>
      </c>
      <c r="Q346" s="416">
        <f t="shared" si="18"/>
        <v>563.30118297606145</v>
      </c>
      <c r="R346" s="416">
        <f t="shared" si="18"/>
        <v>543.8737720243854</v>
      </c>
      <c r="S346" s="416">
        <f t="shared" si="18"/>
        <v>525.11638326987793</v>
      </c>
      <c r="T346" s="416">
        <f t="shared" si="18"/>
        <v>507.00590865424897</v>
      </c>
      <c r="U346" s="416">
        <f t="shared" si="18"/>
        <v>489.52003708139875</v>
      </c>
      <c r="V346" s="416">
        <f t="shared" si="18"/>
        <v>472.63722693139027</v>
      </c>
      <c r="W346" s="416">
        <f t="shared" si="18"/>
        <v>456.33667952237323</v>
      </c>
      <c r="X346" s="416">
        <f t="shared" si="18"/>
        <v>440.59831348776618</v>
      </c>
      <c r="Y346" s="416">
        <f t="shared" si="18"/>
        <v>425.40274003713137</v>
      </c>
      <c r="Z346" s="416">
        <f t="shared" si="18"/>
        <v>410.21672081142646</v>
      </c>
      <c r="AA346" s="416">
        <f t="shared" si="18"/>
        <v>395.04060116535823</v>
      </c>
      <c r="AB346" s="416">
        <f t="shared" si="18"/>
        <v>379.87475278038301</v>
      </c>
      <c r="AC346" s="416">
        <f t="shared" si="18"/>
        <v>364.71957682572162</v>
      </c>
      <c r="AD346" s="416">
        <f t="shared" si="18"/>
        <v>349.57550765093765</v>
      </c>
      <c r="AE346" s="416">
        <f t="shared" si="18"/>
        <v>334.44301712759687</v>
      </c>
      <c r="AF346" s="416">
        <f t="shared" si="18"/>
        <v>319.32261979037133</v>
      </c>
      <c r="AG346" s="416">
        <f t="shared" si="18"/>
        <v>304.21487897209545</v>
      </c>
      <c r="AH346" s="416">
        <f t="shared" si="18"/>
        <v>289.12041418742859</v>
      </c>
      <c r="AI346" s="416">
        <f t="shared" si="18"/>
        <v>274.03991010295567</v>
      </c>
      <c r="AJ346" s="416">
        <f t="shared" si="18"/>
        <v>258.97412754848455</v>
      </c>
      <c r="AK346" s="416">
        <f t="shared" si="18"/>
        <v>243.923917191691</v>
      </c>
      <c r="AL346" s="416">
        <f t="shared" si="18"/>
        <v>228.89023674278968</v>
      </c>
      <c r="AM346" s="416">
        <f t="shared" si="18"/>
        <v>561.89525630222602</v>
      </c>
      <c r="AN346" s="416">
        <f t="shared" si="18"/>
        <v>561.89525630222602</v>
      </c>
      <c r="AO346" s="416">
        <f t="shared" si="18"/>
        <v>561.89525630222602</v>
      </c>
      <c r="AP346" s="416">
        <f t="shared" si="18"/>
        <v>561.89525630222602</v>
      </c>
      <c r="AQ346" s="416">
        <f t="shared" si="18"/>
        <v>561.89525630222602</v>
      </c>
      <c r="AR346" s="416">
        <f t="shared" si="18"/>
        <v>561.89525630222602</v>
      </c>
      <c r="AS346" s="416">
        <f t="shared" si="18"/>
        <v>561.89525630222602</v>
      </c>
      <c r="AT346" s="416">
        <f t="shared" si="18"/>
        <v>561.89525630222602</v>
      </c>
      <c r="AU346" s="416">
        <f t="shared" si="18"/>
        <v>561.89525630222602</v>
      </c>
      <c r="AV346" s="416">
        <f t="shared" si="18"/>
        <v>561.89525630222602</v>
      </c>
      <c r="AW346" s="416">
        <f t="shared" si="18"/>
        <v>561.89525630222602</v>
      </c>
      <c r="AX346" s="416">
        <f t="shared" si="18"/>
        <v>561.89525630222602</v>
      </c>
      <c r="AY346" s="416">
        <f t="shared" si="18"/>
        <v>561.89525630222602</v>
      </c>
      <c r="AZ346" s="416">
        <f>INDEX($I$276:$AZ$342,MATCH(AZ$10,$E$276:$E$342,0),AZ$1)</f>
        <v>561.89525630222602</v>
      </c>
    </row>
    <row r="347" spans="1:52" x14ac:dyDescent="0.25">
      <c r="A347" s="422"/>
      <c r="B347" s="281"/>
      <c r="C347" s="281"/>
      <c r="D347" s="281"/>
      <c r="E347" s="180"/>
      <c r="F347" s="427"/>
      <c r="G347" s="328"/>
      <c r="I347" s="429"/>
      <c r="J347" s="429"/>
      <c r="K347" s="429"/>
      <c r="L347" s="429"/>
      <c r="M347" s="429"/>
      <c r="N347" s="429"/>
      <c r="O347" s="429"/>
      <c r="P347" s="429"/>
      <c r="Q347" s="429"/>
      <c r="R347" s="429"/>
      <c r="S347" s="429"/>
      <c r="T347" s="429"/>
      <c r="U347" s="429"/>
      <c r="V347" s="429"/>
      <c r="W347" s="429"/>
      <c r="X347" s="429"/>
      <c r="Y347" s="429"/>
      <c r="Z347" s="429"/>
      <c r="AA347" s="429"/>
      <c r="AB347" s="429"/>
      <c r="AC347" s="429"/>
      <c r="AD347" s="429"/>
      <c r="AE347" s="429"/>
      <c r="AF347" s="429"/>
      <c r="AG347" s="429"/>
      <c r="AH347" s="429"/>
      <c r="AI347" s="429"/>
      <c r="AJ347" s="429"/>
      <c r="AK347" s="429"/>
      <c r="AL347" s="429"/>
      <c r="AM347" s="429"/>
      <c r="AN347" s="429"/>
      <c r="AO347" s="429"/>
      <c r="AP347" s="429"/>
      <c r="AQ347" s="429"/>
      <c r="AR347" s="429"/>
      <c r="AS347" s="429"/>
      <c r="AT347" s="429"/>
      <c r="AU347" s="429"/>
      <c r="AV347" s="429"/>
      <c r="AW347" s="429"/>
      <c r="AX347" s="429"/>
      <c r="AY347" s="429"/>
      <c r="AZ347" s="429"/>
    </row>
    <row r="348" spans="1:52" x14ac:dyDescent="0.25">
      <c r="A348" s="422"/>
      <c r="B348" s="281"/>
      <c r="C348" s="281"/>
      <c r="D348" s="281"/>
      <c r="E348" s="180" t="str">
        <f>StockValueC!$E$31</f>
        <v>Grams to metric ton conversion</v>
      </c>
      <c r="F348" s="432">
        <f>StockValueC!$H$31</f>
        <v>9.9999999999999995E-7</v>
      </c>
      <c r="G348" s="180" t="str">
        <f>StockValueC!$G$31</f>
        <v>Factor</v>
      </c>
      <c r="I348" s="429"/>
      <c r="J348" s="429"/>
      <c r="K348" s="429"/>
      <c r="L348" s="429"/>
      <c r="M348" s="429"/>
      <c r="N348" s="429"/>
      <c r="O348" s="429"/>
      <c r="P348" s="429"/>
      <c r="Q348" s="429"/>
      <c r="R348" s="429"/>
      <c r="S348" s="429"/>
      <c r="T348" s="429"/>
      <c r="U348" s="429"/>
      <c r="V348" s="429"/>
      <c r="W348" s="429"/>
      <c r="X348" s="429"/>
      <c r="Y348" s="429"/>
      <c r="Z348" s="429"/>
      <c r="AA348" s="429"/>
      <c r="AB348" s="429"/>
      <c r="AC348" s="429"/>
      <c r="AD348" s="429"/>
      <c r="AE348" s="429"/>
      <c r="AF348" s="429"/>
      <c r="AG348" s="429"/>
      <c r="AH348" s="429"/>
      <c r="AI348" s="429"/>
      <c r="AJ348" s="429"/>
      <c r="AK348" s="429"/>
      <c r="AL348" s="429"/>
      <c r="AM348" s="429"/>
      <c r="AN348" s="429"/>
      <c r="AO348" s="429"/>
      <c r="AP348" s="429"/>
      <c r="AQ348" s="429"/>
      <c r="AR348" s="429"/>
      <c r="AS348" s="429"/>
      <c r="AT348" s="429"/>
      <c r="AU348" s="429"/>
      <c r="AV348" s="429"/>
      <c r="AW348" s="429"/>
      <c r="AX348" s="429"/>
      <c r="AY348" s="429"/>
      <c r="AZ348" s="429"/>
    </row>
    <row r="349" spans="1:52" x14ac:dyDescent="0.25">
      <c r="A349" s="422"/>
      <c r="B349" s="281"/>
      <c r="C349" s="281"/>
      <c r="D349" s="281"/>
      <c r="E349" s="180"/>
      <c r="F349" s="427"/>
      <c r="G349" s="328"/>
      <c r="I349" s="429"/>
      <c r="J349" s="429"/>
      <c r="K349" s="429"/>
      <c r="L349" s="429"/>
      <c r="M349" s="429"/>
      <c r="N349" s="429"/>
      <c r="O349" s="429"/>
      <c r="P349" s="429"/>
      <c r="Q349" s="429"/>
      <c r="R349" s="429"/>
      <c r="S349" s="429"/>
      <c r="T349" s="429"/>
      <c r="U349" s="429"/>
      <c r="V349" s="429"/>
      <c r="W349" s="429"/>
      <c r="X349" s="429"/>
      <c r="Y349" s="429"/>
      <c r="Z349" s="429"/>
      <c r="AA349" s="429"/>
      <c r="AB349" s="429"/>
      <c r="AC349" s="429"/>
      <c r="AD349" s="429"/>
      <c r="AE349" s="429"/>
      <c r="AF349" s="429"/>
      <c r="AG349" s="429"/>
      <c r="AH349" s="429"/>
      <c r="AI349" s="429"/>
      <c r="AJ349" s="429"/>
      <c r="AK349" s="429"/>
      <c r="AL349" s="429"/>
      <c r="AM349" s="429"/>
      <c r="AN349" s="429"/>
      <c r="AO349" s="429"/>
      <c r="AP349" s="429"/>
      <c r="AQ349" s="429"/>
      <c r="AR349" s="429"/>
      <c r="AS349" s="429"/>
      <c r="AT349" s="429"/>
      <c r="AU349" s="429"/>
      <c r="AV349" s="429"/>
      <c r="AW349" s="429"/>
      <c r="AX349" s="429"/>
      <c r="AY349" s="429"/>
      <c r="AZ349" s="429"/>
    </row>
    <row r="350" spans="1:52" x14ac:dyDescent="0.25">
      <c r="A350" s="339"/>
      <c r="B350" s="199"/>
      <c r="C350" s="199"/>
      <c r="D350" s="199"/>
      <c r="E350" t="str">
        <f>E$346</f>
        <v>No Build - Auto - CO2 Emissions</v>
      </c>
      <c r="F350" s="214" t="s">
        <v>827</v>
      </c>
      <c r="G350" s="433" t="s">
        <v>1096</v>
      </c>
      <c r="H350" s="434">
        <f>SUM(I350:AZ350)</f>
        <v>0</v>
      </c>
      <c r="I350" s="435">
        <f t="shared" ref="I350:P350" si="19">I346*$F348*I$8</f>
        <v>0</v>
      </c>
      <c r="J350" s="435">
        <f t="shared" si="19"/>
        <v>0</v>
      </c>
      <c r="K350" s="435">
        <f t="shared" si="19"/>
        <v>0</v>
      </c>
      <c r="L350" s="435">
        <f t="shared" si="19"/>
        <v>0</v>
      </c>
      <c r="M350" s="435">
        <f t="shared" si="19"/>
        <v>0</v>
      </c>
      <c r="N350" s="435">
        <f t="shared" si="19"/>
        <v>0</v>
      </c>
      <c r="O350" s="435">
        <f t="shared" si="19"/>
        <v>0</v>
      </c>
      <c r="P350" s="435">
        <f t="shared" si="19"/>
        <v>0</v>
      </c>
      <c r="Q350" s="435">
        <f>Q346*$F348*Q$8</f>
        <v>0</v>
      </c>
      <c r="R350" s="435">
        <f t="shared" ref="R350:AZ350" si="20">R346*$F348*R$8</f>
        <v>0</v>
      </c>
      <c r="S350" s="435">
        <f t="shared" si="20"/>
        <v>0</v>
      </c>
      <c r="T350" s="435">
        <f t="shared" si="20"/>
        <v>0</v>
      </c>
      <c r="U350" s="435">
        <f t="shared" si="20"/>
        <v>0</v>
      </c>
      <c r="V350" s="435">
        <f t="shared" si="20"/>
        <v>0</v>
      </c>
      <c r="W350" s="435">
        <f t="shared" si="20"/>
        <v>0</v>
      </c>
      <c r="X350" s="435">
        <f t="shared" si="20"/>
        <v>0</v>
      </c>
      <c r="Y350" s="435">
        <f t="shared" si="20"/>
        <v>0</v>
      </c>
      <c r="Z350" s="435">
        <f t="shared" si="20"/>
        <v>0</v>
      </c>
      <c r="AA350" s="435">
        <f t="shared" si="20"/>
        <v>0</v>
      </c>
      <c r="AB350" s="435">
        <f t="shared" si="20"/>
        <v>0</v>
      </c>
      <c r="AC350" s="435">
        <f t="shared" si="20"/>
        <v>0</v>
      </c>
      <c r="AD350" s="435">
        <f t="shared" si="20"/>
        <v>0</v>
      </c>
      <c r="AE350" s="435">
        <f t="shared" si="20"/>
        <v>0</v>
      </c>
      <c r="AF350" s="435">
        <f t="shared" si="20"/>
        <v>0</v>
      </c>
      <c r="AG350" s="435">
        <f t="shared" si="20"/>
        <v>0</v>
      </c>
      <c r="AH350" s="435">
        <f t="shared" si="20"/>
        <v>0</v>
      </c>
      <c r="AI350" s="435">
        <f t="shared" si="20"/>
        <v>0</v>
      </c>
      <c r="AJ350" s="435">
        <f t="shared" si="20"/>
        <v>0</v>
      </c>
      <c r="AK350" s="435">
        <f t="shared" si="20"/>
        <v>0</v>
      </c>
      <c r="AL350" s="435">
        <f t="shared" si="20"/>
        <v>0</v>
      </c>
      <c r="AM350" s="435">
        <f t="shared" si="20"/>
        <v>0</v>
      </c>
      <c r="AN350" s="435">
        <f t="shared" si="20"/>
        <v>0</v>
      </c>
      <c r="AO350" s="435">
        <f t="shared" si="20"/>
        <v>0</v>
      </c>
      <c r="AP350" s="435">
        <f t="shared" si="20"/>
        <v>0</v>
      </c>
      <c r="AQ350" s="435">
        <f t="shared" si="20"/>
        <v>0</v>
      </c>
      <c r="AR350" s="435">
        <f t="shared" si="20"/>
        <v>0</v>
      </c>
      <c r="AS350" s="435">
        <f t="shared" si="20"/>
        <v>0</v>
      </c>
      <c r="AT350" s="435">
        <f t="shared" si="20"/>
        <v>0</v>
      </c>
      <c r="AU350" s="435">
        <f t="shared" si="20"/>
        <v>0</v>
      </c>
      <c r="AV350" s="435">
        <f t="shared" si="20"/>
        <v>0</v>
      </c>
      <c r="AW350" s="435">
        <f t="shared" si="20"/>
        <v>0</v>
      </c>
      <c r="AX350" s="435">
        <f t="shared" si="20"/>
        <v>0</v>
      </c>
      <c r="AY350" s="435">
        <f t="shared" si="20"/>
        <v>0</v>
      </c>
      <c r="AZ350" s="435">
        <f t="shared" si="20"/>
        <v>0</v>
      </c>
    </row>
    <row r="351" spans="1:52" x14ac:dyDescent="0.25">
      <c r="A351" s="422"/>
      <c r="B351" s="281"/>
      <c r="C351" s="281"/>
      <c r="D351" s="281"/>
      <c r="E351" s="180"/>
      <c r="F351" s="427"/>
      <c r="G351" s="328"/>
      <c r="I351" s="429"/>
      <c r="J351" s="429"/>
      <c r="K351" s="429"/>
      <c r="L351" s="429"/>
      <c r="M351" s="429"/>
      <c r="N351" s="429"/>
      <c r="O351" s="429"/>
      <c r="P351" s="429"/>
      <c r="Q351" s="429"/>
      <c r="R351" s="429"/>
      <c r="S351" s="429"/>
      <c r="T351" s="429"/>
      <c r="U351" s="429"/>
      <c r="V351" s="429"/>
      <c r="W351" s="429"/>
      <c r="X351" s="429"/>
      <c r="Y351" s="429"/>
      <c r="Z351" s="429"/>
      <c r="AA351" s="429"/>
      <c r="AB351" s="429"/>
      <c r="AC351" s="429"/>
      <c r="AD351" s="429"/>
      <c r="AE351" s="429"/>
      <c r="AF351" s="429"/>
      <c r="AG351" s="429"/>
      <c r="AH351" s="429"/>
      <c r="AI351" s="429"/>
      <c r="AJ351" s="429"/>
      <c r="AK351" s="429"/>
      <c r="AL351" s="429"/>
      <c r="AM351" s="429"/>
      <c r="AN351" s="429"/>
      <c r="AO351" s="429"/>
      <c r="AP351" s="429"/>
      <c r="AQ351" s="429"/>
      <c r="AR351" s="429"/>
      <c r="AS351" s="429"/>
      <c r="AT351" s="429"/>
      <c r="AU351" s="429"/>
      <c r="AV351" s="429"/>
      <c r="AW351" s="429"/>
      <c r="AX351" s="429"/>
      <c r="AY351" s="429"/>
      <c r="AZ351" s="429"/>
    </row>
    <row r="352" spans="1:52" x14ac:dyDescent="0.25">
      <c r="A352" s="422"/>
      <c r="B352" s="281"/>
      <c r="C352" s="281"/>
      <c r="D352" s="431" t="s">
        <v>1097</v>
      </c>
      <c r="E352" s="180"/>
      <c r="F352" s="427"/>
      <c r="G352" s="328"/>
      <c r="I352" s="429"/>
      <c r="J352" s="429"/>
      <c r="K352" s="429"/>
      <c r="L352" s="429"/>
      <c r="M352" s="429"/>
      <c r="N352" s="429"/>
      <c r="O352" s="429"/>
      <c r="P352" s="429"/>
      <c r="Q352" s="429"/>
      <c r="R352" s="429"/>
      <c r="S352" s="429"/>
      <c r="T352" s="429"/>
      <c r="U352" s="429"/>
      <c r="V352" s="429"/>
      <c r="W352" s="429"/>
      <c r="X352" s="429"/>
      <c r="Y352" s="429"/>
      <c r="Z352" s="429"/>
      <c r="AA352" s="429"/>
      <c r="AB352" s="429"/>
      <c r="AC352" s="429"/>
      <c r="AD352" s="429"/>
      <c r="AE352" s="429"/>
      <c r="AF352" s="429"/>
      <c r="AG352" s="429"/>
      <c r="AH352" s="429"/>
      <c r="AI352" s="429"/>
      <c r="AJ352" s="429"/>
      <c r="AK352" s="429"/>
      <c r="AL352" s="429"/>
      <c r="AM352" s="429"/>
      <c r="AN352" s="429"/>
      <c r="AO352" s="429"/>
      <c r="AP352" s="429"/>
      <c r="AQ352" s="429"/>
      <c r="AR352" s="429"/>
      <c r="AS352" s="429"/>
      <c r="AT352" s="429"/>
      <c r="AU352" s="429"/>
      <c r="AV352" s="429"/>
      <c r="AW352" s="429"/>
      <c r="AX352" s="429"/>
      <c r="AY352" s="429"/>
      <c r="AZ352" s="429"/>
    </row>
    <row r="353" spans="1:52" x14ac:dyDescent="0.25">
      <c r="A353" s="422"/>
      <c r="B353" s="281"/>
      <c r="C353" s="281"/>
      <c r="D353" s="281"/>
      <c r="E353" s="180"/>
      <c r="F353" s="427"/>
      <c r="G353" s="328"/>
      <c r="I353" s="429"/>
      <c r="J353" s="429"/>
      <c r="K353" s="429"/>
      <c r="L353" s="429"/>
      <c r="M353" s="429"/>
      <c r="N353" s="429"/>
      <c r="O353" s="429"/>
      <c r="P353" s="429"/>
      <c r="Q353" s="429"/>
      <c r="R353" s="429"/>
      <c r="S353" s="429"/>
      <c r="T353" s="429"/>
      <c r="U353" s="429"/>
      <c r="V353" s="429"/>
      <c r="W353" s="429"/>
      <c r="X353" s="429"/>
      <c r="Y353" s="429"/>
      <c r="Z353" s="429"/>
      <c r="AA353" s="429"/>
      <c r="AB353" s="429"/>
      <c r="AC353" s="429"/>
      <c r="AD353" s="429"/>
      <c r="AE353" s="429"/>
      <c r="AF353" s="429"/>
      <c r="AG353" s="429"/>
      <c r="AH353" s="429"/>
      <c r="AI353" s="429"/>
      <c r="AJ353" s="429"/>
      <c r="AK353" s="429"/>
      <c r="AL353" s="429"/>
      <c r="AM353" s="429"/>
      <c r="AN353" s="429"/>
      <c r="AO353" s="429"/>
      <c r="AP353" s="429"/>
      <c r="AQ353" s="429"/>
      <c r="AR353" s="429"/>
      <c r="AS353" s="429"/>
      <c r="AT353" s="429"/>
      <c r="AU353" s="429"/>
      <c r="AV353" s="429"/>
      <c r="AW353" s="429"/>
      <c r="AX353" s="429"/>
      <c r="AY353" s="429"/>
      <c r="AZ353" s="429"/>
    </row>
    <row r="354" spans="1:52" x14ac:dyDescent="0.25">
      <c r="A354" s="422"/>
      <c r="B354" s="281"/>
      <c r="C354" s="281"/>
      <c r="D354" s="281"/>
      <c r="E354" t="str">
        <f>E$346</f>
        <v>No Build - Auto - CO2 Emissions</v>
      </c>
      <c r="F354" s="428" t="s">
        <v>827</v>
      </c>
      <c r="G354" s="225" t="s">
        <v>661</v>
      </c>
      <c r="I354" s="416">
        <f>INDEX($I$276:$AZ$342,MATCH(I$14,$E$276:$E$342,0),I$1)</f>
        <v>0</v>
      </c>
      <c r="J354" s="416">
        <f t="shared" ref="J354:AZ354" si="21">INDEX($I$276:$AZ$342,MATCH(J$14,$E$276:$E$342,0),J$1)</f>
        <v>0</v>
      </c>
      <c r="K354" s="416">
        <f t="shared" si="21"/>
        <v>695.33797518608901</v>
      </c>
      <c r="L354" s="416">
        <f t="shared" si="21"/>
        <v>671.35681377102321</v>
      </c>
      <c r="M354" s="416">
        <f t="shared" si="21"/>
        <v>648.20272656064401</v>
      </c>
      <c r="N354" s="416">
        <f t="shared" si="21"/>
        <v>625.84718900902897</v>
      </c>
      <c r="O354" s="416">
        <f t="shared" si="21"/>
        <v>604.26266033896161</v>
      </c>
      <c r="P354" s="416">
        <f t="shared" si="21"/>
        <v>583.4225496132276</v>
      </c>
      <c r="Q354" s="416">
        <f t="shared" si="21"/>
        <v>563.30118297606145</v>
      </c>
      <c r="R354" s="416">
        <f t="shared" si="21"/>
        <v>543.8737720243854</v>
      </c>
      <c r="S354" s="416">
        <f t="shared" si="21"/>
        <v>525.11638326987793</v>
      </c>
      <c r="T354" s="416">
        <f t="shared" si="21"/>
        <v>507.00590865424897</v>
      </c>
      <c r="U354" s="416">
        <f t="shared" si="21"/>
        <v>489.52003708139875</v>
      </c>
      <c r="V354" s="416">
        <f t="shared" si="21"/>
        <v>472.63722693139027</v>
      </c>
      <c r="W354" s="416">
        <f t="shared" si="21"/>
        <v>456.33667952237323</v>
      </c>
      <c r="X354" s="416">
        <f t="shared" si="21"/>
        <v>440.59831348776618</v>
      </c>
      <c r="Y354" s="416">
        <f t="shared" si="21"/>
        <v>425.40274003713137</v>
      </c>
      <c r="Z354" s="416">
        <f t="shared" si="21"/>
        <v>410.21672081142646</v>
      </c>
      <c r="AA354" s="416">
        <f t="shared" si="21"/>
        <v>395.04060116535823</v>
      </c>
      <c r="AB354" s="416">
        <f t="shared" si="21"/>
        <v>379.87475278038301</v>
      </c>
      <c r="AC354" s="416">
        <f t="shared" si="21"/>
        <v>364.71957682572162</v>
      </c>
      <c r="AD354" s="416">
        <f t="shared" si="21"/>
        <v>349.57550765093765</v>
      </c>
      <c r="AE354" s="416">
        <f t="shared" si="21"/>
        <v>334.44301712759687</v>
      </c>
      <c r="AF354" s="416">
        <f t="shared" si="21"/>
        <v>319.32261979037133</v>
      </c>
      <c r="AG354" s="416">
        <f t="shared" si="21"/>
        <v>304.21487897209545</v>
      </c>
      <c r="AH354" s="416">
        <f t="shared" si="21"/>
        <v>289.12041418742859</v>
      </c>
      <c r="AI354" s="416">
        <f t="shared" si="21"/>
        <v>274.03991010295567</v>
      </c>
      <c r="AJ354" s="416">
        <f t="shared" si="21"/>
        <v>258.97412754848455</v>
      </c>
      <c r="AK354" s="416">
        <f t="shared" si="21"/>
        <v>243.923917191691</v>
      </c>
      <c r="AL354" s="416">
        <f t="shared" si="21"/>
        <v>228.89023674278968</v>
      </c>
      <c r="AM354" s="416">
        <f t="shared" si="21"/>
        <v>561.89525630222602</v>
      </c>
      <c r="AN354" s="416">
        <f t="shared" si="21"/>
        <v>561.89525630222602</v>
      </c>
      <c r="AO354" s="416">
        <f t="shared" si="21"/>
        <v>561.89525630222602</v>
      </c>
      <c r="AP354" s="416">
        <f t="shared" si="21"/>
        <v>561.89525630222602</v>
      </c>
      <c r="AQ354" s="416">
        <f t="shared" si="21"/>
        <v>561.89525630222602</v>
      </c>
      <c r="AR354" s="416">
        <f t="shared" si="21"/>
        <v>561.89525630222602</v>
      </c>
      <c r="AS354" s="416">
        <f t="shared" si="21"/>
        <v>561.89525630222602</v>
      </c>
      <c r="AT354" s="416">
        <f t="shared" si="21"/>
        <v>561.89525630222602</v>
      </c>
      <c r="AU354" s="416">
        <f t="shared" si="21"/>
        <v>561.89525630222602</v>
      </c>
      <c r="AV354" s="416">
        <f t="shared" si="21"/>
        <v>561.89525630222602</v>
      </c>
      <c r="AW354" s="416">
        <f t="shared" si="21"/>
        <v>561.89525630222602</v>
      </c>
      <c r="AX354" s="416">
        <f t="shared" si="21"/>
        <v>561.89525630222602</v>
      </c>
      <c r="AY354" s="416">
        <f t="shared" si="21"/>
        <v>561.89525630222602</v>
      </c>
      <c r="AZ354" s="416">
        <f t="shared" si="21"/>
        <v>561.89525630222602</v>
      </c>
    </row>
    <row r="355" spans="1:52" x14ac:dyDescent="0.25">
      <c r="A355" s="422"/>
      <c r="B355" s="281"/>
      <c r="C355" s="281"/>
      <c r="D355" s="281"/>
      <c r="E355" s="180"/>
      <c r="F355" s="427"/>
      <c r="G355" s="328"/>
      <c r="I355" s="429"/>
      <c r="J355" s="429"/>
      <c r="K355" s="429"/>
      <c r="L355" s="429"/>
      <c r="M355" s="429"/>
      <c r="N355" s="429"/>
      <c r="O355" s="429"/>
      <c r="P355" s="429"/>
      <c r="Q355" s="429"/>
      <c r="R355" s="429"/>
      <c r="S355" s="429"/>
      <c r="T355" s="429"/>
      <c r="U355" s="429"/>
      <c r="V355" s="429"/>
      <c r="W355" s="429"/>
      <c r="X355" s="429"/>
      <c r="Y355" s="429"/>
      <c r="Z355" s="429"/>
      <c r="AA355" s="429"/>
      <c r="AB355" s="429"/>
      <c r="AC355" s="429"/>
      <c r="AD355" s="429"/>
      <c r="AE355" s="429"/>
      <c r="AF355" s="429"/>
      <c r="AG355" s="429"/>
      <c r="AH355" s="429"/>
      <c r="AI355" s="429"/>
      <c r="AJ355" s="429"/>
      <c r="AK355" s="429"/>
      <c r="AL355" s="429"/>
      <c r="AM355" s="429"/>
      <c r="AN355" s="429"/>
      <c r="AO355" s="429"/>
      <c r="AP355" s="429"/>
      <c r="AQ355" s="429"/>
      <c r="AR355" s="429"/>
      <c r="AS355" s="429"/>
      <c r="AT355" s="429"/>
      <c r="AU355" s="429"/>
      <c r="AV355" s="429"/>
      <c r="AW355" s="429"/>
      <c r="AX355" s="429"/>
      <c r="AY355" s="429"/>
      <c r="AZ355" s="429"/>
    </row>
    <row r="356" spans="1:52" x14ac:dyDescent="0.25">
      <c r="A356" s="422"/>
      <c r="B356" s="281"/>
      <c r="C356" s="281"/>
      <c r="D356" s="281"/>
      <c r="E356" s="180" t="str">
        <f>StockValueC!$E$31</f>
        <v>Grams to metric ton conversion</v>
      </c>
      <c r="F356" s="432">
        <f>StockValueC!$H$31</f>
        <v>9.9999999999999995E-7</v>
      </c>
      <c r="G356" s="180" t="str">
        <f>StockValueC!$G$31</f>
        <v>Factor</v>
      </c>
      <c r="I356" s="429"/>
      <c r="J356" s="429"/>
      <c r="K356" s="429"/>
      <c r="L356" s="429"/>
      <c r="M356" s="429"/>
      <c r="N356" s="429"/>
      <c r="O356" s="429"/>
      <c r="P356" s="429"/>
      <c r="Q356" s="429"/>
      <c r="R356" s="429"/>
      <c r="S356" s="429"/>
      <c r="T356" s="429"/>
      <c r="U356" s="429"/>
      <c r="V356" s="429"/>
      <c r="W356" s="429"/>
      <c r="X356" s="429"/>
      <c r="Y356" s="429"/>
      <c r="Z356" s="429"/>
      <c r="AA356" s="429"/>
      <c r="AB356" s="429"/>
      <c r="AC356" s="429"/>
      <c r="AD356" s="429"/>
      <c r="AE356" s="429"/>
      <c r="AF356" s="429"/>
      <c r="AG356" s="429"/>
      <c r="AH356" s="429"/>
      <c r="AI356" s="429"/>
      <c r="AJ356" s="429"/>
      <c r="AK356" s="429"/>
      <c r="AL356" s="429"/>
      <c r="AM356" s="429"/>
      <c r="AN356" s="429"/>
      <c r="AO356" s="429"/>
      <c r="AP356" s="429"/>
      <c r="AQ356" s="429"/>
      <c r="AR356" s="429"/>
      <c r="AS356" s="429"/>
      <c r="AT356" s="429"/>
      <c r="AU356" s="429"/>
      <c r="AV356" s="429"/>
      <c r="AW356" s="429"/>
      <c r="AX356" s="429"/>
      <c r="AY356" s="429"/>
      <c r="AZ356" s="429"/>
    </row>
    <row r="357" spans="1:52" x14ac:dyDescent="0.25">
      <c r="A357" s="422"/>
      <c r="B357" s="281"/>
      <c r="C357" s="281"/>
      <c r="D357" s="281"/>
      <c r="E357" s="180"/>
      <c r="F357" s="427"/>
      <c r="G357" s="328"/>
      <c r="I357" s="429"/>
      <c r="J357" s="429"/>
      <c r="K357" s="429"/>
      <c r="L357" s="429"/>
      <c r="M357" s="429"/>
      <c r="N357" s="429"/>
      <c r="O357" s="429"/>
      <c r="P357" s="429"/>
      <c r="Q357" s="429"/>
      <c r="R357" s="429"/>
      <c r="S357" s="429"/>
      <c r="T357" s="429"/>
      <c r="U357" s="429"/>
      <c r="V357" s="429"/>
      <c r="W357" s="429"/>
      <c r="X357" s="429"/>
      <c r="Y357" s="429"/>
      <c r="Z357" s="429"/>
      <c r="AA357" s="429"/>
      <c r="AB357" s="429"/>
      <c r="AC357" s="429"/>
      <c r="AD357" s="429"/>
      <c r="AE357" s="429"/>
      <c r="AF357" s="429"/>
      <c r="AG357" s="429"/>
      <c r="AH357" s="429"/>
      <c r="AI357" s="429"/>
      <c r="AJ357" s="429"/>
      <c r="AK357" s="429"/>
      <c r="AL357" s="429"/>
      <c r="AM357" s="429"/>
      <c r="AN357" s="429"/>
      <c r="AO357" s="429"/>
      <c r="AP357" s="429"/>
      <c r="AQ357" s="429"/>
      <c r="AR357" s="429"/>
      <c r="AS357" s="429"/>
      <c r="AT357" s="429"/>
      <c r="AU357" s="429"/>
      <c r="AV357" s="429"/>
      <c r="AW357" s="429"/>
      <c r="AX357" s="429"/>
      <c r="AY357" s="429"/>
      <c r="AZ357" s="429"/>
    </row>
    <row r="358" spans="1:52" x14ac:dyDescent="0.25">
      <c r="A358" s="422"/>
      <c r="B358" s="281"/>
      <c r="C358" s="281"/>
      <c r="D358" s="281"/>
      <c r="E358" t="str">
        <f>E$346</f>
        <v>No Build - Auto - CO2 Emissions</v>
      </c>
      <c r="F358" s="214" t="s">
        <v>827</v>
      </c>
      <c r="G358" s="433" t="s">
        <v>1096</v>
      </c>
      <c r="H358" s="434">
        <f>SUM(I358:AZ358)</f>
        <v>0</v>
      </c>
      <c r="I358" s="435">
        <f t="shared" ref="I358:P358" si="22">I354*$F356*I$12</f>
        <v>0</v>
      </c>
      <c r="J358" s="435">
        <f t="shared" si="22"/>
        <v>0</v>
      </c>
      <c r="K358" s="435">
        <f t="shared" si="22"/>
        <v>0</v>
      </c>
      <c r="L358" s="435">
        <f t="shared" si="22"/>
        <v>0</v>
      </c>
      <c r="M358" s="435">
        <f t="shared" si="22"/>
        <v>0</v>
      </c>
      <c r="N358" s="435">
        <f t="shared" si="22"/>
        <v>0</v>
      </c>
      <c r="O358" s="435">
        <f t="shared" si="22"/>
        <v>0</v>
      </c>
      <c r="P358" s="435">
        <f t="shared" si="22"/>
        <v>0</v>
      </c>
      <c r="Q358" s="435">
        <f>Q354*$F356*Q$12</f>
        <v>0</v>
      </c>
      <c r="R358" s="435">
        <f t="shared" ref="R358:AZ358" si="23">R354*$F356*R$12</f>
        <v>0</v>
      </c>
      <c r="S358" s="435">
        <f t="shared" si="23"/>
        <v>0</v>
      </c>
      <c r="T358" s="435">
        <f t="shared" si="23"/>
        <v>0</v>
      </c>
      <c r="U358" s="435">
        <f t="shared" si="23"/>
        <v>0</v>
      </c>
      <c r="V358" s="435">
        <f t="shared" si="23"/>
        <v>0</v>
      </c>
      <c r="W358" s="435">
        <f t="shared" si="23"/>
        <v>0</v>
      </c>
      <c r="X358" s="435">
        <f t="shared" si="23"/>
        <v>0</v>
      </c>
      <c r="Y358" s="435">
        <f t="shared" si="23"/>
        <v>0</v>
      </c>
      <c r="Z358" s="435">
        <f t="shared" si="23"/>
        <v>0</v>
      </c>
      <c r="AA358" s="435">
        <f t="shared" si="23"/>
        <v>0</v>
      </c>
      <c r="AB358" s="435">
        <f t="shared" si="23"/>
        <v>0</v>
      </c>
      <c r="AC358" s="435">
        <f t="shared" si="23"/>
        <v>0</v>
      </c>
      <c r="AD358" s="435">
        <f t="shared" si="23"/>
        <v>0</v>
      </c>
      <c r="AE358" s="435">
        <f t="shared" si="23"/>
        <v>0</v>
      </c>
      <c r="AF358" s="435">
        <f t="shared" si="23"/>
        <v>0</v>
      </c>
      <c r="AG358" s="435">
        <f t="shared" si="23"/>
        <v>0</v>
      </c>
      <c r="AH358" s="435">
        <f t="shared" si="23"/>
        <v>0</v>
      </c>
      <c r="AI358" s="435">
        <f t="shared" si="23"/>
        <v>0</v>
      </c>
      <c r="AJ358" s="435">
        <f t="shared" si="23"/>
        <v>0</v>
      </c>
      <c r="AK358" s="435">
        <f t="shared" si="23"/>
        <v>0</v>
      </c>
      <c r="AL358" s="435">
        <f t="shared" si="23"/>
        <v>0</v>
      </c>
      <c r="AM358" s="435">
        <f t="shared" si="23"/>
        <v>0</v>
      </c>
      <c r="AN358" s="435">
        <f t="shared" si="23"/>
        <v>0</v>
      </c>
      <c r="AO358" s="435">
        <f t="shared" si="23"/>
        <v>0</v>
      </c>
      <c r="AP358" s="435">
        <f t="shared" si="23"/>
        <v>0</v>
      </c>
      <c r="AQ358" s="435">
        <f t="shared" si="23"/>
        <v>0</v>
      </c>
      <c r="AR358" s="435">
        <f t="shared" si="23"/>
        <v>0</v>
      </c>
      <c r="AS358" s="435">
        <f t="shared" si="23"/>
        <v>0</v>
      </c>
      <c r="AT358" s="435">
        <f t="shared" si="23"/>
        <v>0</v>
      </c>
      <c r="AU358" s="435">
        <f t="shared" si="23"/>
        <v>0</v>
      </c>
      <c r="AV358" s="435">
        <f t="shared" si="23"/>
        <v>0</v>
      </c>
      <c r="AW358" s="435">
        <f t="shared" si="23"/>
        <v>0</v>
      </c>
      <c r="AX358" s="435">
        <f t="shared" si="23"/>
        <v>0</v>
      </c>
      <c r="AY358" s="435">
        <f t="shared" si="23"/>
        <v>0</v>
      </c>
      <c r="AZ358" s="435">
        <f t="shared" si="23"/>
        <v>0</v>
      </c>
    </row>
    <row r="359" spans="1:52" x14ac:dyDescent="0.25">
      <c r="A359" s="422"/>
      <c r="B359" s="281"/>
      <c r="C359" s="281"/>
      <c r="D359" s="281"/>
      <c r="E359" s="172"/>
      <c r="F359" s="214"/>
      <c r="G359" s="433"/>
      <c r="I359" s="435"/>
      <c r="J359" s="435"/>
      <c r="K359" s="435"/>
      <c r="L359" s="435"/>
      <c r="M359" s="435"/>
      <c r="N359" s="435"/>
      <c r="O359" s="435"/>
      <c r="P359" s="435"/>
      <c r="Q359" s="435"/>
      <c r="R359" s="435"/>
      <c r="S359" s="435"/>
      <c r="T359" s="435"/>
      <c r="U359" s="435"/>
      <c r="V359" s="435"/>
      <c r="W359" s="435"/>
      <c r="X359" s="435"/>
      <c r="Y359" s="435"/>
      <c r="Z359" s="435"/>
      <c r="AA359" s="435"/>
      <c r="AB359" s="435"/>
      <c r="AC359" s="435"/>
      <c r="AD359" s="435"/>
      <c r="AE359" s="435"/>
      <c r="AF359" s="435"/>
      <c r="AG359" s="435"/>
      <c r="AH359" s="435"/>
      <c r="AI359" s="435"/>
      <c r="AJ359" s="435"/>
      <c r="AK359" s="435"/>
      <c r="AL359" s="435"/>
      <c r="AM359" s="435"/>
      <c r="AN359" s="435"/>
      <c r="AO359" s="435"/>
      <c r="AP359" s="435"/>
      <c r="AQ359" s="435"/>
      <c r="AR359" s="435"/>
      <c r="AS359" s="435"/>
      <c r="AT359" s="435"/>
      <c r="AU359" s="435"/>
      <c r="AV359" s="435"/>
      <c r="AW359" s="435"/>
      <c r="AX359" s="435"/>
      <c r="AY359" s="435"/>
      <c r="AZ359" s="435"/>
    </row>
    <row r="360" spans="1:52" x14ac:dyDescent="0.25">
      <c r="A360" s="19" t="s">
        <v>730</v>
      </c>
      <c r="E360" s="19"/>
      <c r="F360" s="421"/>
      <c r="G360" s="22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row>
    <row r="361" spans="1:52" x14ac:dyDescent="0.25">
      <c r="A361" s="19"/>
      <c r="E361" s="19"/>
      <c r="F361" s="421"/>
      <c r="G361" s="22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row>
    <row r="362" spans="1:52" x14ac:dyDescent="0.25">
      <c r="A362" s="422"/>
      <c r="B362" s="281"/>
      <c r="C362" s="281"/>
      <c r="D362" s="281"/>
      <c r="E362" s="179" t="str">
        <f>'Intermediate Calcs'!E$23</f>
        <v>No-Build  Annual Vehicle-Miles Traveled</v>
      </c>
      <c r="F362" s="423" t="str">
        <f>'Intermediate Calcs'!F$23</f>
        <v>User Input</v>
      </c>
      <c r="G362" s="424" t="str">
        <f>'Intermediate Calcs'!G$23</f>
        <v>VMT</v>
      </c>
      <c r="H362" s="180"/>
      <c r="I362" s="342">
        <f>'Intermediate Calcs'!I$23</f>
        <v>0</v>
      </c>
      <c r="J362" s="342">
        <f>'Intermediate Calcs'!J$23</f>
        <v>0</v>
      </c>
      <c r="K362" s="342">
        <f>'Intermediate Calcs'!K$23</f>
        <v>0</v>
      </c>
      <c r="L362" s="342">
        <f>'Intermediate Calcs'!L$23</f>
        <v>0</v>
      </c>
      <c r="M362" s="342">
        <f>'Intermediate Calcs'!M$23</f>
        <v>0</v>
      </c>
      <c r="N362" s="342">
        <f>'Intermediate Calcs'!N$23</f>
        <v>0</v>
      </c>
      <c r="O362" s="342">
        <f>'Intermediate Calcs'!O$23</f>
        <v>0</v>
      </c>
      <c r="P362" s="342">
        <f>'Intermediate Calcs'!P$23</f>
        <v>0</v>
      </c>
      <c r="Q362" s="342">
        <f>'Intermediate Calcs'!Q$23</f>
        <v>0</v>
      </c>
      <c r="R362" s="342">
        <f>'Intermediate Calcs'!R$23</f>
        <v>0</v>
      </c>
      <c r="S362" s="342">
        <f>'Intermediate Calcs'!S$23</f>
        <v>0</v>
      </c>
      <c r="T362" s="342">
        <f>'Intermediate Calcs'!T$23</f>
        <v>0</v>
      </c>
      <c r="U362" s="342">
        <f>'Intermediate Calcs'!U$23</f>
        <v>0</v>
      </c>
      <c r="V362" s="342">
        <f>'Intermediate Calcs'!V$23</f>
        <v>0</v>
      </c>
      <c r="W362" s="342">
        <f>'Intermediate Calcs'!W$23</f>
        <v>0</v>
      </c>
      <c r="X362" s="342">
        <f>'Intermediate Calcs'!X$23</f>
        <v>0</v>
      </c>
      <c r="Y362" s="342">
        <f>'Intermediate Calcs'!Y$23</f>
        <v>0</v>
      </c>
      <c r="Z362" s="342">
        <f>'Intermediate Calcs'!Z$23</f>
        <v>0</v>
      </c>
      <c r="AA362" s="342">
        <f>'Intermediate Calcs'!AA$23</f>
        <v>0</v>
      </c>
      <c r="AB362" s="342">
        <f>'Intermediate Calcs'!AB$23</f>
        <v>0</v>
      </c>
      <c r="AC362" s="342">
        <f>'Intermediate Calcs'!AC$23</f>
        <v>0</v>
      </c>
      <c r="AD362" s="342">
        <f>'Intermediate Calcs'!AD$23</f>
        <v>0</v>
      </c>
      <c r="AE362" s="342">
        <f>'Intermediate Calcs'!AE$23</f>
        <v>0</v>
      </c>
      <c r="AF362" s="342">
        <f>'Intermediate Calcs'!AF$23</f>
        <v>0</v>
      </c>
      <c r="AG362" s="342">
        <f>'Intermediate Calcs'!AG$23</f>
        <v>0</v>
      </c>
      <c r="AH362" s="342">
        <f>'Intermediate Calcs'!AH$23</f>
        <v>0</v>
      </c>
      <c r="AI362" s="342">
        <f>'Intermediate Calcs'!AI$23</f>
        <v>0</v>
      </c>
      <c r="AJ362" s="342">
        <f>'Intermediate Calcs'!AJ$23</f>
        <v>0</v>
      </c>
      <c r="AK362" s="342">
        <f>'Intermediate Calcs'!AK$23</f>
        <v>0</v>
      </c>
      <c r="AL362" s="342">
        <f>'Intermediate Calcs'!AL$23</f>
        <v>0</v>
      </c>
      <c r="AM362" s="342">
        <f>'Intermediate Calcs'!AM$23</f>
        <v>0</v>
      </c>
      <c r="AN362" s="342">
        <f>'Intermediate Calcs'!AN$23</f>
        <v>0</v>
      </c>
      <c r="AO362" s="342">
        <f>'Intermediate Calcs'!AO$23</f>
        <v>0</v>
      </c>
      <c r="AP362" s="342">
        <f>'Intermediate Calcs'!AP$23</f>
        <v>0</v>
      </c>
      <c r="AQ362" s="342">
        <f>'Intermediate Calcs'!AQ$23</f>
        <v>0</v>
      </c>
      <c r="AR362" s="342">
        <f>'Intermediate Calcs'!AR$23</f>
        <v>0</v>
      </c>
      <c r="AS362" s="342">
        <f>'Intermediate Calcs'!AS$23</f>
        <v>0</v>
      </c>
      <c r="AT362" s="342">
        <f>'Intermediate Calcs'!AT$23</f>
        <v>0</v>
      </c>
      <c r="AU362" s="342">
        <f>'Intermediate Calcs'!AU$23</f>
        <v>0</v>
      </c>
      <c r="AV362" s="342">
        <f>'Intermediate Calcs'!AV$23</f>
        <v>0</v>
      </c>
      <c r="AW362" s="342">
        <f>'Intermediate Calcs'!AW$23</f>
        <v>0</v>
      </c>
      <c r="AX362" s="342">
        <f>'Intermediate Calcs'!AX$23</f>
        <v>0</v>
      </c>
      <c r="AY362" s="342">
        <f>'Intermediate Calcs'!AY$23</f>
        <v>0</v>
      </c>
      <c r="AZ362" s="342">
        <f>'Intermediate Calcs'!AZ$23</f>
        <v>0</v>
      </c>
    </row>
    <row r="363" spans="1:52" x14ac:dyDescent="0.25">
      <c r="A363" s="422"/>
      <c r="B363" s="281"/>
      <c r="C363" s="281"/>
      <c r="D363" s="281"/>
      <c r="E363" s="179" t="str">
        <f>'Intermediate Calcs'!E$24</f>
        <v>Average Speed</v>
      </c>
      <c r="F363" s="423" t="str">
        <f>'Intermediate Calcs'!F$24</f>
        <v>User Input</v>
      </c>
      <c r="G363" s="424" t="str">
        <f>'Intermediate Calcs'!G$24</f>
        <v>MPH</v>
      </c>
      <c r="I363" s="179">
        <f>'Intermediate Calcs'!I$24</f>
        <v>0</v>
      </c>
      <c r="J363" s="179">
        <f>'Intermediate Calcs'!J$24</f>
        <v>0</v>
      </c>
      <c r="K363" s="179">
        <f>'Intermediate Calcs'!K$24</f>
        <v>0</v>
      </c>
      <c r="L363" s="179">
        <f>'Intermediate Calcs'!L$24</f>
        <v>0</v>
      </c>
      <c r="M363" s="179">
        <f>'Intermediate Calcs'!M$24</f>
        <v>0</v>
      </c>
      <c r="N363" s="179">
        <f>'Intermediate Calcs'!N$24</f>
        <v>0</v>
      </c>
      <c r="O363" s="179">
        <f>'Intermediate Calcs'!O$24</f>
        <v>0</v>
      </c>
      <c r="P363" s="179">
        <f>'Intermediate Calcs'!P$24</f>
        <v>0</v>
      </c>
      <c r="Q363" s="179">
        <f>'Intermediate Calcs'!Q$24</f>
        <v>0</v>
      </c>
      <c r="R363" s="179">
        <f>'Intermediate Calcs'!R$24</f>
        <v>0</v>
      </c>
      <c r="S363" s="179">
        <f>'Intermediate Calcs'!S$24</f>
        <v>0</v>
      </c>
      <c r="T363" s="179">
        <f>'Intermediate Calcs'!T$24</f>
        <v>0</v>
      </c>
      <c r="U363" s="179">
        <f>'Intermediate Calcs'!U$24</f>
        <v>0</v>
      </c>
      <c r="V363" s="179">
        <f>'Intermediate Calcs'!V$24</f>
        <v>0</v>
      </c>
      <c r="W363" s="179">
        <f>'Intermediate Calcs'!W$24</f>
        <v>0</v>
      </c>
      <c r="X363" s="179">
        <f>'Intermediate Calcs'!X$24</f>
        <v>0</v>
      </c>
      <c r="Y363" s="179">
        <f>'Intermediate Calcs'!Y$24</f>
        <v>0</v>
      </c>
      <c r="Z363" s="179">
        <f>'Intermediate Calcs'!Z$24</f>
        <v>0</v>
      </c>
      <c r="AA363" s="179">
        <f>'Intermediate Calcs'!AA$24</f>
        <v>0</v>
      </c>
      <c r="AB363" s="179">
        <f>'Intermediate Calcs'!AB$24</f>
        <v>0</v>
      </c>
      <c r="AC363" s="179">
        <f>'Intermediate Calcs'!AC$24</f>
        <v>0</v>
      </c>
      <c r="AD363" s="179">
        <f>'Intermediate Calcs'!AD$24</f>
        <v>0</v>
      </c>
      <c r="AE363" s="179">
        <f>'Intermediate Calcs'!AE$24</f>
        <v>0</v>
      </c>
      <c r="AF363" s="179">
        <f>'Intermediate Calcs'!AF$24</f>
        <v>0</v>
      </c>
      <c r="AG363" s="179">
        <f>'Intermediate Calcs'!AG$24</f>
        <v>0</v>
      </c>
      <c r="AH363" s="179">
        <f>'Intermediate Calcs'!AH$24</f>
        <v>0</v>
      </c>
      <c r="AI363" s="179">
        <f>'Intermediate Calcs'!AI$24</f>
        <v>0</v>
      </c>
      <c r="AJ363" s="179">
        <f>'Intermediate Calcs'!AJ$24</f>
        <v>0</v>
      </c>
      <c r="AK363" s="179">
        <f>'Intermediate Calcs'!AK$24</f>
        <v>0</v>
      </c>
      <c r="AL363" s="179">
        <f>'Intermediate Calcs'!AL$24</f>
        <v>0</v>
      </c>
      <c r="AM363" s="179">
        <f>'Intermediate Calcs'!AM$24</f>
        <v>0</v>
      </c>
      <c r="AN363" s="179">
        <f>'Intermediate Calcs'!AN$24</f>
        <v>0</v>
      </c>
      <c r="AO363" s="179">
        <f>'Intermediate Calcs'!AO$24</f>
        <v>0</v>
      </c>
      <c r="AP363" s="179">
        <f>'Intermediate Calcs'!AP$24</f>
        <v>0</v>
      </c>
      <c r="AQ363" s="179">
        <f>'Intermediate Calcs'!AQ$24</f>
        <v>0</v>
      </c>
      <c r="AR363" s="179">
        <f>'Intermediate Calcs'!AR$24</f>
        <v>0</v>
      </c>
      <c r="AS363" s="179">
        <f>'Intermediate Calcs'!AS$24</f>
        <v>0</v>
      </c>
      <c r="AT363" s="179">
        <f>'Intermediate Calcs'!AT$24</f>
        <v>0</v>
      </c>
      <c r="AU363" s="179">
        <f>'Intermediate Calcs'!AU$24</f>
        <v>0</v>
      </c>
      <c r="AV363" s="179">
        <f>'Intermediate Calcs'!AV$24</f>
        <v>0</v>
      </c>
      <c r="AW363" s="179">
        <f>'Intermediate Calcs'!AW$24</f>
        <v>0</v>
      </c>
      <c r="AX363" s="179">
        <f>'Intermediate Calcs'!AX$24</f>
        <v>0</v>
      </c>
      <c r="AY363" s="179">
        <f>'Intermediate Calcs'!AY$24</f>
        <v>0</v>
      </c>
      <c r="AZ363" s="179">
        <f>'Intermediate Calcs'!AZ$24</f>
        <v>0</v>
      </c>
    </row>
    <row r="364" spans="1:52" x14ac:dyDescent="0.25">
      <c r="A364" s="339"/>
      <c r="B364" s="199"/>
      <c r="C364" s="199"/>
      <c r="D364" s="199"/>
      <c r="E364" s="184" t="s">
        <v>801</v>
      </c>
      <c r="F364" s="425" t="s">
        <v>797</v>
      </c>
      <c r="G364" s="426" t="s">
        <v>799</v>
      </c>
      <c r="H364" s="172"/>
      <c r="I364" s="184" t="str">
        <f t="shared" ref="I364:AZ364" si="24">IF(I363=0,0&amp;" MPH",IF(I363&lt;=5,5,MROUND(I363,1))&amp;" MPH")</f>
        <v>0 MPH</v>
      </c>
      <c r="J364" s="184" t="str">
        <f t="shared" si="24"/>
        <v>0 MPH</v>
      </c>
      <c r="K364" s="184" t="str">
        <f t="shared" si="24"/>
        <v>0 MPH</v>
      </c>
      <c r="L364" s="184" t="str">
        <f t="shared" si="24"/>
        <v>0 MPH</v>
      </c>
      <c r="M364" s="184" t="str">
        <f t="shared" si="24"/>
        <v>0 MPH</v>
      </c>
      <c r="N364" s="184" t="str">
        <f t="shared" si="24"/>
        <v>0 MPH</v>
      </c>
      <c r="O364" s="184" t="str">
        <f t="shared" si="24"/>
        <v>0 MPH</v>
      </c>
      <c r="P364" s="184" t="str">
        <f t="shared" si="24"/>
        <v>0 MPH</v>
      </c>
      <c r="Q364" s="184" t="str">
        <f t="shared" si="24"/>
        <v>0 MPH</v>
      </c>
      <c r="R364" s="184" t="str">
        <f t="shared" si="24"/>
        <v>0 MPH</v>
      </c>
      <c r="S364" s="184" t="str">
        <f t="shared" si="24"/>
        <v>0 MPH</v>
      </c>
      <c r="T364" s="184" t="str">
        <f t="shared" si="24"/>
        <v>0 MPH</v>
      </c>
      <c r="U364" s="184" t="str">
        <f t="shared" si="24"/>
        <v>0 MPH</v>
      </c>
      <c r="V364" s="184" t="str">
        <f t="shared" si="24"/>
        <v>0 MPH</v>
      </c>
      <c r="W364" s="184" t="str">
        <f t="shared" si="24"/>
        <v>0 MPH</v>
      </c>
      <c r="X364" s="184" t="str">
        <f t="shared" si="24"/>
        <v>0 MPH</v>
      </c>
      <c r="Y364" s="184" t="str">
        <f t="shared" si="24"/>
        <v>0 MPH</v>
      </c>
      <c r="Z364" s="184" t="str">
        <f t="shared" si="24"/>
        <v>0 MPH</v>
      </c>
      <c r="AA364" s="184" t="str">
        <f t="shared" si="24"/>
        <v>0 MPH</v>
      </c>
      <c r="AB364" s="184" t="str">
        <f t="shared" si="24"/>
        <v>0 MPH</v>
      </c>
      <c r="AC364" s="184" t="str">
        <f t="shared" si="24"/>
        <v>0 MPH</v>
      </c>
      <c r="AD364" s="184" t="str">
        <f t="shared" si="24"/>
        <v>0 MPH</v>
      </c>
      <c r="AE364" s="184" t="str">
        <f t="shared" si="24"/>
        <v>0 MPH</v>
      </c>
      <c r="AF364" s="184" t="str">
        <f t="shared" si="24"/>
        <v>0 MPH</v>
      </c>
      <c r="AG364" s="184" t="str">
        <f t="shared" si="24"/>
        <v>0 MPH</v>
      </c>
      <c r="AH364" s="184" t="str">
        <f t="shared" si="24"/>
        <v>0 MPH</v>
      </c>
      <c r="AI364" s="184" t="str">
        <f t="shared" si="24"/>
        <v>0 MPH</v>
      </c>
      <c r="AJ364" s="184" t="str">
        <f t="shared" si="24"/>
        <v>0 MPH</v>
      </c>
      <c r="AK364" s="184" t="str">
        <f t="shared" si="24"/>
        <v>0 MPH</v>
      </c>
      <c r="AL364" s="184" t="str">
        <f t="shared" si="24"/>
        <v>0 MPH</v>
      </c>
      <c r="AM364" s="184" t="str">
        <f t="shared" si="24"/>
        <v>0 MPH</v>
      </c>
      <c r="AN364" s="184" t="str">
        <f t="shared" si="24"/>
        <v>0 MPH</v>
      </c>
      <c r="AO364" s="184" t="str">
        <f t="shared" si="24"/>
        <v>0 MPH</v>
      </c>
      <c r="AP364" s="184" t="str">
        <f t="shared" si="24"/>
        <v>0 MPH</v>
      </c>
      <c r="AQ364" s="184" t="str">
        <f t="shared" si="24"/>
        <v>0 MPH</v>
      </c>
      <c r="AR364" s="184" t="str">
        <f t="shared" si="24"/>
        <v>0 MPH</v>
      </c>
      <c r="AS364" s="184" t="str">
        <f t="shared" si="24"/>
        <v>0 MPH</v>
      </c>
      <c r="AT364" s="184" t="str">
        <f t="shared" si="24"/>
        <v>0 MPH</v>
      </c>
      <c r="AU364" s="184" t="str">
        <f t="shared" si="24"/>
        <v>0 MPH</v>
      </c>
      <c r="AV364" s="184" t="str">
        <f t="shared" si="24"/>
        <v>0 MPH</v>
      </c>
      <c r="AW364" s="184" t="str">
        <f t="shared" si="24"/>
        <v>0 MPH</v>
      </c>
      <c r="AX364" s="184" t="str">
        <f t="shared" si="24"/>
        <v>0 MPH</v>
      </c>
      <c r="AY364" s="184" t="str">
        <f t="shared" si="24"/>
        <v>0 MPH</v>
      </c>
      <c r="AZ364" s="184" t="str">
        <f t="shared" si="24"/>
        <v>0 MPH</v>
      </c>
    </row>
    <row r="365" spans="1:52" x14ac:dyDescent="0.25">
      <c r="A365" s="19"/>
      <c r="E365" s="19"/>
      <c r="F365" s="421"/>
      <c r="G365" s="22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row>
    <row r="366" spans="1:52" x14ac:dyDescent="0.25">
      <c r="A366" s="422"/>
      <c r="B366" s="281"/>
      <c r="C366" s="281"/>
      <c r="D366" s="281"/>
      <c r="E366" s="179" t="str">
        <f>'Intermediate Calcs'!E$26</f>
        <v>Build  Annual Vehicle-Miles Traveled</v>
      </c>
      <c r="F366" s="179" t="str">
        <f>'Intermediate Calcs'!F$26</f>
        <v>User Input</v>
      </c>
      <c r="G366" s="179" t="str">
        <f>'Intermediate Calcs'!G$26</f>
        <v>VMT</v>
      </c>
      <c r="H366" s="179"/>
      <c r="I366" s="179">
        <f>'Intermediate Calcs'!I$26</f>
        <v>0</v>
      </c>
      <c r="J366" s="179">
        <f>'Intermediate Calcs'!J$26</f>
        <v>0</v>
      </c>
      <c r="K366" s="179">
        <f>'Intermediate Calcs'!K$26</f>
        <v>0</v>
      </c>
      <c r="L366" s="179">
        <f>'Intermediate Calcs'!L$26</f>
        <v>0</v>
      </c>
      <c r="M366" s="179">
        <f>'Intermediate Calcs'!M$26</f>
        <v>0</v>
      </c>
      <c r="N366" s="179">
        <f>'Intermediate Calcs'!N$26</f>
        <v>0</v>
      </c>
      <c r="O366" s="179">
        <f>'Intermediate Calcs'!O$26</f>
        <v>0</v>
      </c>
      <c r="P366" s="179">
        <f>'Intermediate Calcs'!P$26</f>
        <v>0</v>
      </c>
      <c r="Q366" s="179">
        <f>'Intermediate Calcs'!Q$26</f>
        <v>0</v>
      </c>
      <c r="R366" s="179">
        <f>'Intermediate Calcs'!R$26</f>
        <v>0</v>
      </c>
      <c r="S366" s="179">
        <f>'Intermediate Calcs'!S$26</f>
        <v>0</v>
      </c>
      <c r="T366" s="179">
        <f>'Intermediate Calcs'!T$26</f>
        <v>0</v>
      </c>
      <c r="U366" s="179">
        <f>'Intermediate Calcs'!U$26</f>
        <v>0</v>
      </c>
      <c r="V366" s="179">
        <f>'Intermediate Calcs'!V$26</f>
        <v>0</v>
      </c>
      <c r="W366" s="179">
        <f>'Intermediate Calcs'!W$26</f>
        <v>0</v>
      </c>
      <c r="X366" s="179">
        <f>'Intermediate Calcs'!X$26</f>
        <v>0</v>
      </c>
      <c r="Y366" s="179">
        <f>'Intermediate Calcs'!Y$26</f>
        <v>0</v>
      </c>
      <c r="Z366" s="179">
        <f>'Intermediate Calcs'!Z$26</f>
        <v>0</v>
      </c>
      <c r="AA366" s="179">
        <f>'Intermediate Calcs'!AA$26</f>
        <v>0</v>
      </c>
      <c r="AB366" s="179">
        <f>'Intermediate Calcs'!AB$26</f>
        <v>0</v>
      </c>
      <c r="AC366" s="179">
        <f>'Intermediate Calcs'!AC$26</f>
        <v>0</v>
      </c>
      <c r="AD366" s="179">
        <f>'Intermediate Calcs'!AD$26</f>
        <v>0</v>
      </c>
      <c r="AE366" s="179">
        <f>'Intermediate Calcs'!AE$26</f>
        <v>0</v>
      </c>
      <c r="AF366" s="179">
        <f>'Intermediate Calcs'!AF$26</f>
        <v>0</v>
      </c>
      <c r="AG366" s="179">
        <f>'Intermediate Calcs'!AG$26</f>
        <v>0</v>
      </c>
      <c r="AH366" s="179">
        <f>'Intermediate Calcs'!AH$26</f>
        <v>0</v>
      </c>
      <c r="AI366" s="179">
        <f>'Intermediate Calcs'!AI$26</f>
        <v>0</v>
      </c>
      <c r="AJ366" s="179">
        <f>'Intermediate Calcs'!AJ$26</f>
        <v>0</v>
      </c>
      <c r="AK366" s="179">
        <f>'Intermediate Calcs'!AK$26</f>
        <v>0</v>
      </c>
      <c r="AL366" s="179">
        <f>'Intermediate Calcs'!AL$26</f>
        <v>0</v>
      </c>
      <c r="AM366" s="179">
        <f>'Intermediate Calcs'!AM$26</f>
        <v>0</v>
      </c>
      <c r="AN366" s="179">
        <f>'Intermediate Calcs'!AN$26</f>
        <v>0</v>
      </c>
      <c r="AO366" s="179">
        <f>'Intermediate Calcs'!AO$26</f>
        <v>0</v>
      </c>
      <c r="AP366" s="179">
        <f>'Intermediate Calcs'!AP$26</f>
        <v>0</v>
      </c>
      <c r="AQ366" s="179">
        <f>'Intermediate Calcs'!AQ$26</f>
        <v>0</v>
      </c>
      <c r="AR366" s="179">
        <f>'Intermediate Calcs'!AR$26</f>
        <v>0</v>
      </c>
      <c r="AS366" s="179">
        <f>'Intermediate Calcs'!AS$26</f>
        <v>0</v>
      </c>
      <c r="AT366" s="179">
        <f>'Intermediate Calcs'!AT$26</f>
        <v>0</v>
      </c>
      <c r="AU366" s="179">
        <f>'Intermediate Calcs'!AU$26</f>
        <v>0</v>
      </c>
      <c r="AV366" s="179">
        <f>'Intermediate Calcs'!AV$26</f>
        <v>0</v>
      </c>
      <c r="AW366" s="179">
        <f>'Intermediate Calcs'!AW$26</f>
        <v>0</v>
      </c>
      <c r="AX366" s="179">
        <f>'Intermediate Calcs'!AX$26</f>
        <v>0</v>
      </c>
      <c r="AY366" s="179">
        <f>'Intermediate Calcs'!AY$26</f>
        <v>0</v>
      </c>
      <c r="AZ366" s="179">
        <f>'Intermediate Calcs'!AZ$26</f>
        <v>0</v>
      </c>
    </row>
    <row r="367" spans="1:52" x14ac:dyDescent="0.25">
      <c r="A367" s="422"/>
      <c r="B367" s="281"/>
      <c r="C367" s="281"/>
      <c r="D367" s="281"/>
      <c r="E367" s="179" t="str">
        <f>'Intermediate Calcs'!E$27</f>
        <v>Average Speed</v>
      </c>
      <c r="F367" s="423" t="str">
        <f>'Intermediate Calcs'!F$27</f>
        <v>User Input</v>
      </c>
      <c r="G367" s="424" t="str">
        <f>'Intermediate Calcs'!G$27</f>
        <v>MPH</v>
      </c>
      <c r="I367" s="179">
        <f>'Intermediate Calcs'!I$27</f>
        <v>0</v>
      </c>
      <c r="J367" s="179">
        <f>'Intermediate Calcs'!J$27</f>
        <v>0</v>
      </c>
      <c r="K367" s="179">
        <f>'Intermediate Calcs'!K$27</f>
        <v>0</v>
      </c>
      <c r="L367" s="179">
        <f>'Intermediate Calcs'!L$27</f>
        <v>0</v>
      </c>
      <c r="M367" s="179">
        <f>'Intermediate Calcs'!M$27</f>
        <v>0</v>
      </c>
      <c r="N367" s="179">
        <f>'Intermediate Calcs'!N$27</f>
        <v>0</v>
      </c>
      <c r="O367" s="179">
        <f>'Intermediate Calcs'!O$27</f>
        <v>0</v>
      </c>
      <c r="P367" s="179">
        <f>'Intermediate Calcs'!P$27</f>
        <v>0</v>
      </c>
      <c r="Q367" s="179">
        <f>'Intermediate Calcs'!Q$27</f>
        <v>0</v>
      </c>
      <c r="R367" s="179">
        <f>'Intermediate Calcs'!R$27</f>
        <v>0</v>
      </c>
      <c r="S367" s="179">
        <f>'Intermediate Calcs'!S$27</f>
        <v>0</v>
      </c>
      <c r="T367" s="179">
        <f>'Intermediate Calcs'!T$27</f>
        <v>0</v>
      </c>
      <c r="U367" s="179">
        <f>'Intermediate Calcs'!U$27</f>
        <v>0</v>
      </c>
      <c r="V367" s="179">
        <f>'Intermediate Calcs'!V$27</f>
        <v>0</v>
      </c>
      <c r="W367" s="179">
        <f>'Intermediate Calcs'!W$27</f>
        <v>0</v>
      </c>
      <c r="X367" s="179">
        <f>'Intermediate Calcs'!X$27</f>
        <v>0</v>
      </c>
      <c r="Y367" s="179">
        <f>'Intermediate Calcs'!Y$27</f>
        <v>0</v>
      </c>
      <c r="Z367" s="179">
        <f>'Intermediate Calcs'!Z$27</f>
        <v>0</v>
      </c>
      <c r="AA367" s="179">
        <f>'Intermediate Calcs'!AA$27</f>
        <v>0</v>
      </c>
      <c r="AB367" s="179">
        <f>'Intermediate Calcs'!AB$27</f>
        <v>0</v>
      </c>
      <c r="AC367" s="179">
        <f>'Intermediate Calcs'!AC$27</f>
        <v>0</v>
      </c>
      <c r="AD367" s="179">
        <f>'Intermediate Calcs'!AD$27</f>
        <v>0</v>
      </c>
      <c r="AE367" s="179">
        <f>'Intermediate Calcs'!AE$27</f>
        <v>0</v>
      </c>
      <c r="AF367" s="179">
        <f>'Intermediate Calcs'!AF$27</f>
        <v>0</v>
      </c>
      <c r="AG367" s="179">
        <f>'Intermediate Calcs'!AG$27</f>
        <v>0</v>
      </c>
      <c r="AH367" s="179">
        <f>'Intermediate Calcs'!AH$27</f>
        <v>0</v>
      </c>
      <c r="AI367" s="179">
        <f>'Intermediate Calcs'!AI$27</f>
        <v>0</v>
      </c>
      <c r="AJ367" s="179">
        <f>'Intermediate Calcs'!AJ$27</f>
        <v>0</v>
      </c>
      <c r="AK367" s="179">
        <f>'Intermediate Calcs'!AK$27</f>
        <v>0</v>
      </c>
      <c r="AL367" s="179">
        <f>'Intermediate Calcs'!AL$27</f>
        <v>0</v>
      </c>
      <c r="AM367" s="179">
        <f>'Intermediate Calcs'!AM$27</f>
        <v>0</v>
      </c>
      <c r="AN367" s="179">
        <f>'Intermediate Calcs'!AN$27</f>
        <v>0</v>
      </c>
      <c r="AO367" s="179">
        <f>'Intermediate Calcs'!AO$27</f>
        <v>0</v>
      </c>
      <c r="AP367" s="179">
        <f>'Intermediate Calcs'!AP$27</f>
        <v>0</v>
      </c>
      <c r="AQ367" s="179">
        <f>'Intermediate Calcs'!AQ$27</f>
        <v>0</v>
      </c>
      <c r="AR367" s="179">
        <f>'Intermediate Calcs'!AR$27</f>
        <v>0</v>
      </c>
      <c r="AS367" s="179">
        <f>'Intermediate Calcs'!AS$27</f>
        <v>0</v>
      </c>
      <c r="AT367" s="179">
        <f>'Intermediate Calcs'!AT$27</f>
        <v>0</v>
      </c>
      <c r="AU367" s="179">
        <f>'Intermediate Calcs'!AU$27</f>
        <v>0</v>
      </c>
      <c r="AV367" s="179">
        <f>'Intermediate Calcs'!AV$27</f>
        <v>0</v>
      </c>
      <c r="AW367" s="179">
        <f>'Intermediate Calcs'!AW$27</f>
        <v>0</v>
      </c>
      <c r="AX367" s="179">
        <f>'Intermediate Calcs'!AX$27</f>
        <v>0</v>
      </c>
      <c r="AY367" s="179">
        <f>'Intermediate Calcs'!AY$27</f>
        <v>0</v>
      </c>
      <c r="AZ367" s="179">
        <f>'Intermediate Calcs'!AZ$27</f>
        <v>0</v>
      </c>
    </row>
    <row r="368" spans="1:52" x14ac:dyDescent="0.25">
      <c r="A368" s="339"/>
      <c r="B368" s="199"/>
      <c r="C368" s="199"/>
      <c r="D368" s="199"/>
      <c r="E368" s="184" t="s">
        <v>801</v>
      </c>
      <c r="F368" s="425" t="s">
        <v>797</v>
      </c>
      <c r="G368" s="426" t="s">
        <v>799</v>
      </c>
      <c r="H368" s="172"/>
      <c r="I368" s="184" t="str">
        <f t="shared" ref="I368:AZ368" si="25">IF(I367=0,0&amp;" MPH",IF(I367&lt;=5,5,MROUND(I367,1))&amp;" MPH")</f>
        <v>0 MPH</v>
      </c>
      <c r="J368" s="184" t="str">
        <f t="shared" si="25"/>
        <v>0 MPH</v>
      </c>
      <c r="K368" s="184" t="str">
        <f>IF(K367=0,0&amp;" MPH",IF(K367&lt;=5,5,MROUND(K367,1))&amp;" MPH")</f>
        <v>0 MPH</v>
      </c>
      <c r="L368" s="184" t="str">
        <f t="shared" si="25"/>
        <v>0 MPH</v>
      </c>
      <c r="M368" s="184" t="str">
        <f t="shared" si="25"/>
        <v>0 MPH</v>
      </c>
      <c r="N368" s="184" t="str">
        <f t="shared" si="25"/>
        <v>0 MPH</v>
      </c>
      <c r="O368" s="184" t="str">
        <f t="shared" si="25"/>
        <v>0 MPH</v>
      </c>
      <c r="P368" s="184" t="str">
        <f t="shared" si="25"/>
        <v>0 MPH</v>
      </c>
      <c r="Q368" s="184" t="str">
        <f t="shared" si="25"/>
        <v>0 MPH</v>
      </c>
      <c r="R368" s="184" t="str">
        <f t="shared" si="25"/>
        <v>0 MPH</v>
      </c>
      <c r="S368" s="184" t="str">
        <f t="shared" si="25"/>
        <v>0 MPH</v>
      </c>
      <c r="T368" s="184" t="str">
        <f t="shared" si="25"/>
        <v>0 MPH</v>
      </c>
      <c r="U368" s="184" t="str">
        <f t="shared" si="25"/>
        <v>0 MPH</v>
      </c>
      <c r="V368" s="184" t="str">
        <f t="shared" si="25"/>
        <v>0 MPH</v>
      </c>
      <c r="W368" s="184" t="str">
        <f t="shared" si="25"/>
        <v>0 MPH</v>
      </c>
      <c r="X368" s="184" t="str">
        <f t="shared" si="25"/>
        <v>0 MPH</v>
      </c>
      <c r="Y368" s="184" t="str">
        <f t="shared" si="25"/>
        <v>0 MPH</v>
      </c>
      <c r="Z368" s="184" t="str">
        <f t="shared" si="25"/>
        <v>0 MPH</v>
      </c>
      <c r="AA368" s="184" t="str">
        <f t="shared" si="25"/>
        <v>0 MPH</v>
      </c>
      <c r="AB368" s="184" t="str">
        <f t="shared" si="25"/>
        <v>0 MPH</v>
      </c>
      <c r="AC368" s="184" t="str">
        <f t="shared" si="25"/>
        <v>0 MPH</v>
      </c>
      <c r="AD368" s="184" t="str">
        <f t="shared" si="25"/>
        <v>0 MPH</v>
      </c>
      <c r="AE368" s="184" t="str">
        <f t="shared" si="25"/>
        <v>0 MPH</v>
      </c>
      <c r="AF368" s="184" t="str">
        <f t="shared" si="25"/>
        <v>0 MPH</v>
      </c>
      <c r="AG368" s="184" t="str">
        <f t="shared" si="25"/>
        <v>0 MPH</v>
      </c>
      <c r="AH368" s="184" t="str">
        <f t="shared" si="25"/>
        <v>0 MPH</v>
      </c>
      <c r="AI368" s="184" t="str">
        <f t="shared" si="25"/>
        <v>0 MPH</v>
      </c>
      <c r="AJ368" s="184" t="str">
        <f t="shared" si="25"/>
        <v>0 MPH</v>
      </c>
      <c r="AK368" s="184" t="str">
        <f t="shared" si="25"/>
        <v>0 MPH</v>
      </c>
      <c r="AL368" s="184" t="str">
        <f t="shared" si="25"/>
        <v>0 MPH</v>
      </c>
      <c r="AM368" s="184" t="str">
        <f t="shared" si="25"/>
        <v>0 MPH</v>
      </c>
      <c r="AN368" s="184" t="str">
        <f t="shared" si="25"/>
        <v>0 MPH</v>
      </c>
      <c r="AO368" s="184" t="str">
        <f t="shared" si="25"/>
        <v>0 MPH</v>
      </c>
      <c r="AP368" s="184" t="str">
        <f t="shared" si="25"/>
        <v>0 MPH</v>
      </c>
      <c r="AQ368" s="184" t="str">
        <f t="shared" si="25"/>
        <v>0 MPH</v>
      </c>
      <c r="AR368" s="184" t="str">
        <f t="shared" si="25"/>
        <v>0 MPH</v>
      </c>
      <c r="AS368" s="184" t="str">
        <f t="shared" si="25"/>
        <v>0 MPH</v>
      </c>
      <c r="AT368" s="184" t="str">
        <f t="shared" si="25"/>
        <v>0 MPH</v>
      </c>
      <c r="AU368" s="184" t="str">
        <f t="shared" si="25"/>
        <v>0 MPH</v>
      </c>
      <c r="AV368" s="184" t="str">
        <f t="shared" si="25"/>
        <v>0 MPH</v>
      </c>
      <c r="AW368" s="184" t="str">
        <f t="shared" si="25"/>
        <v>0 MPH</v>
      </c>
      <c r="AX368" s="184" t="str">
        <f t="shared" si="25"/>
        <v>0 MPH</v>
      </c>
      <c r="AY368" s="184" t="str">
        <f t="shared" si="25"/>
        <v>0 MPH</v>
      </c>
      <c r="AZ368" s="184" t="str">
        <f t="shared" si="25"/>
        <v>0 MPH</v>
      </c>
    </row>
    <row r="369" spans="1:52" x14ac:dyDescent="0.25">
      <c r="A369" s="19"/>
      <c r="E369" s="19"/>
      <c r="F369" s="421"/>
      <c r="G369" s="22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row>
    <row r="370" spans="1:52" x14ac:dyDescent="0.25">
      <c r="A370" s="422"/>
      <c r="B370" s="281"/>
      <c r="C370" s="281"/>
      <c r="D370" s="180" t="str">
        <f>StockValueR!D349</f>
        <v>NOx Emissions</v>
      </c>
      <c r="E370" s="180"/>
      <c r="F370" s="427"/>
      <c r="G370" s="328"/>
      <c r="I370" s="336"/>
      <c r="J370" s="336"/>
      <c r="K370" s="336"/>
      <c r="L370" s="336"/>
      <c r="M370" s="336"/>
      <c r="N370" s="336"/>
      <c r="O370" s="336"/>
      <c r="P370" s="336"/>
      <c r="Q370" s="336"/>
      <c r="R370" s="336"/>
      <c r="S370" s="336"/>
      <c r="T370" s="336"/>
      <c r="U370" s="336"/>
      <c r="V370" s="336"/>
      <c r="W370" s="336"/>
      <c r="X370" s="336"/>
      <c r="Y370" s="336"/>
      <c r="Z370" s="336"/>
      <c r="AA370" s="336"/>
      <c r="AB370" s="336"/>
      <c r="AC370" s="336"/>
      <c r="AD370" s="336"/>
      <c r="AE370" s="336"/>
      <c r="AF370" s="336"/>
      <c r="AG370" s="336"/>
      <c r="AH370" s="336"/>
      <c r="AI370" s="336"/>
      <c r="AJ370" s="336"/>
      <c r="AK370" s="336"/>
      <c r="AL370" s="336"/>
      <c r="AM370" s="336"/>
      <c r="AN370" s="336"/>
      <c r="AO370" s="336"/>
      <c r="AP370" s="336"/>
      <c r="AQ370" s="336"/>
      <c r="AR370" s="336"/>
      <c r="AS370" s="336"/>
      <c r="AT370" s="336"/>
      <c r="AU370" s="336"/>
      <c r="AV370" s="336"/>
      <c r="AW370" s="336"/>
      <c r="AX370" s="336"/>
      <c r="AY370" s="336"/>
      <c r="AZ370" s="336"/>
    </row>
    <row r="371" spans="1:52" x14ac:dyDescent="0.25">
      <c r="A371" s="422"/>
      <c r="B371" s="281"/>
      <c r="C371" s="281"/>
      <c r="D371" s="281"/>
      <c r="F371" s="428"/>
      <c r="G371" s="225"/>
      <c r="I371" s="338"/>
      <c r="J371" s="338"/>
      <c r="K371" s="338"/>
      <c r="L371" s="338"/>
      <c r="M371" s="338"/>
      <c r="N371" s="338"/>
      <c r="O371" s="338"/>
      <c r="P371" s="338"/>
      <c r="Q371" s="338"/>
      <c r="R371" s="338"/>
      <c r="S371" s="338"/>
      <c r="T371" s="338"/>
      <c r="U371" s="338"/>
      <c r="V371" s="338"/>
      <c r="W371" s="338"/>
      <c r="X371" s="338"/>
      <c r="Y371" s="338"/>
      <c r="Z371" s="338"/>
      <c r="AA371" s="338"/>
      <c r="AB371" s="338"/>
      <c r="AC371" s="338"/>
      <c r="AD371" s="338"/>
      <c r="AE371" s="338"/>
      <c r="AF371" s="338"/>
      <c r="AG371" s="338"/>
      <c r="AH371" s="338"/>
      <c r="AI371" s="338"/>
      <c r="AJ371" s="338"/>
      <c r="AK371" s="338"/>
      <c r="AL371" s="338"/>
      <c r="AM371" s="338"/>
      <c r="AN371" s="338"/>
      <c r="AO371" s="338"/>
      <c r="AP371" s="338"/>
      <c r="AQ371" s="338"/>
      <c r="AR371" s="338"/>
      <c r="AS371" s="338"/>
      <c r="AT371" s="338"/>
      <c r="AU371" s="338"/>
      <c r="AV371" s="338"/>
      <c r="AW371" s="338"/>
      <c r="AX371" s="338"/>
      <c r="AY371" s="338"/>
      <c r="AZ371" s="338"/>
    </row>
    <row r="372" spans="1:52" x14ac:dyDescent="0.25">
      <c r="A372" s="422"/>
      <c r="B372" s="281"/>
      <c r="C372" s="281"/>
      <c r="D372" s="180"/>
      <c r="E372" s="172" t="s">
        <v>1094</v>
      </c>
      <c r="F372" s="427"/>
      <c r="G372" s="328"/>
      <c r="I372" s="429"/>
      <c r="J372" s="429"/>
      <c r="K372" s="430">
        <f t="shared" ref="K372:AZ372" si="26">K373</f>
        <v>1.09542541474473</v>
      </c>
      <c r="L372" s="430">
        <f t="shared" si="26"/>
        <v>1.0576458390180792</v>
      </c>
      <c r="M372" s="430">
        <f t="shared" si="26"/>
        <v>1.0211692240616224</v>
      </c>
      <c r="N372" s="430">
        <f t="shared" si="26"/>
        <v>0.98595063271722538</v>
      </c>
      <c r="O372" s="430">
        <f t="shared" si="26"/>
        <v>0.9519466776417812</v>
      </c>
      <c r="P372" s="430">
        <f t="shared" si="26"/>
        <v>0.9191154678564194</v>
      </c>
      <c r="Q372" s="430">
        <f t="shared" si="26"/>
        <v>0.88741655713915313</v>
      </c>
      <c r="R372" s="430">
        <f t="shared" si="26"/>
        <v>0.85681089419738632</v>
      </c>
      <c r="S372" s="430">
        <f t="shared" si="26"/>
        <v>0.82726077455889613</v>
      </c>
      <c r="T372" s="430">
        <f t="shared" si="26"/>
        <v>0.79872979412202305</v>
      </c>
      <c r="U372" s="430">
        <f t="shared" si="26"/>
        <v>0.7711828043078448</v>
      </c>
      <c r="V372" s="430">
        <f t="shared" si="26"/>
        <v>0.74458586875908495</v>
      </c>
      <c r="W372" s="430">
        <f t="shared" si="26"/>
        <v>0.71890622153241079</v>
      </c>
      <c r="X372" s="430">
        <f t="shared" si="26"/>
        <v>0.69411222673261586</v>
      </c>
      <c r="Y372" s="430">
        <f t="shared" si="26"/>
        <v>0.67017333953895886</v>
      </c>
      <c r="Z372" s="430">
        <f t="shared" si="26"/>
        <v>0.6462495039334214</v>
      </c>
      <c r="AA372" s="430">
        <f t="shared" si="26"/>
        <v>0.62234126398282641</v>
      </c>
      <c r="AB372" s="430">
        <f t="shared" si="26"/>
        <v>0.59844920522877787</v>
      </c>
      <c r="AC372" s="430">
        <f t="shared" si="26"/>
        <v>0.57457395966747893</v>
      </c>
      <c r="AD372" s="430">
        <f t="shared" si="26"/>
        <v>0.55071621156696571</v>
      </c>
      <c r="AE372" s="430">
        <f t="shared" si="26"/>
        <v>0.52687670430689548</v>
      </c>
      <c r="AF372" s="430">
        <f t="shared" si="26"/>
        <v>0.50305624847776764</v>
      </c>
      <c r="AG372" s="430">
        <f t="shared" si="26"/>
        <v>0.47925573154600259</v>
      </c>
      <c r="AH372" s="430">
        <f t="shared" si="26"/>
        <v>0.45547612948605715</v>
      </c>
      <c r="AI372" s="430">
        <f t="shared" si="26"/>
        <v>0.4317185209117918</v>
      </c>
      <c r="AJ372" s="430">
        <f t="shared" si="26"/>
        <v>0.40798410442350969</v>
      </c>
      <c r="AK372" s="430">
        <f t="shared" si="26"/>
        <v>0.38427422015079493</v>
      </c>
      <c r="AL372" s="430">
        <f t="shared" si="26"/>
        <v>0.36059037685650314</v>
      </c>
      <c r="AM372" s="430">
        <f t="shared" si="26"/>
        <v>0.15383854600159999</v>
      </c>
      <c r="AN372" s="430">
        <f t="shared" si="26"/>
        <v>0.15383854600159999</v>
      </c>
      <c r="AO372" s="430">
        <f t="shared" si="26"/>
        <v>0.15383854600159999</v>
      </c>
      <c r="AP372" s="430">
        <f t="shared" si="26"/>
        <v>0.15383854600159999</v>
      </c>
      <c r="AQ372" s="430">
        <f t="shared" si="26"/>
        <v>0.15383854600159999</v>
      </c>
      <c r="AR372" s="430">
        <f t="shared" si="26"/>
        <v>0.15383854600159999</v>
      </c>
      <c r="AS372" s="430">
        <f t="shared" si="26"/>
        <v>0.15383854600159999</v>
      </c>
      <c r="AT372" s="430">
        <f t="shared" si="26"/>
        <v>0.15383854600159999</v>
      </c>
      <c r="AU372" s="430">
        <f t="shared" si="26"/>
        <v>0.15383854600159999</v>
      </c>
      <c r="AV372" s="430">
        <f t="shared" si="26"/>
        <v>0.15383854600159999</v>
      </c>
      <c r="AW372" s="430">
        <f t="shared" si="26"/>
        <v>0.15383854600159999</v>
      </c>
      <c r="AX372" s="430">
        <f t="shared" si="26"/>
        <v>0.15383854600159999</v>
      </c>
      <c r="AY372" s="430">
        <f t="shared" si="26"/>
        <v>0.15383854600159999</v>
      </c>
      <c r="AZ372" s="430">
        <f t="shared" si="26"/>
        <v>0.15383854600159999</v>
      </c>
    </row>
    <row r="373" spans="1:52" x14ac:dyDescent="0.25">
      <c r="A373" s="422"/>
      <c r="B373" s="281"/>
      <c r="C373" s="281"/>
      <c r="D373" s="180"/>
      <c r="E373" s="180" t="str">
        <f>StockValueR!E351</f>
        <v>5 MPH</v>
      </c>
      <c r="F373" s="180"/>
      <c r="G373" s="180"/>
      <c r="I373" s="438">
        <f>StockValueR!I351</f>
        <v>0</v>
      </c>
      <c r="J373" s="438">
        <f>StockValueR!J351</f>
        <v>0</v>
      </c>
      <c r="K373" s="438">
        <f>StockValueR!K351</f>
        <v>1.09542541474473</v>
      </c>
      <c r="L373" s="438">
        <f>StockValueR!L351</f>
        <v>1.0576458390180792</v>
      </c>
      <c r="M373" s="438">
        <f>StockValueR!M351</f>
        <v>1.0211692240616224</v>
      </c>
      <c r="N373" s="438">
        <f>StockValueR!N351</f>
        <v>0.98595063271722538</v>
      </c>
      <c r="O373" s="438">
        <f>StockValueR!O351</f>
        <v>0.9519466776417812</v>
      </c>
      <c r="P373" s="438">
        <f>StockValueR!P351</f>
        <v>0.9191154678564194</v>
      </c>
      <c r="Q373" s="438">
        <f>StockValueR!Q351</f>
        <v>0.88741655713915313</v>
      </c>
      <c r="R373" s="438">
        <f>StockValueR!R351</f>
        <v>0.85681089419738632</v>
      </c>
      <c r="S373" s="438">
        <f>StockValueR!S351</f>
        <v>0.82726077455889613</v>
      </c>
      <c r="T373" s="438">
        <f>StockValueR!T351</f>
        <v>0.79872979412202305</v>
      </c>
      <c r="U373" s="438">
        <f>StockValueR!U351</f>
        <v>0.7711828043078448</v>
      </c>
      <c r="V373" s="438">
        <f>StockValueR!V351</f>
        <v>0.74458586875908495</v>
      </c>
      <c r="W373" s="438">
        <f>StockValueR!W351</f>
        <v>0.71890622153241079</v>
      </c>
      <c r="X373" s="438">
        <f>StockValueR!X351</f>
        <v>0.69411222673261586</v>
      </c>
      <c r="Y373" s="438">
        <f>StockValueR!Y351</f>
        <v>0.67017333953895886</v>
      </c>
      <c r="Z373" s="438">
        <f>StockValueR!Z351</f>
        <v>0.6462495039334214</v>
      </c>
      <c r="AA373" s="438">
        <f>StockValueR!AA351</f>
        <v>0.62234126398282641</v>
      </c>
      <c r="AB373" s="438">
        <f>StockValueR!AB351</f>
        <v>0.59844920522877787</v>
      </c>
      <c r="AC373" s="438">
        <f>StockValueR!AC351</f>
        <v>0.57457395966747893</v>
      </c>
      <c r="AD373" s="438">
        <f>StockValueR!AD351</f>
        <v>0.55071621156696571</v>
      </c>
      <c r="AE373" s="438">
        <f>StockValueR!AE351</f>
        <v>0.52687670430689548</v>
      </c>
      <c r="AF373" s="438">
        <f>StockValueR!AF351</f>
        <v>0.50305624847776764</v>
      </c>
      <c r="AG373" s="438">
        <f>StockValueR!AG351</f>
        <v>0.47925573154600259</v>
      </c>
      <c r="AH373" s="438">
        <f>StockValueR!AH351</f>
        <v>0.45547612948605715</v>
      </c>
      <c r="AI373" s="438">
        <f>StockValueR!AI351</f>
        <v>0.4317185209117918</v>
      </c>
      <c r="AJ373" s="438">
        <f>StockValueR!AJ351</f>
        <v>0.40798410442350969</v>
      </c>
      <c r="AK373" s="438">
        <f>StockValueR!AK351</f>
        <v>0.38427422015079493</v>
      </c>
      <c r="AL373" s="438">
        <f>StockValueR!AL351</f>
        <v>0.36059037685650314</v>
      </c>
      <c r="AM373" s="438">
        <f>StockValueR!AM351</f>
        <v>0.15383854600159999</v>
      </c>
      <c r="AN373" s="438">
        <f>StockValueR!AN351</f>
        <v>0.15383854600159999</v>
      </c>
      <c r="AO373" s="438">
        <f>StockValueR!AO351</f>
        <v>0.15383854600159999</v>
      </c>
      <c r="AP373" s="438">
        <f>StockValueR!AP351</f>
        <v>0.15383854600159999</v>
      </c>
      <c r="AQ373" s="438">
        <f>StockValueR!AQ351</f>
        <v>0.15383854600159999</v>
      </c>
      <c r="AR373" s="438">
        <f>StockValueR!AR351</f>
        <v>0.15383854600159999</v>
      </c>
      <c r="AS373" s="438">
        <f>StockValueR!AS351</f>
        <v>0.15383854600159999</v>
      </c>
      <c r="AT373" s="438">
        <f>StockValueR!AT351</f>
        <v>0.15383854600159999</v>
      </c>
      <c r="AU373" s="438">
        <f>StockValueR!AU351</f>
        <v>0.15383854600159999</v>
      </c>
      <c r="AV373" s="438">
        <f>StockValueR!AV351</f>
        <v>0.15383854600159999</v>
      </c>
      <c r="AW373" s="438">
        <f>StockValueR!AW351</f>
        <v>0.15383854600159999</v>
      </c>
      <c r="AX373" s="438">
        <f>StockValueR!AX351</f>
        <v>0.15383854600159999</v>
      </c>
      <c r="AY373" s="438">
        <f>StockValueR!AY351</f>
        <v>0.15383854600159999</v>
      </c>
      <c r="AZ373" s="438">
        <f>StockValueR!AZ351</f>
        <v>0.15383854600159999</v>
      </c>
    </row>
    <row r="374" spans="1:52" x14ac:dyDescent="0.25">
      <c r="A374" s="422"/>
      <c r="B374" s="281"/>
      <c r="C374" s="281"/>
      <c r="D374" s="180"/>
      <c r="E374" s="180" t="str">
        <f>StockValueR!E352</f>
        <v>6 MPH</v>
      </c>
      <c r="F374" s="180"/>
      <c r="G374" s="180"/>
      <c r="I374" s="438">
        <f>StockValueR!I352</f>
        <v>0</v>
      </c>
      <c r="J374" s="438">
        <f>StockValueR!J352</f>
        <v>0</v>
      </c>
      <c r="K374" s="438">
        <f>StockValueR!K352</f>
        <v>1.0636794131455061</v>
      </c>
      <c r="L374" s="438">
        <f>StockValueR!L352</f>
        <v>1.0269947092880785</v>
      </c>
      <c r="M374" s="438">
        <f>StockValueR!M352</f>
        <v>0.99157520571607116</v>
      </c>
      <c r="N374" s="438">
        <f>StockValueR!N352</f>
        <v>0.95737726757370178</v>
      </c>
      <c r="O374" s="438">
        <f>StockValueR!O352</f>
        <v>0.92435876490576507</v>
      </c>
      <c r="P374" s="438">
        <f>StockValueR!P352</f>
        <v>0.89247902075587371</v>
      </c>
      <c r="Q374" s="438">
        <f>StockValueR!Q352</f>
        <v>0.86169876105471377</v>
      </c>
      <c r="R374" s="438">
        <f>StockValueR!R352</f>
        <v>0.83198006623657872</v>
      </c>
      <c r="S374" s="438">
        <f>StockValueR!S352</f>
        <v>0.80328632452457593</v>
      </c>
      <c r="T374" s="438">
        <f>StockValueR!T352</f>
        <v>0.77558218682695723</v>
      </c>
      <c r="U374" s="438">
        <f>StockValueR!U352</f>
        <v>0.74883352318900576</v>
      </c>
      <c r="V374" s="438">
        <f>StockValueR!V352</f>
        <v>0.7230073807468328</v>
      </c>
      <c r="W374" s="438">
        <f>StockValueR!W352</f>
        <v>0.6980719431312854</v>
      </c>
      <c r="X374" s="438">
        <f>StockValueR!X352</f>
        <v>0.6739964912719506</v>
      </c>
      <c r="Y374" s="438">
        <f>StockValueR!Y352</f>
        <v>0.65075136555297197</v>
      </c>
      <c r="Z374" s="438">
        <f>StockValueR!Z352</f>
        <v>0.62752085521921486</v>
      </c>
      <c r="AA374" s="438">
        <f>StockValueR!AA352</f>
        <v>0.60430548857016098</v>
      </c>
      <c r="AB374" s="438">
        <f>StockValueR!AB352</f>
        <v>0.58110583417811223</v>
      </c>
      <c r="AC374" s="438">
        <f>StockValueR!AC352</f>
        <v>0.5579225057236914</v>
      </c>
      <c r="AD374" s="438">
        <f>StockValueR!AD352</f>
        <v>0.53475616764448874</v>
      </c>
      <c r="AE374" s="438">
        <f>StockValueR!AE352</f>
        <v>0.51160754177663015</v>
      </c>
      <c r="AF374" s="438">
        <f>StockValueR!AF352</f>
        <v>0.4884774152192784</v>
      </c>
      <c r="AG374" s="438">
        <f>StockValueR!AG352</f>
        <v>0.46536664971961272</v>
      </c>
      <c r="AH374" s="438">
        <f>StockValueR!AH352</f>
        <v>0.44227619296783949</v>
      </c>
      <c r="AI374" s="438">
        <f>StockValueR!AI352</f>
        <v>0.41920709231902525</v>
      </c>
      <c r="AJ374" s="438">
        <f>StockValueR!AJ352</f>
        <v>0.3961605116374094</v>
      </c>
      <c r="AK374" s="438">
        <f>StockValueR!AK352</f>
        <v>0.37313775221491957</v>
      </c>
      <c r="AL374" s="438">
        <f>StockValueR!AL352</f>
        <v>0.35014027908967443</v>
      </c>
      <c r="AM374" s="438">
        <f>StockValueR!AM352</f>
        <v>0.14938022445669849</v>
      </c>
      <c r="AN374" s="438">
        <f>StockValueR!AN352</f>
        <v>0.14938022445669849</v>
      </c>
      <c r="AO374" s="438">
        <f>StockValueR!AO352</f>
        <v>0.14938022445669849</v>
      </c>
      <c r="AP374" s="438">
        <f>StockValueR!AP352</f>
        <v>0.14938022445669849</v>
      </c>
      <c r="AQ374" s="438">
        <f>StockValueR!AQ352</f>
        <v>0.14938022445669849</v>
      </c>
      <c r="AR374" s="438">
        <f>StockValueR!AR352</f>
        <v>0.14938022445669849</v>
      </c>
      <c r="AS374" s="438">
        <f>StockValueR!AS352</f>
        <v>0.14938022445669849</v>
      </c>
      <c r="AT374" s="438">
        <f>StockValueR!AT352</f>
        <v>0.14938022445669849</v>
      </c>
      <c r="AU374" s="438">
        <f>StockValueR!AU352</f>
        <v>0.14938022445669849</v>
      </c>
      <c r="AV374" s="438">
        <f>StockValueR!AV352</f>
        <v>0.14938022445669849</v>
      </c>
      <c r="AW374" s="438">
        <f>StockValueR!AW352</f>
        <v>0.14938022445669849</v>
      </c>
      <c r="AX374" s="438">
        <f>StockValueR!AX352</f>
        <v>0.14938022445669849</v>
      </c>
      <c r="AY374" s="438">
        <f>StockValueR!AY352</f>
        <v>0.14938022445669849</v>
      </c>
      <c r="AZ374" s="438">
        <f>StockValueR!AZ352</f>
        <v>0.14938022445669849</v>
      </c>
    </row>
    <row r="375" spans="1:52" x14ac:dyDescent="0.25">
      <c r="A375" s="422"/>
      <c r="B375" s="281"/>
      <c r="C375" s="281"/>
      <c r="D375" s="281"/>
      <c r="E375" s="180" t="str">
        <f>StockValueR!E353</f>
        <v>7 MPH</v>
      </c>
      <c r="F375" s="180"/>
      <c r="G375" s="180"/>
      <c r="I375" s="438">
        <f>StockValueR!I353</f>
        <v>0</v>
      </c>
      <c r="J375" s="438">
        <f>StockValueR!J353</f>
        <v>0</v>
      </c>
      <c r="K375" s="438">
        <f>StockValueR!K353</f>
        <v>1.0328534272807837</v>
      </c>
      <c r="L375" s="438">
        <f>StockValueR!L353</f>
        <v>0.99723186533301877</v>
      </c>
      <c r="M375" s="438">
        <f>StockValueR!M353</f>
        <v>0.96283883750450405</v>
      </c>
      <c r="N375" s="438">
        <f>StockValueR!N353</f>
        <v>0.92963197350040516</v>
      </c>
      <c r="O375" s="438">
        <f>StockValueR!O353</f>
        <v>0.89757036431365966</v>
      </c>
      <c r="P375" s="438">
        <f>StockValueR!P353</f>
        <v>0.86661451182735649</v>
      </c>
      <c r="Q375" s="438">
        <f>StockValueR!Q353</f>
        <v>0.83672628015525707</v>
      </c>
      <c r="R375" s="438">
        <f>StockValueR!R353</f>
        <v>0.8078688486605069</v>
      </c>
      <c r="S375" s="438">
        <f>StockValueR!S353</f>
        <v>0.78000666659466156</v>
      </c>
      <c r="T375" s="438">
        <f>StockValueR!T353</f>
        <v>0.75310540930114467</v>
      </c>
      <c r="U375" s="438">
        <f>StockValueR!U353</f>
        <v>0.72713193592918268</v>
      </c>
      <c r="V375" s="438">
        <f>StockValueR!V353</f>
        <v>0.70205424860612164</v>
      </c>
      <c r="W375" s="438">
        <f>StockValueR!W353</f>
        <v>0.67784145301783172</v>
      </c>
      <c r="X375" s="438">
        <f>StockValueR!X353</f>
        <v>0.65446372034863143</v>
      </c>
      <c r="Y375" s="438">
        <f>StockValueR!Y353</f>
        <v>0.63189225053384857</v>
      </c>
      <c r="Z375" s="438">
        <f>StockValueR!Z353</f>
        <v>0.60933497254277735</v>
      </c>
      <c r="AA375" s="438">
        <f>StockValueR!AA353</f>
        <v>0.58679239936450411</v>
      </c>
      <c r="AB375" s="438">
        <f>StockValueR!AB353</f>
        <v>0.56426508309380796</v>
      </c>
      <c r="AC375" s="438">
        <f>StockValueR!AC353</f>
        <v>0.54175361962652635</v>
      </c>
      <c r="AD375" s="438">
        <f>StockValueR!AD353</f>
        <v>0.51925865414450034</v>
      </c>
      <c r="AE375" s="438">
        <f>StockValueR!AE353</f>
        <v>0.49678088756466743</v>
      </c>
      <c r="AF375" s="438">
        <f>StockValueR!AF353</f>
        <v>0.47432108417564484</v>
      </c>
      <c r="AG375" s="438">
        <f>StockValueR!AG353</f>
        <v>0.45188008075072766</v>
      </c>
      <c r="AH375" s="438">
        <f>StockValueR!AH353</f>
        <v>0.42945879751556432</v>
      </c>
      <c r="AI375" s="438">
        <f>StockValueR!AI353</f>
        <v>0.40705825147232366</v>
      </c>
      <c r="AJ375" s="438">
        <f>StockValueR!AJ353</f>
        <v>0.38467957275585046</v>
      </c>
      <c r="AK375" s="438">
        <f>StockValueR!AK353</f>
        <v>0.36232402494595156</v>
      </c>
      <c r="AL375" s="438">
        <f>StockValueR!AL353</f>
        <v>0.33999303062317449</v>
      </c>
      <c r="AM375" s="438">
        <f>StockValueR!AM353</f>
        <v>0.14505110740257218</v>
      </c>
      <c r="AN375" s="438">
        <f>StockValueR!AN353</f>
        <v>0.14505110740257218</v>
      </c>
      <c r="AO375" s="438">
        <f>StockValueR!AO353</f>
        <v>0.14505110740257218</v>
      </c>
      <c r="AP375" s="438">
        <f>StockValueR!AP353</f>
        <v>0.14505110740257218</v>
      </c>
      <c r="AQ375" s="438">
        <f>StockValueR!AQ353</f>
        <v>0.14505110740257218</v>
      </c>
      <c r="AR375" s="438">
        <f>StockValueR!AR353</f>
        <v>0.14505110740257218</v>
      </c>
      <c r="AS375" s="438">
        <f>StockValueR!AS353</f>
        <v>0.14505110740257218</v>
      </c>
      <c r="AT375" s="438">
        <f>StockValueR!AT353</f>
        <v>0.14505110740257218</v>
      </c>
      <c r="AU375" s="438">
        <f>StockValueR!AU353</f>
        <v>0.14505110740257218</v>
      </c>
      <c r="AV375" s="438">
        <f>StockValueR!AV353</f>
        <v>0.14505110740257218</v>
      </c>
      <c r="AW375" s="438">
        <f>StockValueR!AW353</f>
        <v>0.14505110740257218</v>
      </c>
      <c r="AX375" s="438">
        <f>StockValueR!AX353</f>
        <v>0.14505110740257218</v>
      </c>
      <c r="AY375" s="438">
        <f>StockValueR!AY353</f>
        <v>0.14505110740257218</v>
      </c>
      <c r="AZ375" s="438">
        <f>StockValueR!AZ353</f>
        <v>0.14505110740257218</v>
      </c>
    </row>
    <row r="376" spans="1:52" x14ac:dyDescent="0.25">
      <c r="A376" s="422"/>
      <c r="B376" s="281"/>
      <c r="C376" s="281"/>
      <c r="D376" s="281"/>
      <c r="E376" s="180" t="str">
        <f>StockValueR!E354</f>
        <v>8 MPH</v>
      </c>
      <c r="F376" s="180"/>
      <c r="G376" s="180"/>
      <c r="I376" s="438">
        <f>StockValueR!I354</f>
        <v>0</v>
      </c>
      <c r="J376" s="438">
        <f>StockValueR!J354</f>
        <v>0</v>
      </c>
      <c r="K376" s="438">
        <f>StockValueR!K354</f>
        <v>1.0029207946132637</v>
      </c>
      <c r="L376" s="438">
        <f>StockValueR!L354</f>
        <v>0.96833156416642907</v>
      </c>
      <c r="M376" s="438">
        <f>StockValueR!M354</f>
        <v>0.93493526427735207</v>
      </c>
      <c r="N376" s="438">
        <f>StockValueR!N354</f>
        <v>0.90269075256450892</v>
      </c>
      <c r="O376" s="438">
        <f>StockValueR!O354</f>
        <v>0.8715583055852637</v>
      </c>
      <c r="P376" s="438">
        <f>StockValueR!P354</f>
        <v>0.84149956989879715</v>
      </c>
      <c r="Q376" s="438">
        <f>StockValueR!Q354</f>
        <v>0.81247751481680497</v>
      </c>
      <c r="R376" s="438">
        <f>StockValueR!R354</f>
        <v>0.78445638678375174</v>
      </c>
      <c r="S376" s="438">
        <f>StockValueR!S354</f>
        <v>0.75740166533048159</v>
      </c>
      <c r="T376" s="438">
        <f>StockValueR!T354</f>
        <v>0.73128002054692287</v>
      </c>
      <c r="U376" s="438">
        <f>StockValueR!U354</f>
        <v>0.70605927202149543</v>
      </c>
      <c r="V376" s="438">
        <f>StockValueR!V354</f>
        <v>0.68170834919663459</v>
      </c>
      <c r="W376" s="438">
        <f>StockValueR!W354</f>
        <v>0.65819725309159671</v>
      </c>
      <c r="X376" s="438">
        <f>StockValueR!X354</f>
        <v>0.63549701934538394</v>
      </c>
      <c r="Y376" s="438">
        <f>StockValueR!Y354</f>
        <v>0.61357968253426509</v>
      </c>
      <c r="Z376" s="438">
        <f>StockValueR!Z354</f>
        <v>0.59167612626038224</v>
      </c>
      <c r="AA376" s="438">
        <f>StockValueR!AA354</f>
        <v>0.5697868486461295</v>
      </c>
      <c r="AB376" s="438">
        <f>StockValueR!AB354</f>
        <v>0.54791238578629053</v>
      </c>
      <c r="AC376" s="438">
        <f>StockValueR!AC354</f>
        <v>0.52605331630732965</v>
      </c>
      <c r="AD376" s="438">
        <f>StockValueR!AD354</f>
        <v>0.50421026669338065</v>
      </c>
      <c r="AE376" s="438">
        <f>StockValueR!AE354</f>
        <v>0.4823839175484414</v>
      </c>
      <c r="AF376" s="438">
        <f>StockValueR!AF354</f>
        <v>0.46057501101164522</v>
      </c>
      <c r="AG376" s="438">
        <f>StockValueR!AG354</f>
        <v>0.43878435960615936</v>
      </c>
      <c r="AH376" s="438">
        <f>StockValueR!AH354</f>
        <v>0.41701285688901152</v>
      </c>
      <c r="AI376" s="438">
        <f>StockValueR!AI354</f>
        <v>0.39526149038911557</v>
      </c>
      <c r="AJ376" s="438">
        <f>StockValueR!AJ354</f>
        <v>0.37353135748941735</v>
      </c>
      <c r="AK376" s="438">
        <f>StockValueR!AK354</f>
        <v>0.35182368515051982</v>
      </c>
      <c r="AL376" s="438">
        <f>StockValueR!AL354</f>
        <v>0.33013985472584195</v>
      </c>
      <c r="AM376" s="438">
        <f>StockValueR!AM354</f>
        <v>0.14084745042548413</v>
      </c>
      <c r="AN376" s="438">
        <f>StockValueR!AN354</f>
        <v>0.14084745042548413</v>
      </c>
      <c r="AO376" s="438">
        <f>StockValueR!AO354</f>
        <v>0.14084745042548413</v>
      </c>
      <c r="AP376" s="438">
        <f>StockValueR!AP354</f>
        <v>0.14084745042548413</v>
      </c>
      <c r="AQ376" s="438">
        <f>StockValueR!AQ354</f>
        <v>0.14084745042548413</v>
      </c>
      <c r="AR376" s="438">
        <f>StockValueR!AR354</f>
        <v>0.14084745042548413</v>
      </c>
      <c r="AS376" s="438">
        <f>StockValueR!AS354</f>
        <v>0.14084745042548413</v>
      </c>
      <c r="AT376" s="438">
        <f>StockValueR!AT354</f>
        <v>0.14084745042548413</v>
      </c>
      <c r="AU376" s="438">
        <f>StockValueR!AU354</f>
        <v>0.14084745042548413</v>
      </c>
      <c r="AV376" s="438">
        <f>StockValueR!AV354</f>
        <v>0.14084745042548413</v>
      </c>
      <c r="AW376" s="438">
        <f>StockValueR!AW354</f>
        <v>0.14084745042548413</v>
      </c>
      <c r="AX376" s="438">
        <f>StockValueR!AX354</f>
        <v>0.14084745042548413</v>
      </c>
      <c r="AY376" s="438">
        <f>StockValueR!AY354</f>
        <v>0.14084745042548413</v>
      </c>
      <c r="AZ376" s="438">
        <f>StockValueR!AZ354</f>
        <v>0.14084745042548413</v>
      </c>
    </row>
    <row r="377" spans="1:52" x14ac:dyDescent="0.25">
      <c r="A377" s="422"/>
      <c r="B377" s="281"/>
      <c r="C377" s="281"/>
      <c r="D377" s="281"/>
      <c r="E377" s="180" t="str">
        <f>StockValueR!E355</f>
        <v>9 MPH</v>
      </c>
      <c r="F377" s="180"/>
      <c r="G377" s="180"/>
      <c r="I377" s="438">
        <f>StockValueR!I355</f>
        <v>0</v>
      </c>
      <c r="J377" s="438">
        <f>StockValueR!J355</f>
        <v>0</v>
      </c>
      <c r="K377" s="438">
        <f>StockValueR!K355</f>
        <v>0.97385562529992697</v>
      </c>
      <c r="L377" s="438">
        <f>StockValueR!L355</f>
        <v>0.94026880884705388</v>
      </c>
      <c r="M377" s="438">
        <f>StockValueR!M355</f>
        <v>0.90784035120028406</v>
      </c>
      <c r="N377" s="438">
        <f>StockValueR!N355</f>
        <v>0.87653030230583429</v>
      </c>
      <c r="O377" s="438">
        <f>StockValueR!O355</f>
        <v>0.84630008992721784</v>
      </c>
      <c r="P377" s="438">
        <f>StockValueR!P355</f>
        <v>0.81711247212639537</v>
      </c>
      <c r="Q377" s="438">
        <f>StockValueR!Q355</f>
        <v>0.78893149138378249</v>
      </c>
      <c r="R377" s="438">
        <f>StockValueR!R355</f>
        <v>0.76172243030058784</v>
      </c>
      <c r="S377" s="438">
        <f>StockValueR!S355</f>
        <v>0.7354517688289115</v>
      </c>
      <c r="T377" s="438">
        <f>StockValueR!T355</f>
        <v>0.71008714297691222</v>
      </c>
      <c r="U377" s="438">
        <f>StockValueR!U355</f>
        <v>0.68559730493817317</v>
      </c>
      <c r="V377" s="438">
        <f>StockValueR!V355</f>
        <v>0.66195208459614252</v>
      </c>
      <c r="W377" s="438">
        <f>StockValueR!W355</f>
        <v>0.63912235235623271</v>
      </c>
      <c r="X377" s="438">
        <f>StockValueR!X355</f>
        <v>0.61707998325978064</v>
      </c>
      <c r="Y377" s="438">
        <f>StockValueR!Y355</f>
        <v>0.59579782233566514</v>
      </c>
      <c r="Z377" s="438">
        <f>StockValueR!Z355</f>
        <v>0.5745290425816072</v>
      </c>
      <c r="AA377" s="438">
        <f>StockValueR!AA355</f>
        <v>0.55327412768415329</v>
      </c>
      <c r="AB377" s="438">
        <f>StockValueR!AB355</f>
        <v>0.53203359820177976</v>
      </c>
      <c r="AC377" s="438">
        <f>StockValueR!AC355</f>
        <v>0.51080801599205328</v>
      </c>
      <c r="AD377" s="438">
        <f>StockValueR!AD355</f>
        <v>0.48959798938326976</v>
      </c>
      <c r="AE377" s="438">
        <f>StockValueR!AE355</f>
        <v>0.46840417925516714</v>
      </c>
      <c r="AF377" s="438">
        <f>StockValueR!AF355</f>
        <v>0.44722730623929835</v>
      </c>
      <c r="AG377" s="438">
        <f>StockValueR!AG355</f>
        <v>0.42606815931148417</v>
      </c>
      <c r="AH377" s="438">
        <f>StockValueR!AH355</f>
        <v>0.40492760613300227</v>
      </c>
      <c r="AI377" s="438">
        <f>StockValueR!AI355</f>
        <v>0.38380660561366181</v>
      </c>
      <c r="AJ377" s="438">
        <f>StockValueR!AJ355</f>
        <v>0.36270622333367686</v>
      </c>
      <c r="AK377" s="438">
        <f>StockValueR!AK355</f>
        <v>0.34162765069569023</v>
      </c>
      <c r="AL377" s="438">
        <f>StockValueR!AL355</f>
        <v>0.32057222902077603</v>
      </c>
      <c r="AM377" s="438">
        <f>StockValueR!AM355</f>
        <v>0.13676561762676637</v>
      </c>
      <c r="AN377" s="438">
        <f>StockValueR!AN355</f>
        <v>0.13676561762676637</v>
      </c>
      <c r="AO377" s="438">
        <f>StockValueR!AO355</f>
        <v>0.13676561762676637</v>
      </c>
      <c r="AP377" s="438">
        <f>StockValueR!AP355</f>
        <v>0.13676561762676637</v>
      </c>
      <c r="AQ377" s="438">
        <f>StockValueR!AQ355</f>
        <v>0.13676561762676637</v>
      </c>
      <c r="AR377" s="438">
        <f>StockValueR!AR355</f>
        <v>0.13676561762676637</v>
      </c>
      <c r="AS377" s="438">
        <f>StockValueR!AS355</f>
        <v>0.13676561762676637</v>
      </c>
      <c r="AT377" s="438">
        <f>StockValueR!AT355</f>
        <v>0.13676561762676637</v>
      </c>
      <c r="AU377" s="438">
        <f>StockValueR!AU355</f>
        <v>0.13676561762676637</v>
      </c>
      <c r="AV377" s="438">
        <f>StockValueR!AV355</f>
        <v>0.13676561762676637</v>
      </c>
      <c r="AW377" s="438">
        <f>StockValueR!AW355</f>
        <v>0.13676561762676637</v>
      </c>
      <c r="AX377" s="438">
        <f>StockValueR!AX355</f>
        <v>0.13676561762676637</v>
      </c>
      <c r="AY377" s="438">
        <f>StockValueR!AY355</f>
        <v>0.13676561762676637</v>
      </c>
      <c r="AZ377" s="438">
        <f>StockValueR!AZ355</f>
        <v>0.13676561762676637</v>
      </c>
    </row>
    <row r="378" spans="1:52" x14ac:dyDescent="0.25">
      <c r="A378" s="422"/>
      <c r="B378" s="281"/>
      <c r="C378" s="281"/>
      <c r="D378" s="281"/>
      <c r="E378" s="180" t="str">
        <f>StockValueR!E356</f>
        <v>10 MPH</v>
      </c>
      <c r="F378" s="180"/>
      <c r="G378" s="180"/>
      <c r="I378" s="438">
        <f>StockValueR!I356</f>
        <v>0</v>
      </c>
      <c r="J378" s="438">
        <f>StockValueR!J356</f>
        <v>0</v>
      </c>
      <c r="K378" s="438">
        <f>StockValueR!K356</f>
        <v>1.1505222730496001</v>
      </c>
      <c r="L378" s="438">
        <f>StockValueR!L356</f>
        <v>1.1108424895108873</v>
      </c>
      <c r="M378" s="438">
        <f>StockValueR!M356</f>
        <v>1.0725312020530939</v>
      </c>
      <c r="N378" s="438">
        <f>StockValueR!N356</f>
        <v>1.0355412133037432</v>
      </c>
      <c r="O378" s="438">
        <f>StockValueR!O356</f>
        <v>0.9998269536567792</v>
      </c>
      <c r="P378" s="438">
        <f>StockValueR!P356</f>
        <v>0.9653444251333515</v>
      </c>
      <c r="Q378" s="438">
        <f>StockValueR!Q356</f>
        <v>0.93205114717875492</v>
      </c>
      <c r="R378" s="438">
        <f>StockValueR!R356</f>
        <v>0.89990610432875218</v>
      </c>
      <c r="S378" s="438">
        <f>StockValueR!S356</f>
        <v>0.86886969568080608</v>
      </c>
      <c r="T378" s="438">
        <f>StockValueR!T356</f>
        <v>0.83890368610797328</v>
      </c>
      <c r="U378" s="438">
        <f>StockValueR!U356</f>
        <v>0.80997115915535711</v>
      </c>
      <c r="V378" s="438">
        <f>StockValueR!V356</f>
        <v>0.78203647156109146</v>
      </c>
      <c r="W378" s="438">
        <f>StockValueR!W356</f>
        <v>0.75506520934582699</v>
      </c>
      <c r="X378" s="438">
        <f>StockValueR!X356</f>
        <v>0.72902414541662508</v>
      </c>
      <c r="Y378" s="438">
        <f>StockValueR!Y356</f>
        <v>0.70388119863303011</v>
      </c>
      <c r="Z378" s="438">
        <f>StockValueR!Z356</f>
        <v>0.67875406049066556</v>
      </c>
      <c r="AA378" s="438">
        <f>StockValueR!AA356</f>
        <v>0.65364330242140545</v>
      </c>
      <c r="AB378" s="438">
        <f>StockValueR!AB356</f>
        <v>0.62854953941797154</v>
      </c>
      <c r="AC378" s="438">
        <f>StockValueR!AC356</f>
        <v>0.60347343526422204</v>
      </c>
      <c r="AD378" s="438">
        <f>StockValueR!AD356</f>
        <v>0.57841570864497638</v>
      </c>
      <c r="AE378" s="438">
        <f>StockValueR!AE356</f>
        <v>0.55337714032982543</v>
      </c>
      <c r="AF378" s="438">
        <f>StockValueR!AF356</f>
        <v>0.52835858167972127</v>
      </c>
      <c r="AG378" s="438">
        <f>StockValueR!AG356</f>
        <v>0.50336096479818215</v>
      </c>
      <c r="AH378" s="438">
        <f>StockValueR!AH356</f>
        <v>0.47838531474847162</v>
      </c>
      <c r="AI378" s="438">
        <f>StockValueR!AI356</f>
        <v>0.45343276439573393</v>
      </c>
      <c r="AJ378" s="438">
        <f>StockValueR!AJ356</f>
        <v>0.42850457262654101</v>
      </c>
      <c r="AK378" s="438">
        <f>StockValueR!AK356</f>
        <v>0.40360214697527602</v>
      </c>
      <c r="AL378" s="438">
        <f>StockValueR!AL356</f>
        <v>0.37872707209137901</v>
      </c>
      <c r="AM378" s="438">
        <f>StockValueR!AM356</f>
        <v>0.127674333276589</v>
      </c>
      <c r="AN378" s="438">
        <f>StockValueR!AN356</f>
        <v>0.127674333276589</v>
      </c>
      <c r="AO378" s="438">
        <f>StockValueR!AO356</f>
        <v>0.127674333276589</v>
      </c>
      <c r="AP378" s="438">
        <f>StockValueR!AP356</f>
        <v>0.127674333276589</v>
      </c>
      <c r="AQ378" s="438">
        <f>StockValueR!AQ356</f>
        <v>0.127674333276589</v>
      </c>
      <c r="AR378" s="438">
        <f>StockValueR!AR356</f>
        <v>0.127674333276589</v>
      </c>
      <c r="AS378" s="438">
        <f>StockValueR!AS356</f>
        <v>0.127674333276589</v>
      </c>
      <c r="AT378" s="438">
        <f>StockValueR!AT356</f>
        <v>0.127674333276589</v>
      </c>
      <c r="AU378" s="438">
        <f>StockValueR!AU356</f>
        <v>0.127674333276589</v>
      </c>
      <c r="AV378" s="438">
        <f>StockValueR!AV356</f>
        <v>0.127674333276589</v>
      </c>
      <c r="AW378" s="438">
        <f>StockValueR!AW356</f>
        <v>0.127674333276589</v>
      </c>
      <c r="AX378" s="438">
        <f>StockValueR!AX356</f>
        <v>0.127674333276589</v>
      </c>
      <c r="AY378" s="438">
        <f>StockValueR!AY356</f>
        <v>0.127674333276589</v>
      </c>
      <c r="AZ378" s="438">
        <f>StockValueR!AZ356</f>
        <v>0.127674333276589</v>
      </c>
    </row>
    <row r="379" spans="1:52" x14ac:dyDescent="0.25">
      <c r="A379" s="422"/>
      <c r="B379" s="281"/>
      <c r="C379" s="281"/>
      <c r="D379" s="281"/>
      <c r="E379" s="180" t="str">
        <f>StockValueR!E357</f>
        <v>11 MPH</v>
      </c>
      <c r="F379" s="180"/>
      <c r="G379" s="180"/>
      <c r="I379" s="438">
        <f>StockValueR!I357</f>
        <v>0</v>
      </c>
      <c r="J379" s="438">
        <f>StockValueR!J357</f>
        <v>0</v>
      </c>
      <c r="K379" s="438">
        <f>StockValueR!K357</f>
        <v>1.1171795356723713</v>
      </c>
      <c r="L379" s="438">
        <f>StockValueR!L357</f>
        <v>1.0786496930193832</v>
      </c>
      <c r="M379" s="438">
        <f>StockValueR!M357</f>
        <v>1.0414486867149506</v>
      </c>
      <c r="N379" s="438">
        <f>StockValueR!N357</f>
        <v>1.0055306871911427</v>
      </c>
      <c r="O379" s="438">
        <f>StockValueR!O357</f>
        <v>0.97085144547292723</v>
      </c>
      <c r="P379" s="438">
        <f>StockValueR!P357</f>
        <v>0.9373682386658988</v>
      </c>
      <c r="Q379" s="438">
        <f>StockValueR!Q357</f>
        <v>0.90503981732405148</v>
      </c>
      <c r="R379" s="438">
        <f>StockValueR!R357</f>
        <v>0.87382635463275915</v>
      </c>
      <c r="S379" s="438">
        <f>StockValueR!S357</f>
        <v>0.84368939734435755</v>
      </c>
      <c r="T379" s="438">
        <f>StockValueR!T357</f>
        <v>0.81459181840588546</v>
      </c>
      <c r="U379" s="438">
        <f>StockValueR!U357</f>
        <v>0.78649777122062192</v>
      </c>
      <c r="V379" s="438">
        <f>StockValueR!V357</f>
        <v>0.75937264548707684</v>
      </c>
      <c r="W379" s="438">
        <f>StockValueR!W357</f>
        <v>0.73318302456102646</v>
      </c>
      <c r="X379" s="438">
        <f>StockValueR!X357</f>
        <v>0.70789664428806831</v>
      </c>
      <c r="Y379" s="438">
        <f>StockValueR!Y357</f>
        <v>0.68348235325598083</v>
      </c>
      <c r="Z379" s="438">
        <f>StockValueR!Z357</f>
        <v>0.65908341272243043</v>
      </c>
      <c r="AA379" s="438">
        <f>StockValueR!AA357</f>
        <v>0.63470037755889663</v>
      </c>
      <c r="AB379" s="438">
        <f>StockValueR!AB357</f>
        <v>0.6103338449352903</v>
      </c>
      <c r="AC379" s="438">
        <f>StockValueR!AC357</f>
        <v>0.58598445939866617</v>
      </c>
      <c r="AD379" s="438">
        <f>StockValueR!AD357</f>
        <v>0.56165291880598156</v>
      </c>
      <c r="AE379" s="438">
        <f>StockValueR!AE357</f>
        <v>0.53733998129971616</v>
      </c>
      <c r="AF379" s="438">
        <f>StockValueR!AF357</f>
        <v>0.51304647356793631</v>
      </c>
      <c r="AG379" s="438">
        <f>StockValueR!AG357</f>
        <v>0.4887733007013127</v>
      </c>
      <c r="AH379" s="438">
        <f>StockValueR!AH357</f>
        <v>0.46452145805623918</v>
      </c>
      <c r="AI379" s="438">
        <f>StockValueR!AI357</f>
        <v>0.44029204566683539</v>
      </c>
      <c r="AJ379" s="438">
        <f>StockValueR!AJ357</f>
        <v>0.41608628593648189</v>
      </c>
      <c r="AK379" s="438">
        <f>StockValueR!AK357</f>
        <v>0.39190554560847907</v>
      </c>
      <c r="AL379" s="438">
        <f>StockValueR!AL357</f>
        <v>0.36775136340829712</v>
      </c>
      <c r="AM379" s="438">
        <f>StockValueR!AM357</f>
        <v>0.12397426430446007</v>
      </c>
      <c r="AN379" s="438">
        <f>StockValueR!AN357</f>
        <v>0.12397426430446007</v>
      </c>
      <c r="AO379" s="438">
        <f>StockValueR!AO357</f>
        <v>0.12397426430446007</v>
      </c>
      <c r="AP379" s="438">
        <f>StockValueR!AP357</f>
        <v>0.12397426430446007</v>
      </c>
      <c r="AQ379" s="438">
        <f>StockValueR!AQ357</f>
        <v>0.12397426430446007</v>
      </c>
      <c r="AR379" s="438">
        <f>StockValueR!AR357</f>
        <v>0.12397426430446007</v>
      </c>
      <c r="AS379" s="438">
        <f>StockValueR!AS357</f>
        <v>0.12397426430446007</v>
      </c>
      <c r="AT379" s="438">
        <f>StockValueR!AT357</f>
        <v>0.12397426430446007</v>
      </c>
      <c r="AU379" s="438">
        <f>StockValueR!AU357</f>
        <v>0.12397426430446007</v>
      </c>
      <c r="AV379" s="438">
        <f>StockValueR!AV357</f>
        <v>0.12397426430446007</v>
      </c>
      <c r="AW379" s="438">
        <f>StockValueR!AW357</f>
        <v>0.12397426430446007</v>
      </c>
      <c r="AX379" s="438">
        <f>StockValueR!AX357</f>
        <v>0.12397426430446007</v>
      </c>
      <c r="AY379" s="438">
        <f>StockValueR!AY357</f>
        <v>0.12397426430446007</v>
      </c>
      <c r="AZ379" s="438">
        <f>StockValueR!AZ357</f>
        <v>0.12397426430446007</v>
      </c>
    </row>
    <row r="380" spans="1:52" x14ac:dyDescent="0.25">
      <c r="A380" s="422"/>
      <c r="B380" s="281"/>
      <c r="C380" s="281"/>
      <c r="D380" s="281"/>
      <c r="E380" s="180" t="str">
        <f>StockValueR!E358</f>
        <v>12 MPH</v>
      </c>
      <c r="F380" s="180"/>
      <c r="G380" s="180"/>
      <c r="I380" s="438">
        <f>StockValueR!I358</f>
        <v>0</v>
      </c>
      <c r="J380" s="438">
        <f>StockValueR!J358</f>
        <v>0</v>
      </c>
      <c r="K380" s="438">
        <f>StockValueR!K358</f>
        <v>1.0848030882678348</v>
      </c>
      <c r="L380" s="438">
        <f>StockValueR!L358</f>
        <v>1.0473898606121028</v>
      </c>
      <c r="M380" s="438">
        <f>StockValueR!M358</f>
        <v>1.0112669589323549</v>
      </c>
      <c r="N380" s="438">
        <f>StockValueR!N358</f>
        <v>0.97638988182551445</v>
      </c>
      <c r="O380" s="438">
        <f>StockValueR!O358</f>
        <v>0.94271566267499507</v>
      </c>
      <c r="P380" s="438">
        <f>StockValueR!P358</f>
        <v>0.91020281671822212</v>
      </c>
      <c r="Q380" s="438">
        <f>StockValueR!Q358</f>
        <v>0.87881128993971458</v>
      </c>
      <c r="R380" s="438">
        <f>StockValueR!R358</f>
        <v>0.84850240972677027</v>
      </c>
      <c r="S380" s="438">
        <f>StockValueR!S358</f>
        <v>0.819238837226959</v>
      </c>
      <c r="T380" s="438">
        <f>StockValueR!T358</f>
        <v>0.79098452134873787</v>
      </c>
      <c r="U380" s="438">
        <f>StockValueR!U358</f>
        <v>0.7637046543485122</v>
      </c>
      <c r="V380" s="438">
        <f>StockValueR!V358</f>
        <v>0.73736562894943569</v>
      </c>
      <c r="W380" s="438">
        <f>StockValueR!W358</f>
        <v>0.71193499693911655</v>
      </c>
      <c r="X380" s="438">
        <f>StockValueR!X358</f>
        <v>0.68738142919522582</v>
      </c>
      <c r="Y380" s="438">
        <f>StockValueR!Y358</f>
        <v>0.66367467708976546</v>
      </c>
      <c r="Z380" s="438">
        <f>StockValueR!Z358</f>
        <v>0.63998283061736394</v>
      </c>
      <c r="AA380" s="438">
        <f>StockValueR!AA358</f>
        <v>0.61630642856903484</v>
      </c>
      <c r="AB380" s="438">
        <f>StockValueR!AB358</f>
        <v>0.59264605080839272</v>
      </c>
      <c r="AC380" s="438">
        <f>StockValueR!AC358</f>
        <v>0.56900232320318134</v>
      </c>
      <c r="AD380" s="438">
        <f>StockValueR!AD358</f>
        <v>0.54537592338609853</v>
      </c>
      <c r="AE380" s="438">
        <f>StockValueR!AE358</f>
        <v>0.52176758752825803</v>
      </c>
      <c r="AF380" s="438">
        <f>StockValueR!AF358</f>
        <v>0.49817811835987375</v>
      </c>
      <c r="AG380" s="438">
        <f>StockValueR!AG358</f>
        <v>0.47460839474161509</v>
      </c>
      <c r="AH380" s="438">
        <f>StockValueR!AH358</f>
        <v>0.45105938318392697</v>
      </c>
      <c r="AI380" s="438">
        <f>StockValueR!AI358</f>
        <v>0.42753215184136473</v>
      </c>
      <c r="AJ380" s="438">
        <f>StockValueR!AJ358</f>
        <v>0.4040278876914194</v>
      </c>
      <c r="AK380" s="438">
        <f>StockValueR!AK358</f>
        <v>0.38054791786845554</v>
      </c>
      <c r="AL380" s="438">
        <f>StockValueR!AL358</f>
        <v>0.35709373650487425</v>
      </c>
      <c r="AM380" s="438">
        <f>StockValueR!AM358</f>
        <v>0.12038142526686192</v>
      </c>
      <c r="AN380" s="438">
        <f>StockValueR!AN358</f>
        <v>0.12038142526686192</v>
      </c>
      <c r="AO380" s="438">
        <f>StockValueR!AO358</f>
        <v>0.12038142526686192</v>
      </c>
      <c r="AP380" s="438">
        <f>StockValueR!AP358</f>
        <v>0.12038142526686192</v>
      </c>
      <c r="AQ380" s="438">
        <f>StockValueR!AQ358</f>
        <v>0.12038142526686192</v>
      </c>
      <c r="AR380" s="438">
        <f>StockValueR!AR358</f>
        <v>0.12038142526686192</v>
      </c>
      <c r="AS380" s="438">
        <f>StockValueR!AS358</f>
        <v>0.12038142526686192</v>
      </c>
      <c r="AT380" s="438">
        <f>StockValueR!AT358</f>
        <v>0.12038142526686192</v>
      </c>
      <c r="AU380" s="438">
        <f>StockValueR!AU358</f>
        <v>0.12038142526686192</v>
      </c>
      <c r="AV380" s="438">
        <f>StockValueR!AV358</f>
        <v>0.12038142526686192</v>
      </c>
      <c r="AW380" s="438">
        <f>StockValueR!AW358</f>
        <v>0.12038142526686192</v>
      </c>
      <c r="AX380" s="438">
        <f>StockValueR!AX358</f>
        <v>0.12038142526686192</v>
      </c>
      <c r="AY380" s="438">
        <f>StockValueR!AY358</f>
        <v>0.12038142526686192</v>
      </c>
      <c r="AZ380" s="438">
        <f>StockValueR!AZ358</f>
        <v>0.12038142526686192</v>
      </c>
    </row>
    <row r="381" spans="1:52" x14ac:dyDescent="0.25">
      <c r="A381" s="422"/>
      <c r="B381" s="281"/>
      <c r="C381" s="281"/>
      <c r="D381" s="281"/>
      <c r="E381" s="180" t="str">
        <f>StockValueR!E359</f>
        <v>13 MPH</v>
      </c>
      <c r="F381" s="180"/>
      <c r="G381" s="180"/>
      <c r="I381" s="438">
        <f>StockValueR!I359</f>
        <v>0</v>
      </c>
      <c r="J381" s="438">
        <f>StockValueR!J359</f>
        <v>0</v>
      </c>
      <c r="K381" s="438">
        <f>StockValueR!K359</f>
        <v>1.05336492724706</v>
      </c>
      <c r="L381" s="438">
        <f>StockValueR!L359</f>
        <v>1.0170359545017984</v>
      </c>
      <c r="M381" s="438">
        <f>StockValueR!M359</f>
        <v>0.98195991341069322</v>
      </c>
      <c r="N381" s="438">
        <f>StockValueR!N359</f>
        <v>0.94809359224461032</v>
      </c>
      <c r="O381" s="438">
        <f>StockValueR!O359</f>
        <v>0.91539526958199025</v>
      </c>
      <c r="P381" s="438">
        <f>StockValueR!P359</f>
        <v>0.88382466291038086</v>
      </c>
      <c r="Q381" s="438">
        <f>StockValueR!Q359</f>
        <v>0.85334287900062422</v>
      </c>
      <c r="R381" s="438">
        <f>StockValueR!R359</f>
        <v>0.82391236599256634</v>
      </c>
      <c r="S381" s="438">
        <f>StockValueR!S359</f>
        <v>0.79549686713325429</v>
      </c>
      <c r="T381" s="438">
        <f>StockValueR!T359</f>
        <v>0.76806137611063874</v>
      </c>
      <c r="U381" s="438">
        <f>StockValueR!U359</f>
        <v>0.74157209392774415</v>
      </c>
      <c r="V381" s="438">
        <f>StockValueR!V359</f>
        <v>0.71599638726418913</v>
      </c>
      <c r="W381" s="438">
        <f>StockValueR!W359</f>
        <v>0.6913027482737526</v>
      </c>
      <c r="X381" s="438">
        <f>StockValueR!X359</f>
        <v>0.66746075576846076</v>
      </c>
      <c r="Y381" s="438">
        <f>StockValueR!Y359</f>
        <v>0.64444103774137962</v>
      </c>
      <c r="Z381" s="438">
        <f>StockValueR!Z359</f>
        <v>0.62143579337431332</v>
      </c>
      <c r="AA381" s="438">
        <f>StockValueR!AA359</f>
        <v>0.59844554584382992</v>
      </c>
      <c r="AB381" s="438">
        <f>StockValueR!AB359</f>
        <v>0.57547085820879318</v>
      </c>
      <c r="AC381" s="438">
        <f>StockValueR!AC359</f>
        <v>0.55251233819897205</v>
      </c>
      <c r="AD381" s="438">
        <f>StockValueR!AD359</f>
        <v>0.52957064380891439</v>
      </c>
      <c r="AE381" s="438">
        <f>StockValueR!AE359</f>
        <v>0.50664648987510996</v>
      </c>
      <c r="AF381" s="438">
        <f>StockValueR!AF359</f>
        <v>0.48374065586423098</v>
      </c>
      <c r="AG381" s="438">
        <f>StockValueR!AG359</f>
        <v>0.46085399516710501</v>
      </c>
      <c r="AH381" s="438">
        <f>StockValueR!AH359</f>
        <v>0.43798744628419856</v>
      </c>
      <c r="AI381" s="438">
        <f>StockValueR!AI359</f>
        <v>0.41514204641438918</v>
      </c>
      <c r="AJ381" s="438">
        <f>StockValueR!AJ359</f>
        <v>0.39231894813593921</v>
      </c>
      <c r="AK381" s="438">
        <f>StockValueR!AK359</f>
        <v>0.36951944012216503</v>
      </c>
      <c r="AL381" s="438">
        <f>StockValueR!AL359</f>
        <v>0.34674497320472902</v>
      </c>
      <c r="AM381" s="438">
        <f>StockValueR!AM359</f>
        <v>0.11689270858419373</v>
      </c>
      <c r="AN381" s="438">
        <f>StockValueR!AN359</f>
        <v>0.11689270858419373</v>
      </c>
      <c r="AO381" s="438">
        <f>StockValueR!AO359</f>
        <v>0.11689270858419373</v>
      </c>
      <c r="AP381" s="438">
        <f>StockValueR!AP359</f>
        <v>0.11689270858419373</v>
      </c>
      <c r="AQ381" s="438">
        <f>StockValueR!AQ359</f>
        <v>0.11689270858419373</v>
      </c>
      <c r="AR381" s="438">
        <f>StockValueR!AR359</f>
        <v>0.11689270858419373</v>
      </c>
      <c r="AS381" s="438">
        <f>StockValueR!AS359</f>
        <v>0.11689270858419373</v>
      </c>
      <c r="AT381" s="438">
        <f>StockValueR!AT359</f>
        <v>0.11689270858419373</v>
      </c>
      <c r="AU381" s="438">
        <f>StockValueR!AU359</f>
        <v>0.11689270858419373</v>
      </c>
      <c r="AV381" s="438">
        <f>StockValueR!AV359</f>
        <v>0.11689270858419373</v>
      </c>
      <c r="AW381" s="438">
        <f>StockValueR!AW359</f>
        <v>0.11689270858419373</v>
      </c>
      <c r="AX381" s="438">
        <f>StockValueR!AX359</f>
        <v>0.11689270858419373</v>
      </c>
      <c r="AY381" s="438">
        <f>StockValueR!AY359</f>
        <v>0.11689270858419373</v>
      </c>
      <c r="AZ381" s="438">
        <f>StockValueR!AZ359</f>
        <v>0.11689270858419373</v>
      </c>
    </row>
    <row r="382" spans="1:52" x14ac:dyDescent="0.25">
      <c r="A382" s="422"/>
      <c r="B382" s="281"/>
      <c r="C382" s="281"/>
      <c r="D382" s="281"/>
      <c r="E382" s="180" t="str">
        <f>StockValueR!E360</f>
        <v>14 MPH</v>
      </c>
      <c r="F382" s="180"/>
      <c r="G382" s="180"/>
      <c r="I382" s="438">
        <f>StockValueR!I360</f>
        <v>0</v>
      </c>
      <c r="J382" s="438">
        <f>StockValueR!J360</f>
        <v>0</v>
      </c>
      <c r="K382" s="438">
        <f>StockValueR!K360</f>
        <v>1.0228378605797741</v>
      </c>
      <c r="L382" s="438">
        <f>StockValueR!L360</f>
        <v>0.98756172047044155</v>
      </c>
      <c r="M382" s="438">
        <f>StockValueR!M360</f>
        <v>0.95350220140044728</v>
      </c>
      <c r="N382" s="438">
        <f>StockValueR!N360</f>
        <v>0.92061734393917438</v>
      </c>
      <c r="O382" s="438">
        <f>StockValueR!O360</f>
        <v>0.88886663577368674</v>
      </c>
      <c r="P382" s="438">
        <f>StockValueR!P360</f>
        <v>0.85821096179981737</v>
      </c>
      <c r="Q382" s="438">
        <f>StockValueR!Q360</f>
        <v>0.82861255593453664</v>
      </c>
      <c r="R382" s="438">
        <f>StockValueR!R360</f>
        <v>0.80003495459024321</v>
      </c>
      <c r="S382" s="438">
        <f>StockValueR!S360</f>
        <v>0.77244295175365274</v>
      </c>
      <c r="T382" s="438">
        <f>StockValueR!T360</f>
        <v>0.74580255561395303</v>
      </c>
      <c r="U382" s="438">
        <f>StockValueR!U360</f>
        <v>0.72008094668678291</v>
      </c>
      <c r="V382" s="438">
        <f>StockValueR!V360</f>
        <v>0.69524643738245817</v>
      </c>
      <c r="W382" s="438">
        <f>StockValueR!W360</f>
        <v>0.67126843296862471</v>
      </c>
      <c r="X382" s="438">
        <f>StockValueR!X360</f>
        <v>0.64811739387925116</v>
      </c>
      <c r="Y382" s="438">
        <f>StockValueR!Y360</f>
        <v>0.62576479932353091</v>
      </c>
      <c r="Z382" s="438">
        <f>StockValueR!Z360</f>
        <v>0.60342625897358626</v>
      </c>
      <c r="AA382" s="438">
        <f>StockValueR!AA360</f>
        <v>0.58110228084405458</v>
      </c>
      <c r="AB382" s="438">
        <f>StockValueR!AB360</f>
        <v>0.55879341167605923</v>
      </c>
      <c r="AC382" s="438">
        <f>StockValueR!AC360</f>
        <v>0.53650024158704257</v>
      </c>
      <c r="AD382" s="438">
        <f>StockValueR!AD360</f>
        <v>0.51422340950252621</v>
      </c>
      <c r="AE382" s="438">
        <f>StockValueR!AE360</f>
        <v>0.49196360954266438</v>
      </c>
      <c r="AF382" s="438">
        <f>StockValueR!AF360</f>
        <v>0.46972159858477747</v>
      </c>
      <c r="AG382" s="438">
        <f>StockValueR!AG360</f>
        <v>0.44749820528798029</v>
      </c>
      <c r="AH382" s="438">
        <f>StockValueR!AH360</f>
        <v>0.42529434095450491</v>
      </c>
      <c r="AI382" s="438">
        <f>StockValueR!AI360</f>
        <v>0.40311101272466282</v>
      </c>
      <c r="AJ382" s="438">
        <f>StockValueR!AJ360</f>
        <v>0.38094933977439532</v>
      </c>
      <c r="AK382" s="438">
        <f>StockValueR!AK360</f>
        <v>0.35881057343059186</v>
      </c>
      <c r="AL382" s="438">
        <f>StockValueR!AL360</f>
        <v>0.33669612247905423</v>
      </c>
      <c r="AM382" s="438">
        <f>StockValueR!AM360</f>
        <v>0.11350509673613725</v>
      </c>
      <c r="AN382" s="438">
        <f>StockValueR!AN360</f>
        <v>0.11350509673613725</v>
      </c>
      <c r="AO382" s="438">
        <f>StockValueR!AO360</f>
        <v>0.11350509673613725</v>
      </c>
      <c r="AP382" s="438">
        <f>StockValueR!AP360</f>
        <v>0.11350509673613725</v>
      </c>
      <c r="AQ382" s="438">
        <f>StockValueR!AQ360</f>
        <v>0.11350509673613725</v>
      </c>
      <c r="AR382" s="438">
        <f>StockValueR!AR360</f>
        <v>0.11350509673613725</v>
      </c>
      <c r="AS382" s="438">
        <f>StockValueR!AS360</f>
        <v>0.11350509673613725</v>
      </c>
      <c r="AT382" s="438">
        <f>StockValueR!AT360</f>
        <v>0.11350509673613725</v>
      </c>
      <c r="AU382" s="438">
        <f>StockValueR!AU360</f>
        <v>0.11350509673613725</v>
      </c>
      <c r="AV382" s="438">
        <f>StockValueR!AV360</f>
        <v>0.11350509673613725</v>
      </c>
      <c r="AW382" s="438">
        <f>StockValueR!AW360</f>
        <v>0.11350509673613725</v>
      </c>
      <c r="AX382" s="438">
        <f>StockValueR!AX360</f>
        <v>0.11350509673613725</v>
      </c>
      <c r="AY382" s="438">
        <f>StockValueR!AY360</f>
        <v>0.11350509673613725</v>
      </c>
      <c r="AZ382" s="438">
        <f>StockValueR!AZ360</f>
        <v>0.11350509673613725</v>
      </c>
    </row>
    <row r="383" spans="1:52" x14ac:dyDescent="0.25">
      <c r="A383" s="422"/>
      <c r="B383" s="281"/>
      <c r="C383" s="281"/>
      <c r="D383" s="281"/>
      <c r="E383" s="180" t="str">
        <f>StockValueR!E361</f>
        <v>15 MPH</v>
      </c>
      <c r="F383" s="180"/>
      <c r="G383" s="180"/>
      <c r="I383" s="438">
        <f>StockValueR!I361</f>
        <v>0</v>
      </c>
      <c r="J383" s="438">
        <f>StockValueR!J361</f>
        <v>0</v>
      </c>
      <c r="K383" s="438">
        <f>StockValueR!K361</f>
        <v>1.2084089324334799</v>
      </c>
      <c r="L383" s="438">
        <f>StockValueR!L361</f>
        <v>1.1667327250375885</v>
      </c>
      <c r="M383" s="438">
        <f>StockValueR!M361</f>
        <v>1.1264938673800904</v>
      </c>
      <c r="N383" s="438">
        <f>StockValueR!N361</f>
        <v>1.0876427874293744</v>
      </c>
      <c r="O383" s="438">
        <f>StockValueR!O361</f>
        <v>1.0501316228186748</v>
      </c>
      <c r="P383" s="438">
        <f>StockValueR!P361</f>
        <v>1.0139141618823007</v>
      </c>
      <c r="Q383" s="438">
        <f>StockValueR!Q361</f>
        <v>0.97894578672543764</v>
      </c>
      <c r="R383" s="438">
        <f>StockValueR!R361</f>
        <v>0.9451834182573865</v>
      </c>
      <c r="S383" s="438">
        <f>StockValueR!S361</f>
        <v>0.91258546312052236</v>
      </c>
      <c r="T383" s="438">
        <f>StockValueR!T361</f>
        <v>0.88111176244959477</v>
      </c>
      <c r="U383" s="438">
        <f>StockValueR!U361</f>
        <v>0.85072354239824211</v>
      </c>
      <c r="V383" s="438">
        <f>StockValueR!V361</f>
        <v>0.82138336637177245</v>
      </c>
      <c r="W383" s="438">
        <f>StockValueR!W361</f>
        <v>0.79305508890736376</v>
      </c>
      <c r="X383" s="438">
        <f>StockValueR!X361</f>
        <v>0.76570381114486685</v>
      </c>
      <c r="Y383" s="438">
        <f>StockValueR!Y361</f>
        <v>0.73929583783335329</v>
      </c>
      <c r="Z383" s="438">
        <f>StockValueR!Z361</f>
        <v>0.71290446854917566</v>
      </c>
      <c r="AA383" s="438">
        <f>StockValueR!AA361</f>
        <v>0.68653030347487476</v>
      </c>
      <c r="AB383" s="438">
        <f>StockValueR!AB361</f>
        <v>0.66017398854553222</v>
      </c>
      <c r="AC383" s="438">
        <f>StockValueR!AC361</f>
        <v>0.63383622094221281</v>
      </c>
      <c r="AD383" s="438">
        <f>StockValueR!AD361</f>
        <v>0.60751775550919529</v>
      </c>
      <c r="AE383" s="438">
        <f>StockValueR!AE361</f>
        <v>0.58121941229922436</v>
      </c>
      <c r="AF383" s="438">
        <f>StockValueR!AF361</f>
        <v>0.55494208550809543</v>
      </c>
      <c r="AG383" s="438">
        <f>StockValueR!AG361</f>
        <v>0.52868675413660138</v>
      </c>
      <c r="AH383" s="438">
        <f>StockValueR!AH361</f>
        <v>0.50245449482239879</v>
      </c>
      <c r="AI383" s="438">
        <f>StockValueR!AI361</f>
        <v>0.47624649742890157</v>
      </c>
      <c r="AJ383" s="438">
        <f>StockValueR!AJ361</f>
        <v>0.45006408418151478</v>
      </c>
      <c r="AK383" s="438">
        <f>StockValueR!AK361</f>
        <v>0.42390873343242769</v>
      </c>
      <c r="AL383" s="438">
        <f>StockValueR!AL361</f>
        <v>0.39778210956014304</v>
      </c>
      <c r="AM383" s="438">
        <f>StockValueR!AM361</f>
        <v>8.5437221533030697E-2</v>
      </c>
      <c r="AN383" s="438">
        <f>StockValueR!AN361</f>
        <v>8.5437221533030697E-2</v>
      </c>
      <c r="AO383" s="438">
        <f>StockValueR!AO361</f>
        <v>8.5437221533030697E-2</v>
      </c>
      <c r="AP383" s="438">
        <f>StockValueR!AP361</f>
        <v>8.5437221533030697E-2</v>
      </c>
      <c r="AQ383" s="438">
        <f>StockValueR!AQ361</f>
        <v>8.5437221533030697E-2</v>
      </c>
      <c r="AR383" s="438">
        <f>StockValueR!AR361</f>
        <v>8.5437221533030697E-2</v>
      </c>
      <c r="AS383" s="438">
        <f>StockValueR!AS361</f>
        <v>8.5437221533030697E-2</v>
      </c>
      <c r="AT383" s="438">
        <f>StockValueR!AT361</f>
        <v>8.5437221533030697E-2</v>
      </c>
      <c r="AU383" s="438">
        <f>StockValueR!AU361</f>
        <v>8.5437221533030697E-2</v>
      </c>
      <c r="AV383" s="438">
        <f>StockValueR!AV361</f>
        <v>8.5437221533030697E-2</v>
      </c>
      <c r="AW383" s="438">
        <f>StockValueR!AW361</f>
        <v>8.5437221533030697E-2</v>
      </c>
      <c r="AX383" s="438">
        <f>StockValueR!AX361</f>
        <v>8.5437221533030697E-2</v>
      </c>
      <c r="AY383" s="438">
        <f>StockValueR!AY361</f>
        <v>8.5437221533030697E-2</v>
      </c>
      <c r="AZ383" s="438">
        <f>StockValueR!AZ361</f>
        <v>8.5437221533030697E-2</v>
      </c>
    </row>
    <row r="384" spans="1:52" x14ac:dyDescent="0.25">
      <c r="A384" s="422"/>
      <c r="B384" s="281"/>
      <c r="C384" s="281"/>
      <c r="D384" s="281"/>
      <c r="E384" s="180" t="str">
        <f>StockValueR!E362</f>
        <v>16 MPH</v>
      </c>
      <c r="F384" s="180"/>
      <c r="G384" s="180"/>
      <c r="I384" s="438">
        <f>StockValueR!I362</f>
        <v>0</v>
      </c>
      <c r="J384" s="438">
        <f>StockValueR!J362</f>
        <v>0</v>
      </c>
      <c r="K384" s="438">
        <f>StockValueR!K362</f>
        <v>1.1733886093834716</v>
      </c>
      <c r="L384" s="438">
        <f>StockValueR!L362</f>
        <v>1.1329202002811298</v>
      </c>
      <c r="M384" s="438">
        <f>StockValueR!M362</f>
        <v>1.0938474857698024</v>
      </c>
      <c r="N384" s="438">
        <f>StockValueR!N362</f>
        <v>1.0561223304412886</v>
      </c>
      <c r="O384" s="438">
        <f>StockValueR!O362</f>
        <v>1.0196982590052508</v>
      </c>
      <c r="P384" s="438">
        <f>StockValueR!P362</f>
        <v>0.98453039903424577</v>
      </c>
      <c r="Q384" s="438">
        <f>StockValueR!Q362</f>
        <v>0.95057542568339315</v>
      </c>
      <c r="R384" s="438">
        <f>StockValueR!R362</f>
        <v>0.91779150831657941</v>
      </c>
      <c r="S384" s="438">
        <f>StockValueR!S362</f>
        <v>0.88613825897344323</v>
      </c>
      <c r="T384" s="438">
        <f>StockValueR!T362</f>
        <v>0.85557668261365882</v>
      </c>
      <c r="U384" s="438">
        <f>StockValueR!U362</f>
        <v>0.82606912907721686</v>
      </c>
      <c r="V384" s="438">
        <f>StockValueR!V362</f>
        <v>0.7975792467015248</v>
      </c>
      <c r="W384" s="438">
        <f>StockValueR!W362</f>
        <v>0.77007193753818293</v>
      </c>
      <c r="X384" s="438">
        <f>StockValueR!X362</f>
        <v>0.7435133141142668</v>
      </c>
      <c r="Y384" s="438">
        <f>StockValueR!Y362</f>
        <v>0.7178706576848477</v>
      </c>
      <c r="Z384" s="438">
        <f>StockValueR!Z362</f>
        <v>0.69224412408936598</v>
      </c>
      <c r="AA384" s="438">
        <f>StockValueR!AA362</f>
        <v>0.66663429611675817</v>
      </c>
      <c r="AB384" s="438">
        <f>StockValueR!AB362</f>
        <v>0.64104180098256935</v>
      </c>
      <c r="AC384" s="438">
        <f>StockValueR!AC362</f>
        <v>0.61546731566319246</v>
      </c>
      <c r="AD384" s="438">
        <f>StockValueR!AD362</f>
        <v>0.58991157312712394</v>
      </c>
      <c r="AE384" s="438">
        <f>StockValueR!AE362</f>
        <v>0.56437536966155111</v>
      </c>
      <c r="AF384" s="438">
        <f>StockValueR!AF362</f>
        <v>0.53885957354800729</v>
      </c>
      <c r="AG384" s="438">
        <f>StockValueR!AG362</f>
        <v>0.51336513541533024</v>
      </c>
      <c r="AH384" s="438">
        <f>StockValueR!AH362</f>
        <v>0.48789310069965403</v>
      </c>
      <c r="AI384" s="438">
        <f>StockValueR!AI362</f>
        <v>0.46244462478152837</v>
      </c>
      <c r="AJ384" s="438">
        <f>StockValueR!AJ362</f>
        <v>0.43702099156757435</v>
      </c>
      <c r="AK384" s="438">
        <f>StockValueR!AK362</f>
        <v>0.41162363656656131</v>
      </c>
      <c r="AL384" s="438">
        <f>StockValueR!AL362</f>
        <v>0.38625417592243233</v>
      </c>
      <c r="AM384" s="438">
        <f>StockValueR!AM362</f>
        <v>8.296120615588802E-2</v>
      </c>
      <c r="AN384" s="438">
        <f>StockValueR!AN362</f>
        <v>8.296120615588802E-2</v>
      </c>
      <c r="AO384" s="438">
        <f>StockValueR!AO362</f>
        <v>8.296120615588802E-2</v>
      </c>
      <c r="AP384" s="438">
        <f>StockValueR!AP362</f>
        <v>8.296120615588802E-2</v>
      </c>
      <c r="AQ384" s="438">
        <f>StockValueR!AQ362</f>
        <v>8.296120615588802E-2</v>
      </c>
      <c r="AR384" s="438">
        <f>StockValueR!AR362</f>
        <v>8.296120615588802E-2</v>
      </c>
      <c r="AS384" s="438">
        <f>StockValueR!AS362</f>
        <v>8.296120615588802E-2</v>
      </c>
      <c r="AT384" s="438">
        <f>StockValueR!AT362</f>
        <v>8.296120615588802E-2</v>
      </c>
      <c r="AU384" s="438">
        <f>StockValueR!AU362</f>
        <v>8.296120615588802E-2</v>
      </c>
      <c r="AV384" s="438">
        <f>StockValueR!AV362</f>
        <v>8.296120615588802E-2</v>
      </c>
      <c r="AW384" s="438">
        <f>StockValueR!AW362</f>
        <v>8.296120615588802E-2</v>
      </c>
      <c r="AX384" s="438">
        <f>StockValueR!AX362</f>
        <v>8.296120615588802E-2</v>
      </c>
      <c r="AY384" s="438">
        <f>StockValueR!AY362</f>
        <v>8.296120615588802E-2</v>
      </c>
      <c r="AZ384" s="438">
        <f>StockValueR!AZ362</f>
        <v>8.296120615588802E-2</v>
      </c>
    </row>
    <row r="385" spans="1:52" x14ac:dyDescent="0.25">
      <c r="A385" s="422"/>
      <c r="B385" s="281"/>
      <c r="C385" s="281"/>
      <c r="D385" s="281"/>
      <c r="E385" s="180" t="str">
        <f>StockValueR!E363</f>
        <v>17 MPH</v>
      </c>
      <c r="F385" s="180"/>
      <c r="G385" s="180"/>
      <c r="I385" s="438">
        <f>StockValueR!I363</f>
        <v>0</v>
      </c>
      <c r="J385" s="438">
        <f>StockValueR!J363</f>
        <v>0</v>
      </c>
      <c r="K385" s="438">
        <f>StockValueR!K363</f>
        <v>1.1393831936165939</v>
      </c>
      <c r="L385" s="438">
        <f>StockValueR!L363</f>
        <v>1.1000875801813861</v>
      </c>
      <c r="M385" s="438">
        <f>StockValueR!M363</f>
        <v>1.0621472133777772</v>
      </c>
      <c r="N385" s="438">
        <f>StockValueR!N363</f>
        <v>1.0255153527868781</v>
      </c>
      <c r="O385" s="438">
        <f>StockValueR!O363</f>
        <v>0.99014686999657953</v>
      </c>
      <c r="P385" s="438">
        <f>StockValueR!P363</f>
        <v>0.95599819300586075</v>
      </c>
      <c r="Q385" s="438">
        <f>StockValueR!Q363</f>
        <v>0.92302725254651175</v>
      </c>
      <c r="R385" s="438">
        <f>StockValueR!R363</f>
        <v>0.89119343025613751</v>
      </c>
      <c r="S385" s="438">
        <f>StockValueR!S363</f>
        <v>0.86045750863859727</v>
      </c>
      <c r="T385" s="438">
        <f>StockValueR!T363</f>
        <v>0.83078162275023459</v>
      </c>
      <c r="U385" s="438">
        <f>StockValueR!U363</f>
        <v>0.80212921355237388</v>
      </c>
      <c r="V385" s="438">
        <f>StockValueR!V363</f>
        <v>0.77446498287262244</v>
      </c>
      <c r="W385" s="438">
        <f>StockValueR!W363</f>
        <v>0.74775484991948682</v>
      </c>
      <c r="X385" s="438">
        <f>StockValueR!X363</f>
        <v>0.72196590929673643</v>
      </c>
      <c r="Y385" s="438">
        <f>StockValueR!Y363</f>
        <v>0.69706639046578756</v>
      </c>
      <c r="Z385" s="438">
        <f>StockValueR!Z363</f>
        <v>0.67218252722061378</v>
      </c>
      <c r="AA385" s="438">
        <f>StockValueR!AA363</f>
        <v>0.64731488546062343</v>
      </c>
      <c r="AB385" s="438">
        <f>StockValueR!AB363</f>
        <v>0.62246407422432681</v>
      </c>
      <c r="AC385" s="438">
        <f>StockValueR!AC363</f>
        <v>0.59763075086898698</v>
      </c>
      <c r="AD385" s="438">
        <f>StockValueR!AD363</f>
        <v>0.57281562712128975</v>
      </c>
      <c r="AE385" s="438">
        <f>StockValueR!AE363</f>
        <v>0.54801947619160329</v>
      </c>
      <c r="AF385" s="438">
        <f>StockValueR!AF363</f>
        <v>0.5232431411982077</v>
      </c>
      <c r="AG385" s="438">
        <f>StockValueR!AG363</f>
        <v>0.49848754522021987</v>
      </c>
      <c r="AH385" s="438">
        <f>StockValueR!AH363</f>
        <v>0.47375370339648765</v>
      </c>
      <c r="AI385" s="438">
        <f>StockValueR!AI363</f>
        <v>0.44904273762402797</v>
      </c>
      <c r="AJ385" s="438">
        <f>StockValueR!AJ363</f>
        <v>0.42435589460117645</v>
      </c>
      <c r="AK385" s="438">
        <f>StockValueR!AK363</f>
        <v>0.39969456823490718</v>
      </c>
      <c r="AL385" s="438">
        <f>StockValueR!AL363</f>
        <v>0.37506032783246634</v>
      </c>
      <c r="AM385" s="438">
        <f>StockValueR!AM363</f>
        <v>8.0556946999720727E-2</v>
      </c>
      <c r="AN385" s="438">
        <f>StockValueR!AN363</f>
        <v>8.0556946999720727E-2</v>
      </c>
      <c r="AO385" s="438">
        <f>StockValueR!AO363</f>
        <v>8.0556946999720727E-2</v>
      </c>
      <c r="AP385" s="438">
        <f>StockValueR!AP363</f>
        <v>8.0556946999720727E-2</v>
      </c>
      <c r="AQ385" s="438">
        <f>StockValueR!AQ363</f>
        <v>8.0556946999720727E-2</v>
      </c>
      <c r="AR385" s="438">
        <f>StockValueR!AR363</f>
        <v>8.0556946999720727E-2</v>
      </c>
      <c r="AS385" s="438">
        <f>StockValueR!AS363</f>
        <v>8.0556946999720727E-2</v>
      </c>
      <c r="AT385" s="438">
        <f>StockValueR!AT363</f>
        <v>8.0556946999720727E-2</v>
      </c>
      <c r="AU385" s="438">
        <f>StockValueR!AU363</f>
        <v>8.0556946999720727E-2</v>
      </c>
      <c r="AV385" s="438">
        <f>StockValueR!AV363</f>
        <v>8.0556946999720727E-2</v>
      </c>
      <c r="AW385" s="438">
        <f>StockValueR!AW363</f>
        <v>8.0556946999720727E-2</v>
      </c>
      <c r="AX385" s="438">
        <f>StockValueR!AX363</f>
        <v>8.0556946999720727E-2</v>
      </c>
      <c r="AY385" s="438">
        <f>StockValueR!AY363</f>
        <v>8.0556946999720727E-2</v>
      </c>
      <c r="AZ385" s="438">
        <f>StockValueR!AZ363</f>
        <v>8.0556946999720727E-2</v>
      </c>
    </row>
    <row r="386" spans="1:52" x14ac:dyDescent="0.25">
      <c r="A386" s="422"/>
      <c r="B386" s="281"/>
      <c r="C386" s="281"/>
      <c r="D386" s="281"/>
      <c r="E386" s="180" t="str">
        <f>StockValueR!E364</f>
        <v>18 MPH</v>
      </c>
      <c r="F386" s="180"/>
      <c r="G386" s="180"/>
      <c r="I386" s="438">
        <f>StockValueR!I364</f>
        <v>0</v>
      </c>
      <c r="J386" s="438">
        <f>StockValueR!J364</f>
        <v>0</v>
      </c>
      <c r="K386" s="438">
        <f>StockValueR!K364</f>
        <v>1.1063632725888257</v>
      </c>
      <c r="L386" s="438">
        <f>StockValueR!L364</f>
        <v>1.0682064665887614</v>
      </c>
      <c r="M386" s="438">
        <f>StockValueR!M364</f>
        <v>1.031365631463905</v>
      </c>
      <c r="N386" s="438">
        <f>StockValueR!N364</f>
        <v>0.99579538135715961</v>
      </c>
      <c r="O386" s="438">
        <f>StockValueR!O364</f>
        <v>0.96145189570140766</v>
      </c>
      <c r="P386" s="438">
        <f>StockValueR!P364</f>
        <v>0.92829286523501331</v>
      </c>
      <c r="Q386" s="438">
        <f>StockValueR!Q364</f>
        <v>0.89627743987916797</v>
      </c>
      <c r="R386" s="438">
        <f>StockValueR!R364</f>
        <v>0.86536617841286878</v>
      </c>
      <c r="S386" s="438">
        <f>StockValueR!S364</f>
        <v>0.83552099988353001</v>
      </c>
      <c r="T386" s="438">
        <f>StockValueR!T364</f>
        <v>0.80670513669337163</v>
      </c>
      <c r="U386" s="438">
        <f>StockValueR!U364</f>
        <v>0.77888308930378503</v>
      </c>
      <c r="V386" s="438">
        <f>StockValueR!V364</f>
        <v>0.75202058250188009</v>
      </c>
      <c r="W386" s="438">
        <f>StockValueR!W364</f>
        <v>0.72608452317533023</v>
      </c>
      <c r="X386" s="438">
        <f>StockValueR!X364</f>
        <v>0.7010429595435026</v>
      </c>
      <c r="Y386" s="438">
        <f>StockValueR!Y364</f>
        <v>0.67686504179464235</v>
      </c>
      <c r="Z386" s="438">
        <f>StockValueR!Z364</f>
        <v>0.65270232592449107</v>
      </c>
      <c r="AA386" s="438">
        <f>StockValueR!AA364</f>
        <v>0.62855536143239632</v>
      </c>
      <c r="AB386" s="438">
        <f>StockValueR!AB364</f>
        <v>0.60442473970661359</v>
      </c>
      <c r="AC386" s="438">
        <f>StockValueR!AC364</f>
        <v>0.58031109905384859</v>
      </c>
      <c r="AD386" s="438">
        <f>StockValueR!AD364</f>
        <v>0.5562151305745755</v>
      </c>
      <c r="AE386" s="438">
        <f>StockValueR!AE364</f>
        <v>0.53213758507112141</v>
      </c>
      <c r="AF386" s="438">
        <f>StockValueR!AF364</f>
        <v>0.50807928122775758</v>
      </c>
      <c r="AG386" s="438">
        <f>StockValueR!AG364</f>
        <v>0.48404111537228534</v>
      </c>
      <c r="AH386" s="438">
        <f>StockValueR!AH364</f>
        <v>0.4600240732242975</v>
      </c>
      <c r="AI386" s="438">
        <f>StockValueR!AI364</f>
        <v>0.43602924416764849</v>
      </c>
      <c r="AJ386" s="438">
        <f>StockValueR!AJ364</f>
        <v>0.41205783877070407</v>
      </c>
      <c r="AK386" s="438">
        <f>StockValueR!AK364</f>
        <v>0.38811121054428488</v>
      </c>
      <c r="AL386" s="438">
        <f>StockValueR!AL364</f>
        <v>0.36419088331629218</v>
      </c>
      <c r="AM386" s="438">
        <f>StockValueR!AM364</f>
        <v>7.8222364531705155E-2</v>
      </c>
      <c r="AN386" s="438">
        <f>StockValueR!AN364</f>
        <v>7.8222364531705155E-2</v>
      </c>
      <c r="AO386" s="438">
        <f>StockValueR!AO364</f>
        <v>7.8222364531705155E-2</v>
      </c>
      <c r="AP386" s="438">
        <f>StockValueR!AP364</f>
        <v>7.8222364531705155E-2</v>
      </c>
      <c r="AQ386" s="438">
        <f>StockValueR!AQ364</f>
        <v>7.8222364531705155E-2</v>
      </c>
      <c r="AR386" s="438">
        <f>StockValueR!AR364</f>
        <v>7.8222364531705155E-2</v>
      </c>
      <c r="AS386" s="438">
        <f>StockValueR!AS364</f>
        <v>7.8222364531705155E-2</v>
      </c>
      <c r="AT386" s="438">
        <f>StockValueR!AT364</f>
        <v>7.8222364531705155E-2</v>
      </c>
      <c r="AU386" s="438">
        <f>StockValueR!AU364</f>
        <v>7.8222364531705155E-2</v>
      </c>
      <c r="AV386" s="438">
        <f>StockValueR!AV364</f>
        <v>7.8222364531705155E-2</v>
      </c>
      <c r="AW386" s="438">
        <f>StockValueR!AW364</f>
        <v>7.8222364531705155E-2</v>
      </c>
      <c r="AX386" s="438">
        <f>StockValueR!AX364</f>
        <v>7.8222364531705155E-2</v>
      </c>
      <c r="AY386" s="438">
        <f>StockValueR!AY364</f>
        <v>7.8222364531705155E-2</v>
      </c>
      <c r="AZ386" s="438">
        <f>StockValueR!AZ364</f>
        <v>7.8222364531705155E-2</v>
      </c>
    </row>
    <row r="387" spans="1:52" x14ac:dyDescent="0.25">
      <c r="A387" s="422"/>
      <c r="B387" s="281"/>
      <c r="C387" s="281"/>
      <c r="D387" s="281"/>
      <c r="E387" s="180" t="str">
        <f>StockValueR!E365</f>
        <v>19 MPH</v>
      </c>
      <c r="F387" s="180"/>
      <c r="G387" s="180"/>
      <c r="I387" s="438">
        <f>StockValueR!I365</f>
        <v>0</v>
      </c>
      <c r="J387" s="438">
        <f>StockValueR!J365</f>
        <v>0</v>
      </c>
      <c r="K387" s="438">
        <f>StockValueR!K365</f>
        <v>1.0743002861470585</v>
      </c>
      <c r="L387" s="438">
        <f>StockValueR!L365</f>
        <v>1.0372492843468919</v>
      </c>
      <c r="M387" s="438">
        <f>StockValueR!M365</f>
        <v>1.0014761158975096</v>
      </c>
      <c r="N387" s="438">
        <f>StockValueR!N365</f>
        <v>0.96693671024769756</v>
      </c>
      <c r="O387" s="438">
        <f>StockValueR!O365</f>
        <v>0.93358851677329824</v>
      </c>
      <c r="P387" s="438">
        <f>StockValueR!P365</f>
        <v>0.90139045235721249</v>
      </c>
      <c r="Q387" s="438">
        <f>StockValueR!Q365</f>
        <v>0.87030285077728653</v>
      </c>
      <c r="R387" s="438">
        <f>StockValueR!R365</f>
        <v>0.84028741383973615</v>
      </c>
      <c r="S387" s="438">
        <f>StockValueR!S365</f>
        <v>0.81130716419790394</v>
      </c>
      <c r="T387" s="438">
        <f>StockValueR!T365</f>
        <v>0.7833263997982286</v>
      </c>
      <c r="U387" s="438">
        <f>StockValueR!U365</f>
        <v>0.75631064989730246</v>
      </c>
      <c r="V387" s="438">
        <f>StockValueR!V365</f>
        <v>0.7302266325958362</v>
      </c>
      <c r="W387" s="438">
        <f>StockValueR!W365</f>
        <v>0.70504221383721133</v>
      </c>
      <c r="X387" s="438">
        <f>StockValueR!X365</f>
        <v>0.68072636782011364</v>
      </c>
      <c r="Y387" s="438">
        <f>StockValueR!Y365</f>
        <v>0.65724913877647217</v>
      </c>
      <c r="Z387" s="438">
        <f>StockValueR!Z365</f>
        <v>0.63378667105314168</v>
      </c>
      <c r="AA387" s="438">
        <f>StockValueR!AA365</f>
        <v>0.61033949822469125</v>
      </c>
      <c r="AB387" s="438">
        <f>StockValueR!AB365</f>
        <v>0.58690819454063514</v>
      </c>
      <c r="AC387" s="438">
        <f>StockValueR!AC365</f>
        <v>0.5634933798092171</v>
      </c>
      <c r="AD387" s="438">
        <f>StockValueR!AD365</f>
        <v>0.54009572510245774</v>
      </c>
      <c r="AE387" s="438">
        <f>StockValueR!AE365</f>
        <v>0.51671595946404014</v>
      </c>
      <c r="AF387" s="438">
        <f>StockValueR!AF365</f>
        <v>0.49335487785233684</v>
      </c>
      <c r="AG387" s="438">
        <f>StockValueR!AG365</f>
        <v>0.47001335061910077</v>
      </c>
      <c r="AH387" s="438">
        <f>StockValueR!AH365</f>
        <v>0.44669233491725513</v>
      </c>
      <c r="AI387" s="438">
        <f>StockValueR!AI365</f>
        <v>0.42339288855974044</v>
      </c>
      <c r="AJ387" s="438">
        <f>StockValueR!AJ365</f>
        <v>0.40011618703201779</v>
      </c>
      <c r="AK387" s="438">
        <f>StockValueR!AK365</f>
        <v>0.3768635446194562</v>
      </c>
      <c r="AL387" s="438">
        <f>StockValueR!AL365</f>
        <v>0.35363644098862718</v>
      </c>
      <c r="AM387" s="438">
        <f>StockValueR!AM365</f>
        <v>7.5955439484966789E-2</v>
      </c>
      <c r="AN387" s="438">
        <f>StockValueR!AN365</f>
        <v>7.5955439484966789E-2</v>
      </c>
      <c r="AO387" s="438">
        <f>StockValueR!AO365</f>
        <v>7.5955439484966789E-2</v>
      </c>
      <c r="AP387" s="438">
        <f>StockValueR!AP365</f>
        <v>7.5955439484966789E-2</v>
      </c>
      <c r="AQ387" s="438">
        <f>StockValueR!AQ365</f>
        <v>7.5955439484966789E-2</v>
      </c>
      <c r="AR387" s="438">
        <f>StockValueR!AR365</f>
        <v>7.5955439484966789E-2</v>
      </c>
      <c r="AS387" s="438">
        <f>StockValueR!AS365</f>
        <v>7.5955439484966789E-2</v>
      </c>
      <c r="AT387" s="438">
        <f>StockValueR!AT365</f>
        <v>7.5955439484966789E-2</v>
      </c>
      <c r="AU387" s="438">
        <f>StockValueR!AU365</f>
        <v>7.5955439484966789E-2</v>
      </c>
      <c r="AV387" s="438">
        <f>StockValueR!AV365</f>
        <v>7.5955439484966789E-2</v>
      </c>
      <c r="AW387" s="438">
        <f>StockValueR!AW365</f>
        <v>7.5955439484966789E-2</v>
      </c>
      <c r="AX387" s="438">
        <f>StockValueR!AX365</f>
        <v>7.5955439484966789E-2</v>
      </c>
      <c r="AY387" s="438">
        <f>StockValueR!AY365</f>
        <v>7.5955439484966789E-2</v>
      </c>
      <c r="AZ387" s="438">
        <f>StockValueR!AZ365</f>
        <v>7.5955439484966789E-2</v>
      </c>
    </row>
    <row r="388" spans="1:52" x14ac:dyDescent="0.25">
      <c r="A388" s="422"/>
      <c r="B388" s="281"/>
      <c r="C388" s="281"/>
      <c r="D388" s="281"/>
      <c r="E388" s="180" t="str">
        <f>StockValueR!E366</f>
        <v>20 MPH</v>
      </c>
      <c r="F388" s="180"/>
      <c r="G388" s="180"/>
      <c r="I388" s="438">
        <f>StockValueR!I366</f>
        <v>0</v>
      </c>
      <c r="J388" s="438">
        <f>StockValueR!J366</f>
        <v>0</v>
      </c>
      <c r="K388" s="438">
        <f>StockValueR!K366</f>
        <v>1.2709907461893499</v>
      </c>
      <c r="L388" s="438">
        <f>StockValueR!L366</f>
        <v>1.2271561861205365</v>
      </c>
      <c r="M388" s="438">
        <f>StockValueR!M366</f>
        <v>1.1848334141290062</v>
      </c>
      <c r="N388" s="438">
        <f>StockValueR!N366</f>
        <v>1.1439702909167482</v>
      </c>
      <c r="O388" s="438">
        <f>StockValueR!O366</f>
        <v>1.1045164753917549</v>
      </c>
      <c r="P388" s="438">
        <f>StockValueR!P366</f>
        <v>1.0664233626506012</v>
      </c>
      <c r="Q388" s="438">
        <f>StockValueR!Q366</f>
        <v>1.0296440240999098</v>
      </c>
      <c r="R388" s="438">
        <f>StockValueR!R366</f>
        <v>0.99413314964293853</v>
      </c>
      <c r="S388" s="438">
        <f>StockValueR!S366</f>
        <v>0.9598469918600635</v>
      </c>
      <c r="T388" s="438">
        <f>StockValueR!T366</f>
        <v>0.92674331211439542</v>
      </c>
      <c r="U388" s="438">
        <f>StockValueR!U366</f>
        <v>0.89478132851613112</v>
      </c>
      <c r="V388" s="438">
        <f>StockValueR!V366</f>
        <v>0.8639216656815365</v>
      </c>
      <c r="W388" s="438">
        <f>StockValueR!W366</f>
        <v>0.83412630622466677</v>
      </c>
      <c r="X388" s="438">
        <f>StockValueR!X366</f>
        <v>0.80535854392206419</v>
      </c>
      <c r="Y388" s="438">
        <f>StockValueR!Y366</f>
        <v>0.77758293849273508</v>
      </c>
      <c r="Z388" s="438">
        <f>StockValueR!Z366</f>
        <v>0.74982479699016713</v>
      </c>
      <c r="AA388" s="438">
        <f>StockValueR!AA366</f>
        <v>0.72208475067951805</v>
      </c>
      <c r="AB388" s="438">
        <f>StockValueR!AB366</f>
        <v>0.6943634789479467</v>
      </c>
      <c r="AC388" s="438">
        <f>StockValueR!AC366</f>
        <v>0.66666171508255312</v>
      </c>
      <c r="AD388" s="438">
        <f>StockValueR!AD366</f>
        <v>0.63898025301994876</v>
      </c>
      <c r="AE388" s="438">
        <f>StockValueR!AE366</f>
        <v>0.61131995528226668</v>
      </c>
      <c r="AF388" s="438">
        <f>StockValueR!AF366</f>
        <v>0.58368176237445579</v>
      </c>
      <c r="AG388" s="438">
        <f>StockValueR!AG366</f>
        <v>0.55606670399839497</v>
      </c>
      <c r="AH388" s="438">
        <f>StockValueR!AH366</f>
        <v>0.52847591254930393</v>
      </c>
      <c r="AI388" s="438">
        <f>StockValueR!AI366</f>
        <v>0.5009106395119638</v>
      </c>
      <c r="AJ388" s="438">
        <f>StockValueR!AJ366</f>
        <v>0.47337227558798978</v>
      </c>
      <c r="AK388" s="438">
        <f>StockValueR!AK366</f>
        <v>0.44586237569136983</v>
      </c>
      <c r="AL388" s="438">
        <f>StockValueR!AL366</f>
        <v>0.41838269039644882</v>
      </c>
      <c r="AM388" s="438">
        <f>StockValueR!AM366</f>
        <v>5.6191641778914003E-2</v>
      </c>
      <c r="AN388" s="438">
        <f>StockValueR!AN366</f>
        <v>5.6191641778914003E-2</v>
      </c>
      <c r="AO388" s="438">
        <f>StockValueR!AO366</f>
        <v>5.6191641778914003E-2</v>
      </c>
      <c r="AP388" s="438">
        <f>StockValueR!AP366</f>
        <v>5.6191641778914003E-2</v>
      </c>
      <c r="AQ388" s="438">
        <f>StockValueR!AQ366</f>
        <v>5.6191641778914003E-2</v>
      </c>
      <c r="AR388" s="438">
        <f>StockValueR!AR366</f>
        <v>5.6191641778914003E-2</v>
      </c>
      <c r="AS388" s="438">
        <f>StockValueR!AS366</f>
        <v>5.6191641778914003E-2</v>
      </c>
      <c r="AT388" s="438">
        <f>StockValueR!AT366</f>
        <v>5.6191641778914003E-2</v>
      </c>
      <c r="AU388" s="438">
        <f>StockValueR!AU366</f>
        <v>5.6191641778914003E-2</v>
      </c>
      <c r="AV388" s="438">
        <f>StockValueR!AV366</f>
        <v>5.6191641778914003E-2</v>
      </c>
      <c r="AW388" s="438">
        <f>StockValueR!AW366</f>
        <v>5.6191641778914003E-2</v>
      </c>
      <c r="AX388" s="438">
        <f>StockValueR!AX366</f>
        <v>5.6191641778914003E-2</v>
      </c>
      <c r="AY388" s="438">
        <f>StockValueR!AY366</f>
        <v>5.6191641778914003E-2</v>
      </c>
      <c r="AZ388" s="438">
        <f>StockValueR!AZ366</f>
        <v>5.6191641778914003E-2</v>
      </c>
    </row>
    <row r="389" spans="1:52" x14ac:dyDescent="0.25">
      <c r="A389" s="422"/>
      <c r="B389" s="281"/>
      <c r="C389" s="281"/>
      <c r="D389" s="281"/>
      <c r="E389" s="180" t="str">
        <f>StockValueR!E367</f>
        <v>21 MPH</v>
      </c>
      <c r="F389" s="180"/>
      <c r="G389" s="180"/>
      <c r="I389" s="438">
        <f>StockValueR!I367</f>
        <v>0</v>
      </c>
      <c r="J389" s="438">
        <f>StockValueR!J367</f>
        <v>0</v>
      </c>
      <c r="K389" s="438">
        <f>StockValueR!K367</f>
        <v>1.2341567694365569</v>
      </c>
      <c r="L389" s="438">
        <f>StockValueR!L367</f>
        <v>1.1915925578509126</v>
      </c>
      <c r="M389" s="438">
        <f>StockValueR!M367</f>
        <v>1.1504963219331688</v>
      </c>
      <c r="N389" s="438">
        <f>StockValueR!N367</f>
        <v>1.1108174334094476</v>
      </c>
      <c r="O389" s="438">
        <f>StockValueR!O367</f>
        <v>1.0725070100989245</v>
      </c>
      <c r="P389" s="438">
        <f>StockValueR!P367</f>
        <v>1.0355178556937035</v>
      </c>
      <c r="Q389" s="438">
        <f>StockValueR!Q367</f>
        <v>0.9998044016155947</v>
      </c>
      <c r="R389" s="438">
        <f>StockValueR!R367</f>
        <v>0.96532265087816349</v>
      </c>
      <c r="S389" s="438">
        <f>StockValueR!S367</f>
        <v>0.93203012388489359</v>
      </c>
      <c r="T389" s="438">
        <f>StockValueR!T367</f>
        <v>0.89988580609669033</v>
      </c>
      <c r="U389" s="438">
        <f>StockValueR!U367</f>
        <v>0.86885009750425224</v>
      </c>
      <c r="V389" s="438">
        <f>StockValueR!V367</f>
        <v>0.83888476384306543</v>
      </c>
      <c r="W389" s="438">
        <f>StockValueR!W367</f>
        <v>0.80995288949091881</v>
      </c>
      <c r="X389" s="438">
        <f>StockValueR!X367</f>
        <v>0.78201883198991362</v>
      </c>
      <c r="Y389" s="438">
        <f>StockValueR!Y367</f>
        <v>0.75504817813694025</v>
      </c>
      <c r="Z389" s="438">
        <f>StockValueR!Z367</f>
        <v>0.72809448209699412</v>
      </c>
      <c r="AA389" s="438">
        <f>StockValueR!AA367</f>
        <v>0.70115835684083838</v>
      </c>
      <c r="AB389" s="438">
        <f>StockValueR!AB367</f>
        <v>0.67424046206663668</v>
      </c>
      <c r="AC389" s="438">
        <f>StockValueR!AC367</f>
        <v>0.64734150981044525</v>
      </c>
      <c r="AD389" s="438">
        <f>StockValueR!AD367</f>
        <v>0.62046227100017715</v>
      </c>
      <c r="AE389" s="438">
        <f>StockValueR!AE367</f>
        <v>0.59360358316162276</v>
      </c>
      <c r="AF389" s="438">
        <f>StockValueR!AF367</f>
        <v>0.5667663595434056</v>
      </c>
      <c r="AG389" s="438">
        <f>StockValueR!AG367</f>
        <v>0.53995160000610543</v>
      </c>
      <c r="AH389" s="438">
        <f>StockValueR!AH367</f>
        <v>0.51316040412753594</v>
      </c>
      <c r="AI389" s="438">
        <f>StockValueR!AI367</f>
        <v>0.48639398712379478</v>
      </c>
      <c r="AJ389" s="438">
        <f>StockValueR!AJ367</f>
        <v>0.45965369939323669</v>
      </c>
      <c r="AK389" s="438">
        <f>StockValueR!AK367</f>
        <v>0.43294105078762873</v>
      </c>
      <c r="AL389" s="438">
        <f>StockValueR!AL367</f>
        <v>0.40625774114875546</v>
      </c>
      <c r="AM389" s="438">
        <f>StockValueR!AM367</f>
        <v>5.4563178603087355E-2</v>
      </c>
      <c r="AN389" s="438">
        <f>StockValueR!AN367</f>
        <v>5.4563178603087355E-2</v>
      </c>
      <c r="AO389" s="438">
        <f>StockValueR!AO367</f>
        <v>5.4563178603087355E-2</v>
      </c>
      <c r="AP389" s="438">
        <f>StockValueR!AP367</f>
        <v>5.4563178603087355E-2</v>
      </c>
      <c r="AQ389" s="438">
        <f>StockValueR!AQ367</f>
        <v>5.4563178603087355E-2</v>
      </c>
      <c r="AR389" s="438">
        <f>StockValueR!AR367</f>
        <v>5.4563178603087355E-2</v>
      </c>
      <c r="AS389" s="438">
        <f>StockValueR!AS367</f>
        <v>5.4563178603087355E-2</v>
      </c>
      <c r="AT389" s="438">
        <f>StockValueR!AT367</f>
        <v>5.4563178603087355E-2</v>
      </c>
      <c r="AU389" s="438">
        <f>StockValueR!AU367</f>
        <v>5.4563178603087355E-2</v>
      </c>
      <c r="AV389" s="438">
        <f>StockValueR!AV367</f>
        <v>5.4563178603087355E-2</v>
      </c>
      <c r="AW389" s="438">
        <f>StockValueR!AW367</f>
        <v>5.4563178603087355E-2</v>
      </c>
      <c r="AX389" s="438">
        <f>StockValueR!AX367</f>
        <v>5.4563178603087355E-2</v>
      </c>
      <c r="AY389" s="438">
        <f>StockValueR!AY367</f>
        <v>5.4563178603087355E-2</v>
      </c>
      <c r="AZ389" s="438">
        <f>StockValueR!AZ367</f>
        <v>5.4563178603087355E-2</v>
      </c>
    </row>
    <row r="390" spans="1:52" x14ac:dyDescent="0.25">
      <c r="A390" s="422"/>
      <c r="B390" s="281"/>
      <c r="C390" s="281"/>
      <c r="D390" s="281"/>
      <c r="E390" s="180" t="str">
        <f>StockValueR!E368</f>
        <v>22 MPH</v>
      </c>
      <c r="F390" s="180"/>
      <c r="G390" s="180"/>
      <c r="I390" s="438">
        <f>StockValueR!I368</f>
        <v>0</v>
      </c>
      <c r="J390" s="438">
        <f>StockValueR!J368</f>
        <v>0</v>
      </c>
      <c r="K390" s="438">
        <f>StockValueR!K368</f>
        <v>1.1983902606000278</v>
      </c>
      <c r="L390" s="438">
        <f>StockValueR!L368</f>
        <v>1.157059582133918</v>
      </c>
      <c r="M390" s="438">
        <f>StockValueR!M368</f>
        <v>1.1171543366328707</v>
      </c>
      <c r="N390" s="438">
        <f>StockValueR!N368</f>
        <v>1.0786253630568716</v>
      </c>
      <c r="O390" s="438">
        <f>StockValueR!O368</f>
        <v>1.0414251958562692</v>
      </c>
      <c r="P390" s="438">
        <f>StockValueR!P368</f>
        <v>1.0055080064968616</v>
      </c>
      <c r="Q390" s="438">
        <f>StockValueR!Q368</f>
        <v>0.97082954700169455</v>
      </c>
      <c r="R390" s="438">
        <f>StockValueR!R368</f>
        <v>0.93734709544001749</v>
      </c>
      <c r="S390" s="438">
        <f>StockValueR!S368</f>
        <v>0.90501940329624464</v>
      </c>
      <c r="T390" s="438">
        <f>StockValueR!T368</f>
        <v>0.87380664465408153</v>
      </c>
      <c r="U390" s="438">
        <f>StockValueR!U368</f>
        <v>0.84367036713321319</v>
      </c>
      <c r="V390" s="438">
        <f>StockValueR!V368</f>
        <v>0.81457344451811398</v>
      </c>
      <c r="W390" s="438">
        <f>StockValueR!W368</f>
        <v>0.78648003102061692</v>
      </c>
      <c r="X390" s="438">
        <f>StockValueR!X368</f>
        <v>0.75935551711990001</v>
      </c>
      <c r="Y390" s="438">
        <f>StockValueR!Y368</f>
        <v>0.73316648692548325</v>
      </c>
      <c r="Z390" s="438">
        <f>StockValueR!Z368</f>
        <v>0.70699392309780051</v>
      </c>
      <c r="AA390" s="438">
        <f>StockValueR!AA368</f>
        <v>0.68083842084340163</v>
      </c>
      <c r="AB390" s="438">
        <f>StockValueR!AB368</f>
        <v>0.65470062074205237</v>
      </c>
      <c r="AC390" s="438">
        <f>StockValueR!AC368</f>
        <v>0.62858121419463153</v>
      </c>
      <c r="AD390" s="438">
        <f>StockValueR!AD368</f>
        <v>0.60248094978715794</v>
      </c>
      <c r="AE390" s="438">
        <f>StockValueR!AE368</f>
        <v>0.57640064077348641</v>
      </c>
      <c r="AF390" s="438">
        <f>StockValueR!AF368</f>
        <v>0.55034117393581761</v>
      </c>
      <c r="AG390" s="438">
        <f>StockValueR!AG368</f>
        <v>0.52430352015824844</v>
      </c>
      <c r="AH390" s="438">
        <f>StockValueR!AH368</f>
        <v>0.49828874715225252</v>
      </c>
      <c r="AI390" s="438">
        <f>StockValueR!AI368</f>
        <v>0.47229803491632916</v>
      </c>
      <c r="AJ390" s="438">
        <f>StockValueR!AJ368</f>
        <v>0.44633269471358228</v>
      </c>
      <c r="AK390" s="438">
        <f>StockValueR!AK368</f>
        <v>0.42039419263948491</v>
      </c>
      <c r="AL390" s="438">
        <f>StockValueR!AL368</f>
        <v>0.39448417927351731</v>
      </c>
      <c r="AM390" s="438">
        <f>StockValueR!AM368</f>
        <v>5.2981909142038743E-2</v>
      </c>
      <c r="AN390" s="438">
        <f>StockValueR!AN368</f>
        <v>5.2981909142038743E-2</v>
      </c>
      <c r="AO390" s="438">
        <f>StockValueR!AO368</f>
        <v>5.2981909142038743E-2</v>
      </c>
      <c r="AP390" s="438">
        <f>StockValueR!AP368</f>
        <v>5.2981909142038743E-2</v>
      </c>
      <c r="AQ390" s="438">
        <f>StockValueR!AQ368</f>
        <v>5.2981909142038743E-2</v>
      </c>
      <c r="AR390" s="438">
        <f>StockValueR!AR368</f>
        <v>5.2981909142038743E-2</v>
      </c>
      <c r="AS390" s="438">
        <f>StockValueR!AS368</f>
        <v>5.2981909142038743E-2</v>
      </c>
      <c r="AT390" s="438">
        <f>StockValueR!AT368</f>
        <v>5.2981909142038743E-2</v>
      </c>
      <c r="AU390" s="438">
        <f>StockValueR!AU368</f>
        <v>5.2981909142038743E-2</v>
      </c>
      <c r="AV390" s="438">
        <f>StockValueR!AV368</f>
        <v>5.2981909142038743E-2</v>
      </c>
      <c r="AW390" s="438">
        <f>StockValueR!AW368</f>
        <v>5.2981909142038743E-2</v>
      </c>
      <c r="AX390" s="438">
        <f>StockValueR!AX368</f>
        <v>5.2981909142038743E-2</v>
      </c>
      <c r="AY390" s="438">
        <f>StockValueR!AY368</f>
        <v>5.2981909142038743E-2</v>
      </c>
      <c r="AZ390" s="438">
        <f>StockValueR!AZ368</f>
        <v>5.2981909142038743E-2</v>
      </c>
    </row>
    <row r="391" spans="1:52" x14ac:dyDescent="0.25">
      <c r="A391" s="422"/>
      <c r="B391" s="281"/>
      <c r="C391" s="281"/>
      <c r="D391" s="281"/>
      <c r="E391" s="180" t="str">
        <f>StockValueR!E369</f>
        <v>23 MPH</v>
      </c>
      <c r="F391" s="180"/>
      <c r="G391" s="180"/>
      <c r="I391" s="438">
        <f>StockValueR!I369</f>
        <v>0</v>
      </c>
      <c r="J391" s="438">
        <f>StockValueR!J369</f>
        <v>0</v>
      </c>
      <c r="K391" s="438">
        <f>StockValueR!K369</f>
        <v>1.1636602839010954</v>
      </c>
      <c r="L391" s="438">
        <f>StockValueR!L369</f>
        <v>1.1235273901193841</v>
      </c>
      <c r="M391" s="438">
        <f>StockValueR!M369</f>
        <v>1.084778619509682</v>
      </c>
      <c r="N391" s="438">
        <f>StockValueR!N369</f>
        <v>1.0473662357446334</v>
      </c>
      <c r="O391" s="438">
        <f>StockValueR!O369</f>
        <v>1.0112441488510475</v>
      </c>
      <c r="P391" s="438">
        <f>StockValueR!P369</f>
        <v>0.97636785842961915</v>
      </c>
      <c r="Q391" s="438">
        <f>StockValueR!Q369</f>
        <v>0.94269439883291506</v>
      </c>
      <c r="R391" s="438">
        <f>StockValueR!R369</f>
        <v>0.91018228623408803</v>
      </c>
      <c r="S391" s="438">
        <f>StockValueR!S369</f>
        <v>0.87879146752111337</v>
      </c>
      <c r="T391" s="438">
        <f>StockValueR!T369</f>
        <v>0.84848327095358611</v>
      </c>
      <c r="U391" s="438">
        <f>StockValueR!U369</f>
        <v>0.81922035852128938</v>
      </c>
      <c r="V391" s="438">
        <f>StockValueR!V369</f>
        <v>0.79096667994584635</v>
      </c>
      <c r="W391" s="438">
        <f>StockValueR!W369</f>
        <v>0.76368742826878422</v>
      </c>
      <c r="X391" s="438">
        <f>StockValueR!X369</f>
        <v>0.73734899697130052</v>
      </c>
      <c r="Y391" s="438">
        <f>StockValueR!Y369</f>
        <v>0.71191893857290311</v>
      </c>
      <c r="Z391" s="438">
        <f>StockValueR!Z369</f>
        <v>0.68650486933731725</v>
      </c>
      <c r="AA391" s="438">
        <f>StockValueR!AA369</f>
        <v>0.66110736722169572</v>
      </c>
      <c r="AB391" s="438">
        <f>StockValueR!AB369</f>
        <v>0.63572705424146736</v>
      </c>
      <c r="AC391" s="438">
        <f>StockValueR!AC369</f>
        <v>0.61036460176035179</v>
      </c>
      <c r="AD391" s="438">
        <f>StockValueR!AD369</f>
        <v>0.58502073666995347</v>
      </c>
      <c r="AE391" s="438">
        <f>StockValueR!AE369</f>
        <v>0.55969624865560508</v>
      </c>
      <c r="AF391" s="438">
        <f>StockValueR!AF369</f>
        <v>0.53439199880009502</v>
      </c>
      <c r="AG391" s="438">
        <f>StockValueR!AG369</f>
        <v>0.50910892985079126</v>
      </c>
      <c r="AH391" s="438">
        <f>StockValueR!AH369</f>
        <v>0.48384807857633039</v>
      </c>
      <c r="AI391" s="438">
        <f>StockValueR!AI369</f>
        <v>0.45861059077823774</v>
      </c>
      <c r="AJ391" s="438">
        <f>StockValueR!AJ369</f>
        <v>0.43339773971852658</v>
      </c>
      <c r="AK391" s="438">
        <f>StockValueR!AK369</f>
        <v>0.40821094900445609</v>
      </c>
      <c r="AL391" s="438">
        <f>StockValueR!AL369</f>
        <v>0.3830518213808497</v>
      </c>
      <c r="AM391" s="438">
        <f>StockValueR!AM369</f>
        <v>5.144646569722415E-2</v>
      </c>
      <c r="AN391" s="438">
        <f>StockValueR!AN369</f>
        <v>5.144646569722415E-2</v>
      </c>
      <c r="AO391" s="438">
        <f>StockValueR!AO369</f>
        <v>5.144646569722415E-2</v>
      </c>
      <c r="AP391" s="438">
        <f>StockValueR!AP369</f>
        <v>5.144646569722415E-2</v>
      </c>
      <c r="AQ391" s="438">
        <f>StockValueR!AQ369</f>
        <v>5.144646569722415E-2</v>
      </c>
      <c r="AR391" s="438">
        <f>StockValueR!AR369</f>
        <v>5.144646569722415E-2</v>
      </c>
      <c r="AS391" s="438">
        <f>StockValueR!AS369</f>
        <v>5.144646569722415E-2</v>
      </c>
      <c r="AT391" s="438">
        <f>StockValueR!AT369</f>
        <v>5.144646569722415E-2</v>
      </c>
      <c r="AU391" s="438">
        <f>StockValueR!AU369</f>
        <v>5.144646569722415E-2</v>
      </c>
      <c r="AV391" s="438">
        <f>StockValueR!AV369</f>
        <v>5.144646569722415E-2</v>
      </c>
      <c r="AW391" s="438">
        <f>StockValueR!AW369</f>
        <v>5.144646569722415E-2</v>
      </c>
      <c r="AX391" s="438">
        <f>StockValueR!AX369</f>
        <v>5.144646569722415E-2</v>
      </c>
      <c r="AY391" s="438">
        <f>StockValueR!AY369</f>
        <v>5.144646569722415E-2</v>
      </c>
      <c r="AZ391" s="438">
        <f>StockValueR!AZ369</f>
        <v>5.144646569722415E-2</v>
      </c>
    </row>
    <row r="392" spans="1:52" x14ac:dyDescent="0.25">
      <c r="A392" s="422"/>
      <c r="B392" s="281"/>
      <c r="C392" s="281"/>
      <c r="D392" s="281"/>
      <c r="E392" s="180" t="str">
        <f>StockValueR!E370</f>
        <v>24 MPH</v>
      </c>
      <c r="F392" s="180"/>
      <c r="G392" s="180"/>
      <c r="I392" s="438">
        <f>StockValueR!I370</f>
        <v>0</v>
      </c>
      <c r="J392" s="438">
        <f>StockValueR!J370</f>
        <v>0</v>
      </c>
      <c r="K392" s="438">
        <f>StockValueR!K370</f>
        <v>1.1299368000961427</v>
      </c>
      <c r="L392" s="438">
        <f>StockValueR!L370</f>
        <v>1.0909669785720459</v>
      </c>
      <c r="M392" s="438">
        <f>StockValueR!M370</f>
        <v>1.0533411676063196</v>
      </c>
      <c r="N392" s="438">
        <f>StockValueR!N370</f>
        <v>1.0170130142953477</v>
      </c>
      <c r="O392" s="438">
        <f>StockValueR!O370</f>
        <v>0.98193776437747537</v>
      </c>
      <c r="P392" s="438">
        <f>StockValueR!P370</f>
        <v>0.9480722070982498</v>
      </c>
      <c r="Q392" s="438">
        <f>StockValueR!Q370</f>
        <v>0.915374621977178</v>
      </c>
      <c r="R392" s="438">
        <f>StockValueR!R370</f>
        <v>0.8838047274104176</v>
      </c>
      <c r="S392" s="438">
        <f>StockValueR!S370</f>
        <v>0.85332363104608433</v>
      </c>
      <c r="T392" s="438">
        <f>StockValueR!T370</f>
        <v>0.82389378187104156</v>
      </c>
      <c r="U392" s="438">
        <f>StockValueR!U370</f>
        <v>0.7954789239501423</v>
      </c>
      <c r="V392" s="438">
        <f>StockValueR!V370</f>
        <v>0.76804405176093682</v>
      </c>
      <c r="W392" s="438">
        <f>StockValueR!W370</f>
        <v>0.74155536706881864</v>
      </c>
      <c r="X392" s="438">
        <f>StockValueR!X370</f>
        <v>0.71598023728948146</v>
      </c>
      <c r="Y392" s="438">
        <f>StockValueR!Y370</f>
        <v>0.69128715528739304</v>
      </c>
      <c r="Z392" s="438">
        <f>StockValueR!Z370</f>
        <v>0.66660959907381312</v>
      </c>
      <c r="AA392" s="438">
        <f>StockValueR!AA370</f>
        <v>0.64194812985639371</v>
      </c>
      <c r="AB392" s="438">
        <f>StockValueR!AB370</f>
        <v>0.61730335162423111</v>
      </c>
      <c r="AC392" s="438">
        <f>StockValueR!AC370</f>
        <v>0.59267591628457317</v>
      </c>
      <c r="AD392" s="438">
        <f>StockValueR!AD370</f>
        <v>0.56806652966332538</v>
      </c>
      <c r="AE392" s="438">
        <f>StockValueR!AE370</f>
        <v>0.54347595856032638</v>
      </c>
      <c r="AF392" s="438">
        <f>StockValueR!AF370</f>
        <v>0.51890503910373487</v>
      </c>
      <c r="AG392" s="438">
        <f>StockValueR!AG370</f>
        <v>0.4943546867196067</v>
      </c>
      <c r="AH392" s="438">
        <f>StockValueR!AH370</f>
        <v>0.4698259081304812</v>
      </c>
      <c r="AI392" s="438">
        <f>StockValueR!AI370</f>
        <v>0.44531981593195602</v>
      </c>
      <c r="AJ392" s="438">
        <f>StockValueR!AJ370</f>
        <v>0.42083764648624511</v>
      </c>
      <c r="AK392" s="438">
        <f>StockValueR!AK370</f>
        <v>0.39638078214372457</v>
      </c>
      <c r="AL392" s="438">
        <f>StockValueR!AL370</f>
        <v>0.3719507792008343</v>
      </c>
      <c r="AM392" s="438">
        <f>StockValueR!AM370</f>
        <v>4.9955520206718902E-2</v>
      </c>
      <c r="AN392" s="438">
        <f>StockValueR!AN370</f>
        <v>4.9955520206718902E-2</v>
      </c>
      <c r="AO392" s="438">
        <f>StockValueR!AO370</f>
        <v>4.9955520206718902E-2</v>
      </c>
      <c r="AP392" s="438">
        <f>StockValueR!AP370</f>
        <v>4.9955520206718902E-2</v>
      </c>
      <c r="AQ392" s="438">
        <f>StockValueR!AQ370</f>
        <v>4.9955520206718902E-2</v>
      </c>
      <c r="AR392" s="438">
        <f>StockValueR!AR370</f>
        <v>4.9955520206718902E-2</v>
      </c>
      <c r="AS392" s="438">
        <f>StockValueR!AS370</f>
        <v>4.9955520206718902E-2</v>
      </c>
      <c r="AT392" s="438">
        <f>StockValueR!AT370</f>
        <v>4.9955520206718902E-2</v>
      </c>
      <c r="AU392" s="438">
        <f>StockValueR!AU370</f>
        <v>4.9955520206718902E-2</v>
      </c>
      <c r="AV392" s="438">
        <f>StockValueR!AV370</f>
        <v>4.9955520206718902E-2</v>
      </c>
      <c r="AW392" s="438">
        <f>StockValueR!AW370</f>
        <v>4.9955520206718902E-2</v>
      </c>
      <c r="AX392" s="438">
        <f>StockValueR!AX370</f>
        <v>4.9955520206718902E-2</v>
      </c>
      <c r="AY392" s="438">
        <f>StockValueR!AY370</f>
        <v>4.9955520206718902E-2</v>
      </c>
      <c r="AZ392" s="438">
        <f>StockValueR!AZ370</f>
        <v>4.9955520206718902E-2</v>
      </c>
    </row>
    <row r="393" spans="1:52" x14ac:dyDescent="0.25">
      <c r="A393" s="422"/>
      <c r="B393" s="281"/>
      <c r="C393" s="281"/>
      <c r="D393" s="281"/>
      <c r="E393" s="180" t="str">
        <f>StockValueR!E371</f>
        <v>25 MPH</v>
      </c>
      <c r="F393" s="180"/>
      <c r="G393" s="180"/>
      <c r="I393" s="438">
        <f>StockValueR!I371</f>
        <v>0</v>
      </c>
      <c r="J393" s="438">
        <f>StockValueR!J371</f>
        <v>0</v>
      </c>
      <c r="K393" s="438">
        <f>StockValueR!K371</f>
        <v>1.33618125308485</v>
      </c>
      <c r="L393" s="438">
        <f>StockValueR!L371</f>
        <v>1.2900983704385554</v>
      </c>
      <c r="M393" s="438">
        <f>StockValueR!M371</f>
        <v>1.2456048171351843</v>
      </c>
      <c r="N393" s="438">
        <f>StockValueR!N371</f>
        <v>1.2026457795950467</v>
      </c>
      <c r="O393" s="438">
        <f>StockValueR!O371</f>
        <v>1.1611683346764112</v>
      </c>
      <c r="P393" s="438">
        <f>StockValueR!P371</f>
        <v>1.1211213844771417</v>
      </c>
      <c r="Q393" s="438">
        <f>StockValueR!Q371</f>
        <v>1.0824555933849276</v>
      </c>
      <c r="R393" s="438">
        <f>StockValueR!R371</f>
        <v>1.0451233272985576</v>
      </c>
      <c r="S393" s="438">
        <f>StockValueR!S371</f>
        <v>1.0090785949453593</v>
      </c>
      <c r="T393" s="438">
        <f>StockValueR!T371</f>
        <v>0.97427699122251321</v>
      </c>
      <c r="U393" s="438">
        <f>StockValueR!U371</f>
        <v>0.94067564249243851</v>
      </c>
      <c r="V393" s="438">
        <f>StockValueR!V371</f>
        <v>0.90823315376486002</v>
      </c>
      <c r="W393" s="438">
        <f>StockValueR!W371</f>
        <v>0.87690955770048507</v>
      </c>
      <c r="X393" s="438">
        <f>StockValueR!X371</f>
        <v>0.84666626537346756</v>
      </c>
      <c r="Y393" s="438">
        <f>StockValueR!Y371</f>
        <v>0.81746601873200053</v>
      </c>
      <c r="Z393" s="438">
        <f>StockValueR!Z371</f>
        <v>0.78828413176121837</v>
      </c>
      <c r="AA393" s="438">
        <f>StockValueR!AA371</f>
        <v>0.75912126810455971</v>
      </c>
      <c r="AB393" s="438">
        <f>StockValueR!AB371</f>
        <v>0.72997814199569466</v>
      </c>
      <c r="AC393" s="438">
        <f>StockValueR!AC371</f>
        <v>0.70085552433282161</v>
      </c>
      <c r="AD393" s="438">
        <f>StockValueR!AD371</f>
        <v>0.67175424977442988</v>
      </c>
      <c r="AE393" s="438">
        <f>StockValueR!AE371</f>
        <v>0.64267522508235719</v>
      </c>
      <c r="AF393" s="438">
        <f>StockValueR!AF371</f>
        <v>0.61361943900108085</v>
      </c>
      <c r="AG393" s="438">
        <f>StockValueR!AG371</f>
        <v>0.58458797404701646</v>
      </c>
      <c r="AH393" s="438">
        <f>StockValueR!AH371</f>
        <v>0.55558202069717444</v>
      </c>
      <c r="AI393" s="438">
        <f>StockValueR!AI371</f>
        <v>0.52660289462636045</v>
      </c>
      <c r="AJ393" s="438">
        <f>StockValueR!AJ371</f>
        <v>0.49765205786679811</v>
      </c>
      <c r="AK393" s="438">
        <f>StockValueR!AK371</f>
        <v>0.46873114508571617</v>
      </c>
      <c r="AL393" s="438">
        <f>StockValueR!AL371</f>
        <v>0.43984199664633428</v>
      </c>
      <c r="AM393" s="438">
        <f>StockValueR!AM371</f>
        <v>4.2616571823135899E-2</v>
      </c>
      <c r="AN393" s="438">
        <f>StockValueR!AN371</f>
        <v>4.2616571823135899E-2</v>
      </c>
      <c r="AO393" s="438">
        <f>StockValueR!AO371</f>
        <v>4.2616571823135899E-2</v>
      </c>
      <c r="AP393" s="438">
        <f>StockValueR!AP371</f>
        <v>4.2616571823135899E-2</v>
      </c>
      <c r="AQ393" s="438">
        <f>StockValueR!AQ371</f>
        <v>4.2616571823135899E-2</v>
      </c>
      <c r="AR393" s="438">
        <f>StockValueR!AR371</f>
        <v>4.2616571823135899E-2</v>
      </c>
      <c r="AS393" s="438">
        <f>StockValueR!AS371</f>
        <v>4.2616571823135899E-2</v>
      </c>
      <c r="AT393" s="438">
        <f>StockValueR!AT371</f>
        <v>4.2616571823135899E-2</v>
      </c>
      <c r="AU393" s="438">
        <f>StockValueR!AU371</f>
        <v>4.2616571823135899E-2</v>
      </c>
      <c r="AV393" s="438">
        <f>StockValueR!AV371</f>
        <v>4.2616571823135899E-2</v>
      </c>
      <c r="AW393" s="438">
        <f>StockValueR!AW371</f>
        <v>4.2616571823135899E-2</v>
      </c>
      <c r="AX393" s="438">
        <f>StockValueR!AX371</f>
        <v>4.2616571823135899E-2</v>
      </c>
      <c r="AY393" s="438">
        <f>StockValueR!AY371</f>
        <v>4.2616571823135899E-2</v>
      </c>
      <c r="AZ393" s="438">
        <f>StockValueR!AZ371</f>
        <v>4.2616571823135899E-2</v>
      </c>
    </row>
    <row r="394" spans="1:52" x14ac:dyDescent="0.25">
      <c r="A394" s="422"/>
      <c r="B394" s="281"/>
      <c r="C394" s="281"/>
      <c r="D394" s="281"/>
      <c r="E394" s="180" t="str">
        <f>StockValueR!E372</f>
        <v>26 MPH</v>
      </c>
      <c r="F394" s="180"/>
      <c r="G394" s="180"/>
      <c r="I394" s="438">
        <f>StockValueR!I372</f>
        <v>0</v>
      </c>
      <c r="J394" s="438">
        <f>StockValueR!J372</f>
        <v>0</v>
      </c>
      <c r="K394" s="438">
        <f>StockValueR!K372</f>
        <v>1.2974580213373288</v>
      </c>
      <c r="L394" s="438">
        <f>StockValueR!L372</f>
        <v>1.2527106447387253</v>
      </c>
      <c r="M394" s="438">
        <f>StockValueR!M372</f>
        <v>1.2095065378872181</v>
      </c>
      <c r="N394" s="438">
        <f>StockValueR!N372</f>
        <v>1.1677924757293323</v>
      </c>
      <c r="O394" s="438">
        <f>StockValueR!O372</f>
        <v>1.1275170688636715</v>
      </c>
      <c r="P394" s="438">
        <f>StockValueR!P372</f>
        <v>1.0886307002320355</v>
      </c>
      <c r="Q394" s="438">
        <f>StockValueR!Q372</f>
        <v>1.0510854639939688</v>
      </c>
      <c r="R394" s="438">
        <f>StockValueR!R372</f>
        <v>1.0148351065094334</v>
      </c>
      <c r="S394" s="438">
        <f>StockValueR!S372</f>
        <v>0.97983496935689962</v>
      </c>
      <c r="T394" s="438">
        <f>StockValueR!T372</f>
        <v>0.94604193431665839</v>
      </c>
      <c r="U394" s="438">
        <f>StockValueR!U372</f>
        <v>0.9134143702515759</v>
      </c>
      <c r="V394" s="438">
        <f>StockValueR!V372</f>
        <v>0.88191208181985092</v>
      </c>
      <c r="W394" s="438">
        <f>StockValueR!W372</f>
        <v>0.85149625995659295</v>
      </c>
      <c r="X394" s="438">
        <f>StockValueR!X372</f>
        <v>0.82212943406321481</v>
      </c>
      <c r="Y394" s="438">
        <f>StockValueR!Y372</f>
        <v>0.7937754258457429</v>
      </c>
      <c r="Z394" s="438">
        <f>StockValueR!Z372</f>
        <v>0.76543924522609441</v>
      </c>
      <c r="AA394" s="438">
        <f>StockValueR!AA372</f>
        <v>0.73712153661497382</v>
      </c>
      <c r="AB394" s="438">
        <f>StockValueR!AB372</f>
        <v>0.70882299354718603</v>
      </c>
      <c r="AC394" s="438">
        <f>StockValueR!AC372</f>
        <v>0.68054436457989631</v>
      </c>
      <c r="AD394" s="438">
        <f>StockValueR!AD372</f>
        <v>0.65228646018275416</v>
      </c>
      <c r="AE394" s="438">
        <f>StockValueR!AE372</f>
        <v>0.62405016083916498</v>
      </c>
      <c r="AF394" s="438">
        <f>StockValueR!AF372</f>
        <v>0.59583642663927372</v>
      </c>
      <c r="AG394" s="438">
        <f>StockValueR!AG372</f>
        <v>0.56764630872760413</v>
      </c>
      <c r="AH394" s="438">
        <f>StockValueR!AH372</f>
        <v>0.53948096308051996</v>
      </c>
      <c r="AI394" s="438">
        <f>StockValueR!AI372</f>
        <v>0.51134166724388264</v>
      </c>
      <c r="AJ394" s="438">
        <f>StockValueR!AJ372</f>
        <v>0.48322984087945714</v>
      </c>
      <c r="AK394" s="438">
        <f>StockValueR!AK372</f>
        <v>0.45514707128096077</v>
      </c>
      <c r="AL394" s="438">
        <f>StockValueR!AL372</f>
        <v>0.42709514547692418</v>
      </c>
      <c r="AM394" s="438">
        <f>StockValueR!AM372</f>
        <v>4.1381521276526126E-2</v>
      </c>
      <c r="AN394" s="438">
        <f>StockValueR!AN372</f>
        <v>4.1381521276526126E-2</v>
      </c>
      <c r="AO394" s="438">
        <f>StockValueR!AO372</f>
        <v>4.1381521276526126E-2</v>
      </c>
      <c r="AP394" s="438">
        <f>StockValueR!AP372</f>
        <v>4.1381521276526126E-2</v>
      </c>
      <c r="AQ394" s="438">
        <f>StockValueR!AQ372</f>
        <v>4.1381521276526126E-2</v>
      </c>
      <c r="AR394" s="438">
        <f>StockValueR!AR372</f>
        <v>4.1381521276526126E-2</v>
      </c>
      <c r="AS394" s="438">
        <f>StockValueR!AS372</f>
        <v>4.1381521276526126E-2</v>
      </c>
      <c r="AT394" s="438">
        <f>StockValueR!AT372</f>
        <v>4.1381521276526126E-2</v>
      </c>
      <c r="AU394" s="438">
        <f>StockValueR!AU372</f>
        <v>4.1381521276526126E-2</v>
      </c>
      <c r="AV394" s="438">
        <f>StockValueR!AV372</f>
        <v>4.1381521276526126E-2</v>
      </c>
      <c r="AW394" s="438">
        <f>StockValueR!AW372</f>
        <v>4.1381521276526126E-2</v>
      </c>
      <c r="AX394" s="438">
        <f>StockValueR!AX372</f>
        <v>4.1381521276526126E-2</v>
      </c>
      <c r="AY394" s="438">
        <f>StockValueR!AY372</f>
        <v>4.1381521276526126E-2</v>
      </c>
      <c r="AZ394" s="438">
        <f>StockValueR!AZ372</f>
        <v>4.1381521276526126E-2</v>
      </c>
    </row>
    <row r="395" spans="1:52" x14ac:dyDescent="0.25">
      <c r="A395" s="422"/>
      <c r="B395" s="281"/>
      <c r="C395" s="281"/>
      <c r="D395" s="281"/>
      <c r="E395" s="180" t="str">
        <f>StockValueR!E373</f>
        <v>27 MPH</v>
      </c>
      <c r="F395" s="180"/>
      <c r="G395" s="180"/>
      <c r="I395" s="438">
        <f>StockValueR!I373</f>
        <v>0</v>
      </c>
      <c r="J395" s="438">
        <f>StockValueR!J373</f>
        <v>0</v>
      </c>
      <c r="K395" s="438">
        <f>StockValueR!K373</f>
        <v>1.2598570091041963</v>
      </c>
      <c r="L395" s="438">
        <f>StockValueR!L373</f>
        <v>1.216406434889342</v>
      </c>
      <c r="M395" s="438">
        <f>StockValueR!M373</f>
        <v>1.1744544056569399</v>
      </c>
      <c r="N395" s="438">
        <f>StockValueR!N373</f>
        <v>1.1339492388434105</v>
      </c>
      <c r="O395" s="438">
        <f>StockValueR!O373</f>
        <v>1.094841034339094</v>
      </c>
      <c r="P395" s="438">
        <f>StockValueR!P373</f>
        <v>1.0570816130140945</v>
      </c>
      <c r="Q395" s="438">
        <f>StockValueR!Q373</f>
        <v>1.0206244573642758</v>
      </c>
      <c r="R395" s="438">
        <f>StockValueR!R373</f>
        <v>0.98542465420428516</v>
      </c>
      <c r="S395" s="438">
        <f>StockValueR!S373</f>
        <v>0.9514388393370129</v>
      </c>
      <c r="T395" s="438">
        <f>StockValueR!T373</f>
        <v>0.91862514413131446</v>
      </c>
      <c r="U395" s="438">
        <f>StockValueR!U373</f>
        <v>0.88694314394218998</v>
      </c>
      <c r="V395" s="438">
        <f>StockValueR!V373</f>
        <v>0.85635380830987196</v>
      </c>
      <c r="W395" s="438">
        <f>StockValueR!W373</f>
        <v>0.82681945287647374</v>
      </c>
      <c r="X395" s="438">
        <f>StockValueR!X373</f>
        <v>0.79830369296095827</v>
      </c>
      <c r="Y395" s="438">
        <f>StockValueR!Y373</f>
        <v>0.77077139873523814</v>
      </c>
      <c r="Z395" s="438">
        <f>StockValueR!Z373</f>
        <v>0.74325641545422994</v>
      </c>
      <c r="AA395" s="438">
        <f>StockValueR!AA373</f>
        <v>0.71575936885327873</v>
      </c>
      <c r="AB395" s="438">
        <f>StockValueR!AB373</f>
        <v>0.68828093236818788</v>
      </c>
      <c r="AC395" s="438">
        <f>StockValueR!AC373</f>
        <v>0.66082183286254448</v>
      </c>
      <c r="AD395" s="438">
        <f>StockValueR!AD373</f>
        <v>0.63338285731816357</v>
      </c>
      <c r="AE395" s="438">
        <f>StockValueR!AE373</f>
        <v>0.60596486070158073</v>
      </c>
      <c r="AF395" s="438">
        <f>StockValueR!AF373</f>
        <v>0.57856877527902639</v>
      </c>
      <c r="AG395" s="438">
        <f>StockValueR!AG373</f>
        <v>0.55119562173230607</v>
      </c>
      <c r="AH395" s="438">
        <f>StockValueR!AH373</f>
        <v>0.52384652253698372</v>
      </c>
      <c r="AI395" s="438">
        <f>StockValueR!AI373</f>
        <v>0.49652271821497318</v>
      </c>
      <c r="AJ395" s="438">
        <f>StockValueR!AJ373</f>
        <v>0.46922558728549901</v>
      </c>
      <c r="AK395" s="438">
        <f>StockValueR!AK373</f>
        <v>0.44195667104167602</v>
      </c>
      <c r="AL395" s="438">
        <f>StockValueR!AL373</f>
        <v>0.41471770472301323</v>
      </c>
      <c r="AM395" s="438">
        <f>StockValueR!AM373</f>
        <v>4.0182263140882947E-2</v>
      </c>
      <c r="AN395" s="438">
        <f>StockValueR!AN373</f>
        <v>4.0182263140882947E-2</v>
      </c>
      <c r="AO395" s="438">
        <f>StockValueR!AO373</f>
        <v>4.0182263140882947E-2</v>
      </c>
      <c r="AP395" s="438">
        <f>StockValueR!AP373</f>
        <v>4.0182263140882947E-2</v>
      </c>
      <c r="AQ395" s="438">
        <f>StockValueR!AQ373</f>
        <v>4.0182263140882947E-2</v>
      </c>
      <c r="AR395" s="438">
        <f>StockValueR!AR373</f>
        <v>4.0182263140882947E-2</v>
      </c>
      <c r="AS395" s="438">
        <f>StockValueR!AS373</f>
        <v>4.0182263140882947E-2</v>
      </c>
      <c r="AT395" s="438">
        <f>StockValueR!AT373</f>
        <v>4.0182263140882947E-2</v>
      </c>
      <c r="AU395" s="438">
        <f>StockValueR!AU373</f>
        <v>4.0182263140882947E-2</v>
      </c>
      <c r="AV395" s="438">
        <f>StockValueR!AV373</f>
        <v>4.0182263140882947E-2</v>
      </c>
      <c r="AW395" s="438">
        <f>StockValueR!AW373</f>
        <v>4.0182263140882947E-2</v>
      </c>
      <c r="AX395" s="438">
        <f>StockValueR!AX373</f>
        <v>4.0182263140882947E-2</v>
      </c>
      <c r="AY395" s="438">
        <f>StockValueR!AY373</f>
        <v>4.0182263140882947E-2</v>
      </c>
      <c r="AZ395" s="438">
        <f>StockValueR!AZ373</f>
        <v>4.0182263140882947E-2</v>
      </c>
    </row>
    <row r="396" spans="1:52" x14ac:dyDescent="0.25">
      <c r="A396" s="422"/>
      <c r="B396" s="281"/>
      <c r="C396" s="281"/>
      <c r="D396" s="281"/>
      <c r="E396" s="180" t="str">
        <f>StockValueR!E374</f>
        <v>28 MPH</v>
      </c>
      <c r="F396" s="180"/>
      <c r="G396" s="180"/>
      <c r="I396" s="438">
        <f>StockValueR!I374</f>
        <v>0</v>
      </c>
      <c r="J396" s="438">
        <f>StockValueR!J374</f>
        <v>0</v>
      </c>
      <c r="K396" s="438">
        <f>StockValueR!K374</f>
        <v>1.2233456938768281</v>
      </c>
      <c r="L396" s="438">
        <f>StockValueR!L374</f>
        <v>1.1811543400342102</v>
      </c>
      <c r="M396" s="438">
        <f>StockValueR!M374</f>
        <v>1.1404181025564779</v>
      </c>
      <c r="N396" s="438">
        <f>StockValueR!N374</f>
        <v>1.1010867966677829</v>
      </c>
      <c r="O396" s="438">
        <f>StockValueR!O374</f>
        <v>1.0631119683897483</v>
      </c>
      <c r="P396" s="438">
        <f>StockValueR!P374</f>
        <v>1.0264468348488685</v>
      </c>
      <c r="Q396" s="438">
        <f>StockValueR!Q374</f>
        <v>0.99104622664261244</v>
      </c>
      <c r="R396" s="438">
        <f>StockValueR!R374</f>
        <v>0.95686653219323614</v>
      </c>
      <c r="S396" s="438">
        <f>StockValueR!S374</f>
        <v>0.92386564402074833</v>
      </c>
      <c r="T396" s="438">
        <f>StockValueR!T374</f>
        <v>0.89200290686883876</v>
      </c>
      <c r="U396" s="438">
        <f>StockValueR!U374</f>
        <v>0.86123906761986824</v>
      </c>
      <c r="V396" s="438">
        <f>StockValueR!V374</f>
        <v>0.83153622693721241</v>
      </c>
      <c r="W396" s="438">
        <f>StockValueR!W374</f>
        <v>0.80285779257539092</v>
      </c>
      <c r="X396" s="438">
        <f>StockValueR!X374</f>
        <v>0.77516843430045812</v>
      </c>
      <c r="Y396" s="438">
        <f>StockValueR!Y374</f>
        <v>0.74843404036512307</v>
      </c>
      <c r="Z396" s="438">
        <f>StockValueR!Z374</f>
        <v>0.7217164556942659</v>
      </c>
      <c r="AA396" s="438">
        <f>StockValueR!AA374</f>
        <v>0.69501628788909386</v>
      </c>
      <c r="AB396" s="438">
        <f>StockValueR!AB374</f>
        <v>0.66833419086888857</v>
      </c>
      <c r="AC396" s="438">
        <f>StockValueR!AC374</f>
        <v>0.64167087043235005</v>
      </c>
      <c r="AD396" s="438">
        <f>StockValueR!AD374</f>
        <v>0.61502709075414863</v>
      </c>
      <c r="AE396" s="438">
        <f>StockValueR!AE374</f>
        <v>0.58840368202344251</v>
      </c>
      <c r="AF396" s="438">
        <f>StockValueR!AF374</f>
        <v>0.56180154948889882</v>
      </c>
      <c r="AG396" s="438">
        <f>StockValueR!AG374</f>
        <v>0.53522168425243055</v>
      </c>
      <c r="AH396" s="438">
        <f>StockValueR!AH374</f>
        <v>0.50866517625967256</v>
      </c>
      <c r="AI396" s="438">
        <f>StockValueR!AI374</f>
        <v>0.4821332300815645</v>
      </c>
      <c r="AJ396" s="438">
        <f>StockValueR!AJ374</f>
        <v>0.45562718428712279</v>
      </c>
      <c r="AK396" s="438">
        <f>StockValueR!AK374</f>
        <v>0.42914853550198134</v>
      </c>
      <c r="AL396" s="438">
        <f>StockValueR!AL374</f>
        <v>0.40269896867750044</v>
      </c>
      <c r="AM396" s="438">
        <f>StockValueR!AM374</f>
        <v>3.9017760133411489E-2</v>
      </c>
      <c r="AN396" s="438">
        <f>StockValueR!AN374</f>
        <v>3.9017760133411489E-2</v>
      </c>
      <c r="AO396" s="438">
        <f>StockValueR!AO374</f>
        <v>3.9017760133411489E-2</v>
      </c>
      <c r="AP396" s="438">
        <f>StockValueR!AP374</f>
        <v>3.9017760133411489E-2</v>
      </c>
      <c r="AQ396" s="438">
        <f>StockValueR!AQ374</f>
        <v>3.9017760133411489E-2</v>
      </c>
      <c r="AR396" s="438">
        <f>StockValueR!AR374</f>
        <v>3.9017760133411489E-2</v>
      </c>
      <c r="AS396" s="438">
        <f>StockValueR!AS374</f>
        <v>3.9017760133411489E-2</v>
      </c>
      <c r="AT396" s="438">
        <f>StockValueR!AT374</f>
        <v>3.9017760133411489E-2</v>
      </c>
      <c r="AU396" s="438">
        <f>StockValueR!AU374</f>
        <v>3.9017760133411489E-2</v>
      </c>
      <c r="AV396" s="438">
        <f>StockValueR!AV374</f>
        <v>3.9017760133411489E-2</v>
      </c>
      <c r="AW396" s="438">
        <f>StockValueR!AW374</f>
        <v>3.9017760133411489E-2</v>
      </c>
      <c r="AX396" s="438">
        <f>StockValueR!AX374</f>
        <v>3.9017760133411489E-2</v>
      </c>
      <c r="AY396" s="438">
        <f>StockValueR!AY374</f>
        <v>3.9017760133411489E-2</v>
      </c>
      <c r="AZ396" s="438">
        <f>StockValueR!AZ374</f>
        <v>3.9017760133411489E-2</v>
      </c>
    </row>
    <row r="397" spans="1:52" x14ac:dyDescent="0.25">
      <c r="A397" s="422"/>
      <c r="B397" s="281"/>
      <c r="C397" s="281"/>
      <c r="D397" s="281"/>
      <c r="E397" s="180" t="str">
        <f>StockValueR!E375</f>
        <v>29 MPH</v>
      </c>
      <c r="F397" s="180"/>
      <c r="G397" s="180"/>
      <c r="I397" s="438">
        <f>StockValueR!I375</f>
        <v>0</v>
      </c>
      <c r="J397" s="438">
        <f>StockValueR!J375</f>
        <v>0</v>
      </c>
      <c r="K397" s="438">
        <f>StockValueR!K375</f>
        <v>1.1878924956659143</v>
      </c>
      <c r="L397" s="438">
        <f>StockValueR!L375</f>
        <v>1.1469238693303747</v>
      </c>
      <c r="M397" s="438">
        <f>StockValueR!M375</f>
        <v>1.1073681893262115</v>
      </c>
      <c r="N397" s="438">
        <f>StockValueR!N375</f>
        <v>1.0691767252586348</v>
      </c>
      <c r="O397" s="438">
        <f>StockValueR!O375</f>
        <v>1.0323024273709105</v>
      </c>
      <c r="P397" s="438">
        <f>StockValueR!P375</f>
        <v>0.99669986858168169</v>
      </c>
      <c r="Q397" s="438">
        <f>StockValueR!Q375</f>
        <v>0.96232518852133342</v>
      </c>
      <c r="R397" s="438">
        <f>StockValueR!R375</f>
        <v>0.92913603949846046</v>
      </c>
      <c r="S397" s="438">
        <f>StockValueR!S375</f>
        <v>0.89709153432987054</v>
      </c>
      <c r="T397" s="438">
        <f>StockValueR!T375</f>
        <v>0.86615219596985027</v>
      </c>
      <c r="U397" s="438">
        <f>StockValueR!U375</f>
        <v>0.83627990887664538</v>
      </c>
      <c r="V397" s="438">
        <f>StockValueR!V375</f>
        <v>0.80743787205623407</v>
      </c>
      <c r="W397" s="438">
        <f>StockValueR!W375</f>
        <v>0.77959055372555353</v>
      </c>
      <c r="X397" s="438">
        <f>StockValueR!X375</f>
        <v>0.75270364753932129</v>
      </c>
      <c r="Y397" s="438">
        <f>StockValueR!Y375</f>
        <v>0.72674403032652846</v>
      </c>
      <c r="Z397" s="438">
        <f>StockValueR!Z375</f>
        <v>0.70080073523693509</v>
      </c>
      <c r="AA397" s="438">
        <f>StockValueR!AA375</f>
        <v>0.67487435226314763</v>
      </c>
      <c r="AB397" s="438">
        <f>StockValueR!AB375</f>
        <v>0.64896551637352462</v>
      </c>
      <c r="AC397" s="438">
        <f>StockValueR!AC375</f>
        <v>0.62307491291235062</v>
      </c>
      <c r="AD397" s="438">
        <f>StockValueR!AD375</f>
        <v>0.59720328390811417</v>
      </c>
      <c r="AE397" s="438">
        <f>StockValueR!AE375</f>
        <v>0.57135143549065748</v>
      </c>
      <c r="AF397" s="438">
        <f>StockValueR!AF375</f>
        <v>0.54552024667406751</v>
      </c>
      <c r="AG397" s="438">
        <f>StockValueR!AG375</f>
        <v>0.51971067983760555</v>
      </c>
      <c r="AH397" s="438">
        <f>StockValueR!AH375</f>
        <v>0.49392379333971159</v>
      </c>
      <c r="AI397" s="438">
        <f>StockValueR!AI375</f>
        <v>0.46816075684222935</v>
      </c>
      <c r="AJ397" s="438">
        <f>StockValueR!AJ375</f>
        <v>0.4424228701217448</v>
      </c>
      <c r="AK397" s="438">
        <f>StockValueR!AK375</f>
        <v>0.41671158643089801</v>
      </c>
      <c r="AL397" s="438">
        <f>StockValueR!AL375</f>
        <v>0.39102854189027741</v>
      </c>
      <c r="AM397" s="438">
        <f>StockValueR!AM375</f>
        <v>3.788700503231493E-2</v>
      </c>
      <c r="AN397" s="438">
        <f>StockValueR!AN375</f>
        <v>3.788700503231493E-2</v>
      </c>
      <c r="AO397" s="438">
        <f>StockValueR!AO375</f>
        <v>3.788700503231493E-2</v>
      </c>
      <c r="AP397" s="438">
        <f>StockValueR!AP375</f>
        <v>3.788700503231493E-2</v>
      </c>
      <c r="AQ397" s="438">
        <f>StockValueR!AQ375</f>
        <v>3.788700503231493E-2</v>
      </c>
      <c r="AR397" s="438">
        <f>StockValueR!AR375</f>
        <v>3.788700503231493E-2</v>
      </c>
      <c r="AS397" s="438">
        <f>StockValueR!AS375</f>
        <v>3.788700503231493E-2</v>
      </c>
      <c r="AT397" s="438">
        <f>StockValueR!AT375</f>
        <v>3.788700503231493E-2</v>
      </c>
      <c r="AU397" s="438">
        <f>StockValueR!AU375</f>
        <v>3.788700503231493E-2</v>
      </c>
      <c r="AV397" s="438">
        <f>StockValueR!AV375</f>
        <v>3.788700503231493E-2</v>
      </c>
      <c r="AW397" s="438">
        <f>StockValueR!AW375</f>
        <v>3.788700503231493E-2</v>
      </c>
      <c r="AX397" s="438">
        <f>StockValueR!AX375</f>
        <v>3.788700503231493E-2</v>
      </c>
      <c r="AY397" s="438">
        <f>StockValueR!AY375</f>
        <v>3.788700503231493E-2</v>
      </c>
      <c r="AZ397" s="438">
        <f>StockValueR!AZ375</f>
        <v>3.788700503231493E-2</v>
      </c>
    </row>
    <row r="398" spans="1:52" x14ac:dyDescent="0.25">
      <c r="A398" s="422"/>
      <c r="B398" s="281"/>
      <c r="C398" s="281"/>
      <c r="D398" s="281"/>
      <c r="E398" s="180" t="str">
        <f>StockValueR!E376</f>
        <v>30 MPH</v>
      </c>
      <c r="F398" s="180"/>
      <c r="G398" s="180"/>
      <c r="I398" s="438">
        <f>StockValueR!I376</f>
        <v>0</v>
      </c>
      <c r="J398" s="438">
        <f>StockValueR!J376</f>
        <v>0</v>
      </c>
      <c r="K398" s="438">
        <f>StockValueR!K376</f>
        <v>1.40364130704337</v>
      </c>
      <c r="L398" s="438">
        <f>StockValueR!L376</f>
        <v>1.3552318285533558</v>
      </c>
      <c r="M398" s="438">
        <f>StockValueR!M376</f>
        <v>1.3084919201991845</v>
      </c>
      <c r="N398" s="438">
        <f>StockValueR!N376</f>
        <v>1.2633640010168496</v>
      </c>
      <c r="O398" s="438">
        <f>StockValueR!O376</f>
        <v>1.2197924759232284</v>
      </c>
      <c r="P398" s="438">
        <f>StockValueR!P376</f>
        <v>1.1777236672260345</v>
      </c>
      <c r="Q398" s="438">
        <f>StockValueR!Q376</f>
        <v>1.1371057484958913</v>
      </c>
      <c r="R398" s="438">
        <f>StockValueR!R376</f>
        <v>1.0978886807190575</v>
      </c>
      <c r="S398" s="438">
        <f>StockValueR!S376</f>
        <v>1.0600241506521484</v>
      </c>
      <c r="T398" s="438">
        <f>StockValueR!T376</f>
        <v>1.023465511302911</v>
      </c>
      <c r="U398" s="438">
        <f>StockValueR!U376</f>
        <v>0.98816772446372747</v>
      </c>
      <c r="V398" s="438">
        <f>StockValueR!V376</f>
        <v>0.95408730522705198</v>
      </c>
      <c r="W398" s="438">
        <f>StockValueR!W376</f>
        <v>0.92118226841442596</v>
      </c>
      <c r="X398" s="438">
        <f>StockValueR!X376</f>
        <v>0.88941207685307655</v>
      </c>
      <c r="Y398" s="438">
        <f>StockValueR!Y376</f>
        <v>0.85873759143637773</v>
      </c>
      <c r="Z398" s="438">
        <f>StockValueR!Z376</f>
        <v>0.82808239261878169</v>
      </c>
      <c r="AA398" s="438">
        <f>StockValueR!AA376</f>
        <v>0.79744717754922811</v>
      </c>
      <c r="AB398" s="438">
        <f>StockValueR!AB376</f>
        <v>0.76683269652104724</v>
      </c>
      <c r="AC398" s="438">
        <f>StockValueR!AC376</f>
        <v>0.73623975935293107</v>
      </c>
      <c r="AD398" s="438">
        <f>StockValueR!AD376</f>
        <v>0.70566924284294152</v>
      </c>
      <c r="AE398" s="438">
        <f>StockValueR!AE376</f>
        <v>0.67512209953278501</v>
      </c>
      <c r="AF398" s="438">
        <f>StockValueR!AF376</f>
        <v>0.64459936808588192</v>
      </c>
      <c r="AG398" s="438">
        <f>StockValueR!AG376</f>
        <v>0.6141021856718738</v>
      </c>
      <c r="AH398" s="438">
        <f>StockValueR!AH376</f>
        <v>0.58363180287162519</v>
      </c>
      <c r="AI398" s="438">
        <f>StockValueR!AI376</f>
        <v>0.55318960178468257</v>
      </c>
      <c r="AJ398" s="438">
        <f>StockValueR!AJ376</f>
        <v>0.52277711825718709</v>
      </c>
      <c r="AK398" s="438">
        <f>StockValueR!AK376</f>
        <v>0.4923960694861434</v>
      </c>
      <c r="AL398" s="438">
        <f>StockValueR!AL376</f>
        <v>0.46204838874956222</v>
      </c>
      <c r="AM398" s="438">
        <f>StockValueR!AM376</f>
        <v>3.5412395970775702E-2</v>
      </c>
      <c r="AN398" s="438">
        <f>StockValueR!AN376</f>
        <v>3.5412395970775702E-2</v>
      </c>
      <c r="AO398" s="438">
        <f>StockValueR!AO376</f>
        <v>3.5412395970775702E-2</v>
      </c>
      <c r="AP398" s="438">
        <f>StockValueR!AP376</f>
        <v>3.5412395970775702E-2</v>
      </c>
      <c r="AQ398" s="438">
        <f>StockValueR!AQ376</f>
        <v>3.5412395970775702E-2</v>
      </c>
      <c r="AR398" s="438">
        <f>StockValueR!AR376</f>
        <v>3.5412395970775702E-2</v>
      </c>
      <c r="AS398" s="438">
        <f>StockValueR!AS376</f>
        <v>3.5412395970775702E-2</v>
      </c>
      <c r="AT398" s="438">
        <f>StockValueR!AT376</f>
        <v>3.5412395970775702E-2</v>
      </c>
      <c r="AU398" s="438">
        <f>StockValueR!AU376</f>
        <v>3.5412395970775702E-2</v>
      </c>
      <c r="AV398" s="438">
        <f>StockValueR!AV376</f>
        <v>3.5412395970775702E-2</v>
      </c>
      <c r="AW398" s="438">
        <f>StockValueR!AW376</f>
        <v>3.5412395970775702E-2</v>
      </c>
      <c r="AX398" s="438">
        <f>StockValueR!AX376</f>
        <v>3.5412395970775702E-2</v>
      </c>
      <c r="AY398" s="438">
        <f>StockValueR!AY376</f>
        <v>3.5412395970775702E-2</v>
      </c>
      <c r="AZ398" s="438">
        <f>StockValueR!AZ376</f>
        <v>3.5412395970775702E-2</v>
      </c>
    </row>
    <row r="399" spans="1:52" x14ac:dyDescent="0.25">
      <c r="A399" s="422"/>
      <c r="B399" s="281"/>
      <c r="C399" s="281"/>
      <c r="D399" s="281"/>
      <c r="E399" s="180" t="str">
        <f>StockValueR!E377</f>
        <v>31 MPH</v>
      </c>
      <c r="F399" s="180"/>
      <c r="G399" s="180"/>
      <c r="I399" s="438">
        <f>StockValueR!I377</f>
        <v>0</v>
      </c>
      <c r="J399" s="438">
        <f>StockValueR!J377</f>
        <v>0</v>
      </c>
      <c r="K399" s="438">
        <f>StockValueR!K377</f>
        <v>1.3629630476399037</v>
      </c>
      <c r="L399" s="438">
        <f>StockValueR!L377</f>
        <v>1.3159565011623076</v>
      </c>
      <c r="M399" s="438">
        <f>StockValueR!M377</f>
        <v>1.2705711398045696</v>
      </c>
      <c r="N399" s="438">
        <f>StockValueR!N377</f>
        <v>1.226751051329144</v>
      </c>
      <c r="O399" s="438">
        <f>StockValueR!O377</f>
        <v>1.184442251827502</v>
      </c>
      <c r="P399" s="438">
        <f>StockValueR!P377</f>
        <v>1.1435926192149619</v>
      </c>
      <c r="Q399" s="438">
        <f>StockValueR!Q377</f>
        <v>1.1041518290191832</v>
      </c>
      <c r="R399" s="438">
        <f>StockValueR!R377</f>
        <v>1.0660712923832216</v>
      </c>
      <c r="S399" s="438">
        <f>StockValueR!S377</f>
        <v>1.029304096206761</v>
      </c>
      <c r="T399" s="438">
        <f>StockValueR!T377</f>
        <v>0.99380494535178754</v>
      </c>
      <c r="U399" s="438">
        <f>StockValueR!U377</f>
        <v>0.95953010684150231</v>
      </c>
      <c r="V399" s="438">
        <f>StockValueR!V377</f>
        <v>0.92643735598372945</v>
      </c>
      <c r="W399" s="438">
        <f>StockValueR!W377</f>
        <v>0.89448592435244723</v>
      </c>
      <c r="X399" s="438">
        <f>StockValueR!X377</f>
        <v>0.86363644956335672</v>
      </c>
      <c r="Y399" s="438">
        <f>StockValueR!Y377</f>
        <v>0.83385092678161821</v>
      </c>
      <c r="Z399" s="438">
        <f>StockValueR!Z377</f>
        <v>0.80408413166325043</v>
      </c>
      <c r="AA399" s="438">
        <f>StockValueR!AA377</f>
        <v>0.7743367411534523</v>
      </c>
      <c r="AB399" s="438">
        <f>StockValueR!AB377</f>
        <v>0.7446094838016607</v>
      </c>
      <c r="AC399" s="438">
        <f>StockValueR!AC377</f>
        <v>0.7149031459575983</v>
      </c>
      <c r="AD399" s="438">
        <f>StockValueR!AD377</f>
        <v>0.68521857900926042</v>
      </c>
      <c r="AE399" s="438">
        <f>StockValueR!AE377</f>
        <v>0.65555670789319653</v>
      </c>
      <c r="AF399" s="438">
        <f>StockValueR!AF377</f>
        <v>0.62591854117181789</v>
      </c>
      <c r="AG399" s="438">
        <f>StockValueR!AG377</f>
        <v>0.5963051830589946</v>
      </c>
      <c r="AH399" s="438">
        <f>StockValueR!AH377</f>
        <v>0.56671784789310375</v>
      </c>
      <c r="AI399" s="438">
        <f>StockValueR!AI377</f>
        <v>0.53715787771972379</v>
      </c>
      <c r="AJ399" s="438">
        <f>StockValueR!AJ377</f>
        <v>0.5076267638753712</v>
      </c>
      <c r="AK399" s="438">
        <f>StockValueR!AK377</f>
        <v>0.47812617379178307</v>
      </c>
      <c r="AL399" s="438">
        <f>StockValueR!AL377</f>
        <v>0.44865798471956203</v>
      </c>
      <c r="AM399" s="438">
        <f>StockValueR!AM377</f>
        <v>3.43861262092853E-2</v>
      </c>
      <c r="AN399" s="438">
        <f>StockValueR!AN377</f>
        <v>3.43861262092853E-2</v>
      </c>
      <c r="AO399" s="438">
        <f>StockValueR!AO377</f>
        <v>3.43861262092853E-2</v>
      </c>
      <c r="AP399" s="438">
        <f>StockValueR!AP377</f>
        <v>3.43861262092853E-2</v>
      </c>
      <c r="AQ399" s="438">
        <f>StockValueR!AQ377</f>
        <v>3.43861262092853E-2</v>
      </c>
      <c r="AR399" s="438">
        <f>StockValueR!AR377</f>
        <v>3.43861262092853E-2</v>
      </c>
      <c r="AS399" s="438">
        <f>StockValueR!AS377</f>
        <v>3.43861262092853E-2</v>
      </c>
      <c r="AT399" s="438">
        <f>StockValueR!AT377</f>
        <v>3.43861262092853E-2</v>
      </c>
      <c r="AU399" s="438">
        <f>StockValueR!AU377</f>
        <v>3.43861262092853E-2</v>
      </c>
      <c r="AV399" s="438">
        <f>StockValueR!AV377</f>
        <v>3.43861262092853E-2</v>
      </c>
      <c r="AW399" s="438">
        <f>StockValueR!AW377</f>
        <v>3.43861262092853E-2</v>
      </c>
      <c r="AX399" s="438">
        <f>StockValueR!AX377</f>
        <v>3.43861262092853E-2</v>
      </c>
      <c r="AY399" s="438">
        <f>StockValueR!AY377</f>
        <v>3.43861262092853E-2</v>
      </c>
      <c r="AZ399" s="438">
        <f>StockValueR!AZ377</f>
        <v>3.43861262092853E-2</v>
      </c>
    </row>
    <row r="400" spans="1:52" x14ac:dyDescent="0.25">
      <c r="A400" s="422"/>
      <c r="B400" s="281"/>
      <c r="C400" s="281"/>
      <c r="D400" s="281"/>
      <c r="E400" s="180" t="str">
        <f>StockValueR!E378</f>
        <v>32 MPH</v>
      </c>
      <c r="F400" s="180"/>
      <c r="G400" s="180"/>
      <c r="I400" s="438">
        <f>StockValueR!I378</f>
        <v>0</v>
      </c>
      <c r="J400" s="438">
        <f>StockValueR!J378</f>
        <v>0</v>
      </c>
      <c r="K400" s="438">
        <f>StockValueR!K378</f>
        <v>1.3234636654750829</v>
      </c>
      <c r="L400" s="438">
        <f>StockValueR!L378</f>
        <v>1.2778193933062305</v>
      </c>
      <c r="M400" s="438">
        <f>StockValueR!M378</f>
        <v>1.2337493234643278</v>
      </c>
      <c r="N400" s="438">
        <f>StockValueR!N378</f>
        <v>1.191199164077724</v>
      </c>
      <c r="O400" s="438">
        <f>StockValueR!O378</f>
        <v>1.1501164957198013</v>
      </c>
      <c r="P400" s="438">
        <f>StockValueR!P378</f>
        <v>1.1104507068311606</v>
      </c>
      <c r="Q400" s="438">
        <f>StockValueR!Q378</f>
        <v>1.0721529313689973</v>
      </c>
      <c r="R400" s="438">
        <f>StockValueR!R378</f>
        <v>1.0351759886068608</v>
      </c>
      <c r="S400" s="438">
        <f>StockValueR!S378</f>
        <v>0.99947432501062505</v>
      </c>
      <c r="T400" s="438">
        <f>StockValueR!T378</f>
        <v>0.96500395811907247</v>
      </c>
      <c r="U400" s="438">
        <f>StockValueR!U378</f>
        <v>0.93172242235995106</v>
      </c>
      <c r="V400" s="438">
        <f>StockValueR!V378</f>
        <v>0.89958871673475427</v>
      </c>
      <c r="W400" s="438">
        <f>StockValueR!W378</f>
        <v>0.86856325430777481</v>
      </c>
      <c r="X400" s="438">
        <f>StockValueR!X378</f>
        <v>0.83860781343720336</v>
      </c>
      <c r="Y400" s="438">
        <f>StockValueR!Y378</f>
        <v>0.80968549068819662</v>
      </c>
      <c r="Z400" s="438">
        <f>StockValueR!Z378</f>
        <v>0.78078135286507855</v>
      </c>
      <c r="AA400" s="438">
        <f>StockValueR!AA378</f>
        <v>0.75189605729482212</v>
      </c>
      <c r="AB400" s="438">
        <f>StockValueR!AB378</f>
        <v>0.72303031141312035</v>
      </c>
      <c r="AC400" s="438">
        <f>StockValueR!AC378</f>
        <v>0.69418487878086965</v>
      </c>
      <c r="AD400" s="438">
        <f>StockValueR!AD378</f>
        <v>0.66536058611239568</v>
      </c>
      <c r="AE400" s="438">
        <f>StockValueR!AE378</f>
        <v>0.63655833153910302</v>
      </c>
      <c r="AF400" s="438">
        <f>StockValueR!AF378</f>
        <v>0.60777909439473643</v>
      </c>
      <c r="AG400" s="438">
        <f>StockValueR!AG378</f>
        <v>0.57902394689247039</v>
      </c>
      <c r="AH400" s="438">
        <f>StockValueR!AH378</f>
        <v>0.55029406817852067</v>
      </c>
      <c r="AI400" s="438">
        <f>StockValueR!AI378</f>
        <v>0.52159076140528271</v>
      </c>
      <c r="AJ400" s="438">
        <f>StockValueR!AJ378</f>
        <v>0.49291547468956043</v>
      </c>
      <c r="AK400" s="438">
        <f>StockValueR!AK378</f>
        <v>0.46426982714004694</v>
      </c>
      <c r="AL400" s="438">
        <f>StockValueR!AL378</f>
        <v>0.43565564160364034</v>
      </c>
      <c r="AM400" s="438">
        <f>StockValueR!AM378</f>
        <v>3.3389598282383519E-2</v>
      </c>
      <c r="AN400" s="438">
        <f>StockValueR!AN378</f>
        <v>3.3389598282383519E-2</v>
      </c>
      <c r="AO400" s="438">
        <f>StockValueR!AO378</f>
        <v>3.3389598282383519E-2</v>
      </c>
      <c r="AP400" s="438">
        <f>StockValueR!AP378</f>
        <v>3.3389598282383519E-2</v>
      </c>
      <c r="AQ400" s="438">
        <f>StockValueR!AQ378</f>
        <v>3.3389598282383519E-2</v>
      </c>
      <c r="AR400" s="438">
        <f>StockValueR!AR378</f>
        <v>3.3389598282383519E-2</v>
      </c>
      <c r="AS400" s="438">
        <f>StockValueR!AS378</f>
        <v>3.3389598282383519E-2</v>
      </c>
      <c r="AT400" s="438">
        <f>StockValueR!AT378</f>
        <v>3.3389598282383519E-2</v>
      </c>
      <c r="AU400" s="438">
        <f>StockValueR!AU378</f>
        <v>3.3389598282383519E-2</v>
      </c>
      <c r="AV400" s="438">
        <f>StockValueR!AV378</f>
        <v>3.3389598282383519E-2</v>
      </c>
      <c r="AW400" s="438">
        <f>StockValueR!AW378</f>
        <v>3.3389598282383519E-2</v>
      </c>
      <c r="AX400" s="438">
        <f>StockValueR!AX378</f>
        <v>3.3389598282383519E-2</v>
      </c>
      <c r="AY400" s="438">
        <f>StockValueR!AY378</f>
        <v>3.3389598282383519E-2</v>
      </c>
      <c r="AZ400" s="438">
        <f>StockValueR!AZ378</f>
        <v>3.3389598282383519E-2</v>
      </c>
    </row>
    <row r="401" spans="1:52" x14ac:dyDescent="0.25">
      <c r="A401" s="422"/>
      <c r="B401" s="281"/>
      <c r="C401" s="281"/>
      <c r="D401" s="281"/>
      <c r="E401" s="180" t="str">
        <f>StockValueR!E379</f>
        <v>33 MPH</v>
      </c>
      <c r="F401" s="180"/>
      <c r="G401" s="180"/>
      <c r="I401" s="438">
        <f>StockValueR!I379</f>
        <v>0</v>
      </c>
      <c r="J401" s="438">
        <f>StockValueR!J379</f>
        <v>0</v>
      </c>
      <c r="K401" s="438">
        <f>StockValueR!K379</f>
        <v>1.2851089960697928</v>
      </c>
      <c r="L401" s="438">
        <f>StockValueR!L379</f>
        <v>1.240787518787533</v>
      </c>
      <c r="M401" s="438">
        <f>StockValueR!M379</f>
        <v>1.1979946226252323</v>
      </c>
      <c r="N401" s="438">
        <f>StockValueR!N379</f>
        <v>1.1566775891180834</v>
      </c>
      <c r="O401" s="438">
        <f>StockValueR!O379</f>
        <v>1.1167855179818755</v>
      </c>
      <c r="P401" s="438">
        <f>StockValueR!P379</f>
        <v>1.0782692644066791</v>
      </c>
      <c r="Q401" s="438">
        <f>StockValueR!Q379</f>
        <v>1.0410813785131741</v>
      </c>
      <c r="R401" s="438">
        <f>StockValueR!R379</f>
        <v>1.0051760468970459</v>
      </c>
      <c r="S401" s="438">
        <f>StockValueR!S379</f>
        <v>0.97050903618941897</v>
      </c>
      <c r="T401" s="438">
        <f>StockValueR!T379</f>
        <v>0.93703763856381139</v>
      </c>
      <c r="U401" s="438">
        <f>StockValueR!U379</f>
        <v>0.90472061912247137</v>
      </c>
      <c r="V401" s="438">
        <f>StockValueR!V379</f>
        <v>0.87351816509727886</v>
      </c>
      <c r="W401" s="438">
        <f>StockValueR!W379</f>
        <v>0.84339183680263385</v>
      </c>
      <c r="X401" s="438">
        <f>StockValueR!X379</f>
        <v>0.81430452027990241</v>
      </c>
      <c r="Y401" s="438">
        <f>StockValueR!Y379</f>
        <v>0.78622038157508933</v>
      </c>
      <c r="Z401" s="438">
        <f>StockValueR!Z379</f>
        <v>0.758153900787499</v>
      </c>
      <c r="AA401" s="438">
        <f>StockValueR!AA379</f>
        <v>0.73010571619442499</v>
      </c>
      <c r="AB401" s="438">
        <f>StockValueR!AB379</f>
        <v>0.70207651472970378</v>
      </c>
      <c r="AC401" s="438">
        <f>StockValueR!AC379</f>
        <v>0.67406703782583755</v>
      </c>
      <c r="AD401" s="438">
        <f>StockValueR!AD379</f>
        <v>0.64607808823853818</v>
      </c>
      <c r="AE401" s="438">
        <f>StockValueR!AE379</f>
        <v>0.61811053807089245</v>
      </c>
      <c r="AF401" s="438">
        <f>StockValueR!AF379</f>
        <v>0.5901653382750407</v>
      </c>
      <c r="AG401" s="438">
        <f>StockValueR!AG379</f>
        <v>0.5622435299908588</v>
      </c>
      <c r="AH401" s="438">
        <f>StockValueR!AH379</f>
        <v>0.53434625819228831</v>
      </c>
      <c r="AI401" s="438">
        <f>StockValueR!AI379</f>
        <v>0.50647478826568637</v>
      </c>
      <c r="AJ401" s="438">
        <f>StockValueR!AJ379</f>
        <v>0.47863052636067438</v>
      </c>
      <c r="AK401" s="438">
        <f>StockValueR!AK379</f>
        <v>0.45081504466332856</v>
      </c>
      <c r="AL401" s="438">
        <f>StockValueR!AL379</f>
        <v>0.42303011319349021</v>
      </c>
      <c r="AM401" s="438">
        <f>StockValueR!AM379</f>
        <v>3.2421950256144319E-2</v>
      </c>
      <c r="AN401" s="438">
        <f>StockValueR!AN379</f>
        <v>3.2421950256144319E-2</v>
      </c>
      <c r="AO401" s="438">
        <f>StockValueR!AO379</f>
        <v>3.2421950256144319E-2</v>
      </c>
      <c r="AP401" s="438">
        <f>StockValueR!AP379</f>
        <v>3.2421950256144319E-2</v>
      </c>
      <c r="AQ401" s="438">
        <f>StockValueR!AQ379</f>
        <v>3.2421950256144319E-2</v>
      </c>
      <c r="AR401" s="438">
        <f>StockValueR!AR379</f>
        <v>3.2421950256144319E-2</v>
      </c>
      <c r="AS401" s="438">
        <f>StockValueR!AS379</f>
        <v>3.2421950256144319E-2</v>
      </c>
      <c r="AT401" s="438">
        <f>StockValueR!AT379</f>
        <v>3.2421950256144319E-2</v>
      </c>
      <c r="AU401" s="438">
        <f>StockValueR!AU379</f>
        <v>3.2421950256144319E-2</v>
      </c>
      <c r="AV401" s="438">
        <f>StockValueR!AV379</f>
        <v>3.2421950256144319E-2</v>
      </c>
      <c r="AW401" s="438">
        <f>StockValueR!AW379</f>
        <v>3.2421950256144319E-2</v>
      </c>
      <c r="AX401" s="438">
        <f>StockValueR!AX379</f>
        <v>3.2421950256144319E-2</v>
      </c>
      <c r="AY401" s="438">
        <f>StockValueR!AY379</f>
        <v>3.2421950256144319E-2</v>
      </c>
      <c r="AZ401" s="438">
        <f>StockValueR!AZ379</f>
        <v>3.2421950256144319E-2</v>
      </c>
    </row>
    <row r="402" spans="1:52" x14ac:dyDescent="0.25">
      <c r="A402" s="422"/>
      <c r="B402" s="281"/>
      <c r="C402" s="281"/>
      <c r="D402" s="281"/>
      <c r="E402" s="180" t="str">
        <f>StockValueR!E380</f>
        <v>34 MPH</v>
      </c>
      <c r="F402" s="180"/>
      <c r="G402" s="180"/>
      <c r="I402" s="438">
        <f>StockValueR!I380</f>
        <v>0</v>
      </c>
      <c r="J402" s="438">
        <f>StockValueR!J380</f>
        <v>0</v>
      </c>
      <c r="K402" s="438">
        <f>StockValueR!K380</f>
        <v>1.2478658650493977</v>
      </c>
      <c r="L402" s="438">
        <f>StockValueR!L380</f>
        <v>1.204828847365887</v>
      </c>
      <c r="M402" s="438">
        <f>StockValueR!M380</f>
        <v>1.1632761117217902</v>
      </c>
      <c r="N402" s="438">
        <f>StockValueR!N380</f>
        <v>1.1231564674609908</v>
      </c>
      <c r="O402" s="438">
        <f>StockValueR!O380</f>
        <v>1.0844204894161429</v>
      </c>
      <c r="P402" s="438">
        <f>StockValueR!P380</f>
        <v>1.0470204570196191</v>
      </c>
      <c r="Q402" s="438">
        <f>StockValueR!Q380</f>
        <v>1.0109102955144258</v>
      </c>
      <c r="R402" s="438">
        <f>StockValueR!R380</f>
        <v>0.97604551919267324</v>
      </c>
      <c r="S402" s="438">
        <f>StockValueR!S380</f>
        <v>0.94238317659165682</v>
      </c>
      <c r="T402" s="438">
        <f>StockValueR!T380</f>
        <v>0.90988179758004906</v>
      </c>
      <c r="U402" s="438">
        <f>StockValueR!U380</f>
        <v>0.87850134226900722</v>
      </c>
      <c r="V402" s="438">
        <f>StockValueR!V380</f>
        <v>0.84820315168525984</v>
      </c>
      <c r="W402" s="438">
        <f>StockValueR!W380</f>
        <v>0.81894990014540547</v>
      </c>
      <c r="X402" s="438">
        <f>StockValueR!X380</f>
        <v>0.79070554927274794</v>
      </c>
      <c r="Y402" s="438">
        <f>StockValueR!Y380</f>
        <v>0.76343530360002554</v>
      </c>
      <c r="Z402" s="438">
        <f>StockValueR!Z380</f>
        <v>0.73618220410884694</v>
      </c>
      <c r="AA402" s="438">
        <f>StockValueR!AA380</f>
        <v>0.70894687057889583</v>
      </c>
      <c r="AB402" s="438">
        <f>StockValueR!AB380</f>
        <v>0.68172997003630664</v>
      </c>
      <c r="AC402" s="438">
        <f>StockValueR!AC380</f>
        <v>0.65453222242647979</v>
      </c>
      <c r="AD402" s="438">
        <f>StockValueR!AD380</f>
        <v>0.62735440724084668</v>
      </c>
      <c r="AE402" s="438">
        <f>StockValueR!AE380</f>
        <v>0.60019737130849049</v>
      </c>
      <c r="AF402" s="438">
        <f>StockValueR!AF380</f>
        <v>0.57306203802246081</v>
      </c>
      <c r="AG402" s="438">
        <f>StockValueR!AG380</f>
        <v>0.54594941834985533</v>
      </c>
      <c r="AH402" s="438">
        <f>StockValueR!AH380</f>
        <v>0.51886062408267186</v>
      </c>
      <c r="AI402" s="438">
        <f>StockValueR!AI380</f>
        <v>0.49179688393570886</v>
      </c>
      <c r="AJ402" s="438">
        <f>StockValueR!AJ380</f>
        <v>0.46475956330763601</v>
      </c>
      <c r="AK402" s="438">
        <f>StockValueR!AK380</f>
        <v>0.43775018882175459</v>
      </c>
      <c r="AL402" s="438">
        <f>StockValueR!AL380</f>
        <v>0.41077047920180493</v>
      </c>
      <c r="AM402" s="438">
        <f>StockValueR!AM380</f>
        <v>3.1482345175937766E-2</v>
      </c>
      <c r="AN402" s="438">
        <f>StockValueR!AN380</f>
        <v>3.1482345175937766E-2</v>
      </c>
      <c r="AO402" s="438">
        <f>StockValueR!AO380</f>
        <v>3.1482345175937766E-2</v>
      </c>
      <c r="AP402" s="438">
        <f>StockValueR!AP380</f>
        <v>3.1482345175937766E-2</v>
      </c>
      <c r="AQ402" s="438">
        <f>StockValueR!AQ380</f>
        <v>3.1482345175937766E-2</v>
      </c>
      <c r="AR402" s="438">
        <f>StockValueR!AR380</f>
        <v>3.1482345175937766E-2</v>
      </c>
      <c r="AS402" s="438">
        <f>StockValueR!AS380</f>
        <v>3.1482345175937766E-2</v>
      </c>
      <c r="AT402" s="438">
        <f>StockValueR!AT380</f>
        <v>3.1482345175937766E-2</v>
      </c>
      <c r="AU402" s="438">
        <f>StockValueR!AU380</f>
        <v>3.1482345175937766E-2</v>
      </c>
      <c r="AV402" s="438">
        <f>StockValueR!AV380</f>
        <v>3.1482345175937766E-2</v>
      </c>
      <c r="AW402" s="438">
        <f>StockValueR!AW380</f>
        <v>3.1482345175937766E-2</v>
      </c>
      <c r="AX402" s="438">
        <f>StockValueR!AX380</f>
        <v>3.1482345175937766E-2</v>
      </c>
      <c r="AY402" s="438">
        <f>StockValueR!AY380</f>
        <v>3.1482345175937766E-2</v>
      </c>
      <c r="AZ402" s="438">
        <f>StockValueR!AZ380</f>
        <v>3.1482345175937766E-2</v>
      </c>
    </row>
    <row r="403" spans="1:52" x14ac:dyDescent="0.25">
      <c r="A403" s="422"/>
      <c r="B403" s="281"/>
      <c r="C403" s="281"/>
      <c r="D403" s="281"/>
      <c r="E403" s="180" t="str">
        <f>StockValueR!E381</f>
        <v>35 MPH</v>
      </c>
      <c r="F403" s="180"/>
      <c r="G403" s="180"/>
      <c r="I403" s="438">
        <f>StockValueR!I381</f>
        <v>0</v>
      </c>
      <c r="J403" s="438">
        <f>StockValueR!J381</f>
        <v>0</v>
      </c>
      <c r="K403" s="438">
        <f>StockValueR!K381</f>
        <v>1.4610261848063499</v>
      </c>
      <c r="L403" s="438">
        <f>StockValueR!L381</f>
        <v>1.4106375881528994</v>
      </c>
      <c r="M403" s="438">
        <f>StockValueR!M381</f>
        <v>1.3619868184454051</v>
      </c>
      <c r="N403" s="438">
        <f>StockValueR!N381</f>
        <v>1.3150139406450949</v>
      </c>
      <c r="O403" s="438">
        <f>StockValueR!O381</f>
        <v>1.2696610867825799</v>
      </c>
      <c r="P403" s="438">
        <f>StockValueR!P381</f>
        <v>1.225872384667738</v>
      </c>
      <c r="Q403" s="438">
        <f>StockValueR!Q381</f>
        <v>1.1835938890582882</v>
      </c>
      <c r="R403" s="438">
        <f>StockValueR!R381</f>
        <v>1.1427735152022565</v>
      </c>
      <c r="S403" s="438">
        <f>StockValueR!S381</f>
        <v>1.1033609746724611</v>
      </c>
      <c r="T403" s="438">
        <f>StockValueR!T381</f>
        <v>1.0653077134139726</v>
      </c>
      <c r="U403" s="438">
        <f>StockValueR!U381</f>
        <v>1.0285668519282207</v>
      </c>
      <c r="V403" s="438">
        <f>StockValueR!V381</f>
        <v>0.9930931275200644</v>
      </c>
      <c r="W403" s="438">
        <f>StockValueR!W381</f>
        <v>0.95884283853667096</v>
      </c>
      <c r="X403" s="438">
        <f>StockValueR!X381</f>
        <v>0.92577379052951436</v>
      </c>
      <c r="Y403" s="438">
        <f>StockValueR!Y381</f>
        <v>0.89384524427316459</v>
      </c>
      <c r="Z403" s="438">
        <f>StockValueR!Z381</f>
        <v>0.86193677310734096</v>
      </c>
      <c r="AA403" s="438">
        <f>StockValueR!AA381</f>
        <v>0.83004910268242882</v>
      </c>
      <c r="AB403" s="438">
        <f>StockValueR!AB381</f>
        <v>0.7981830139658993</v>
      </c>
      <c r="AC403" s="438">
        <f>StockValueR!AC381</f>
        <v>0.76633934988415253</v>
      </c>
      <c r="AD403" s="438">
        <f>StockValueR!AD381</f>
        <v>0.73451902308126693</v>
      </c>
      <c r="AE403" s="438">
        <f>StockValueR!AE381</f>
        <v>0.70272302504158279</v>
      </c>
      <c r="AF403" s="438">
        <f>StockValueR!AF381</f>
        <v>0.67095243689205653</v>
      </c>
      <c r="AG403" s="438">
        <f>StockValueR!AG381</f>
        <v>0.63920844229308238</v>
      </c>
      <c r="AH403" s="438">
        <f>StockValueR!AH381</f>
        <v>0.60749234295285348</v>
      </c>
      <c r="AI403" s="438">
        <f>StockValueR!AI381</f>
        <v>0.57580557747510508</v>
      </c>
      <c r="AJ403" s="438">
        <f>StockValueR!AJ381</f>
        <v>0.54414974449576836</v>
      </c>
      <c r="AK403" s="438">
        <f>StockValueR!AK381</f>
        <v>0.51252663141578103</v>
      </c>
      <c r="AL403" s="438">
        <f>StockValueR!AL381</f>
        <v>0.4809382505510974</v>
      </c>
      <c r="AM403" s="438">
        <f>StockValueR!AM381</f>
        <v>3.0628317820679402E-2</v>
      </c>
      <c r="AN403" s="438">
        <f>StockValueR!AN381</f>
        <v>3.0628317820679402E-2</v>
      </c>
      <c r="AO403" s="438">
        <f>StockValueR!AO381</f>
        <v>3.0628317820679402E-2</v>
      </c>
      <c r="AP403" s="438">
        <f>StockValueR!AP381</f>
        <v>3.0628317820679402E-2</v>
      </c>
      <c r="AQ403" s="438">
        <f>StockValueR!AQ381</f>
        <v>3.0628317820679402E-2</v>
      </c>
      <c r="AR403" s="438">
        <f>StockValueR!AR381</f>
        <v>3.0628317820679402E-2</v>
      </c>
      <c r="AS403" s="438">
        <f>StockValueR!AS381</f>
        <v>3.0628317820679402E-2</v>
      </c>
      <c r="AT403" s="438">
        <f>StockValueR!AT381</f>
        <v>3.0628317820679402E-2</v>
      </c>
      <c r="AU403" s="438">
        <f>StockValueR!AU381</f>
        <v>3.0628317820679402E-2</v>
      </c>
      <c r="AV403" s="438">
        <f>StockValueR!AV381</f>
        <v>3.0628317820679402E-2</v>
      </c>
      <c r="AW403" s="438">
        <f>StockValueR!AW381</f>
        <v>3.0628317820679402E-2</v>
      </c>
      <c r="AX403" s="438">
        <f>StockValueR!AX381</f>
        <v>3.0628317820679402E-2</v>
      </c>
      <c r="AY403" s="438">
        <f>StockValueR!AY381</f>
        <v>3.0628317820679402E-2</v>
      </c>
      <c r="AZ403" s="438">
        <f>StockValueR!AZ381</f>
        <v>3.0628317820679402E-2</v>
      </c>
    </row>
    <row r="404" spans="1:52" x14ac:dyDescent="0.25">
      <c r="A404" s="422"/>
      <c r="B404" s="281"/>
      <c r="C404" s="281"/>
      <c r="D404" s="281"/>
      <c r="E404" s="180" t="str">
        <f>StockValueR!E382</f>
        <v>36 MPH</v>
      </c>
      <c r="F404" s="180"/>
      <c r="G404" s="180"/>
      <c r="I404" s="438">
        <f>StockValueR!I382</f>
        <v>0</v>
      </c>
      <c r="J404" s="438">
        <f>StockValueR!J382</f>
        <v>0</v>
      </c>
      <c r="K404" s="438">
        <f>StockValueR!K382</f>
        <v>1.4186848816239888</v>
      </c>
      <c r="L404" s="438">
        <f>StockValueR!L382</f>
        <v>1.3697565728627228</v>
      </c>
      <c r="M404" s="438">
        <f>StockValueR!M382</f>
        <v>1.3225157279133624</v>
      </c>
      <c r="N404" s="438">
        <f>StockValueR!N382</f>
        <v>1.2769041486859141</v>
      </c>
      <c r="O404" s="438">
        <f>StockValueR!O382</f>
        <v>1.2328656442550163</v>
      </c>
      <c r="P404" s="438">
        <f>StockValueR!P382</f>
        <v>1.1903459616358465</v>
      </c>
      <c r="Q404" s="438">
        <f>StockValueR!Q382</f>
        <v>1.1492927189474669</v>
      </c>
      <c r="R404" s="438">
        <f>StockValueR!R382</f>
        <v>1.1096553408812637</v>
      </c>
      <c r="S404" s="438">
        <f>StockValueR!S382</f>
        <v>1.0713849963949844</v>
      </c>
      <c r="T404" s="438">
        <f>StockValueR!T382</f>
        <v>1.0344345385556126</v>
      </c>
      <c r="U404" s="438">
        <f>StockValueR!U382</f>
        <v>0.99875844645697165</v>
      </c>
      <c r="V404" s="438">
        <f>StockValueR!V382</f>
        <v>0.96431276914050545</v>
      </c>
      <c r="W404" s="438">
        <f>StockValueR!W382</f>
        <v>0.93105507145014321</v>
      </c>
      <c r="X404" s="438">
        <f>StockValueR!X382</f>
        <v>0.89894438175455149</v>
      </c>
      <c r="Y404" s="438">
        <f>StockValueR!Y382</f>
        <v>0.86794114147236623</v>
      </c>
      <c r="Z404" s="438">
        <f>StockValueR!Z382</f>
        <v>0.83695739449408135</v>
      </c>
      <c r="AA404" s="438">
        <f>StockValueR!AA382</f>
        <v>0.80599384544035413</v>
      </c>
      <c r="AB404" s="438">
        <f>StockValueR!AB382</f>
        <v>0.7750512526458101</v>
      </c>
      <c r="AC404" s="438">
        <f>StockValueR!AC382</f>
        <v>0.74413043460840111</v>
      </c>
      <c r="AD404" s="438">
        <f>StockValueR!AD382</f>
        <v>0.71323227752330287</v>
      </c>
      <c r="AE404" s="438">
        <f>StockValueR!AE382</f>
        <v>0.68235774414112071</v>
      </c>
      <c r="AF404" s="438">
        <f>StockValueR!AF382</f>
        <v>0.65150788425718631</v>
      </c>
      <c r="AG404" s="438">
        <f>StockValueR!AG382</f>
        <v>0.62068384722879644</v>
      </c>
      <c r="AH404" s="438">
        <f>StockValueR!AH382</f>
        <v>0.58988689703995967</v>
      </c>
      <c r="AI404" s="438">
        <f>StockValueR!AI382</f>
        <v>0.55911843060292254</v>
      </c>
      <c r="AJ404" s="438">
        <f>StockValueR!AJ382</f>
        <v>0.52838000022431053</v>
      </c>
      <c r="AK404" s="438">
        <f>StockValueR!AK382</f>
        <v>0.49767334150524717</v>
      </c>
      <c r="AL404" s="438">
        <f>StockValueR!AL382</f>
        <v>0.4670004084437176</v>
      </c>
      <c r="AM404" s="438">
        <f>StockValueR!AM382</f>
        <v>2.974069314680472E-2</v>
      </c>
      <c r="AN404" s="438">
        <f>StockValueR!AN382</f>
        <v>2.974069314680472E-2</v>
      </c>
      <c r="AO404" s="438">
        <f>StockValueR!AO382</f>
        <v>2.974069314680472E-2</v>
      </c>
      <c r="AP404" s="438">
        <f>StockValueR!AP382</f>
        <v>2.974069314680472E-2</v>
      </c>
      <c r="AQ404" s="438">
        <f>StockValueR!AQ382</f>
        <v>2.974069314680472E-2</v>
      </c>
      <c r="AR404" s="438">
        <f>StockValueR!AR382</f>
        <v>2.974069314680472E-2</v>
      </c>
      <c r="AS404" s="438">
        <f>StockValueR!AS382</f>
        <v>2.974069314680472E-2</v>
      </c>
      <c r="AT404" s="438">
        <f>StockValueR!AT382</f>
        <v>2.974069314680472E-2</v>
      </c>
      <c r="AU404" s="438">
        <f>StockValueR!AU382</f>
        <v>2.974069314680472E-2</v>
      </c>
      <c r="AV404" s="438">
        <f>StockValueR!AV382</f>
        <v>2.974069314680472E-2</v>
      </c>
      <c r="AW404" s="438">
        <f>StockValueR!AW382</f>
        <v>2.974069314680472E-2</v>
      </c>
      <c r="AX404" s="438">
        <f>StockValueR!AX382</f>
        <v>2.974069314680472E-2</v>
      </c>
      <c r="AY404" s="438">
        <f>StockValueR!AY382</f>
        <v>2.974069314680472E-2</v>
      </c>
      <c r="AZ404" s="438">
        <f>StockValueR!AZ382</f>
        <v>2.974069314680472E-2</v>
      </c>
    </row>
    <row r="405" spans="1:52" x14ac:dyDescent="0.25">
      <c r="A405" s="422"/>
      <c r="B405" s="281"/>
      <c r="C405" s="281"/>
      <c r="D405" s="281"/>
      <c r="E405" s="180" t="str">
        <f>StockValueR!E383</f>
        <v>37 MPH</v>
      </c>
      <c r="F405" s="180"/>
      <c r="G405" s="180"/>
      <c r="I405" s="438">
        <f>StockValueR!I383</f>
        <v>0</v>
      </c>
      <c r="J405" s="438">
        <f>StockValueR!J383</f>
        <v>0</v>
      </c>
      <c r="K405" s="438">
        <f>StockValueR!K383</f>
        <v>1.3775706515590187</v>
      </c>
      <c r="L405" s="438">
        <f>StockValueR!L383</f>
        <v>1.3300603107828615</v>
      </c>
      <c r="M405" s="438">
        <f>StockValueR!M383</f>
        <v>1.2841885302345315</v>
      </c>
      <c r="N405" s="438">
        <f>StockValueR!N383</f>
        <v>1.2398987984351304</v>
      </c>
      <c r="O405" s="438">
        <f>StockValueR!O383</f>
        <v>1.1971365529017099</v>
      </c>
      <c r="P405" s="438">
        <f>StockValueR!P383</f>
        <v>1.1558491129293307</v>
      </c>
      <c r="Q405" s="438">
        <f>StockValueR!Q383</f>
        <v>1.1159856146913683</v>
      </c>
      <c r="R405" s="438">
        <f>StockValueR!R383</f>
        <v>1.0774969485781116</v>
      </c>
      <c r="S405" s="438">
        <f>StockValueR!S383</f>
        <v>1.0403356986964591</v>
      </c>
      <c r="T405" s="438">
        <f>StockValueR!T383</f>
        <v>1.0044560844561781</v>
      </c>
      <c r="U405" s="438">
        <f>StockValueR!U383</f>
        <v>0.96981390417076763</v>
      </c>
      <c r="V405" s="438">
        <f>StockValueR!V383</f>
        <v>0.93636648060344385</v>
      </c>
      <c r="W405" s="438">
        <f>StockValueR!W383</f>
        <v>0.90407260839115933</v>
      </c>
      <c r="X405" s="438">
        <f>StockValueR!X383</f>
        <v>0.87289250328189105</v>
      </c>
      <c r="Y405" s="438">
        <f>StockValueR!Y383</f>
        <v>0.84278775312265841</v>
      </c>
      <c r="Z405" s="438">
        <f>StockValueR!Z383</f>
        <v>0.81270193134118096</v>
      </c>
      <c r="AA405" s="438">
        <f>StockValueR!AA383</f>
        <v>0.78263572213784083</v>
      </c>
      <c r="AB405" s="438">
        <f>StockValueR!AB383</f>
        <v>0.75258986187032939</v>
      </c>
      <c r="AC405" s="438">
        <f>StockValueR!AC383</f>
        <v>0.72256514531609961</v>
      </c>
      <c r="AD405" s="438">
        <f>StockValueR!AD383</f>
        <v>0.6925624329879273</v>
      </c>
      <c r="AE405" s="438">
        <f>StockValueR!AE383</f>
        <v>0.66258265973540165</v>
      </c>
      <c r="AF405" s="438">
        <f>StockValueR!AF383</f>
        <v>0.63262684493023635</v>
      </c>
      <c r="AG405" s="438">
        <f>StockValueR!AG383</f>
        <v>0.60269610462075263</v>
      </c>
      <c r="AH405" s="438">
        <f>StockValueR!AH383</f>
        <v>0.57279166616004096</v>
      </c>
      <c r="AI405" s="438">
        <f>StockValueR!AI383</f>
        <v>0.54291488597710036</v>
      </c>
      <c r="AJ405" s="438">
        <f>StockValueR!AJ383</f>
        <v>0.51306727139189812</v>
      </c>
      <c r="AK405" s="438">
        <f>StockValueR!AK383</f>
        <v>0.48325050770692923</v>
      </c>
      <c r="AL405" s="438">
        <f>StockValueR!AL383</f>
        <v>0.45346649229229502</v>
      </c>
      <c r="AM405" s="438">
        <f>StockValueR!AM383</f>
        <v>2.8878792300346352E-2</v>
      </c>
      <c r="AN405" s="438">
        <f>StockValueR!AN383</f>
        <v>2.8878792300346352E-2</v>
      </c>
      <c r="AO405" s="438">
        <f>StockValueR!AO383</f>
        <v>2.8878792300346352E-2</v>
      </c>
      <c r="AP405" s="438">
        <f>StockValueR!AP383</f>
        <v>2.8878792300346352E-2</v>
      </c>
      <c r="AQ405" s="438">
        <f>StockValueR!AQ383</f>
        <v>2.8878792300346352E-2</v>
      </c>
      <c r="AR405" s="438">
        <f>StockValueR!AR383</f>
        <v>2.8878792300346352E-2</v>
      </c>
      <c r="AS405" s="438">
        <f>StockValueR!AS383</f>
        <v>2.8878792300346352E-2</v>
      </c>
      <c r="AT405" s="438">
        <f>StockValueR!AT383</f>
        <v>2.8878792300346352E-2</v>
      </c>
      <c r="AU405" s="438">
        <f>StockValueR!AU383</f>
        <v>2.8878792300346352E-2</v>
      </c>
      <c r="AV405" s="438">
        <f>StockValueR!AV383</f>
        <v>2.8878792300346352E-2</v>
      </c>
      <c r="AW405" s="438">
        <f>StockValueR!AW383</f>
        <v>2.8878792300346352E-2</v>
      </c>
      <c r="AX405" s="438">
        <f>StockValueR!AX383</f>
        <v>2.8878792300346352E-2</v>
      </c>
      <c r="AY405" s="438">
        <f>StockValueR!AY383</f>
        <v>2.8878792300346352E-2</v>
      </c>
      <c r="AZ405" s="438">
        <f>StockValueR!AZ383</f>
        <v>2.8878792300346352E-2</v>
      </c>
    </row>
    <row r="406" spans="1:52" x14ac:dyDescent="0.25">
      <c r="A406" s="422"/>
      <c r="B406" s="281"/>
      <c r="C406" s="281"/>
      <c r="D406" s="281"/>
      <c r="E406" s="180" t="str">
        <f>StockValueR!E384</f>
        <v>38 MPH</v>
      </c>
      <c r="F406" s="180"/>
      <c r="G406" s="180"/>
      <c r="I406" s="438">
        <f>StockValueR!I384</f>
        <v>0</v>
      </c>
      <c r="J406" s="438">
        <f>StockValueR!J384</f>
        <v>0</v>
      </c>
      <c r="K406" s="438">
        <f>StockValueR!K384</f>
        <v>1.3376479333905456</v>
      </c>
      <c r="L406" s="438">
        <f>StockValueR!L384</f>
        <v>1.2915144671454681</v>
      </c>
      <c r="M406" s="438">
        <f>StockValueR!M384</f>
        <v>1.2469720747955906</v>
      </c>
      <c r="N406" s="438">
        <f>StockValueR!N384</f>
        <v>1.2039658825942376</v>
      </c>
      <c r="O406" s="438">
        <f>StockValueR!O384</f>
        <v>1.1624429093077613</v>
      </c>
      <c r="P406" s="438">
        <f>StockValueR!P384</f>
        <v>1.1223520009456116</v>
      </c>
      <c r="Q406" s="438">
        <f>StockValueR!Q384</f>
        <v>1.0836437677414699</v>
      </c>
      <c r="R406" s="438">
        <f>StockValueR!R384</f>
        <v>1.0462705233078062</v>
      </c>
      <c r="S406" s="438">
        <f>StockValueR!S384</f>
        <v>1.0101862258889072</v>
      </c>
      <c r="T406" s="438">
        <f>StockValueR!T384</f>
        <v>0.97534642163999552</v>
      </c>
      <c r="U406" s="438">
        <f>StockValueR!U384</f>
        <v>0.94170818986256954</v>
      </c>
      <c r="V406" s="438">
        <f>StockValueR!V384</f>
        <v>0.90923009012849421</v>
      </c>
      <c r="W406" s="438">
        <f>StockValueR!W384</f>
        <v>0.87787211122770026</v>
      </c>
      <c r="X406" s="438">
        <f>StockValueR!X384</f>
        <v>0.84759562187660153</v>
      </c>
      <c r="Y406" s="438">
        <f>StockValueR!Y384</f>
        <v>0.8183633231265065</v>
      </c>
      <c r="Z406" s="438">
        <f>StockValueR!Z384</f>
        <v>0.78914940419987689</v>
      </c>
      <c r="AA406" s="438">
        <f>StockValueR!AA384</f>
        <v>0.75995452946860964</v>
      </c>
      <c r="AB406" s="438">
        <f>StockValueR!AB384</f>
        <v>0.73077941395036505</v>
      </c>
      <c r="AC406" s="438">
        <f>StockValueR!AC384</f>
        <v>0.70162482938952986</v>
      </c>
      <c r="AD406" s="438">
        <f>StockValueR!AD384</f>
        <v>0.67249161136076918</v>
      </c>
      <c r="AE406" s="438">
        <f>StockValueR!AE384</f>
        <v>0.64338066762124224</v>
      </c>
      <c r="AF406" s="438">
        <f>StockValueR!AF384</f>
        <v>0.61429298800073706</v>
      </c>
      <c r="AG406" s="438">
        <f>StockValueR!AG384</f>
        <v>0.58522965620391076</v>
      </c>
      <c r="AH406" s="438">
        <f>StockValueR!AH384</f>
        <v>0.55619186401451903</v>
      </c>
      <c r="AI406" s="438">
        <f>StockValueR!AI384</f>
        <v>0.52718092855153897</v>
      </c>
      <c r="AJ406" s="438">
        <f>StockValueR!AJ384</f>
        <v>0.49819831345201659</v>
      </c>
      <c r="AK406" s="438">
        <f>StockValueR!AK384</f>
        <v>0.46924565517749894</v>
      </c>
      <c r="AL406" s="438">
        <f>StockValueR!AL384</f>
        <v>0.44032479611130915</v>
      </c>
      <c r="AM406" s="438">
        <f>StockValueR!AM384</f>
        <v>2.804186979132816E-2</v>
      </c>
      <c r="AN406" s="438">
        <f>StockValueR!AN384</f>
        <v>2.804186979132816E-2</v>
      </c>
      <c r="AO406" s="438">
        <f>StockValueR!AO384</f>
        <v>2.804186979132816E-2</v>
      </c>
      <c r="AP406" s="438">
        <f>StockValueR!AP384</f>
        <v>2.804186979132816E-2</v>
      </c>
      <c r="AQ406" s="438">
        <f>StockValueR!AQ384</f>
        <v>2.804186979132816E-2</v>
      </c>
      <c r="AR406" s="438">
        <f>StockValueR!AR384</f>
        <v>2.804186979132816E-2</v>
      </c>
      <c r="AS406" s="438">
        <f>StockValueR!AS384</f>
        <v>2.804186979132816E-2</v>
      </c>
      <c r="AT406" s="438">
        <f>StockValueR!AT384</f>
        <v>2.804186979132816E-2</v>
      </c>
      <c r="AU406" s="438">
        <f>StockValueR!AU384</f>
        <v>2.804186979132816E-2</v>
      </c>
      <c r="AV406" s="438">
        <f>StockValueR!AV384</f>
        <v>2.804186979132816E-2</v>
      </c>
      <c r="AW406" s="438">
        <f>StockValueR!AW384</f>
        <v>2.804186979132816E-2</v>
      </c>
      <c r="AX406" s="438">
        <f>StockValueR!AX384</f>
        <v>2.804186979132816E-2</v>
      </c>
      <c r="AY406" s="438">
        <f>StockValueR!AY384</f>
        <v>2.804186979132816E-2</v>
      </c>
      <c r="AZ406" s="438">
        <f>StockValueR!AZ384</f>
        <v>2.804186979132816E-2</v>
      </c>
    </row>
    <row r="407" spans="1:52" x14ac:dyDescent="0.25">
      <c r="A407" s="422"/>
      <c r="B407" s="281"/>
      <c r="C407" s="281"/>
      <c r="D407" s="281"/>
      <c r="E407" s="180" t="str">
        <f>StockValueR!E385</f>
        <v>39 MPH</v>
      </c>
      <c r="F407" s="180"/>
      <c r="G407" s="180"/>
      <c r="I407" s="438">
        <f>StockValueR!I385</f>
        <v>0</v>
      </c>
      <c r="J407" s="438">
        <f>StockValueR!J385</f>
        <v>0</v>
      </c>
      <c r="K407" s="438">
        <f>StockValueR!K385</f>
        <v>1.2988821964804607</v>
      </c>
      <c r="L407" s="438">
        <f>StockValueR!L385</f>
        <v>1.2540857022222303</v>
      </c>
      <c r="M407" s="438">
        <f>StockValueR!M385</f>
        <v>1.2108341717053346</v>
      </c>
      <c r="N407" s="438">
        <f>StockValueR!N385</f>
        <v>1.1690743214529851</v>
      </c>
      <c r="O407" s="438">
        <f>StockValueR!O385</f>
        <v>1.1287547056554019</v>
      </c>
      <c r="P407" s="438">
        <f>StockValueR!P385</f>
        <v>1.0898256527914429</v>
      </c>
      <c r="Q407" s="438">
        <f>StockValueR!Q385</f>
        <v>1.0522392044360562</v>
      </c>
      <c r="R407" s="438">
        <f>StockValueR!R385</f>
        <v>1.0159490561781699</v>
      </c>
      <c r="S407" s="438">
        <f>StockValueR!S385</f>
        <v>0.98091050057623819</v>
      </c>
      <c r="T407" s="438">
        <f>StockValueR!T385</f>
        <v>0.94708037208116169</v>
      </c>
      <c r="U407" s="438">
        <f>StockValueR!U385</f>
        <v>0.91441699385873565</v>
      </c>
      <c r="V407" s="438">
        <f>StockValueR!V385</f>
        <v>0.88288012644611236</v>
      </c>
      <c r="W407" s="438">
        <f>StockValueR!W385</f>
        <v>0.85243091817902239</v>
      </c>
      <c r="X407" s="438">
        <f>StockValueR!X385</f>
        <v>0.82303185732868822</v>
      </c>
      <c r="Y407" s="438">
        <f>StockValueR!Y385</f>
        <v>0.79464672588946461</v>
      </c>
      <c r="Z407" s="438">
        <f>StockValueR!Z385</f>
        <v>0.76627944161680683</v>
      </c>
      <c r="AA407" s="438">
        <f>StockValueR!AA385</f>
        <v>0.73793064962876675</v>
      </c>
      <c r="AB407" s="438">
        <f>StockValueR!AB385</f>
        <v>0.70960104422141879</v>
      </c>
      <c r="AC407" s="438">
        <f>StockValueR!AC385</f>
        <v>0.68129137477359347</v>
      </c>
      <c r="AD407" s="438">
        <f>StockValueR!AD385</f>
        <v>0.65300245264456513</v>
      </c>
      <c r="AE407" s="438">
        <f>StockValueR!AE385</f>
        <v>0.62473515928421564</v>
      </c>
      <c r="AF407" s="438">
        <f>StockValueR!AF385</f>
        <v>0.59649045583654781</v>
      </c>
      <c r="AG407" s="438">
        <f>StockValueR!AG385</f>
        <v>0.5682693945998909</v>
      </c>
      <c r="AH407" s="438">
        <f>StockValueR!AH385</f>
        <v>0.54007313281948377</v>
      </c>
      <c r="AI407" s="438">
        <f>StockValueR!AI385</f>
        <v>0.51190294944350678</v>
      </c>
      <c r="AJ407" s="438">
        <f>StockValueR!AJ385</f>
        <v>0.48376026569203834</v>
      </c>
      <c r="AK407" s="438">
        <f>StockValueR!AK385</f>
        <v>0.45564667060111391</v>
      </c>
      <c r="AL407" s="438">
        <f>StockValueR!AL385</f>
        <v>0.42756395316082396</v>
      </c>
      <c r="AM407" s="438">
        <f>StockValueR!AM385</f>
        <v>2.7229201734463526E-2</v>
      </c>
      <c r="AN407" s="438">
        <f>StockValueR!AN385</f>
        <v>2.7229201734463526E-2</v>
      </c>
      <c r="AO407" s="438">
        <f>StockValueR!AO385</f>
        <v>2.7229201734463526E-2</v>
      </c>
      <c r="AP407" s="438">
        <f>StockValueR!AP385</f>
        <v>2.7229201734463526E-2</v>
      </c>
      <c r="AQ407" s="438">
        <f>StockValueR!AQ385</f>
        <v>2.7229201734463526E-2</v>
      </c>
      <c r="AR407" s="438">
        <f>StockValueR!AR385</f>
        <v>2.7229201734463526E-2</v>
      </c>
      <c r="AS407" s="438">
        <f>StockValueR!AS385</f>
        <v>2.7229201734463526E-2</v>
      </c>
      <c r="AT407" s="438">
        <f>StockValueR!AT385</f>
        <v>2.7229201734463526E-2</v>
      </c>
      <c r="AU407" s="438">
        <f>StockValueR!AU385</f>
        <v>2.7229201734463526E-2</v>
      </c>
      <c r="AV407" s="438">
        <f>StockValueR!AV385</f>
        <v>2.7229201734463526E-2</v>
      </c>
      <c r="AW407" s="438">
        <f>StockValueR!AW385</f>
        <v>2.7229201734463526E-2</v>
      </c>
      <c r="AX407" s="438">
        <f>StockValueR!AX385</f>
        <v>2.7229201734463526E-2</v>
      </c>
      <c r="AY407" s="438">
        <f>StockValueR!AY385</f>
        <v>2.7229201734463526E-2</v>
      </c>
      <c r="AZ407" s="438">
        <f>StockValueR!AZ385</f>
        <v>2.7229201734463526E-2</v>
      </c>
    </row>
    <row r="408" spans="1:52" x14ac:dyDescent="0.25">
      <c r="A408" s="422"/>
      <c r="B408" s="281"/>
      <c r="C408" s="281"/>
      <c r="D408" s="281"/>
      <c r="E408" s="180" t="str">
        <f>StockValueR!E386</f>
        <v>40 MPH</v>
      </c>
      <c r="F408" s="180"/>
      <c r="G408" s="180"/>
      <c r="I408" s="438">
        <f>StockValueR!I386</f>
        <v>0</v>
      </c>
      <c r="J408" s="438">
        <f>StockValueR!J386</f>
        <v>0</v>
      </c>
      <c r="K408" s="438">
        <f>StockValueR!K386</f>
        <v>1.51498865151324</v>
      </c>
      <c r="L408" s="438">
        <f>StockValueR!L386</f>
        <v>1.4627389705085332</v>
      </c>
      <c r="M408" s="438">
        <f>StockValueR!M386</f>
        <v>1.4122913024511621</v>
      </c>
      <c r="N408" s="438">
        <f>StockValueR!N386</f>
        <v>1.3635834986236623</v>
      </c>
      <c r="O408" s="438">
        <f>StockValueR!O386</f>
        <v>1.3165555537244025</v>
      </c>
      <c r="P408" s="438">
        <f>StockValueR!P386</f>
        <v>1.2711495319443944</v>
      </c>
      <c r="Q408" s="438">
        <f>StockValueR!Q386</f>
        <v>1.2273094955936028</v>
      </c>
      <c r="R408" s="438">
        <f>StockValueR!R386</f>
        <v>1.1849814361888271</v>
      </c>
      <c r="S408" s="438">
        <f>StockValueR!S386</f>
        <v>1.1441132079182574</v>
      </c>
      <c r="T408" s="438">
        <f>StockValueR!T386</f>
        <v>1.1046544634007389</v>
      </c>
      <c r="U408" s="438">
        <f>StockValueR!U386</f>
        <v>1.0665565916606021</v>
      </c>
      <c r="V408" s="438">
        <f>StockValueR!V386</f>
        <v>1.0297726582416482</v>
      </c>
      <c r="W408" s="438">
        <f>StockValueR!W386</f>
        <v>0.99425734738651284</v>
      </c>
      <c r="X408" s="438">
        <f>StockValueR!X386</f>
        <v>0.95996690621017688</v>
      </c>
      <c r="Y408" s="438">
        <f>StockValueR!Y386</f>
        <v>0.92685909079884887</v>
      </c>
      <c r="Z408" s="438">
        <f>StockValueR!Z386</f>
        <v>0.89377209194415852</v>
      </c>
      <c r="AA408" s="438">
        <f>StockValueR!AA386</f>
        <v>0.8607066620981223</v>
      </c>
      <c r="AB408" s="438">
        <f>StockValueR!AB386</f>
        <v>0.82766361107295872</v>
      </c>
      <c r="AC408" s="438">
        <f>StockValueR!AC386</f>
        <v>0.79464381292824549</v>
      </c>
      <c r="AD408" s="438">
        <f>StockValueR!AD386</f>
        <v>0.76164821401623573</v>
      </c>
      <c r="AE408" s="438">
        <f>StockValueR!AE386</f>
        <v>0.72867784244138034</v>
      </c>
      <c r="AF408" s="438">
        <f>StockValueR!AF386</f>
        <v>0.69573381926166378</v>
      </c>
      <c r="AG408" s="438">
        <f>StockValueR!AG386</f>
        <v>0.66281737185554312</v>
      </c>
      <c r="AH408" s="438">
        <f>StockValueR!AH386</f>
        <v>0.62992985000932655</v>
      </c>
      <c r="AI408" s="438">
        <f>StockValueR!AI386</f>
        <v>0.59707274546105105</v>
      </c>
      <c r="AJ408" s="438">
        <f>StockValueR!AJ386</f>
        <v>0.5642477158916801</v>
      </c>
      <c r="AK408" s="438">
        <f>StockValueR!AK386</f>
        <v>0.53145661471915007</v>
      </c>
      <c r="AL408" s="438">
        <f>StockValueR!AL386</f>
        <v>0.49870152858356737</v>
      </c>
      <c r="AM408" s="438">
        <f>StockValueR!AM386</f>
        <v>2.72165239781458E-2</v>
      </c>
      <c r="AN408" s="438">
        <f>StockValueR!AN386</f>
        <v>2.72165239781458E-2</v>
      </c>
      <c r="AO408" s="438">
        <f>StockValueR!AO386</f>
        <v>2.72165239781458E-2</v>
      </c>
      <c r="AP408" s="438">
        <f>StockValueR!AP386</f>
        <v>2.72165239781458E-2</v>
      </c>
      <c r="AQ408" s="438">
        <f>StockValueR!AQ386</f>
        <v>2.72165239781458E-2</v>
      </c>
      <c r="AR408" s="438">
        <f>StockValueR!AR386</f>
        <v>2.72165239781458E-2</v>
      </c>
      <c r="AS408" s="438">
        <f>StockValueR!AS386</f>
        <v>2.72165239781458E-2</v>
      </c>
      <c r="AT408" s="438">
        <f>StockValueR!AT386</f>
        <v>2.72165239781458E-2</v>
      </c>
      <c r="AU408" s="438">
        <f>StockValueR!AU386</f>
        <v>2.72165239781458E-2</v>
      </c>
      <c r="AV408" s="438">
        <f>StockValueR!AV386</f>
        <v>2.72165239781458E-2</v>
      </c>
      <c r="AW408" s="438">
        <f>StockValueR!AW386</f>
        <v>2.72165239781458E-2</v>
      </c>
      <c r="AX408" s="438">
        <f>StockValueR!AX386</f>
        <v>2.72165239781458E-2</v>
      </c>
      <c r="AY408" s="438">
        <f>StockValueR!AY386</f>
        <v>2.72165239781458E-2</v>
      </c>
      <c r="AZ408" s="438">
        <f>StockValueR!AZ386</f>
        <v>2.72165239781458E-2</v>
      </c>
    </row>
    <row r="409" spans="1:52" x14ac:dyDescent="0.25">
      <c r="A409" s="422"/>
      <c r="B409" s="281"/>
      <c r="C409" s="281"/>
      <c r="D409" s="281"/>
      <c r="E409" s="180" t="str">
        <f>StockValueR!E387</f>
        <v>41 MPH</v>
      </c>
      <c r="F409" s="180"/>
      <c r="G409" s="180"/>
      <c r="I409" s="438">
        <f>StockValueR!I387</f>
        <v>0</v>
      </c>
      <c r="J409" s="438">
        <f>StockValueR!J387</f>
        <v>0</v>
      </c>
      <c r="K409" s="438">
        <f>StockValueR!K387</f>
        <v>1.4710834878148489</v>
      </c>
      <c r="L409" s="438">
        <f>StockValueR!L387</f>
        <v>1.420348029900466</v>
      </c>
      <c r="M409" s="438">
        <f>StockValueR!M387</f>
        <v>1.3713623616554689</v>
      </c>
      <c r="N409" s="438">
        <f>StockValueR!N387</f>
        <v>1.3240661354647385</v>
      </c>
      <c r="O409" s="438">
        <f>StockValueR!O387</f>
        <v>1.2784010850116772</v>
      </c>
      <c r="P409" s="438">
        <f>StockValueR!P387</f>
        <v>1.2343109534973504</v>
      </c>
      <c r="Q409" s="438">
        <f>StockValueR!Q387</f>
        <v>1.1917414243352444</v>
      </c>
      <c r="R409" s="438">
        <f>StockValueR!R387</f>
        <v>1.1506400542362571</v>
      </c>
      <c r="S409" s="438">
        <f>StockValueR!S387</f>
        <v>1.110956208601485</v>
      </c>
      <c r="T409" s="438">
        <f>StockValueR!T387</f>
        <v>1.0726409991432186</v>
      </c>
      <c r="U409" s="438">
        <f>StockValueR!U387</f>
        <v>1.0356472236572949</v>
      </c>
      <c r="V409" s="438">
        <f>StockValueR!V387</f>
        <v>0.99992930787260959</v>
      </c>
      <c r="W409" s="438">
        <f>StockValueR!W387</f>
        <v>0.96544324930615399</v>
      </c>
      <c r="X409" s="438">
        <f>StockValueR!X387</f>
        <v>0.93214656305440657</v>
      </c>
      <c r="Y409" s="438">
        <f>StockValueR!Y387</f>
        <v>0.89999822945429786</v>
      </c>
      <c r="Z409" s="438">
        <f>StockValueR!Z387</f>
        <v>0.86787010913612495</v>
      </c>
      <c r="AA409" s="438">
        <f>StockValueR!AA387</f>
        <v>0.83576293274545155</v>
      </c>
      <c r="AB409" s="438">
        <f>StockValueR!AB387</f>
        <v>0.80367748662571414</v>
      </c>
      <c r="AC409" s="438">
        <f>StockValueR!AC387</f>
        <v>0.77161461950578669</v>
      </c>
      <c r="AD409" s="438">
        <f>StockValueR!AD387</f>
        <v>0.739575250312139</v>
      </c>
      <c r="AE409" s="438">
        <f>StockValueR!AE387</f>
        <v>0.70756037735421717</v>
      </c>
      <c r="AF409" s="438">
        <f>StockValueR!AF387</f>
        <v>0.6755710892011586</v>
      </c>
      <c r="AG409" s="438">
        <f>StockValueR!AG387</f>
        <v>0.6436085776613506</v>
      </c>
      <c r="AH409" s="438">
        <f>StockValueR!AH387</f>
        <v>0.61167415340358811</v>
      </c>
      <c r="AI409" s="438">
        <f>StockValueR!AI387</f>
        <v>0.57976926493455927</v>
      </c>
      <c r="AJ409" s="438">
        <f>StockValueR!AJ387</f>
        <v>0.5478955218947662</v>
      </c>
      <c r="AK409" s="438">
        <f>StockValueR!AK387</f>
        <v>0.51605472398912355</v>
      </c>
      <c r="AL409" s="438">
        <f>StockValueR!AL387</f>
        <v>0.48424889738581606</v>
      </c>
      <c r="AM409" s="438">
        <f>StockValueR!AM387</f>
        <v>2.6427774874732968E-2</v>
      </c>
      <c r="AN409" s="438">
        <f>StockValueR!AN387</f>
        <v>2.6427774874732968E-2</v>
      </c>
      <c r="AO409" s="438">
        <f>StockValueR!AO387</f>
        <v>2.6427774874732968E-2</v>
      </c>
      <c r="AP409" s="438">
        <f>StockValueR!AP387</f>
        <v>2.6427774874732968E-2</v>
      </c>
      <c r="AQ409" s="438">
        <f>StockValueR!AQ387</f>
        <v>2.6427774874732968E-2</v>
      </c>
      <c r="AR409" s="438">
        <f>StockValueR!AR387</f>
        <v>2.6427774874732968E-2</v>
      </c>
      <c r="AS409" s="438">
        <f>StockValueR!AS387</f>
        <v>2.6427774874732968E-2</v>
      </c>
      <c r="AT409" s="438">
        <f>StockValueR!AT387</f>
        <v>2.6427774874732968E-2</v>
      </c>
      <c r="AU409" s="438">
        <f>StockValueR!AU387</f>
        <v>2.6427774874732968E-2</v>
      </c>
      <c r="AV409" s="438">
        <f>StockValueR!AV387</f>
        <v>2.6427774874732968E-2</v>
      </c>
      <c r="AW409" s="438">
        <f>StockValueR!AW387</f>
        <v>2.6427774874732968E-2</v>
      </c>
      <c r="AX409" s="438">
        <f>StockValueR!AX387</f>
        <v>2.6427774874732968E-2</v>
      </c>
      <c r="AY409" s="438">
        <f>StockValueR!AY387</f>
        <v>2.6427774874732968E-2</v>
      </c>
      <c r="AZ409" s="438">
        <f>StockValueR!AZ387</f>
        <v>2.6427774874732968E-2</v>
      </c>
    </row>
    <row r="410" spans="1:52" x14ac:dyDescent="0.25">
      <c r="A410" s="422"/>
      <c r="B410" s="281"/>
      <c r="C410" s="281"/>
      <c r="D410" s="281"/>
      <c r="E410" s="180" t="str">
        <f>StockValueR!E388</f>
        <v>42 MPH</v>
      </c>
      <c r="F410" s="180"/>
      <c r="G410" s="180"/>
      <c r="I410" s="438">
        <f>StockValueR!I388</f>
        <v>0</v>
      </c>
      <c r="J410" s="438">
        <f>StockValueR!J388</f>
        <v>0</v>
      </c>
      <c r="K410" s="438">
        <f>StockValueR!K388</f>
        <v>1.4284507187297488</v>
      </c>
      <c r="L410" s="438">
        <f>StockValueR!L388</f>
        <v>1.3791856009283554</v>
      </c>
      <c r="M410" s="438">
        <f>StockValueR!M388</f>
        <v>1.3316195629763135</v>
      </c>
      <c r="N410" s="438">
        <f>StockValueR!N388</f>
        <v>1.2856940061639617</v>
      </c>
      <c r="O410" s="438">
        <f>StockValueR!O388</f>
        <v>1.2413523527630395</v>
      </c>
      <c r="P410" s="438">
        <f>StockValueR!P388</f>
        <v>1.1985399763260769</v>
      </c>
      <c r="Q410" s="438">
        <f>StockValueR!Q388</f>
        <v>1.1572041343896533</v>
      </c>
      <c r="R410" s="438">
        <f>StockValueR!R388</f>
        <v>1.1172939034986209</v>
      </c>
      <c r="S410" s="438">
        <f>StockValueR!S388</f>
        <v>1.0787601164712424</v>
      </c>
      <c r="T410" s="438">
        <f>StockValueR!T388</f>
        <v>1.0415553018279624</v>
      </c>
      <c r="U410" s="438">
        <f>StockValueR!U388</f>
        <v>1.0056336253091884</v>
      </c>
      <c r="V410" s="438">
        <f>StockValueR!V388</f>
        <v>0.97095083341003552</v>
      </c>
      <c r="W410" s="438">
        <f>StockValueR!W388</f>
        <v>0.9374641988624729</v>
      </c>
      <c r="X410" s="438">
        <f>StockValueR!X388</f>
        <v>0.90513246799770919</v>
      </c>
      <c r="Y410" s="438">
        <f>StockValueR!Y388</f>
        <v>0.87391580992397055</v>
      </c>
      <c r="Z410" s="438">
        <f>StockValueR!Z388</f>
        <v>0.8427187793406824</v>
      </c>
      <c r="AA410" s="438">
        <f>StockValueR!AA388</f>
        <v>0.81154208571891795</v>
      </c>
      <c r="AB410" s="438">
        <f>StockValueR!AB388</f>
        <v>0.78038649261346937</v>
      </c>
      <c r="AC410" s="438">
        <f>StockValueR!AC388</f>
        <v>0.74925282415660399</v>
      </c>
      <c r="AD410" s="438">
        <f>StockValueR!AD388</f>
        <v>0.71814197264382151</v>
      </c>
      <c r="AE410" s="438">
        <f>StockValueR!AE388</f>
        <v>0.68705490745303821</v>
      </c>
      <c r="AF410" s="438">
        <f>StockValueR!AF388</f>
        <v>0.65599268560608848</v>
      </c>
      <c r="AG410" s="438">
        <f>StockValueR!AG388</f>
        <v>0.62495646437212882</v>
      </c>
      <c r="AH410" s="438">
        <f>StockValueR!AH388</f>
        <v>0.5939475164360869</v>
      </c>
      <c r="AI410" s="438">
        <f>StockValueR!AI388</f>
        <v>0.56296724832616929</v>
      </c>
      <c r="AJ410" s="438">
        <f>StockValueR!AJ388</f>
        <v>0.53201722303465426</v>
      </c>
      <c r="AK410" s="438">
        <f>StockValueR!AK388</f>
        <v>0.50109918811006648</v>
      </c>
      <c r="AL410" s="438">
        <f>StockValueR!AL388</f>
        <v>0.47021511100117669</v>
      </c>
      <c r="AM410" s="438">
        <f>StockValueR!AM388</f>
        <v>2.566188413297698E-2</v>
      </c>
      <c r="AN410" s="438">
        <f>StockValueR!AN388</f>
        <v>2.566188413297698E-2</v>
      </c>
      <c r="AO410" s="438">
        <f>StockValueR!AO388</f>
        <v>2.566188413297698E-2</v>
      </c>
      <c r="AP410" s="438">
        <f>StockValueR!AP388</f>
        <v>2.566188413297698E-2</v>
      </c>
      <c r="AQ410" s="438">
        <f>StockValueR!AQ388</f>
        <v>2.566188413297698E-2</v>
      </c>
      <c r="AR410" s="438">
        <f>StockValueR!AR388</f>
        <v>2.566188413297698E-2</v>
      </c>
      <c r="AS410" s="438">
        <f>StockValueR!AS388</f>
        <v>2.566188413297698E-2</v>
      </c>
      <c r="AT410" s="438">
        <f>StockValueR!AT388</f>
        <v>2.566188413297698E-2</v>
      </c>
      <c r="AU410" s="438">
        <f>StockValueR!AU388</f>
        <v>2.566188413297698E-2</v>
      </c>
      <c r="AV410" s="438">
        <f>StockValueR!AV388</f>
        <v>2.566188413297698E-2</v>
      </c>
      <c r="AW410" s="438">
        <f>StockValueR!AW388</f>
        <v>2.566188413297698E-2</v>
      </c>
      <c r="AX410" s="438">
        <f>StockValueR!AX388</f>
        <v>2.566188413297698E-2</v>
      </c>
      <c r="AY410" s="438">
        <f>StockValueR!AY388</f>
        <v>2.566188413297698E-2</v>
      </c>
      <c r="AZ410" s="438">
        <f>StockValueR!AZ388</f>
        <v>2.566188413297698E-2</v>
      </c>
    </row>
    <row r="411" spans="1:52" x14ac:dyDescent="0.25">
      <c r="A411" s="422"/>
      <c r="B411" s="281"/>
      <c r="C411" s="281"/>
      <c r="D411" s="281"/>
      <c r="E411" s="180" t="str">
        <f>StockValueR!E389</f>
        <v>43 MPH</v>
      </c>
      <c r="F411" s="180"/>
      <c r="G411" s="180"/>
      <c r="I411" s="438">
        <f>StockValueR!I389</f>
        <v>0</v>
      </c>
      <c r="J411" s="438">
        <f>StockValueR!J389</f>
        <v>0</v>
      </c>
      <c r="K411" s="438">
        <f>StockValueR!K389</f>
        <v>1.3870534695963839</v>
      </c>
      <c r="L411" s="438">
        <f>StockValueR!L389</f>
        <v>1.3392160806822861</v>
      </c>
      <c r="M411" s="438">
        <f>StockValueR!M389</f>
        <v>1.2930285313946197</v>
      </c>
      <c r="N411" s="438">
        <f>StockValueR!N389</f>
        <v>1.2484339212449851</v>
      </c>
      <c r="O411" s="438">
        <f>StockValueR!O389</f>
        <v>1.2053773121572862</v>
      </c>
      <c r="P411" s="438">
        <f>StockValueR!P389</f>
        <v>1.1638056607870786</v>
      </c>
      <c r="Q411" s="438">
        <f>StockValueR!Q389</f>
        <v>1.1236677531751247</v>
      </c>
      <c r="R411" s="438">
        <f>StockValueR!R389</f>
        <v>1.0849141416546473</v>
      </c>
      <c r="S411" s="438">
        <f>StockValueR!S389</f>
        <v>1.0474970839345583</v>
      </c>
      <c r="T411" s="438">
        <f>StockValueR!T389</f>
        <v>1.0113704842836151</v>
      </c>
      <c r="U411" s="438">
        <f>StockValueR!U389</f>
        <v>0.97648983674304635</v>
      </c>
      <c r="V411" s="438">
        <f>StockValueR!V389</f>
        <v>0.94281217029769049</v>
      </c>
      <c r="W411" s="438">
        <f>StockValueR!W389</f>
        <v>0.91029599593809718</v>
      </c>
      <c r="X411" s="438">
        <f>StockValueR!X389</f>
        <v>0.87890125554837883</v>
      </c>
      <c r="Y411" s="438">
        <f>StockValueR!Y389</f>
        <v>0.84858927255684313</v>
      </c>
      <c r="Z411" s="438">
        <f>StockValueR!Z389</f>
        <v>0.81829634824081632</v>
      </c>
      <c r="AA411" s="438">
        <f>StockValueR!AA389</f>
        <v>0.78802317151052892</v>
      </c>
      <c r="AB411" s="438">
        <f>StockValueR!AB389</f>
        <v>0.75777048379255563</v>
      </c>
      <c r="AC411" s="438">
        <f>StockValueR!AC389</f>
        <v>0.72753908533537948</v>
      </c>
      <c r="AD411" s="438">
        <f>StockValueR!AD389</f>
        <v>0.69732984257530994</v>
      </c>
      <c r="AE411" s="438">
        <f>StockValueR!AE389</f>
        <v>0.66714369679718399</v>
      </c>
      <c r="AF411" s="438">
        <f>StockValueR!AF389</f>
        <v>0.63698167438979036</v>
      </c>
      <c r="AG411" s="438">
        <f>StockValueR!AG389</f>
        <v>0.60684489908401995</v>
      </c>
      <c r="AH411" s="438">
        <f>StockValueR!AH389</f>
        <v>0.57673460668172538</v>
      </c>
      <c r="AI411" s="438">
        <f>StockValueR!AI389</f>
        <v>0.54665216294918995</v>
      </c>
      <c r="AJ411" s="438">
        <f>StockValueR!AJ389</f>
        <v>0.51659908558235801</v>
      </c>
      <c r="AK411" s="438">
        <f>StockValueR!AK389</f>
        <v>0.48657707148488388</v>
      </c>
      <c r="AL411" s="438">
        <f>StockValueR!AL389</f>
        <v>0.45658803108784346</v>
      </c>
      <c r="AM411" s="438">
        <f>StockValueR!AM389</f>
        <v>2.4918189305598495E-2</v>
      </c>
      <c r="AN411" s="438">
        <f>StockValueR!AN389</f>
        <v>2.4918189305598495E-2</v>
      </c>
      <c r="AO411" s="438">
        <f>StockValueR!AO389</f>
        <v>2.4918189305598495E-2</v>
      </c>
      <c r="AP411" s="438">
        <f>StockValueR!AP389</f>
        <v>2.4918189305598495E-2</v>
      </c>
      <c r="AQ411" s="438">
        <f>StockValueR!AQ389</f>
        <v>2.4918189305598495E-2</v>
      </c>
      <c r="AR411" s="438">
        <f>StockValueR!AR389</f>
        <v>2.4918189305598495E-2</v>
      </c>
      <c r="AS411" s="438">
        <f>StockValueR!AS389</f>
        <v>2.4918189305598495E-2</v>
      </c>
      <c r="AT411" s="438">
        <f>StockValueR!AT389</f>
        <v>2.4918189305598495E-2</v>
      </c>
      <c r="AU411" s="438">
        <f>StockValueR!AU389</f>
        <v>2.4918189305598495E-2</v>
      </c>
      <c r="AV411" s="438">
        <f>StockValueR!AV389</f>
        <v>2.4918189305598495E-2</v>
      </c>
      <c r="AW411" s="438">
        <f>StockValueR!AW389</f>
        <v>2.4918189305598495E-2</v>
      </c>
      <c r="AX411" s="438">
        <f>StockValueR!AX389</f>
        <v>2.4918189305598495E-2</v>
      </c>
      <c r="AY411" s="438">
        <f>StockValueR!AY389</f>
        <v>2.4918189305598495E-2</v>
      </c>
      <c r="AZ411" s="438">
        <f>StockValueR!AZ389</f>
        <v>2.4918189305598495E-2</v>
      </c>
    </row>
    <row r="412" spans="1:52" x14ac:dyDescent="0.25">
      <c r="A412" s="422"/>
      <c r="B412" s="281"/>
      <c r="C412" s="281"/>
      <c r="D412" s="281"/>
      <c r="E412" s="180" t="str">
        <f>StockValueR!E390</f>
        <v>44 MPH</v>
      </c>
      <c r="F412" s="180"/>
      <c r="G412" s="180"/>
      <c r="I412" s="438">
        <f>StockValueR!I390</f>
        <v>0</v>
      </c>
      <c r="J412" s="438">
        <f>StockValueR!J390</f>
        <v>0</v>
      </c>
      <c r="K412" s="438">
        <f>StockValueR!K390</f>
        <v>1.3468559344001814</v>
      </c>
      <c r="L412" s="438">
        <f>StockValueR!L390</f>
        <v>1.3004048980432987</v>
      </c>
      <c r="M412" s="438">
        <f>StockValueR!M390</f>
        <v>1.2555558880973474</v>
      </c>
      <c r="N412" s="438">
        <f>StockValueR!N390</f>
        <v>1.21225365307985</v>
      </c>
      <c r="O412" s="438">
        <f>StockValueR!O390</f>
        <v>1.1704448470488966</v>
      </c>
      <c r="P412" s="438">
        <f>StockValueR!P390</f>
        <v>1.1300779638839151</v>
      </c>
      <c r="Q412" s="438">
        <f>StockValueR!Q390</f>
        <v>1.0911032738329993</v>
      </c>
      <c r="R412" s="438">
        <f>StockValueR!R390</f>
        <v>1.0534727622486244</v>
      </c>
      <c r="S412" s="438">
        <f>StockValueR!S390</f>
        <v>1.0171400704362745</v>
      </c>
      <c r="T412" s="438">
        <f>StockValueR!T390</f>
        <v>0.98206043854311387</v>
      </c>
      <c r="U412" s="438">
        <f>StockValueR!U390</f>
        <v>0.94819065041633999</v>
      </c>
      <c r="V412" s="438">
        <f>StockValueR!V390</f>
        <v>0.91548898036329129</v>
      </c>
      <c r="W412" s="438">
        <f>StockValueR!W390</f>
        <v>0.88391514174771646</v>
      </c>
      <c r="X412" s="438">
        <f>StockValueR!X390</f>
        <v>0.85343023735888324</v>
      </c>
      <c r="Y412" s="438">
        <f>StockValueR!Y390</f>
        <v>0.82399671149238074</v>
      </c>
      <c r="Z412" s="438">
        <f>StockValueR!Z390</f>
        <v>0.79458169197100015</v>
      </c>
      <c r="AA412" s="438">
        <f>StockValueR!AA390</f>
        <v>0.76518584773999321</v>
      </c>
      <c r="AB412" s="438">
        <f>StockValueR!AB390</f>
        <v>0.73580989873900449</v>
      </c>
      <c r="AC412" s="438">
        <f>StockValueR!AC390</f>
        <v>0.70645462202489739</v>
      </c>
      <c r="AD412" s="438">
        <f>StockValueR!AD390</f>
        <v>0.67712085892420382</v>
      </c>
      <c r="AE412" s="438">
        <f>StockValueR!AE390</f>
        <v>0.64780952344283382</v>
      </c>
      <c r="AF412" s="438">
        <f>StockValueR!AF390</f>
        <v>0.61852161222429192</v>
      </c>
      <c r="AG412" s="438">
        <f>StockValueR!AG390</f>
        <v>0.58925821643316001</v>
      </c>
      <c r="AH412" s="438">
        <f>StockValueR!AH390</f>
        <v>0.56002053605710644</v>
      </c>
      <c r="AI412" s="438">
        <f>StockValueR!AI390</f>
        <v>0.53080989728179329</v>
      </c>
      <c r="AJ412" s="438">
        <f>StockValueR!AJ390</f>
        <v>0.50162777381954216</v>
      </c>
      <c r="AK412" s="438">
        <f>StockValueR!AK390</f>
        <v>0.47247581339685196</v>
      </c>
      <c r="AL412" s="438">
        <f>StockValueR!AL390</f>
        <v>0.44335587107950647</v>
      </c>
      <c r="AM412" s="438">
        <f>StockValueR!AM390</f>
        <v>2.4196047143386898E-2</v>
      </c>
      <c r="AN412" s="438">
        <f>StockValueR!AN390</f>
        <v>2.4196047143386898E-2</v>
      </c>
      <c r="AO412" s="438">
        <f>StockValueR!AO390</f>
        <v>2.4196047143386898E-2</v>
      </c>
      <c r="AP412" s="438">
        <f>StockValueR!AP390</f>
        <v>2.4196047143386898E-2</v>
      </c>
      <c r="AQ412" s="438">
        <f>StockValueR!AQ390</f>
        <v>2.4196047143386898E-2</v>
      </c>
      <c r="AR412" s="438">
        <f>StockValueR!AR390</f>
        <v>2.4196047143386898E-2</v>
      </c>
      <c r="AS412" s="438">
        <f>StockValueR!AS390</f>
        <v>2.4196047143386898E-2</v>
      </c>
      <c r="AT412" s="438">
        <f>StockValueR!AT390</f>
        <v>2.4196047143386898E-2</v>
      </c>
      <c r="AU412" s="438">
        <f>StockValueR!AU390</f>
        <v>2.4196047143386898E-2</v>
      </c>
      <c r="AV412" s="438">
        <f>StockValueR!AV390</f>
        <v>2.4196047143386898E-2</v>
      </c>
      <c r="AW412" s="438">
        <f>StockValueR!AW390</f>
        <v>2.4196047143386898E-2</v>
      </c>
      <c r="AX412" s="438">
        <f>StockValueR!AX390</f>
        <v>2.4196047143386898E-2</v>
      </c>
      <c r="AY412" s="438">
        <f>StockValueR!AY390</f>
        <v>2.4196047143386898E-2</v>
      </c>
      <c r="AZ412" s="438">
        <f>StockValueR!AZ390</f>
        <v>2.4196047143386898E-2</v>
      </c>
    </row>
    <row r="413" spans="1:52" x14ac:dyDescent="0.25">
      <c r="A413" s="422"/>
      <c r="B413" s="281"/>
      <c r="C413" s="281"/>
      <c r="D413" s="281"/>
      <c r="E413" s="180" t="str">
        <f>StockValueR!E391</f>
        <v>45 MPH</v>
      </c>
      <c r="F413" s="180"/>
      <c r="G413" s="180"/>
      <c r="I413" s="438">
        <f>StockValueR!I391</f>
        <v>0</v>
      </c>
      <c r="J413" s="438">
        <f>StockValueR!J391</f>
        <v>0</v>
      </c>
      <c r="K413" s="438">
        <f>StockValueR!K391</f>
        <v>1.5914918722168301</v>
      </c>
      <c r="L413" s="438">
        <f>StockValueR!L391</f>
        <v>1.5366037101425769</v>
      </c>
      <c r="M413" s="438">
        <f>StockValueR!M391</f>
        <v>1.4836085582611391</v>
      </c>
      <c r="N413" s="438">
        <f>StockValueR!N391</f>
        <v>1.4324411294968582</v>
      </c>
      <c r="O413" s="438">
        <f>StockValueR!O391</f>
        <v>1.3830383884271646</v>
      </c>
      <c r="P413" s="438">
        <f>StockValueR!P391</f>
        <v>1.3353394736264477</v>
      </c>
      <c r="Q413" s="438">
        <f>StockValueR!Q391</f>
        <v>1.2892856226881686</v>
      </c>
      <c r="R413" s="438">
        <f>StockValueR!R391</f>
        <v>1.2448200998328491</v>
      </c>
      <c r="S413" s="438">
        <f>StockValueR!S391</f>
        <v>1.2018881260127501</v>
      </c>
      <c r="T413" s="438">
        <f>StockValueR!T391</f>
        <v>1.1604368114271357</v>
      </c>
      <c r="U413" s="438">
        <f>StockValueR!U391</f>
        <v>1.1204150903649848</v>
      </c>
      <c r="V413" s="438">
        <f>StockValueR!V391</f>
        <v>1.0817736582948787</v>
      </c>
      <c r="W413" s="438">
        <f>StockValueR!W391</f>
        <v>1.0444649111245647</v>
      </c>
      <c r="X413" s="438">
        <f>StockValueR!X391</f>
        <v>1.0084428865553654</v>
      </c>
      <c r="Y413" s="438">
        <f>StockValueR!Y391</f>
        <v>0.97366320745918622</v>
      </c>
      <c r="Z413" s="438">
        <f>StockValueR!Z391</f>
        <v>0.93890539610483037</v>
      </c>
      <c r="AA413" s="438">
        <f>StockValueR!AA391</f>
        <v>0.90417024294130022</v>
      </c>
      <c r="AB413" s="438">
        <f>StockValueR!AB391</f>
        <v>0.86945859867435027</v>
      </c>
      <c r="AC413" s="438">
        <f>StockValueR!AC391</f>
        <v>0.8347713815014286</v>
      </c>
      <c r="AD413" s="438">
        <f>StockValueR!AD391</f>
        <v>0.80010958556326206</v>
      </c>
      <c r="AE413" s="438">
        <f>StockValueR!AE391</f>
        <v>0.76547429088106123</v>
      </c>
      <c r="AF413" s="438">
        <f>StockValueR!AF391</f>
        <v>0.73086667512349623</v>
      </c>
      <c r="AG413" s="438">
        <f>StockValueR!AG391</f>
        <v>0.69628802764863362</v>
      </c>
      <c r="AH413" s="438">
        <f>StockValueR!AH391</f>
        <v>0.66173976640368803</v>
      </c>
      <c r="AI413" s="438">
        <f>StockValueR!AI391</f>
        <v>0.62722345845581817</v>
      </c>
      <c r="AJ413" s="438">
        <f>StockValueR!AJ391</f>
        <v>0.59274084519482084</v>
      </c>
      <c r="AK413" s="438">
        <f>StockValueR!AK391</f>
        <v>0.55829387363170391</v>
      </c>
      <c r="AL413" s="438">
        <f>StockValueR!AL391</f>
        <v>0.52388473577679473</v>
      </c>
      <c r="AM413" s="438">
        <f>StockValueR!AM391</f>
        <v>2.4617854372477498E-2</v>
      </c>
      <c r="AN413" s="438">
        <f>StockValueR!AN391</f>
        <v>2.4617854372477498E-2</v>
      </c>
      <c r="AO413" s="438">
        <f>StockValueR!AO391</f>
        <v>2.4617854372477498E-2</v>
      </c>
      <c r="AP413" s="438">
        <f>StockValueR!AP391</f>
        <v>2.4617854372477498E-2</v>
      </c>
      <c r="AQ413" s="438">
        <f>StockValueR!AQ391</f>
        <v>2.4617854372477498E-2</v>
      </c>
      <c r="AR413" s="438">
        <f>StockValueR!AR391</f>
        <v>2.4617854372477498E-2</v>
      </c>
      <c r="AS413" s="438">
        <f>StockValueR!AS391</f>
        <v>2.4617854372477498E-2</v>
      </c>
      <c r="AT413" s="438">
        <f>StockValueR!AT391</f>
        <v>2.4617854372477498E-2</v>
      </c>
      <c r="AU413" s="438">
        <f>StockValueR!AU391</f>
        <v>2.4617854372477498E-2</v>
      </c>
      <c r="AV413" s="438">
        <f>StockValueR!AV391</f>
        <v>2.4617854372477498E-2</v>
      </c>
      <c r="AW413" s="438">
        <f>StockValueR!AW391</f>
        <v>2.4617854372477498E-2</v>
      </c>
      <c r="AX413" s="438">
        <f>StockValueR!AX391</f>
        <v>2.4617854372477498E-2</v>
      </c>
      <c r="AY413" s="438">
        <f>StockValueR!AY391</f>
        <v>2.4617854372477498E-2</v>
      </c>
      <c r="AZ413" s="438">
        <f>StockValueR!AZ391</f>
        <v>2.4617854372477498E-2</v>
      </c>
    </row>
    <row r="414" spans="1:52" x14ac:dyDescent="0.25">
      <c r="A414" s="422"/>
      <c r="B414" s="281"/>
      <c r="C414" s="281"/>
      <c r="D414" s="281"/>
      <c r="E414" s="180" t="str">
        <f>StockValueR!E392</f>
        <v>46 MPH</v>
      </c>
      <c r="F414" s="180"/>
      <c r="G414" s="180"/>
      <c r="I414" s="438">
        <f>StockValueR!I392</f>
        <v>0</v>
      </c>
      <c r="J414" s="438">
        <f>StockValueR!J392</f>
        <v>0</v>
      </c>
      <c r="K414" s="438">
        <f>StockValueR!K392</f>
        <v>1.5453696051592221</v>
      </c>
      <c r="L414" s="438">
        <f>StockValueR!L392</f>
        <v>1.4920721307370295</v>
      </c>
      <c r="M414" s="438">
        <f>StockValueR!M392</f>
        <v>1.4406128060819221</v>
      </c>
      <c r="N414" s="438">
        <f>StockValueR!N392</f>
        <v>1.3909282361718494</v>
      </c>
      <c r="O414" s="438">
        <f>StockValueR!O392</f>
        <v>1.3429572123837656</v>
      </c>
      <c r="P414" s="438">
        <f>StockValueR!P392</f>
        <v>1.2966406370880141</v>
      </c>
      <c r="Q414" s="438">
        <f>StockValueR!Q392</f>
        <v>1.2519214508433396</v>
      </c>
      <c r="R414" s="438">
        <f>StockValueR!R392</f>
        <v>1.2087445621028352</v>
      </c>
      <c r="S414" s="438">
        <f>StockValueR!S392</f>
        <v>1.1670567793442228</v>
      </c>
      <c r="T414" s="438">
        <f>StockValueR!T392</f>
        <v>1.1268067455408619</v>
      </c>
      <c r="U414" s="438">
        <f>StockValueR!U392</f>
        <v>1.0879448748927518</v>
      </c>
      <c r="V414" s="438">
        <f>StockValueR!V392</f>
        <v>1.050423291739589</v>
      </c>
      <c r="W414" s="438">
        <f>StockValueR!W392</f>
        <v>1.0141957715806182</v>
      </c>
      <c r="X414" s="438">
        <f>StockValueR!X392</f>
        <v>0.97921768412862331</v>
      </c>
      <c r="Y414" s="438">
        <f>StockValueR!Y392</f>
        <v>0.94544593832789814</v>
      </c>
      <c r="Z414" s="438">
        <f>StockValueR!Z392</f>
        <v>0.91169542653039815</v>
      </c>
      <c r="AA414" s="438">
        <f>StockValueR!AA392</f>
        <v>0.87796691627749979</v>
      </c>
      <c r="AB414" s="438">
        <f>StockValueR!AB392</f>
        <v>0.84426123362105987</v>
      </c>
      <c r="AC414" s="438">
        <f>StockValueR!AC392</f>
        <v>0.81057927014868414</v>
      </c>
      <c r="AD414" s="438">
        <f>StockValueR!AD392</f>
        <v>0.77692199119038108</v>
      </c>
      <c r="AE414" s="438">
        <f>StockValueR!AE392</f>
        <v>0.74329044546778145</v>
      </c>
      <c r="AF414" s="438">
        <f>StockValueR!AF392</f>
        <v>0.70968577652010123</v>
      </c>
      <c r="AG414" s="438">
        <f>StockValueR!AG392</f>
        <v>0.67610923633913578</v>
      </c>
      <c r="AH414" s="438">
        <f>StockValueR!AH392</f>
        <v>0.64256220177924761</v>
      </c>
      <c r="AI414" s="438">
        <f>StockValueR!AI392</f>
        <v>0.60904619449316921</v>
      </c>
      <c r="AJ414" s="438">
        <f>StockValueR!AJ392</f>
        <v>0.57556290540431021</v>
      </c>
      <c r="AK414" s="438">
        <f>StockValueR!AK392</f>
        <v>0.54211422509828078</v>
      </c>
      <c r="AL414" s="438">
        <f>StockValueR!AL392</f>
        <v>0.50870228205980228</v>
      </c>
      <c r="AM414" s="438">
        <f>StockValueR!AM392</f>
        <v>2.3904416073750191E-2</v>
      </c>
      <c r="AN414" s="438">
        <f>StockValueR!AN392</f>
        <v>2.3904416073750191E-2</v>
      </c>
      <c r="AO414" s="438">
        <f>StockValueR!AO392</f>
        <v>2.3904416073750191E-2</v>
      </c>
      <c r="AP414" s="438">
        <f>StockValueR!AP392</f>
        <v>2.3904416073750191E-2</v>
      </c>
      <c r="AQ414" s="438">
        <f>StockValueR!AQ392</f>
        <v>2.3904416073750191E-2</v>
      </c>
      <c r="AR414" s="438">
        <f>StockValueR!AR392</f>
        <v>2.3904416073750191E-2</v>
      </c>
      <c r="AS414" s="438">
        <f>StockValueR!AS392</f>
        <v>2.3904416073750191E-2</v>
      </c>
      <c r="AT414" s="438">
        <f>StockValueR!AT392</f>
        <v>2.3904416073750191E-2</v>
      </c>
      <c r="AU414" s="438">
        <f>StockValueR!AU392</f>
        <v>2.3904416073750191E-2</v>
      </c>
      <c r="AV414" s="438">
        <f>StockValueR!AV392</f>
        <v>2.3904416073750191E-2</v>
      </c>
      <c r="AW414" s="438">
        <f>StockValueR!AW392</f>
        <v>2.3904416073750191E-2</v>
      </c>
      <c r="AX414" s="438">
        <f>StockValueR!AX392</f>
        <v>2.3904416073750191E-2</v>
      </c>
      <c r="AY414" s="438">
        <f>StockValueR!AY392</f>
        <v>2.3904416073750191E-2</v>
      </c>
      <c r="AZ414" s="438">
        <f>StockValueR!AZ392</f>
        <v>2.3904416073750191E-2</v>
      </c>
    </row>
    <row r="415" spans="1:52" x14ac:dyDescent="0.25">
      <c r="A415" s="422"/>
      <c r="B415" s="281"/>
      <c r="C415" s="281"/>
      <c r="D415" s="281"/>
      <c r="E415" s="180" t="str">
        <f>StockValueR!E393</f>
        <v>47 MPH</v>
      </c>
      <c r="F415" s="180"/>
      <c r="G415" s="180"/>
      <c r="I415" s="438">
        <f>StockValueR!I393</f>
        <v>0</v>
      </c>
      <c r="J415" s="438">
        <f>StockValueR!J393</f>
        <v>0</v>
      </c>
      <c r="K415" s="438">
        <f>StockValueR!K393</f>
        <v>1.5005839855301493</v>
      </c>
      <c r="L415" s="438">
        <f>StockValueR!L393</f>
        <v>1.4488310997996805</v>
      </c>
      <c r="M415" s="438">
        <f>StockValueR!M393</f>
        <v>1.3988630932944051</v>
      </c>
      <c r="N415" s="438">
        <f>StockValueR!N393</f>
        <v>1.3506184082131771</v>
      </c>
      <c r="O415" s="438">
        <f>StockValueR!O393</f>
        <v>1.3040376097908686</v>
      </c>
      <c r="P415" s="438">
        <f>StockValueR!P393</f>
        <v>1.2590633130780475</v>
      </c>
      <c r="Q415" s="438">
        <f>StockValueR!Q393</f>
        <v>1.2156401122459173</v>
      </c>
      <c r="R415" s="438">
        <f>StockValueR!R393</f>
        <v>1.1737145123294219</v>
      </c>
      <c r="S415" s="438">
        <f>StockValueR!S393</f>
        <v>1.1332348633244265</v>
      </c>
      <c r="T415" s="438">
        <f>StockValueR!T393</f>
        <v>1.0941512965577904</v>
      </c>
      <c r="U415" s="438">
        <f>StockValueR!U393</f>
        <v>1.0564156632519381</v>
      </c>
      <c r="V415" s="438">
        <f>StockValueR!V393</f>
        <v>1.0199814752082481</v>
      </c>
      <c r="W415" s="438">
        <f>StockValueR!W393</f>
        <v>0.98480384753617989</v>
      </c>
      <c r="X415" s="438">
        <f>StockValueR!X393</f>
        <v>0.95083944335758941</v>
      </c>
      <c r="Y415" s="438">
        <f>StockValueR!Y393</f>
        <v>0.91804642041810824</v>
      </c>
      <c r="Z415" s="438">
        <f>StockValueR!Z393</f>
        <v>0.8852740161093301</v>
      </c>
      <c r="AA415" s="438">
        <f>StockValueR!AA393</f>
        <v>0.85252297572888081</v>
      </c>
      <c r="AB415" s="438">
        <f>StockValueR!AB393</f>
        <v>0.81979410138920206</v>
      </c>
      <c r="AC415" s="438">
        <f>StockValueR!AC393</f>
        <v>0.78708825883922451</v>
      </c>
      <c r="AD415" s="438">
        <f>StockValueR!AD393</f>
        <v>0.75440638543318794</v>
      </c>
      <c r="AE415" s="438">
        <f>StockValueR!AE393</f>
        <v>0.7217494995002216</v>
      </c>
      <c r="AF415" s="438">
        <f>StockValueR!AF393</f>
        <v>0.68911871143917669</v>
      </c>
      <c r="AG415" s="438">
        <f>StockValueR!AG393</f>
        <v>0.65651523695847136</v>
      </c>
      <c r="AH415" s="438">
        <f>StockValueR!AH393</f>
        <v>0.6239404130105084</v>
      </c>
      <c r="AI415" s="438">
        <f>StockValueR!AI393</f>
        <v>0.59139571714972816</v>
      </c>
      <c r="AJ415" s="438">
        <f>StockValueR!AJ393</f>
        <v>0.55888279129569507</v>
      </c>
      <c r="AK415" s="438">
        <f>StockValueR!AK393</f>
        <v>0.52640347124385922</v>
      </c>
      <c r="AL415" s="438">
        <f>StockValueR!AL393</f>
        <v>0.49395982379434139</v>
      </c>
      <c r="AM415" s="438">
        <f>StockValueR!AM393</f>
        <v>2.3211653590160534E-2</v>
      </c>
      <c r="AN415" s="438">
        <f>StockValueR!AN393</f>
        <v>2.3211653590160534E-2</v>
      </c>
      <c r="AO415" s="438">
        <f>StockValueR!AO393</f>
        <v>2.3211653590160534E-2</v>
      </c>
      <c r="AP415" s="438">
        <f>StockValueR!AP393</f>
        <v>2.3211653590160534E-2</v>
      </c>
      <c r="AQ415" s="438">
        <f>StockValueR!AQ393</f>
        <v>2.3211653590160534E-2</v>
      </c>
      <c r="AR415" s="438">
        <f>StockValueR!AR393</f>
        <v>2.3211653590160534E-2</v>
      </c>
      <c r="AS415" s="438">
        <f>StockValueR!AS393</f>
        <v>2.3211653590160534E-2</v>
      </c>
      <c r="AT415" s="438">
        <f>StockValueR!AT393</f>
        <v>2.3211653590160534E-2</v>
      </c>
      <c r="AU415" s="438">
        <f>StockValueR!AU393</f>
        <v>2.3211653590160534E-2</v>
      </c>
      <c r="AV415" s="438">
        <f>StockValueR!AV393</f>
        <v>2.3211653590160534E-2</v>
      </c>
      <c r="AW415" s="438">
        <f>StockValueR!AW393</f>
        <v>2.3211653590160534E-2</v>
      </c>
      <c r="AX415" s="438">
        <f>StockValueR!AX393</f>
        <v>2.3211653590160534E-2</v>
      </c>
      <c r="AY415" s="438">
        <f>StockValueR!AY393</f>
        <v>2.3211653590160534E-2</v>
      </c>
      <c r="AZ415" s="438">
        <f>StockValueR!AZ393</f>
        <v>2.3211653590160534E-2</v>
      </c>
    </row>
    <row r="416" spans="1:52" x14ac:dyDescent="0.25">
      <c r="A416" s="422"/>
      <c r="B416" s="281"/>
      <c r="C416" s="281"/>
      <c r="D416" s="281"/>
      <c r="E416" s="180" t="str">
        <f>StockValueR!E394</f>
        <v>48 MPH</v>
      </c>
      <c r="F416" s="180"/>
      <c r="G416" s="180"/>
      <c r="I416" s="438">
        <f>StockValueR!I394</f>
        <v>0</v>
      </c>
      <c r="J416" s="438">
        <f>StockValueR!J394</f>
        <v>0</v>
      </c>
      <c r="K416" s="438">
        <f>StockValueR!K394</f>
        <v>1.4570962765878557</v>
      </c>
      <c r="L416" s="438">
        <f>StockValueR!L394</f>
        <v>1.4068432165607616</v>
      </c>
      <c r="M416" s="438">
        <f>StockValueR!M394</f>
        <v>1.3583233090251419</v>
      </c>
      <c r="N416" s="438">
        <f>StockValueR!N394</f>
        <v>1.3114767801571323</v>
      </c>
      <c r="O416" s="438">
        <f>StockValueR!O394</f>
        <v>1.2662459176421921</v>
      </c>
      <c r="P416" s="438">
        <f>StockValueR!P394</f>
        <v>1.2225749995767452</v>
      </c>
      <c r="Q416" s="438">
        <f>StockValueR!Q394</f>
        <v>1.1804102258218994</v>
      </c>
      <c r="R416" s="438">
        <f>StockValueR!R394</f>
        <v>1.1396996517246722</v>
      </c>
      <c r="S416" s="438">
        <f>StockValueR!S394</f>
        <v>1.1003931241250697</v>
      </c>
      <c r="T416" s="438">
        <f>StockValueR!T394</f>
        <v>1.0624422195701884</v>
      </c>
      <c r="U416" s="438">
        <f>StockValueR!U394</f>
        <v>1.0258001846592157</v>
      </c>
      <c r="V416" s="438">
        <f>StockValueR!V394</f>
        <v>0.99042187844584728</v>
      </c>
      <c r="W416" s="438">
        <f>StockValueR!W394</f>
        <v>0.95626371682715217</v>
      </c>
      <c r="X416" s="438">
        <f>StockValueR!X394</f>
        <v>0.9232836188503869</v>
      </c>
      <c r="Y416" s="438">
        <f>StockValueR!Y394</f>
        <v>0.89144095487160491</v>
      </c>
      <c r="Z416" s="438">
        <f>StockValueR!Z394</f>
        <v>0.85961831198482119</v>
      </c>
      <c r="AA416" s="438">
        <f>StockValueR!AA394</f>
        <v>0.82781641388854676</v>
      </c>
      <c r="AB416" s="438">
        <f>StockValueR!AB394</f>
        <v>0.79603603944958501</v>
      </c>
      <c r="AC416" s="438">
        <f>StockValueR!AC394</f>
        <v>0.76427802932700972</v>
      </c>
      <c r="AD416" s="438">
        <f>StockValueR!AD394</f>
        <v>0.73254329371004423</v>
      </c>
      <c r="AE416" s="438">
        <f>StockValueR!AE394</f>
        <v>0.70083282141610714</v>
      </c>
      <c r="AF416" s="438">
        <f>StockValueR!AF394</f>
        <v>0.66914769066410984</v>
      </c>
      <c r="AG416" s="438">
        <f>StockValueR!AG394</f>
        <v>0.63748908193060461</v>
      </c>
      <c r="AH416" s="438">
        <f>StockValueR!AH394</f>
        <v>0.60585829342241404</v>
      </c>
      <c r="AI416" s="438">
        <f>StockValueR!AI394</f>
        <v>0.57425675987367797</v>
      </c>
      <c r="AJ416" s="438">
        <f>StockValueR!AJ394</f>
        <v>0.54268607562027282</v>
      </c>
      <c r="AK416" s="438">
        <f>StockValueR!AK394</f>
        <v>0.51114802325533615</v>
      </c>
      <c r="AL416" s="438">
        <f>StockValueR!AL394</f>
        <v>0.47964460968203981</v>
      </c>
      <c r="AM416" s="438">
        <f>StockValueR!AM394</f>
        <v>2.2538967725769132E-2</v>
      </c>
      <c r="AN416" s="438">
        <f>StockValueR!AN394</f>
        <v>2.2538967725769132E-2</v>
      </c>
      <c r="AO416" s="438">
        <f>StockValueR!AO394</f>
        <v>2.2538967725769132E-2</v>
      </c>
      <c r="AP416" s="438">
        <f>StockValueR!AP394</f>
        <v>2.2538967725769132E-2</v>
      </c>
      <c r="AQ416" s="438">
        <f>StockValueR!AQ394</f>
        <v>2.2538967725769132E-2</v>
      </c>
      <c r="AR416" s="438">
        <f>StockValueR!AR394</f>
        <v>2.2538967725769132E-2</v>
      </c>
      <c r="AS416" s="438">
        <f>StockValueR!AS394</f>
        <v>2.2538967725769132E-2</v>
      </c>
      <c r="AT416" s="438">
        <f>StockValueR!AT394</f>
        <v>2.2538967725769132E-2</v>
      </c>
      <c r="AU416" s="438">
        <f>StockValueR!AU394</f>
        <v>2.2538967725769132E-2</v>
      </c>
      <c r="AV416" s="438">
        <f>StockValueR!AV394</f>
        <v>2.2538967725769132E-2</v>
      </c>
      <c r="AW416" s="438">
        <f>StockValueR!AW394</f>
        <v>2.2538967725769132E-2</v>
      </c>
      <c r="AX416" s="438">
        <f>StockValueR!AX394</f>
        <v>2.2538967725769132E-2</v>
      </c>
      <c r="AY416" s="438">
        <f>StockValueR!AY394</f>
        <v>2.2538967725769132E-2</v>
      </c>
      <c r="AZ416" s="438">
        <f>StockValueR!AZ394</f>
        <v>2.2538967725769132E-2</v>
      </c>
    </row>
    <row r="417" spans="1:52" x14ac:dyDescent="0.25">
      <c r="A417" s="422"/>
      <c r="B417" s="281"/>
      <c r="C417" s="281"/>
      <c r="D417" s="281"/>
      <c r="E417" s="180" t="str">
        <f>StockValueR!E395</f>
        <v>49 MPH</v>
      </c>
      <c r="F417" s="180"/>
      <c r="G417" s="180"/>
      <c r="I417" s="438">
        <f>StockValueR!I395</f>
        <v>0</v>
      </c>
      <c r="J417" s="438">
        <f>StockValueR!J395</f>
        <v>0</v>
      </c>
      <c r="K417" s="438">
        <f>StockValueR!K395</f>
        <v>1.4148688642016269</v>
      </c>
      <c r="L417" s="438">
        <f>StockValueR!L395</f>
        <v>1.3660721641443787</v>
      </c>
      <c r="M417" s="438">
        <f>StockValueR!M395</f>
        <v>1.3189583889126903</v>
      </c>
      <c r="N417" s="438">
        <f>StockValueR!N395</f>
        <v>1.2734694969593845</v>
      </c>
      <c r="O417" s="438">
        <f>StockValueR!O395</f>
        <v>1.2295494485029881</v>
      </c>
      <c r="P417" s="438">
        <f>StockValueR!P395</f>
        <v>1.1871441364898421</v>
      </c>
      <c r="Q417" s="438">
        <f>StockValueR!Q395</f>
        <v>1.1462013199372254</v>
      </c>
      <c r="R417" s="438">
        <f>StockValueR!R395</f>
        <v>1.1066705595753745</v>
      </c>
      <c r="S417" s="438">
        <f>StockValueR!S395</f>
        <v>1.0685031557091096</v>
      </c>
      <c r="T417" s="438">
        <f>StockValueR!T395</f>
        <v>1.0316520882225255</v>
      </c>
      <c r="U417" s="438">
        <f>StockValueR!U395</f>
        <v>0.99607195865282494</v>
      </c>
      <c r="V417" s="438">
        <f>StockValueR!V395</f>
        <v>0.96171893426194288</v>
      </c>
      <c r="W417" s="438">
        <f>StockValueR!W395</f>
        <v>0.92855069403705293</v>
      </c>
      <c r="X417" s="438">
        <f>StockValueR!X395</f>
        <v>0.89652637655343692</v>
      </c>
      <c r="Y417" s="438">
        <f>StockValueR!Y395</f>
        <v>0.86560652963548557</v>
      </c>
      <c r="Z417" s="438">
        <f>StockValueR!Z395</f>
        <v>0.83470612358781227</v>
      </c>
      <c r="AA417" s="438">
        <f>StockValueR!AA395</f>
        <v>0.80382586113576648</v>
      </c>
      <c r="AB417" s="438">
        <f>StockValueR!AB395</f>
        <v>0.7729664985741842</v>
      </c>
      <c r="AC417" s="438">
        <f>StockValueR!AC395</f>
        <v>0.74212885219939939</v>
      </c>
      <c r="AD417" s="438">
        <f>StockValueR!AD395</f>
        <v>0.71131380582287562</v>
      </c>
      <c r="AE417" s="438">
        <f>StockValueR!AE395</f>
        <v>0.6805223196055854</v>
      </c>
      <c r="AF417" s="438">
        <f>StockValueR!AF395</f>
        <v>0.64975544051909184</v>
      </c>
      <c r="AG417" s="438">
        <f>StockValueR!AG395</f>
        <v>0.61901431482911939</v>
      </c>
      <c r="AH417" s="438">
        <f>StockValueR!AH395</f>
        <v>0.58830020311977749</v>
      </c>
      <c r="AI417" s="438">
        <f>StockValueR!AI395</f>
        <v>0.5576144985458602</v>
      </c>
      <c r="AJ417" s="438">
        <f>StockValueR!AJ395</f>
        <v>0.52695874923855612</v>
      </c>
      <c r="AK417" s="438">
        <f>StockValueR!AK395</f>
        <v>0.49633468613052106</v>
      </c>
      <c r="AL417" s="438">
        <f>StockValueR!AL395</f>
        <v>0.46574425796382307</v>
      </c>
      <c r="AM417" s="438">
        <f>StockValueR!AM395</f>
        <v>2.1885776649648386E-2</v>
      </c>
      <c r="AN417" s="438">
        <f>StockValueR!AN395</f>
        <v>2.1885776649648386E-2</v>
      </c>
      <c r="AO417" s="438">
        <f>StockValueR!AO395</f>
        <v>2.1885776649648386E-2</v>
      </c>
      <c r="AP417" s="438">
        <f>StockValueR!AP395</f>
        <v>2.1885776649648386E-2</v>
      </c>
      <c r="AQ417" s="438">
        <f>StockValueR!AQ395</f>
        <v>2.1885776649648386E-2</v>
      </c>
      <c r="AR417" s="438">
        <f>StockValueR!AR395</f>
        <v>2.1885776649648386E-2</v>
      </c>
      <c r="AS417" s="438">
        <f>StockValueR!AS395</f>
        <v>2.1885776649648386E-2</v>
      </c>
      <c r="AT417" s="438">
        <f>StockValueR!AT395</f>
        <v>2.1885776649648386E-2</v>
      </c>
      <c r="AU417" s="438">
        <f>StockValueR!AU395</f>
        <v>2.1885776649648386E-2</v>
      </c>
      <c r="AV417" s="438">
        <f>StockValueR!AV395</f>
        <v>2.1885776649648386E-2</v>
      </c>
      <c r="AW417" s="438">
        <f>StockValueR!AW395</f>
        <v>2.1885776649648386E-2</v>
      </c>
      <c r="AX417" s="438">
        <f>StockValueR!AX395</f>
        <v>2.1885776649648386E-2</v>
      </c>
      <c r="AY417" s="438">
        <f>StockValueR!AY395</f>
        <v>2.1885776649648386E-2</v>
      </c>
      <c r="AZ417" s="438">
        <f>StockValueR!AZ395</f>
        <v>2.1885776649648386E-2</v>
      </c>
    </row>
    <row r="418" spans="1:52" x14ac:dyDescent="0.25">
      <c r="A418" s="422"/>
      <c r="B418" s="281"/>
      <c r="C418" s="281"/>
      <c r="D418" s="281"/>
      <c r="E418" s="180" t="str">
        <f>StockValueR!E396</f>
        <v>50 MPH</v>
      </c>
      <c r="F418" s="180"/>
      <c r="G418" s="180"/>
      <c r="I418" s="438">
        <f>StockValueR!I396</f>
        <v>0</v>
      </c>
      <c r="J418" s="438">
        <f>StockValueR!J396</f>
        <v>0</v>
      </c>
      <c r="K418" s="438">
        <f>StockValueR!K396</f>
        <v>1.6498560954010399</v>
      </c>
      <c r="L418" s="438">
        <f>StockValueR!L396</f>
        <v>1.592955039012089</v>
      </c>
      <c r="M418" s="438">
        <f>StockValueR!M396</f>
        <v>1.5380164145147459</v>
      </c>
      <c r="N418" s="438">
        <f>StockValueR!N396</f>
        <v>1.4849725405833272</v>
      </c>
      <c r="O418" s="438">
        <f>StockValueR!O396</f>
        <v>1.433758070119322</v>
      </c>
      <c r="P418" s="438">
        <f>StockValueR!P396</f>
        <v>1.3843099097474065</v>
      </c>
      <c r="Q418" s="438">
        <f>StockValueR!Q396</f>
        <v>1.3365671420879193</v>
      </c>
      <c r="R418" s="438">
        <f>StockValueR!R396</f>
        <v>1.290470950710042</v>
      </c>
      <c r="S418" s="438">
        <f>StockValueR!S396</f>
        <v>1.2459645476732326</v>
      </c>
      <c r="T418" s="438">
        <f>StockValueR!T396</f>
        <v>1.2029931035676453</v>
      </c>
      <c r="U418" s="438">
        <f>StockValueR!U396</f>
        <v>1.1615036799673508</v>
      </c>
      <c r="V418" s="438">
        <f>StockValueR!V396</f>
        <v>1.1214451642131442</v>
      </c>
      <c r="W418" s="438">
        <f>StockValueR!W396</f>
        <v>1.0827682064445956</v>
      </c>
      <c r="X418" s="438">
        <f>StockValueR!X396</f>
        <v>1.0454251588037702</v>
      </c>
      <c r="Y418" s="438">
        <f>StockValueR!Y396</f>
        <v>1.0093700167357211</v>
      </c>
      <c r="Z418" s="438">
        <f>StockValueR!Z396</f>
        <v>0.97333754435752062</v>
      </c>
      <c r="AA418" s="438">
        <f>StockValueR!AA396</f>
        <v>0.93732856110603024</v>
      </c>
      <c r="AB418" s="438">
        <f>StockValueR!AB396</f>
        <v>0.90134394888463809</v>
      </c>
      <c r="AC418" s="438">
        <f>StockValueR!AC396</f>
        <v>0.86538465956352528</v>
      </c>
      <c r="AD418" s="438">
        <f>StockValueR!AD396</f>
        <v>0.8294517237411928</v>
      </c>
      <c r="AE418" s="438">
        <f>StockValueR!AE396</f>
        <v>0.79354626104609027</v>
      </c>
      <c r="AF418" s="438">
        <f>StockValueR!AF396</f>
        <v>0.75766949233511782</v>
      </c>
      <c r="AG418" s="438">
        <f>StockValueR!AG396</f>
        <v>0.72182275425051823</v>
      </c>
      <c r="AH418" s="438">
        <f>StockValueR!AH396</f>
        <v>0.68600751673938687</v>
      </c>
      <c r="AI418" s="438">
        <f>StockValueR!AI396</f>
        <v>0.65022540433738663</v>
      </c>
      <c r="AJ418" s="438">
        <f>StockValueR!AJ396</f>
        <v>0.61447822229569149</v>
      </c>
      <c r="AK418" s="438">
        <f>StockValueR!AK396</f>
        <v>0.57876798902736126</v>
      </c>
      <c r="AL418" s="438">
        <f>StockValueR!AL396</f>
        <v>0.54309697692954895</v>
      </c>
      <c r="AM418" s="438">
        <f>StockValueR!AM396</f>
        <v>2.26060446985894E-2</v>
      </c>
      <c r="AN418" s="438">
        <f>StockValueR!AN396</f>
        <v>2.26060446985894E-2</v>
      </c>
      <c r="AO418" s="438">
        <f>StockValueR!AO396</f>
        <v>2.26060446985894E-2</v>
      </c>
      <c r="AP418" s="438">
        <f>StockValueR!AP396</f>
        <v>2.26060446985894E-2</v>
      </c>
      <c r="AQ418" s="438">
        <f>StockValueR!AQ396</f>
        <v>2.26060446985894E-2</v>
      </c>
      <c r="AR418" s="438">
        <f>StockValueR!AR396</f>
        <v>2.26060446985894E-2</v>
      </c>
      <c r="AS418" s="438">
        <f>StockValueR!AS396</f>
        <v>2.26060446985894E-2</v>
      </c>
      <c r="AT418" s="438">
        <f>StockValueR!AT396</f>
        <v>2.26060446985894E-2</v>
      </c>
      <c r="AU418" s="438">
        <f>StockValueR!AU396</f>
        <v>2.26060446985894E-2</v>
      </c>
      <c r="AV418" s="438">
        <f>StockValueR!AV396</f>
        <v>2.26060446985894E-2</v>
      </c>
      <c r="AW418" s="438">
        <f>StockValueR!AW396</f>
        <v>2.26060446985894E-2</v>
      </c>
      <c r="AX418" s="438">
        <f>StockValueR!AX396</f>
        <v>2.26060446985894E-2</v>
      </c>
      <c r="AY418" s="438">
        <f>StockValueR!AY396</f>
        <v>2.26060446985894E-2</v>
      </c>
      <c r="AZ418" s="438">
        <f>StockValueR!AZ396</f>
        <v>2.26060446985894E-2</v>
      </c>
    </row>
    <row r="419" spans="1:52" x14ac:dyDescent="0.25">
      <c r="A419" s="422"/>
      <c r="B419" s="281"/>
      <c r="C419" s="281"/>
      <c r="D419" s="281"/>
      <c r="E419" s="180" t="str">
        <f>StockValueR!E397</f>
        <v>51 MPH</v>
      </c>
      <c r="F419" s="180"/>
      <c r="G419" s="180"/>
      <c r="I419" s="438">
        <f>StockValueR!I397</f>
        <v>0</v>
      </c>
      <c r="J419" s="438">
        <f>StockValueR!J397</f>
        <v>0</v>
      </c>
      <c r="K419" s="438">
        <f>StockValueR!K397</f>
        <v>1.6020424026218778</v>
      </c>
      <c r="L419" s="438">
        <f>StockValueR!L397</f>
        <v>1.546790368615288</v>
      </c>
      <c r="M419" s="438">
        <f>StockValueR!M397</f>
        <v>1.4934438941974262</v>
      </c>
      <c r="N419" s="438">
        <f>StockValueR!N397</f>
        <v>1.4419372594828357</v>
      </c>
      <c r="O419" s="438">
        <f>StockValueR!O397</f>
        <v>1.3922070111661069</v>
      </c>
      <c r="P419" s="438">
        <f>StockValueR!P397</f>
        <v>1.3441918843509411</v>
      </c>
      <c r="Q419" s="438">
        <f>StockValueR!Q397</f>
        <v>1.2978327270752084</v>
      </c>
      <c r="R419" s="438">
        <f>StockValueR!R397</f>
        <v>1.2530724274390261</v>
      </c>
      <c r="S419" s="438">
        <f>StockValueR!S397</f>
        <v>1.209855843246078</v>
      </c>
      <c r="T419" s="438">
        <f>StockValueR!T397</f>
        <v>1.1681297340715</v>
      </c>
      <c r="U419" s="438">
        <f>StockValueR!U397</f>
        <v>1.1278426956726413</v>
      </c>
      <c r="V419" s="438">
        <f>StockValueR!V397</f>
        <v>1.088945096661901</v>
      </c>
      <c r="W419" s="438">
        <f>StockValueR!W397</f>
        <v>1.0513890173636218</v>
      </c>
      <c r="X419" s="438">
        <f>StockValueR!X397</f>
        <v>1.0151281907797196</v>
      </c>
      <c r="Y419" s="438">
        <f>StockValueR!Y397</f>
        <v>0.98011794559131726</v>
      </c>
      <c r="Z419" s="438">
        <f>StockValueR!Z397</f>
        <v>0.94512971311329197</v>
      </c>
      <c r="AA419" s="438">
        <f>StockValueR!AA397</f>
        <v>0.91016428903479607</v>
      </c>
      <c r="AB419" s="438">
        <f>StockValueR!AB397</f>
        <v>0.87522252970119641</v>
      </c>
      <c r="AC419" s="438">
        <f>StockValueR!AC397</f>
        <v>0.84030535939697804</v>
      </c>
      <c r="AD419" s="438">
        <f>StockValueR!AD397</f>
        <v>0.80541377885335841</v>
      </c>
      <c r="AE419" s="438">
        <f>StockValueR!AE397</f>
        <v>0.77054887525136873</v>
      </c>
      <c r="AF419" s="438">
        <f>StockValueR!AF397</f>
        <v>0.7357118340668376</v>
      </c>
      <c r="AG419" s="438">
        <f>StockValueR!AG397</f>
        <v>0.70090395320541632</v>
      </c>
      <c r="AH419" s="438">
        <f>StockValueR!AH397</f>
        <v>0.66612666001436449</v>
      </c>
      <c r="AI419" s="438">
        <f>StockValueR!AI397</f>
        <v>0.63138153194945135</v>
      </c>
      <c r="AJ419" s="438">
        <f>StockValueR!AJ397</f>
        <v>0.59667032194472769</v>
      </c>
      <c r="AK419" s="438">
        <f>StockValueR!AK397</f>
        <v>0.56199498991858676</v>
      </c>
      <c r="AL419" s="438">
        <f>StockValueR!AL397</f>
        <v>0.52735774241292332</v>
      </c>
      <c r="AM419" s="438">
        <f>StockValueR!AM397</f>
        <v>2.1950909696704508E-2</v>
      </c>
      <c r="AN419" s="438">
        <f>StockValueR!AN397</f>
        <v>2.1950909696704508E-2</v>
      </c>
      <c r="AO419" s="438">
        <f>StockValueR!AO397</f>
        <v>2.1950909696704508E-2</v>
      </c>
      <c r="AP419" s="438">
        <f>StockValueR!AP397</f>
        <v>2.1950909696704508E-2</v>
      </c>
      <c r="AQ419" s="438">
        <f>StockValueR!AQ397</f>
        <v>2.1950909696704508E-2</v>
      </c>
      <c r="AR419" s="438">
        <f>StockValueR!AR397</f>
        <v>2.1950909696704508E-2</v>
      </c>
      <c r="AS419" s="438">
        <f>StockValueR!AS397</f>
        <v>2.1950909696704508E-2</v>
      </c>
      <c r="AT419" s="438">
        <f>StockValueR!AT397</f>
        <v>2.1950909696704508E-2</v>
      </c>
      <c r="AU419" s="438">
        <f>StockValueR!AU397</f>
        <v>2.1950909696704508E-2</v>
      </c>
      <c r="AV419" s="438">
        <f>StockValueR!AV397</f>
        <v>2.1950909696704508E-2</v>
      </c>
      <c r="AW419" s="438">
        <f>StockValueR!AW397</f>
        <v>2.1950909696704508E-2</v>
      </c>
      <c r="AX419" s="438">
        <f>StockValueR!AX397</f>
        <v>2.1950909696704508E-2</v>
      </c>
      <c r="AY419" s="438">
        <f>StockValueR!AY397</f>
        <v>2.1950909696704508E-2</v>
      </c>
      <c r="AZ419" s="438">
        <f>StockValueR!AZ397</f>
        <v>2.1950909696704508E-2</v>
      </c>
    </row>
    <row r="420" spans="1:52" x14ac:dyDescent="0.25">
      <c r="A420" s="422"/>
      <c r="B420" s="281"/>
      <c r="C420" s="281"/>
      <c r="D420" s="281"/>
      <c r="E420" s="180" t="str">
        <f>StockValueR!E398</f>
        <v>52 MPH</v>
      </c>
      <c r="F420" s="180"/>
      <c r="G420" s="180"/>
      <c r="I420" s="438">
        <f>StockValueR!I398</f>
        <v>0</v>
      </c>
      <c r="J420" s="438">
        <f>StockValueR!J398</f>
        <v>0</v>
      </c>
      <c r="K420" s="438">
        <f>StockValueR!K398</f>
        <v>1.5556143756735434</v>
      </c>
      <c r="L420" s="438">
        <f>StockValueR!L398</f>
        <v>1.5019635745179756</v>
      </c>
      <c r="M420" s="438">
        <f>StockValueR!M398</f>
        <v>1.4501631088373466</v>
      </c>
      <c r="N420" s="438">
        <f>StockValueR!N398</f>
        <v>1.4001491633428627</v>
      </c>
      <c r="O420" s="438">
        <f>StockValueR!O398</f>
        <v>1.3518601236391004</v>
      </c>
      <c r="P420" s="438">
        <f>StockValueR!P398</f>
        <v>1.3052365003185074</v>
      </c>
      <c r="Q420" s="438">
        <f>StockValueR!Q398</f>
        <v>1.260220855673762</v>
      </c>
      <c r="R420" s="438">
        <f>StockValueR!R398</f>
        <v>1.2167577329377188</v>
      </c>
      <c r="S420" s="438">
        <f>StockValueR!S398</f>
        <v>1.1747935879637585</v>
      </c>
      <c r="T420" s="438">
        <f>StockValueR!T398</f>
        <v>1.1342767232623829</v>
      </c>
      <c r="U420" s="438">
        <f>StockValueR!U398</f>
        <v>1.0951572243127858</v>
      </c>
      <c r="V420" s="438">
        <f>StockValueR!V398</f>
        <v>1.0573868980709438</v>
      </c>
      <c r="W420" s="438">
        <f>StockValueR!W398</f>
        <v>1.0209192135984699</v>
      </c>
      <c r="X420" s="438">
        <f>StockValueR!X398</f>
        <v>0.98570924473908927</v>
      </c>
      <c r="Y420" s="438">
        <f>StockValueR!Y398</f>
        <v>0.95171361477211602</v>
      </c>
      <c r="Z420" s="438">
        <f>StockValueR!Z398</f>
        <v>0.91773935957565689</v>
      </c>
      <c r="AA420" s="438">
        <f>StockValueR!AA398</f>
        <v>0.88378725177937656</v>
      </c>
      <c r="AB420" s="438">
        <f>StockValueR!AB398</f>
        <v>0.8498581229113048</v>
      </c>
      <c r="AC420" s="438">
        <f>StockValueR!AC398</f>
        <v>0.81595287046967901</v>
      </c>
      <c r="AD420" s="438">
        <f>StockValueR!AD398</f>
        <v>0.78207246618400239</v>
      </c>
      <c r="AE420" s="438">
        <f>StockValueR!AE398</f>
        <v>0.74821796572823096</v>
      </c>
      <c r="AF420" s="438">
        <f>StockValueR!AF398</f>
        <v>0.71439052022248384</v>
      </c>
      <c r="AG420" s="438">
        <f>StockValueR!AG398</f>
        <v>0.68059138995842727</v>
      </c>
      <c r="AH420" s="438">
        <f>StockValueR!AH398</f>
        <v>0.64682196091805066</v>
      </c>
      <c r="AI420" s="438">
        <f>StockValueR!AI398</f>
        <v>0.61308376484162996</v>
      </c>
      <c r="AJ420" s="438">
        <f>StockValueR!AJ398</f>
        <v>0.57937850386226986</v>
      </c>
      <c r="AK420" s="438">
        <f>StockValueR!AK398</f>
        <v>0.54570808109890334</v>
      </c>
      <c r="AL420" s="438">
        <f>StockValueR!AL398</f>
        <v>0.51207463914668672</v>
      </c>
      <c r="AM420" s="438">
        <f>StockValueR!AM398</f>
        <v>2.1314760849912968E-2</v>
      </c>
      <c r="AN420" s="438">
        <f>StockValueR!AN398</f>
        <v>2.1314760849912968E-2</v>
      </c>
      <c r="AO420" s="438">
        <f>StockValueR!AO398</f>
        <v>2.1314760849912968E-2</v>
      </c>
      <c r="AP420" s="438">
        <f>StockValueR!AP398</f>
        <v>2.1314760849912968E-2</v>
      </c>
      <c r="AQ420" s="438">
        <f>StockValueR!AQ398</f>
        <v>2.1314760849912968E-2</v>
      </c>
      <c r="AR420" s="438">
        <f>StockValueR!AR398</f>
        <v>2.1314760849912968E-2</v>
      </c>
      <c r="AS420" s="438">
        <f>StockValueR!AS398</f>
        <v>2.1314760849912968E-2</v>
      </c>
      <c r="AT420" s="438">
        <f>StockValueR!AT398</f>
        <v>2.1314760849912968E-2</v>
      </c>
      <c r="AU420" s="438">
        <f>StockValueR!AU398</f>
        <v>2.1314760849912968E-2</v>
      </c>
      <c r="AV420" s="438">
        <f>StockValueR!AV398</f>
        <v>2.1314760849912968E-2</v>
      </c>
      <c r="AW420" s="438">
        <f>StockValueR!AW398</f>
        <v>2.1314760849912968E-2</v>
      </c>
      <c r="AX420" s="438">
        <f>StockValueR!AX398</f>
        <v>2.1314760849912968E-2</v>
      </c>
      <c r="AY420" s="438">
        <f>StockValueR!AY398</f>
        <v>2.1314760849912968E-2</v>
      </c>
      <c r="AZ420" s="438">
        <f>StockValueR!AZ398</f>
        <v>2.1314760849912968E-2</v>
      </c>
    </row>
    <row r="421" spans="1:52" x14ac:dyDescent="0.25">
      <c r="A421" s="422"/>
      <c r="B421" s="281"/>
      <c r="C421" s="281"/>
      <c r="D421" s="281"/>
      <c r="E421" s="180" t="str">
        <f>StockValueR!E399</f>
        <v>53 MPH</v>
      </c>
      <c r="F421" s="180"/>
      <c r="G421" s="180"/>
      <c r="I421" s="438">
        <f>StockValueR!I399</f>
        <v>0</v>
      </c>
      <c r="J421" s="438">
        <f>StockValueR!J399</f>
        <v>0</v>
      </c>
      <c r="K421" s="438">
        <f>StockValueR!K399</f>
        <v>1.5105318572353381</v>
      </c>
      <c r="L421" s="438">
        <f>StockValueR!L399</f>
        <v>1.4584358843650727</v>
      </c>
      <c r="M421" s="438">
        <f>StockValueR!M399</f>
        <v>1.4081366232796657</v>
      </c>
      <c r="N421" s="438">
        <f>StockValueR!N399</f>
        <v>1.3595721080907781</v>
      </c>
      <c r="O421" s="438">
        <f>StockValueR!O399</f>
        <v>1.3126825100203996</v>
      </c>
      <c r="P421" s="438">
        <f>StockValueR!P399</f>
        <v>1.2674100636951315</v>
      </c>
      <c r="Q421" s="438">
        <f>StockValueR!Q399</f>
        <v>1.2236989959824587</v>
      </c>
      <c r="R421" s="438">
        <f>StockValueR!R399</f>
        <v>1.1814954572813607</v>
      </c>
      <c r="S421" s="438">
        <f>StockValueR!S399</f>
        <v>1.1407474551825993</v>
      </c>
      <c r="T421" s="438">
        <f>StockValueR!T399</f>
        <v>1.1014047904169675</v>
      </c>
      <c r="U421" s="438">
        <f>StockValueR!U399</f>
        <v>1.0634189950125854</v>
      </c>
      <c r="V421" s="438">
        <f>StockValueR!V399</f>
        <v>1.026743272585058</v>
      </c>
      <c r="W421" s="438">
        <f>StockValueR!W399</f>
        <v>0.99133244068693571</v>
      </c>
      <c r="X421" s="438">
        <f>StockValueR!X399</f>
        <v>0.95714287514545604</v>
      </c>
      <c r="Y421" s="438">
        <f>StockValueR!Y399</f>
        <v>0.9241324563199913</v>
      </c>
      <c r="Z421" s="438">
        <f>StockValueR!Z399</f>
        <v>0.8911427928130089</v>
      </c>
      <c r="AA421" s="438">
        <f>StockValueR!AA399</f>
        <v>0.85817463486296153</v>
      </c>
      <c r="AB421" s="438">
        <f>StockValueR!AB399</f>
        <v>0.82522878989976167</v>
      </c>
      <c r="AC421" s="438">
        <f>StockValueR!AC399</f>
        <v>0.79230612941167822</v>
      </c>
      <c r="AD421" s="438">
        <f>StockValueR!AD399</f>
        <v>0.75940759696698501</v>
      </c>
      <c r="AE421" s="438">
        <f>StockValueR!AE399</f>
        <v>0.72653421764565451</v>
      </c>
      <c r="AF421" s="438">
        <f>StockValueR!AF399</f>
        <v>0.69368710920774268</v>
      </c>
      <c r="AG421" s="438">
        <f>StockValueR!AG399</f>
        <v>0.66086749542100387</v>
      </c>
      <c r="AH421" s="438">
        <f>StockValueR!AH399</f>
        <v>0.62807672210094445</v>
      </c>
      <c r="AI421" s="438">
        <f>StockValueR!AI399</f>
        <v>0.59531627659720565</v>
      </c>
      <c r="AJ421" s="438">
        <f>StockValueR!AJ399</f>
        <v>0.56258781171418437</v>
      </c>
      <c r="AK421" s="438">
        <f>StockValueR!AK399</f>
        <v>0.52989317541743142</v>
      </c>
      <c r="AL421" s="438">
        <f>StockValueR!AL399</f>
        <v>0.49723444820857432</v>
      </c>
      <c r="AM421" s="438">
        <f>StockValueR!AM399</f>
        <v>2.0697047929507432E-2</v>
      </c>
      <c r="AN421" s="438">
        <f>StockValueR!AN399</f>
        <v>2.0697047929507432E-2</v>
      </c>
      <c r="AO421" s="438">
        <f>StockValueR!AO399</f>
        <v>2.0697047929507432E-2</v>
      </c>
      <c r="AP421" s="438">
        <f>StockValueR!AP399</f>
        <v>2.0697047929507432E-2</v>
      </c>
      <c r="AQ421" s="438">
        <f>StockValueR!AQ399</f>
        <v>2.0697047929507432E-2</v>
      </c>
      <c r="AR421" s="438">
        <f>StockValueR!AR399</f>
        <v>2.0697047929507432E-2</v>
      </c>
      <c r="AS421" s="438">
        <f>StockValueR!AS399</f>
        <v>2.0697047929507432E-2</v>
      </c>
      <c r="AT421" s="438">
        <f>StockValueR!AT399</f>
        <v>2.0697047929507432E-2</v>
      </c>
      <c r="AU421" s="438">
        <f>StockValueR!AU399</f>
        <v>2.0697047929507432E-2</v>
      </c>
      <c r="AV421" s="438">
        <f>StockValueR!AV399</f>
        <v>2.0697047929507432E-2</v>
      </c>
      <c r="AW421" s="438">
        <f>StockValueR!AW399</f>
        <v>2.0697047929507432E-2</v>
      </c>
      <c r="AX421" s="438">
        <f>StockValueR!AX399</f>
        <v>2.0697047929507432E-2</v>
      </c>
      <c r="AY421" s="438">
        <f>StockValueR!AY399</f>
        <v>2.0697047929507432E-2</v>
      </c>
      <c r="AZ421" s="438">
        <f>StockValueR!AZ399</f>
        <v>2.0697047929507432E-2</v>
      </c>
    </row>
    <row r="422" spans="1:52" x14ac:dyDescent="0.25">
      <c r="A422" s="422"/>
      <c r="B422" s="281"/>
      <c r="C422" s="281"/>
      <c r="D422" s="281"/>
      <c r="E422" s="180" t="str">
        <f>StockValueR!E400</f>
        <v>54 MPH</v>
      </c>
      <c r="F422" s="180"/>
      <c r="G422" s="180"/>
      <c r="I422" s="438">
        <f>StockValueR!I400</f>
        <v>0</v>
      </c>
      <c r="J422" s="438">
        <f>StockValueR!J400</f>
        <v>0</v>
      </c>
      <c r="K422" s="438">
        <f>StockValueR!K400</f>
        <v>1.4667558537667253</v>
      </c>
      <c r="L422" s="438">
        <f>StockValueR!L400</f>
        <v>1.4161696494446345</v>
      </c>
      <c r="M422" s="438">
        <f>StockValueR!M400</f>
        <v>1.3673280872599136</v>
      </c>
      <c r="N422" s="438">
        <f>StockValueR!N400</f>
        <v>1.3201709971280859</v>
      </c>
      <c r="O422" s="438">
        <f>StockValueR!O400</f>
        <v>1.2746402841404276</v>
      </c>
      <c r="P422" s="438">
        <f>StockValueR!P400</f>
        <v>1.2306798569942816</v>
      </c>
      <c r="Q422" s="438">
        <f>StockValueR!Q400</f>
        <v>1.1882355588916909</v>
      </c>
      <c r="R422" s="438">
        <f>StockValueR!R400</f>
        <v>1.1472551008212448</v>
      </c>
      <c r="S422" s="438">
        <f>StockValueR!S400</f>
        <v>1.1076879971409246</v>
      </c>
      <c r="T422" s="438">
        <f>StockValueR!T400</f>
        <v>1.0694855033826074</v>
      </c>
      <c r="U422" s="438">
        <f>StockValueR!U400</f>
        <v>1.0326005562015945</v>
      </c>
      <c r="V422" s="438">
        <f>StockValueR!V400</f>
        <v>0.99698771539719289</v>
      </c>
      <c r="W422" s="438">
        <f>StockValueR!W400</f>
        <v>0.96260310793291726</v>
      </c>
      <c r="X422" s="438">
        <f>StockValueR!X400</f>
        <v>0.9294043738873542</v>
      </c>
      <c r="Y422" s="438">
        <f>StockValueR!Y400</f>
        <v>0.89735061426909657</v>
      </c>
      <c r="Z422" s="438">
        <f>StockValueR!Z400</f>
        <v>0.86531700846933346</v>
      </c>
      <c r="AA422" s="438">
        <f>StockValueR!AA400</f>
        <v>0.83330428498421449</v>
      </c>
      <c r="AB422" s="438">
        <f>StockValueR!AB400</f>
        <v>0.80131322784391101</v>
      </c>
      <c r="AC422" s="438">
        <f>StockValueR!AC400</f>
        <v>0.76934468328050598</v>
      </c>
      <c r="AD422" s="438">
        <f>StockValueR!AD400</f>
        <v>0.73739956751717106</v>
      </c>
      <c r="AE422" s="438">
        <f>StockValueR!AE400</f>
        <v>0.70547887592652458</v>
      </c>
      <c r="AF422" s="438">
        <f>StockValueR!AF400</f>
        <v>0.67358369387535166</v>
      </c>
      <c r="AG422" s="438">
        <f>StockValueR!AG400</f>
        <v>0.64171520966597662</v>
      </c>
      <c r="AH422" s="438">
        <f>StockValueR!AH400</f>
        <v>0.60987473011146853</v>
      </c>
      <c r="AI422" s="438">
        <f>StockValueR!AI400</f>
        <v>0.57806369945729785</v>
      </c>
      <c r="AJ422" s="438">
        <f>StockValueR!AJ400</f>
        <v>0.54628372260872538</v>
      </c>
      <c r="AK422" s="438">
        <f>StockValueR!AK400</f>
        <v>0.51453659397629359</v>
      </c>
      <c r="AL422" s="438">
        <f>StockValueR!AL400</f>
        <v>0.48282433376760425</v>
      </c>
      <c r="AM422" s="438">
        <f>StockValueR!AM400</f>
        <v>2.0097236652696339E-2</v>
      </c>
      <c r="AN422" s="438">
        <f>StockValueR!AN400</f>
        <v>2.0097236652696339E-2</v>
      </c>
      <c r="AO422" s="438">
        <f>StockValueR!AO400</f>
        <v>2.0097236652696339E-2</v>
      </c>
      <c r="AP422" s="438">
        <f>StockValueR!AP400</f>
        <v>2.0097236652696339E-2</v>
      </c>
      <c r="AQ422" s="438">
        <f>StockValueR!AQ400</f>
        <v>2.0097236652696339E-2</v>
      </c>
      <c r="AR422" s="438">
        <f>StockValueR!AR400</f>
        <v>2.0097236652696339E-2</v>
      </c>
      <c r="AS422" s="438">
        <f>StockValueR!AS400</f>
        <v>2.0097236652696339E-2</v>
      </c>
      <c r="AT422" s="438">
        <f>StockValueR!AT400</f>
        <v>2.0097236652696339E-2</v>
      </c>
      <c r="AU422" s="438">
        <f>StockValueR!AU400</f>
        <v>2.0097236652696339E-2</v>
      </c>
      <c r="AV422" s="438">
        <f>StockValueR!AV400</f>
        <v>2.0097236652696339E-2</v>
      </c>
      <c r="AW422" s="438">
        <f>StockValueR!AW400</f>
        <v>2.0097236652696339E-2</v>
      </c>
      <c r="AX422" s="438">
        <f>StockValueR!AX400</f>
        <v>2.0097236652696339E-2</v>
      </c>
      <c r="AY422" s="438">
        <f>StockValueR!AY400</f>
        <v>2.0097236652696339E-2</v>
      </c>
      <c r="AZ422" s="438">
        <f>StockValueR!AZ400</f>
        <v>2.0097236652696339E-2</v>
      </c>
    </row>
    <row r="423" spans="1:52" x14ac:dyDescent="0.25">
      <c r="A423" s="422"/>
      <c r="B423" s="281"/>
      <c r="C423" s="281"/>
      <c r="D423" s="281"/>
      <c r="E423" s="180" t="str">
        <f>StockValueR!E401</f>
        <v>55 MPH</v>
      </c>
      <c r="F423" s="180"/>
      <c r="G423" s="180"/>
      <c r="I423" s="438">
        <f>StockValueR!I401</f>
        <v>0</v>
      </c>
      <c r="J423" s="438">
        <f>StockValueR!J401</f>
        <v>0</v>
      </c>
      <c r="K423" s="438">
        <f>StockValueR!K401</f>
        <v>1.7228630717372699</v>
      </c>
      <c r="L423" s="438">
        <f>StockValueR!L401</f>
        <v>1.6634441144908598</v>
      </c>
      <c r="M423" s="438">
        <f>StockValueR!M401</f>
        <v>1.6060744277512988</v>
      </c>
      <c r="N423" s="438">
        <f>StockValueR!N401</f>
        <v>1.5506833352596141</v>
      </c>
      <c r="O423" s="438">
        <f>StockValueR!O401</f>
        <v>1.4972025982747525</v>
      </c>
      <c r="P423" s="438">
        <f>StockValueR!P401</f>
        <v>1.4455663315072516</v>
      </c>
      <c r="Q423" s="438">
        <f>StockValueR!Q401</f>
        <v>1.3957109219522328</v>
      </c>
      <c r="R423" s="438">
        <f>StockValueR!R401</f>
        <v>1.3475749505217218</v>
      </c>
      <c r="S423" s="438">
        <f>StockValueR!S401</f>
        <v>1.3010991163797534</v>
      </c>
      <c r="T423" s="438">
        <f>StockValueR!T401</f>
        <v>1.2562261638870436</v>
      </c>
      <c r="U423" s="438">
        <f>StockValueR!U401</f>
        <v>1.2129008120652309</v>
      </c>
      <c r="V423" s="438">
        <f>StockValueR!V401</f>
        <v>1.17106968649379</v>
      </c>
      <c r="W423" s="438">
        <f>StockValueR!W401</f>
        <v>1.130681253555718</v>
      </c>
      <c r="X423" s="438">
        <f>StockValueR!X401</f>
        <v>1.0916857569509886</v>
      </c>
      <c r="Y423" s="438">
        <f>StockValueR!Y401</f>
        <v>1.0540351563995609</v>
      </c>
      <c r="Z423" s="438">
        <f>StockValueR!Z401</f>
        <v>1.016408228683356</v>
      </c>
      <c r="AA423" s="438">
        <f>StockValueR!AA401</f>
        <v>0.97880582949973594</v>
      </c>
      <c r="AB423" s="438">
        <f>StockValueR!AB401</f>
        <v>0.94122887977676495</v>
      </c>
      <c r="AC423" s="438">
        <f>StockValueR!AC401</f>
        <v>0.90367837350536662</v>
      </c>
      <c r="AD423" s="438">
        <f>StockValueR!AD401</f>
        <v>0.86615538688855276</v>
      </c>
      <c r="AE423" s="438">
        <f>StockValueR!AE401</f>
        <v>0.82866108909890479</v>
      </c>
      <c r="AF423" s="438">
        <f>StockValueR!AF401</f>
        <v>0.79119675501686548</v>
      </c>
      <c r="AG423" s="438">
        <f>StockValueR!AG401</f>
        <v>0.75376378043178049</v>
      </c>
      <c r="AH423" s="438">
        <f>StockValueR!AH401</f>
        <v>0.71636370033665631</v>
      </c>
      <c r="AI423" s="438">
        <f>StockValueR!AI401</f>
        <v>0.67899821115369008</v>
      </c>
      <c r="AJ423" s="438">
        <f>StockValueR!AJ401</f>
        <v>0.6416691980173439</v>
      </c>
      <c r="AK423" s="438">
        <f>StockValueR!AK401</f>
        <v>0.6043787686564881</v>
      </c>
      <c r="AL423" s="438">
        <f>StockValueR!AL401</f>
        <v>0.56712929602301232</v>
      </c>
      <c r="AM423" s="438">
        <f>StockValueR!AM401</f>
        <v>2.0994370115938701E-2</v>
      </c>
      <c r="AN423" s="438">
        <f>StockValueR!AN401</f>
        <v>2.0994370115938701E-2</v>
      </c>
      <c r="AO423" s="438">
        <f>StockValueR!AO401</f>
        <v>2.0994370115938701E-2</v>
      </c>
      <c r="AP423" s="438">
        <f>StockValueR!AP401</f>
        <v>2.0994370115938701E-2</v>
      </c>
      <c r="AQ423" s="438">
        <f>StockValueR!AQ401</f>
        <v>2.0994370115938701E-2</v>
      </c>
      <c r="AR423" s="438">
        <f>StockValueR!AR401</f>
        <v>2.0994370115938701E-2</v>
      </c>
      <c r="AS423" s="438">
        <f>StockValueR!AS401</f>
        <v>2.0994370115938701E-2</v>
      </c>
      <c r="AT423" s="438">
        <f>StockValueR!AT401</f>
        <v>2.0994370115938701E-2</v>
      </c>
      <c r="AU423" s="438">
        <f>StockValueR!AU401</f>
        <v>2.0994370115938701E-2</v>
      </c>
      <c r="AV423" s="438">
        <f>StockValueR!AV401</f>
        <v>2.0994370115938701E-2</v>
      </c>
      <c r="AW423" s="438">
        <f>StockValueR!AW401</f>
        <v>2.0994370115938701E-2</v>
      </c>
      <c r="AX423" s="438">
        <f>StockValueR!AX401</f>
        <v>2.0994370115938701E-2</v>
      </c>
      <c r="AY423" s="438">
        <f>StockValueR!AY401</f>
        <v>2.0994370115938701E-2</v>
      </c>
      <c r="AZ423" s="438">
        <f>StockValueR!AZ401</f>
        <v>2.0994370115938701E-2</v>
      </c>
    </row>
    <row r="424" spans="1:52" x14ac:dyDescent="0.25">
      <c r="A424" s="422"/>
      <c r="B424" s="281"/>
      <c r="C424" s="281"/>
      <c r="D424" s="281"/>
      <c r="E424" s="180" t="str">
        <f>StockValueR!E402</f>
        <v>56 MPH</v>
      </c>
      <c r="F424" s="180"/>
      <c r="G424" s="180"/>
      <c r="I424" s="438">
        <f>StockValueR!I402</f>
        <v>0</v>
      </c>
      <c r="J424" s="438">
        <f>StockValueR!J402</f>
        <v>0</v>
      </c>
      <c r="K424" s="438">
        <f>StockValueR!K402</f>
        <v>1.6729335985897433</v>
      </c>
      <c r="L424" s="438">
        <f>StockValueR!L402</f>
        <v>1.6152366338098019</v>
      </c>
      <c r="M424" s="438">
        <f>StockValueR!M402</f>
        <v>1.5595295506053299</v>
      </c>
      <c r="N424" s="438">
        <f>StockValueR!N402</f>
        <v>1.5057437209523148</v>
      </c>
      <c r="O424" s="438">
        <f>StockValueR!O402</f>
        <v>1.4538128837041182</v>
      </c>
      <c r="P424" s="438">
        <f>StockValueR!P402</f>
        <v>1.4036730629614349</v>
      </c>
      <c r="Q424" s="438">
        <f>StockValueR!Q402</f>
        <v>1.3552624892575476</v>
      </c>
      <c r="R424" s="438">
        <f>StockValueR!R402</f>
        <v>1.3085215234617829</v>
      </c>
      <c r="S424" s="438">
        <f>StockValueR!S402</f>
        <v>1.2633925833074255</v>
      </c>
      <c r="T424" s="438">
        <f>StockValueR!T402</f>
        <v>1.2198200724535722</v>
      </c>
      <c r="U424" s="438">
        <f>StockValueR!U402</f>
        <v>1.1777503119935344</v>
      </c>
      <c r="V424" s="438">
        <f>StockValueR!V402</f>
        <v>1.1371314743254171</v>
      </c>
      <c r="W424" s="438">
        <f>StockValueR!W402</f>
        <v>1.0979135193033984</v>
      </c>
      <c r="X424" s="438">
        <f>StockValueR!X402</f>
        <v>1.0600481325910569</v>
      </c>
      <c r="Y424" s="438">
        <f>StockValueR!Y402</f>
        <v>1.0234886661408003</v>
      </c>
      <c r="Z424" s="438">
        <f>StockValueR!Z402</f>
        <v>0.98695218647461702</v>
      </c>
      <c r="AA424" s="438">
        <f>StockValueR!AA402</f>
        <v>0.95043952449131197</v>
      </c>
      <c r="AB424" s="438">
        <f>StockValueR!AB402</f>
        <v>0.91395157442997232</v>
      </c>
      <c r="AC424" s="438">
        <f>StockValueR!AC402</f>
        <v>0.8774893014751447</v>
      </c>
      <c r="AD424" s="438">
        <f>StockValueR!AD402</f>
        <v>0.84105375064091459</v>
      </c>
      <c r="AE424" s="438">
        <f>StockValueR!AE402</f>
        <v>0.80464605721663029</v>
      </c>
      <c r="AF424" s="438">
        <f>StockValueR!AF402</f>
        <v>0.76826745913603234</v>
      </c>
      <c r="AG424" s="438">
        <f>StockValueR!AG402</f>
        <v>0.73191931173776115</v>
      </c>
      <c r="AH424" s="438">
        <f>StockValueR!AH402</f>
        <v>0.69560310552992266</v>
      </c>
      <c r="AI424" s="438">
        <f>StockValueR!AI402</f>
        <v>0.65932048777151131</v>
      </c>
      <c r="AJ424" s="438">
        <f>StockValueR!AJ402</f>
        <v>0.62307328896480618</v>
      </c>
      <c r="AK424" s="438">
        <f>StockValueR!AK402</f>
        <v>0.58686355575559246</v>
      </c>
      <c r="AL424" s="438">
        <f>StockValueR!AL402</f>
        <v>0.55069359232637238</v>
      </c>
      <c r="AM424" s="438">
        <f>StockValueR!AM402</f>
        <v>2.0385942286618525E-2</v>
      </c>
      <c r="AN424" s="438">
        <f>StockValueR!AN402</f>
        <v>2.0385942286618525E-2</v>
      </c>
      <c r="AO424" s="438">
        <f>StockValueR!AO402</f>
        <v>2.0385942286618525E-2</v>
      </c>
      <c r="AP424" s="438">
        <f>StockValueR!AP402</f>
        <v>2.0385942286618525E-2</v>
      </c>
      <c r="AQ424" s="438">
        <f>StockValueR!AQ402</f>
        <v>2.0385942286618525E-2</v>
      </c>
      <c r="AR424" s="438">
        <f>StockValueR!AR402</f>
        <v>2.0385942286618525E-2</v>
      </c>
      <c r="AS424" s="438">
        <f>StockValueR!AS402</f>
        <v>2.0385942286618525E-2</v>
      </c>
      <c r="AT424" s="438">
        <f>StockValueR!AT402</f>
        <v>2.0385942286618525E-2</v>
      </c>
      <c r="AU424" s="438">
        <f>StockValueR!AU402</f>
        <v>2.0385942286618525E-2</v>
      </c>
      <c r="AV424" s="438">
        <f>StockValueR!AV402</f>
        <v>2.0385942286618525E-2</v>
      </c>
      <c r="AW424" s="438">
        <f>StockValueR!AW402</f>
        <v>2.0385942286618525E-2</v>
      </c>
      <c r="AX424" s="438">
        <f>StockValueR!AX402</f>
        <v>2.0385942286618525E-2</v>
      </c>
      <c r="AY424" s="438">
        <f>StockValueR!AY402</f>
        <v>2.0385942286618525E-2</v>
      </c>
      <c r="AZ424" s="438">
        <f>StockValueR!AZ402</f>
        <v>2.0385942286618525E-2</v>
      </c>
    </row>
    <row r="425" spans="1:52" x14ac:dyDescent="0.25">
      <c r="A425" s="422"/>
      <c r="B425" s="281"/>
      <c r="C425" s="281"/>
      <c r="D425" s="281"/>
      <c r="E425" s="180" t="str">
        <f>StockValueR!E403</f>
        <v>57 MPH</v>
      </c>
      <c r="F425" s="180"/>
      <c r="G425" s="180"/>
      <c r="I425" s="438">
        <f>StockValueR!I403</f>
        <v>0</v>
      </c>
      <c r="J425" s="438">
        <f>StockValueR!J403</f>
        <v>0</v>
      </c>
      <c r="K425" s="438">
        <f>StockValueR!K403</f>
        <v>1.6244511076950057</v>
      </c>
      <c r="L425" s="438">
        <f>StockValueR!L403</f>
        <v>1.5684262311389816</v>
      </c>
      <c r="M425" s="438">
        <f>StockValueR!M403</f>
        <v>1.5143335683493486</v>
      </c>
      <c r="N425" s="438">
        <f>StockValueR!N403</f>
        <v>1.4621064801781332</v>
      </c>
      <c r="O425" s="438">
        <f>StockValueR!O403</f>
        <v>1.4116806257613914</v>
      </c>
      <c r="P425" s="438">
        <f>StockValueR!P403</f>
        <v>1.3629938832548498</v>
      </c>
      <c r="Q425" s="438">
        <f>StockValueR!Q403</f>
        <v>1.3159862733032515</v>
      </c>
      <c r="R425" s="438">
        <f>StockValueR!R403</f>
        <v>1.2705998851491307</v>
      </c>
      <c r="S425" s="438">
        <f>StockValueR!S403</f>
        <v>1.226778805289986</v>
      </c>
      <c r="T425" s="438">
        <f>StockValueR!T403</f>
        <v>1.1844690485959593</v>
      </c>
      <c r="U425" s="438">
        <f>StockValueR!U403</f>
        <v>1.1436184918031602</v>
      </c>
      <c r="V425" s="438">
        <f>StockValueR!V403</f>
        <v>1.1041768093007107</v>
      </c>
      <c r="W425" s="438">
        <f>StockValueR!W403</f>
        <v>1.0660954111323939</v>
      </c>
      <c r="X425" s="438">
        <f>StockValueR!X403</f>
        <v>1.0293273831365337</v>
      </c>
      <c r="Y425" s="438">
        <f>StockValueR!Y403</f>
        <v>0.99382742915036115</v>
      </c>
      <c r="Z425" s="438">
        <f>StockValueR!Z403</f>
        <v>0.95834979577923396</v>
      </c>
      <c r="AA425" s="438">
        <f>StockValueR!AA403</f>
        <v>0.9228952898420747</v>
      </c>
      <c r="AB425" s="438">
        <f>StockValueR!AB403</f>
        <v>0.88746477966245418</v>
      </c>
      <c r="AC425" s="438">
        <f>StockValueR!AC403</f>
        <v>0.85205920245336564</v>
      </c>
      <c r="AD425" s="438">
        <f>StockValueR!AD403</f>
        <v>0.81667957294383986</v>
      </c>
      <c r="AE425" s="438">
        <f>StockValueR!AE403</f>
        <v>0.7813269935219459</v>
      </c>
      <c r="AF425" s="438">
        <f>StockValueR!AF403</f>
        <v>0.74600266624545686</v>
      </c>
      <c r="AG425" s="438">
        <f>StockValueR!AG403</f>
        <v>0.71070790717459009</v>
      </c>
      <c r="AH425" s="438">
        <f>StockValueR!AH403</f>
        <v>0.6754441636217472</v>
      </c>
      <c r="AI425" s="438">
        <f>StockValueR!AI403</f>
        <v>0.64021303510749483</v>
      </c>
      <c r="AJ425" s="438">
        <f>StockValueR!AJ403</f>
        <v>0.60501629908519861</v>
      </c>
      <c r="AK425" s="438">
        <f>StockValueR!AK403</f>
        <v>0.56985594288777819</v>
      </c>
      <c r="AL425" s="438">
        <f>StockValueR!AL403</f>
        <v>0.53473420392132121</v>
      </c>
      <c r="AM425" s="438">
        <f>StockValueR!AM403</f>
        <v>1.9795147014095574E-2</v>
      </c>
      <c r="AN425" s="438">
        <f>StockValueR!AN403</f>
        <v>1.9795147014095574E-2</v>
      </c>
      <c r="AO425" s="438">
        <f>StockValueR!AO403</f>
        <v>1.9795147014095574E-2</v>
      </c>
      <c r="AP425" s="438">
        <f>StockValueR!AP403</f>
        <v>1.9795147014095574E-2</v>
      </c>
      <c r="AQ425" s="438">
        <f>StockValueR!AQ403</f>
        <v>1.9795147014095574E-2</v>
      </c>
      <c r="AR425" s="438">
        <f>StockValueR!AR403</f>
        <v>1.9795147014095574E-2</v>
      </c>
      <c r="AS425" s="438">
        <f>StockValueR!AS403</f>
        <v>1.9795147014095574E-2</v>
      </c>
      <c r="AT425" s="438">
        <f>StockValueR!AT403</f>
        <v>1.9795147014095574E-2</v>
      </c>
      <c r="AU425" s="438">
        <f>StockValueR!AU403</f>
        <v>1.9795147014095574E-2</v>
      </c>
      <c r="AV425" s="438">
        <f>StockValueR!AV403</f>
        <v>1.9795147014095574E-2</v>
      </c>
      <c r="AW425" s="438">
        <f>StockValueR!AW403</f>
        <v>1.9795147014095574E-2</v>
      </c>
      <c r="AX425" s="438">
        <f>StockValueR!AX403</f>
        <v>1.9795147014095574E-2</v>
      </c>
      <c r="AY425" s="438">
        <f>StockValueR!AY403</f>
        <v>1.9795147014095574E-2</v>
      </c>
      <c r="AZ425" s="438">
        <f>StockValueR!AZ403</f>
        <v>1.9795147014095574E-2</v>
      </c>
    </row>
    <row r="426" spans="1:52" x14ac:dyDescent="0.25">
      <c r="A426" s="422"/>
      <c r="B426" s="281"/>
      <c r="C426" s="281"/>
      <c r="D426" s="281"/>
      <c r="E426" s="180" t="str">
        <f>StockValueR!E404</f>
        <v>58 MPH</v>
      </c>
      <c r="F426" s="180"/>
      <c r="G426" s="180"/>
      <c r="I426" s="438">
        <f>StockValueR!I404</f>
        <v>0</v>
      </c>
      <c r="J426" s="438">
        <f>StockValueR!J404</f>
        <v>0</v>
      </c>
      <c r="K426" s="438">
        <f>StockValueR!K404</f>
        <v>1.577373664750372</v>
      </c>
      <c r="L426" s="438">
        <f>StockValueR!L404</f>
        <v>1.5229724184267708</v>
      </c>
      <c r="M426" s="438">
        <f>StockValueR!M404</f>
        <v>1.4704473893037586</v>
      </c>
      <c r="N426" s="438">
        <f>StockValueR!N404</f>
        <v>1.4197338694707331</v>
      </c>
      <c r="O426" s="438">
        <f>StockValueR!O404</f>
        <v>1.3707693826956477</v>
      </c>
      <c r="P426" s="438">
        <f>StockValueR!P404</f>
        <v>1.3234936074577759</v>
      </c>
      <c r="Q426" s="438">
        <f>StockValueR!Q404</f>
        <v>1.2778483026349543</v>
      </c>
      <c r="R426" s="438">
        <f>StockValueR!R404</f>
        <v>1.2337772357537651</v>
      </c>
      <c r="S426" s="438">
        <f>StockValueR!S404</f>
        <v>1.191226113714261</v>
      </c>
      <c r="T426" s="438">
        <f>StockValueR!T404</f>
        <v>1.1501425159038898</v>
      </c>
      <c r="U426" s="438">
        <f>StockValueR!U404</f>
        <v>1.1104758296182176</v>
      </c>
      <c r="V426" s="438">
        <f>StockValueR!V404</f>
        <v>1.0721771877088975</v>
      </c>
      <c r="W426" s="438">
        <f>StockValueR!W404</f>
        <v>1.0351994083820641</v>
      </c>
      <c r="X426" s="438">
        <f>StockValueR!X404</f>
        <v>0.99949693707299025</v>
      </c>
      <c r="Y426" s="438">
        <f>StockValueR!Y404</f>
        <v>0.96502579032540092</v>
      </c>
      <c r="Z426" s="438">
        <f>StockValueR!Z404</f>
        <v>0.93057631732975576</v>
      </c>
      <c r="AA426" s="438">
        <f>StockValueR!AA404</f>
        <v>0.89614930152294281</v>
      </c>
      <c r="AB426" s="438">
        <f>StockValueR!AB404</f>
        <v>0.8617455860640616</v>
      </c>
      <c r="AC426" s="438">
        <f>StockValueR!AC404</f>
        <v>0.8273660810051825</v>
      </c>
      <c r="AD426" s="438">
        <f>StockValueR!AD404</f>
        <v>0.793011771667958</v>
      </c>
      <c r="AE426" s="438">
        <f>StockValueR!AE404</f>
        <v>0.7586837284926744</v>
      </c>
      <c r="AF426" s="438">
        <f>StockValueR!AF404</f>
        <v>0.7243831187008416</v>
      </c>
      <c r="AG426" s="438">
        <f>StockValueR!AG404</f>
        <v>0.69011122021256321</v>
      </c>
      <c r="AH426" s="438">
        <f>StockValueR!AH404</f>
        <v>0.65586943839637046</v>
      </c>
      <c r="AI426" s="438">
        <f>StockValueR!AI404</f>
        <v>0.62165932641788701</v>
      </c>
      <c r="AJ426" s="438">
        <f>StockValueR!AJ404</f>
        <v>0.5874826102189501</v>
      </c>
      <c r="AK426" s="438">
        <f>StockValueR!AK404</f>
        <v>0.55334121953853177</v>
      </c>
      <c r="AL426" s="438">
        <f>StockValueR!AL404</f>
        <v>0.51923732694152069</v>
      </c>
      <c r="AM426" s="438">
        <f>StockValueR!AM404</f>
        <v>1.9221473297649262E-2</v>
      </c>
      <c r="AN426" s="438">
        <f>StockValueR!AN404</f>
        <v>1.9221473297649262E-2</v>
      </c>
      <c r="AO426" s="438">
        <f>StockValueR!AO404</f>
        <v>1.9221473297649262E-2</v>
      </c>
      <c r="AP426" s="438">
        <f>StockValueR!AP404</f>
        <v>1.9221473297649262E-2</v>
      </c>
      <c r="AQ426" s="438">
        <f>StockValueR!AQ404</f>
        <v>1.9221473297649262E-2</v>
      </c>
      <c r="AR426" s="438">
        <f>StockValueR!AR404</f>
        <v>1.9221473297649262E-2</v>
      </c>
      <c r="AS426" s="438">
        <f>StockValueR!AS404</f>
        <v>1.9221473297649262E-2</v>
      </c>
      <c r="AT426" s="438">
        <f>StockValueR!AT404</f>
        <v>1.9221473297649262E-2</v>
      </c>
      <c r="AU426" s="438">
        <f>StockValueR!AU404</f>
        <v>1.9221473297649262E-2</v>
      </c>
      <c r="AV426" s="438">
        <f>StockValueR!AV404</f>
        <v>1.9221473297649262E-2</v>
      </c>
      <c r="AW426" s="438">
        <f>StockValueR!AW404</f>
        <v>1.9221473297649262E-2</v>
      </c>
      <c r="AX426" s="438">
        <f>StockValueR!AX404</f>
        <v>1.9221473297649262E-2</v>
      </c>
      <c r="AY426" s="438">
        <f>StockValueR!AY404</f>
        <v>1.9221473297649262E-2</v>
      </c>
      <c r="AZ426" s="438">
        <f>StockValueR!AZ404</f>
        <v>1.9221473297649262E-2</v>
      </c>
    </row>
    <row r="427" spans="1:52" x14ac:dyDescent="0.25">
      <c r="A427" s="422"/>
      <c r="B427" s="281"/>
      <c r="C427" s="281"/>
      <c r="D427" s="281"/>
      <c r="E427" s="180" t="str">
        <f>StockValueR!E405</f>
        <v>59 MPH</v>
      </c>
      <c r="F427" s="180"/>
      <c r="G427" s="180"/>
      <c r="I427" s="438">
        <f>StockValueR!I405</f>
        <v>0</v>
      </c>
      <c r="J427" s="438">
        <f>StockValueR!J405</f>
        <v>0</v>
      </c>
      <c r="K427" s="438">
        <f>StockValueR!K405</f>
        <v>1.5316605507311869</v>
      </c>
      <c r="L427" s="438">
        <f>StockValueR!L405</f>
        <v>1.4788358809864586</v>
      </c>
      <c r="M427" s="438">
        <f>StockValueR!M405</f>
        <v>1.4278330546862894</v>
      </c>
      <c r="N427" s="438">
        <f>StockValueR!N405</f>
        <v>1.3785892391891788</v>
      </c>
      <c r="O427" s="438">
        <f>StockValueR!O405</f>
        <v>1.3310437688569694</v>
      </c>
      <c r="P427" s="438">
        <f>StockValueR!P405</f>
        <v>1.2851380703181632</v>
      </c>
      <c r="Q427" s="438">
        <f>StockValueR!Q405</f>
        <v>1.2408155903087863</v>
      </c>
      <c r="R427" s="438">
        <f>StockValueR!R405</f>
        <v>1.198021726001919</v>
      </c>
      <c r="S427" s="438">
        <f>StockValueR!S405</f>
        <v>1.1567037577400545</v>
      </c>
      <c r="T427" s="438">
        <f>StockValueR!T405</f>
        <v>1.1168107840874166</v>
      </c>
      <c r="U427" s="438">
        <f>StockValueR!U405</f>
        <v>1.0782936591222239</v>
      </c>
      <c r="V427" s="438">
        <f>StockValueR!V405</f>
        <v>1.0411049318916541</v>
      </c>
      <c r="W427" s="438">
        <f>StockValueR!W405</f>
        <v>1.0051987879549116</v>
      </c>
      <c r="X427" s="438">
        <f>StockValueR!X405</f>
        <v>0.97053099294238709</v>
      </c>
      <c r="Y427" s="438">
        <f>StockValueR!Y405</f>
        <v>0.9370588380613788</v>
      </c>
      <c r="Z427" s="438">
        <f>StockValueR!Z405</f>
        <v>0.90360772881564444</v>
      </c>
      <c r="AA427" s="438">
        <f>StockValueR!AA405</f>
        <v>0.87017842593766126</v>
      </c>
      <c r="AB427" s="438">
        <f>StockValueR!AB405</f>
        <v>0.83677174815133715</v>
      </c>
      <c r="AC427" s="438">
        <f>StockValueR!AC405</f>
        <v>0.80338857913495709</v>
      </c>
      <c r="AD427" s="438">
        <f>StockValueR!AD405</f>
        <v>0.77002987565503689</v>
      </c>
      <c r="AE427" s="438">
        <f>StockValueR!AE405</f>
        <v>0.73669667712994313</v>
      </c>
      <c r="AF427" s="438">
        <f>StockValueR!AF405</f>
        <v>0.70339011695449571</v>
      </c>
      <c r="AG427" s="438">
        <f>StockValueR!AG405</f>
        <v>0.67011143601400525</v>
      </c>
      <c r="AH427" s="438">
        <f>StockValueR!AH405</f>
        <v>0.63686199894868767</v>
      </c>
      <c r="AI427" s="438">
        <f>StockValueR!AI405</f>
        <v>0.60364331391261417</v>
      </c>
      <c r="AJ427" s="438">
        <f>StockValueR!AJ405</f>
        <v>0.57045705682892478</v>
      </c>
      <c r="AK427" s="438">
        <f>StockValueR!AK405</f>
        <v>0.53730510151174649</v>
      </c>
      <c r="AL427" s="438">
        <f>StockValueR!AL405</f>
        <v>0.50418955756390083</v>
      </c>
      <c r="AM427" s="438">
        <f>StockValueR!AM405</f>
        <v>1.8664424945627221E-2</v>
      </c>
      <c r="AN427" s="438">
        <f>StockValueR!AN405</f>
        <v>1.8664424945627221E-2</v>
      </c>
      <c r="AO427" s="438">
        <f>StockValueR!AO405</f>
        <v>1.8664424945627221E-2</v>
      </c>
      <c r="AP427" s="438">
        <f>StockValueR!AP405</f>
        <v>1.8664424945627221E-2</v>
      </c>
      <c r="AQ427" s="438">
        <f>StockValueR!AQ405</f>
        <v>1.8664424945627221E-2</v>
      </c>
      <c r="AR427" s="438">
        <f>StockValueR!AR405</f>
        <v>1.8664424945627221E-2</v>
      </c>
      <c r="AS427" s="438">
        <f>StockValueR!AS405</f>
        <v>1.8664424945627221E-2</v>
      </c>
      <c r="AT427" s="438">
        <f>StockValueR!AT405</f>
        <v>1.8664424945627221E-2</v>
      </c>
      <c r="AU427" s="438">
        <f>StockValueR!AU405</f>
        <v>1.8664424945627221E-2</v>
      </c>
      <c r="AV427" s="438">
        <f>StockValueR!AV405</f>
        <v>1.8664424945627221E-2</v>
      </c>
      <c r="AW427" s="438">
        <f>StockValueR!AW405</f>
        <v>1.8664424945627221E-2</v>
      </c>
      <c r="AX427" s="438">
        <f>StockValueR!AX405</f>
        <v>1.8664424945627221E-2</v>
      </c>
      <c r="AY427" s="438">
        <f>StockValueR!AY405</f>
        <v>1.8664424945627221E-2</v>
      </c>
      <c r="AZ427" s="438">
        <f>StockValueR!AZ405</f>
        <v>1.8664424945627221E-2</v>
      </c>
    </row>
    <row r="428" spans="1:52" x14ac:dyDescent="0.25">
      <c r="A428" s="422"/>
      <c r="B428" s="281"/>
      <c r="C428" s="281"/>
      <c r="D428" s="281"/>
      <c r="E428" s="180" t="str">
        <f>StockValueR!E406</f>
        <v>60 MPH</v>
      </c>
      <c r="F428" s="180"/>
      <c r="G428" s="180"/>
      <c r="I428" s="438">
        <f>StockValueR!I406</f>
        <v>0</v>
      </c>
      <c r="J428" s="438">
        <f>StockValueR!J406</f>
        <v>0</v>
      </c>
      <c r="K428" s="438">
        <f>StockValueR!K406</f>
        <v>1.7956125396056499</v>
      </c>
      <c r="L428" s="438">
        <f>StockValueR!L406</f>
        <v>1.7336845625817066</v>
      </c>
      <c r="M428" s="438">
        <f>StockValueR!M406</f>
        <v>1.6738923883847585</v>
      </c>
      <c r="N428" s="438">
        <f>StockValueR!N406</f>
        <v>1.6161623563862011</v>
      </c>
      <c r="O428" s="438">
        <f>StockValueR!O406</f>
        <v>1.5604233464017712</v>
      </c>
      <c r="P428" s="438">
        <f>StockValueR!P406</f>
        <v>1.506606691075441</v>
      </c>
      <c r="Q428" s="438">
        <f>StockValueR!Q406</f>
        <v>1.4546460912850598</v>
      </c>
      <c r="R428" s="438">
        <f>StockValueR!R406</f>
        <v>1.4044775344655278</v>
      </c>
      <c r="S428" s="438">
        <f>StockValueR!S406</f>
        <v>1.3560392157488812</v>
      </c>
      <c r="T428" s="438">
        <f>StockValueR!T406</f>
        <v>1.3092714618241366</v>
      </c>
      <c r="U428" s="438">
        <f>StockValueR!U406</f>
        <v>1.2641166574230955</v>
      </c>
      <c r="V428" s="438">
        <f>StockValueR!V406</f>
        <v>1.2205191743415427</v>
      </c>
      <c r="W428" s="438">
        <f>StockValueR!W406</f>
        <v>1.1784253029083964</v>
      </c>
      <c r="X428" s="438">
        <f>StockValueR!X406</f>
        <v>1.1377831858183856</v>
      </c>
      <c r="Y428" s="438">
        <f>StockValueR!Y406</f>
        <v>1.0985427542467368</v>
      </c>
      <c r="Z428" s="438">
        <f>StockValueR!Z406</f>
        <v>1.0593269951174147</v>
      </c>
      <c r="AA428" s="438">
        <f>StockValueR!AA406</f>
        <v>1.0201368002603843</v>
      </c>
      <c r="AB428" s="438">
        <f>StockValueR!AB406</f>
        <v>0.98097312949073934</v>
      </c>
      <c r="AC428" s="438">
        <f>StockValueR!AC406</f>
        <v>0.94183701877157833</v>
      </c>
      <c r="AD428" s="438">
        <f>StockValueR!AD406</f>
        <v>0.90272958974956918</v>
      </c>
      <c r="AE428" s="438">
        <f>StockValueR!AE406</f>
        <v>0.86365206096667413</v>
      </c>
      <c r="AF428" s="438">
        <f>StockValueR!AF406</f>
        <v>0.82460576113632766</v>
      </c>
      <c r="AG428" s="438">
        <f>StockValueR!AG406</f>
        <v>0.78559214498635643</v>
      </c>
      <c r="AH428" s="438">
        <f>StockValueR!AH406</f>
        <v>0.74661281232624954</v>
      </c>
      <c r="AI428" s="438">
        <f>StockValueR!AI406</f>
        <v>0.70766953121118192</v>
      </c>
      <c r="AJ428" s="438">
        <f>StockValueR!AJ406</f>
        <v>0.66876426637714126</v>
      </c>
      <c r="AK428" s="438">
        <f>StockValueR!AK406</f>
        <v>0.62989921455377584</v>
      </c>
      <c r="AL428" s="438">
        <f>StockValueR!AL406</f>
        <v>0.5910768488930378</v>
      </c>
      <c r="AM428" s="438">
        <f>StockValueR!AM406</f>
        <v>2.0261418796937301E-2</v>
      </c>
      <c r="AN428" s="438">
        <f>StockValueR!AN406</f>
        <v>2.0261418796937301E-2</v>
      </c>
      <c r="AO428" s="438">
        <f>StockValueR!AO406</f>
        <v>2.0261418796937301E-2</v>
      </c>
      <c r="AP428" s="438">
        <f>StockValueR!AP406</f>
        <v>2.0261418796937301E-2</v>
      </c>
      <c r="AQ428" s="438">
        <f>StockValueR!AQ406</f>
        <v>2.0261418796937301E-2</v>
      </c>
      <c r="AR428" s="438">
        <f>StockValueR!AR406</f>
        <v>2.0261418796937301E-2</v>
      </c>
      <c r="AS428" s="438">
        <f>StockValueR!AS406</f>
        <v>2.0261418796937301E-2</v>
      </c>
      <c r="AT428" s="438">
        <f>StockValueR!AT406</f>
        <v>2.0261418796937301E-2</v>
      </c>
      <c r="AU428" s="438">
        <f>StockValueR!AU406</f>
        <v>2.0261418796937301E-2</v>
      </c>
      <c r="AV428" s="438">
        <f>StockValueR!AV406</f>
        <v>2.0261418796937301E-2</v>
      </c>
      <c r="AW428" s="438">
        <f>StockValueR!AW406</f>
        <v>2.0261418796937301E-2</v>
      </c>
      <c r="AX428" s="438">
        <f>StockValueR!AX406</f>
        <v>2.0261418796937301E-2</v>
      </c>
      <c r="AY428" s="438">
        <f>StockValueR!AY406</f>
        <v>2.0261418796937301E-2</v>
      </c>
      <c r="AZ428" s="438">
        <f>StockValueR!AZ406</f>
        <v>2.0261418796937301E-2</v>
      </c>
    </row>
    <row r="429" spans="1:52" x14ac:dyDescent="0.25">
      <c r="A429" s="422"/>
      <c r="B429" s="281"/>
      <c r="C429" s="281"/>
      <c r="D429" s="281"/>
      <c r="E429" s="180" t="str">
        <f>StockValueR!E407</f>
        <v>61 MPH</v>
      </c>
      <c r="F429" s="180"/>
      <c r="G429" s="180"/>
      <c r="I429" s="438">
        <f>StockValueR!I407</f>
        <v>0</v>
      </c>
      <c r="J429" s="438">
        <f>StockValueR!J407</f>
        <v>0</v>
      </c>
      <c r="K429" s="438">
        <f>StockValueR!K407</f>
        <v>1.7435747488198745</v>
      </c>
      <c r="L429" s="438">
        <f>StockValueR!L407</f>
        <v>1.6834414769681649</v>
      </c>
      <c r="M429" s="438">
        <f>StockValueR!M407</f>
        <v>1.6253821112601634</v>
      </c>
      <c r="N429" s="438">
        <f>StockValueR!N407</f>
        <v>1.5693251257908181</v>
      </c>
      <c r="O429" s="438">
        <f>StockValueR!O407</f>
        <v>1.515201461476013</v>
      </c>
      <c r="P429" s="438">
        <f>StockValueR!P407</f>
        <v>1.4629444409756218</v>
      </c>
      <c r="Q429" s="438">
        <f>StockValueR!Q407</f>
        <v>1.4124896865507388</v>
      </c>
      <c r="R429" s="438">
        <f>StockValueR!R407</f>
        <v>1.3637750407538889</v>
      </c>
      <c r="S429" s="438">
        <f>StockValueR!S407</f>
        <v>1.3167404898545161</v>
      </c>
      <c r="T429" s="438">
        <f>StockValueR!T407</f>
        <v>1.2713280899054076</v>
      </c>
      <c r="U429" s="438">
        <f>StockValueR!U407</f>
        <v>1.227481895358979</v>
      </c>
      <c r="V429" s="438">
        <f>StockValueR!V407</f>
        <v>1.1851478901454759</v>
      </c>
      <c r="W429" s="438">
        <f>StockValueR!W407</f>
        <v>1.1442739211281829</v>
      </c>
      <c r="X429" s="438">
        <f>StockValueR!X407</f>
        <v>1.1048096338536653</v>
      </c>
      <c r="Y429" s="438">
        <f>StockValueR!Y407</f>
        <v>1.0667064105178854</v>
      </c>
      <c r="Z429" s="438">
        <f>StockValueR!Z407</f>
        <v>1.0286271446041459</v>
      </c>
      <c r="AA429" s="438">
        <f>StockValueR!AA407</f>
        <v>0.99057270209671322</v>
      </c>
      <c r="AB429" s="438">
        <f>StockValueR!AB407</f>
        <v>0.95254401499473706</v>
      </c>
      <c r="AC429" s="438">
        <f>StockValueR!AC407</f>
        <v>0.91454208923856362</v>
      </c>
      <c r="AD429" s="438">
        <f>StockValueR!AD407</f>
        <v>0.87656801396895356</v>
      </c>
      <c r="AE429" s="438">
        <f>StockValueR!AE407</f>
        <v>0.8386229724138855</v>
      </c>
      <c r="AF429" s="438">
        <f>StockValueR!AF407</f>
        <v>0.80070825477998353</v>
      </c>
      <c r="AG429" s="438">
        <f>StockValueR!AG407</f>
        <v>0.7628252736363007</v>
      </c>
      <c r="AH429" s="438">
        <f>StockValueR!AH407</f>
        <v>0.72497558242901039</v>
      </c>
      <c r="AI429" s="438">
        <f>StockValueR!AI407</f>
        <v>0.6871608979741235</v>
      </c>
      <c r="AJ429" s="438">
        <f>StockValueR!AJ407</f>
        <v>0.64938312806855092</v>
      </c>
      <c r="AK429" s="438">
        <f>StockValueR!AK407</f>
        <v>0.61164440577956647</v>
      </c>
      <c r="AL429" s="438">
        <f>StockValueR!AL407</f>
        <v>0.57394713258588481</v>
      </c>
      <c r="AM429" s="438">
        <f>StockValueR!AM407</f>
        <v>1.9674232280290697E-2</v>
      </c>
      <c r="AN429" s="438">
        <f>StockValueR!AN407</f>
        <v>1.9674232280290697E-2</v>
      </c>
      <c r="AO429" s="438">
        <f>StockValueR!AO407</f>
        <v>1.9674232280290697E-2</v>
      </c>
      <c r="AP429" s="438">
        <f>StockValueR!AP407</f>
        <v>1.9674232280290697E-2</v>
      </c>
      <c r="AQ429" s="438">
        <f>StockValueR!AQ407</f>
        <v>1.9674232280290697E-2</v>
      </c>
      <c r="AR429" s="438">
        <f>StockValueR!AR407</f>
        <v>1.9674232280290697E-2</v>
      </c>
      <c r="AS429" s="438">
        <f>StockValueR!AS407</f>
        <v>1.9674232280290697E-2</v>
      </c>
      <c r="AT429" s="438">
        <f>StockValueR!AT407</f>
        <v>1.9674232280290697E-2</v>
      </c>
      <c r="AU429" s="438">
        <f>StockValueR!AU407</f>
        <v>1.9674232280290697E-2</v>
      </c>
      <c r="AV429" s="438">
        <f>StockValueR!AV407</f>
        <v>1.9674232280290697E-2</v>
      </c>
      <c r="AW429" s="438">
        <f>StockValueR!AW407</f>
        <v>1.9674232280290697E-2</v>
      </c>
      <c r="AX429" s="438">
        <f>StockValueR!AX407</f>
        <v>1.9674232280290697E-2</v>
      </c>
      <c r="AY429" s="438">
        <f>StockValueR!AY407</f>
        <v>1.9674232280290697E-2</v>
      </c>
      <c r="AZ429" s="438">
        <f>StockValueR!AZ407</f>
        <v>1.9674232280290697E-2</v>
      </c>
    </row>
    <row r="430" spans="1:52" x14ac:dyDescent="0.25">
      <c r="A430" s="422"/>
      <c r="B430" s="281"/>
      <c r="C430" s="281"/>
      <c r="D430" s="281"/>
      <c r="E430" s="180" t="str">
        <f>StockValueR!E408</f>
        <v>62 MPH</v>
      </c>
      <c r="F430" s="180"/>
      <c r="G430" s="180"/>
      <c r="I430" s="438">
        <f>StockValueR!I408</f>
        <v>0</v>
      </c>
      <c r="J430" s="438">
        <f>StockValueR!J408</f>
        <v>0</v>
      </c>
      <c r="K430" s="438">
        <f>StockValueR!K408</f>
        <v>1.6930450404350266</v>
      </c>
      <c r="L430" s="438">
        <f>StockValueR!L408</f>
        <v>1.6346544622607464</v>
      </c>
      <c r="M430" s="438">
        <f>StockValueR!M408</f>
        <v>1.5782776873451501</v>
      </c>
      <c r="N430" s="438">
        <f>StockValueR!N408</f>
        <v>1.5238452626413335</v>
      </c>
      <c r="O430" s="438">
        <f>StockValueR!O408</f>
        <v>1.4712901304335675</v>
      </c>
      <c r="P430" s="438">
        <f>StockValueR!P408</f>
        <v>1.4205475457259251</v>
      </c>
      <c r="Q430" s="438">
        <f>StockValueR!Q408</f>
        <v>1.3715549964800537</v>
      </c>
      <c r="R430" s="438">
        <f>StockValueR!R408</f>
        <v>1.3242521266038245</v>
      </c>
      <c r="S430" s="438">
        <f>StockValueR!S408</f>
        <v>1.2785806615959894</v>
      </c>
      <c r="T430" s="438">
        <f>StockValueR!T408</f>
        <v>1.2344843367552394</v>
      </c>
      <c r="U430" s="438">
        <f>StockValueR!U408</f>
        <v>1.1919088278652279</v>
      </c>
      <c r="V430" s="438">
        <f>StockValueR!V408</f>
        <v>1.1508016842701607</v>
      </c>
      <c r="W430" s="438">
        <f>StockValueR!W408</f>
        <v>1.1111122642585085</v>
      </c>
      <c r="X430" s="438">
        <f>StockValueR!X408</f>
        <v>1.0727916726752407</v>
      </c>
      <c r="Y430" s="438">
        <f>StockValueR!Y408</f>
        <v>1.0357927006857153</v>
      </c>
      <c r="Z430" s="438">
        <f>StockValueR!Z408</f>
        <v>0.99881699181960604</v>
      </c>
      <c r="AA430" s="438">
        <f>StockValueR!AA408</f>
        <v>0.9618653869645023</v>
      </c>
      <c r="AB430" s="438">
        <f>StockValueR!AB408</f>
        <v>0.92493879110973076</v>
      </c>
      <c r="AC430" s="438">
        <f>StockValueR!AC408</f>
        <v>0.88803818104296028</v>
      </c>
      <c r="AD430" s="438">
        <f>StockValueR!AD408</f>
        <v>0.85116461434108237</v>
      </c>
      <c r="AE430" s="438">
        <f>StockValueR!AE408</f>
        <v>0.81431923994150979</v>
      </c>
      <c r="AF430" s="438">
        <f>StockValueR!AF408</f>
        <v>0.77750331066000367</v>
      </c>
      <c r="AG430" s="438">
        <f>StockValueR!AG408</f>
        <v>0.74071819812862705</v>
      </c>
      <c r="AH430" s="438">
        <f>StockValueR!AH408</f>
        <v>0.70396541077387043</v>
      </c>
      <c r="AI430" s="438">
        <f>StockValueR!AI408</f>
        <v>0.66724661565751853</v>
      </c>
      <c r="AJ430" s="438">
        <f>StockValueR!AJ408</f>
        <v>0.63056366528752961</v>
      </c>
      <c r="AK430" s="438">
        <f>StockValueR!AK408</f>
        <v>0.59391863091377206</v>
      </c>
      <c r="AL430" s="438">
        <f>StockValueR!AL408</f>
        <v>0.55731384441885112</v>
      </c>
      <c r="AM430" s="438">
        <f>StockValueR!AM408</f>
        <v>1.9104062736087491E-2</v>
      </c>
      <c r="AN430" s="438">
        <f>StockValueR!AN408</f>
        <v>1.9104062736087491E-2</v>
      </c>
      <c r="AO430" s="438">
        <f>StockValueR!AO408</f>
        <v>1.9104062736087491E-2</v>
      </c>
      <c r="AP430" s="438">
        <f>StockValueR!AP408</f>
        <v>1.9104062736087491E-2</v>
      </c>
      <c r="AQ430" s="438">
        <f>StockValueR!AQ408</f>
        <v>1.9104062736087491E-2</v>
      </c>
      <c r="AR430" s="438">
        <f>StockValueR!AR408</f>
        <v>1.9104062736087491E-2</v>
      </c>
      <c r="AS430" s="438">
        <f>StockValueR!AS408</f>
        <v>1.9104062736087491E-2</v>
      </c>
      <c r="AT430" s="438">
        <f>StockValueR!AT408</f>
        <v>1.9104062736087491E-2</v>
      </c>
      <c r="AU430" s="438">
        <f>StockValueR!AU408</f>
        <v>1.9104062736087491E-2</v>
      </c>
      <c r="AV430" s="438">
        <f>StockValueR!AV408</f>
        <v>1.9104062736087491E-2</v>
      </c>
      <c r="AW430" s="438">
        <f>StockValueR!AW408</f>
        <v>1.9104062736087491E-2</v>
      </c>
      <c r="AX430" s="438">
        <f>StockValueR!AX408</f>
        <v>1.9104062736087491E-2</v>
      </c>
      <c r="AY430" s="438">
        <f>StockValueR!AY408</f>
        <v>1.9104062736087491E-2</v>
      </c>
      <c r="AZ430" s="438">
        <f>StockValueR!AZ408</f>
        <v>1.9104062736087491E-2</v>
      </c>
    </row>
    <row r="431" spans="1:52" x14ac:dyDescent="0.25">
      <c r="A431" s="422"/>
      <c r="B431" s="281"/>
      <c r="C431" s="281"/>
      <c r="D431" s="281"/>
      <c r="E431" s="180" t="str">
        <f>StockValueR!E409</f>
        <v>63 MPH</v>
      </c>
      <c r="F431" s="180"/>
      <c r="G431" s="180"/>
      <c r="I431" s="438">
        <f>StockValueR!I409</f>
        <v>0</v>
      </c>
      <c r="J431" s="438">
        <f>StockValueR!J409</f>
        <v>0</v>
      </c>
      <c r="K431" s="438">
        <f>StockValueR!K409</f>
        <v>1.6439797094341628</v>
      </c>
      <c r="L431" s="438">
        <f>StockValueR!L409</f>
        <v>1.5872813207628369</v>
      </c>
      <c r="M431" s="438">
        <f>StockValueR!M409</f>
        <v>1.5325383742782221</v>
      </c>
      <c r="N431" s="438">
        <f>StockValueR!N409</f>
        <v>1.4796834297190484</v>
      </c>
      <c r="O431" s="438">
        <f>StockValueR!O409</f>
        <v>1.4286513727372703</v>
      </c>
      <c r="P431" s="438">
        <f>StockValueR!P409</f>
        <v>1.3793793346808145</v>
      </c>
      <c r="Q431" s="438">
        <f>StockValueR!Q409</f>
        <v>1.3318066151429035</v>
      </c>
      <c r="R431" s="438">
        <f>StockValueR!R409</f>
        <v>1.2858746071825344</v>
      </c>
      <c r="S431" s="438">
        <f>StockValueR!S409</f>
        <v>1.2415267251239916</v>
      </c>
      <c r="T431" s="438">
        <f>StockValueR!T409</f>
        <v>1.1987083348464456</v>
      </c>
      <c r="U431" s="438">
        <f>StockValueR!U409</f>
        <v>1.1573666864777594</v>
      </c>
      <c r="V431" s="438">
        <f>StockValueR!V409</f>
        <v>1.1174508494095841</v>
      </c>
      <c r="W431" s="438">
        <f>StockValueR!W409</f>
        <v>1.0789116495536837</v>
      </c>
      <c r="X431" s="438">
        <f>StockValueR!X409</f>
        <v>1.0417016087622004</v>
      </c>
      <c r="Y431" s="438">
        <f>StockValueR!Y409</f>
        <v>1.0057748863372178</v>
      </c>
      <c r="Z431" s="438">
        <f>StockValueR!Z409</f>
        <v>0.96987075285816438</v>
      </c>
      <c r="AA431" s="438">
        <f>StockValueR!AA409</f>
        <v>0.93399002484326743</v>
      </c>
      <c r="AB431" s="438">
        <f>StockValueR!AB409</f>
        <v>0.89813358105478935</v>
      </c>
      <c r="AC431" s="438">
        <f>StockValueR!AC409</f>
        <v>0.86230236997258147</v>
      </c>
      <c r="AD431" s="438">
        <f>StockValueR!AD409</f>
        <v>0.82649741852440362</v>
      </c>
      <c r="AE431" s="438">
        <f>StockValueR!AE409</f>
        <v>0.79071984235086124</v>
      </c>
      <c r="AF431" s="438">
        <f>StockValueR!AF409</f>
        <v>0.75497085796045926</v>
      </c>
      <c r="AG431" s="438">
        <f>StockValueR!AG409</f>
        <v>0.71925179723464616</v>
      </c>
      <c r="AH431" s="438">
        <f>StockValueR!AH409</f>
        <v>0.68356412488492335</v>
      </c>
      <c r="AI431" s="438">
        <f>StockValueR!AI409</f>
        <v>0.64790945966075308</v>
      </c>
      <c r="AJ431" s="438">
        <f>StockValueR!AJ409</f>
        <v>0.61228960038344371</v>
      </c>
      <c r="AK431" s="438">
        <f>StockValueR!AK409</f>
        <v>0.57670655827695883</v>
      </c>
      <c r="AL431" s="438">
        <f>StockValueR!AL409</f>
        <v>0.54116259764472596</v>
      </c>
      <c r="AM431" s="438">
        <f>StockValueR!AM409</f>
        <v>1.8550417003563715E-2</v>
      </c>
      <c r="AN431" s="438">
        <f>StockValueR!AN409</f>
        <v>1.8550417003563715E-2</v>
      </c>
      <c r="AO431" s="438">
        <f>StockValueR!AO409</f>
        <v>1.8550417003563715E-2</v>
      </c>
      <c r="AP431" s="438">
        <f>StockValueR!AP409</f>
        <v>1.8550417003563715E-2</v>
      </c>
      <c r="AQ431" s="438">
        <f>StockValueR!AQ409</f>
        <v>1.8550417003563715E-2</v>
      </c>
      <c r="AR431" s="438">
        <f>StockValueR!AR409</f>
        <v>1.8550417003563715E-2</v>
      </c>
      <c r="AS431" s="438">
        <f>StockValueR!AS409</f>
        <v>1.8550417003563715E-2</v>
      </c>
      <c r="AT431" s="438">
        <f>StockValueR!AT409</f>
        <v>1.8550417003563715E-2</v>
      </c>
      <c r="AU431" s="438">
        <f>StockValueR!AU409</f>
        <v>1.8550417003563715E-2</v>
      </c>
      <c r="AV431" s="438">
        <f>StockValueR!AV409</f>
        <v>1.8550417003563715E-2</v>
      </c>
      <c r="AW431" s="438">
        <f>StockValueR!AW409</f>
        <v>1.8550417003563715E-2</v>
      </c>
      <c r="AX431" s="438">
        <f>StockValueR!AX409</f>
        <v>1.8550417003563715E-2</v>
      </c>
      <c r="AY431" s="438">
        <f>StockValueR!AY409</f>
        <v>1.8550417003563715E-2</v>
      </c>
      <c r="AZ431" s="438">
        <f>StockValueR!AZ409</f>
        <v>1.8550417003563715E-2</v>
      </c>
    </row>
    <row r="432" spans="1:52" x14ac:dyDescent="0.25">
      <c r="A432" s="422"/>
      <c r="B432" s="281"/>
      <c r="C432" s="281"/>
      <c r="D432" s="281"/>
      <c r="E432" s="180" t="str">
        <f>StockValueR!E410</f>
        <v>64 MPH</v>
      </c>
      <c r="F432" s="180"/>
      <c r="G432" s="180"/>
      <c r="I432" s="438">
        <f>StockValueR!I410</f>
        <v>0</v>
      </c>
      <c r="J432" s="438">
        <f>StockValueR!J410</f>
        <v>0</v>
      </c>
      <c r="K432" s="438">
        <f>StockValueR!K410</f>
        <v>1.5963363173945957</v>
      </c>
      <c r="L432" s="438">
        <f>StockValueR!L410</f>
        <v>1.5412810776891468</v>
      </c>
      <c r="M432" s="438">
        <f>StockValueR!M410</f>
        <v>1.4881246104328343</v>
      </c>
      <c r="N432" s="438">
        <f>StockValueR!N410</f>
        <v>1.4368014298184413</v>
      </c>
      <c r="O432" s="438">
        <f>StockValueR!O410</f>
        <v>1.3872483085457936</v>
      </c>
      <c r="P432" s="438">
        <f>StockValueR!P410</f>
        <v>1.3394041999292459</v>
      </c>
      <c r="Q432" s="438">
        <f>StockValueR!Q410</f>
        <v>1.2932101626915642</v>
      </c>
      <c r="R432" s="438">
        <f>StockValueR!R410</f>
        <v>1.2486092883515569</v>
      </c>
      <c r="S432" s="438">
        <f>StockValueR!S410</f>
        <v>1.2055466311159937</v>
      </c>
      <c r="T432" s="438">
        <f>StockValueR!T410</f>
        <v>1.163969140189449</v>
      </c>
      <c r="U432" s="438">
        <f>StockValueR!U410</f>
        <v>1.123825594418677</v>
      </c>
      <c r="V432" s="438">
        <f>StockValueR!V410</f>
        <v>1.0850665391910033</v>
      </c>
      <c r="W432" s="438">
        <f>StockValueR!W410</f>
        <v>1.0476442255089948</v>
      </c>
      <c r="X432" s="438">
        <f>StockValueR!X410</f>
        <v>1.0115125511663574</v>
      </c>
      <c r="Y432" s="438">
        <f>StockValueR!Y410</f>
        <v>0.97662700395258173</v>
      </c>
      <c r="Z432" s="438">
        <f>StockValueR!Z410</f>
        <v>0.94176339104526463</v>
      </c>
      <c r="AA432" s="438">
        <f>StockValueR!AA410</f>
        <v>0.90692250529950813</v>
      </c>
      <c r="AB432" s="438">
        <f>StockValueR!AB410</f>
        <v>0.87210520001058445</v>
      </c>
      <c r="AC432" s="438">
        <f>StockValueR!AC410</f>
        <v>0.83731239617090247</v>
      </c>
      <c r="AD432" s="438">
        <f>StockValueR!AD410</f>
        <v>0.80254509094731841</v>
      </c>
      <c r="AE432" s="438">
        <f>StockValueR!AE410</f>
        <v>0.76780436764858939</v>
      </c>
      <c r="AF432" s="438">
        <f>StockValueR!AF410</f>
        <v>0.73309140752816726</v>
      </c>
      <c r="AG432" s="438">
        <f>StockValueR!AG410</f>
        <v>0.69840750386887951</v>
      </c>
      <c r="AH432" s="438">
        <f>StockValueR!AH410</f>
        <v>0.66375407893412186</v>
      </c>
      <c r="AI432" s="438">
        <f>StockValueR!AI410</f>
        <v>0.62913270456115034</v>
      </c>
      <c r="AJ432" s="438">
        <f>StockValueR!AJ410</f>
        <v>0.5945451274404906</v>
      </c>
      <c r="AK432" s="438">
        <f>StockValueR!AK410</f>
        <v>0.5599933005097838</v>
      </c>
      <c r="AL432" s="438">
        <f>StockValueR!AL410</f>
        <v>0.52547942245175938</v>
      </c>
      <c r="AM432" s="438">
        <f>StockValueR!AM410</f>
        <v>1.8012816214012344E-2</v>
      </c>
      <c r="AN432" s="438">
        <f>StockValueR!AN410</f>
        <v>1.8012816214012344E-2</v>
      </c>
      <c r="AO432" s="438">
        <f>StockValueR!AO410</f>
        <v>1.8012816214012344E-2</v>
      </c>
      <c r="AP432" s="438">
        <f>StockValueR!AP410</f>
        <v>1.8012816214012344E-2</v>
      </c>
      <c r="AQ432" s="438">
        <f>StockValueR!AQ410</f>
        <v>1.8012816214012344E-2</v>
      </c>
      <c r="AR432" s="438">
        <f>StockValueR!AR410</f>
        <v>1.8012816214012344E-2</v>
      </c>
      <c r="AS432" s="438">
        <f>StockValueR!AS410</f>
        <v>1.8012816214012344E-2</v>
      </c>
      <c r="AT432" s="438">
        <f>StockValueR!AT410</f>
        <v>1.8012816214012344E-2</v>
      </c>
      <c r="AU432" s="438">
        <f>StockValueR!AU410</f>
        <v>1.8012816214012344E-2</v>
      </c>
      <c r="AV432" s="438">
        <f>StockValueR!AV410</f>
        <v>1.8012816214012344E-2</v>
      </c>
      <c r="AW432" s="438">
        <f>StockValueR!AW410</f>
        <v>1.8012816214012344E-2</v>
      </c>
      <c r="AX432" s="438">
        <f>StockValueR!AX410</f>
        <v>1.8012816214012344E-2</v>
      </c>
      <c r="AY432" s="438">
        <f>StockValueR!AY410</f>
        <v>1.8012816214012344E-2</v>
      </c>
      <c r="AZ432" s="438">
        <f>StockValueR!AZ410</f>
        <v>1.8012816214012344E-2</v>
      </c>
    </row>
    <row r="433" spans="1:52" x14ac:dyDescent="0.25">
      <c r="A433" s="422"/>
      <c r="B433" s="281"/>
      <c r="C433" s="281"/>
      <c r="D433" s="281"/>
      <c r="E433" s="180" t="str">
        <f>StockValueR!E411</f>
        <v>65 MPH</v>
      </c>
      <c r="F433" s="180"/>
      <c r="G433" s="180"/>
      <c r="I433" s="438">
        <f>StockValueR!I411</f>
        <v>0</v>
      </c>
      <c r="J433" s="438">
        <f>StockValueR!J411</f>
        <v>0</v>
      </c>
      <c r="K433" s="438">
        <f>StockValueR!K411</f>
        <v>1.8527420886545301</v>
      </c>
      <c r="L433" s="438">
        <f>StockValueR!L411</f>
        <v>1.7888437993706465</v>
      </c>
      <c r="M433" s="438">
        <f>StockValueR!M411</f>
        <v>1.7271492660214987</v>
      </c>
      <c r="N433" s="438">
        <f>StockValueR!N411</f>
        <v>1.6675824843779543</v>
      </c>
      <c r="O433" s="438">
        <f>StockValueR!O411</f>
        <v>1.6100700714824818</v>
      </c>
      <c r="P433" s="438">
        <f>StockValueR!P411</f>
        <v>1.554541175245433</v>
      </c>
      <c r="Q433" s="438">
        <f>StockValueR!Q411</f>
        <v>1.500927387159215</v>
      </c>
      <c r="R433" s="438">
        <f>StockValueR!R411</f>
        <v>1.4491626580228187</v>
      </c>
      <c r="S433" s="438">
        <f>StockValueR!S411</f>
        <v>1.3991832165728815</v>
      </c>
      <c r="T433" s="438">
        <f>StockValueR!T411</f>
        <v>1.3509274909210423</v>
      </c>
      <c r="U433" s="438">
        <f>StockValueR!U411</f>
        <v>1.3043360327008044</v>
      </c>
      <c r="V433" s="438">
        <f>StockValueR!V411</f>
        <v>1.2593514438304592</v>
      </c>
      <c r="W433" s="438">
        <f>StockValueR!W411</f>
        <v>1.215918305801845</v>
      </c>
      <c r="X433" s="438">
        <f>StockValueR!X411</f>
        <v>1.173983111407833</v>
      </c>
      <c r="Y433" s="438">
        <f>StockValueR!Y411</f>
        <v>1.1334941988244265</v>
      </c>
      <c r="Z433" s="438">
        <f>StockValueR!Z411</f>
        <v>1.0930307436664501</v>
      </c>
      <c r="AA433" s="438">
        <f>StockValueR!AA411</f>
        <v>1.0525936661385005</v>
      </c>
      <c r="AB433" s="438">
        <f>StockValueR!AB411</f>
        <v>1.0121839565933299</v>
      </c>
      <c r="AC433" s="438">
        <f>StockValueR!AC411</f>
        <v>0.97180268395443559</v>
      </c>
      <c r="AD433" s="438">
        <f>StockValueR!AD411</f>
        <v>0.93145100555500837</v>
      </c>
      <c r="AE433" s="438">
        <f>StockValueR!AE411</f>
        <v>0.89113017870637257</v>
      </c>
      <c r="AF433" s="438">
        <f>StockValueR!AF411</f>
        <v>0.85084157439656138</v>
      </c>
      <c r="AG433" s="438">
        <f>StockValueR!AG411</f>
        <v>0.81058669363729785</v>
      </c>
      <c r="AH433" s="438">
        <f>StockValueR!AH411</f>
        <v>0.77036718713791308</v>
      </c>
      <c r="AI433" s="438">
        <f>StockValueR!AI411</f>
        <v>0.73018487920636077</v>
      </c>
      <c r="AJ433" s="438">
        <f>StockValueR!AJ411</f>
        <v>0.69004179708904134</v>
      </c>
      <c r="AK433" s="438">
        <f>StockValueR!AK411</f>
        <v>0.64994020740717007</v>
      </c>
      <c r="AL433" s="438">
        <f>StockValueR!AL411</f>
        <v>0.60988266199897057</v>
      </c>
      <c r="AM433" s="438">
        <f>StockValueR!AM411</f>
        <v>2.0289298606268501E-2</v>
      </c>
      <c r="AN433" s="438">
        <f>StockValueR!AN411</f>
        <v>2.0289298606268501E-2</v>
      </c>
      <c r="AO433" s="438">
        <f>StockValueR!AO411</f>
        <v>2.0289298606268501E-2</v>
      </c>
      <c r="AP433" s="438">
        <f>StockValueR!AP411</f>
        <v>2.0289298606268501E-2</v>
      </c>
      <c r="AQ433" s="438">
        <f>StockValueR!AQ411</f>
        <v>2.0289298606268501E-2</v>
      </c>
      <c r="AR433" s="438">
        <f>StockValueR!AR411</f>
        <v>2.0289298606268501E-2</v>
      </c>
      <c r="AS433" s="438">
        <f>StockValueR!AS411</f>
        <v>2.0289298606268501E-2</v>
      </c>
      <c r="AT433" s="438">
        <f>StockValueR!AT411</f>
        <v>2.0289298606268501E-2</v>
      </c>
      <c r="AU433" s="438">
        <f>StockValueR!AU411</f>
        <v>2.0289298606268501E-2</v>
      </c>
      <c r="AV433" s="438">
        <f>StockValueR!AV411</f>
        <v>2.0289298606268501E-2</v>
      </c>
      <c r="AW433" s="438">
        <f>StockValueR!AW411</f>
        <v>2.0289298606268501E-2</v>
      </c>
      <c r="AX433" s="438">
        <f>StockValueR!AX411</f>
        <v>2.0289298606268501E-2</v>
      </c>
      <c r="AY433" s="438">
        <f>StockValueR!AY411</f>
        <v>2.0289298606268501E-2</v>
      </c>
      <c r="AZ433" s="438">
        <f>StockValueR!AZ411</f>
        <v>2.0289298606268501E-2</v>
      </c>
    </row>
    <row r="434" spans="1:52" x14ac:dyDescent="0.25">
      <c r="A434" s="422"/>
      <c r="B434" s="281"/>
      <c r="C434" s="281"/>
      <c r="D434" s="281"/>
      <c r="E434" s="180" t="str">
        <f>StockValueR!E412</f>
        <v>66 MPH</v>
      </c>
      <c r="F434" s="180"/>
      <c r="G434" s="180"/>
      <c r="I434" s="438">
        <f>StockValueR!I412</f>
        <v>0</v>
      </c>
      <c r="J434" s="438">
        <f>StockValueR!J412</f>
        <v>0</v>
      </c>
      <c r="K434" s="438">
        <f>StockValueR!K412</f>
        <v>1.7990486536495711</v>
      </c>
      <c r="L434" s="438">
        <f>StockValueR!L412</f>
        <v>1.7370021702179981</v>
      </c>
      <c r="M434" s="438">
        <f>StockValueR!M412</f>
        <v>1.6770955767212608</v>
      </c>
      <c r="N434" s="438">
        <f>StockValueR!N412</f>
        <v>1.6192550715725496</v>
      </c>
      <c r="O434" s="438">
        <f>StockValueR!O412</f>
        <v>1.5634093984908326</v>
      </c>
      <c r="P434" s="438">
        <f>StockValueR!P412</f>
        <v>1.509489758717087</v>
      </c>
      <c r="Q434" s="438">
        <f>StockValueR!Q412</f>
        <v>1.457429726258058</v>
      </c>
      <c r="R434" s="438">
        <f>StockValueR!R412</f>
        <v>1.4071651660531361</v>
      </c>
      <c r="S434" s="438">
        <f>StockValueR!S412</f>
        <v>1.3586341549635332</v>
      </c>
      <c r="T434" s="438">
        <f>StockValueR!T412</f>
        <v>1.3117769054864246</v>
      </c>
      <c r="U434" s="438">
        <f>StockValueR!U412</f>
        <v>1.2665356921000759</v>
      </c>
      <c r="V434" s="438">
        <f>StockValueR!V412</f>
        <v>1.2228547801492142</v>
      </c>
      <c r="W434" s="438">
        <f>StockValueR!W412</f>
        <v>1.1806803571830371</v>
      </c>
      <c r="X434" s="438">
        <f>StockValueR!X412</f>
        <v>1.1399604666612713</v>
      </c>
      <c r="Y434" s="438">
        <f>StockValueR!Y412</f>
        <v>1.1006449439466064</v>
      </c>
      <c r="Z434" s="438">
        <f>StockValueR!Z412</f>
        <v>1.0613541408878646</v>
      </c>
      <c r="AA434" s="438">
        <f>StockValueR!AA412</f>
        <v>1.0220889510216318</v>
      </c>
      <c r="AB434" s="438">
        <f>StockValueR!AB412</f>
        <v>0.98285033599971916</v>
      </c>
      <c r="AC434" s="438">
        <f>StockValueR!AC412</f>
        <v>0.94363933376766185</v>
      </c>
      <c r="AD434" s="438">
        <f>StockValueR!AD412</f>
        <v>0.90445706811852955</v>
      </c>
      <c r="AE434" s="438">
        <f>StockValueR!AE412</f>
        <v>0.86530475992610656</v>
      </c>
      <c r="AF434" s="438">
        <f>StockValueR!AF412</f>
        <v>0.82618374044647558</v>
      </c>
      <c r="AG434" s="438">
        <f>StockValueR!AG412</f>
        <v>0.78709546719125456</v>
      </c>
      <c r="AH434" s="438">
        <f>StockValueR!AH412</f>
        <v>0.74804154303135484</v>
      </c>
      <c r="AI434" s="438">
        <f>StockValueR!AI412</f>
        <v>0.70902373940533092</v>
      </c>
      <c r="AJ434" s="438">
        <f>StockValueR!AJ412</f>
        <v>0.67004402480892233</v>
      </c>
      <c r="AK434" s="438">
        <f>StockValueR!AK412</f>
        <v>0.63110460017547543</v>
      </c>
      <c r="AL434" s="438">
        <f>StockValueR!AL412</f>
        <v>0.59220794338960714</v>
      </c>
      <c r="AM434" s="438">
        <f>StockValueR!AM412</f>
        <v>1.9701304118161952E-2</v>
      </c>
      <c r="AN434" s="438">
        <f>StockValueR!AN412</f>
        <v>1.9701304118161952E-2</v>
      </c>
      <c r="AO434" s="438">
        <f>StockValueR!AO412</f>
        <v>1.9701304118161952E-2</v>
      </c>
      <c r="AP434" s="438">
        <f>StockValueR!AP412</f>
        <v>1.9701304118161952E-2</v>
      </c>
      <c r="AQ434" s="438">
        <f>StockValueR!AQ412</f>
        <v>1.9701304118161952E-2</v>
      </c>
      <c r="AR434" s="438">
        <f>StockValueR!AR412</f>
        <v>1.9701304118161952E-2</v>
      </c>
      <c r="AS434" s="438">
        <f>StockValueR!AS412</f>
        <v>1.9701304118161952E-2</v>
      </c>
      <c r="AT434" s="438">
        <f>StockValueR!AT412</f>
        <v>1.9701304118161952E-2</v>
      </c>
      <c r="AU434" s="438">
        <f>StockValueR!AU412</f>
        <v>1.9701304118161952E-2</v>
      </c>
      <c r="AV434" s="438">
        <f>StockValueR!AV412</f>
        <v>1.9701304118161952E-2</v>
      </c>
      <c r="AW434" s="438">
        <f>StockValueR!AW412</f>
        <v>1.9701304118161952E-2</v>
      </c>
      <c r="AX434" s="438">
        <f>StockValueR!AX412</f>
        <v>1.9701304118161952E-2</v>
      </c>
      <c r="AY434" s="438">
        <f>StockValueR!AY412</f>
        <v>1.9701304118161952E-2</v>
      </c>
      <c r="AZ434" s="438">
        <f>StockValueR!AZ412</f>
        <v>1.9701304118161952E-2</v>
      </c>
    </row>
    <row r="435" spans="1:52" x14ac:dyDescent="0.25">
      <c r="A435" s="422"/>
      <c r="B435" s="281"/>
      <c r="C435" s="281"/>
      <c r="D435" s="281"/>
      <c r="E435" s="180" t="str">
        <f>StockValueR!E413</f>
        <v>67 MPH</v>
      </c>
      <c r="F435" s="180"/>
      <c r="G435" s="180"/>
      <c r="I435" s="438">
        <f>StockValueR!I413</f>
        <v>0</v>
      </c>
      <c r="J435" s="438">
        <f>StockValueR!J413</f>
        <v>0</v>
      </c>
      <c r="K435" s="438">
        <f>StockValueR!K413</f>
        <v>1.736666544255429</v>
      </c>
      <c r="L435" s="438">
        <f>StockValueR!L413</f>
        <v>1.6767715259935712</v>
      </c>
      <c r="M435" s="438">
        <f>StockValueR!M413</f>
        <v>1.6189421968672904</v>
      </c>
      <c r="N435" s="438">
        <f>StockValueR!N413</f>
        <v>1.5631073143637921</v>
      </c>
      <c r="O435" s="438">
        <f>StockValueR!O413</f>
        <v>1.5091980930174442</v>
      </c>
      <c r="P435" s="438">
        <f>StockValueR!P413</f>
        <v>1.457148119669915</v>
      </c>
      <c r="Q435" s="438">
        <f>StockValueR!Q413</f>
        <v>1.4068932716528597</v>
      </c>
      <c r="R435" s="438">
        <f>StockValueR!R413</f>
        <v>1.3583716377923649</v>
      </c>
      <c r="S435" s="438">
        <f>StockValueR!S413</f>
        <v>1.3115234421378301</v>
      </c>
      <c r="T435" s="438">
        <f>StockValueR!T413</f>
        <v>1.2662909703213254</v>
      </c>
      <c r="U435" s="438">
        <f>StockValueR!U413</f>
        <v>1.2226184984567059</v>
      </c>
      <c r="V435" s="438">
        <f>StockValueR!V413</f>
        <v>1.1804522244908853</v>
      </c>
      <c r="W435" s="438">
        <f>StockValueR!W413</f>
        <v>1.1397402019227039</v>
      </c>
      <c r="X435" s="438">
        <f>StockValueR!X413</f>
        <v>1.1004322758077334</v>
      </c>
      <c r="Y435" s="438">
        <f>StockValueR!Y413</f>
        <v>1.0624800209701761</v>
      </c>
      <c r="Z435" s="438">
        <f>StockValueR!Z413</f>
        <v>1.0245516286331353</v>
      </c>
      <c r="AA435" s="438">
        <f>StockValueR!AA413</f>
        <v>0.98664796134976773</v>
      </c>
      <c r="AB435" s="438">
        <f>StockValueR!AB413</f>
        <v>0.94876994742655574</v>
      </c>
      <c r="AC435" s="438">
        <f>StockValueR!AC413</f>
        <v>0.91091858881821708</v>
      </c>
      <c r="AD435" s="438">
        <f>StockValueR!AD413</f>
        <v>0.87309497035023576</v>
      </c>
      <c r="AE435" s="438">
        <f>StockValueR!AE413</f>
        <v>0.83530027056253164</v>
      </c>
      <c r="AF435" s="438">
        <f>StockValueR!AF413</f>
        <v>0.79753577454981084</v>
      </c>
      <c r="AG435" s="438">
        <f>StockValueR!AG413</f>
        <v>0.75980288928439699</v>
      </c>
      <c r="AH435" s="438">
        <f>StockValueR!AH413</f>
        <v>0.72210316205756575</v>
      </c>
      <c r="AI435" s="438">
        <f>StockValueR!AI413</f>
        <v>0.68443830288314422</v>
      </c>
      <c r="AJ435" s="438">
        <f>StockValueR!AJ413</f>
        <v>0.64681021199917532</v>
      </c>
      <c r="AK435" s="438">
        <f>StockValueR!AK413</f>
        <v>0.60922101402152284</v>
      </c>
      <c r="AL435" s="438">
        <f>StockValueR!AL413</f>
        <v>0.57167310091402035</v>
      </c>
      <c r="AM435" s="438">
        <f>StockValueR!AM413</f>
        <v>1.9018160332020726E-2</v>
      </c>
      <c r="AN435" s="438">
        <f>StockValueR!AN413</f>
        <v>1.9018160332020726E-2</v>
      </c>
      <c r="AO435" s="438">
        <f>StockValueR!AO413</f>
        <v>1.9018160332020726E-2</v>
      </c>
      <c r="AP435" s="438">
        <f>StockValueR!AP413</f>
        <v>1.9018160332020726E-2</v>
      </c>
      <c r="AQ435" s="438">
        <f>StockValueR!AQ413</f>
        <v>1.9018160332020726E-2</v>
      </c>
      <c r="AR435" s="438">
        <f>StockValueR!AR413</f>
        <v>1.9018160332020726E-2</v>
      </c>
      <c r="AS435" s="438">
        <f>StockValueR!AS413</f>
        <v>1.9018160332020726E-2</v>
      </c>
      <c r="AT435" s="438">
        <f>StockValueR!AT413</f>
        <v>1.9018160332020726E-2</v>
      </c>
      <c r="AU435" s="438">
        <f>StockValueR!AU413</f>
        <v>1.9018160332020726E-2</v>
      </c>
      <c r="AV435" s="438">
        <f>StockValueR!AV413</f>
        <v>1.9018160332020726E-2</v>
      </c>
      <c r="AW435" s="438">
        <f>StockValueR!AW413</f>
        <v>1.9018160332020726E-2</v>
      </c>
      <c r="AX435" s="438">
        <f>StockValueR!AX413</f>
        <v>1.9018160332020726E-2</v>
      </c>
      <c r="AY435" s="438">
        <f>StockValueR!AY413</f>
        <v>1.9018160332020726E-2</v>
      </c>
      <c r="AZ435" s="438">
        <f>StockValueR!AZ413</f>
        <v>1.9018160332020726E-2</v>
      </c>
    </row>
    <row r="436" spans="1:52" x14ac:dyDescent="0.25">
      <c r="A436" s="422"/>
      <c r="B436" s="281"/>
      <c r="C436" s="281"/>
      <c r="D436" s="281"/>
      <c r="E436" s="180" t="str">
        <f>StockValueR!E414</f>
        <v>68 MPH</v>
      </c>
      <c r="F436" s="180"/>
      <c r="G436" s="180"/>
      <c r="I436" s="438">
        <f>StockValueR!I414</f>
        <v>0</v>
      </c>
      <c r="J436" s="438">
        <f>StockValueR!J414</f>
        <v>0</v>
      </c>
      <c r="K436" s="438">
        <f>StockValueR!K414</f>
        <v>1.6617219235479932</v>
      </c>
      <c r="L436" s="438">
        <f>StockValueR!L414</f>
        <v>1.6044116325849642</v>
      </c>
      <c r="M436" s="438">
        <f>StockValueR!M414</f>
        <v>1.5490778873987729</v>
      </c>
      <c r="N436" s="438">
        <f>StockValueR!N414</f>
        <v>1.4956525198970525</v>
      </c>
      <c r="O436" s="438">
        <f>StockValueR!O414</f>
        <v>1.4440697130024596</v>
      </c>
      <c r="P436" s="438">
        <f>StockValueR!P414</f>
        <v>1.3942659195697023</v>
      </c>
      <c r="Q436" s="438">
        <f>StockValueR!Q414</f>
        <v>1.346179784098994</v>
      </c>
      <c r="R436" s="438">
        <f>StockValueR!R414</f>
        <v>1.2997520671494966</v>
      </c>
      <c r="S436" s="438">
        <f>StockValueR!S414</f>
        <v>1.2549255723596273</v>
      </c>
      <c r="T436" s="438">
        <f>StockValueR!T414</f>
        <v>1.2116450759843269</v>
      </c>
      <c r="U436" s="438">
        <f>StockValueR!U414</f>
        <v>1.1698572588624827</v>
      </c>
      <c r="V436" s="438">
        <f>StockValueR!V414</f>
        <v>1.1295106407306892</v>
      </c>
      <c r="W436" s="438">
        <f>StockValueR!W414</f>
        <v>1.0905555168024323</v>
      </c>
      <c r="X436" s="438">
        <f>StockValueR!X414</f>
        <v>1.0529438965345612</v>
      </c>
      <c r="Y436" s="438">
        <f>StockValueR!Y414</f>
        <v>1.0166294445056094</v>
      </c>
      <c r="Z436" s="438">
        <f>StockValueR!Z414</f>
        <v>0.98033782520778279</v>
      </c>
      <c r="AA436" s="438">
        <f>StockValueR!AA414</f>
        <v>0.94406986397136428</v>
      </c>
      <c r="AB436" s="438">
        <f>StockValueR!AB414</f>
        <v>0.90782644904242449</v>
      </c>
      <c r="AC436" s="438">
        <f>StockValueR!AC414</f>
        <v>0.8716085391370314</v>
      </c>
      <c r="AD436" s="438">
        <f>StockValueR!AD414</f>
        <v>0.83541717226578993</v>
      </c>
      <c r="AE436" s="438">
        <f>StockValueR!AE414</f>
        <v>0.79925347610956032</v>
      </c>
      <c r="AF436" s="438">
        <f>StockValueR!AF414</f>
        <v>0.76311868030569241</v>
      </c>
      <c r="AG436" s="438">
        <f>StockValueR!AG414</f>
        <v>0.72701413110961077</v>
      </c>
      <c r="AH436" s="438">
        <f>StockValueR!AH414</f>
        <v>0.69094130904032658</v>
      </c>
      <c r="AI436" s="438">
        <f>StockValueR!AI414</f>
        <v>0.65490185031722559</v>
      </c>
      <c r="AJ436" s="438">
        <f>StockValueR!AJ414</f>
        <v>0.61889757317491723</v>
      </c>
      <c r="AK436" s="438">
        <f>StockValueR!AK414</f>
        <v>0.58293051054296496</v>
      </c>
      <c r="AL436" s="438">
        <f>StockValueR!AL414</f>
        <v>0.54700295116168918</v>
      </c>
      <c r="AM436" s="438">
        <f>StockValueR!AM414</f>
        <v>1.8197445026972011E-2</v>
      </c>
      <c r="AN436" s="438">
        <f>StockValueR!AN414</f>
        <v>1.8197445026972011E-2</v>
      </c>
      <c r="AO436" s="438">
        <f>StockValueR!AO414</f>
        <v>1.8197445026972011E-2</v>
      </c>
      <c r="AP436" s="438">
        <f>StockValueR!AP414</f>
        <v>1.8197445026972011E-2</v>
      </c>
      <c r="AQ436" s="438">
        <f>StockValueR!AQ414</f>
        <v>1.8197445026972011E-2</v>
      </c>
      <c r="AR436" s="438">
        <f>StockValueR!AR414</f>
        <v>1.8197445026972011E-2</v>
      </c>
      <c r="AS436" s="438">
        <f>StockValueR!AS414</f>
        <v>1.8197445026972011E-2</v>
      </c>
      <c r="AT436" s="438">
        <f>StockValueR!AT414</f>
        <v>1.8197445026972011E-2</v>
      </c>
      <c r="AU436" s="438">
        <f>StockValueR!AU414</f>
        <v>1.8197445026972011E-2</v>
      </c>
      <c r="AV436" s="438">
        <f>StockValueR!AV414</f>
        <v>1.8197445026972011E-2</v>
      </c>
      <c r="AW436" s="438">
        <f>StockValueR!AW414</f>
        <v>1.8197445026972011E-2</v>
      </c>
      <c r="AX436" s="438">
        <f>StockValueR!AX414</f>
        <v>1.8197445026972011E-2</v>
      </c>
      <c r="AY436" s="438">
        <f>StockValueR!AY414</f>
        <v>1.8197445026972011E-2</v>
      </c>
      <c r="AZ436" s="438">
        <f>StockValueR!AZ414</f>
        <v>1.8197445026972011E-2</v>
      </c>
    </row>
    <row r="437" spans="1:52" x14ac:dyDescent="0.25">
      <c r="A437" s="422"/>
      <c r="B437" s="281"/>
      <c r="C437" s="281"/>
      <c r="D437" s="281"/>
      <c r="E437" s="180" t="str">
        <f>StockValueR!E415</f>
        <v>69 MPH</v>
      </c>
      <c r="F437" s="180"/>
      <c r="G437" s="180"/>
      <c r="I437" s="438">
        <f>StockValueR!I415</f>
        <v>0</v>
      </c>
      <c r="J437" s="438">
        <f>StockValueR!J415</f>
        <v>0</v>
      </c>
      <c r="K437" s="438">
        <f>StockValueR!K415</f>
        <v>1.566802413767366</v>
      </c>
      <c r="L437" s="438">
        <f>StockValueR!L415</f>
        <v>1.5127657539976844</v>
      </c>
      <c r="M437" s="438">
        <f>StockValueR!M415</f>
        <v>1.4605927373864553</v>
      </c>
      <c r="N437" s="438">
        <f>StockValueR!N415</f>
        <v>1.4102190896828861</v>
      </c>
      <c r="O437" s="438">
        <f>StockValueR!O415</f>
        <v>1.361582753358465</v>
      </c>
      <c r="P437" s="438">
        <f>StockValueR!P415</f>
        <v>1.3146238111555448</v>
      </c>
      <c r="Q437" s="438">
        <f>StockValueR!Q415</f>
        <v>1.2692844122726159</v>
      </c>
      <c r="R437" s="438">
        <f>StockValueR!R415</f>
        <v>1.2255087010953423</v>
      </c>
      <c r="S437" s="438">
        <f>StockValueR!S415</f>
        <v>1.1832427483855543</v>
      </c>
      <c r="T437" s="438">
        <f>StockValueR!T415</f>
        <v>1.1424344848434311</v>
      </c>
      <c r="U437" s="438">
        <f>StockValueR!U415</f>
        <v>1.1030336369610243</v>
      </c>
      <c r="V437" s="438">
        <f>StockValueR!V415</f>
        <v>1.0649916650880942</v>
      </c>
      <c r="W437" s="438">
        <f>StockValueR!W415</f>
        <v>1.0282617036339647</v>
      </c>
      <c r="X437" s="438">
        <f>StockValueR!X415</f>
        <v>0.99279850333172703</v>
      </c>
      <c r="Y437" s="438">
        <f>StockValueR!Y415</f>
        <v>0.95855837549366063</v>
      </c>
      <c r="Z437" s="438">
        <f>StockValueR!Z415</f>
        <v>0.92433977615427554</v>
      </c>
      <c r="AA437" s="438">
        <f>StockValueR!AA415</f>
        <v>0.89014348350001871</v>
      </c>
      <c r="AB437" s="438">
        <f>StockValueR!AB415</f>
        <v>0.85597033503930098</v>
      </c>
      <c r="AC437" s="438">
        <f>StockValueR!AC415</f>
        <v>0.82182123472520141</v>
      </c>
      <c r="AD437" s="438">
        <f>StockValueR!AD415</f>
        <v>0.78769716127593892</v>
      </c>
      <c r="AE437" s="438">
        <f>StockValueR!AE415</f>
        <v>0.75359917795791742</v>
      </c>
      <c r="AF437" s="438">
        <f>StockValueR!AF415</f>
        <v>0.7195284441701556</v>
      </c>
      <c r="AG437" s="438">
        <f>StockValueR!AG415</f>
        <v>0.68548622926838565</v>
      </c>
      <c r="AH437" s="438">
        <f>StockValueR!AH415</f>
        <v>0.65147392920263225</v>
      </c>
      <c r="AI437" s="438">
        <f>StockValueR!AI415</f>
        <v>0.61749308672950654</v>
      </c>
      <c r="AJ437" s="438">
        <f>StockValueR!AJ415</f>
        <v>0.5835454162239192</v>
      </c>
      <c r="AK437" s="438">
        <f>StockValueR!AK415</f>
        <v>0.54963283449210742</v>
      </c>
      <c r="AL437" s="438">
        <f>StockValueR!AL415</f>
        <v>0.51575749953885375</v>
      </c>
      <c r="AM437" s="438">
        <f>StockValueR!AM415</f>
        <v>1.7157985574254374E-2</v>
      </c>
      <c r="AN437" s="438">
        <f>StockValueR!AN415</f>
        <v>1.7157985574254374E-2</v>
      </c>
      <c r="AO437" s="438">
        <f>StockValueR!AO415</f>
        <v>1.7157985574254374E-2</v>
      </c>
      <c r="AP437" s="438">
        <f>StockValueR!AP415</f>
        <v>1.7157985574254374E-2</v>
      </c>
      <c r="AQ437" s="438">
        <f>StockValueR!AQ415</f>
        <v>1.7157985574254374E-2</v>
      </c>
      <c r="AR437" s="438">
        <f>StockValueR!AR415</f>
        <v>1.7157985574254374E-2</v>
      </c>
      <c r="AS437" s="438">
        <f>StockValueR!AS415</f>
        <v>1.7157985574254374E-2</v>
      </c>
      <c r="AT437" s="438">
        <f>StockValueR!AT415</f>
        <v>1.7157985574254374E-2</v>
      </c>
      <c r="AU437" s="438">
        <f>StockValueR!AU415</f>
        <v>1.7157985574254374E-2</v>
      </c>
      <c r="AV437" s="438">
        <f>StockValueR!AV415</f>
        <v>1.7157985574254374E-2</v>
      </c>
      <c r="AW437" s="438">
        <f>StockValueR!AW415</f>
        <v>1.7157985574254374E-2</v>
      </c>
      <c r="AX437" s="438">
        <f>StockValueR!AX415</f>
        <v>1.7157985574254374E-2</v>
      </c>
      <c r="AY437" s="438">
        <f>StockValueR!AY415</f>
        <v>1.7157985574254374E-2</v>
      </c>
      <c r="AZ437" s="438">
        <f>StockValueR!AZ415</f>
        <v>1.7157985574254374E-2</v>
      </c>
    </row>
    <row r="438" spans="1:52" x14ac:dyDescent="0.25">
      <c r="A438" s="422"/>
      <c r="B438" s="281"/>
      <c r="C438" s="281"/>
      <c r="D438" s="281"/>
      <c r="E438" s="180" t="str">
        <f>StockValueR!E416</f>
        <v>70 MPH</v>
      </c>
      <c r="F438" s="180"/>
      <c r="G438" s="180"/>
      <c r="I438" s="438">
        <f>StockValueR!I416</f>
        <v>0</v>
      </c>
      <c r="J438" s="438">
        <f>StockValueR!J416</f>
        <v>0</v>
      </c>
      <c r="K438" s="438">
        <f>StockValueR!K416</f>
        <v>1.8605544933047</v>
      </c>
      <c r="L438" s="438">
        <f>StockValueR!L416</f>
        <v>1.796386765929354</v>
      </c>
      <c r="M438" s="438">
        <f>StockValueR!M416</f>
        <v>1.7344320870034535</v>
      </c>
      <c r="N438" s="438">
        <f>StockValueR!N416</f>
        <v>1.6746141318130041</v>
      </c>
      <c r="O438" s="438">
        <f>StockValueR!O416</f>
        <v>1.6168592079686528</v>
      </c>
      <c r="P438" s="438">
        <f>StockValueR!P416</f>
        <v>1.5610961646207688</v>
      </c>
      <c r="Q438" s="438">
        <f>StockValueR!Q416</f>
        <v>1.5072563048055589</v>
      </c>
      <c r="R438" s="438">
        <f>StockValueR!R416</f>
        <v>1.4552733008142347</v>
      </c>
      <c r="S438" s="438">
        <f>StockValueR!S416</f>
        <v>1.4050831124809684</v>
      </c>
      <c r="T438" s="438">
        <f>StockValueR!T416</f>
        <v>1.3566239082889759</v>
      </c>
      <c r="U438" s="438">
        <f>StockValueR!U416</f>
        <v>1.3098359891975317</v>
      </c>
      <c r="V438" s="438">
        <f>StockValueR!V416</f>
        <v>1.2646617150960748</v>
      </c>
      <c r="W438" s="438">
        <f>StockValueR!W416</f>
        <v>1.2210454337948033</v>
      </c>
      <c r="X438" s="438">
        <f>StockValueR!X416</f>
        <v>1.1789334124642761</v>
      </c>
      <c r="Y438" s="438">
        <f>StockValueR!Y416</f>
        <v>1.1382737714395588</v>
      </c>
      <c r="Z438" s="438">
        <f>StockValueR!Z416</f>
        <v>1.0976396951858705</v>
      </c>
      <c r="AA438" s="438">
        <f>StockValueR!AA416</f>
        <v>1.0570321077880078</v>
      </c>
      <c r="AB438" s="438">
        <f>StockValueR!AB416</f>
        <v>1.0164520037747156</v>
      </c>
      <c r="AC438" s="438">
        <f>StockValueR!AC416</f>
        <v>0.97590045657679014</v>
      </c>
      <c r="AD438" s="438">
        <f>StockValueR!AD416</f>
        <v>0.93537862840751618</v>
      </c>
      <c r="AE438" s="438">
        <f>StockValueR!AE416</f>
        <v>0.89488778187988682</v>
      </c>
      <c r="AF438" s="438">
        <f>StockValueR!AF416</f>
        <v>0.85442929376294119</v>
      </c>
      <c r="AG438" s="438">
        <f>StockValueR!AG416</f>
        <v>0.81400467139767563</v>
      </c>
      <c r="AH438" s="438">
        <f>StockValueR!AH416</f>
        <v>0.77361557245392021</v>
      </c>
      <c r="AI438" s="438">
        <f>StockValueR!AI416</f>
        <v>0.73326382893213582</v>
      </c>
      <c r="AJ438" s="438">
        <f>StockValueR!AJ416</f>
        <v>0.69295147662695489</v>
      </c>
      <c r="AK438" s="438">
        <f>StockValueR!AK416</f>
        <v>0.65268079171718962</v>
      </c>
      <c r="AL438" s="438">
        <f>StockValueR!AL416</f>
        <v>0.61245433680132699</v>
      </c>
      <c r="AM438" s="438">
        <f>StockValueR!AM416</f>
        <v>2.0280010115413399E-2</v>
      </c>
      <c r="AN438" s="438">
        <f>StockValueR!AN416</f>
        <v>2.0280010115413399E-2</v>
      </c>
      <c r="AO438" s="438">
        <f>StockValueR!AO416</f>
        <v>2.0280010115413399E-2</v>
      </c>
      <c r="AP438" s="438">
        <f>StockValueR!AP416</f>
        <v>2.0280010115413399E-2</v>
      </c>
      <c r="AQ438" s="438">
        <f>StockValueR!AQ416</f>
        <v>2.0280010115413399E-2</v>
      </c>
      <c r="AR438" s="438">
        <f>StockValueR!AR416</f>
        <v>2.0280010115413399E-2</v>
      </c>
      <c r="AS438" s="438">
        <f>StockValueR!AS416</f>
        <v>2.0280010115413399E-2</v>
      </c>
      <c r="AT438" s="438">
        <f>StockValueR!AT416</f>
        <v>2.0280010115413399E-2</v>
      </c>
      <c r="AU438" s="438">
        <f>StockValueR!AU416</f>
        <v>2.0280010115413399E-2</v>
      </c>
      <c r="AV438" s="438">
        <f>StockValueR!AV416</f>
        <v>2.0280010115413399E-2</v>
      </c>
      <c r="AW438" s="438">
        <f>StockValueR!AW416</f>
        <v>2.0280010115413399E-2</v>
      </c>
      <c r="AX438" s="438">
        <f>StockValueR!AX416</f>
        <v>2.0280010115413399E-2</v>
      </c>
      <c r="AY438" s="438">
        <f>StockValueR!AY416</f>
        <v>2.0280010115413399E-2</v>
      </c>
      <c r="AZ438" s="438">
        <f>StockValueR!AZ416</f>
        <v>2.0280010115413399E-2</v>
      </c>
    </row>
    <row r="439" spans="1:52" x14ac:dyDescent="0.25">
      <c r="A439" s="422"/>
      <c r="B439" s="281"/>
      <c r="C439" s="281"/>
      <c r="D439" s="281"/>
      <c r="E439" s="180"/>
      <c r="F439" s="427"/>
      <c r="G439" s="328"/>
      <c r="I439" s="429"/>
      <c r="J439" s="429"/>
      <c r="K439" s="429"/>
      <c r="L439" s="429"/>
      <c r="M439" s="429"/>
      <c r="N439" s="429"/>
      <c r="O439" s="429"/>
      <c r="P439" s="429"/>
      <c r="Q439" s="429"/>
      <c r="R439" s="429"/>
      <c r="S439" s="429"/>
      <c r="T439" s="429"/>
      <c r="U439" s="429"/>
      <c r="V439" s="429"/>
      <c r="W439" s="429"/>
      <c r="X439" s="429"/>
      <c r="Y439" s="429"/>
      <c r="Z439" s="429"/>
      <c r="AA439" s="429"/>
      <c r="AB439" s="429"/>
      <c r="AC439" s="429"/>
      <c r="AD439" s="429"/>
      <c r="AE439" s="429"/>
      <c r="AF439" s="429"/>
      <c r="AG439" s="429"/>
      <c r="AH439" s="429"/>
      <c r="AI439" s="429"/>
      <c r="AJ439" s="429"/>
      <c r="AK439" s="429"/>
      <c r="AL439" s="429"/>
      <c r="AM439" s="429"/>
      <c r="AN439" s="429"/>
      <c r="AO439" s="429"/>
      <c r="AP439" s="429"/>
      <c r="AQ439" s="429"/>
      <c r="AR439" s="429"/>
      <c r="AS439" s="429"/>
      <c r="AT439" s="429"/>
      <c r="AU439" s="429"/>
      <c r="AV439" s="429"/>
      <c r="AW439" s="429"/>
      <c r="AX439" s="429"/>
      <c r="AY439" s="429"/>
      <c r="AZ439" s="429"/>
    </row>
    <row r="440" spans="1:52" x14ac:dyDescent="0.25">
      <c r="A440" s="422"/>
      <c r="B440" s="281"/>
      <c r="C440" s="281"/>
      <c r="D440" s="431" t="s">
        <v>1095</v>
      </c>
      <c r="E440" s="180"/>
      <c r="F440" s="427"/>
      <c r="G440" s="328"/>
      <c r="I440" s="189"/>
      <c r="J440" s="189"/>
      <c r="K440" s="189"/>
      <c r="L440" s="189"/>
      <c r="M440" s="189"/>
      <c r="N440" s="189"/>
      <c r="O440" s="189"/>
      <c r="P440" s="189"/>
      <c r="Q440" s="189"/>
      <c r="R440" s="189"/>
      <c r="S440" s="189"/>
      <c r="T440" s="189"/>
      <c r="U440" s="189"/>
      <c r="V440" s="189"/>
      <c r="W440" s="189"/>
      <c r="X440" s="189"/>
      <c r="Y440" s="189"/>
      <c r="Z440" s="189"/>
      <c r="AA440" s="189"/>
      <c r="AB440" s="189"/>
      <c r="AC440" s="189"/>
      <c r="AD440" s="189"/>
      <c r="AE440" s="189"/>
      <c r="AF440" s="189"/>
      <c r="AG440" s="189"/>
      <c r="AH440" s="189"/>
      <c r="AI440" s="189"/>
      <c r="AJ440" s="189"/>
      <c r="AK440" s="189"/>
      <c r="AL440" s="189"/>
      <c r="AM440" s="189"/>
      <c r="AN440" s="189"/>
      <c r="AO440" s="189"/>
      <c r="AP440" s="189"/>
      <c r="AQ440" s="189"/>
      <c r="AR440" s="189"/>
      <c r="AS440" s="189"/>
      <c r="AT440" s="189"/>
      <c r="AU440" s="189"/>
      <c r="AV440" s="189"/>
      <c r="AW440" s="189"/>
      <c r="AX440" s="189"/>
      <c r="AY440" s="189"/>
      <c r="AZ440" s="189"/>
    </row>
    <row r="441" spans="1:52" x14ac:dyDescent="0.25">
      <c r="A441" s="422"/>
      <c r="B441" s="281"/>
      <c r="C441" s="281"/>
      <c r="D441" s="431"/>
      <c r="E441" s="180"/>
      <c r="F441" s="427"/>
      <c r="G441" s="328"/>
      <c r="I441" s="189"/>
      <c r="J441" s="189"/>
      <c r="K441" s="189"/>
      <c r="L441" s="189"/>
      <c r="M441" s="189"/>
      <c r="N441" s="189"/>
      <c r="O441" s="189"/>
      <c r="P441" s="189"/>
      <c r="Q441" s="189"/>
      <c r="R441" s="189"/>
      <c r="S441" s="189"/>
      <c r="T441" s="189"/>
      <c r="U441" s="189"/>
      <c r="V441" s="189"/>
      <c r="W441" s="189"/>
      <c r="X441" s="189"/>
      <c r="Y441" s="189"/>
      <c r="Z441" s="189"/>
      <c r="AA441" s="189"/>
      <c r="AB441" s="189"/>
      <c r="AC441" s="189"/>
      <c r="AD441" s="189"/>
      <c r="AE441" s="189"/>
      <c r="AF441" s="189"/>
      <c r="AG441" s="189"/>
      <c r="AH441" s="189"/>
      <c r="AI441" s="189"/>
      <c r="AJ441" s="189"/>
      <c r="AK441" s="189"/>
      <c r="AL441" s="189"/>
      <c r="AM441" s="189"/>
      <c r="AN441" s="189"/>
      <c r="AO441" s="189"/>
      <c r="AP441" s="189"/>
      <c r="AQ441" s="189"/>
      <c r="AR441" s="189"/>
      <c r="AS441" s="189"/>
      <c r="AT441" s="189"/>
      <c r="AU441" s="189"/>
      <c r="AV441" s="189"/>
      <c r="AW441" s="189"/>
      <c r="AX441" s="189"/>
      <c r="AY441" s="189"/>
      <c r="AZ441" s="189"/>
    </row>
    <row r="442" spans="1:52" x14ac:dyDescent="0.25">
      <c r="A442" s="422"/>
      <c r="B442" s="281"/>
      <c r="C442" s="281"/>
      <c r="D442" s="281"/>
      <c r="E442" t="str">
        <f>"No Build - Truck - "&amp;$D$370</f>
        <v>No Build - Truck - NOx Emissions</v>
      </c>
      <c r="F442" s="428" t="s">
        <v>827</v>
      </c>
      <c r="G442" s="225" t="s">
        <v>661</v>
      </c>
      <c r="I442" s="416">
        <f t="shared" ref="I442:AZ442" si="27">INDEX($I$372:$AZ$438,MATCH(I$364,$E$372:$E$438,0),I$1)</f>
        <v>0</v>
      </c>
      <c r="J442" s="416">
        <f t="shared" si="27"/>
        <v>0</v>
      </c>
      <c r="K442" s="416">
        <f t="shared" si="27"/>
        <v>1.09542541474473</v>
      </c>
      <c r="L442" s="416">
        <f t="shared" si="27"/>
        <v>1.0576458390180792</v>
      </c>
      <c r="M442" s="416">
        <f t="shared" si="27"/>
        <v>1.0211692240616224</v>
      </c>
      <c r="N442" s="416">
        <f t="shared" si="27"/>
        <v>0.98595063271722538</v>
      </c>
      <c r="O442" s="416">
        <f t="shared" si="27"/>
        <v>0.9519466776417812</v>
      </c>
      <c r="P442" s="416">
        <f t="shared" si="27"/>
        <v>0.9191154678564194</v>
      </c>
      <c r="Q442" s="416">
        <f t="shared" si="27"/>
        <v>0.88741655713915313</v>
      </c>
      <c r="R442" s="416">
        <f t="shared" si="27"/>
        <v>0.85681089419738632</v>
      </c>
      <c r="S442" s="416">
        <f t="shared" si="27"/>
        <v>0.82726077455889613</v>
      </c>
      <c r="T442" s="416">
        <f t="shared" si="27"/>
        <v>0.79872979412202305</v>
      </c>
      <c r="U442" s="416">
        <f t="shared" si="27"/>
        <v>0.7711828043078448</v>
      </c>
      <c r="V442" s="416">
        <f t="shared" si="27"/>
        <v>0.74458586875908495</v>
      </c>
      <c r="W442" s="416">
        <f t="shared" si="27"/>
        <v>0.71890622153241079</v>
      </c>
      <c r="X442" s="416">
        <f t="shared" si="27"/>
        <v>0.69411222673261586</v>
      </c>
      <c r="Y442" s="416">
        <f t="shared" si="27"/>
        <v>0.67017333953895886</v>
      </c>
      <c r="Z442" s="416">
        <f t="shared" si="27"/>
        <v>0.6462495039334214</v>
      </c>
      <c r="AA442" s="416">
        <f t="shared" si="27"/>
        <v>0.62234126398282641</v>
      </c>
      <c r="AB442" s="416">
        <f t="shared" si="27"/>
        <v>0.59844920522877787</v>
      </c>
      <c r="AC442" s="416">
        <f t="shared" si="27"/>
        <v>0.57457395966747893</v>
      </c>
      <c r="AD442" s="416">
        <f t="shared" si="27"/>
        <v>0.55071621156696571</v>
      </c>
      <c r="AE442" s="416">
        <f t="shared" si="27"/>
        <v>0.52687670430689548</v>
      </c>
      <c r="AF442" s="416">
        <f t="shared" si="27"/>
        <v>0.50305624847776764</v>
      </c>
      <c r="AG442" s="416">
        <f t="shared" si="27"/>
        <v>0.47925573154600259</v>
      </c>
      <c r="AH442" s="416">
        <f t="shared" si="27"/>
        <v>0.45547612948605715</v>
      </c>
      <c r="AI442" s="416">
        <f t="shared" si="27"/>
        <v>0.4317185209117918</v>
      </c>
      <c r="AJ442" s="416">
        <f t="shared" si="27"/>
        <v>0.40798410442350969</v>
      </c>
      <c r="AK442" s="416">
        <f t="shared" si="27"/>
        <v>0.38427422015079493</v>
      </c>
      <c r="AL442" s="416">
        <f t="shared" si="27"/>
        <v>0.36059037685650314</v>
      </c>
      <c r="AM442" s="416">
        <f t="shared" si="27"/>
        <v>0.15383854600159999</v>
      </c>
      <c r="AN442" s="416">
        <f t="shared" si="27"/>
        <v>0.15383854600159999</v>
      </c>
      <c r="AO442" s="416">
        <f t="shared" si="27"/>
        <v>0.15383854600159999</v>
      </c>
      <c r="AP442" s="416">
        <f t="shared" si="27"/>
        <v>0.15383854600159999</v>
      </c>
      <c r="AQ442" s="416">
        <f t="shared" si="27"/>
        <v>0.15383854600159999</v>
      </c>
      <c r="AR442" s="416">
        <f t="shared" si="27"/>
        <v>0.15383854600159999</v>
      </c>
      <c r="AS442" s="416">
        <f t="shared" si="27"/>
        <v>0.15383854600159999</v>
      </c>
      <c r="AT442" s="416">
        <f t="shared" si="27"/>
        <v>0.15383854600159999</v>
      </c>
      <c r="AU442" s="416">
        <f t="shared" si="27"/>
        <v>0.15383854600159999</v>
      </c>
      <c r="AV442" s="416">
        <f t="shared" si="27"/>
        <v>0.15383854600159999</v>
      </c>
      <c r="AW442" s="416">
        <f t="shared" si="27"/>
        <v>0.15383854600159999</v>
      </c>
      <c r="AX442" s="416">
        <f t="shared" si="27"/>
        <v>0.15383854600159999</v>
      </c>
      <c r="AY442" s="416">
        <f t="shared" si="27"/>
        <v>0.15383854600159999</v>
      </c>
      <c r="AZ442" s="416">
        <f t="shared" si="27"/>
        <v>0.15383854600159999</v>
      </c>
    </row>
    <row r="443" spans="1:52" x14ac:dyDescent="0.25">
      <c r="A443" s="422"/>
      <c r="B443" s="281"/>
      <c r="C443" s="281"/>
      <c r="D443" s="281"/>
      <c r="E443" s="180"/>
      <c r="F443" s="427"/>
      <c r="G443" s="328"/>
      <c r="I443" s="429"/>
      <c r="J443" s="429"/>
      <c r="K443" s="429"/>
      <c r="L443" s="429"/>
      <c r="M443" s="429"/>
      <c r="N443" s="429"/>
      <c r="O443" s="429"/>
      <c r="P443" s="429"/>
      <c r="Q443" s="429"/>
      <c r="R443" s="429"/>
      <c r="S443" s="429"/>
      <c r="T443" s="429"/>
      <c r="U443" s="429"/>
      <c r="V443" s="429"/>
      <c r="W443" s="429"/>
      <c r="X443" s="429"/>
      <c r="Y443" s="429"/>
      <c r="Z443" s="429"/>
      <c r="AA443" s="429"/>
      <c r="AB443" s="429"/>
      <c r="AC443" s="429"/>
      <c r="AD443" s="429"/>
      <c r="AE443" s="429"/>
      <c r="AF443" s="429"/>
      <c r="AG443" s="429"/>
      <c r="AH443" s="429"/>
      <c r="AI443" s="429"/>
      <c r="AJ443" s="429"/>
      <c r="AK443" s="429"/>
      <c r="AL443" s="429"/>
      <c r="AM443" s="429"/>
      <c r="AN443" s="429"/>
      <c r="AO443" s="429"/>
      <c r="AP443" s="429"/>
      <c r="AQ443" s="429"/>
      <c r="AR443" s="429"/>
      <c r="AS443" s="429"/>
      <c r="AT443" s="429"/>
      <c r="AU443" s="429"/>
      <c r="AV443" s="429"/>
      <c r="AW443" s="429"/>
      <c r="AX443" s="429"/>
      <c r="AY443" s="429"/>
      <c r="AZ443" s="429"/>
    </row>
    <row r="444" spans="1:52" x14ac:dyDescent="0.25">
      <c r="A444" s="422"/>
      <c r="B444" s="281"/>
      <c r="C444" s="281"/>
      <c r="D444" s="281"/>
      <c r="E444" s="180" t="str">
        <f>StockValueC!$E$31</f>
        <v>Grams to metric ton conversion</v>
      </c>
      <c r="F444" s="432">
        <f>StockValueC!$H$31</f>
        <v>9.9999999999999995E-7</v>
      </c>
      <c r="G444" s="180" t="str">
        <f>StockValueC!$G$31</f>
        <v>Factor</v>
      </c>
      <c r="I444" s="429"/>
      <c r="J444" s="429"/>
      <c r="K444" s="429"/>
      <c r="L444" s="429"/>
      <c r="M444" s="429"/>
      <c r="N444" s="429"/>
      <c r="O444" s="429"/>
      <c r="P444" s="429"/>
      <c r="Q444" s="429"/>
      <c r="R444" s="429"/>
      <c r="S444" s="429"/>
      <c r="T444" s="429"/>
      <c r="U444" s="429"/>
      <c r="V444" s="429"/>
      <c r="W444" s="429"/>
      <c r="X444" s="429"/>
      <c r="Y444" s="429"/>
      <c r="Z444" s="429"/>
      <c r="AA444" s="429"/>
      <c r="AB444" s="429"/>
      <c r="AC444" s="429"/>
      <c r="AD444" s="429"/>
      <c r="AE444" s="429"/>
      <c r="AF444" s="429"/>
      <c r="AG444" s="429"/>
      <c r="AH444" s="429"/>
      <c r="AI444" s="429"/>
      <c r="AJ444" s="429"/>
      <c r="AK444" s="429"/>
      <c r="AL444" s="429"/>
      <c r="AM444" s="429"/>
      <c r="AN444" s="429"/>
      <c r="AO444" s="429"/>
      <c r="AP444" s="429"/>
      <c r="AQ444" s="429"/>
      <c r="AR444" s="429"/>
      <c r="AS444" s="429"/>
      <c r="AT444" s="429"/>
      <c r="AU444" s="429"/>
      <c r="AV444" s="429"/>
      <c r="AW444" s="429"/>
      <c r="AX444" s="429"/>
      <c r="AY444" s="429"/>
      <c r="AZ444" s="429"/>
    </row>
    <row r="445" spans="1:52" x14ac:dyDescent="0.25">
      <c r="A445" s="422"/>
      <c r="B445" s="281"/>
      <c r="C445" s="281"/>
      <c r="D445" s="281"/>
      <c r="E445" s="180"/>
      <c r="F445" s="427"/>
      <c r="G445" s="328"/>
      <c r="I445" s="429"/>
      <c r="J445" s="429"/>
      <c r="K445" s="429"/>
      <c r="L445" s="429"/>
      <c r="M445" s="429"/>
      <c r="N445" s="429"/>
      <c r="O445" s="429"/>
      <c r="P445" s="429"/>
      <c r="Q445" s="429"/>
      <c r="R445" s="429"/>
      <c r="S445" s="429"/>
      <c r="T445" s="429"/>
      <c r="U445" s="429"/>
      <c r="V445" s="429"/>
      <c r="W445" s="429"/>
      <c r="X445" s="429"/>
      <c r="Y445" s="429"/>
      <c r="Z445" s="429"/>
      <c r="AA445" s="429"/>
      <c r="AB445" s="429"/>
      <c r="AC445" s="429"/>
      <c r="AD445" s="429"/>
      <c r="AE445" s="429"/>
      <c r="AF445" s="429"/>
      <c r="AG445" s="429"/>
      <c r="AH445" s="429"/>
      <c r="AI445" s="429"/>
      <c r="AJ445" s="429"/>
      <c r="AK445" s="429"/>
      <c r="AL445" s="429"/>
      <c r="AM445" s="429"/>
      <c r="AN445" s="429"/>
      <c r="AO445" s="429"/>
      <c r="AP445" s="429"/>
      <c r="AQ445" s="429"/>
      <c r="AR445" s="429"/>
      <c r="AS445" s="429"/>
      <c r="AT445" s="429"/>
      <c r="AU445" s="429"/>
      <c r="AV445" s="429"/>
      <c r="AW445" s="429"/>
      <c r="AX445" s="429"/>
      <c r="AY445" s="429"/>
      <c r="AZ445" s="429"/>
    </row>
    <row r="446" spans="1:52" x14ac:dyDescent="0.25">
      <c r="A446" s="339"/>
      <c r="B446" s="199"/>
      <c r="C446" s="199"/>
      <c r="D446" s="199"/>
      <c r="E446" s="172" t="str">
        <f>"No Build - Truck - "&amp;$D$370</f>
        <v>No Build - Truck - NOx Emissions</v>
      </c>
      <c r="F446" s="214" t="s">
        <v>827</v>
      </c>
      <c r="G446" s="433" t="s">
        <v>1096</v>
      </c>
      <c r="H446" s="434">
        <f>SUM(I446:AZ446)</f>
        <v>0</v>
      </c>
      <c r="I446" s="435">
        <f t="shared" ref="I446:AZ446" si="28">I442*$F444*I$362</f>
        <v>0</v>
      </c>
      <c r="J446" s="435">
        <f t="shared" si="28"/>
        <v>0</v>
      </c>
      <c r="K446" s="435">
        <f t="shared" si="28"/>
        <v>0</v>
      </c>
      <c r="L446" s="435">
        <f t="shared" si="28"/>
        <v>0</v>
      </c>
      <c r="M446" s="435">
        <f t="shared" si="28"/>
        <v>0</v>
      </c>
      <c r="N446" s="435">
        <f t="shared" si="28"/>
        <v>0</v>
      </c>
      <c r="O446" s="435">
        <f t="shared" si="28"/>
        <v>0</v>
      </c>
      <c r="P446" s="435">
        <f t="shared" si="28"/>
        <v>0</v>
      </c>
      <c r="Q446" s="435">
        <f t="shared" si="28"/>
        <v>0</v>
      </c>
      <c r="R446" s="435">
        <f t="shared" si="28"/>
        <v>0</v>
      </c>
      <c r="S446" s="435">
        <f t="shared" si="28"/>
        <v>0</v>
      </c>
      <c r="T446" s="435">
        <f t="shared" si="28"/>
        <v>0</v>
      </c>
      <c r="U446" s="435">
        <f t="shared" si="28"/>
        <v>0</v>
      </c>
      <c r="V446" s="435">
        <f t="shared" si="28"/>
        <v>0</v>
      </c>
      <c r="W446" s="435">
        <f t="shared" si="28"/>
        <v>0</v>
      </c>
      <c r="X446" s="435">
        <f t="shared" si="28"/>
        <v>0</v>
      </c>
      <c r="Y446" s="435">
        <f t="shared" si="28"/>
        <v>0</v>
      </c>
      <c r="Z446" s="435">
        <f t="shared" si="28"/>
        <v>0</v>
      </c>
      <c r="AA446" s="435">
        <f t="shared" si="28"/>
        <v>0</v>
      </c>
      <c r="AB446" s="435">
        <f t="shared" si="28"/>
        <v>0</v>
      </c>
      <c r="AC446" s="435">
        <f t="shared" si="28"/>
        <v>0</v>
      </c>
      <c r="AD446" s="435">
        <f t="shared" si="28"/>
        <v>0</v>
      </c>
      <c r="AE446" s="435">
        <f t="shared" si="28"/>
        <v>0</v>
      </c>
      <c r="AF446" s="435">
        <f t="shared" si="28"/>
        <v>0</v>
      </c>
      <c r="AG446" s="435">
        <f t="shared" si="28"/>
        <v>0</v>
      </c>
      <c r="AH446" s="435">
        <f t="shared" si="28"/>
        <v>0</v>
      </c>
      <c r="AI446" s="435">
        <f t="shared" si="28"/>
        <v>0</v>
      </c>
      <c r="AJ446" s="435">
        <f t="shared" si="28"/>
        <v>0</v>
      </c>
      <c r="AK446" s="435">
        <f t="shared" si="28"/>
        <v>0</v>
      </c>
      <c r="AL446" s="435">
        <f t="shared" si="28"/>
        <v>0</v>
      </c>
      <c r="AM446" s="435">
        <f t="shared" si="28"/>
        <v>0</v>
      </c>
      <c r="AN446" s="435">
        <f t="shared" si="28"/>
        <v>0</v>
      </c>
      <c r="AO446" s="435">
        <f t="shared" si="28"/>
        <v>0</v>
      </c>
      <c r="AP446" s="435">
        <f t="shared" si="28"/>
        <v>0</v>
      </c>
      <c r="AQ446" s="435">
        <f t="shared" si="28"/>
        <v>0</v>
      </c>
      <c r="AR446" s="435">
        <f t="shared" si="28"/>
        <v>0</v>
      </c>
      <c r="AS446" s="435">
        <f t="shared" si="28"/>
        <v>0</v>
      </c>
      <c r="AT446" s="435">
        <f t="shared" si="28"/>
        <v>0</v>
      </c>
      <c r="AU446" s="435">
        <f t="shared" si="28"/>
        <v>0</v>
      </c>
      <c r="AV446" s="435">
        <f t="shared" si="28"/>
        <v>0</v>
      </c>
      <c r="AW446" s="435">
        <f t="shared" si="28"/>
        <v>0</v>
      </c>
      <c r="AX446" s="435">
        <f t="shared" si="28"/>
        <v>0</v>
      </c>
      <c r="AY446" s="435">
        <f t="shared" si="28"/>
        <v>0</v>
      </c>
      <c r="AZ446" s="435">
        <f t="shared" si="28"/>
        <v>0</v>
      </c>
    </row>
    <row r="447" spans="1:52" x14ac:dyDescent="0.25">
      <c r="A447" s="422"/>
      <c r="B447" s="281"/>
      <c r="C447" s="281"/>
      <c r="D447" s="281"/>
      <c r="E447" s="180"/>
      <c r="F447" s="427"/>
      <c r="G447" s="328"/>
      <c r="I447" s="429"/>
      <c r="J447" s="429"/>
      <c r="K447" s="429"/>
      <c r="L447" s="429"/>
      <c r="M447" s="429"/>
      <c r="N447" s="429"/>
      <c r="O447" s="429"/>
      <c r="P447" s="429"/>
      <c r="Q447" s="429"/>
      <c r="R447" s="429"/>
      <c r="S447" s="429"/>
      <c r="T447" s="429"/>
      <c r="U447" s="429"/>
      <c r="V447" s="429"/>
      <c r="W447" s="429"/>
      <c r="X447" s="429"/>
      <c r="Y447" s="429"/>
      <c r="Z447" s="429"/>
      <c r="AA447" s="429"/>
      <c r="AB447" s="429"/>
      <c r="AC447" s="429"/>
      <c r="AD447" s="429"/>
      <c r="AE447" s="429"/>
      <c r="AF447" s="429"/>
      <c r="AG447" s="429"/>
      <c r="AH447" s="429"/>
      <c r="AI447" s="429"/>
      <c r="AJ447" s="429"/>
      <c r="AK447" s="429"/>
      <c r="AL447" s="429"/>
      <c r="AM447" s="429"/>
      <c r="AN447" s="429"/>
      <c r="AO447" s="429"/>
      <c r="AP447" s="429"/>
      <c r="AQ447" s="429"/>
      <c r="AR447" s="429"/>
      <c r="AS447" s="429"/>
      <c r="AT447" s="429"/>
      <c r="AU447" s="429"/>
      <c r="AV447" s="429"/>
      <c r="AW447" s="429"/>
      <c r="AX447" s="429"/>
      <c r="AY447" s="429"/>
      <c r="AZ447" s="429"/>
    </row>
    <row r="448" spans="1:52" x14ac:dyDescent="0.25">
      <c r="A448" s="422"/>
      <c r="B448" s="281"/>
      <c r="C448" s="281"/>
      <c r="D448" s="431" t="s">
        <v>1097</v>
      </c>
      <c r="E448" s="180"/>
      <c r="F448" s="427"/>
      <c r="G448" s="328"/>
      <c r="I448" s="429"/>
      <c r="J448" s="429"/>
      <c r="K448" s="429"/>
      <c r="L448" s="429"/>
      <c r="M448" s="429"/>
      <c r="N448" s="429"/>
      <c r="O448" s="429"/>
      <c r="P448" s="429"/>
      <c r="Q448" s="429"/>
      <c r="R448" s="429"/>
      <c r="S448" s="429"/>
      <c r="T448" s="429"/>
      <c r="U448" s="429"/>
      <c r="V448" s="429"/>
      <c r="W448" s="429"/>
      <c r="X448" s="429"/>
      <c r="Y448" s="429"/>
      <c r="Z448" s="429"/>
      <c r="AA448" s="429"/>
      <c r="AB448" s="429"/>
      <c r="AC448" s="429"/>
      <c r="AD448" s="429"/>
      <c r="AE448" s="429"/>
      <c r="AF448" s="429"/>
      <c r="AG448" s="429"/>
      <c r="AH448" s="429"/>
      <c r="AI448" s="429"/>
      <c r="AJ448" s="429"/>
      <c r="AK448" s="429"/>
      <c r="AL448" s="429"/>
      <c r="AM448" s="429"/>
      <c r="AN448" s="429"/>
      <c r="AO448" s="429"/>
      <c r="AP448" s="429"/>
      <c r="AQ448" s="429"/>
      <c r="AR448" s="429"/>
      <c r="AS448" s="429"/>
      <c r="AT448" s="429"/>
      <c r="AU448" s="429"/>
      <c r="AV448" s="429"/>
      <c r="AW448" s="429"/>
      <c r="AX448" s="429"/>
      <c r="AY448" s="429"/>
      <c r="AZ448" s="429"/>
    </row>
    <row r="449" spans="1:52" x14ac:dyDescent="0.25">
      <c r="A449" s="422"/>
      <c r="B449" s="281"/>
      <c r="C449" s="281"/>
      <c r="D449" s="281"/>
      <c r="E449" s="180"/>
      <c r="F449" s="427"/>
      <c r="G449" s="328"/>
      <c r="I449" s="429"/>
      <c r="J449" s="429"/>
      <c r="K449" s="429"/>
      <c r="L449" s="429"/>
      <c r="M449" s="429"/>
      <c r="N449" s="429"/>
      <c r="O449" s="429"/>
      <c r="P449" s="429"/>
      <c r="Q449" s="429"/>
      <c r="R449" s="429"/>
      <c r="S449" s="429"/>
      <c r="T449" s="429"/>
      <c r="U449" s="429"/>
      <c r="V449" s="429"/>
      <c r="W449" s="429"/>
      <c r="X449" s="429"/>
      <c r="Y449" s="429"/>
      <c r="Z449" s="429"/>
      <c r="AA449" s="429"/>
      <c r="AB449" s="429"/>
      <c r="AC449" s="429"/>
      <c r="AD449" s="429"/>
      <c r="AE449" s="429"/>
      <c r="AF449" s="429"/>
      <c r="AG449" s="429"/>
      <c r="AH449" s="429"/>
      <c r="AI449" s="429"/>
      <c r="AJ449" s="429"/>
      <c r="AK449" s="429"/>
      <c r="AL449" s="429"/>
      <c r="AM449" s="429"/>
      <c r="AN449" s="429"/>
      <c r="AO449" s="429"/>
      <c r="AP449" s="429"/>
      <c r="AQ449" s="429"/>
      <c r="AR449" s="429"/>
      <c r="AS449" s="429"/>
      <c r="AT449" s="429"/>
      <c r="AU449" s="429"/>
      <c r="AV449" s="429"/>
      <c r="AW449" s="429"/>
      <c r="AX449" s="429"/>
      <c r="AY449" s="429"/>
      <c r="AZ449" s="429"/>
    </row>
    <row r="450" spans="1:52" x14ac:dyDescent="0.25">
      <c r="A450" s="422"/>
      <c r="B450" s="281"/>
      <c r="C450" s="281"/>
      <c r="D450" s="281"/>
      <c r="E450" t="str">
        <f>"Build - Truck - "&amp;$D$370</f>
        <v>Build - Truck - NOx Emissions</v>
      </c>
      <c r="F450" s="428" t="s">
        <v>827</v>
      </c>
      <c r="G450" s="225" t="s">
        <v>661</v>
      </c>
      <c r="I450" s="416">
        <f t="shared" ref="I450:AZ450" si="29">INDEX($I$372:$AZ$438,MATCH(I$368,$E$372:$E$438,0),I$1)</f>
        <v>0</v>
      </c>
      <c r="J450" s="416">
        <f t="shared" si="29"/>
        <v>0</v>
      </c>
      <c r="K450" s="416">
        <f t="shared" si="29"/>
        <v>1.09542541474473</v>
      </c>
      <c r="L450" s="416">
        <f t="shared" si="29"/>
        <v>1.0576458390180792</v>
      </c>
      <c r="M450" s="416">
        <f t="shared" si="29"/>
        <v>1.0211692240616224</v>
      </c>
      <c r="N450" s="416">
        <f t="shared" si="29"/>
        <v>0.98595063271722538</v>
      </c>
      <c r="O450" s="416">
        <f t="shared" si="29"/>
        <v>0.9519466776417812</v>
      </c>
      <c r="P450" s="416">
        <f t="shared" si="29"/>
        <v>0.9191154678564194</v>
      </c>
      <c r="Q450" s="416">
        <f t="shared" si="29"/>
        <v>0.88741655713915313</v>
      </c>
      <c r="R450" s="416">
        <f t="shared" si="29"/>
        <v>0.85681089419738632</v>
      </c>
      <c r="S450" s="416">
        <f t="shared" si="29"/>
        <v>0.82726077455889613</v>
      </c>
      <c r="T450" s="416">
        <f t="shared" si="29"/>
        <v>0.79872979412202305</v>
      </c>
      <c r="U450" s="416">
        <f t="shared" si="29"/>
        <v>0.7711828043078448</v>
      </c>
      <c r="V450" s="416">
        <f t="shared" si="29"/>
        <v>0.74458586875908495</v>
      </c>
      <c r="W450" s="416">
        <f t="shared" si="29"/>
        <v>0.71890622153241079</v>
      </c>
      <c r="X450" s="416">
        <f t="shared" si="29"/>
        <v>0.69411222673261586</v>
      </c>
      <c r="Y450" s="416">
        <f t="shared" si="29"/>
        <v>0.67017333953895886</v>
      </c>
      <c r="Z450" s="416">
        <f t="shared" si="29"/>
        <v>0.6462495039334214</v>
      </c>
      <c r="AA450" s="416">
        <f t="shared" si="29"/>
        <v>0.62234126398282641</v>
      </c>
      <c r="AB450" s="416">
        <f t="shared" si="29"/>
        <v>0.59844920522877787</v>
      </c>
      <c r="AC450" s="416">
        <f t="shared" si="29"/>
        <v>0.57457395966747893</v>
      </c>
      <c r="AD450" s="416">
        <f t="shared" si="29"/>
        <v>0.55071621156696571</v>
      </c>
      <c r="AE450" s="416">
        <f t="shared" si="29"/>
        <v>0.52687670430689548</v>
      </c>
      <c r="AF450" s="416">
        <f t="shared" si="29"/>
        <v>0.50305624847776764</v>
      </c>
      <c r="AG450" s="416">
        <f t="shared" si="29"/>
        <v>0.47925573154600259</v>
      </c>
      <c r="AH450" s="416">
        <f t="shared" si="29"/>
        <v>0.45547612948605715</v>
      </c>
      <c r="AI450" s="416">
        <f t="shared" si="29"/>
        <v>0.4317185209117918</v>
      </c>
      <c r="AJ450" s="416">
        <f t="shared" si="29"/>
        <v>0.40798410442350969</v>
      </c>
      <c r="AK450" s="416">
        <f t="shared" si="29"/>
        <v>0.38427422015079493</v>
      </c>
      <c r="AL450" s="416">
        <f t="shared" si="29"/>
        <v>0.36059037685650314</v>
      </c>
      <c r="AM450" s="416">
        <f t="shared" si="29"/>
        <v>0.15383854600159999</v>
      </c>
      <c r="AN450" s="416">
        <f t="shared" si="29"/>
        <v>0.15383854600159999</v>
      </c>
      <c r="AO450" s="416">
        <f t="shared" si="29"/>
        <v>0.15383854600159999</v>
      </c>
      <c r="AP450" s="416">
        <f t="shared" si="29"/>
        <v>0.15383854600159999</v>
      </c>
      <c r="AQ450" s="416">
        <f t="shared" si="29"/>
        <v>0.15383854600159999</v>
      </c>
      <c r="AR450" s="416">
        <f t="shared" si="29"/>
        <v>0.15383854600159999</v>
      </c>
      <c r="AS450" s="416">
        <f t="shared" si="29"/>
        <v>0.15383854600159999</v>
      </c>
      <c r="AT450" s="416">
        <f t="shared" si="29"/>
        <v>0.15383854600159999</v>
      </c>
      <c r="AU450" s="416">
        <f t="shared" si="29"/>
        <v>0.15383854600159999</v>
      </c>
      <c r="AV450" s="416">
        <f t="shared" si="29"/>
        <v>0.15383854600159999</v>
      </c>
      <c r="AW450" s="416">
        <f t="shared" si="29"/>
        <v>0.15383854600159999</v>
      </c>
      <c r="AX450" s="416">
        <f t="shared" si="29"/>
        <v>0.15383854600159999</v>
      </c>
      <c r="AY450" s="416">
        <f t="shared" si="29"/>
        <v>0.15383854600159999</v>
      </c>
      <c r="AZ450" s="416">
        <f t="shared" si="29"/>
        <v>0.15383854600159999</v>
      </c>
    </row>
    <row r="451" spans="1:52" x14ac:dyDescent="0.25">
      <c r="A451" s="422"/>
      <c r="B451" s="281"/>
      <c r="C451" s="281"/>
      <c r="D451" s="281"/>
      <c r="E451" s="180"/>
      <c r="F451" s="427"/>
      <c r="G451" s="328"/>
      <c r="I451" s="429"/>
      <c r="J451" s="429"/>
      <c r="K451" s="429"/>
      <c r="L451" s="429"/>
      <c r="M451" s="429"/>
      <c r="N451" s="429"/>
      <c r="O451" s="429"/>
      <c r="P451" s="429"/>
      <c r="Q451" s="429"/>
      <c r="R451" s="429"/>
      <c r="S451" s="429"/>
      <c r="T451" s="429"/>
      <c r="U451" s="429"/>
      <c r="V451" s="429"/>
      <c r="W451" s="429"/>
      <c r="X451" s="429"/>
      <c r="Y451" s="429"/>
      <c r="Z451" s="429"/>
      <c r="AA451" s="429"/>
      <c r="AB451" s="429"/>
      <c r="AC451" s="429"/>
      <c r="AD451" s="429"/>
      <c r="AE451" s="429"/>
      <c r="AF451" s="429"/>
      <c r="AG451" s="429"/>
      <c r="AH451" s="429"/>
      <c r="AI451" s="429"/>
      <c r="AJ451" s="429"/>
      <c r="AK451" s="429"/>
      <c r="AL451" s="429"/>
      <c r="AM451" s="429"/>
      <c r="AN451" s="429"/>
      <c r="AO451" s="429"/>
      <c r="AP451" s="429"/>
      <c r="AQ451" s="429"/>
      <c r="AR451" s="429"/>
      <c r="AS451" s="429"/>
      <c r="AT451" s="429"/>
      <c r="AU451" s="429"/>
      <c r="AV451" s="429"/>
      <c r="AW451" s="429"/>
      <c r="AX451" s="429"/>
      <c r="AY451" s="429"/>
      <c r="AZ451" s="429"/>
    </row>
    <row r="452" spans="1:52" x14ac:dyDescent="0.25">
      <c r="A452" s="422"/>
      <c r="B452" s="281"/>
      <c r="C452" s="281"/>
      <c r="D452" s="281"/>
      <c r="E452" s="180" t="str">
        <f>StockValueC!$E$31</f>
        <v>Grams to metric ton conversion</v>
      </c>
      <c r="F452" s="432">
        <f>StockValueC!$H$31</f>
        <v>9.9999999999999995E-7</v>
      </c>
      <c r="G452" s="180" t="str">
        <f>StockValueC!$G$31</f>
        <v>Factor</v>
      </c>
      <c r="I452" s="429"/>
      <c r="J452" s="429"/>
      <c r="K452" s="429"/>
      <c r="L452" s="429"/>
      <c r="M452" s="429"/>
      <c r="N452" s="429"/>
      <c r="O452" s="429"/>
      <c r="P452" s="429"/>
      <c r="Q452" s="429"/>
      <c r="R452" s="429"/>
      <c r="S452" s="429"/>
      <c r="T452" s="429"/>
      <c r="U452" s="429"/>
      <c r="V452" s="429"/>
      <c r="W452" s="429"/>
      <c r="X452" s="429"/>
      <c r="Y452" s="429"/>
      <c r="Z452" s="429"/>
      <c r="AA452" s="429"/>
      <c r="AB452" s="429"/>
      <c r="AC452" s="429"/>
      <c r="AD452" s="429"/>
      <c r="AE452" s="429"/>
      <c r="AF452" s="429"/>
      <c r="AG452" s="429"/>
      <c r="AH452" s="429"/>
      <c r="AI452" s="429"/>
      <c r="AJ452" s="429"/>
      <c r="AK452" s="429"/>
      <c r="AL452" s="429"/>
      <c r="AM452" s="429"/>
      <c r="AN452" s="429"/>
      <c r="AO452" s="429"/>
      <c r="AP452" s="429"/>
      <c r="AQ452" s="429"/>
      <c r="AR452" s="429"/>
      <c r="AS452" s="429"/>
      <c r="AT452" s="429"/>
      <c r="AU452" s="429"/>
      <c r="AV452" s="429"/>
      <c r="AW452" s="429"/>
      <c r="AX452" s="429"/>
      <c r="AY452" s="429"/>
      <c r="AZ452" s="429"/>
    </row>
    <row r="453" spans="1:52" x14ac:dyDescent="0.25">
      <c r="A453" s="422"/>
      <c r="B453" s="281"/>
      <c r="C453" s="281"/>
      <c r="D453" s="281"/>
      <c r="E453" s="180"/>
      <c r="F453" s="427"/>
      <c r="G453" s="328"/>
      <c r="I453" s="429"/>
      <c r="J453" s="429"/>
      <c r="K453" s="429"/>
      <c r="L453" s="429"/>
      <c r="M453" s="429"/>
      <c r="N453" s="429"/>
      <c r="O453" s="429"/>
      <c r="P453" s="429"/>
      <c r="Q453" s="429"/>
      <c r="R453" s="429"/>
      <c r="S453" s="429"/>
      <c r="T453" s="429"/>
      <c r="U453" s="429"/>
      <c r="V453" s="429"/>
      <c r="W453" s="429"/>
      <c r="X453" s="429"/>
      <c r="Y453" s="429"/>
      <c r="Z453" s="429"/>
      <c r="AA453" s="429"/>
      <c r="AB453" s="429"/>
      <c r="AC453" s="429"/>
      <c r="AD453" s="429"/>
      <c r="AE453" s="429"/>
      <c r="AF453" s="429"/>
      <c r="AG453" s="429"/>
      <c r="AH453" s="429"/>
      <c r="AI453" s="429"/>
      <c r="AJ453" s="429"/>
      <c r="AK453" s="429"/>
      <c r="AL453" s="429"/>
      <c r="AM453" s="429"/>
      <c r="AN453" s="429"/>
      <c r="AO453" s="429"/>
      <c r="AP453" s="429"/>
      <c r="AQ453" s="429"/>
      <c r="AR453" s="429"/>
      <c r="AS453" s="429"/>
      <c r="AT453" s="429"/>
      <c r="AU453" s="429"/>
      <c r="AV453" s="429"/>
      <c r="AW453" s="429"/>
      <c r="AX453" s="429"/>
      <c r="AY453" s="429"/>
      <c r="AZ453" s="429"/>
    </row>
    <row r="454" spans="1:52" x14ac:dyDescent="0.25">
      <c r="A454" s="422"/>
      <c r="B454" s="281"/>
      <c r="C454" s="281"/>
      <c r="D454" s="281"/>
      <c r="E454" s="172" t="str">
        <f>"Build - Truck - "&amp;$D$370</f>
        <v>Build - Truck - NOx Emissions</v>
      </c>
      <c r="F454" s="214" t="s">
        <v>827</v>
      </c>
      <c r="G454" s="433" t="s">
        <v>1096</v>
      </c>
      <c r="H454" s="434">
        <f>SUM(I454:AZ454)</f>
        <v>0</v>
      </c>
      <c r="I454" s="435">
        <f t="shared" ref="I454:AZ454" si="30">I450*$F452*I$366</f>
        <v>0</v>
      </c>
      <c r="J454" s="435">
        <f t="shared" si="30"/>
        <v>0</v>
      </c>
      <c r="K454" s="435">
        <f t="shared" si="30"/>
        <v>0</v>
      </c>
      <c r="L454" s="435">
        <f t="shared" si="30"/>
        <v>0</v>
      </c>
      <c r="M454" s="435">
        <f t="shared" si="30"/>
        <v>0</v>
      </c>
      <c r="N454" s="435">
        <f t="shared" si="30"/>
        <v>0</v>
      </c>
      <c r="O454" s="435">
        <f t="shared" si="30"/>
        <v>0</v>
      </c>
      <c r="P454" s="435">
        <f t="shared" si="30"/>
        <v>0</v>
      </c>
      <c r="Q454" s="435">
        <f t="shared" si="30"/>
        <v>0</v>
      </c>
      <c r="R454" s="435">
        <f t="shared" si="30"/>
        <v>0</v>
      </c>
      <c r="S454" s="435">
        <f t="shared" si="30"/>
        <v>0</v>
      </c>
      <c r="T454" s="435">
        <f t="shared" si="30"/>
        <v>0</v>
      </c>
      <c r="U454" s="435">
        <f t="shared" si="30"/>
        <v>0</v>
      </c>
      <c r="V454" s="435">
        <f t="shared" si="30"/>
        <v>0</v>
      </c>
      <c r="W454" s="435">
        <f t="shared" si="30"/>
        <v>0</v>
      </c>
      <c r="X454" s="435">
        <f t="shared" si="30"/>
        <v>0</v>
      </c>
      <c r="Y454" s="435">
        <f t="shared" si="30"/>
        <v>0</v>
      </c>
      <c r="Z454" s="435">
        <f t="shared" si="30"/>
        <v>0</v>
      </c>
      <c r="AA454" s="435">
        <f t="shared" si="30"/>
        <v>0</v>
      </c>
      <c r="AB454" s="435">
        <f t="shared" si="30"/>
        <v>0</v>
      </c>
      <c r="AC454" s="435">
        <f t="shared" si="30"/>
        <v>0</v>
      </c>
      <c r="AD454" s="435">
        <f t="shared" si="30"/>
        <v>0</v>
      </c>
      <c r="AE454" s="435">
        <f t="shared" si="30"/>
        <v>0</v>
      </c>
      <c r="AF454" s="435">
        <f t="shared" si="30"/>
        <v>0</v>
      </c>
      <c r="AG454" s="435">
        <f t="shared" si="30"/>
        <v>0</v>
      </c>
      <c r="AH454" s="435">
        <f t="shared" si="30"/>
        <v>0</v>
      </c>
      <c r="AI454" s="435">
        <f t="shared" si="30"/>
        <v>0</v>
      </c>
      <c r="AJ454" s="435">
        <f t="shared" si="30"/>
        <v>0</v>
      </c>
      <c r="AK454" s="435">
        <f t="shared" si="30"/>
        <v>0</v>
      </c>
      <c r="AL454" s="435">
        <f t="shared" si="30"/>
        <v>0</v>
      </c>
      <c r="AM454" s="435">
        <f t="shared" si="30"/>
        <v>0</v>
      </c>
      <c r="AN454" s="435">
        <f t="shared" si="30"/>
        <v>0</v>
      </c>
      <c r="AO454" s="435">
        <f t="shared" si="30"/>
        <v>0</v>
      </c>
      <c r="AP454" s="435">
        <f t="shared" si="30"/>
        <v>0</v>
      </c>
      <c r="AQ454" s="435">
        <f t="shared" si="30"/>
        <v>0</v>
      </c>
      <c r="AR454" s="435">
        <f t="shared" si="30"/>
        <v>0</v>
      </c>
      <c r="AS454" s="435">
        <f t="shared" si="30"/>
        <v>0</v>
      </c>
      <c r="AT454" s="435">
        <f t="shared" si="30"/>
        <v>0</v>
      </c>
      <c r="AU454" s="435">
        <f t="shared" si="30"/>
        <v>0</v>
      </c>
      <c r="AV454" s="435">
        <f t="shared" si="30"/>
        <v>0</v>
      </c>
      <c r="AW454" s="435">
        <f t="shared" si="30"/>
        <v>0</v>
      </c>
      <c r="AX454" s="435">
        <f t="shared" si="30"/>
        <v>0</v>
      </c>
      <c r="AY454" s="435">
        <f t="shared" si="30"/>
        <v>0</v>
      </c>
      <c r="AZ454" s="435">
        <f t="shared" si="30"/>
        <v>0</v>
      </c>
    </row>
    <row r="455" spans="1:52" x14ac:dyDescent="0.25">
      <c r="A455" s="422"/>
      <c r="B455" s="281"/>
      <c r="C455" s="281"/>
      <c r="D455" s="281"/>
      <c r="E455" s="180"/>
      <c r="F455" s="427"/>
      <c r="G455" s="328"/>
      <c r="I455" s="429"/>
      <c r="J455" s="429"/>
      <c r="K455" s="429"/>
      <c r="L455" s="429"/>
      <c r="M455" s="429"/>
      <c r="N455" s="429"/>
      <c r="O455" s="429"/>
      <c r="P455" s="429"/>
      <c r="Q455" s="429"/>
      <c r="R455" s="429"/>
      <c r="S455" s="429"/>
      <c r="T455" s="429"/>
      <c r="U455" s="429"/>
      <c r="V455" s="429"/>
      <c r="W455" s="429"/>
      <c r="X455" s="429"/>
      <c r="Y455" s="429"/>
      <c r="Z455" s="429"/>
      <c r="AA455" s="429"/>
      <c r="AB455" s="429"/>
      <c r="AC455" s="429"/>
      <c r="AD455" s="429"/>
      <c r="AE455" s="429"/>
      <c r="AF455" s="429"/>
      <c r="AG455" s="429"/>
      <c r="AH455" s="429"/>
      <c r="AI455" s="429"/>
      <c r="AJ455" s="429"/>
      <c r="AK455" s="429"/>
      <c r="AL455" s="429"/>
      <c r="AM455" s="429"/>
      <c r="AN455" s="429"/>
      <c r="AO455" s="429"/>
      <c r="AP455" s="429"/>
      <c r="AQ455" s="429"/>
      <c r="AR455" s="429"/>
      <c r="AS455" s="429"/>
      <c r="AT455" s="429"/>
      <c r="AU455" s="429"/>
      <c r="AV455" s="429"/>
      <c r="AW455" s="429"/>
      <c r="AX455" s="429"/>
      <c r="AY455" s="429"/>
      <c r="AZ455" s="429"/>
    </row>
    <row r="456" spans="1:52" x14ac:dyDescent="0.25">
      <c r="A456" s="422"/>
      <c r="B456" s="281"/>
      <c r="C456" s="281"/>
      <c r="D456" s="180" t="str">
        <f>StockValueR!D418</f>
        <v>PM2.5 Emissions</v>
      </c>
      <c r="E456" s="180"/>
      <c r="F456" s="427"/>
      <c r="G456" s="328"/>
      <c r="I456" s="336"/>
      <c r="J456" s="336"/>
      <c r="K456" s="336"/>
      <c r="L456" s="336"/>
      <c r="M456" s="336"/>
      <c r="N456" s="336"/>
      <c r="O456" s="336"/>
      <c r="P456" s="336"/>
      <c r="Q456" s="336"/>
      <c r="R456" s="336"/>
      <c r="S456" s="336"/>
      <c r="T456" s="336"/>
      <c r="U456" s="336"/>
      <c r="V456" s="336"/>
      <c r="W456" s="336"/>
      <c r="X456" s="336"/>
      <c r="Y456" s="336"/>
      <c r="Z456" s="336"/>
      <c r="AA456" s="336"/>
      <c r="AB456" s="336"/>
      <c r="AC456" s="336"/>
      <c r="AD456" s="336"/>
      <c r="AE456" s="336"/>
      <c r="AF456" s="336"/>
      <c r="AG456" s="336"/>
      <c r="AH456" s="336"/>
      <c r="AI456" s="336"/>
      <c r="AJ456" s="336"/>
      <c r="AK456" s="336"/>
      <c r="AL456" s="336"/>
      <c r="AM456" s="336"/>
      <c r="AN456" s="336"/>
      <c r="AO456" s="336"/>
      <c r="AP456" s="336"/>
      <c r="AQ456" s="336"/>
      <c r="AR456" s="336"/>
      <c r="AS456" s="336"/>
      <c r="AT456" s="336"/>
      <c r="AU456" s="336"/>
      <c r="AV456" s="336"/>
      <c r="AW456" s="336"/>
      <c r="AX456" s="336"/>
      <c r="AY456" s="336"/>
      <c r="AZ456" s="336"/>
    </row>
    <row r="457" spans="1:52" x14ac:dyDescent="0.25">
      <c r="A457" s="422"/>
      <c r="B457" s="281"/>
      <c r="C457" s="281"/>
      <c r="D457" s="281"/>
      <c r="F457" s="428"/>
      <c r="G457" s="225"/>
      <c r="I457" s="338"/>
      <c r="J457" s="338"/>
      <c r="K457" s="338"/>
      <c r="L457" s="338"/>
      <c r="M457" s="338"/>
      <c r="N457" s="338"/>
      <c r="O457" s="338"/>
      <c r="P457" s="338"/>
      <c r="Q457" s="338"/>
      <c r="R457" s="338"/>
      <c r="S457" s="338"/>
      <c r="T457" s="338"/>
      <c r="U457" s="338"/>
      <c r="V457" s="338"/>
      <c r="W457" s="338"/>
      <c r="X457" s="338"/>
      <c r="Y457" s="338"/>
      <c r="Z457" s="338"/>
      <c r="AA457" s="338"/>
      <c r="AB457" s="338"/>
      <c r="AC457" s="338"/>
      <c r="AD457" s="338"/>
      <c r="AE457" s="338"/>
      <c r="AF457" s="338"/>
      <c r="AG457" s="338"/>
      <c r="AH457" s="338"/>
      <c r="AI457" s="338"/>
      <c r="AJ457" s="338"/>
      <c r="AK457" s="338"/>
      <c r="AL457" s="338"/>
      <c r="AM457" s="338"/>
      <c r="AN457" s="338"/>
      <c r="AO457" s="338"/>
      <c r="AP457" s="338"/>
      <c r="AQ457" s="338"/>
      <c r="AR457" s="338"/>
      <c r="AS457" s="338"/>
      <c r="AT457" s="338"/>
      <c r="AU457" s="338"/>
      <c r="AV457" s="338"/>
      <c r="AW457" s="338"/>
      <c r="AX457" s="338"/>
      <c r="AY457" s="338"/>
      <c r="AZ457" s="338"/>
    </row>
    <row r="458" spans="1:52" x14ac:dyDescent="0.25">
      <c r="A458" s="422"/>
      <c r="B458" s="281"/>
      <c r="C458" s="281"/>
      <c r="D458" s="180"/>
      <c r="E458" s="172" t="s">
        <v>1094</v>
      </c>
      <c r="F458" s="427"/>
      <c r="G458" s="328"/>
      <c r="I458" s="429"/>
      <c r="J458" s="429"/>
      <c r="K458" s="430">
        <f t="shared" ref="K458:AZ458" si="31">K459</f>
        <v>0.98575646184535703</v>
      </c>
      <c r="L458" s="430">
        <f t="shared" si="31"/>
        <v>0.95175920343137332</v>
      </c>
      <c r="M458" s="430">
        <f t="shared" si="31"/>
        <v>0.91893445934968565</v>
      </c>
      <c r="N458" s="430">
        <f t="shared" si="31"/>
        <v>0.88724179134369419</v>
      </c>
      <c r="O458" s="430">
        <f t="shared" si="31"/>
        <v>0.8566421558114754</v>
      </c>
      <c r="P458" s="430">
        <f t="shared" si="31"/>
        <v>0.82709785570623939</v>
      </c>
      <c r="Q458" s="430">
        <f t="shared" si="31"/>
        <v>0.79857249409566733</v>
      </c>
      <c r="R458" s="430">
        <f t="shared" si="31"/>
        <v>0.77103092932291817</v>
      </c>
      <c r="S458" s="430">
        <f t="shared" si="31"/>
        <v>0.74443923171406445</v>
      </c>
      <c r="T458" s="430">
        <f t="shared" si="31"/>
        <v>0.71876464177862365</v>
      </c>
      <c r="U458" s="430">
        <f t="shared" si="31"/>
        <v>0.69397552985169031</v>
      </c>
      <c r="V458" s="430">
        <f t="shared" si="31"/>
        <v>0.67004135712795065</v>
      </c>
      <c r="W458" s="430">
        <f t="shared" si="31"/>
        <v>0.64693263803957513</v>
      </c>
      <c r="X458" s="430">
        <f t="shared" si="31"/>
        <v>0.62462090393164083</v>
      </c>
      <c r="Y458" s="430">
        <f t="shared" si="31"/>
        <v>0.60307866799033438</v>
      </c>
      <c r="Z458" s="430">
        <f t="shared" si="31"/>
        <v>0.58154997674139142</v>
      </c>
      <c r="AA458" s="430">
        <f t="shared" si="31"/>
        <v>0.56003531978216758</v>
      </c>
      <c r="AB458" s="430">
        <f t="shared" si="31"/>
        <v>0.5385352240325354</v>
      </c>
      <c r="AC458" s="430">
        <f t="shared" si="31"/>
        <v>0.51705025821614559</v>
      </c>
      <c r="AD458" s="430">
        <f t="shared" si="31"/>
        <v>0.49558103809526666</v>
      </c>
      <c r="AE458" s="430">
        <f t="shared" si="31"/>
        <v>0.47412823262580456</v>
      </c>
      <c r="AF458" s="430">
        <f t="shared" si="31"/>
        <v>0.45269257124566714</v>
      </c>
      <c r="AG458" s="430">
        <f t="shared" si="31"/>
        <v>0.43127485257221959</v>
      </c>
      <c r="AH458" s="430">
        <f t="shared" si="31"/>
        <v>0.40987595486984624</v>
      </c>
      <c r="AI458" s="430">
        <f t="shared" si="31"/>
        <v>0.38849684876655011</v>
      </c>
      <c r="AJ458" s="430">
        <f t="shared" si="31"/>
        <v>0.36713861286428628</v>
      </c>
      <c r="AK458" s="430">
        <f t="shared" si="31"/>
        <v>0.34580245312503038</v>
      </c>
      <c r="AL458" s="430">
        <f t="shared" si="31"/>
        <v>0.32448972726124214</v>
      </c>
      <c r="AM458" s="430">
        <f t="shared" si="31"/>
        <v>9.2646922427880099E-3</v>
      </c>
      <c r="AN458" s="430">
        <f t="shared" si="31"/>
        <v>9.2646922427880099E-3</v>
      </c>
      <c r="AO458" s="430">
        <f t="shared" si="31"/>
        <v>9.2646922427880099E-3</v>
      </c>
      <c r="AP458" s="430">
        <f t="shared" si="31"/>
        <v>9.2646922427880099E-3</v>
      </c>
      <c r="AQ458" s="430">
        <f t="shared" si="31"/>
        <v>9.2646922427880099E-3</v>
      </c>
      <c r="AR458" s="430">
        <f t="shared" si="31"/>
        <v>9.2646922427880099E-3</v>
      </c>
      <c r="AS458" s="430">
        <f t="shared" si="31"/>
        <v>9.2646922427880099E-3</v>
      </c>
      <c r="AT458" s="430">
        <f t="shared" si="31"/>
        <v>9.2646922427880099E-3</v>
      </c>
      <c r="AU458" s="430">
        <f t="shared" si="31"/>
        <v>9.2646922427880099E-3</v>
      </c>
      <c r="AV458" s="430">
        <f t="shared" si="31"/>
        <v>9.2646922427880099E-3</v>
      </c>
      <c r="AW458" s="430">
        <f t="shared" si="31"/>
        <v>9.2646922427880099E-3</v>
      </c>
      <c r="AX458" s="430">
        <f t="shared" si="31"/>
        <v>9.2646922427880099E-3</v>
      </c>
      <c r="AY458" s="430">
        <f t="shared" si="31"/>
        <v>9.2646922427880099E-3</v>
      </c>
      <c r="AZ458" s="430">
        <f t="shared" si="31"/>
        <v>9.2646922427880099E-3</v>
      </c>
    </row>
    <row r="459" spans="1:52" x14ac:dyDescent="0.25">
      <c r="A459" s="422"/>
      <c r="B459" s="281"/>
      <c r="C459" s="281"/>
      <c r="D459" s="180"/>
      <c r="E459" s="180" t="str">
        <f>StockValueR!E420</f>
        <v>5 MPH</v>
      </c>
      <c r="F459" s="180"/>
      <c r="G459" s="180"/>
      <c r="I459" s="438">
        <f>StockValueR!I420</f>
        <v>0</v>
      </c>
      <c r="J459" s="438">
        <f>StockValueR!J420</f>
        <v>0</v>
      </c>
      <c r="K459" s="438">
        <f>StockValueR!K420</f>
        <v>0.98575646184535703</v>
      </c>
      <c r="L459" s="438">
        <f>StockValueR!L420</f>
        <v>0.95175920343137332</v>
      </c>
      <c r="M459" s="438">
        <f>StockValueR!M420</f>
        <v>0.91893445934968565</v>
      </c>
      <c r="N459" s="438">
        <f>StockValueR!N420</f>
        <v>0.88724179134369419</v>
      </c>
      <c r="O459" s="438">
        <f>StockValueR!O420</f>
        <v>0.8566421558114754</v>
      </c>
      <c r="P459" s="438">
        <f>StockValueR!P420</f>
        <v>0.82709785570623939</v>
      </c>
      <c r="Q459" s="438">
        <f>StockValueR!Q420</f>
        <v>0.79857249409566733</v>
      </c>
      <c r="R459" s="438">
        <f>StockValueR!R420</f>
        <v>0.77103092932291817</v>
      </c>
      <c r="S459" s="438">
        <f>StockValueR!S420</f>
        <v>0.74443923171406445</v>
      </c>
      <c r="T459" s="438">
        <f>StockValueR!T420</f>
        <v>0.71876464177862365</v>
      </c>
      <c r="U459" s="438">
        <f>StockValueR!U420</f>
        <v>0.69397552985169031</v>
      </c>
      <c r="V459" s="438">
        <f>StockValueR!V420</f>
        <v>0.67004135712795065</v>
      </c>
      <c r="W459" s="438">
        <f>StockValueR!W420</f>
        <v>0.64693263803957513</v>
      </c>
      <c r="X459" s="438">
        <f>StockValueR!X420</f>
        <v>0.62462090393164083</v>
      </c>
      <c r="Y459" s="438">
        <f>StockValueR!Y420</f>
        <v>0.60307866799033438</v>
      </c>
      <c r="Z459" s="438">
        <f>StockValueR!Z420</f>
        <v>0.58154997674139142</v>
      </c>
      <c r="AA459" s="438">
        <f>StockValueR!AA420</f>
        <v>0.56003531978216758</v>
      </c>
      <c r="AB459" s="438">
        <f>StockValueR!AB420</f>
        <v>0.5385352240325354</v>
      </c>
      <c r="AC459" s="438">
        <f>StockValueR!AC420</f>
        <v>0.51705025821614559</v>
      </c>
      <c r="AD459" s="438">
        <f>StockValueR!AD420</f>
        <v>0.49558103809526666</v>
      </c>
      <c r="AE459" s="438">
        <f>StockValueR!AE420</f>
        <v>0.47412823262580456</v>
      </c>
      <c r="AF459" s="438">
        <f>StockValueR!AF420</f>
        <v>0.45269257124566714</v>
      </c>
      <c r="AG459" s="438">
        <f>StockValueR!AG420</f>
        <v>0.43127485257221959</v>
      </c>
      <c r="AH459" s="438">
        <f>StockValueR!AH420</f>
        <v>0.40987595486984624</v>
      </c>
      <c r="AI459" s="438">
        <f>StockValueR!AI420</f>
        <v>0.38849684876655011</v>
      </c>
      <c r="AJ459" s="438">
        <f>StockValueR!AJ420</f>
        <v>0.36713861286428628</v>
      </c>
      <c r="AK459" s="438">
        <f>StockValueR!AK420</f>
        <v>0.34580245312503038</v>
      </c>
      <c r="AL459" s="438">
        <f>StockValueR!AL420</f>
        <v>0.32448972726124214</v>
      </c>
      <c r="AM459" s="438">
        <f>StockValueR!AM420</f>
        <v>9.2646922427880099E-3</v>
      </c>
      <c r="AN459" s="438">
        <f>StockValueR!AN420</f>
        <v>9.2646922427880099E-3</v>
      </c>
      <c r="AO459" s="438">
        <f>StockValueR!AO420</f>
        <v>9.2646922427880099E-3</v>
      </c>
      <c r="AP459" s="438">
        <f>StockValueR!AP420</f>
        <v>9.2646922427880099E-3</v>
      </c>
      <c r="AQ459" s="438">
        <f>StockValueR!AQ420</f>
        <v>9.2646922427880099E-3</v>
      </c>
      <c r="AR459" s="438">
        <f>StockValueR!AR420</f>
        <v>9.2646922427880099E-3</v>
      </c>
      <c r="AS459" s="438">
        <f>StockValueR!AS420</f>
        <v>9.2646922427880099E-3</v>
      </c>
      <c r="AT459" s="438">
        <f>StockValueR!AT420</f>
        <v>9.2646922427880099E-3</v>
      </c>
      <c r="AU459" s="438">
        <f>StockValueR!AU420</f>
        <v>9.2646922427880099E-3</v>
      </c>
      <c r="AV459" s="438">
        <f>StockValueR!AV420</f>
        <v>9.2646922427880099E-3</v>
      </c>
      <c r="AW459" s="438">
        <f>StockValueR!AW420</f>
        <v>9.2646922427880099E-3</v>
      </c>
      <c r="AX459" s="438">
        <f>StockValueR!AX420</f>
        <v>9.2646922427880099E-3</v>
      </c>
      <c r="AY459" s="438">
        <f>StockValueR!AY420</f>
        <v>9.2646922427880099E-3</v>
      </c>
      <c r="AZ459" s="438">
        <f>StockValueR!AZ420</f>
        <v>9.2646922427880099E-3</v>
      </c>
    </row>
    <row r="460" spans="1:52" x14ac:dyDescent="0.25">
      <c r="A460" s="422"/>
      <c r="B460" s="281"/>
      <c r="C460" s="281"/>
      <c r="D460" s="180"/>
      <c r="E460" s="180" t="str">
        <f>StockValueR!E421</f>
        <v>6 MPH</v>
      </c>
      <c r="F460" s="180"/>
      <c r="G460" s="180"/>
      <c r="I460" s="438">
        <f>StockValueR!I421</f>
        <v>0</v>
      </c>
      <c r="J460" s="438">
        <f>StockValueR!J421</f>
        <v>0</v>
      </c>
      <c r="K460" s="438">
        <f>StockValueR!K421</f>
        <v>0.9571887238752822</v>
      </c>
      <c r="L460" s="438">
        <f>StockValueR!L421</f>
        <v>0.92417672379605331</v>
      </c>
      <c r="M460" s="438">
        <f>StockValueR!M421</f>
        <v>0.89230325797036103</v>
      </c>
      <c r="N460" s="438">
        <f>StockValueR!N421</f>
        <v>0.86152906006343721</v>
      </c>
      <c r="O460" s="438">
        <f>StockValueR!O421</f>
        <v>0.83181621797736816</v>
      </c>
      <c r="P460" s="438">
        <f>StockValueR!P421</f>
        <v>0.80312812714550141</v>
      </c>
      <c r="Q460" s="438">
        <f>StockValueR!Q421</f>
        <v>0.77542944543765802</v>
      </c>
      <c r="R460" s="438">
        <f>StockValueR!R421</f>
        <v>0.74868604962059682</v>
      </c>
      <c r="S460" s="438">
        <f>StockValueR!S421</f>
        <v>0.72286499332009124</v>
      </c>
      <c r="T460" s="438">
        <f>StockValueR!T421</f>
        <v>0.69793446643283152</v>
      </c>
      <c r="U460" s="438">
        <f>StockValueR!U421</f>
        <v>0.67386375593814829</v>
      </c>
      <c r="V460" s="438">
        <f>StockValueR!V421</f>
        <v>0.65062320806128238</v>
      </c>
      <c r="W460" s="438">
        <f>StockValueR!W421</f>
        <v>0.62818419174158557</v>
      </c>
      <c r="X460" s="438">
        <f>StockValueR!X421</f>
        <v>0.6065190633606482</v>
      </c>
      <c r="Y460" s="438">
        <f>StockValueR!Y421</f>
        <v>0.58560113268690117</v>
      </c>
      <c r="Z460" s="438">
        <f>StockValueR!Z421</f>
        <v>0.56469635417324693</v>
      </c>
      <c r="AA460" s="438">
        <f>StockValueR!AA421</f>
        <v>0.54380520322825354</v>
      </c>
      <c r="AB460" s="438">
        <f>StockValueR!AB421</f>
        <v>0.52292819150138004</v>
      </c>
      <c r="AC460" s="438">
        <f>StockValueR!AC421</f>
        <v>0.5020658712343683</v>
      </c>
      <c r="AD460" s="438">
        <f>StockValueR!AD421</f>
        <v>0.48121884034437401</v>
      </c>
      <c r="AE460" s="438">
        <f>StockValueR!AE421</f>
        <v>0.46038774840061103</v>
      </c>
      <c r="AF460" s="438">
        <f>StockValueR!AF421</f>
        <v>0.43957330370149506</v>
      </c>
      <c r="AG460" s="438">
        <f>StockValueR!AG421</f>
        <v>0.41877628172004228</v>
      </c>
      <c r="AH460" s="438">
        <f>StockValueR!AH421</f>
        <v>0.39799753526807558</v>
      </c>
      <c r="AI460" s="438">
        <f>StockValueR!AI421</f>
        <v>0.37723800684429071</v>
      </c>
      <c r="AJ460" s="438">
        <f>StockValueR!AJ421</f>
        <v>0.35649874379219382</v>
      </c>
      <c r="AK460" s="438">
        <f>StockValueR!AK421</f>
        <v>0.3357809171243516</v>
      </c>
      <c r="AL460" s="438">
        <f>StockValueR!AL421</f>
        <v>0.31508584520600641</v>
      </c>
      <c r="AM460" s="438">
        <f>StockValueR!AM421</f>
        <v>8.9961966146996242E-3</v>
      </c>
      <c r="AN460" s="438">
        <f>StockValueR!AN421</f>
        <v>8.9961966146996242E-3</v>
      </c>
      <c r="AO460" s="438">
        <f>StockValueR!AO421</f>
        <v>8.9961966146996242E-3</v>
      </c>
      <c r="AP460" s="438">
        <f>StockValueR!AP421</f>
        <v>8.9961966146996242E-3</v>
      </c>
      <c r="AQ460" s="438">
        <f>StockValueR!AQ421</f>
        <v>8.9961966146996242E-3</v>
      </c>
      <c r="AR460" s="438">
        <f>StockValueR!AR421</f>
        <v>8.9961966146996242E-3</v>
      </c>
      <c r="AS460" s="438">
        <f>StockValueR!AS421</f>
        <v>8.9961966146996242E-3</v>
      </c>
      <c r="AT460" s="438">
        <f>StockValueR!AT421</f>
        <v>8.9961966146996242E-3</v>
      </c>
      <c r="AU460" s="438">
        <f>StockValueR!AU421</f>
        <v>8.9961966146996242E-3</v>
      </c>
      <c r="AV460" s="438">
        <f>StockValueR!AV421</f>
        <v>8.9961966146996242E-3</v>
      </c>
      <c r="AW460" s="438">
        <f>StockValueR!AW421</f>
        <v>8.9961966146996242E-3</v>
      </c>
      <c r="AX460" s="438">
        <f>StockValueR!AX421</f>
        <v>8.9961966146996242E-3</v>
      </c>
      <c r="AY460" s="438">
        <f>StockValueR!AY421</f>
        <v>8.9961966146996242E-3</v>
      </c>
      <c r="AZ460" s="438">
        <f>StockValueR!AZ421</f>
        <v>8.9961966146996242E-3</v>
      </c>
    </row>
    <row r="461" spans="1:52" x14ac:dyDescent="0.25">
      <c r="A461" s="422"/>
      <c r="B461" s="281"/>
      <c r="C461" s="281"/>
      <c r="D461" s="281"/>
      <c r="E461" s="180" t="str">
        <f>StockValueR!E422</f>
        <v>7 MPH</v>
      </c>
      <c r="F461" s="180"/>
      <c r="G461" s="180"/>
      <c r="I461" s="438">
        <f>StockValueR!I422</f>
        <v>0</v>
      </c>
      <c r="J461" s="438">
        <f>StockValueR!J422</f>
        <v>0</v>
      </c>
      <c r="K461" s="438">
        <f>StockValueR!K422</f>
        <v>0.9294488938970038</v>
      </c>
      <c r="L461" s="438">
        <f>StockValueR!L422</f>
        <v>0.89739359885054348</v>
      </c>
      <c r="M461" s="438">
        <f>StockValueR!M422</f>
        <v>0.86644384273931951</v>
      </c>
      <c r="N461" s="438">
        <f>StockValueR!N422</f>
        <v>0.83656149718748796</v>
      </c>
      <c r="O461" s="438">
        <f>StockValueR!O422</f>
        <v>0.8077097488095667</v>
      </c>
      <c r="P461" s="438">
        <f>StockValueR!P422</f>
        <v>0.77985305385839476</v>
      </c>
      <c r="Q461" s="438">
        <f>StockValueR!Q422</f>
        <v>0.75295709443721515</v>
      </c>
      <c r="R461" s="438">
        <f>StockValueR!R422</f>
        <v>0.72698873622193805</v>
      </c>
      <c r="S461" s="438">
        <f>StockValueR!S422</f>
        <v>0.7019159876414981</v>
      </c>
      <c r="T461" s="438">
        <f>StockValueR!T422</f>
        <v>0.677707960466021</v>
      </c>
      <c r="U461" s="438">
        <f>StockValueR!U422</f>
        <v>0.65433483175424423</v>
      </c>
      <c r="V461" s="438">
        <f>StockValueR!V422</f>
        <v>0.63176780711331471</v>
      </c>
      <c r="W461" s="438">
        <f>StockValueR!W422</f>
        <v>0.60997908522570032</v>
      </c>
      <c r="X461" s="438">
        <f>StockValueR!X422</f>
        <v>0.58894182359951497</v>
      </c>
      <c r="Y461" s="438">
        <f>StockValueR!Y422</f>
        <v>0.56863010550006354</v>
      </c>
      <c r="Z461" s="438">
        <f>StockValueR!Z422</f>
        <v>0.54833115840422475</v>
      </c>
      <c r="AA461" s="438">
        <f>StockValueR!AA422</f>
        <v>0.5280454439429777</v>
      </c>
      <c r="AB461" s="438">
        <f>StockValueR!AB422</f>
        <v>0.50777345893791226</v>
      </c>
      <c r="AC461" s="438">
        <f>StockValueR!AC422</f>
        <v>0.48751573962651601</v>
      </c>
      <c r="AD461" s="438">
        <f>StockValueR!AD422</f>
        <v>0.46727286659799239</v>
      </c>
      <c r="AE461" s="438">
        <f>StockValueR!AE422</f>
        <v>0.44704547059669975</v>
      </c>
      <c r="AF461" s="438">
        <f>StockValueR!AF422</f>
        <v>0.42683423939419513</v>
      </c>
      <c r="AG461" s="438">
        <f>StockValueR!AG422</f>
        <v>0.40663992598988097</v>
      </c>
      <c r="AH461" s="438">
        <f>StockValueR!AH422</f>
        <v>0.38646335848064745</v>
      </c>
      <c r="AI461" s="438">
        <f>StockValueR!AI422</f>
        <v>0.36630545205108495</v>
      </c>
      <c r="AJ461" s="438">
        <f>StockValueR!AJ422</f>
        <v>0.34616722369213693</v>
      </c>
      <c r="AK461" s="438">
        <f>StockValueR!AK422</f>
        <v>0.3260498104798133</v>
      </c>
      <c r="AL461" s="438">
        <f>StockValueR!AL422</f>
        <v>0.30595449257244195</v>
      </c>
      <c r="AM461" s="438">
        <f>StockValueR!AM422</f>
        <v>8.7354821303787175E-3</v>
      </c>
      <c r="AN461" s="438">
        <f>StockValueR!AN422</f>
        <v>8.7354821303787175E-3</v>
      </c>
      <c r="AO461" s="438">
        <f>StockValueR!AO422</f>
        <v>8.7354821303787175E-3</v>
      </c>
      <c r="AP461" s="438">
        <f>StockValueR!AP422</f>
        <v>8.7354821303787175E-3</v>
      </c>
      <c r="AQ461" s="438">
        <f>StockValueR!AQ422</f>
        <v>8.7354821303787175E-3</v>
      </c>
      <c r="AR461" s="438">
        <f>StockValueR!AR422</f>
        <v>8.7354821303787175E-3</v>
      </c>
      <c r="AS461" s="438">
        <f>StockValueR!AS422</f>
        <v>8.7354821303787175E-3</v>
      </c>
      <c r="AT461" s="438">
        <f>StockValueR!AT422</f>
        <v>8.7354821303787175E-3</v>
      </c>
      <c r="AU461" s="438">
        <f>StockValueR!AU422</f>
        <v>8.7354821303787175E-3</v>
      </c>
      <c r="AV461" s="438">
        <f>StockValueR!AV422</f>
        <v>8.7354821303787175E-3</v>
      </c>
      <c r="AW461" s="438">
        <f>StockValueR!AW422</f>
        <v>8.7354821303787175E-3</v>
      </c>
      <c r="AX461" s="438">
        <f>StockValueR!AX422</f>
        <v>8.7354821303787175E-3</v>
      </c>
      <c r="AY461" s="438">
        <f>StockValueR!AY422</f>
        <v>8.7354821303787175E-3</v>
      </c>
      <c r="AZ461" s="438">
        <f>StockValueR!AZ422</f>
        <v>8.7354821303787175E-3</v>
      </c>
    </row>
    <row r="462" spans="1:52" x14ac:dyDescent="0.25">
      <c r="A462" s="422"/>
      <c r="B462" s="281"/>
      <c r="C462" s="281"/>
      <c r="D462" s="281"/>
      <c r="E462" s="180" t="str">
        <f>StockValueR!E423</f>
        <v>8 MPH</v>
      </c>
      <c r="F462" s="180"/>
      <c r="G462" s="180"/>
      <c r="I462" s="438">
        <f>StockValueR!I423</f>
        <v>0</v>
      </c>
      <c r="J462" s="438">
        <f>StockValueR!J423</f>
        <v>0</v>
      </c>
      <c r="K462" s="438">
        <f>StockValueR!K423</f>
        <v>0.90251297870379354</v>
      </c>
      <c r="L462" s="438">
        <f>StockValueR!L423</f>
        <v>0.8713866628777448</v>
      </c>
      <c r="M462" s="438">
        <f>StockValueR!M423</f>
        <v>0.84133384689021828</v>
      </c>
      <c r="N462" s="438">
        <f>StockValueR!N423</f>
        <v>0.81231750734564923</v>
      </c>
      <c r="O462" s="438">
        <f>StockValueR!O423</f>
        <v>0.78430189772972603</v>
      </c>
      <c r="P462" s="438">
        <f>StockValueR!P423</f>
        <v>0.75725250437167546</v>
      </c>
      <c r="Q462" s="438">
        <f>StockValueR!Q423</f>
        <v>0.73113600392534206</v>
      </c>
      <c r="R462" s="438">
        <f>StockValueR!R423</f>
        <v>0.70592022231668272</v>
      </c>
      <c r="S462" s="438">
        <f>StockValueR!S423</f>
        <v>0.6815740951070981</v>
      </c>
      <c r="T462" s="438">
        <f>StockValueR!T423</f>
        <v>0.65806762922377504</v>
      </c>
      <c r="U462" s="438">
        <f>StockValueR!U423</f>
        <v>0.63537186600989104</v>
      </c>
      <c r="V462" s="438">
        <f>StockValueR!V423</f>
        <v>0.61345884554916186</v>
      </c>
      <c r="W462" s="438">
        <f>StockValueR!W423</f>
        <v>0.59230157222078184</v>
      </c>
      <c r="X462" s="438">
        <f>StockValueR!X423</f>
        <v>0.5718739814423226</v>
      </c>
      <c r="Y462" s="438">
        <f>StockValueR!Y423</f>
        <v>0.55215090755961904</v>
      </c>
      <c r="Z462" s="438">
        <f>StockValueR!Z423</f>
        <v>0.53244023457016221</v>
      </c>
      <c r="AA462" s="438">
        <f>StockValueR!AA423</f>
        <v>0.51274241072662397</v>
      </c>
      <c r="AB462" s="438">
        <f>StockValueR!AB423</f>
        <v>0.49305791845244445</v>
      </c>
      <c r="AC462" s="438">
        <f>StockValueR!AC423</f>
        <v>0.47338727844466838</v>
      </c>
      <c r="AD462" s="438">
        <f>StockValueR!AD423</f>
        <v>0.45373105446672041</v>
      </c>
      <c r="AE462" s="438">
        <f>StockValueR!AE423</f>
        <v>0.43408985898365732</v>
      </c>
      <c r="AF462" s="438">
        <f>StockValueR!AF423</f>
        <v>0.41446435983505664</v>
      </c>
      <c r="AG462" s="438">
        <f>StockValueR!AG423</f>
        <v>0.39485528819800414</v>
      </c>
      <c r="AH462" s="438">
        <f>StockValueR!AH423</f>
        <v>0.375263448170709</v>
      </c>
      <c r="AI462" s="438">
        <f>StockValueR!AI423</f>
        <v>0.35568972841523333</v>
      </c>
      <c r="AJ462" s="438">
        <f>StockValueR!AJ423</f>
        <v>0.33613511644959099</v>
      </c>
      <c r="AK462" s="438">
        <f>StockValueR!AK423</f>
        <v>0.31660071639673426</v>
      </c>
      <c r="AL462" s="438">
        <f>StockValueR!AL423</f>
        <v>0.29708777131533298</v>
      </c>
      <c r="AM462" s="438">
        <f>StockValueR!AM423</f>
        <v>8.4823232882081448E-3</v>
      </c>
      <c r="AN462" s="438">
        <f>StockValueR!AN423</f>
        <v>8.4823232882081448E-3</v>
      </c>
      <c r="AO462" s="438">
        <f>StockValueR!AO423</f>
        <v>8.4823232882081448E-3</v>
      </c>
      <c r="AP462" s="438">
        <f>StockValueR!AP423</f>
        <v>8.4823232882081448E-3</v>
      </c>
      <c r="AQ462" s="438">
        <f>StockValueR!AQ423</f>
        <v>8.4823232882081448E-3</v>
      </c>
      <c r="AR462" s="438">
        <f>StockValueR!AR423</f>
        <v>8.4823232882081448E-3</v>
      </c>
      <c r="AS462" s="438">
        <f>StockValueR!AS423</f>
        <v>8.4823232882081448E-3</v>
      </c>
      <c r="AT462" s="438">
        <f>StockValueR!AT423</f>
        <v>8.4823232882081448E-3</v>
      </c>
      <c r="AU462" s="438">
        <f>StockValueR!AU423</f>
        <v>8.4823232882081448E-3</v>
      </c>
      <c r="AV462" s="438">
        <f>StockValueR!AV423</f>
        <v>8.4823232882081448E-3</v>
      </c>
      <c r="AW462" s="438">
        <f>StockValueR!AW423</f>
        <v>8.4823232882081448E-3</v>
      </c>
      <c r="AX462" s="438">
        <f>StockValueR!AX423</f>
        <v>8.4823232882081448E-3</v>
      </c>
      <c r="AY462" s="438">
        <f>StockValueR!AY423</f>
        <v>8.4823232882081448E-3</v>
      </c>
      <c r="AZ462" s="438">
        <f>StockValueR!AZ423</f>
        <v>8.4823232882081448E-3</v>
      </c>
    </row>
    <row r="463" spans="1:52" x14ac:dyDescent="0.25">
      <c r="A463" s="422"/>
      <c r="B463" s="281"/>
      <c r="C463" s="281"/>
      <c r="D463" s="281"/>
      <c r="E463" s="180" t="str">
        <f>StockValueR!E424</f>
        <v>9 MPH</v>
      </c>
      <c r="F463" s="180"/>
      <c r="G463" s="180"/>
      <c r="I463" s="438">
        <f>StockValueR!I424</f>
        <v>0</v>
      </c>
      <c r="J463" s="438">
        <f>StockValueR!J424</f>
        <v>0</v>
      </c>
      <c r="K463" s="438">
        <f>StockValueR!K424</f>
        <v>0.87635768042460616</v>
      </c>
      <c r="L463" s="438">
        <f>StockValueR!L424</f>
        <v>0.84613342151515902</v>
      </c>
      <c r="M463" s="438">
        <f>StockValueR!M424</f>
        <v>0.81695155185730439</v>
      </c>
      <c r="N463" s="438">
        <f>StockValueR!N424</f>
        <v>0.78877612101284988</v>
      </c>
      <c r="O463" s="438">
        <f>StockValueR!O424</f>
        <v>0.76157241842016987</v>
      </c>
      <c r="P463" s="438">
        <f>StockValueR!P424</f>
        <v>0.73530693063272623</v>
      </c>
      <c r="Q463" s="438">
        <f>StockValueR!Q424</f>
        <v>0.70994730003236828</v>
      </c>
      <c r="R463" s="438">
        <f>StockValueR!R424</f>
        <v>0.68546228496655082</v>
      </c>
      <c r="S463" s="438">
        <f>StockValueR!S424</f>
        <v>0.66182172126035677</v>
      </c>
      <c r="T463" s="438">
        <f>StockValueR!T424</f>
        <v>0.63899648505591422</v>
      </c>
      <c r="U463" s="438">
        <f>StockValueR!U424</f>
        <v>0.61695845693342521</v>
      </c>
      <c r="V463" s="438">
        <f>StockValueR!V424</f>
        <v>0.59568048726960698</v>
      </c>
      <c r="W463" s="438">
        <f>StockValueR!W424</f>
        <v>0.57513636279086777</v>
      </c>
      <c r="X463" s="438">
        <f>StockValueR!X424</f>
        <v>0.55530077428001368</v>
      </c>
      <c r="Y463" s="438">
        <f>StockValueR!Y424</f>
        <v>0.53614928539670315</v>
      </c>
      <c r="Z463" s="438">
        <f>StockValueR!Z424</f>
        <v>0.51700983802226541</v>
      </c>
      <c r="AA463" s="438">
        <f>StockValueR!AA424</f>
        <v>0.49788286741877535</v>
      </c>
      <c r="AB463" s="438">
        <f>StockValueR!AB424</f>
        <v>0.47876884202878955</v>
      </c>
      <c r="AC463" s="438">
        <f>StockValueR!AC424</f>
        <v>0.45966826745927986</v>
      </c>
      <c r="AD463" s="438">
        <f>StockValueR!AD424</f>
        <v>0.44058169113551204</v>
      </c>
      <c r="AE463" s="438">
        <f>StockValueR!AE424</f>
        <v>0.42150970777298508</v>
      </c>
      <c r="AF463" s="438">
        <f>StockValueR!AF424</f>
        <v>0.40245296585693613</v>
      </c>
      <c r="AG463" s="438">
        <f>StockValueR!AG424</f>
        <v>0.38341217537455652</v>
      </c>
      <c r="AH463" s="438">
        <f>StockValueR!AH424</f>
        <v>0.36438811712086866</v>
      </c>
      <c r="AI463" s="438">
        <f>StockValueR!AI424</f>
        <v>0.34538165400404314</v>
      </c>
      <c r="AJ463" s="438">
        <f>StockValueR!AJ424</f>
        <v>0.32639374492330525</v>
      </c>
      <c r="AK463" s="438">
        <f>StockValueR!AK424</f>
        <v>0.30742546200354642</v>
      </c>
      <c r="AL463" s="438">
        <f>StockValueR!AL424</f>
        <v>0.28847801227894598</v>
      </c>
      <c r="AM463" s="438">
        <f>StockValueR!AM424</f>
        <v>8.2365011217255986E-3</v>
      </c>
      <c r="AN463" s="438">
        <f>StockValueR!AN424</f>
        <v>8.2365011217255986E-3</v>
      </c>
      <c r="AO463" s="438">
        <f>StockValueR!AO424</f>
        <v>8.2365011217255986E-3</v>
      </c>
      <c r="AP463" s="438">
        <f>StockValueR!AP424</f>
        <v>8.2365011217255986E-3</v>
      </c>
      <c r="AQ463" s="438">
        <f>StockValueR!AQ424</f>
        <v>8.2365011217255986E-3</v>
      </c>
      <c r="AR463" s="438">
        <f>StockValueR!AR424</f>
        <v>8.2365011217255986E-3</v>
      </c>
      <c r="AS463" s="438">
        <f>StockValueR!AS424</f>
        <v>8.2365011217255986E-3</v>
      </c>
      <c r="AT463" s="438">
        <f>StockValueR!AT424</f>
        <v>8.2365011217255986E-3</v>
      </c>
      <c r="AU463" s="438">
        <f>StockValueR!AU424</f>
        <v>8.2365011217255986E-3</v>
      </c>
      <c r="AV463" s="438">
        <f>StockValueR!AV424</f>
        <v>8.2365011217255986E-3</v>
      </c>
      <c r="AW463" s="438">
        <f>StockValueR!AW424</f>
        <v>8.2365011217255986E-3</v>
      </c>
      <c r="AX463" s="438">
        <f>StockValueR!AX424</f>
        <v>8.2365011217255986E-3</v>
      </c>
      <c r="AY463" s="438">
        <f>StockValueR!AY424</f>
        <v>8.2365011217255986E-3</v>
      </c>
      <c r="AZ463" s="438">
        <f>StockValueR!AZ424</f>
        <v>8.2365011217255986E-3</v>
      </c>
    </row>
    <row r="464" spans="1:52" x14ac:dyDescent="0.25">
      <c r="A464" s="422"/>
      <c r="B464" s="281"/>
      <c r="C464" s="281"/>
      <c r="D464" s="281"/>
      <c r="E464" s="180" t="str">
        <f>StockValueR!E425</f>
        <v>10 MPH</v>
      </c>
      <c r="F464" s="180"/>
      <c r="G464" s="180"/>
      <c r="I464" s="438">
        <f>StockValueR!I425</f>
        <v>0</v>
      </c>
      <c r="J464" s="438">
        <f>StockValueR!J425</f>
        <v>0</v>
      </c>
      <c r="K464" s="438">
        <f>StockValueR!K425</f>
        <v>0.68592850165760599</v>
      </c>
      <c r="L464" s="438">
        <f>StockValueR!L425</f>
        <v>0.66227185883863282</v>
      </c>
      <c r="M464" s="438">
        <f>StockValueR!M425</f>
        <v>0.63943109806583809</v>
      </c>
      <c r="N464" s="438">
        <f>StockValueR!N425</f>
        <v>0.61737808079402023</v>
      </c>
      <c r="O464" s="438">
        <f>StockValueR!O425</f>
        <v>0.59608563893409927</v>
      </c>
      <c r="P464" s="438">
        <f>StockValueR!P425</f>
        <v>0.57552754138354389</v>
      </c>
      <c r="Q464" s="438">
        <f>StockValueR!Q425</f>
        <v>0.55567846171111401</v>
      </c>
      <c r="R464" s="438">
        <f>StockValueR!R425</f>
        <v>0.5365139469561081</v>
      </c>
      <c r="S464" s="438">
        <f>StockValueR!S425</f>
        <v>0.51801038750367756</v>
      </c>
      <c r="T464" s="438">
        <f>StockValueR!T425</f>
        <v>0.50014498799909568</v>
      </c>
      <c r="U464" s="438">
        <f>StockValueR!U425</f>
        <v>0.48289573926515073</v>
      </c>
      <c r="V464" s="438">
        <f>StockValueR!V425</f>
        <v>0.46624139118806501</v>
      </c>
      <c r="W464" s="438">
        <f>StockValueR!W425</f>
        <v>0.45016142653853825</v>
      </c>
      <c r="X464" s="438">
        <f>StockValueR!X425</f>
        <v>0.43463603569566378</v>
      </c>
      <c r="Y464" s="438">
        <f>StockValueR!Y425</f>
        <v>0.41964609224257887</v>
      </c>
      <c r="Z464" s="438">
        <f>StockValueR!Z425</f>
        <v>0.404665573724453</v>
      </c>
      <c r="AA464" s="438">
        <f>StockValueR!AA425</f>
        <v>0.38969482082257356</v>
      </c>
      <c r="AB464" s="438">
        <f>StockValueR!AB425</f>
        <v>0.37473420018871784</v>
      </c>
      <c r="AC464" s="438">
        <f>StockValueR!AC425</f>
        <v>0.35978410756339241</v>
      </c>
      <c r="AD464" s="438">
        <f>StockValueR!AD425</f>
        <v>0.34484497141844261</v>
      </c>
      <c r="AE464" s="438">
        <f>StockValueR!AE425</f>
        <v>0.32991725723995957</v>
      </c>
      <c r="AF464" s="438">
        <f>StockValueR!AF425</f>
        <v>0.31500147259981376</v>
      </c>
      <c r="AG464" s="438">
        <f>StockValueR!AG425</f>
        <v>0.30009817320768994</v>
      </c>
      <c r="AH464" s="438">
        <f>StockValueR!AH425</f>
        <v>0.28520797019483257</v>
      </c>
      <c r="AI464" s="438">
        <f>StockValueR!AI425</f>
        <v>0.27033153896276074</v>
      </c>
      <c r="AJ464" s="438">
        <f>StockValueR!AJ425</f>
        <v>0.25546963004555823</v>
      </c>
      <c r="AK464" s="438">
        <f>StockValueR!AK425</f>
        <v>0.24062308259947002</v>
      </c>
      <c r="AL464" s="438">
        <f>StockValueR!AL425</f>
        <v>0.22579284137475567</v>
      </c>
      <c r="AM464" s="438">
        <f>StockValueR!AM425</f>
        <v>8.7151318458796E-3</v>
      </c>
      <c r="AN464" s="438">
        <f>StockValueR!AN425</f>
        <v>8.7151318458796E-3</v>
      </c>
      <c r="AO464" s="438">
        <f>StockValueR!AO425</f>
        <v>8.7151318458796E-3</v>
      </c>
      <c r="AP464" s="438">
        <f>StockValueR!AP425</f>
        <v>8.7151318458796E-3</v>
      </c>
      <c r="AQ464" s="438">
        <f>StockValueR!AQ425</f>
        <v>8.7151318458796E-3</v>
      </c>
      <c r="AR464" s="438">
        <f>StockValueR!AR425</f>
        <v>8.7151318458796E-3</v>
      </c>
      <c r="AS464" s="438">
        <f>StockValueR!AS425</f>
        <v>8.7151318458796E-3</v>
      </c>
      <c r="AT464" s="438">
        <f>StockValueR!AT425</f>
        <v>8.7151318458796E-3</v>
      </c>
      <c r="AU464" s="438">
        <f>StockValueR!AU425</f>
        <v>8.7151318458796E-3</v>
      </c>
      <c r="AV464" s="438">
        <f>StockValueR!AV425</f>
        <v>8.7151318458796E-3</v>
      </c>
      <c r="AW464" s="438">
        <f>StockValueR!AW425</f>
        <v>8.7151318458796E-3</v>
      </c>
      <c r="AX464" s="438">
        <f>StockValueR!AX425</f>
        <v>8.7151318458796E-3</v>
      </c>
      <c r="AY464" s="438">
        <f>StockValueR!AY425</f>
        <v>8.7151318458796E-3</v>
      </c>
      <c r="AZ464" s="438">
        <f>StockValueR!AZ425</f>
        <v>8.7151318458796E-3</v>
      </c>
    </row>
    <row r="465" spans="1:52" x14ac:dyDescent="0.25">
      <c r="A465" s="422"/>
      <c r="B465" s="281"/>
      <c r="C465" s="281"/>
      <c r="D465" s="281"/>
      <c r="E465" s="180" t="str">
        <f>StockValueR!E426</f>
        <v>11 MPH</v>
      </c>
      <c r="F465" s="180"/>
      <c r="G465" s="180"/>
      <c r="I465" s="438">
        <f>StockValueR!I426</f>
        <v>0</v>
      </c>
      <c r="J465" s="438">
        <f>StockValueR!J426</f>
        <v>0</v>
      </c>
      <c r="K465" s="438">
        <f>StockValueR!K426</f>
        <v>0.66604993483099095</v>
      </c>
      <c r="L465" s="438">
        <f>StockValueR!L426</f>
        <v>0.64307887389705953</v>
      </c>
      <c r="M465" s="438">
        <f>StockValueR!M426</f>
        <v>0.62090005032077367</v>
      </c>
      <c r="N465" s="438">
        <f>StockValueR!N426</f>
        <v>0.5994861410266924</v>
      </c>
      <c r="O465" s="438">
        <f>StockValueR!O426</f>
        <v>0.5788107652711707</v>
      </c>
      <c r="P465" s="438">
        <f>StockValueR!P426</f>
        <v>0.55884845214275147</v>
      </c>
      <c r="Q465" s="438">
        <f>StockValueR!Q426</f>
        <v>0.53957460918342171</v>
      </c>
      <c r="R465" s="438">
        <f>StockValueR!R426</f>
        <v>0.52096549209207377</v>
      </c>
      <c r="S465" s="438">
        <f>StockValueR!S426</f>
        <v>0.50299817547284886</v>
      </c>
      <c r="T465" s="438">
        <f>StockValueR!T426</f>
        <v>0.48565052459232588</v>
      </c>
      <c r="U465" s="438">
        <f>StockValueR!U426</f>
        <v>0.46890116811076293</v>
      </c>
      <c r="V465" s="438">
        <f>StockValueR!V426</f>
        <v>0.45272947175379674</v>
      </c>
      <c r="W465" s="438">
        <f>StockValueR!W426</f>
        <v>0.43711551289216588</v>
      </c>
      <c r="X465" s="438">
        <f>StockValueR!X426</f>
        <v>0.42204005599814115</v>
      </c>
      <c r="Y465" s="438">
        <f>StockValueR!Y426</f>
        <v>0.40748452894842663</v>
      </c>
      <c r="Z465" s="438">
        <f>StockValueR!Z426</f>
        <v>0.39293815369412533</v>
      </c>
      <c r="AA465" s="438">
        <f>StockValueR!AA426</f>
        <v>0.37840126104340266</v>
      </c>
      <c r="AB465" s="438">
        <f>StockValueR!AB426</f>
        <v>0.36387420702227558</v>
      </c>
      <c r="AC465" s="438">
        <f>StockValueR!AC426</f>
        <v>0.34935737590248378</v>
      </c>
      <c r="AD465" s="438">
        <f>StockValueR!AD426</f>
        <v>0.3348511837385344</v>
      </c>
      <c r="AE465" s="438">
        <f>StockValueR!AE426</f>
        <v>0.32035608252648806</v>
      </c>
      <c r="AF465" s="438">
        <f>StockValueR!AF426</f>
        <v>0.30587256512851696</v>
      </c>
      <c r="AG465" s="438">
        <f>StockValueR!AG426</f>
        <v>0.29140117114954839</v>
      </c>
      <c r="AH465" s="438">
        <f>StockValueR!AH426</f>
        <v>0.2769424940099236</v>
      </c>
      <c r="AI465" s="438">
        <f>StockValueR!AI426</f>
        <v>0.26249718953767243</v>
      </c>
      <c r="AJ465" s="438">
        <f>StockValueR!AJ426</f>
        <v>0.24806598651600822</v>
      </c>
      <c r="AK465" s="438">
        <f>StockValueR!AK426</f>
        <v>0.23364969978198896</v>
      </c>
      <c r="AL465" s="438">
        <f>StockValueR!AL426</f>
        <v>0.21924924670651738</v>
      </c>
      <c r="AM465" s="438">
        <f>StockValueR!AM426</f>
        <v>8.4625627656002133E-3</v>
      </c>
      <c r="AN465" s="438">
        <f>StockValueR!AN426</f>
        <v>8.4625627656002133E-3</v>
      </c>
      <c r="AO465" s="438">
        <f>StockValueR!AO426</f>
        <v>8.4625627656002133E-3</v>
      </c>
      <c r="AP465" s="438">
        <f>StockValueR!AP426</f>
        <v>8.4625627656002133E-3</v>
      </c>
      <c r="AQ465" s="438">
        <f>StockValueR!AQ426</f>
        <v>8.4625627656002133E-3</v>
      </c>
      <c r="AR465" s="438">
        <f>StockValueR!AR426</f>
        <v>8.4625627656002133E-3</v>
      </c>
      <c r="AS465" s="438">
        <f>StockValueR!AS426</f>
        <v>8.4625627656002133E-3</v>
      </c>
      <c r="AT465" s="438">
        <f>StockValueR!AT426</f>
        <v>8.4625627656002133E-3</v>
      </c>
      <c r="AU465" s="438">
        <f>StockValueR!AU426</f>
        <v>8.4625627656002133E-3</v>
      </c>
      <c r="AV465" s="438">
        <f>StockValueR!AV426</f>
        <v>8.4625627656002133E-3</v>
      </c>
      <c r="AW465" s="438">
        <f>StockValueR!AW426</f>
        <v>8.4625627656002133E-3</v>
      </c>
      <c r="AX465" s="438">
        <f>StockValueR!AX426</f>
        <v>8.4625627656002133E-3</v>
      </c>
      <c r="AY465" s="438">
        <f>StockValueR!AY426</f>
        <v>8.4625627656002133E-3</v>
      </c>
      <c r="AZ465" s="438">
        <f>StockValueR!AZ426</f>
        <v>8.4625627656002133E-3</v>
      </c>
    </row>
    <row r="466" spans="1:52" x14ac:dyDescent="0.25">
      <c r="A466" s="422"/>
      <c r="B466" s="281"/>
      <c r="C466" s="281"/>
      <c r="D466" s="281"/>
      <c r="E466" s="180" t="str">
        <f>StockValueR!E427</f>
        <v>12 MPH</v>
      </c>
      <c r="F466" s="180"/>
      <c r="G466" s="180"/>
      <c r="I466" s="438">
        <f>StockValueR!I427</f>
        <v>0</v>
      </c>
      <c r="J466" s="438">
        <f>StockValueR!J427</f>
        <v>0</v>
      </c>
      <c r="K466" s="438">
        <f>StockValueR!K427</f>
        <v>0.64674745927063071</v>
      </c>
      <c r="L466" s="438">
        <f>StockValueR!L427</f>
        <v>0.62444211170004538</v>
      </c>
      <c r="M466" s="438">
        <f>StockValueR!M427</f>
        <v>0.6029060420340161</v>
      </c>
      <c r="N466" s="438">
        <f>StockValueR!N427</f>
        <v>0.58211271903412265</v>
      </c>
      <c r="O466" s="438">
        <f>StockValueR!O427</f>
        <v>0.56203652648447189</v>
      </c>
      <c r="P466" s="438">
        <f>StockValueR!P427</f>
        <v>0.54265273163394634</v>
      </c>
      <c r="Q466" s="438">
        <f>StockValueR!Q427</f>
        <v>0.52393745472683162</v>
      </c>
      <c r="R466" s="438">
        <f>StockValueR!R427</f>
        <v>0.50586763958428849</v>
      </c>
      <c r="S466" s="438">
        <f>StockValueR!S427</f>
        <v>0.48842102520042352</v>
      </c>
      <c r="T466" s="438">
        <f>StockValueR!T427</f>
        <v>0.47157611831797019</v>
      </c>
      <c r="U466" s="438">
        <f>StockValueR!U427</f>
        <v>0.45531216694979287</v>
      </c>
      <c r="V466" s="438">
        <f>StockValueR!V427</f>
        <v>0.43960913481359432</v>
      </c>
      <c r="W466" s="438">
        <f>StockValueR!W427</f>
        <v>0.42444767664833177</v>
      </c>
      <c r="X466" s="438">
        <f>StockValueR!X427</f>
        <v>0.40980911438193285</v>
      </c>
      <c r="Y466" s="438">
        <f>StockValueR!Y427</f>
        <v>0.39567541412095086</v>
      </c>
      <c r="Z466" s="438">
        <f>StockValueR!Z427</f>
        <v>0.38155060043156319</v>
      </c>
      <c r="AA466" s="438">
        <f>StockValueR!AA427</f>
        <v>0.36743499453494155</v>
      </c>
      <c r="AB466" s="438">
        <f>StockValueR!AB427</f>
        <v>0.35332894213928268</v>
      </c>
      <c r="AC466" s="438">
        <f>StockValueR!AC427</f>
        <v>0.33923281637993025</v>
      </c>
      <c r="AD466" s="438">
        <f>StockValueR!AD427</f>
        <v>0.32514702125391398</v>
      </c>
      <c r="AE466" s="438">
        <f>StockValueR!AE427</f>
        <v>0.31107199565821236</v>
      </c>
      <c r="AF466" s="438">
        <f>StockValueR!AF427</f>
        <v>0.2970082181715939</v>
      </c>
      <c r="AG466" s="438">
        <f>StockValueR!AG427</f>
        <v>0.28295621276095279</v>
      </c>
      <c r="AH466" s="438">
        <f>StockValueR!AH427</f>
        <v>0.26891655564899841</v>
      </c>
      <c r="AI466" s="438">
        <f>StockValueR!AI427</f>
        <v>0.25488988365752113</v>
      </c>
      <c r="AJ466" s="438">
        <f>StockValueR!AJ427</f>
        <v>0.24087690444921556</v>
      </c>
      <c r="AK466" s="438">
        <f>StockValueR!AK427</f>
        <v>0.22687840924673539</v>
      </c>
      <c r="AL466" s="438">
        <f>StockValueR!AL427</f>
        <v>0.21289528883509468</v>
      </c>
      <c r="AM466" s="438">
        <f>StockValueR!AM427</f>
        <v>8.2173132694007087E-3</v>
      </c>
      <c r="AN466" s="438">
        <f>StockValueR!AN427</f>
        <v>8.2173132694007087E-3</v>
      </c>
      <c r="AO466" s="438">
        <f>StockValueR!AO427</f>
        <v>8.2173132694007087E-3</v>
      </c>
      <c r="AP466" s="438">
        <f>StockValueR!AP427</f>
        <v>8.2173132694007087E-3</v>
      </c>
      <c r="AQ466" s="438">
        <f>StockValueR!AQ427</f>
        <v>8.2173132694007087E-3</v>
      </c>
      <c r="AR466" s="438">
        <f>StockValueR!AR427</f>
        <v>8.2173132694007087E-3</v>
      </c>
      <c r="AS466" s="438">
        <f>StockValueR!AS427</f>
        <v>8.2173132694007087E-3</v>
      </c>
      <c r="AT466" s="438">
        <f>StockValueR!AT427</f>
        <v>8.2173132694007087E-3</v>
      </c>
      <c r="AU466" s="438">
        <f>StockValueR!AU427</f>
        <v>8.2173132694007087E-3</v>
      </c>
      <c r="AV466" s="438">
        <f>StockValueR!AV427</f>
        <v>8.2173132694007087E-3</v>
      </c>
      <c r="AW466" s="438">
        <f>StockValueR!AW427</f>
        <v>8.2173132694007087E-3</v>
      </c>
      <c r="AX466" s="438">
        <f>StockValueR!AX427</f>
        <v>8.2173132694007087E-3</v>
      </c>
      <c r="AY466" s="438">
        <f>StockValueR!AY427</f>
        <v>8.2173132694007087E-3</v>
      </c>
      <c r="AZ466" s="438">
        <f>StockValueR!AZ427</f>
        <v>8.2173132694007087E-3</v>
      </c>
    </row>
    <row r="467" spans="1:52" x14ac:dyDescent="0.25">
      <c r="A467" s="422"/>
      <c r="B467" s="281"/>
      <c r="C467" s="281"/>
      <c r="D467" s="281"/>
      <c r="E467" s="180" t="str">
        <f>StockValueR!E428</f>
        <v>13 MPH</v>
      </c>
      <c r="F467" s="180"/>
      <c r="G467" s="180"/>
      <c r="I467" s="438">
        <f>StockValueR!I428</f>
        <v>0</v>
      </c>
      <c r="J467" s="438">
        <f>StockValueR!J428</f>
        <v>0</v>
      </c>
      <c r="K467" s="438">
        <f>StockValueR!K428</f>
        <v>0.6280043795502428</v>
      </c>
      <c r="L467" s="438">
        <f>StockValueR!L428</f>
        <v>0.60634545262146089</v>
      </c>
      <c r="M467" s="438">
        <f>StockValueR!M428</f>
        <v>0.58543350952110751</v>
      </c>
      <c r="N467" s="438">
        <f>StockValueR!N428</f>
        <v>0.56524278789993199</v>
      </c>
      <c r="O467" s="438">
        <f>StockValueR!O428</f>
        <v>0.54574841391337892</v>
      </c>
      <c r="P467" s="438">
        <f>StockValueR!P428</f>
        <v>0.5269263715783975</v>
      </c>
      <c r="Q467" s="438">
        <f>StockValueR!Q428</f>
        <v>0.50875347318708675</v>
      </c>
      <c r="R467" s="438">
        <f>StockValueR!R428</f>
        <v>0.4912073307407322</v>
      </c>
      <c r="S467" s="438">
        <f>StockValueR!S428</f>
        <v>0.4742663283690372</v>
      </c>
      <c r="T467" s="438">
        <f>StockValueR!T428</f>
        <v>0.45790959570057521</v>
      </c>
      <c r="U467" s="438">
        <f>StockValueR!U428</f>
        <v>0.44211698215165435</v>
      </c>
      <c r="V467" s="438">
        <f>StockValueR!V428</f>
        <v>0.42686903210192045</v>
      </c>
      <c r="W467" s="438">
        <f>StockValueR!W428</f>
        <v>0.41214696092611636</v>
      </c>
      <c r="X467" s="438">
        <f>StockValueR!X428</f>
        <v>0.39793263185246996</v>
      </c>
      <c r="Y467" s="438">
        <f>StockValueR!Y428</f>
        <v>0.38420853361920126</v>
      </c>
      <c r="Z467" s="438">
        <f>StockValueR!Z428</f>
        <v>0.37049306442003299</v>
      </c>
      <c r="AA467" s="438">
        <f>StockValueR!AA428</f>
        <v>0.35678653616697925</v>
      </c>
      <c r="AB467" s="438">
        <f>StockValueR!AB428</f>
        <v>0.34308928454943238</v>
      </c>
      <c r="AC467" s="438">
        <f>StockValueR!AC428</f>
        <v>0.3294016718890786</v>
      </c>
      <c r="AD467" s="438">
        <f>StockValueR!AD428</f>
        <v>0.31572409047490241</v>
      </c>
      <c r="AE467" s="438">
        <f>StockValueR!AE428</f>
        <v>0.3020569664844181</v>
      </c>
      <c r="AF467" s="438">
        <f>StockValueR!AF428</f>
        <v>0.28840076462693126</v>
      </c>
      <c r="AG467" s="438">
        <f>StockValueR!AG428</f>
        <v>0.27475599368450127</v>
      </c>
      <c r="AH467" s="438">
        <f>StockValueR!AH428</f>
        <v>0.26112321318060194</v>
      </c>
      <c r="AI467" s="438">
        <f>StockValueR!AI428</f>
        <v>0.24750304148159508</v>
      </c>
      <c r="AJ467" s="438">
        <f>StockValueR!AJ428</f>
        <v>0.23389616574174008</v>
      </c>
      <c r="AK467" s="438">
        <f>StockValueR!AK428</f>
        <v>0.22030335425364425</v>
      </c>
      <c r="AL467" s="438">
        <f>StockValueR!AL428</f>
        <v>0.20672547198690594</v>
      </c>
      <c r="AM467" s="438">
        <f>StockValueR!AM428</f>
        <v>7.9791712319051585E-3</v>
      </c>
      <c r="AN467" s="438">
        <f>StockValueR!AN428</f>
        <v>7.9791712319051585E-3</v>
      </c>
      <c r="AO467" s="438">
        <f>StockValueR!AO428</f>
        <v>7.9791712319051585E-3</v>
      </c>
      <c r="AP467" s="438">
        <f>StockValueR!AP428</f>
        <v>7.9791712319051585E-3</v>
      </c>
      <c r="AQ467" s="438">
        <f>StockValueR!AQ428</f>
        <v>7.9791712319051585E-3</v>
      </c>
      <c r="AR467" s="438">
        <f>StockValueR!AR428</f>
        <v>7.9791712319051585E-3</v>
      </c>
      <c r="AS467" s="438">
        <f>StockValueR!AS428</f>
        <v>7.9791712319051585E-3</v>
      </c>
      <c r="AT467" s="438">
        <f>StockValueR!AT428</f>
        <v>7.9791712319051585E-3</v>
      </c>
      <c r="AU467" s="438">
        <f>StockValueR!AU428</f>
        <v>7.9791712319051585E-3</v>
      </c>
      <c r="AV467" s="438">
        <f>StockValueR!AV428</f>
        <v>7.9791712319051585E-3</v>
      </c>
      <c r="AW467" s="438">
        <f>StockValueR!AW428</f>
        <v>7.9791712319051585E-3</v>
      </c>
      <c r="AX467" s="438">
        <f>StockValueR!AX428</f>
        <v>7.9791712319051585E-3</v>
      </c>
      <c r="AY467" s="438">
        <f>StockValueR!AY428</f>
        <v>7.9791712319051585E-3</v>
      </c>
      <c r="AZ467" s="438">
        <f>StockValueR!AZ428</f>
        <v>7.9791712319051585E-3</v>
      </c>
    </row>
    <row r="468" spans="1:52" x14ac:dyDescent="0.25">
      <c r="A468" s="422"/>
      <c r="B468" s="281"/>
      <c r="C468" s="281"/>
      <c r="D468" s="281"/>
      <c r="E468" s="180" t="str">
        <f>StockValueR!E429</f>
        <v>14 MPH</v>
      </c>
      <c r="F468" s="180"/>
      <c r="G468" s="180"/>
      <c r="I468" s="438">
        <f>StockValueR!I429</f>
        <v>0</v>
      </c>
      <c r="J468" s="438">
        <f>StockValueR!J429</f>
        <v>0</v>
      </c>
      <c r="K468" s="438">
        <f>StockValueR!K429</f>
        <v>0.60980448408573273</v>
      </c>
      <c r="L468" s="438">
        <f>StockValueR!L429</f>
        <v>0.58877324419037502</v>
      </c>
      <c r="M468" s="438">
        <f>StockValueR!M429</f>
        <v>0.56846734014130784</v>
      </c>
      <c r="N468" s="438">
        <f>StockValueR!N429</f>
        <v>0.54886175619563959</v>
      </c>
      <c r="O468" s="438">
        <f>StockValueR!O429</f>
        <v>0.52993233936584305</v>
      </c>
      <c r="P468" s="438">
        <f>StockValueR!P429</f>
        <v>0.51165576966462023</v>
      </c>
      <c r="Q468" s="438">
        <f>StockValueR!Q429</f>
        <v>0.49400953137597614</v>
      </c>
      <c r="R468" s="438">
        <f>StockValueR!R429</f>
        <v>0.47697188531711138</v>
      </c>
      <c r="S468" s="438">
        <f>StockValueR!S429</f>
        <v>0.46052184205695901</v>
      </c>
      <c r="T468" s="438">
        <f>StockValueR!T429</f>
        <v>0.44463913605837491</v>
      </c>
      <c r="U468" s="438">
        <f>StockValueR!U429</f>
        <v>0.42930420071212455</v>
      </c>
      <c r="V468" s="438">
        <f>StockValueR!V429</f>
        <v>0.41449814423191</v>
      </c>
      <c r="W468" s="438">
        <f>StockValueR!W429</f>
        <v>0.40020272638074134</v>
      </c>
      <c r="X468" s="438">
        <f>StockValueR!X429</f>
        <v>0.38640033599998075</v>
      </c>
      <c r="Y468" s="438">
        <f>StockValueR!Y429</f>
        <v>0.37307396931337589</v>
      </c>
      <c r="Z468" s="438">
        <f>StockValueR!Z429</f>
        <v>0.35975598158694883</v>
      </c>
      <c r="AA468" s="438">
        <f>StockValueR!AA429</f>
        <v>0.34644667569334037</v>
      </c>
      <c r="AB468" s="438">
        <f>StockValueR!AB429</f>
        <v>0.3331463775934887</v>
      </c>
      <c r="AC468" s="438">
        <f>StockValueR!AC429</f>
        <v>0.31985543910880793</v>
      </c>
      <c r="AD468" s="438">
        <f>StockValueR!AD429</f>
        <v>0.30657424115954263</v>
      </c>
      <c r="AE468" s="438">
        <f>StockValueR!AE429</f>
        <v>0.29330319757235973</v>
      </c>
      <c r="AF468" s="438">
        <f>StockValueR!AF429</f>
        <v>0.28004275958904601</v>
      </c>
      <c r="AG468" s="438">
        <f>StockValueR!AG429</f>
        <v>0.26679342124689065</v>
      </c>
      <c r="AH468" s="438">
        <f>StockValueR!AH429</f>
        <v>0.25355572585408448</v>
      </c>
      <c r="AI468" s="438">
        <f>StockValueR!AI429</f>
        <v>0.24033027385640857</v>
      </c>
      <c r="AJ468" s="438">
        <f>StockValueR!AJ429</f>
        <v>0.22711773249403241</v>
      </c>
      <c r="AK468" s="438">
        <f>StockValueR!AK429</f>
        <v>0.21391884779404163</v>
      </c>
      <c r="AL468" s="438">
        <f>StockValueR!AL429</f>
        <v>0.2007344596587631</v>
      </c>
      <c r="AM468" s="438">
        <f>StockValueR!AM429</f>
        <v>7.7479306752419996E-3</v>
      </c>
      <c r="AN468" s="438">
        <f>StockValueR!AN429</f>
        <v>7.7479306752419996E-3</v>
      </c>
      <c r="AO468" s="438">
        <f>StockValueR!AO429</f>
        <v>7.7479306752419996E-3</v>
      </c>
      <c r="AP468" s="438">
        <f>StockValueR!AP429</f>
        <v>7.7479306752419996E-3</v>
      </c>
      <c r="AQ468" s="438">
        <f>StockValueR!AQ429</f>
        <v>7.7479306752419996E-3</v>
      </c>
      <c r="AR468" s="438">
        <f>StockValueR!AR429</f>
        <v>7.7479306752419996E-3</v>
      </c>
      <c r="AS468" s="438">
        <f>StockValueR!AS429</f>
        <v>7.7479306752419996E-3</v>
      </c>
      <c r="AT468" s="438">
        <f>StockValueR!AT429</f>
        <v>7.7479306752419996E-3</v>
      </c>
      <c r="AU468" s="438">
        <f>StockValueR!AU429</f>
        <v>7.7479306752419996E-3</v>
      </c>
      <c r="AV468" s="438">
        <f>StockValueR!AV429</f>
        <v>7.7479306752419996E-3</v>
      </c>
      <c r="AW468" s="438">
        <f>StockValueR!AW429</f>
        <v>7.7479306752419996E-3</v>
      </c>
      <c r="AX468" s="438">
        <f>StockValueR!AX429</f>
        <v>7.7479306752419996E-3</v>
      </c>
      <c r="AY468" s="438">
        <f>StockValueR!AY429</f>
        <v>7.7479306752419996E-3</v>
      </c>
      <c r="AZ468" s="438">
        <f>StockValueR!AZ429</f>
        <v>7.7479306752419996E-3</v>
      </c>
    </row>
    <row r="469" spans="1:52" x14ac:dyDescent="0.25">
      <c r="A469" s="422"/>
      <c r="B469" s="281"/>
      <c r="C469" s="281"/>
      <c r="D469" s="281"/>
      <c r="E469" s="180" t="str">
        <f>StockValueR!E430</f>
        <v>15 MPH</v>
      </c>
      <c r="F469" s="180"/>
      <c r="G469" s="180"/>
      <c r="I469" s="438">
        <f>StockValueR!I430</f>
        <v>0</v>
      </c>
      <c r="J469" s="438">
        <f>StockValueR!J430</f>
        <v>0</v>
      </c>
      <c r="K469" s="438">
        <f>StockValueR!K430</f>
        <v>0.498956330271769</v>
      </c>
      <c r="L469" s="438">
        <f>StockValueR!L430</f>
        <v>0.48174807655584917</v>
      </c>
      <c r="M469" s="438">
        <f>StockValueR!M430</f>
        <v>0.46513330964024746</v>
      </c>
      <c r="N469" s="438">
        <f>StockValueR!N430</f>
        <v>0.44909156105745018</v>
      </c>
      <c r="O469" s="438">
        <f>StockValueR!O430</f>
        <v>0.43360306826661654</v>
      </c>
      <c r="P469" s="438">
        <f>StockValueR!P430</f>
        <v>0.41864875030722892</v>
      </c>
      <c r="Q469" s="438">
        <f>StockValueR!Q430</f>
        <v>0.40421018429241234</v>
      </c>
      <c r="R469" s="438">
        <f>StockValueR!R430</f>
        <v>0.39026958271296364</v>
      </c>
      <c r="S469" s="438">
        <f>StockValueR!S430</f>
        <v>0.37680977152413098</v>
      </c>
      <c r="T469" s="438">
        <f>StockValueR!T430</f>
        <v>0.36381416898814706</v>
      </c>
      <c r="U469" s="438">
        <f>StockValueR!U430</f>
        <v>0.35126676524645173</v>
      </c>
      <c r="V469" s="438">
        <f>StockValueR!V430</f>
        <v>0.33915210259643785</v>
      </c>
      <c r="W469" s="438">
        <f>StockValueR!W430</f>
        <v>0.3274552564484226</v>
      </c>
      <c r="X469" s="438">
        <f>StockValueR!X430</f>
        <v>0.31616181693938411</v>
      </c>
      <c r="Y469" s="438">
        <f>StockValueR!Y430</f>
        <v>0.30525787118081288</v>
      </c>
      <c r="Z469" s="438">
        <f>StockValueR!Z430</f>
        <v>0.29436078128396603</v>
      </c>
      <c r="AA469" s="438">
        <f>StockValueR!AA430</f>
        <v>0.28347079506634143</v>
      </c>
      <c r="AB469" s="438">
        <f>StockValueR!AB430</f>
        <v>0.27258817923682321</v>
      </c>
      <c r="AC469" s="438">
        <f>StockValueR!AC430</f>
        <v>0.26171322166394351</v>
      </c>
      <c r="AD469" s="438">
        <f>StockValueR!AD430</f>
        <v>0.25084623402557987</v>
      </c>
      <c r="AE469" s="438">
        <f>StockValueR!AE430</f>
        <v>0.23998755492441651</v>
      </c>
      <c r="AF469" s="438">
        <f>StockValueR!AF430</f>
        <v>0.22913755357706594</v>
      </c>
      <c r="AG469" s="438">
        <f>StockValueR!AG430</f>
        <v>0.2182966342164247</v>
      </c>
      <c r="AH469" s="438">
        <f>StockValueR!AH430</f>
        <v>0.20746524138999634</v>
      </c>
      <c r="AI469" s="438">
        <f>StockValueR!AI430</f>
        <v>0.19664386639660081</v>
      </c>
      <c r="AJ469" s="438">
        <f>StockValueR!AJ430</f>
        <v>0.18583305518779322</v>
      </c>
      <c r="AK469" s="438">
        <f>StockValueR!AK430</f>
        <v>0.17503341818043117</v>
      </c>
      <c r="AL469" s="438">
        <f>StockValueR!AL430</f>
        <v>0.16424564260229629</v>
      </c>
      <c r="AM469" s="438">
        <f>StockValueR!AM430</f>
        <v>7.6062726795180597E-3</v>
      </c>
      <c r="AN469" s="438">
        <f>StockValueR!AN430</f>
        <v>7.6062726795180597E-3</v>
      </c>
      <c r="AO469" s="438">
        <f>StockValueR!AO430</f>
        <v>7.6062726795180597E-3</v>
      </c>
      <c r="AP469" s="438">
        <f>StockValueR!AP430</f>
        <v>7.6062726795180597E-3</v>
      </c>
      <c r="AQ469" s="438">
        <f>StockValueR!AQ430</f>
        <v>7.6062726795180597E-3</v>
      </c>
      <c r="AR469" s="438">
        <f>StockValueR!AR430</f>
        <v>7.6062726795180597E-3</v>
      </c>
      <c r="AS469" s="438">
        <f>StockValueR!AS430</f>
        <v>7.6062726795180597E-3</v>
      </c>
      <c r="AT469" s="438">
        <f>StockValueR!AT430</f>
        <v>7.6062726795180597E-3</v>
      </c>
      <c r="AU469" s="438">
        <f>StockValueR!AU430</f>
        <v>7.6062726795180597E-3</v>
      </c>
      <c r="AV469" s="438">
        <f>StockValueR!AV430</f>
        <v>7.6062726795180597E-3</v>
      </c>
      <c r="AW469" s="438">
        <f>StockValueR!AW430</f>
        <v>7.6062726795180597E-3</v>
      </c>
      <c r="AX469" s="438">
        <f>StockValueR!AX430</f>
        <v>7.6062726795180597E-3</v>
      </c>
      <c r="AY469" s="438">
        <f>StockValueR!AY430</f>
        <v>7.6062726795180597E-3</v>
      </c>
      <c r="AZ469" s="438">
        <f>StockValueR!AZ430</f>
        <v>7.6062726795180597E-3</v>
      </c>
    </row>
    <row r="470" spans="1:52" x14ac:dyDescent="0.25">
      <c r="A470" s="422"/>
      <c r="B470" s="281"/>
      <c r="C470" s="281"/>
      <c r="D470" s="281"/>
      <c r="E470" s="180" t="str">
        <f>StockValueR!E431</f>
        <v>16 MPH</v>
      </c>
      <c r="F470" s="180"/>
      <c r="G470" s="180"/>
      <c r="I470" s="438">
        <f>StockValueR!I431</f>
        <v>0</v>
      </c>
      <c r="J470" s="438">
        <f>StockValueR!J431</f>
        <v>0</v>
      </c>
      <c r="K470" s="438">
        <f>StockValueR!K431</f>
        <v>0.4844963147877922</v>
      </c>
      <c r="L470" s="438">
        <f>StockValueR!L431</f>
        <v>0.46778676526718516</v>
      </c>
      <c r="M470" s="438">
        <f>StockValueR!M431</f>
        <v>0.45165350298893597</v>
      </c>
      <c r="N470" s="438">
        <f>StockValueR!N431</f>
        <v>0.43607665267242779</v>
      </c>
      <c r="O470" s="438">
        <f>StockValueR!O431</f>
        <v>0.42103702450559227</v>
      </c>
      <c r="P470" s="438">
        <f>StockValueR!P431</f>
        <v>0.40651609050412996</v>
      </c>
      <c r="Q470" s="438">
        <f>StockValueR!Q431</f>
        <v>0.39249596168606554</v>
      </c>
      <c r="R470" s="438">
        <f>StockValueR!R431</f>
        <v>0.37895936603351826</v>
      </c>
      <c r="S470" s="438">
        <f>StockValueR!S431</f>
        <v>0.36588962721453794</v>
      </c>
      <c r="T470" s="438">
        <f>StockValueR!T431</f>
        <v>0.35327064403879255</v>
      </c>
      <c r="U470" s="438">
        <f>StockValueR!U431</f>
        <v>0.34108687062179882</v>
      </c>
      <c r="V470" s="438">
        <f>StockValueR!V431</f>
        <v>0.32932329723325787</v>
      </c>
      <c r="W470" s="438">
        <f>StockValueR!W431</f>
        <v>0.31796543180590381</v>
      </c>
      <c r="X470" s="438">
        <f>StockValueR!X431</f>
        <v>0.30699928208208382</v>
      </c>
      <c r="Y470" s="438">
        <f>StockValueR!Y431</f>
        <v>0.29641133837607597</v>
      </c>
      <c r="Z470" s="438">
        <f>StockValueR!Z431</f>
        <v>0.28583005184533306</v>
      </c>
      <c r="AA470" s="438">
        <f>StockValueR!AA431</f>
        <v>0.27525566312547217</v>
      </c>
      <c r="AB470" s="438">
        <f>StockValueR!AB431</f>
        <v>0.26468843119601454</v>
      </c>
      <c r="AC470" s="438">
        <f>StockValueR!AC431</f>
        <v>0.25412863558291149</v>
      </c>
      <c r="AD470" s="438">
        <f>StockValueR!AD431</f>
        <v>0.24357657893145274</v>
      </c>
      <c r="AE470" s="438">
        <f>StockValueR!AE431</f>
        <v>0.2330325900314395</v>
      </c>
      <c r="AF470" s="438">
        <f>StockValueR!AF431</f>
        <v>0.22249702739939375</v>
      </c>
      <c r="AG470" s="438">
        <f>StockValueR!AG431</f>
        <v>0.21197028355333117</v>
      </c>
      <c r="AH470" s="438">
        <f>StockValueR!AH431</f>
        <v>0.20145279015753612</v>
      </c>
      <c r="AI470" s="438">
        <f>StockValueR!AI431</f>
        <v>0.19094502427273169</v>
      </c>
      <c r="AJ470" s="438">
        <f>StockValueR!AJ431</f>
        <v>0.18044751602851133</v>
      </c>
      <c r="AK470" s="438">
        <f>StockValueR!AK431</f>
        <v>0.16996085815153272</v>
      </c>
      <c r="AL470" s="438">
        <f>StockValueR!AL431</f>
        <v>0.15948571795335692</v>
      </c>
      <c r="AM470" s="438">
        <f>StockValueR!AM431</f>
        <v>7.3858389179877193E-3</v>
      </c>
      <c r="AN470" s="438">
        <f>StockValueR!AN431</f>
        <v>7.3858389179877193E-3</v>
      </c>
      <c r="AO470" s="438">
        <f>StockValueR!AO431</f>
        <v>7.3858389179877193E-3</v>
      </c>
      <c r="AP470" s="438">
        <f>StockValueR!AP431</f>
        <v>7.3858389179877193E-3</v>
      </c>
      <c r="AQ470" s="438">
        <f>StockValueR!AQ431</f>
        <v>7.3858389179877193E-3</v>
      </c>
      <c r="AR470" s="438">
        <f>StockValueR!AR431</f>
        <v>7.3858389179877193E-3</v>
      </c>
      <c r="AS470" s="438">
        <f>StockValueR!AS431</f>
        <v>7.3858389179877193E-3</v>
      </c>
      <c r="AT470" s="438">
        <f>StockValueR!AT431</f>
        <v>7.3858389179877193E-3</v>
      </c>
      <c r="AU470" s="438">
        <f>StockValueR!AU431</f>
        <v>7.3858389179877193E-3</v>
      </c>
      <c r="AV470" s="438">
        <f>StockValueR!AV431</f>
        <v>7.3858389179877193E-3</v>
      </c>
      <c r="AW470" s="438">
        <f>StockValueR!AW431</f>
        <v>7.3858389179877193E-3</v>
      </c>
      <c r="AX470" s="438">
        <f>StockValueR!AX431</f>
        <v>7.3858389179877193E-3</v>
      </c>
      <c r="AY470" s="438">
        <f>StockValueR!AY431</f>
        <v>7.3858389179877193E-3</v>
      </c>
      <c r="AZ470" s="438">
        <f>StockValueR!AZ431</f>
        <v>7.3858389179877193E-3</v>
      </c>
    </row>
    <row r="471" spans="1:52" x14ac:dyDescent="0.25">
      <c r="A471" s="422"/>
      <c r="B471" s="281"/>
      <c r="C471" s="281"/>
      <c r="D471" s="281"/>
      <c r="E471" s="180" t="str">
        <f>StockValueR!E432</f>
        <v>17 MPH</v>
      </c>
      <c r="F471" s="180"/>
      <c r="G471" s="180"/>
      <c r="I471" s="438">
        <f>StockValueR!I432</f>
        <v>0</v>
      </c>
      <c r="J471" s="438">
        <f>StockValueR!J432</f>
        <v>0</v>
      </c>
      <c r="K471" s="438">
        <f>StockValueR!K432</f>
        <v>0.4704553581174053</v>
      </c>
      <c r="L471" s="438">
        <f>StockValueR!L432</f>
        <v>0.45423006008363009</v>
      </c>
      <c r="M471" s="438">
        <f>StockValueR!M432</f>
        <v>0.43856434818644024</v>
      </c>
      <c r="N471" s="438">
        <f>StockValueR!N432</f>
        <v>0.42343892314124909</v>
      </c>
      <c r="O471" s="438">
        <f>StockValueR!O432</f>
        <v>0.40883515126678138</v>
      </c>
      <c r="P471" s="438">
        <f>StockValueR!P432</f>
        <v>0.39473504152941569</v>
      </c>
      <c r="Q471" s="438">
        <f>StockValueR!Q432</f>
        <v>0.38112122337923304</v>
      </c>
      <c r="R471" s="438">
        <f>StockValueR!R432</f>
        <v>0.36797692535046689</v>
      </c>
      <c r="S471" s="438">
        <f>StockValueR!S432</f>
        <v>0.35528595439999128</v>
      </c>
      <c r="T471" s="438">
        <f>StockValueR!T432</f>
        <v>0.34303267595839354</v>
      </c>
      <c r="U471" s="438">
        <f>StockValueR!U432</f>
        <v>0.33120199466905564</v>
      </c>
      <c r="V471" s="438">
        <f>StockValueR!V432</f>
        <v>0.31977933579151518</v>
      </c>
      <c r="W471" s="438">
        <f>StockValueR!W432</f>
        <v>0.30875062724619728</v>
      </c>
      <c r="X471" s="438">
        <f>StockValueR!X432</f>
        <v>0.29810228227839608</v>
      </c>
      <c r="Y471" s="438">
        <f>StockValueR!Y432</f>
        <v>0.2878211827201495</v>
      </c>
      <c r="Z471" s="438">
        <f>StockValueR!Z432</f>
        <v>0.27754654740874596</v>
      </c>
      <c r="AA471" s="438">
        <f>StockValueR!AA432</f>
        <v>0.26727861000605646</v>
      </c>
      <c r="AB471" s="438">
        <f>StockValueR!AB432</f>
        <v>0.25701762198624017</v>
      </c>
      <c r="AC471" s="438">
        <f>StockValueR!AC432</f>
        <v>0.24676385477444018</v>
      </c>
      <c r="AD471" s="438">
        <f>StockValueR!AD432</f>
        <v>0.23651760224512733</v>
      </c>
      <c r="AE471" s="438">
        <f>StockValueR!AE432</f>
        <v>0.2262791836596024</v>
      </c>
      <c r="AF471" s="438">
        <f>StockValueR!AF432</f>
        <v>0.21604894714439096</v>
      </c>
      <c r="AG471" s="438">
        <f>StockValueR!AG432</f>
        <v>0.20582727384213131</v>
      </c>
      <c r="AH471" s="438">
        <f>StockValueR!AH432</f>
        <v>0.19561458290725101</v>
      </c>
      <c r="AI471" s="438">
        <f>StockValueR!AI432</f>
        <v>0.18541133757500378</v>
      </c>
      <c r="AJ471" s="438">
        <f>StockValueR!AJ432</f>
        <v>0.17521805261155013</v>
      </c>
      <c r="AK471" s="438">
        <f>StockValueR!AK432</f>
        <v>0.16503530356601914</v>
      </c>
      <c r="AL471" s="438">
        <f>StockValueR!AL432</f>
        <v>0.15486373841093368</v>
      </c>
      <c r="AM471" s="438">
        <f>StockValueR!AM432</f>
        <v>7.171793442188084E-3</v>
      </c>
      <c r="AN471" s="438">
        <f>StockValueR!AN432</f>
        <v>7.171793442188084E-3</v>
      </c>
      <c r="AO471" s="438">
        <f>StockValueR!AO432</f>
        <v>7.171793442188084E-3</v>
      </c>
      <c r="AP471" s="438">
        <f>StockValueR!AP432</f>
        <v>7.171793442188084E-3</v>
      </c>
      <c r="AQ471" s="438">
        <f>StockValueR!AQ432</f>
        <v>7.171793442188084E-3</v>
      </c>
      <c r="AR471" s="438">
        <f>StockValueR!AR432</f>
        <v>7.171793442188084E-3</v>
      </c>
      <c r="AS471" s="438">
        <f>StockValueR!AS432</f>
        <v>7.171793442188084E-3</v>
      </c>
      <c r="AT471" s="438">
        <f>StockValueR!AT432</f>
        <v>7.171793442188084E-3</v>
      </c>
      <c r="AU471" s="438">
        <f>StockValueR!AU432</f>
        <v>7.171793442188084E-3</v>
      </c>
      <c r="AV471" s="438">
        <f>StockValueR!AV432</f>
        <v>7.171793442188084E-3</v>
      </c>
      <c r="AW471" s="438">
        <f>StockValueR!AW432</f>
        <v>7.171793442188084E-3</v>
      </c>
      <c r="AX471" s="438">
        <f>StockValueR!AX432</f>
        <v>7.171793442188084E-3</v>
      </c>
      <c r="AY471" s="438">
        <f>StockValueR!AY432</f>
        <v>7.171793442188084E-3</v>
      </c>
      <c r="AZ471" s="438">
        <f>StockValueR!AZ432</f>
        <v>7.171793442188084E-3</v>
      </c>
    </row>
    <row r="472" spans="1:52" x14ac:dyDescent="0.25">
      <c r="A472" s="422"/>
      <c r="B472" s="281"/>
      <c r="C472" s="281"/>
      <c r="D472" s="281"/>
      <c r="E472" s="180" t="str">
        <f>StockValueR!E433</f>
        <v>18 MPH</v>
      </c>
      <c r="F472" s="180"/>
      <c r="G472" s="180"/>
      <c r="I472" s="438">
        <f>StockValueR!I433</f>
        <v>0</v>
      </c>
      <c r="J472" s="438">
        <f>StockValueR!J433</f>
        <v>0</v>
      </c>
      <c r="K472" s="438">
        <f>StockValueR!K433</f>
        <v>0.45682131571695672</v>
      </c>
      <c r="L472" s="438">
        <f>StockValueR!L433</f>
        <v>0.44106623530858519</v>
      </c>
      <c r="M472" s="438">
        <f>StockValueR!M433</f>
        <v>0.42585452393780915</v>
      </c>
      <c r="N472" s="438">
        <f>StockValueR!N433</f>
        <v>0.41116744162340579</v>
      </c>
      <c r="O472" s="438">
        <f>StockValueR!O433</f>
        <v>0.39698689469793164</v>
      </c>
      <c r="P472" s="438">
        <f>StockValueR!P433</f>
        <v>0.38329541351733165</v>
      </c>
      <c r="Q472" s="438">
        <f>StockValueR!Q433</f>
        <v>0.37007613093931113</v>
      </c>
      <c r="R472" s="438">
        <f>StockValueR!R433</f>
        <v>0.35731276154395553</v>
      </c>
      <c r="S472" s="438">
        <f>StockValueR!S433</f>
        <v>0.34498958157100018</v>
      </c>
      <c r="T472" s="438">
        <f>StockValueR!T433</f>
        <v>0.33309140954903338</v>
      </c>
      <c r="U472" s="438">
        <f>StockValueR!U433</f>
        <v>0.32160358759276902</v>
      </c>
      <c r="V472" s="438">
        <f>StockValueR!V433</f>
        <v>0.31051196334534831</v>
      </c>
      <c r="W472" s="438">
        <f>StockValueR!W433</f>
        <v>0.2998028725434243</v>
      </c>
      <c r="X472" s="438">
        <f>StockValueR!X433</f>
        <v>0.28946312218355058</v>
      </c>
      <c r="Y472" s="438">
        <f>StockValueR!Y433</f>
        <v>0.2794799742691354</v>
      </c>
      <c r="Z472" s="438">
        <f>StockValueR!Z433</f>
        <v>0.26950310326430787</v>
      </c>
      <c r="AA472" s="438">
        <f>StockValueR!AA433</f>
        <v>0.25953273605929589</v>
      </c>
      <c r="AB472" s="438">
        <f>StockValueR!AB433</f>
        <v>0.24956911684040575</v>
      </c>
      <c r="AC472" s="438">
        <f>StockValueR!AC433</f>
        <v>0.23961250916673801</v>
      </c>
      <c r="AD472" s="438">
        <f>StockValueR!AD433</f>
        <v>0.22966319839612759</v>
      </c>
      <c r="AE472" s="438">
        <f>StockValueR!AE433</f>
        <v>0.21972149453751569</v>
      </c>
      <c r="AF472" s="438">
        <f>StockValueR!AF433</f>
        <v>0.20978773562853911</v>
      </c>
      <c r="AG472" s="438">
        <f>StockValueR!AG433</f>
        <v>0.19986229176612308</v>
      </c>
      <c r="AH472" s="438">
        <f>StockValueR!AH433</f>
        <v>0.18994556995738052</v>
      </c>
      <c r="AI472" s="438">
        <f>StockValueR!AI433</f>
        <v>0.1800380200127652</v>
      </c>
      <c r="AJ472" s="438">
        <f>StockValueR!AJ433</f>
        <v>0.170140141780245</v>
      </c>
      <c r="AK472" s="438">
        <f>StockValueR!AK433</f>
        <v>0.16025249412923412</v>
      </c>
      <c r="AL472" s="438">
        <f>StockValueR!AL433</f>
        <v>0.15037570625367269</v>
      </c>
      <c r="AM472" s="438">
        <f>StockValueR!AM433</f>
        <v>6.9639511162565984E-3</v>
      </c>
      <c r="AN472" s="438">
        <f>StockValueR!AN433</f>
        <v>6.9639511162565984E-3</v>
      </c>
      <c r="AO472" s="438">
        <f>StockValueR!AO433</f>
        <v>6.9639511162565984E-3</v>
      </c>
      <c r="AP472" s="438">
        <f>StockValueR!AP433</f>
        <v>6.9639511162565984E-3</v>
      </c>
      <c r="AQ472" s="438">
        <f>StockValueR!AQ433</f>
        <v>6.9639511162565984E-3</v>
      </c>
      <c r="AR472" s="438">
        <f>StockValueR!AR433</f>
        <v>6.9639511162565984E-3</v>
      </c>
      <c r="AS472" s="438">
        <f>StockValueR!AS433</f>
        <v>6.9639511162565984E-3</v>
      </c>
      <c r="AT472" s="438">
        <f>StockValueR!AT433</f>
        <v>6.9639511162565984E-3</v>
      </c>
      <c r="AU472" s="438">
        <f>StockValueR!AU433</f>
        <v>6.9639511162565984E-3</v>
      </c>
      <c r="AV472" s="438">
        <f>StockValueR!AV433</f>
        <v>6.9639511162565984E-3</v>
      </c>
      <c r="AW472" s="438">
        <f>StockValueR!AW433</f>
        <v>6.9639511162565984E-3</v>
      </c>
      <c r="AX472" s="438">
        <f>StockValueR!AX433</f>
        <v>6.9639511162565984E-3</v>
      </c>
      <c r="AY472" s="438">
        <f>StockValueR!AY433</f>
        <v>6.9639511162565984E-3</v>
      </c>
      <c r="AZ472" s="438">
        <f>StockValueR!AZ433</f>
        <v>6.9639511162565984E-3</v>
      </c>
    </row>
    <row r="473" spans="1:52" x14ac:dyDescent="0.25">
      <c r="A473" s="422"/>
      <c r="B473" s="281"/>
      <c r="C473" s="281"/>
      <c r="D473" s="281"/>
      <c r="E473" s="180" t="str">
        <f>StockValueR!E434</f>
        <v>19 MPH</v>
      </c>
      <c r="F473" s="180"/>
      <c r="G473" s="180"/>
      <c r="I473" s="438">
        <f>StockValueR!I434</f>
        <v>0</v>
      </c>
      <c r="J473" s="438">
        <f>StockValueR!J434</f>
        <v>0</v>
      </c>
      <c r="K473" s="438">
        <f>StockValueR!K434</f>
        <v>0.44358239499802343</v>
      </c>
      <c r="L473" s="438">
        <f>StockValueR!L434</f>
        <v>0.42828390506227354</v>
      </c>
      <c r="M473" s="438">
        <f>StockValueR!M434</f>
        <v>0.41351303704514208</v>
      </c>
      <c r="N473" s="438">
        <f>StockValueR!N434</f>
        <v>0.3992515940598661</v>
      </c>
      <c r="O473" s="438">
        <f>StockValueR!O434</f>
        <v>0.38548200680295036</v>
      </c>
      <c r="P473" s="438">
        <f>StockValueR!P434</f>
        <v>0.37218731190976401</v>
      </c>
      <c r="Q473" s="438">
        <f>StockValueR!Q434</f>
        <v>0.35935113105662014</v>
      </c>
      <c r="R473" s="438">
        <f>StockValueR!R434</f>
        <v>0.3469576507835932</v>
      </c>
      <c r="S473" s="438">
        <f>StockValueR!S434</f>
        <v>0.33499160301321701</v>
      </c>
      <c r="T473" s="438">
        <f>StockValueR!T434</f>
        <v>0.32343824624106365</v>
      </c>
      <c r="U473" s="438">
        <f>StockValueR!U434</f>
        <v>0.312283347375031</v>
      </c>
      <c r="V473" s="438">
        <f>StockValueR!V434</f>
        <v>0.30151316420096591</v>
      </c>
      <c r="W473" s="438">
        <f>StockValueR!W434</f>
        <v>0.29111442845302188</v>
      </c>
      <c r="X473" s="438">
        <f>StockValueR!X434</f>
        <v>0.28107432946789429</v>
      </c>
      <c r="Y473" s="438">
        <f>StockValueR!Y434</f>
        <v>0.27138049840279665</v>
      </c>
      <c r="Z473" s="438">
        <f>StockValueR!Z434</f>
        <v>0.261692762339163</v>
      </c>
      <c r="AA473" s="438">
        <f>StockValueR!AA434</f>
        <v>0.25201134159182376</v>
      </c>
      <c r="AB473" s="438">
        <f>StockValueR!AB434</f>
        <v>0.24233647327043828</v>
      </c>
      <c r="AC473" s="438">
        <f>StockValueR!AC434</f>
        <v>0.2326684132960265</v>
      </c>
      <c r="AD473" s="438">
        <f>StockValueR!AD434</f>
        <v>0.223007438756604</v>
      </c>
      <c r="AE473" s="438">
        <f>StockValueR!AE434</f>
        <v>0.21335385067689072</v>
      </c>
      <c r="AF473" s="438">
        <f>StockValueR!AF434</f>
        <v>0.20370797729801585</v>
      </c>
      <c r="AG473" s="438">
        <f>StockValueR!AG434</f>
        <v>0.19407017799130213</v>
      </c>
      <c r="AH473" s="438">
        <f>StockValueR!AH434</f>
        <v>0.1844408479685834</v>
      </c>
      <c r="AI473" s="438">
        <f>StockValueR!AI434</f>
        <v>0.17482042400457121</v>
      </c>
      <c r="AJ473" s="438">
        <f>StockValueR!AJ434</f>
        <v>0.16520939146137778</v>
      </c>
      <c r="AK473" s="438">
        <f>StockValueR!AK434</f>
        <v>0.15560829301208931</v>
      </c>
      <c r="AL473" s="438">
        <f>StockValueR!AL434</f>
        <v>0.1460177396162764</v>
      </c>
      <c r="AM473" s="438">
        <f>StockValueR!AM434</f>
        <v>6.76213216966486E-3</v>
      </c>
      <c r="AN473" s="438">
        <f>StockValueR!AN434</f>
        <v>6.76213216966486E-3</v>
      </c>
      <c r="AO473" s="438">
        <f>StockValueR!AO434</f>
        <v>6.76213216966486E-3</v>
      </c>
      <c r="AP473" s="438">
        <f>StockValueR!AP434</f>
        <v>6.76213216966486E-3</v>
      </c>
      <c r="AQ473" s="438">
        <f>StockValueR!AQ434</f>
        <v>6.76213216966486E-3</v>
      </c>
      <c r="AR473" s="438">
        <f>StockValueR!AR434</f>
        <v>6.76213216966486E-3</v>
      </c>
      <c r="AS473" s="438">
        <f>StockValueR!AS434</f>
        <v>6.76213216966486E-3</v>
      </c>
      <c r="AT473" s="438">
        <f>StockValueR!AT434</f>
        <v>6.76213216966486E-3</v>
      </c>
      <c r="AU473" s="438">
        <f>StockValueR!AU434</f>
        <v>6.76213216966486E-3</v>
      </c>
      <c r="AV473" s="438">
        <f>StockValueR!AV434</f>
        <v>6.76213216966486E-3</v>
      </c>
      <c r="AW473" s="438">
        <f>StockValueR!AW434</f>
        <v>6.76213216966486E-3</v>
      </c>
      <c r="AX473" s="438">
        <f>StockValueR!AX434</f>
        <v>6.76213216966486E-3</v>
      </c>
      <c r="AY473" s="438">
        <f>StockValueR!AY434</f>
        <v>6.76213216966486E-3</v>
      </c>
      <c r="AZ473" s="438">
        <f>StockValueR!AZ434</f>
        <v>6.76213216966486E-3</v>
      </c>
    </row>
    <row r="474" spans="1:52" x14ac:dyDescent="0.25">
      <c r="A474" s="422"/>
      <c r="B474" s="281"/>
      <c r="C474" s="281"/>
      <c r="D474" s="281"/>
      <c r="E474" s="180" t="str">
        <f>StockValueR!E435</f>
        <v>20 MPH</v>
      </c>
      <c r="F474" s="180"/>
      <c r="G474" s="180"/>
      <c r="I474" s="438">
        <f>StockValueR!I435</f>
        <v>0</v>
      </c>
      <c r="J474" s="438">
        <f>StockValueR!J435</f>
        <v>0</v>
      </c>
      <c r="K474" s="438">
        <f>StockValueR!K435</f>
        <v>0.38009181461235603</v>
      </c>
      <c r="L474" s="438">
        <f>StockValueR!L435</f>
        <v>0.36698301934437894</v>
      </c>
      <c r="M474" s="438">
        <f>StockValueR!M435</f>
        <v>0.35432632671784647</v>
      </c>
      <c r="N474" s="438">
        <f>StockValueR!N435</f>
        <v>0.34210614439233206</v>
      </c>
      <c r="O474" s="438">
        <f>StockValueR!O435</f>
        <v>0.3303074177837893</v>
      </c>
      <c r="P474" s="438">
        <f>StockValueR!P435</f>
        <v>0.31891561151814307</v>
      </c>
      <c r="Q474" s="438">
        <f>StockValueR!Q435</f>
        <v>0.30791669152451806</v>
      </c>
      <c r="R474" s="438">
        <f>StockValueR!R435</f>
        <v>0.29729710774604501</v>
      </c>
      <c r="S474" s="438">
        <f>StockValueR!S435</f>
        <v>0.28704377744694537</v>
      </c>
      <c r="T474" s="438">
        <f>StockValueR!T435</f>
        <v>0.27714406909532946</v>
      </c>
      <c r="U474" s="438">
        <f>StockValueR!U435</f>
        <v>0.26758578680185258</v>
      </c>
      <c r="V474" s="438">
        <f>StockValueR!V435</f>
        <v>0.25835715529505865</v>
      </c>
      <c r="W474" s="438">
        <f>StockValueR!W435</f>
        <v>0.24944680541490158</v>
      </c>
      <c r="X474" s="438">
        <f>StockValueR!X435</f>
        <v>0.24084376010657316</v>
      </c>
      <c r="Y474" s="438">
        <f>StockValueR!Y435</f>
        <v>0.23253742089738297</v>
      </c>
      <c r="Z474" s="438">
        <f>StockValueR!Z435</f>
        <v>0.22423630430341071</v>
      </c>
      <c r="AA474" s="438">
        <f>StockValueR!AA435</f>
        <v>0.215940599105511</v>
      </c>
      <c r="AB474" s="438">
        <f>StockValueR!AB435</f>
        <v>0.20765050847549987</v>
      </c>
      <c r="AC474" s="438">
        <f>StockValueR!AC435</f>
        <v>0.19936625170405692</v>
      </c>
      <c r="AD474" s="438">
        <f>StockValueR!AD435</f>
        <v>0.19108806621919511</v>
      </c>
      <c r="AE474" s="438">
        <f>StockValueR!AE435</f>
        <v>0.18281620995953723</v>
      </c>
      <c r="AF474" s="438">
        <f>StockValueR!AF435</f>
        <v>0.17455096418459187</v>
      </c>
      <c r="AG474" s="438">
        <f>StockValueR!AG435</f>
        <v>0.1662926368283521</v>
      </c>
      <c r="AH474" s="438">
        <f>StockValueR!AH435</f>
        <v>0.15804156653541881</v>
      </c>
      <c r="AI474" s="438">
        <f>StockValueR!AI435</f>
        <v>0.14979812756431654</v>
      </c>
      <c r="AJ474" s="438">
        <f>StockValueR!AJ435</f>
        <v>0.14156273580658665</v>
      </c>
      <c r="AK474" s="438">
        <f>StockValueR!AK435</f>
        <v>0.13333585626174316</v>
      </c>
      <c r="AL474" s="438">
        <f>StockValueR!AL435</f>
        <v>0.12511801244184254</v>
      </c>
      <c r="AM474" s="438">
        <f>StockValueR!AM435</f>
        <v>6.4942301053229302E-3</v>
      </c>
      <c r="AN474" s="438">
        <f>StockValueR!AN435</f>
        <v>6.4942301053229302E-3</v>
      </c>
      <c r="AO474" s="438">
        <f>StockValueR!AO435</f>
        <v>6.4942301053229302E-3</v>
      </c>
      <c r="AP474" s="438">
        <f>StockValueR!AP435</f>
        <v>6.4942301053229302E-3</v>
      </c>
      <c r="AQ474" s="438">
        <f>StockValueR!AQ435</f>
        <v>6.4942301053229302E-3</v>
      </c>
      <c r="AR474" s="438">
        <f>StockValueR!AR435</f>
        <v>6.4942301053229302E-3</v>
      </c>
      <c r="AS474" s="438">
        <f>StockValueR!AS435</f>
        <v>6.4942301053229302E-3</v>
      </c>
      <c r="AT474" s="438">
        <f>StockValueR!AT435</f>
        <v>6.4942301053229302E-3</v>
      </c>
      <c r="AU474" s="438">
        <f>StockValueR!AU435</f>
        <v>6.4942301053229302E-3</v>
      </c>
      <c r="AV474" s="438">
        <f>StockValueR!AV435</f>
        <v>6.4942301053229302E-3</v>
      </c>
      <c r="AW474" s="438">
        <f>StockValueR!AW435</f>
        <v>6.4942301053229302E-3</v>
      </c>
      <c r="AX474" s="438">
        <f>StockValueR!AX435</f>
        <v>6.4942301053229302E-3</v>
      </c>
      <c r="AY474" s="438">
        <f>StockValueR!AY435</f>
        <v>6.4942301053229302E-3</v>
      </c>
      <c r="AZ474" s="438">
        <f>StockValueR!AZ435</f>
        <v>6.4942301053229302E-3</v>
      </c>
    </row>
    <row r="475" spans="1:52" x14ac:dyDescent="0.25">
      <c r="A475" s="422"/>
      <c r="B475" s="281"/>
      <c r="C475" s="281"/>
      <c r="D475" s="281"/>
      <c r="E475" s="180" t="str">
        <f>StockValueR!E436</f>
        <v>21 MPH</v>
      </c>
      <c r="F475" s="180"/>
      <c r="G475" s="180"/>
      <c r="I475" s="438">
        <f>StockValueR!I436</f>
        <v>0</v>
      </c>
      <c r="J475" s="438">
        <f>StockValueR!J436</f>
        <v>0</v>
      </c>
      <c r="K475" s="438">
        <f>StockValueR!K436</f>
        <v>0.36907655497704106</v>
      </c>
      <c r="L475" s="438">
        <f>StockValueR!L436</f>
        <v>0.3563476594538933</v>
      </c>
      <c r="M475" s="438">
        <f>StockValueR!M436</f>
        <v>0.34405776440112029</v>
      </c>
      <c r="N475" s="438">
        <f>StockValueR!N436</f>
        <v>0.3321917293524782</v>
      </c>
      <c r="O475" s="438">
        <f>StockValueR!O436</f>
        <v>0.32073493601364222</v>
      </c>
      <c r="P475" s="438">
        <f>StockValueR!P436</f>
        <v>0.30967327025328228</v>
      </c>
      <c r="Q475" s="438">
        <f>StockValueR!Q436</f>
        <v>0.29899310471523899</v>
      </c>
      <c r="R475" s="438">
        <f>StockValueR!R436</f>
        <v>0.28868128203038007</v>
      </c>
      <c r="S475" s="438">
        <f>StockValueR!S436</f>
        <v>0.27872509860745404</v>
      </c>
      <c r="T475" s="438">
        <f>StockValueR!T436</f>
        <v>0.26911228898297374</v>
      </c>
      <c r="U475" s="438">
        <f>StockValueR!U436</f>
        <v>0.25983101071084796</v>
      </c>
      <c r="V475" s="438">
        <f>StockValueR!V436</f>
        <v>0.25086982977314792</v>
      </c>
      <c r="W475" s="438">
        <f>StockValueR!W436</f>
        <v>0.24221770649403335</v>
      </c>
      <c r="X475" s="438">
        <f>StockValueR!X436</f>
        <v>0.23386398193948715</v>
      </c>
      <c r="Y475" s="438">
        <f>StockValueR!Y436</f>
        <v>0.22579836478610221</v>
      </c>
      <c r="Z475" s="438">
        <f>StockValueR!Z436</f>
        <v>0.21773781889381391</v>
      </c>
      <c r="AA475" s="438">
        <f>StockValueR!AA436</f>
        <v>0.20968252757250896</v>
      </c>
      <c r="AB475" s="438">
        <f>StockValueR!AB436</f>
        <v>0.2016326881059779</v>
      </c>
      <c r="AC475" s="438">
        <f>StockValueR!AC436</f>
        <v>0.19358851342974168</v>
      </c>
      <c r="AD475" s="438">
        <f>StockValueR!AD436</f>
        <v>0.18555023409102522</v>
      </c>
      <c r="AE475" s="438">
        <f>StockValueR!AE436</f>
        <v>0.17751810055325512</v>
      </c>
      <c r="AF475" s="438">
        <f>StockValueR!AF436</f>
        <v>0.16949238592489224</v>
      </c>
      <c r="AG475" s="438">
        <f>StockValueR!AG436</f>
        <v>0.16147338921584145</v>
      </c>
      <c r="AH475" s="438">
        <f>StockValueR!AH436</f>
        <v>0.15346143925660591</v>
      </c>
      <c r="AI475" s="438">
        <f>StockValueR!AI436</f>
        <v>0.14545689945950235</v>
      </c>
      <c r="AJ475" s="438">
        <f>StockValueR!AJ436</f>
        <v>0.1374601736633177</v>
      </c>
      <c r="AK475" s="438">
        <f>StockValueR!AK436</f>
        <v>0.12947171339163677</v>
      </c>
      <c r="AL475" s="438">
        <f>StockValueR!AL436</f>
        <v>0.12149202698486274</v>
      </c>
      <c r="AM475" s="438">
        <f>StockValueR!AM436</f>
        <v>6.3060239193660763E-3</v>
      </c>
      <c r="AN475" s="438">
        <f>StockValueR!AN436</f>
        <v>6.3060239193660763E-3</v>
      </c>
      <c r="AO475" s="438">
        <f>StockValueR!AO436</f>
        <v>6.3060239193660763E-3</v>
      </c>
      <c r="AP475" s="438">
        <f>StockValueR!AP436</f>
        <v>6.3060239193660763E-3</v>
      </c>
      <c r="AQ475" s="438">
        <f>StockValueR!AQ436</f>
        <v>6.3060239193660763E-3</v>
      </c>
      <c r="AR475" s="438">
        <f>StockValueR!AR436</f>
        <v>6.3060239193660763E-3</v>
      </c>
      <c r="AS475" s="438">
        <f>StockValueR!AS436</f>
        <v>6.3060239193660763E-3</v>
      </c>
      <c r="AT475" s="438">
        <f>StockValueR!AT436</f>
        <v>6.3060239193660763E-3</v>
      </c>
      <c r="AU475" s="438">
        <f>StockValueR!AU436</f>
        <v>6.3060239193660763E-3</v>
      </c>
      <c r="AV475" s="438">
        <f>StockValueR!AV436</f>
        <v>6.3060239193660763E-3</v>
      </c>
      <c r="AW475" s="438">
        <f>StockValueR!AW436</f>
        <v>6.3060239193660763E-3</v>
      </c>
      <c r="AX475" s="438">
        <f>StockValueR!AX436</f>
        <v>6.3060239193660763E-3</v>
      </c>
      <c r="AY475" s="438">
        <f>StockValueR!AY436</f>
        <v>6.3060239193660763E-3</v>
      </c>
      <c r="AZ475" s="438">
        <f>StockValueR!AZ436</f>
        <v>6.3060239193660763E-3</v>
      </c>
    </row>
    <row r="476" spans="1:52" x14ac:dyDescent="0.25">
      <c r="A476" s="422"/>
      <c r="B476" s="281"/>
      <c r="C476" s="281"/>
      <c r="D476" s="281"/>
      <c r="E476" s="180" t="str">
        <f>StockValueR!E437</f>
        <v>22 MPH</v>
      </c>
      <c r="F476" s="180"/>
      <c r="G476" s="180"/>
      <c r="I476" s="438">
        <f>StockValueR!I437</f>
        <v>0</v>
      </c>
      <c r="J476" s="438">
        <f>StockValueR!J437</f>
        <v>0</v>
      </c>
      <c r="K476" s="438">
        <f>StockValueR!K437</f>
        <v>0.35838052332867221</v>
      </c>
      <c r="L476" s="438">
        <f>StockValueR!L437</f>
        <v>0.34602051785700128</v>
      </c>
      <c r="M476" s="438">
        <f>StockValueR!M437</f>
        <v>0.3340867903924073</v>
      </c>
      <c r="N476" s="438">
        <f>StockValueR!N437</f>
        <v>0.32256463924727896</v>
      </c>
      <c r="O476" s="438">
        <f>StockValueR!O437</f>
        <v>0.31143986977310878</v>
      </c>
      <c r="P476" s="438">
        <f>StockValueR!P437</f>
        <v>0.30069877687347646</v>
      </c>
      <c r="Q476" s="438">
        <f>StockValueR!Q437</f>
        <v>0.29032812812013342</v>
      </c>
      <c r="R476" s="438">
        <f>StockValueR!R437</f>
        <v>0.28031514745138814</v>
      </c>
      <c r="S476" s="438">
        <f>StockValueR!S437</f>
        <v>0.2706474994327096</v>
      </c>
      <c r="T476" s="438">
        <f>StockValueR!T437</f>
        <v>0.26131327406015936</v>
      </c>
      <c r="U476" s="438">
        <f>StockValueR!U437</f>
        <v>0.25230097208792929</v>
      </c>
      <c r="V476" s="438">
        <f>StockValueR!V437</f>
        <v>0.24359949086191196</v>
      </c>
      <c r="W476" s="438">
        <f>StockValueR!W437</f>
        <v>0.23519811064184853</v>
      </c>
      <c r="X476" s="438">
        <f>StockValueR!X437</f>
        <v>0.22708648139520599</v>
      </c>
      <c r="Y476" s="438">
        <f>StockValueR!Y437</f>
        <v>0.2192546100465135</v>
      </c>
      <c r="Z476" s="438">
        <f>StockValueR!Z437</f>
        <v>0.21142766299111801</v>
      </c>
      <c r="AA476" s="438">
        <f>StockValueR!AA437</f>
        <v>0.20360581822648982</v>
      </c>
      <c r="AB476" s="438">
        <f>StockValueR!AB437</f>
        <v>0.19578926731903198</v>
      </c>
      <c r="AC476" s="438">
        <f>StockValueR!AC437</f>
        <v>0.18797821703328269</v>
      </c>
      <c r="AD476" s="438">
        <f>StockValueR!AD437</f>
        <v>0.18017289123508762</v>
      </c>
      <c r="AE476" s="438">
        <f>StockValueR!AE437</f>
        <v>0.17237353312931225</v>
      </c>
      <c r="AF476" s="438">
        <f>StockValueR!AF437</f>
        <v>0.16458040790959141</v>
      </c>
      <c r="AG476" s="438">
        <f>StockValueR!AG437</f>
        <v>0.15679380592036646</v>
      </c>
      <c r="AH476" s="438">
        <f>StockValueR!AH437</f>
        <v>0.14901404646246053</v>
      </c>
      <c r="AI476" s="438">
        <f>StockValueR!AI437</f>
        <v>0.14124148241631135</v>
      </c>
      <c r="AJ476" s="438">
        <f>StockValueR!AJ437</f>
        <v>0.13347650591724647</v>
      </c>
      <c r="AK476" s="438">
        <f>StockValueR!AK437</f>
        <v>0.12571955540346103</v>
      </c>
      <c r="AL476" s="438">
        <f>StockValueR!AL437</f>
        <v>0.11797112448338737</v>
      </c>
      <c r="AM476" s="438">
        <f>StockValueR!AM437</f>
        <v>6.1232720471397131E-3</v>
      </c>
      <c r="AN476" s="438">
        <f>StockValueR!AN437</f>
        <v>6.1232720471397131E-3</v>
      </c>
      <c r="AO476" s="438">
        <f>StockValueR!AO437</f>
        <v>6.1232720471397131E-3</v>
      </c>
      <c r="AP476" s="438">
        <f>StockValueR!AP437</f>
        <v>6.1232720471397131E-3</v>
      </c>
      <c r="AQ476" s="438">
        <f>StockValueR!AQ437</f>
        <v>6.1232720471397131E-3</v>
      </c>
      <c r="AR476" s="438">
        <f>StockValueR!AR437</f>
        <v>6.1232720471397131E-3</v>
      </c>
      <c r="AS476" s="438">
        <f>StockValueR!AS437</f>
        <v>6.1232720471397131E-3</v>
      </c>
      <c r="AT476" s="438">
        <f>StockValueR!AT437</f>
        <v>6.1232720471397131E-3</v>
      </c>
      <c r="AU476" s="438">
        <f>StockValueR!AU437</f>
        <v>6.1232720471397131E-3</v>
      </c>
      <c r="AV476" s="438">
        <f>StockValueR!AV437</f>
        <v>6.1232720471397131E-3</v>
      </c>
      <c r="AW476" s="438">
        <f>StockValueR!AW437</f>
        <v>6.1232720471397131E-3</v>
      </c>
      <c r="AX476" s="438">
        <f>StockValueR!AX437</f>
        <v>6.1232720471397131E-3</v>
      </c>
      <c r="AY476" s="438">
        <f>StockValueR!AY437</f>
        <v>6.1232720471397131E-3</v>
      </c>
      <c r="AZ476" s="438">
        <f>StockValueR!AZ437</f>
        <v>6.1232720471397131E-3</v>
      </c>
    </row>
    <row r="477" spans="1:52" x14ac:dyDescent="0.25">
      <c r="A477" s="422"/>
      <c r="B477" s="281"/>
      <c r="C477" s="281"/>
      <c r="D477" s="281"/>
      <c r="E477" s="180" t="str">
        <f>StockValueR!E438</f>
        <v>23 MPH</v>
      </c>
      <c r="F477" s="180"/>
      <c r="G477" s="180"/>
      <c r="I477" s="438">
        <f>StockValueR!I438</f>
        <v>0</v>
      </c>
      <c r="J477" s="438">
        <f>StockValueR!J438</f>
        <v>0</v>
      </c>
      <c r="K477" s="438">
        <f>StockValueR!K438</f>
        <v>0.34799446827318126</v>
      </c>
      <c r="L477" s="438">
        <f>StockValueR!L438</f>
        <v>0.3359926622263078</v>
      </c>
      <c r="M477" s="438">
        <f>StockValueR!M438</f>
        <v>0.32440478042685572</v>
      </c>
      <c r="N477" s="438">
        <f>StockValueR!N438</f>
        <v>0.31321654724981191</v>
      </c>
      <c r="O477" s="438">
        <f>StockValueR!O438</f>
        <v>0.30241417941500875</v>
      </c>
      <c r="P477" s="438">
        <f>StockValueR!P438</f>
        <v>0.29198436900689012</v>
      </c>
      <c r="Q477" s="438">
        <f>StockValueR!Q438</f>
        <v>0.28191426707990069</v>
      </c>
      <c r="R477" s="438">
        <f>StockValueR!R438</f>
        <v>0.27219146782930065</v>
      </c>
      <c r="S477" s="438">
        <f>StockValueR!S438</f>
        <v>0.26280399330790516</v>
      </c>
      <c r="T477" s="438">
        <f>StockValueR!T438</f>
        <v>0.25374027866992055</v>
      </c>
      <c r="U477" s="438">
        <f>StockValueR!U438</f>
        <v>0.24498915792369827</v>
      </c>
      <c r="V477" s="438">
        <f>StockValueR!V438</f>
        <v>0.2365398501758553</v>
      </c>
      <c r="W477" s="438">
        <f>StockValueR!W438</f>
        <v>0.2283819463498136</v>
      </c>
      <c r="X477" s="438">
        <f>StockValueR!X438</f>
        <v>0.22050539636239769</v>
      </c>
      <c r="Y477" s="438">
        <f>StockValueR!Y438</f>
        <v>0.21290049674269185</v>
      </c>
      <c r="Z477" s="438">
        <f>StockValueR!Z438</f>
        <v>0.20530037870768705</v>
      </c>
      <c r="AA477" s="438">
        <f>StockValueR!AA438</f>
        <v>0.19770521509639383</v>
      </c>
      <c r="AB477" s="438">
        <f>StockValueR!AB438</f>
        <v>0.19011519192352064</v>
      </c>
      <c r="AC477" s="438">
        <f>StockValueR!AC438</f>
        <v>0.1825305099614612</v>
      </c>
      <c r="AD477" s="438">
        <f>StockValueR!AD438</f>
        <v>0.17495138658831183</v>
      </c>
      <c r="AE477" s="438">
        <f>StockValueR!AE438</f>
        <v>0.16737805796073382</v>
      </c>
      <c r="AF477" s="438">
        <f>StockValueR!AF438</f>
        <v>0.1598107815869117</v>
      </c>
      <c r="AG477" s="438">
        <f>StockValueR!AG438</f>
        <v>0.152249839396953</v>
      </c>
      <c r="AH477" s="438">
        <f>StockValueR!AH438</f>
        <v>0.14469554143817598</v>
      </c>
      <c r="AI477" s="438">
        <f>StockValueR!AI438</f>
        <v>0.13714823036435866</v>
      </c>
      <c r="AJ477" s="438">
        <f>StockValueR!AJ438</f>
        <v>0.12960828694654167</v>
      </c>
      <c r="AK477" s="438">
        <f>StockValueR!AK438</f>
        <v>0.12207613691675187</v>
      </c>
      <c r="AL477" s="438">
        <f>StockValueR!AL438</f>
        <v>0.11455225957839099</v>
      </c>
      <c r="AM477" s="438">
        <f>StockValueR!AM438</f>
        <v>5.9458164197784659E-3</v>
      </c>
      <c r="AN477" s="438">
        <f>StockValueR!AN438</f>
        <v>5.9458164197784659E-3</v>
      </c>
      <c r="AO477" s="438">
        <f>StockValueR!AO438</f>
        <v>5.9458164197784659E-3</v>
      </c>
      <c r="AP477" s="438">
        <f>StockValueR!AP438</f>
        <v>5.9458164197784659E-3</v>
      </c>
      <c r="AQ477" s="438">
        <f>StockValueR!AQ438</f>
        <v>5.9458164197784659E-3</v>
      </c>
      <c r="AR477" s="438">
        <f>StockValueR!AR438</f>
        <v>5.9458164197784659E-3</v>
      </c>
      <c r="AS477" s="438">
        <f>StockValueR!AS438</f>
        <v>5.9458164197784659E-3</v>
      </c>
      <c r="AT477" s="438">
        <f>StockValueR!AT438</f>
        <v>5.9458164197784659E-3</v>
      </c>
      <c r="AU477" s="438">
        <f>StockValueR!AU438</f>
        <v>5.9458164197784659E-3</v>
      </c>
      <c r="AV477" s="438">
        <f>StockValueR!AV438</f>
        <v>5.9458164197784659E-3</v>
      </c>
      <c r="AW477" s="438">
        <f>StockValueR!AW438</f>
        <v>5.9458164197784659E-3</v>
      </c>
      <c r="AX477" s="438">
        <f>StockValueR!AX438</f>
        <v>5.9458164197784659E-3</v>
      </c>
      <c r="AY477" s="438">
        <f>StockValueR!AY438</f>
        <v>5.9458164197784659E-3</v>
      </c>
      <c r="AZ477" s="438">
        <f>StockValueR!AZ438</f>
        <v>5.9458164197784659E-3</v>
      </c>
    </row>
    <row r="478" spans="1:52" x14ac:dyDescent="0.25">
      <c r="A478" s="422"/>
      <c r="B478" s="281"/>
      <c r="C478" s="281"/>
      <c r="D478" s="281"/>
      <c r="E478" s="180" t="str">
        <f>StockValueR!E439</f>
        <v>24 MPH</v>
      </c>
      <c r="F478" s="180"/>
      <c r="G478" s="180"/>
      <c r="I478" s="438">
        <f>StockValueR!I439</f>
        <v>0</v>
      </c>
      <c r="J478" s="438">
        <f>StockValueR!J439</f>
        <v>0</v>
      </c>
      <c r="K478" s="438">
        <f>StockValueR!K439</f>
        <v>0.33790940652674012</v>
      </c>
      <c r="L478" s="438">
        <f>StockValueR!L439</f>
        <v>0.32625541909793881</v>
      </c>
      <c r="M478" s="438">
        <f>StockValueR!M439</f>
        <v>0.31500336017532105</v>
      </c>
      <c r="N478" s="438">
        <f>StockValueR!N439</f>
        <v>0.30413936784895507</v>
      </c>
      <c r="O478" s="438">
        <f>StockValueR!O439</f>
        <v>0.29365005828534324</v>
      </c>
      <c r="P478" s="438">
        <f>StockValueR!P439</f>
        <v>0.28352250923928451</v>
      </c>
      <c r="Q478" s="438">
        <f>StockValueR!Q439</f>
        <v>0.27374424413438764</v>
      </c>
      <c r="R478" s="438">
        <f>StockValueR!R439</f>
        <v>0.26430321669262447</v>
      </c>
      <c r="S478" s="438">
        <f>StockValueR!S439</f>
        <v>0.25518779609398584</v>
      </c>
      <c r="T478" s="438">
        <f>StockValueR!T439</f>
        <v>0.24638675264795951</v>
      </c>
      <c r="U478" s="438">
        <f>StockValueR!U439</f>
        <v>0.23788924395917641</v>
      </c>
      <c r="V478" s="438">
        <f>StockValueR!V439</f>
        <v>0.22968480157018387</v>
      </c>
      <c r="W478" s="438">
        <f>StockValueR!W439</f>
        <v>0.22176331806488869</v>
      </c>
      <c r="X478" s="438">
        <f>StockValueR!X439</f>
        <v>0.21411503461678358</v>
      </c>
      <c r="Y478" s="438">
        <f>StockValueR!Y439</f>
        <v>0.20673052896661639</v>
      </c>
      <c r="Z478" s="438">
        <f>StockValueR!Z439</f>
        <v>0.1993506663283241</v>
      </c>
      <c r="AA478" s="438">
        <f>StockValueR!AA439</f>
        <v>0.19197561453195228</v>
      </c>
      <c r="AB478" s="438">
        <f>StockValueR!AB439</f>
        <v>0.18460555420140581</v>
      </c>
      <c r="AC478" s="438">
        <f>StockValueR!AC439</f>
        <v>0.1772406802905894</v>
      </c>
      <c r="AD478" s="438">
        <f>StockValueR!AD439</f>
        <v>0.16988120387786845</v>
      </c>
      <c r="AE478" s="438">
        <f>StockValueR!AE439</f>
        <v>0.16252735427596063</v>
      </c>
      <c r="AF478" s="438">
        <f>StockValueR!AF439</f>
        <v>0.15517938153032859</v>
      </c>
      <c r="AG478" s="438">
        <f>StockValueR!AG439</f>
        <v>0.14783755940059781</v>
      </c>
      <c r="AH478" s="438">
        <f>StockValueR!AH439</f>
        <v>0.1405021889487531</v>
      </c>
      <c r="AI478" s="438">
        <f>StockValueR!AI439</f>
        <v>0.1331736028982867</v>
      </c>
      <c r="AJ478" s="438">
        <f>StockValueR!AJ439</f>
        <v>0.1258521709852953</v>
      </c>
      <c r="AK478" s="438">
        <f>StockValueR!AK439</f>
        <v>0.11853830660386892</v>
      </c>
      <c r="AL478" s="438">
        <f>StockValueR!AL439</f>
        <v>0.11123247516694591</v>
      </c>
      <c r="AM478" s="438">
        <f>StockValueR!AM439</f>
        <v>5.7735035493353733E-3</v>
      </c>
      <c r="AN478" s="438">
        <f>StockValueR!AN439</f>
        <v>5.7735035493353733E-3</v>
      </c>
      <c r="AO478" s="438">
        <f>StockValueR!AO439</f>
        <v>5.7735035493353733E-3</v>
      </c>
      <c r="AP478" s="438">
        <f>StockValueR!AP439</f>
        <v>5.7735035493353733E-3</v>
      </c>
      <c r="AQ478" s="438">
        <f>StockValueR!AQ439</f>
        <v>5.7735035493353733E-3</v>
      </c>
      <c r="AR478" s="438">
        <f>StockValueR!AR439</f>
        <v>5.7735035493353733E-3</v>
      </c>
      <c r="AS478" s="438">
        <f>StockValueR!AS439</f>
        <v>5.7735035493353733E-3</v>
      </c>
      <c r="AT478" s="438">
        <f>StockValueR!AT439</f>
        <v>5.7735035493353733E-3</v>
      </c>
      <c r="AU478" s="438">
        <f>StockValueR!AU439</f>
        <v>5.7735035493353733E-3</v>
      </c>
      <c r="AV478" s="438">
        <f>StockValueR!AV439</f>
        <v>5.7735035493353733E-3</v>
      </c>
      <c r="AW478" s="438">
        <f>StockValueR!AW439</f>
        <v>5.7735035493353733E-3</v>
      </c>
      <c r="AX478" s="438">
        <f>StockValueR!AX439</f>
        <v>5.7735035493353733E-3</v>
      </c>
      <c r="AY478" s="438">
        <f>StockValueR!AY439</f>
        <v>5.7735035493353733E-3</v>
      </c>
      <c r="AZ478" s="438">
        <f>StockValueR!AZ439</f>
        <v>5.7735035493353733E-3</v>
      </c>
    </row>
    <row r="479" spans="1:52" x14ac:dyDescent="0.25">
      <c r="A479" s="422"/>
      <c r="B479" s="281"/>
      <c r="C479" s="281"/>
      <c r="D479" s="281"/>
      <c r="E479" s="180" t="str">
        <f>StockValueR!E440</f>
        <v>25 MPH</v>
      </c>
      <c r="F479" s="180"/>
      <c r="G479" s="180"/>
      <c r="I479" s="438">
        <f>StockValueR!I440</f>
        <v>0</v>
      </c>
      <c r="J479" s="438">
        <f>StockValueR!J440</f>
        <v>0</v>
      </c>
      <c r="K479" s="438">
        <f>StockValueR!K440</f>
        <v>0.30355793545777598</v>
      </c>
      <c r="L479" s="438">
        <f>StockValueR!L440</f>
        <v>0.29308867862322896</v>
      </c>
      <c r="M479" s="438">
        <f>StockValueR!M440</f>
        <v>0.28298049071775611</v>
      </c>
      <c r="N479" s="438">
        <f>StockValueR!N440</f>
        <v>0.27322091901681328</v>
      </c>
      <c r="O479" s="438">
        <f>StockValueR!O440</f>
        <v>0.2637979402716048</v>
      </c>
      <c r="P479" s="438">
        <f>StockValueR!P440</f>
        <v>0.25469994589711059</v>
      </c>
      <c r="Q479" s="438">
        <f>StockValueR!Q440</f>
        <v>0.2459157276709559</v>
      </c>
      <c r="R479" s="438">
        <f>StockValueR!R440</f>
        <v>0.23743446392550566</v>
      </c>
      <c r="S479" s="438">
        <f>StockValueR!S440</f>
        <v>0.22924570621617252</v>
      </c>
      <c r="T479" s="438">
        <f>StockValueR!T440</f>
        <v>0.22133936644951513</v>
      </c>
      <c r="U479" s="438">
        <f>StockValueR!U440</f>
        <v>0.21370570445526882</v>
      </c>
      <c r="V479" s="438">
        <f>StockValueR!V440</f>
        <v>0.20633531598699825</v>
      </c>
      <c r="W479" s="438">
        <f>StockValueR!W440</f>
        <v>0.1992191211365896</v>
      </c>
      <c r="X479" s="438">
        <f>StockValueR!X440</f>
        <v>0.19234835314830945</v>
      </c>
      <c r="Y479" s="438">
        <f>StockValueR!Y440</f>
        <v>0.18571454761864997</v>
      </c>
      <c r="Z479" s="438">
        <f>StockValueR!Z440</f>
        <v>0.17908491309776339</v>
      </c>
      <c r="AA479" s="438">
        <f>StockValueR!AA440</f>
        <v>0.17245960035429103</v>
      </c>
      <c r="AB479" s="438">
        <f>StockValueR!AB440</f>
        <v>0.16583877165012503</v>
      </c>
      <c r="AC479" s="438">
        <f>StockValueR!AC440</f>
        <v>0.15922260212038644</v>
      </c>
      <c r="AD479" s="438">
        <f>StockValueR!AD440</f>
        <v>0.15261128138546343</v>
      </c>
      <c r="AE479" s="438">
        <f>StockValueR!AE440</f>
        <v>0.14600501544641367</v>
      </c>
      <c r="AF479" s="438">
        <f>StockValueR!AF440</f>
        <v>0.13940402892937342</v>
      </c>
      <c r="AG479" s="438">
        <f>StockValueR!AG440</f>
        <v>0.13280856776388816</v>
      </c>
      <c r="AH479" s="438">
        <f>StockValueR!AH440</f>
        <v>0.12621890240633696</v>
      </c>
      <c r="AI479" s="438">
        <f>StockValueR!AI440</f>
        <v>0.11963533175593485</v>
      </c>
      <c r="AJ479" s="438">
        <f>StockValueR!AJ440</f>
        <v>0.11305818796184379</v>
      </c>
      <c r="AK479" s="438">
        <f>StockValueR!AK440</f>
        <v>0.10648784239299891</v>
      </c>
      <c r="AL479" s="438">
        <f>StockValueR!AL440</f>
        <v>9.9924713149009192E-2</v>
      </c>
      <c r="AM479" s="438">
        <f>StockValueR!AM440</f>
        <v>5.5760610000586304E-3</v>
      </c>
      <c r="AN479" s="438">
        <f>StockValueR!AN440</f>
        <v>5.5760610000586304E-3</v>
      </c>
      <c r="AO479" s="438">
        <f>StockValueR!AO440</f>
        <v>5.5760610000586304E-3</v>
      </c>
      <c r="AP479" s="438">
        <f>StockValueR!AP440</f>
        <v>5.5760610000586304E-3</v>
      </c>
      <c r="AQ479" s="438">
        <f>StockValueR!AQ440</f>
        <v>5.5760610000586304E-3</v>
      </c>
      <c r="AR479" s="438">
        <f>StockValueR!AR440</f>
        <v>5.5760610000586304E-3</v>
      </c>
      <c r="AS479" s="438">
        <f>StockValueR!AS440</f>
        <v>5.5760610000586304E-3</v>
      </c>
      <c r="AT479" s="438">
        <f>StockValueR!AT440</f>
        <v>5.5760610000586304E-3</v>
      </c>
      <c r="AU479" s="438">
        <f>StockValueR!AU440</f>
        <v>5.5760610000586304E-3</v>
      </c>
      <c r="AV479" s="438">
        <f>StockValueR!AV440</f>
        <v>5.5760610000586304E-3</v>
      </c>
      <c r="AW479" s="438">
        <f>StockValueR!AW440</f>
        <v>5.5760610000586304E-3</v>
      </c>
      <c r="AX479" s="438">
        <f>StockValueR!AX440</f>
        <v>5.5760610000586304E-3</v>
      </c>
      <c r="AY479" s="438">
        <f>StockValueR!AY440</f>
        <v>5.5760610000586304E-3</v>
      </c>
      <c r="AZ479" s="438">
        <f>StockValueR!AZ440</f>
        <v>5.5760610000586304E-3</v>
      </c>
    </row>
    <row r="480" spans="1:52" x14ac:dyDescent="0.25">
      <c r="A480" s="422"/>
      <c r="B480" s="281"/>
      <c r="C480" s="281"/>
      <c r="D480" s="281"/>
      <c r="E480" s="180" t="str">
        <f>StockValueR!E441</f>
        <v>26 MPH</v>
      </c>
      <c r="F480" s="180"/>
      <c r="G480" s="180"/>
      <c r="I480" s="438">
        <f>StockValueR!I441</f>
        <v>0</v>
      </c>
      <c r="J480" s="438">
        <f>StockValueR!J441</f>
        <v>0</v>
      </c>
      <c r="K480" s="438">
        <f>StockValueR!K441</f>
        <v>0.29476066767962666</v>
      </c>
      <c r="L480" s="438">
        <f>StockValueR!L441</f>
        <v>0.28459481538521408</v>
      </c>
      <c r="M480" s="438">
        <f>StockValueR!M441</f>
        <v>0.27477956805341525</v>
      </c>
      <c r="N480" s="438">
        <f>StockValueR!N441</f>
        <v>0.26530283384615799</v>
      </c>
      <c r="O480" s="438">
        <f>StockValueR!O441</f>
        <v>0.2561529379546868</v>
      </c>
      <c r="P480" s="438">
        <f>StockValueR!P441</f>
        <v>0.24731860821684856</v>
      </c>
      <c r="Q480" s="438">
        <f>StockValueR!Q441</f>
        <v>0.23878896123041668</v>
      </c>
      <c r="R480" s="438">
        <f>StockValueR!R441</f>
        <v>0.23055348894534555</v>
      </c>
      <c r="S480" s="438">
        <f>StockValueR!S441</f>
        <v>0.22260204571843817</v>
      </c>
      <c r="T480" s="438">
        <f>StockValueR!T441</f>
        <v>0.21492483581447874</v>
      </c>
      <c r="U480" s="438">
        <f>StockValueR!U441</f>
        <v>0.20751240133843252</v>
      </c>
      <c r="V480" s="438">
        <f>StockValueR!V441</f>
        <v>0.20035561058384577</v>
      </c>
      <c r="W480" s="438">
        <f>StockValueR!W441</f>
        <v>0.19344564678309201</v>
      </c>
      <c r="X480" s="438">
        <f>StockValueR!X441</f>
        <v>0.18677399724560539</v>
      </c>
      <c r="Y480" s="438">
        <f>StockValueR!Y441</f>
        <v>0.18033244287071995</v>
      </c>
      <c r="Z480" s="438">
        <f>StockValueR!Z441</f>
        <v>0.17389493862659108</v>
      </c>
      <c r="AA480" s="438">
        <f>StockValueR!AA441</f>
        <v>0.16746163091250602</v>
      </c>
      <c r="AB480" s="438">
        <f>StockValueR!AB441</f>
        <v>0.16103267728792234</v>
      </c>
      <c r="AC480" s="438">
        <f>StockValueR!AC441</f>
        <v>0.15460824781245366</v>
      </c>
      <c r="AD480" s="438">
        <f>StockValueR!AD441</f>
        <v>0.14818852661119014</v>
      </c>
      <c r="AE480" s="438">
        <f>StockValueR!AE441</f>
        <v>0.14177371371517103</v>
      </c>
      <c r="AF480" s="438">
        <f>StockValueR!AF441</f>
        <v>0.13536402724074961</v>
      </c>
      <c r="AG480" s="438">
        <f>StockValueR!AG441</f>
        <v>0.12895970599030449</v>
      </c>
      <c r="AH480" s="438">
        <f>StockValueR!AH441</f>
        <v>0.12256101258224737</v>
      </c>
      <c r="AI480" s="438">
        <f>StockValueR!AI441</f>
        <v>0.11616823725353768</v>
      </c>
      <c r="AJ480" s="438">
        <f>StockValueR!AJ441</f>
        <v>0.10978170252748089</v>
      </c>
      <c r="AK480" s="438">
        <f>StockValueR!AK441</f>
        <v>0.1034017690105461</v>
      </c>
      <c r="AL480" s="438">
        <f>StockValueR!AL441</f>
        <v>9.7028842685596889E-2</v>
      </c>
      <c r="AM480" s="438">
        <f>StockValueR!AM441</f>
        <v>5.4144638351193066E-3</v>
      </c>
      <c r="AN480" s="438">
        <f>StockValueR!AN441</f>
        <v>5.4144638351193066E-3</v>
      </c>
      <c r="AO480" s="438">
        <f>StockValueR!AO441</f>
        <v>5.4144638351193066E-3</v>
      </c>
      <c r="AP480" s="438">
        <f>StockValueR!AP441</f>
        <v>5.4144638351193066E-3</v>
      </c>
      <c r="AQ480" s="438">
        <f>StockValueR!AQ441</f>
        <v>5.4144638351193066E-3</v>
      </c>
      <c r="AR480" s="438">
        <f>StockValueR!AR441</f>
        <v>5.4144638351193066E-3</v>
      </c>
      <c r="AS480" s="438">
        <f>StockValueR!AS441</f>
        <v>5.4144638351193066E-3</v>
      </c>
      <c r="AT480" s="438">
        <f>StockValueR!AT441</f>
        <v>5.4144638351193066E-3</v>
      </c>
      <c r="AU480" s="438">
        <f>StockValueR!AU441</f>
        <v>5.4144638351193066E-3</v>
      </c>
      <c r="AV480" s="438">
        <f>StockValueR!AV441</f>
        <v>5.4144638351193066E-3</v>
      </c>
      <c r="AW480" s="438">
        <f>StockValueR!AW441</f>
        <v>5.4144638351193066E-3</v>
      </c>
      <c r="AX480" s="438">
        <f>StockValueR!AX441</f>
        <v>5.4144638351193066E-3</v>
      </c>
      <c r="AY480" s="438">
        <f>StockValueR!AY441</f>
        <v>5.4144638351193066E-3</v>
      </c>
      <c r="AZ480" s="438">
        <f>StockValueR!AZ441</f>
        <v>5.4144638351193066E-3</v>
      </c>
    </row>
    <row r="481" spans="1:52" x14ac:dyDescent="0.25">
      <c r="A481" s="422"/>
      <c r="B481" s="281"/>
      <c r="C481" s="281"/>
      <c r="D481" s="281"/>
      <c r="E481" s="180" t="str">
        <f>StockValueR!E442</f>
        <v>27 MPH</v>
      </c>
      <c r="F481" s="180"/>
      <c r="G481" s="180"/>
      <c r="I481" s="438">
        <f>StockValueR!I442</f>
        <v>0</v>
      </c>
      <c r="J481" s="438">
        <f>StockValueR!J442</f>
        <v>0</v>
      </c>
      <c r="K481" s="438">
        <f>StockValueR!K442</f>
        <v>0.28621834932404394</v>
      </c>
      <c r="L481" s="438">
        <f>StockValueR!L442</f>
        <v>0.27634710874746438</v>
      </c>
      <c r="M481" s="438">
        <f>StockValueR!M442</f>
        <v>0.26681631241826043</v>
      </c>
      <c r="N481" s="438">
        <f>StockValueR!N442</f>
        <v>0.25761421892615322</v>
      </c>
      <c r="O481" s="438">
        <f>StockValueR!O442</f>
        <v>0.24872949180445267</v>
      </c>
      <c r="P481" s="438">
        <f>StockValueR!P442</f>
        <v>0.24015118556416204</v>
      </c>
      <c r="Q481" s="438">
        <f>StockValueR!Q442</f>
        <v>0.23186873220974497</v>
      </c>
      <c r="R481" s="438">
        <f>StockValueR!R442</f>
        <v>0.22387192821994353</v>
      </c>
      <c r="S481" s="438">
        <f>StockValueR!S442</f>
        <v>0.21615092197760835</v>
      </c>
      <c r="T481" s="438">
        <f>StockValueR!T442</f>
        <v>0.20869620163305491</v>
      </c>
      <c r="U481" s="438">
        <f>StockValueR!U442</f>
        <v>0.20149858338599452</v>
      </c>
      <c r="V481" s="438">
        <f>StockValueR!V442</f>
        <v>0.19454920017160382</v>
      </c>
      <c r="W481" s="438">
        <f>StockValueR!W442</f>
        <v>0.18783949073679465</v>
      </c>
      <c r="X481" s="438">
        <f>StockValueR!X442</f>
        <v>0.18136118909322729</v>
      </c>
      <c r="Y481" s="438">
        <f>StockValueR!Y442</f>
        <v>0.17510631433407292</v>
      </c>
      <c r="Z481" s="438">
        <f>StockValueR!Z442</f>
        <v>0.16885537233076695</v>
      </c>
      <c r="AA481" s="438">
        <f>StockValueR!AA442</f>
        <v>0.16260850523986867</v>
      </c>
      <c r="AB481" s="438">
        <f>StockValueR!AB442</f>
        <v>0.15636586605468014</v>
      </c>
      <c r="AC481" s="438">
        <f>StockValueR!AC442</f>
        <v>0.15012761990639842</v>
      </c>
      <c r="AD481" s="438">
        <f>StockValueR!AD442</f>
        <v>0.14389394558407223</v>
      </c>
      <c r="AE481" s="438">
        <f>StockValueR!AE442</f>
        <v>0.13766503732173666</v>
      </c>
      <c r="AF481" s="438">
        <f>StockValueR!AF442</f>
        <v>0.13144110691461894</v>
      </c>
      <c r="AG481" s="438">
        <f>StockValueR!AG442</f>
        <v>0.12522238624447982</v>
      </c>
      <c r="AH481" s="438">
        <f>StockValueR!AH442</f>
        <v>0.11900913031891207</v>
      </c>
      <c r="AI481" s="438">
        <f>StockValueR!AI442</f>
        <v>0.11280162096365616</v>
      </c>
      <c r="AJ481" s="438">
        <f>StockValueR!AJ442</f>
        <v>0.10660017135512345</v>
      </c>
      <c r="AK481" s="438">
        <f>StockValueR!AK442</f>
        <v>0.10040513164921891</v>
      </c>
      <c r="AL481" s="438">
        <f>StockValueR!AL442</f>
        <v>9.4216896063210362E-2</v>
      </c>
      <c r="AM481" s="438">
        <f>StockValueR!AM442</f>
        <v>5.2575498405606786E-3</v>
      </c>
      <c r="AN481" s="438">
        <f>StockValueR!AN442</f>
        <v>5.2575498405606786E-3</v>
      </c>
      <c r="AO481" s="438">
        <f>StockValueR!AO442</f>
        <v>5.2575498405606786E-3</v>
      </c>
      <c r="AP481" s="438">
        <f>StockValueR!AP442</f>
        <v>5.2575498405606786E-3</v>
      </c>
      <c r="AQ481" s="438">
        <f>StockValueR!AQ442</f>
        <v>5.2575498405606786E-3</v>
      </c>
      <c r="AR481" s="438">
        <f>StockValueR!AR442</f>
        <v>5.2575498405606786E-3</v>
      </c>
      <c r="AS481" s="438">
        <f>StockValueR!AS442</f>
        <v>5.2575498405606786E-3</v>
      </c>
      <c r="AT481" s="438">
        <f>StockValueR!AT442</f>
        <v>5.2575498405606786E-3</v>
      </c>
      <c r="AU481" s="438">
        <f>StockValueR!AU442</f>
        <v>5.2575498405606786E-3</v>
      </c>
      <c r="AV481" s="438">
        <f>StockValueR!AV442</f>
        <v>5.2575498405606786E-3</v>
      </c>
      <c r="AW481" s="438">
        <f>StockValueR!AW442</f>
        <v>5.2575498405606786E-3</v>
      </c>
      <c r="AX481" s="438">
        <f>StockValueR!AX442</f>
        <v>5.2575498405606786E-3</v>
      </c>
      <c r="AY481" s="438">
        <f>StockValueR!AY442</f>
        <v>5.2575498405606786E-3</v>
      </c>
      <c r="AZ481" s="438">
        <f>StockValueR!AZ442</f>
        <v>5.2575498405606786E-3</v>
      </c>
    </row>
    <row r="482" spans="1:52" x14ac:dyDescent="0.25">
      <c r="A482" s="422"/>
      <c r="B482" s="281"/>
      <c r="C482" s="281"/>
      <c r="D482" s="281"/>
      <c r="E482" s="180" t="str">
        <f>StockValueR!E443</f>
        <v>28 MPH</v>
      </c>
      <c r="F482" s="180"/>
      <c r="G482" s="180"/>
      <c r="I482" s="438">
        <f>StockValueR!I443</f>
        <v>0</v>
      </c>
      <c r="J482" s="438">
        <f>StockValueR!J443</f>
        <v>0</v>
      </c>
      <c r="K482" s="438">
        <f>StockValueR!K443</f>
        <v>0.27792359182338311</v>
      </c>
      <c r="L482" s="438">
        <f>StockValueR!L443</f>
        <v>0.26833842496292548</v>
      </c>
      <c r="M482" s="438">
        <f>StockValueR!M443</f>
        <v>0.25908383609744856</v>
      </c>
      <c r="N482" s="438">
        <f>StockValueR!N443</f>
        <v>0.25014842408888599</v>
      </c>
      <c r="O482" s="438">
        <f>StockValueR!O443</f>
        <v>0.24152118100728318</v>
      </c>
      <c r="P482" s="438">
        <f>StockValueR!P443</f>
        <v>0.23319147856964062</v>
      </c>
      <c r="Q482" s="438">
        <f>StockValueR!Q443</f>
        <v>0.2251490550464614</v>
      </c>
      <c r="R482" s="438">
        <f>StockValueR!R443</f>
        <v>0.21738400261987167</v>
      </c>
      <c r="S482" s="438">
        <f>StockValueR!S443</f>
        <v>0.20988675517774097</v>
      </c>
      <c r="T482" s="438">
        <f>StockValueR!T443</f>
        <v>0.20264807652876488</v>
      </c>
      <c r="U482" s="438">
        <f>StockValueR!U443</f>
        <v>0.19565904902399162</v>
      </c>
      <c r="V482" s="438">
        <f>StockValueR!V443</f>
        <v>0.18891106257077528</v>
      </c>
      <c r="W482" s="438">
        <f>StockValueR!W443</f>
        <v>0.18239580402562106</v>
      </c>
      <c r="X482" s="438">
        <f>StockValueR!X443</f>
        <v>0.17610524695285579</v>
      </c>
      <c r="Y482" s="438">
        <f>StockValueR!Y443</f>
        <v>0.17003164173650578</v>
      </c>
      <c r="Z482" s="438">
        <f>StockValueR!Z443</f>
        <v>0.16396185530268223</v>
      </c>
      <c r="AA482" s="438">
        <f>StockValueR!AA443</f>
        <v>0.15789602568817299</v>
      </c>
      <c r="AB482" s="438">
        <f>StockValueR!AB443</f>
        <v>0.15183430145245419</v>
      </c>
      <c r="AC482" s="438">
        <f>StockValueR!AC443</f>
        <v>0.14577684294113435</v>
      </c>
      <c r="AD482" s="438">
        <f>StockValueR!AD443</f>
        <v>0.13972382376186207</v>
      </c>
      <c r="AE482" s="438">
        <f>StockValueR!AE443</f>
        <v>0.13367543251966849</v>
      </c>
      <c r="AF482" s="438">
        <f>StockValueR!AF443</f>
        <v>0.12763187487184435</v>
      </c>
      <c r="AG482" s="438">
        <f>StockValueR!AG443</f>
        <v>0.12159337598009566</v>
      </c>
      <c r="AH482" s="438">
        <f>StockValueR!AH443</f>
        <v>0.11556018346176174</v>
      </c>
      <c r="AI482" s="438">
        <f>StockValueR!AI443</f>
        <v>0.10953257097512566</v>
      </c>
      <c r="AJ482" s="438">
        <f>StockValueR!AJ443</f>
        <v>0.10351084262058254</v>
      </c>
      <c r="AK482" s="438">
        <f>StockValueR!AK443</f>
        <v>9.7495338406336021E-2</v>
      </c>
      <c r="AL482" s="438">
        <f>StockValueR!AL443</f>
        <v>9.1486441125031306E-2</v>
      </c>
      <c r="AM482" s="438">
        <f>StockValueR!AM443</f>
        <v>5.1051832956550778E-3</v>
      </c>
      <c r="AN482" s="438">
        <f>StockValueR!AN443</f>
        <v>5.1051832956550778E-3</v>
      </c>
      <c r="AO482" s="438">
        <f>StockValueR!AO443</f>
        <v>5.1051832956550778E-3</v>
      </c>
      <c r="AP482" s="438">
        <f>StockValueR!AP443</f>
        <v>5.1051832956550778E-3</v>
      </c>
      <c r="AQ482" s="438">
        <f>StockValueR!AQ443</f>
        <v>5.1051832956550778E-3</v>
      </c>
      <c r="AR482" s="438">
        <f>StockValueR!AR443</f>
        <v>5.1051832956550778E-3</v>
      </c>
      <c r="AS482" s="438">
        <f>StockValueR!AS443</f>
        <v>5.1051832956550778E-3</v>
      </c>
      <c r="AT482" s="438">
        <f>StockValueR!AT443</f>
        <v>5.1051832956550778E-3</v>
      </c>
      <c r="AU482" s="438">
        <f>StockValueR!AU443</f>
        <v>5.1051832956550778E-3</v>
      </c>
      <c r="AV482" s="438">
        <f>StockValueR!AV443</f>
        <v>5.1051832956550778E-3</v>
      </c>
      <c r="AW482" s="438">
        <f>StockValueR!AW443</f>
        <v>5.1051832956550778E-3</v>
      </c>
      <c r="AX482" s="438">
        <f>StockValueR!AX443</f>
        <v>5.1051832956550778E-3</v>
      </c>
      <c r="AY482" s="438">
        <f>StockValueR!AY443</f>
        <v>5.1051832956550778E-3</v>
      </c>
      <c r="AZ482" s="438">
        <f>StockValueR!AZ443</f>
        <v>5.1051832956550778E-3</v>
      </c>
    </row>
    <row r="483" spans="1:52" x14ac:dyDescent="0.25">
      <c r="A483" s="422"/>
      <c r="B483" s="281"/>
      <c r="C483" s="281"/>
      <c r="D483" s="281"/>
      <c r="E483" s="180" t="str">
        <f>StockValueR!E444</f>
        <v>29 MPH</v>
      </c>
      <c r="F483" s="180"/>
      <c r="G483" s="180"/>
      <c r="I483" s="438">
        <f>StockValueR!I444</f>
        <v>0</v>
      </c>
      <c r="J483" s="438">
        <f>StockValueR!J444</f>
        <v>0</v>
      </c>
      <c r="K483" s="438">
        <f>StockValueR!K444</f>
        <v>0.26986922073455527</v>
      </c>
      <c r="L483" s="438">
        <f>StockValueR!L444</f>
        <v>0.26056183702426478</v>
      </c>
      <c r="M483" s="438">
        <f>StockValueR!M444</f>
        <v>0.2515754509857161</v>
      </c>
      <c r="N483" s="438">
        <f>StockValueR!N444</f>
        <v>0.24289899189178868</v>
      </c>
      <c r="O483" s="438">
        <f>StockValueR!O444</f>
        <v>0.23452177082809686</v>
      </c>
      <c r="P483" s="438">
        <f>StockValueR!P444</f>
        <v>0.22643346752484272</v>
      </c>
      <c r="Q483" s="438">
        <f>StockValueR!Q444</f>
        <v>0.21862411764281869</v>
      </c>
      <c r="R483" s="438">
        <f>StockValueR!R444</f>
        <v>0.21108410049789622</v>
      </c>
      <c r="S483" s="438">
        <f>StockValueR!S444</f>
        <v>0.20380412720887903</v>
      </c>
      <c r="T483" s="438">
        <f>StockValueR!T444</f>
        <v>0.19677522925411861</v>
      </c>
      <c r="U483" s="438">
        <f>StockValueR!U444</f>
        <v>0.1899887474227952</v>
      </c>
      <c r="V483" s="438">
        <f>StockValueR!V444</f>
        <v>0.1834363211472522</v>
      </c>
      <c r="W483" s="438">
        <f>StockValueR!W444</f>
        <v>0.17710987820324231</v>
      </c>
      <c r="X483" s="438">
        <f>StockValueR!X444</f>
        <v>0.17100162476539732</v>
      </c>
      <c r="Y483" s="438">
        <f>StockValueR!Y444</f>
        <v>0.16510403580566871</v>
      </c>
      <c r="Z483" s="438">
        <f>StockValueR!Z444</f>
        <v>0.15921015495815111</v>
      </c>
      <c r="AA483" s="438">
        <f>StockValueR!AA444</f>
        <v>0.15332011625925404</v>
      </c>
      <c r="AB483" s="438">
        <f>StockValueR!AB444</f>
        <v>0.14743406396312234</v>
      </c>
      <c r="AC483" s="438">
        <f>StockValueR!AC444</f>
        <v>0.14155215376846483</v>
      </c>
      <c r="AD483" s="438">
        <f>StockValueR!AD444</f>
        <v>0.1356745542516897</v>
      </c>
      <c r="AE483" s="438">
        <f>StockValueR!AE444</f>
        <v>0.12980144855195558</v>
      </c>
      <c r="AF483" s="438">
        <f>StockValueR!AF444</f>
        <v>0.12393303636649734</v>
      </c>
      <c r="AG483" s="438">
        <f>StockValueR!AG444</f>
        <v>0.11806953633171696</v>
      </c>
      <c r="AH483" s="438">
        <f>StockValueR!AH444</f>
        <v>0.11221118888887373</v>
      </c>
      <c r="AI483" s="438">
        <f>StockValueR!AI444</f>
        <v>0.10635825976549049</v>
      </c>
      <c r="AJ483" s="438">
        <f>StockValueR!AJ444</f>
        <v>0.10051104424897384</v>
      </c>
      <c r="AK483" s="438">
        <f>StockValueR!AK444</f>
        <v>9.4669872493911775E-2</v>
      </c>
      <c r="AL483" s="438">
        <f>StockValueR!AL444</f>
        <v>8.8835116199418404E-2</v>
      </c>
      <c r="AM483" s="438">
        <f>StockValueR!AM444</f>
        <v>4.9572324129325282E-3</v>
      </c>
      <c r="AN483" s="438">
        <f>StockValueR!AN444</f>
        <v>4.9572324129325282E-3</v>
      </c>
      <c r="AO483" s="438">
        <f>StockValueR!AO444</f>
        <v>4.9572324129325282E-3</v>
      </c>
      <c r="AP483" s="438">
        <f>StockValueR!AP444</f>
        <v>4.9572324129325282E-3</v>
      </c>
      <c r="AQ483" s="438">
        <f>StockValueR!AQ444</f>
        <v>4.9572324129325282E-3</v>
      </c>
      <c r="AR483" s="438">
        <f>StockValueR!AR444</f>
        <v>4.9572324129325282E-3</v>
      </c>
      <c r="AS483" s="438">
        <f>StockValueR!AS444</f>
        <v>4.9572324129325282E-3</v>
      </c>
      <c r="AT483" s="438">
        <f>StockValueR!AT444</f>
        <v>4.9572324129325282E-3</v>
      </c>
      <c r="AU483" s="438">
        <f>StockValueR!AU444</f>
        <v>4.9572324129325282E-3</v>
      </c>
      <c r="AV483" s="438">
        <f>StockValueR!AV444</f>
        <v>4.9572324129325282E-3</v>
      </c>
      <c r="AW483" s="438">
        <f>StockValueR!AW444</f>
        <v>4.9572324129325282E-3</v>
      </c>
      <c r="AX483" s="438">
        <f>StockValueR!AX444</f>
        <v>4.9572324129325282E-3</v>
      </c>
      <c r="AY483" s="438">
        <f>StockValueR!AY444</f>
        <v>4.9572324129325282E-3</v>
      </c>
      <c r="AZ483" s="438">
        <f>StockValueR!AZ444</f>
        <v>4.9572324129325282E-3</v>
      </c>
    </row>
    <row r="484" spans="1:52" x14ac:dyDescent="0.25">
      <c r="A484" s="422"/>
      <c r="B484" s="281"/>
      <c r="C484" s="281"/>
      <c r="D484" s="281"/>
      <c r="E484" s="180" t="str">
        <f>StockValueR!E445</f>
        <v>30 MPH</v>
      </c>
      <c r="F484" s="180"/>
      <c r="G484" s="180"/>
      <c r="I484" s="438">
        <f>StockValueR!I445</f>
        <v>0</v>
      </c>
      <c r="J484" s="438">
        <f>StockValueR!J445</f>
        <v>0</v>
      </c>
      <c r="K484" s="438">
        <f>StockValueR!K445</f>
        <v>0.25439492108934902</v>
      </c>
      <c r="L484" s="438">
        <f>StockValueR!L445</f>
        <v>0.24562122271024939</v>
      </c>
      <c r="M484" s="438">
        <f>StockValueR!M445</f>
        <v>0.23715011599814445</v>
      </c>
      <c r="N484" s="438">
        <f>StockValueR!N445</f>
        <v>0.22897116502134632</v>
      </c>
      <c r="O484" s="438">
        <f>StockValueR!O445</f>
        <v>0.22107429376776194</v>
      </c>
      <c r="P484" s="438">
        <f>StockValueR!P445</f>
        <v>0.21344977373180743</v>
      </c>
      <c r="Q484" s="438">
        <f>StockValueR!Q445</f>
        <v>0.20608821192943089</v>
      </c>
      <c r="R484" s="438">
        <f>StockValueR!R445</f>
        <v>0.19898053932647933</v>
      </c>
      <c r="S484" s="438">
        <f>StockValueR!S445</f>
        <v>0.19211799966615356</v>
      </c>
      <c r="T484" s="438">
        <f>StockValueR!T445</f>
        <v>0.18549213868178752</v>
      </c>
      <c r="U484" s="438">
        <f>StockValueR!U445</f>
        <v>0.17909479368166259</v>
      </c>
      <c r="V484" s="438">
        <f>StockValueR!V445</f>
        <v>0.17291808349302598</v>
      </c>
      <c r="W484" s="438">
        <f>StockValueR!W445</f>
        <v>0.16695439875292487</v>
      </c>
      <c r="X484" s="438">
        <f>StockValueR!X445</f>
        <v>0.16119639253389498</v>
      </c>
      <c r="Y484" s="438">
        <f>StockValueR!Y445</f>
        <v>0.15563697129295512</v>
      </c>
      <c r="Z484" s="438">
        <f>StockValueR!Z445</f>
        <v>0.15008104554109231</v>
      </c>
      <c r="AA484" s="438">
        <f>StockValueR!AA445</f>
        <v>0.14452874162906906</v>
      </c>
      <c r="AB484" s="438">
        <f>StockValueR!AB445</f>
        <v>0.13898019553949834</v>
      </c>
      <c r="AC484" s="438">
        <f>StockValueR!AC445</f>
        <v>0.13343555404332594</v>
      </c>
      <c r="AD484" s="438">
        <f>StockValueR!AD445</f>
        <v>0.12789497605078962</v>
      </c>
      <c r="AE484" s="438">
        <f>StockValueR!AE445</f>
        <v>0.12235863419984964</v>
      </c>
      <c r="AF484" s="438">
        <f>StockValueR!AF445</f>
        <v>0.1168267167371026</v>
      </c>
      <c r="AG484" s="438">
        <f>StockValueR!AG445</f>
        <v>0.11129942976234034</v>
      </c>
      <c r="AH484" s="438">
        <f>StockValueR!AH445</f>
        <v>0.10577699992992162</v>
      </c>
      <c r="AI484" s="438">
        <f>StockValueR!AI445</f>
        <v>0.10025967773055465</v>
      </c>
      <c r="AJ484" s="438">
        <f>StockValueR!AJ445</f>
        <v>9.4747741519867673E-2</v>
      </c>
      <c r="AK484" s="438">
        <f>StockValueR!AK445</f>
        <v>8.9241502521386476E-2</v>
      </c>
      <c r="AL484" s="438">
        <f>StockValueR!AL445</f>
        <v>8.3741311120999903E-2</v>
      </c>
      <c r="AM484" s="438">
        <f>StockValueR!AM445</f>
        <v>4.9289358161126E-3</v>
      </c>
      <c r="AN484" s="438">
        <f>StockValueR!AN445</f>
        <v>4.9289358161126E-3</v>
      </c>
      <c r="AO484" s="438">
        <f>StockValueR!AO445</f>
        <v>4.9289358161126E-3</v>
      </c>
      <c r="AP484" s="438">
        <f>StockValueR!AP445</f>
        <v>4.9289358161126E-3</v>
      </c>
      <c r="AQ484" s="438">
        <f>StockValueR!AQ445</f>
        <v>4.9289358161126E-3</v>
      </c>
      <c r="AR484" s="438">
        <f>StockValueR!AR445</f>
        <v>4.9289358161126E-3</v>
      </c>
      <c r="AS484" s="438">
        <f>StockValueR!AS445</f>
        <v>4.9289358161126E-3</v>
      </c>
      <c r="AT484" s="438">
        <f>StockValueR!AT445</f>
        <v>4.9289358161126E-3</v>
      </c>
      <c r="AU484" s="438">
        <f>StockValueR!AU445</f>
        <v>4.9289358161126E-3</v>
      </c>
      <c r="AV484" s="438">
        <f>StockValueR!AV445</f>
        <v>4.9289358161126E-3</v>
      </c>
      <c r="AW484" s="438">
        <f>StockValueR!AW445</f>
        <v>4.9289358161126E-3</v>
      </c>
      <c r="AX484" s="438">
        <f>StockValueR!AX445</f>
        <v>4.9289358161126E-3</v>
      </c>
      <c r="AY484" s="438">
        <f>StockValueR!AY445</f>
        <v>4.9289358161126E-3</v>
      </c>
      <c r="AZ484" s="438">
        <f>StockValueR!AZ445</f>
        <v>4.9289358161126E-3</v>
      </c>
    </row>
    <row r="485" spans="1:52" x14ac:dyDescent="0.25">
      <c r="A485" s="422"/>
      <c r="B485" s="281"/>
      <c r="C485" s="281"/>
      <c r="D485" s="281"/>
      <c r="E485" s="180" t="str">
        <f>StockValueR!E446</f>
        <v>31 MPH</v>
      </c>
      <c r="F485" s="180"/>
      <c r="G485" s="180"/>
      <c r="I485" s="438">
        <f>StockValueR!I446</f>
        <v>0</v>
      </c>
      <c r="J485" s="438">
        <f>StockValueR!J446</f>
        <v>0</v>
      </c>
      <c r="K485" s="438">
        <f>StockValueR!K446</f>
        <v>0.24702242318759193</v>
      </c>
      <c r="L485" s="438">
        <f>StockValueR!L446</f>
        <v>0.23850299117754389</v>
      </c>
      <c r="M485" s="438">
        <f>StockValueR!M446</f>
        <v>0.230277381569678</v>
      </c>
      <c r="N485" s="438">
        <f>StockValueR!N446</f>
        <v>0.22233546087106629</v>
      </c>
      <c r="O485" s="438">
        <f>StockValueR!O446</f>
        <v>0.21466744507771748</v>
      </c>
      <c r="P485" s="438">
        <f>StockValueR!P446</f>
        <v>0.20726388762122908</v>
      </c>
      <c r="Q485" s="438">
        <f>StockValueR!Q446</f>
        <v>0.20011566773114101</v>
      </c>
      <c r="R485" s="438">
        <f>StockValueR!R446</f>
        <v>0.19321397919865457</v>
      </c>
      <c r="S485" s="438">
        <f>StockValueR!S446</f>
        <v>0.18655031952787351</v>
      </c>
      <c r="T485" s="438">
        <f>StockValueR!T446</f>
        <v>0.18011647946120266</v>
      </c>
      <c r="U485" s="438">
        <f>StockValueR!U446</f>
        <v>0.1739045328659998</v>
      </c>
      <c r="V485" s="438">
        <f>StockValueR!V446</f>
        <v>0.16790682697002157</v>
      </c>
      <c r="W485" s="438">
        <f>StockValueR!W446</f>
        <v>0.16211597293363444</v>
      </c>
      <c r="X485" s="438">
        <f>StockValueR!X446</f>
        <v>0.15652483674717566</v>
      </c>
      <c r="Y485" s="438">
        <f>StockValueR!Y446</f>
        <v>0.15112653044225063</v>
      </c>
      <c r="Z485" s="438">
        <f>StockValueR!Z446</f>
        <v>0.14573161832530054</v>
      </c>
      <c r="AA485" s="438">
        <f>StockValueR!AA446</f>
        <v>0.14034022308537666</v>
      </c>
      <c r="AB485" s="438">
        <f>StockValueR!AB446</f>
        <v>0.13495247676424468</v>
      </c>
      <c r="AC485" s="438">
        <f>StockValueR!AC446</f>
        <v>0.12956852187935164</v>
      </c>
      <c r="AD485" s="438">
        <f>StockValueR!AD446</f>
        <v>0.12418851273563344</v>
      </c>
      <c r="AE485" s="438">
        <f>StockValueR!AE446</f>
        <v>0.11881261696791197</v>
      </c>
      <c r="AF485" s="438">
        <f>StockValueR!AF446</f>
        <v>0.11344101736729895</v>
      </c>
      <c r="AG485" s="438">
        <f>StockValueR!AG446</f>
        <v>0.10807391406070642</v>
      </c>
      <c r="AH485" s="438">
        <f>StockValueR!AH446</f>
        <v>0.10271152713393128</v>
      </c>
      <c r="AI485" s="438">
        <f>StockValueR!AI446</f>
        <v>9.7354099818329959E-2</v>
      </c>
      <c r="AJ485" s="438">
        <f>StockValueR!AJ446</f>
        <v>9.2001902402638946E-2</v>
      </c>
      <c r="AK485" s="438">
        <f>StockValueR!AK446</f>
        <v>8.6655237090963469E-2</v>
      </c>
      <c r="AL485" s="438">
        <f>StockValueR!AL446</f>
        <v>8.1314444114825982E-2</v>
      </c>
      <c r="AM485" s="438">
        <f>StockValueR!AM446</f>
        <v>4.7860926775523662E-3</v>
      </c>
      <c r="AN485" s="438">
        <f>StockValueR!AN446</f>
        <v>4.7860926775523662E-3</v>
      </c>
      <c r="AO485" s="438">
        <f>StockValueR!AO446</f>
        <v>4.7860926775523662E-3</v>
      </c>
      <c r="AP485" s="438">
        <f>StockValueR!AP446</f>
        <v>4.7860926775523662E-3</v>
      </c>
      <c r="AQ485" s="438">
        <f>StockValueR!AQ446</f>
        <v>4.7860926775523662E-3</v>
      </c>
      <c r="AR485" s="438">
        <f>StockValueR!AR446</f>
        <v>4.7860926775523662E-3</v>
      </c>
      <c r="AS485" s="438">
        <f>StockValueR!AS446</f>
        <v>4.7860926775523662E-3</v>
      </c>
      <c r="AT485" s="438">
        <f>StockValueR!AT446</f>
        <v>4.7860926775523662E-3</v>
      </c>
      <c r="AU485" s="438">
        <f>StockValueR!AU446</f>
        <v>4.7860926775523662E-3</v>
      </c>
      <c r="AV485" s="438">
        <f>StockValueR!AV446</f>
        <v>4.7860926775523662E-3</v>
      </c>
      <c r="AW485" s="438">
        <f>StockValueR!AW446</f>
        <v>4.7860926775523662E-3</v>
      </c>
      <c r="AX485" s="438">
        <f>StockValueR!AX446</f>
        <v>4.7860926775523662E-3</v>
      </c>
      <c r="AY485" s="438">
        <f>StockValueR!AY446</f>
        <v>4.7860926775523662E-3</v>
      </c>
      <c r="AZ485" s="438">
        <f>StockValueR!AZ446</f>
        <v>4.7860926775523662E-3</v>
      </c>
    </row>
    <row r="486" spans="1:52" x14ac:dyDescent="0.25">
      <c r="A486" s="422"/>
      <c r="B486" s="281"/>
      <c r="C486" s="281"/>
      <c r="D486" s="281"/>
      <c r="E486" s="180" t="str">
        <f>StockValueR!E447</f>
        <v>32 MPH</v>
      </c>
      <c r="F486" s="180"/>
      <c r="G486" s="180"/>
      <c r="I486" s="438">
        <f>StockValueR!I447</f>
        <v>0</v>
      </c>
      <c r="J486" s="438">
        <f>StockValueR!J447</f>
        <v>0</v>
      </c>
      <c r="K486" s="438">
        <f>StockValueR!K447</f>
        <v>0.23986358413200465</v>
      </c>
      <c r="L486" s="438">
        <f>StockValueR!L447</f>
        <v>0.23159104971861177</v>
      </c>
      <c r="M486" s="438">
        <f>StockValueR!M447</f>
        <v>0.22360382258047046</v>
      </c>
      <c r="N486" s="438">
        <f>StockValueR!N447</f>
        <v>0.21589206289857915</v>
      </c>
      <c r="O486" s="438">
        <f>StockValueR!O447</f>
        <v>0.20844627021450088</v>
      </c>
      <c r="P486" s="438">
        <f>StockValueR!P447</f>
        <v>0.20125727172632743</v>
      </c>
      <c r="Q486" s="438">
        <f>StockValueR!Q447</f>
        <v>0.19431621098829832</v>
      </c>
      <c r="R486" s="438">
        <f>StockValueR!R447</f>
        <v>0.18761453700015282</v>
      </c>
      <c r="S486" s="438">
        <f>StockValueR!S447</f>
        <v>0.18114399367277392</v>
      </c>
      <c r="T486" s="438">
        <f>StockValueR!T447</f>
        <v>0.17489660965714629</v>
      </c>
      <c r="U486" s="438">
        <f>StockValueR!U447</f>
        <v>0.16886468852409831</v>
      </c>
      <c r="V486" s="438">
        <f>StockValueR!V447</f>
        <v>0.1630407992827298</v>
      </c>
      <c r="W486" s="438">
        <f>StockValueR!W447</f>
        <v>0.15741776722584536</v>
      </c>
      <c r="X486" s="438">
        <f>StockValueR!X447</f>
        <v>0.15198866509111447</v>
      </c>
      <c r="Y486" s="438">
        <f>StockValueR!Y447</f>
        <v>0.14674680452707012</v>
      </c>
      <c r="Z486" s="438">
        <f>StockValueR!Z447</f>
        <v>0.14150823978565749</v>
      </c>
      <c r="AA486" s="438">
        <f>StockValueR!AA447</f>
        <v>0.13627309000033497</v>
      </c>
      <c r="AB486" s="438">
        <f>StockValueR!AB447</f>
        <v>0.13104148338622879</v>
      </c>
      <c r="AC486" s="438">
        <f>StockValueR!AC447</f>
        <v>0.12581355833055585</v>
      </c>
      <c r="AD486" s="438">
        <f>StockValueR!AD447</f>
        <v>0.12058946466641424</v>
      </c>
      <c r="AE486" s="438">
        <f>StockValueR!AE447</f>
        <v>0.11536936517048103</v>
      </c>
      <c r="AF486" s="438">
        <f>StockValueR!AF447</f>
        <v>0.1101534373364859</v>
      </c>
      <c r="AG486" s="438">
        <f>StockValueR!AG447</f>
        <v>0.1049418754915583</v>
      </c>
      <c r="AH486" s="438">
        <f>StockValueR!AH447</f>
        <v>9.9734893343293551E-2</v>
      </c>
      <c r="AI486" s="438">
        <f>StockValueR!AI447</f>
        <v>9.4532727074076145E-2</v>
      </c>
      <c r="AJ486" s="438">
        <f>StockValueR!AJ447</f>
        <v>8.9335639139533587E-2</v>
      </c>
      <c r="AK486" s="438">
        <f>StockValueR!AK447</f>
        <v>8.4143922985738043E-2</v>
      </c>
      <c r="AL486" s="438">
        <f>StockValueR!AL447</f>
        <v>7.8957908984124428E-2</v>
      </c>
      <c r="AM486" s="438">
        <f>StockValueR!AM447</f>
        <v>4.6473892078770541E-3</v>
      </c>
      <c r="AN486" s="438">
        <f>StockValueR!AN447</f>
        <v>4.6473892078770541E-3</v>
      </c>
      <c r="AO486" s="438">
        <f>StockValueR!AO447</f>
        <v>4.6473892078770541E-3</v>
      </c>
      <c r="AP486" s="438">
        <f>StockValueR!AP447</f>
        <v>4.6473892078770541E-3</v>
      </c>
      <c r="AQ486" s="438">
        <f>StockValueR!AQ447</f>
        <v>4.6473892078770541E-3</v>
      </c>
      <c r="AR486" s="438">
        <f>StockValueR!AR447</f>
        <v>4.6473892078770541E-3</v>
      </c>
      <c r="AS486" s="438">
        <f>StockValueR!AS447</f>
        <v>4.6473892078770541E-3</v>
      </c>
      <c r="AT486" s="438">
        <f>StockValueR!AT447</f>
        <v>4.6473892078770541E-3</v>
      </c>
      <c r="AU486" s="438">
        <f>StockValueR!AU447</f>
        <v>4.6473892078770541E-3</v>
      </c>
      <c r="AV486" s="438">
        <f>StockValueR!AV447</f>
        <v>4.6473892078770541E-3</v>
      </c>
      <c r="AW486" s="438">
        <f>StockValueR!AW447</f>
        <v>4.6473892078770541E-3</v>
      </c>
      <c r="AX486" s="438">
        <f>StockValueR!AX447</f>
        <v>4.6473892078770541E-3</v>
      </c>
      <c r="AY486" s="438">
        <f>StockValueR!AY447</f>
        <v>4.6473892078770541E-3</v>
      </c>
      <c r="AZ486" s="438">
        <f>StockValueR!AZ447</f>
        <v>4.6473892078770541E-3</v>
      </c>
    </row>
    <row r="487" spans="1:52" x14ac:dyDescent="0.25">
      <c r="A487" s="422"/>
      <c r="B487" s="281"/>
      <c r="C487" s="281"/>
      <c r="D487" s="281"/>
      <c r="E487" s="180" t="str">
        <f>StockValueR!E448</f>
        <v>33 MPH</v>
      </c>
      <c r="F487" s="180"/>
      <c r="G487" s="180"/>
      <c r="I487" s="438">
        <f>StockValueR!I448</f>
        <v>0</v>
      </c>
      <c r="J487" s="438">
        <f>StockValueR!J448</f>
        <v>0</v>
      </c>
      <c r="K487" s="438">
        <f>StockValueR!K448</f>
        <v>0.23291221197744796</v>
      </c>
      <c r="L487" s="438">
        <f>StockValueR!L448</f>
        <v>0.22487941993919289</v>
      </c>
      <c r="M487" s="438">
        <f>StockValueR!M448</f>
        <v>0.21712366682209197</v>
      </c>
      <c r="N487" s="438">
        <f>StockValueR!N448</f>
        <v>0.20963539797024608</v>
      </c>
      <c r="O487" s="438">
        <f>StockValueR!O448</f>
        <v>0.20240538825347401</v>
      </c>
      <c r="P487" s="438">
        <f>StockValueR!P448</f>
        <v>0.19542473070246566</v>
      </c>
      <c r="Q487" s="438">
        <f>StockValueR!Q448</f>
        <v>0.18868482553589197</v>
      </c>
      <c r="R487" s="438">
        <f>StockValueR!R448</f>
        <v>0.18217736956595335</v>
      </c>
      <c r="S487" s="438">
        <f>StockValueR!S448</f>
        <v>0.17589434596931455</v>
      </c>
      <c r="T487" s="438">
        <f>StockValueR!T448</f>
        <v>0.16982801441082504</v>
      </c>
      <c r="U487" s="438">
        <f>StockValueR!U448</f>
        <v>0.16397090150785704</v>
      </c>
      <c r="V487" s="438">
        <f>StockValueR!V448</f>
        <v>0.15831579162351417</v>
      </c>
      <c r="W487" s="438">
        <f>StockValueR!W448</f>
        <v>0.15285571797736913</v>
      </c>
      <c r="X487" s="438">
        <f>StockValueR!X448</f>
        <v>0.14758395406277774</v>
      </c>
      <c r="Y487" s="438">
        <f>StockValueR!Y448</f>
        <v>0.1424940053601976</v>
      </c>
      <c r="Z487" s="438">
        <f>StockValueR!Z448</f>
        <v>0.13740725696558506</v>
      </c>
      <c r="AA487" s="438">
        <f>StockValueR!AA448</f>
        <v>0.13232382455984859</v>
      </c>
      <c r="AB487" s="438">
        <f>StockValueR!AB448</f>
        <v>0.12724383264237296</v>
      </c>
      <c r="AC487" s="438">
        <f>StockValueR!AC448</f>
        <v>0.12216741558984115</v>
      </c>
      <c r="AD487" s="438">
        <f>StockValueR!AD448</f>
        <v>0.11709471889310967</v>
      </c>
      <c r="AE487" s="438">
        <f>StockValueR!AE448</f>
        <v>0.11202590061150233</v>
      </c>
      <c r="AF487" s="438">
        <f>StockValueR!AF448</f>
        <v>0.10696113309488768</v>
      </c>
      <c r="AG487" s="438">
        <f>StockValueR!AG448</f>
        <v>0.10190060503869326</v>
      </c>
      <c r="AH487" s="438">
        <f>StockValueR!AH448</f>
        <v>9.6844523957156523E-2</v>
      </c>
      <c r="AI487" s="438">
        <f>StockValueR!AI448</f>
        <v>9.1793119187972866E-2</v>
      </c>
      <c r="AJ487" s="438">
        <f>StockValueR!AJ448</f>
        <v>8.6746645580668399E-2</v>
      </c>
      <c r="AK487" s="438">
        <f>StockValueR!AK448</f>
        <v>8.1705388077094626E-2</v>
      </c>
      <c r="AL487" s="438">
        <f>StockValueR!AL448</f>
        <v>7.6669667474349418E-2</v>
      </c>
      <c r="AM487" s="438">
        <f>StockValueR!AM448</f>
        <v>4.5127054373166808E-3</v>
      </c>
      <c r="AN487" s="438">
        <f>StockValueR!AN448</f>
        <v>4.5127054373166808E-3</v>
      </c>
      <c r="AO487" s="438">
        <f>StockValueR!AO448</f>
        <v>4.5127054373166808E-3</v>
      </c>
      <c r="AP487" s="438">
        <f>StockValueR!AP448</f>
        <v>4.5127054373166808E-3</v>
      </c>
      <c r="AQ487" s="438">
        <f>StockValueR!AQ448</f>
        <v>4.5127054373166808E-3</v>
      </c>
      <c r="AR487" s="438">
        <f>StockValueR!AR448</f>
        <v>4.5127054373166808E-3</v>
      </c>
      <c r="AS487" s="438">
        <f>StockValueR!AS448</f>
        <v>4.5127054373166808E-3</v>
      </c>
      <c r="AT487" s="438">
        <f>StockValueR!AT448</f>
        <v>4.5127054373166808E-3</v>
      </c>
      <c r="AU487" s="438">
        <f>StockValueR!AU448</f>
        <v>4.5127054373166808E-3</v>
      </c>
      <c r="AV487" s="438">
        <f>StockValueR!AV448</f>
        <v>4.5127054373166808E-3</v>
      </c>
      <c r="AW487" s="438">
        <f>StockValueR!AW448</f>
        <v>4.5127054373166808E-3</v>
      </c>
      <c r="AX487" s="438">
        <f>StockValueR!AX448</f>
        <v>4.5127054373166808E-3</v>
      </c>
      <c r="AY487" s="438">
        <f>StockValueR!AY448</f>
        <v>4.5127054373166808E-3</v>
      </c>
      <c r="AZ487" s="438">
        <f>StockValueR!AZ448</f>
        <v>4.5127054373166808E-3</v>
      </c>
    </row>
    <row r="488" spans="1:52" x14ac:dyDescent="0.25">
      <c r="A488" s="422"/>
      <c r="B488" s="281"/>
      <c r="C488" s="281"/>
      <c r="D488" s="281"/>
      <c r="E488" s="180" t="str">
        <f>StockValueR!E449</f>
        <v>34 MPH</v>
      </c>
      <c r="F488" s="180"/>
      <c r="G488" s="180"/>
      <c r="I488" s="438">
        <f>StockValueR!I449</f>
        <v>0</v>
      </c>
      <c r="J488" s="438">
        <f>StockValueR!J449</f>
        <v>0</v>
      </c>
      <c r="K488" s="438">
        <f>StockValueR!K449</f>
        <v>0.22616229422459219</v>
      </c>
      <c r="L488" s="438">
        <f>StockValueR!L449</f>
        <v>0.21836229670202043</v>
      </c>
      <c r="M488" s="438">
        <f>StockValueR!M449</f>
        <v>0.21083130936773278</v>
      </c>
      <c r="N488" s="438">
        <f>StockValueR!N449</f>
        <v>0.20356005446475672</v>
      </c>
      <c r="O488" s="438">
        <f>StockValueR!O449</f>
        <v>0.19653957421200985</v>
      </c>
      <c r="P488" s="438">
        <f>StockValueR!P449</f>
        <v>0.18976121976881244</v>
      </c>
      <c r="Q488" s="438">
        <f>StockValueR!Q449</f>
        <v>0.1832166405799974</v>
      </c>
      <c r="R488" s="438">
        <f>StockValueR!R449</f>
        <v>0.17689777408849139</v>
      </c>
      <c r="S488" s="438">
        <f>StockValueR!S449</f>
        <v>0.17079683580269353</v>
      </c>
      <c r="T488" s="438">
        <f>StockValueR!T449</f>
        <v>0.16490630970641534</v>
      </c>
      <c r="U488" s="438">
        <f>StockValueR!U449</f>
        <v>0.15921893899956735</v>
      </c>
      <c r="V488" s="438">
        <f>StockValueR!V449</f>
        <v>0.1537277171581854</v>
      </c>
      <c r="W488" s="438">
        <f>StockValueR!W449</f>
        <v>0.14842587930278361</v>
      </c>
      <c r="X488" s="438">
        <f>StockValueR!X449</f>
        <v>0.14330689386439943</v>
      </c>
      <c r="Y488" s="438">
        <f>StockValueR!Y449</f>
        <v>0.13836445453806445</v>
      </c>
      <c r="Z488" s="438">
        <f>StockValueR!Z449</f>
        <v>0.13342512277309787</v>
      </c>
      <c r="AA488" s="438">
        <f>StockValueR!AA449</f>
        <v>0.12848901089791498</v>
      </c>
      <c r="AB488" s="438">
        <f>StockValueR!AB449</f>
        <v>0.1235562398038432</v>
      </c>
      <c r="AC488" s="438">
        <f>StockValueR!AC449</f>
        <v>0.11862693997325896</v>
      </c>
      <c r="AD488" s="438">
        <f>StockValueR!AD449</f>
        <v>0.11370125268061761</v>
      </c>
      <c r="AE488" s="438">
        <f>StockValueR!AE449</f>
        <v>0.1087793314046011</v>
      </c>
      <c r="AF488" s="438">
        <f>StockValueR!AF449</f>
        <v>0.10386134350028858</v>
      </c>
      <c r="AG488" s="438">
        <f>StockValueR!AG449</f>
        <v>9.894747219461543E-2</v>
      </c>
      <c r="AH488" s="438">
        <f>StockValueR!AH449</f>
        <v>9.4037918987947902E-2</v>
      </c>
      <c r="AI488" s="438">
        <f>StockValueR!AI449</f>
        <v>8.9132906571655013E-2</v>
      </c>
      <c r="AJ488" s="438">
        <f>StockValueR!AJ449</f>
        <v>8.4232682409590295E-2</v>
      </c>
      <c r="AK488" s="438">
        <f>StockValueR!AK449</f>
        <v>7.9337523185841294E-2</v>
      </c>
      <c r="AL488" s="438">
        <f>StockValueR!AL449</f>
        <v>7.4447740400638188E-2</v>
      </c>
      <c r="AM488" s="438">
        <f>StockValueR!AM449</f>
        <v>4.3819248728879595E-3</v>
      </c>
      <c r="AN488" s="438">
        <f>StockValueR!AN449</f>
        <v>4.3819248728879595E-3</v>
      </c>
      <c r="AO488" s="438">
        <f>StockValueR!AO449</f>
        <v>4.3819248728879595E-3</v>
      </c>
      <c r="AP488" s="438">
        <f>StockValueR!AP449</f>
        <v>4.3819248728879595E-3</v>
      </c>
      <c r="AQ488" s="438">
        <f>StockValueR!AQ449</f>
        <v>4.3819248728879595E-3</v>
      </c>
      <c r="AR488" s="438">
        <f>StockValueR!AR449</f>
        <v>4.3819248728879595E-3</v>
      </c>
      <c r="AS488" s="438">
        <f>StockValueR!AS449</f>
        <v>4.3819248728879595E-3</v>
      </c>
      <c r="AT488" s="438">
        <f>StockValueR!AT449</f>
        <v>4.3819248728879595E-3</v>
      </c>
      <c r="AU488" s="438">
        <f>StockValueR!AU449</f>
        <v>4.3819248728879595E-3</v>
      </c>
      <c r="AV488" s="438">
        <f>StockValueR!AV449</f>
        <v>4.3819248728879595E-3</v>
      </c>
      <c r="AW488" s="438">
        <f>StockValueR!AW449</f>
        <v>4.3819248728879595E-3</v>
      </c>
      <c r="AX488" s="438">
        <f>StockValueR!AX449</f>
        <v>4.3819248728879595E-3</v>
      </c>
      <c r="AY488" s="438">
        <f>StockValueR!AY449</f>
        <v>4.3819248728879595E-3</v>
      </c>
      <c r="AZ488" s="438">
        <f>StockValueR!AZ449</f>
        <v>4.3819248728879595E-3</v>
      </c>
    </row>
    <row r="489" spans="1:52" x14ac:dyDescent="0.25">
      <c r="A489" s="422"/>
      <c r="B489" s="281"/>
      <c r="C489" s="281"/>
      <c r="D489" s="281"/>
      <c r="E489" s="180" t="str">
        <f>StockValueR!E450</f>
        <v>35 MPH</v>
      </c>
      <c r="F489" s="180"/>
      <c r="G489" s="180"/>
      <c r="I489" s="438">
        <f>StockValueR!I450</f>
        <v>0</v>
      </c>
      <c r="J489" s="438">
        <f>StockValueR!J450</f>
        <v>0</v>
      </c>
      <c r="K489" s="438">
        <f>StockValueR!K450</f>
        <v>0.22128719872666899</v>
      </c>
      <c r="L489" s="438">
        <f>StockValueR!L450</f>
        <v>0.21365533591875635</v>
      </c>
      <c r="M489" s="438">
        <f>StockValueR!M450</f>
        <v>0.20628668458558763</v>
      </c>
      <c r="N489" s="438">
        <f>StockValueR!N450</f>
        <v>0.19917216695910273</v>
      </c>
      <c r="O489" s="438">
        <f>StockValueR!O450</f>
        <v>0.1923030183498147</v>
      </c>
      <c r="P489" s="438">
        <f>StockValueR!P450</f>
        <v>0.1856707763492004</v>
      </c>
      <c r="Q489" s="438">
        <f>StockValueR!Q450</f>
        <v>0.17926727040448462</v>
      </c>
      <c r="R489" s="438">
        <f>StockValueR!R450</f>
        <v>0.17308461175297393</v>
      </c>
      <c r="S489" s="438">
        <f>StockValueR!S450</f>
        <v>0.16711518370354053</v>
      </c>
      <c r="T489" s="438">
        <f>StockValueR!T450</f>
        <v>0.16135163225328292</v>
      </c>
      <c r="U489" s="438">
        <f>StockValueR!U450</f>
        <v>0.15578685702780387</v>
      </c>
      <c r="V489" s="438">
        <f>StockValueR!V450</f>
        <v>0.15041400253394466</v>
      </c>
      <c r="W489" s="438">
        <f>StockValueR!W450</f>
        <v>0.14522644971419926</v>
      </c>
      <c r="X489" s="438">
        <f>StockValueR!X450</f>
        <v>0.14021780779240417</v>
      </c>
      <c r="Y489" s="438">
        <f>StockValueR!Y450</f>
        <v>0.13538190640065809</v>
      </c>
      <c r="Z489" s="438">
        <f>StockValueR!Z450</f>
        <v>0.13054904558449709</v>
      </c>
      <c r="AA489" s="438">
        <f>StockValueR!AA450</f>
        <v>0.12571933525101436</v>
      </c>
      <c r="AB489" s="438">
        <f>StockValueR!AB450</f>
        <v>0.12089289368563547</v>
      </c>
      <c r="AC489" s="438">
        <f>StockValueR!AC450</f>
        <v>0.1160698485580926</v>
      </c>
      <c r="AD489" s="438">
        <f>StockValueR!AD450</f>
        <v>0.11125033809756585</v>
      </c>
      <c r="AE489" s="438">
        <f>StockValueR!AE450</f>
        <v>0.10643451247439062</v>
      </c>
      <c r="AF489" s="438">
        <f>StockValueR!AF450</f>
        <v>0.10162253543618359</v>
      </c>
      <c r="AG489" s="438">
        <f>StockValueR!AG450</f>
        <v>9.6814586260288049E-2</v>
      </c>
      <c r="AH489" s="438">
        <f>StockValueR!AH450</f>
        <v>9.2010862103580851E-2</v>
      </c>
      <c r="AI489" s="438">
        <f>StockValueR!AI450</f>
        <v>8.7211580857153873E-2</v>
      </c>
      <c r="AJ489" s="438">
        <f>StockValueR!AJ450</f>
        <v>8.2416984650594299E-2</v>
      </c>
      <c r="AK489" s="438">
        <f>StockValueR!AK450</f>
        <v>7.7627344203859541E-2</v>
      </c>
      <c r="AL489" s="438">
        <f>StockValueR!AL450</f>
        <v>7.2842964302561986E-2</v>
      </c>
      <c r="AM489" s="438">
        <f>StockValueR!AM450</f>
        <v>4.4665518001229202E-3</v>
      </c>
      <c r="AN489" s="438">
        <f>StockValueR!AN450</f>
        <v>4.4665518001229202E-3</v>
      </c>
      <c r="AO489" s="438">
        <f>StockValueR!AO450</f>
        <v>4.4665518001229202E-3</v>
      </c>
      <c r="AP489" s="438">
        <f>StockValueR!AP450</f>
        <v>4.4665518001229202E-3</v>
      </c>
      <c r="AQ489" s="438">
        <f>StockValueR!AQ450</f>
        <v>4.4665518001229202E-3</v>
      </c>
      <c r="AR489" s="438">
        <f>StockValueR!AR450</f>
        <v>4.4665518001229202E-3</v>
      </c>
      <c r="AS489" s="438">
        <f>StockValueR!AS450</f>
        <v>4.4665518001229202E-3</v>
      </c>
      <c r="AT489" s="438">
        <f>StockValueR!AT450</f>
        <v>4.4665518001229202E-3</v>
      </c>
      <c r="AU489" s="438">
        <f>StockValueR!AU450</f>
        <v>4.4665518001229202E-3</v>
      </c>
      <c r="AV489" s="438">
        <f>StockValueR!AV450</f>
        <v>4.4665518001229202E-3</v>
      </c>
      <c r="AW489" s="438">
        <f>StockValueR!AW450</f>
        <v>4.4665518001229202E-3</v>
      </c>
      <c r="AX489" s="438">
        <f>StockValueR!AX450</f>
        <v>4.4665518001229202E-3</v>
      </c>
      <c r="AY489" s="438">
        <f>StockValueR!AY450</f>
        <v>4.4665518001229202E-3</v>
      </c>
      <c r="AZ489" s="438">
        <f>StockValueR!AZ450</f>
        <v>4.4665518001229202E-3</v>
      </c>
    </row>
    <row r="490" spans="1:52" x14ac:dyDescent="0.25">
      <c r="A490" s="422"/>
      <c r="B490" s="281"/>
      <c r="C490" s="281"/>
      <c r="D490" s="281"/>
      <c r="E490" s="180" t="str">
        <f>StockValueR!E451</f>
        <v>36 MPH</v>
      </c>
      <c r="F490" s="180"/>
      <c r="G490" s="180"/>
      <c r="I490" s="438">
        <f>StockValueR!I451</f>
        <v>0</v>
      </c>
      <c r="J490" s="438">
        <f>StockValueR!J451</f>
        <v>0</v>
      </c>
      <c r="K490" s="438">
        <f>StockValueR!K451</f>
        <v>0.21487417993953262</v>
      </c>
      <c r="L490" s="438">
        <f>StockValueR!L451</f>
        <v>0.20746349250845883</v>
      </c>
      <c r="M490" s="438">
        <f>StockValueR!M451</f>
        <v>0.20030838854588989</v>
      </c>
      <c r="N490" s="438">
        <f>StockValueR!N451</f>
        <v>0.19340005336223312</v>
      </c>
      <c r="O490" s="438">
        <f>StockValueR!O451</f>
        <v>0.18672997627328825</v>
      </c>
      <c r="P490" s="438">
        <f>StockValueR!P451</f>
        <v>0.18028994011555829</v>
      </c>
      <c r="Q490" s="438">
        <f>StockValueR!Q451</f>
        <v>0.17407201112316195</v>
      </c>
      <c r="R490" s="438">
        <f>StockValueR!R451</f>
        <v>0.16806852915387574</v>
      </c>
      <c r="S490" s="438">
        <f>StockValueR!S451</f>
        <v>0.16227209825226543</v>
      </c>
      <c r="T490" s="438">
        <f>StockValueR!T451</f>
        <v>0.15667557753828093</v>
      </c>
      <c r="U490" s="438">
        <f>StockValueR!U451</f>
        <v>0.15127207241008964</v>
      </c>
      <c r="V490" s="438">
        <f>StockValueR!V451</f>
        <v>0.14605492605031112</v>
      </c>
      <c r="W490" s="438">
        <f>StockValueR!W451</f>
        <v>0.14101771122518864</v>
      </c>
      <c r="X490" s="438">
        <f>StockValueR!X451</f>
        <v>0.13615422236659527</v>
      </c>
      <c r="Y490" s="438">
        <f>StockValueR!Y451</f>
        <v>0.13145846792711965</v>
      </c>
      <c r="Z490" s="438">
        <f>StockValueR!Z451</f>
        <v>0.12676566594575794</v>
      </c>
      <c r="AA490" s="438">
        <f>StockValueR!AA451</f>
        <v>0.12207592314443828</v>
      </c>
      <c r="AB490" s="438">
        <f>StockValueR!AB451</f>
        <v>0.11738935438061272</v>
      </c>
      <c r="AC490" s="438">
        <f>StockValueR!AC451</f>
        <v>0.11270608362407784</v>
      </c>
      <c r="AD490" s="438">
        <f>StockValueR!AD451</f>
        <v>0.10802624509805976</v>
      </c>
      <c r="AE490" s="438">
        <f>StockValueR!AE451</f>
        <v>0.10334998462087901</v>
      </c>
      <c r="AF490" s="438">
        <f>StockValueR!AF451</f>
        <v>9.8677461194660657E-2</v>
      </c>
      <c r="AG490" s="438">
        <f>StockValueR!AG451</f>
        <v>9.4008848901196804E-2</v>
      </c>
      <c r="AH490" s="438">
        <f>StockValueR!AH451</f>
        <v>8.9344339183654864E-2</v>
      </c>
      <c r="AI490" s="438">
        <f>StockValueR!AI451</f>
        <v>8.4684143618528884E-2</v>
      </c>
      <c r="AJ490" s="438">
        <f>StockValueR!AJ451</f>
        <v>8.0028497318363936E-2</v>
      </c>
      <c r="AK490" s="438">
        <f>StockValueR!AK451</f>
        <v>7.5377663157511432E-2</v>
      </c>
      <c r="AL490" s="438">
        <f>StockValueR!AL451</f>
        <v>7.0731937088737276E-2</v>
      </c>
      <c r="AM490" s="438">
        <f>StockValueR!AM451</f>
        <v>4.337108792245691E-3</v>
      </c>
      <c r="AN490" s="438">
        <f>StockValueR!AN451</f>
        <v>4.337108792245691E-3</v>
      </c>
      <c r="AO490" s="438">
        <f>StockValueR!AO451</f>
        <v>4.337108792245691E-3</v>
      </c>
      <c r="AP490" s="438">
        <f>StockValueR!AP451</f>
        <v>4.337108792245691E-3</v>
      </c>
      <c r="AQ490" s="438">
        <f>StockValueR!AQ451</f>
        <v>4.337108792245691E-3</v>
      </c>
      <c r="AR490" s="438">
        <f>StockValueR!AR451</f>
        <v>4.337108792245691E-3</v>
      </c>
      <c r="AS490" s="438">
        <f>StockValueR!AS451</f>
        <v>4.337108792245691E-3</v>
      </c>
      <c r="AT490" s="438">
        <f>StockValueR!AT451</f>
        <v>4.337108792245691E-3</v>
      </c>
      <c r="AU490" s="438">
        <f>StockValueR!AU451</f>
        <v>4.337108792245691E-3</v>
      </c>
      <c r="AV490" s="438">
        <f>StockValueR!AV451</f>
        <v>4.337108792245691E-3</v>
      </c>
      <c r="AW490" s="438">
        <f>StockValueR!AW451</f>
        <v>4.337108792245691E-3</v>
      </c>
      <c r="AX490" s="438">
        <f>StockValueR!AX451</f>
        <v>4.337108792245691E-3</v>
      </c>
      <c r="AY490" s="438">
        <f>StockValueR!AY451</f>
        <v>4.337108792245691E-3</v>
      </c>
      <c r="AZ490" s="438">
        <f>StockValueR!AZ451</f>
        <v>4.337108792245691E-3</v>
      </c>
    </row>
    <row r="491" spans="1:52" x14ac:dyDescent="0.25">
      <c r="A491" s="422"/>
      <c r="B491" s="281"/>
      <c r="C491" s="281"/>
      <c r="D491" s="281"/>
      <c r="E491" s="180" t="str">
        <f>StockValueR!E452</f>
        <v>37 MPH</v>
      </c>
      <c r="F491" s="180"/>
      <c r="G491" s="180"/>
      <c r="I491" s="438">
        <f>StockValueR!I452</f>
        <v>0</v>
      </c>
      <c r="J491" s="438">
        <f>StockValueR!J452</f>
        <v>0</v>
      </c>
      <c r="K491" s="438">
        <f>StockValueR!K452</f>
        <v>0.20864701379186573</v>
      </c>
      <c r="L491" s="438">
        <f>StockValueR!L452</f>
        <v>0.20145109195950051</v>
      </c>
      <c r="M491" s="438">
        <f>StockValueR!M452</f>
        <v>0.19450334665301247</v>
      </c>
      <c r="N491" s="438">
        <f>StockValueR!N452</f>
        <v>0.18779521863712478</v>
      </c>
      <c r="O491" s="438">
        <f>StockValueR!O452</f>
        <v>0.18131844387171778</v>
      </c>
      <c r="P491" s="438">
        <f>StockValueR!P452</f>
        <v>0.17506504333099149</v>
      </c>
      <c r="Q491" s="438">
        <f>StockValueR!Q452</f>
        <v>0.16902731317375042</v>
      </c>
      <c r="R491" s="438">
        <f>StockValueR!R452</f>
        <v>0.16319781525270019</v>
      </c>
      <c r="S491" s="438">
        <f>StockValueR!S452</f>
        <v>0.15756936795106433</v>
      </c>
      <c r="T491" s="438">
        <f>StockValueR!T452</f>
        <v>0.15213503733523237</v>
      </c>
      <c r="U491" s="438">
        <f>StockValueR!U452</f>
        <v>0.14688812861253978</v>
      </c>
      <c r="V491" s="438">
        <f>StockValueR!V452</f>
        <v>0.14182217788365642</v>
      </c>
      <c r="W491" s="438">
        <f>StockValueR!W452</f>
        <v>0.13693094417942225</v>
      </c>
      <c r="X491" s="438">
        <f>StockValueR!X452</f>
        <v>0.13220840177232115</v>
      </c>
      <c r="Y491" s="438">
        <f>StockValueR!Y452</f>
        <v>0.12764873275312025</v>
      </c>
      <c r="Z491" s="438">
        <f>StockValueR!Z452</f>
        <v>0.12309193062825254</v>
      </c>
      <c r="AA491" s="438">
        <f>StockValueR!AA452</f>
        <v>0.11853809902678882</v>
      </c>
      <c r="AB491" s="438">
        <f>StockValueR!AB452</f>
        <v>0.11398734947755208</v>
      </c>
      <c r="AC491" s="438">
        <f>StockValueR!AC452</f>
        <v>0.10943980235762939</v>
      </c>
      <c r="AD491" s="438">
        <f>StockValueR!AD452</f>
        <v>0.10489558800038751</v>
      </c>
      <c r="AE491" s="438">
        <f>StockValueR!AE452</f>
        <v>0.10035484799825577</v>
      </c>
      <c r="AF491" s="438">
        <f>StockValueR!AF452</f>
        <v>9.5817736745394469E-2</v>
      </c>
      <c r="AG491" s="438">
        <f>StockValueR!AG452</f>
        <v>9.1284423278614316E-2</v>
      </c>
      <c r="AH491" s="438">
        <f>StockValueR!AH452</f>
        <v>8.6755093492959554E-2</v>
      </c>
      <c r="AI491" s="438">
        <f>StockValueR!AI452</f>
        <v>8.2229952833326764E-2</v>
      </c>
      <c r="AJ491" s="438">
        <f>StockValueR!AJ452</f>
        <v>7.7709229598576443E-2</v>
      </c>
      <c r="AK491" s="438">
        <f>StockValueR!AK452</f>
        <v>7.3193179044823795E-2</v>
      </c>
      <c r="AL491" s="438">
        <f>StockValueR!AL452</f>
        <v>6.8682088547968728E-2</v>
      </c>
      <c r="AM491" s="438">
        <f>StockValueR!AM452</f>
        <v>4.2114171104558132E-3</v>
      </c>
      <c r="AN491" s="438">
        <f>StockValueR!AN452</f>
        <v>4.2114171104558132E-3</v>
      </c>
      <c r="AO491" s="438">
        <f>StockValueR!AO452</f>
        <v>4.2114171104558132E-3</v>
      </c>
      <c r="AP491" s="438">
        <f>StockValueR!AP452</f>
        <v>4.2114171104558132E-3</v>
      </c>
      <c r="AQ491" s="438">
        <f>StockValueR!AQ452</f>
        <v>4.2114171104558132E-3</v>
      </c>
      <c r="AR491" s="438">
        <f>StockValueR!AR452</f>
        <v>4.2114171104558132E-3</v>
      </c>
      <c r="AS491" s="438">
        <f>StockValueR!AS452</f>
        <v>4.2114171104558132E-3</v>
      </c>
      <c r="AT491" s="438">
        <f>StockValueR!AT452</f>
        <v>4.2114171104558132E-3</v>
      </c>
      <c r="AU491" s="438">
        <f>StockValueR!AU452</f>
        <v>4.2114171104558132E-3</v>
      </c>
      <c r="AV491" s="438">
        <f>StockValueR!AV452</f>
        <v>4.2114171104558132E-3</v>
      </c>
      <c r="AW491" s="438">
        <f>StockValueR!AW452</f>
        <v>4.2114171104558132E-3</v>
      </c>
      <c r="AX491" s="438">
        <f>StockValueR!AX452</f>
        <v>4.2114171104558132E-3</v>
      </c>
      <c r="AY491" s="438">
        <f>StockValueR!AY452</f>
        <v>4.2114171104558132E-3</v>
      </c>
      <c r="AZ491" s="438">
        <f>StockValueR!AZ452</f>
        <v>4.2114171104558132E-3</v>
      </c>
    </row>
    <row r="492" spans="1:52" x14ac:dyDescent="0.25">
      <c r="A492" s="422"/>
      <c r="B492" s="281"/>
      <c r="C492" s="281"/>
      <c r="D492" s="281"/>
      <c r="E492" s="180" t="str">
        <f>StockValueR!E453</f>
        <v>38 MPH</v>
      </c>
      <c r="F492" s="180"/>
      <c r="G492" s="180"/>
      <c r="I492" s="438">
        <f>StockValueR!I453</f>
        <v>0</v>
      </c>
      <c r="J492" s="438">
        <f>StockValueR!J453</f>
        <v>0</v>
      </c>
      <c r="K492" s="438">
        <f>StockValueR!K453</f>
        <v>0.20260031417694635</v>
      </c>
      <c r="L492" s="438">
        <f>StockValueR!L453</f>
        <v>0.19561293392388288</v>
      </c>
      <c r="M492" s="438">
        <f>StockValueR!M453</f>
        <v>0.1888665379111413</v>
      </c>
      <c r="N492" s="438">
        <f>StockValueR!N453</f>
        <v>0.1823528149545609</v>
      </c>
      <c r="O492" s="438">
        <f>StockValueR!O453</f>
        <v>0.17606374051022811</v>
      </c>
      <c r="P492" s="438">
        <f>StockValueR!P453</f>
        <v>0.16999156678868488</v>
      </c>
      <c r="Q492" s="438">
        <f>StockValueR!Q453</f>
        <v>0.16412881321008393</v>
      </c>
      <c r="R492" s="438">
        <f>StockValueR!R453</f>
        <v>0.15846825718853078</v>
      </c>
      <c r="S492" s="438">
        <f>StockValueR!S453</f>
        <v>0.15300292523426021</v>
      </c>
      <c r="T492" s="438">
        <f>StockValueR!T453</f>
        <v>0.14772608436268539</v>
      </c>
      <c r="U492" s="438">
        <f>StockValueR!U453</f>
        <v>0.14263123379973561</v>
      </c>
      <c r="V492" s="438">
        <f>StockValueR!V453</f>
        <v>0.13771209697326495</v>
      </c>
      <c r="W492" s="438">
        <f>StockValueR!W453</f>
        <v>0.13296261378066462</v>
      </c>
      <c r="X492" s="438">
        <f>StockValueR!X453</f>
        <v>0.12837693312315437</v>
      </c>
      <c r="Y492" s="438">
        <f>StockValueR!Y453</f>
        <v>0.12394940569755454</v>
      </c>
      <c r="Z492" s="438">
        <f>StockValueR!Z453</f>
        <v>0.11952466208219029</v>
      </c>
      <c r="AA492" s="438">
        <f>StockValueR!AA453</f>
        <v>0.11510280290290772</v>
      </c>
      <c r="AB492" s="438">
        <f>StockValueR!AB453</f>
        <v>0.11068393645636622</v>
      </c>
      <c r="AC492" s="438">
        <f>StockValueR!AC453</f>
        <v>0.10626817963106185</v>
      </c>
      <c r="AD492" s="438">
        <f>StockValueR!AD453</f>
        <v>0.10185565898323225</v>
      </c>
      <c r="AE492" s="438">
        <f>StockValueR!AE453</f>
        <v>9.7446512001884061E-2</v>
      </c>
      <c r="AF492" s="438">
        <f>StockValueR!AF453</f>
        <v>9.3040888606754052E-2</v>
      </c>
      <c r="AG492" s="438">
        <f>StockValueR!AG453</f>
        <v>8.8638952935877716E-2</v>
      </c>
      <c r="AH492" s="438">
        <f>StockValueR!AH453</f>
        <v>8.4240885496963666E-2</v>
      </c>
      <c r="AI492" s="438">
        <f>StockValueR!AI453</f>
        <v>7.984688578100789E-2</v>
      </c>
      <c r="AJ492" s="438">
        <f>StockValueR!AJ453</f>
        <v>7.5457175470650492E-2</v>
      </c>
      <c r="AK492" s="438">
        <f>StockValueR!AK453</f>
        <v>7.1072002424550904E-2</v>
      </c>
      <c r="AL492" s="438">
        <f>StockValueR!AL453</f>
        <v>6.6691645690305112E-2</v>
      </c>
      <c r="AM492" s="438">
        <f>StockValueR!AM453</f>
        <v>4.0893680393607398E-3</v>
      </c>
      <c r="AN492" s="438">
        <f>StockValueR!AN453</f>
        <v>4.0893680393607398E-3</v>
      </c>
      <c r="AO492" s="438">
        <f>StockValueR!AO453</f>
        <v>4.0893680393607398E-3</v>
      </c>
      <c r="AP492" s="438">
        <f>StockValueR!AP453</f>
        <v>4.0893680393607398E-3</v>
      </c>
      <c r="AQ492" s="438">
        <f>StockValueR!AQ453</f>
        <v>4.0893680393607398E-3</v>
      </c>
      <c r="AR492" s="438">
        <f>StockValueR!AR453</f>
        <v>4.0893680393607398E-3</v>
      </c>
      <c r="AS492" s="438">
        <f>StockValueR!AS453</f>
        <v>4.0893680393607398E-3</v>
      </c>
      <c r="AT492" s="438">
        <f>StockValueR!AT453</f>
        <v>4.0893680393607398E-3</v>
      </c>
      <c r="AU492" s="438">
        <f>StockValueR!AU453</f>
        <v>4.0893680393607398E-3</v>
      </c>
      <c r="AV492" s="438">
        <f>StockValueR!AV453</f>
        <v>4.0893680393607398E-3</v>
      </c>
      <c r="AW492" s="438">
        <f>StockValueR!AW453</f>
        <v>4.0893680393607398E-3</v>
      </c>
      <c r="AX492" s="438">
        <f>StockValueR!AX453</f>
        <v>4.0893680393607398E-3</v>
      </c>
      <c r="AY492" s="438">
        <f>StockValueR!AY453</f>
        <v>4.0893680393607398E-3</v>
      </c>
      <c r="AZ492" s="438">
        <f>StockValueR!AZ453</f>
        <v>4.0893680393607398E-3</v>
      </c>
    </row>
    <row r="493" spans="1:52" x14ac:dyDescent="0.25">
      <c r="A493" s="422"/>
      <c r="B493" s="281"/>
      <c r="C493" s="281"/>
      <c r="D493" s="281"/>
      <c r="E493" s="180" t="str">
        <f>StockValueR!E454</f>
        <v>39 MPH</v>
      </c>
      <c r="F493" s="180"/>
      <c r="G493" s="180"/>
      <c r="I493" s="438">
        <f>StockValueR!I454</f>
        <v>0</v>
      </c>
      <c r="J493" s="438">
        <f>StockValueR!J454</f>
        <v>0</v>
      </c>
      <c r="K493" s="438">
        <f>StockValueR!K454</f>
        <v>0.19672885108024302</v>
      </c>
      <c r="L493" s="438">
        <f>StockValueR!L454</f>
        <v>0.18994396876241307</v>
      </c>
      <c r="M493" s="438">
        <f>StockValueR!M454</f>
        <v>0.18339308683554781</v>
      </c>
      <c r="N493" s="438">
        <f>StockValueR!N454</f>
        <v>0.17706813497795154</v>
      </c>
      <c r="O493" s="438">
        <f>StockValueR!O454</f>
        <v>0.1709613212011914</v>
      </c>
      <c r="P493" s="438">
        <f>StockValueR!P454</f>
        <v>0.16506512225080117</v>
      </c>
      <c r="Q493" s="438">
        <f>StockValueR!Q454</f>
        <v>0.15937227433805104</v>
      </c>
      <c r="R493" s="438">
        <f>StockValueR!R454</f>
        <v>0.15387576419136431</v>
      </c>
      <c r="S493" s="438">
        <f>StockValueR!S454</f>
        <v>0.14856882041635741</v>
      </c>
      <c r="T493" s="438">
        <f>StockValueR!T454</f>
        <v>0.14344490515385924</v>
      </c>
      <c r="U493" s="438">
        <f>StockValueR!U454</f>
        <v>0.13849770602563255</v>
      </c>
      <c r="V493" s="438">
        <f>StockValueR!V454</f>
        <v>0.13372112835787589</v>
      </c>
      <c r="W493" s="438">
        <f>StockValueR!W454</f>
        <v>0.12910928767292446</v>
      </c>
      <c r="X493" s="438">
        <f>StockValueR!X454</f>
        <v>0.12465650243990166</v>
      </c>
      <c r="Y493" s="438">
        <f>StockValueR!Y454</f>
        <v>0.12035728707538948</v>
      </c>
      <c r="Z493" s="438">
        <f>StockValueR!Z454</f>
        <v>0.11606077484483589</v>
      </c>
      <c r="AA493" s="438">
        <f>StockValueR!AA454</f>
        <v>0.11176706345789733</v>
      </c>
      <c r="AB493" s="438">
        <f>StockValueR!AB454</f>
        <v>0.10747625807273932</v>
      </c>
      <c r="AC493" s="438">
        <f>StockValueR!AC454</f>
        <v>0.10318847219036817</v>
      </c>
      <c r="AD493" s="438">
        <f>StockValueR!AD454</f>
        <v>9.8903828699355531E-2</v>
      </c>
      <c r="AE493" s="438">
        <f>StockValueR!AE454</f>
        <v>9.4622461104204733E-2</v>
      </c>
      <c r="AF493" s="438">
        <f>StockValueR!AF454</f>
        <v>9.0344514979900106E-2</v>
      </c>
      <c r="AG493" s="438">
        <f>StockValueR!AG454</f>
        <v>8.6070149707671031E-2</v>
      </c>
      <c r="AH493" s="438">
        <f>StockValueR!AH454</f>
        <v>8.179954056401828E-2</v>
      </c>
      <c r="AI493" s="438">
        <f>StockValueR!AI454</f>
        <v>7.7532881258584402E-2</v>
      </c>
      <c r="AJ493" s="438">
        <f>StockValueR!AJ454</f>
        <v>7.3270387049530636E-2</v>
      </c>
      <c r="AK493" s="438">
        <f>StockValueR!AK454</f>
        <v>6.9012298612442777E-2</v>
      </c>
      <c r="AL493" s="438">
        <f>StockValueR!AL454</f>
        <v>6.4758886907971505E-2</v>
      </c>
      <c r="AM493" s="438">
        <f>StockValueR!AM454</f>
        <v>3.9708560141968781E-3</v>
      </c>
      <c r="AN493" s="438">
        <f>StockValueR!AN454</f>
        <v>3.9708560141968781E-3</v>
      </c>
      <c r="AO493" s="438">
        <f>StockValueR!AO454</f>
        <v>3.9708560141968781E-3</v>
      </c>
      <c r="AP493" s="438">
        <f>StockValueR!AP454</f>
        <v>3.9708560141968781E-3</v>
      </c>
      <c r="AQ493" s="438">
        <f>StockValueR!AQ454</f>
        <v>3.9708560141968781E-3</v>
      </c>
      <c r="AR493" s="438">
        <f>StockValueR!AR454</f>
        <v>3.9708560141968781E-3</v>
      </c>
      <c r="AS493" s="438">
        <f>StockValueR!AS454</f>
        <v>3.9708560141968781E-3</v>
      </c>
      <c r="AT493" s="438">
        <f>StockValueR!AT454</f>
        <v>3.9708560141968781E-3</v>
      </c>
      <c r="AU493" s="438">
        <f>StockValueR!AU454</f>
        <v>3.9708560141968781E-3</v>
      </c>
      <c r="AV493" s="438">
        <f>StockValueR!AV454</f>
        <v>3.9708560141968781E-3</v>
      </c>
      <c r="AW493" s="438">
        <f>StockValueR!AW454</f>
        <v>3.9708560141968781E-3</v>
      </c>
      <c r="AX493" s="438">
        <f>StockValueR!AX454</f>
        <v>3.9708560141968781E-3</v>
      </c>
      <c r="AY493" s="438">
        <f>StockValueR!AY454</f>
        <v>3.9708560141968781E-3</v>
      </c>
      <c r="AZ493" s="438">
        <f>StockValueR!AZ454</f>
        <v>3.9708560141968781E-3</v>
      </c>
    </row>
    <row r="494" spans="1:52" x14ac:dyDescent="0.25">
      <c r="A494" s="422"/>
      <c r="B494" s="281"/>
      <c r="C494" s="281"/>
      <c r="D494" s="281"/>
      <c r="E494" s="180" t="str">
        <f>StockValueR!E455</f>
        <v>40 MPH</v>
      </c>
      <c r="F494" s="180"/>
      <c r="G494" s="180"/>
      <c r="I494" s="438">
        <f>StockValueR!I455</f>
        <v>0</v>
      </c>
      <c r="J494" s="438">
        <f>StockValueR!J455</f>
        <v>0</v>
      </c>
      <c r="K494" s="438">
        <f>StockValueR!K455</f>
        <v>0.201072594489485</v>
      </c>
      <c r="L494" s="438">
        <f>StockValueR!L455</f>
        <v>0.19413790299171668</v>
      </c>
      <c r="M494" s="438">
        <f>StockValueR!M455</f>
        <v>0.1874423785783107</v>
      </c>
      <c r="N494" s="438">
        <f>StockValueR!N455</f>
        <v>0.18097777273608359</v>
      </c>
      <c r="O494" s="438">
        <f>StockValueR!O455</f>
        <v>0.1747361214306711</v>
      </c>
      <c r="P494" s="438">
        <f>StockValueR!P455</f>
        <v>0.1687097352952813</v>
      </c>
      <c r="Q494" s="438">
        <f>StockValueR!Q455</f>
        <v>0.16289119015782291</v>
      </c>
      <c r="R494" s="438">
        <f>StockValueR!R455</f>
        <v>0.15727331789473889</v>
      </c>
      <c r="S494" s="438">
        <f>StockValueR!S455</f>
        <v>0.15184919760027729</v>
      </c>
      <c r="T494" s="438">
        <f>StockValueR!T455</f>
        <v>0.14661214706032091</v>
      </c>
      <c r="U494" s="438">
        <f>StockValueR!U455</f>
        <v>0.14155571452027163</v>
      </c>
      <c r="V494" s="438">
        <f>StockValueR!V455</f>
        <v>0.13667367073684802</v>
      </c>
      <c r="W494" s="438">
        <f>StockValueR!W455</f>
        <v>0.13196000130400459</v>
      </c>
      <c r="X494" s="438">
        <f>StockValueR!X455</f>
        <v>0.1274088992435185</v>
      </c>
      <c r="Y494" s="438">
        <f>StockValueR!Y455</f>
        <v>0.12301475785111581</v>
      </c>
      <c r="Z494" s="438">
        <f>StockValueR!Z455</f>
        <v>0.11862337927746247</v>
      </c>
      <c r="AA494" s="438">
        <f>StockValueR!AA455</f>
        <v>0.11423486338962947</v>
      </c>
      <c r="AB494" s="438">
        <f>StockValueR!AB455</f>
        <v>0.10984931766765875</v>
      </c>
      <c r="AC494" s="438">
        <f>StockValueR!AC455</f>
        <v>0.10546685811864176</v>
      </c>
      <c r="AD494" s="438">
        <f>StockValueR!AD455</f>
        <v>0.10108761034451132</v>
      </c>
      <c r="AE494" s="438">
        <f>StockValueR!AE455</f>
        <v>9.6711710797530048E-2</v>
      </c>
      <c r="AF494" s="438">
        <f>StockValueR!AF455</f>
        <v>9.2339308266956077E-2</v>
      </c>
      <c r="AG494" s="438">
        <f>StockValueR!AG455</f>
        <v>8.7970565653132271E-2</v>
      </c>
      <c r="AH494" s="438">
        <f>StockValueR!AH455</f>
        <v>8.3605662102638187E-2</v>
      </c>
      <c r="AI494" s="438">
        <f>StockValueR!AI455</f>
        <v>7.9244795602196105E-2</v>
      </c>
      <c r="AJ494" s="438">
        <f>StockValueR!AJ455</f>
        <v>7.4888186162835033E-2</v>
      </c>
      <c r="AK494" s="438">
        <f>StockValueR!AK455</f>
        <v>7.0536079774221466E-2</v>
      </c>
      <c r="AL494" s="438">
        <f>StockValueR!AL455</f>
        <v>6.6188753379776449E-2</v>
      </c>
      <c r="AM494" s="438">
        <f>StockValueR!AM455</f>
        <v>4.1003518895029603E-3</v>
      </c>
      <c r="AN494" s="438">
        <f>StockValueR!AN455</f>
        <v>4.1003518895029603E-3</v>
      </c>
      <c r="AO494" s="438">
        <f>StockValueR!AO455</f>
        <v>4.1003518895029603E-3</v>
      </c>
      <c r="AP494" s="438">
        <f>StockValueR!AP455</f>
        <v>4.1003518895029603E-3</v>
      </c>
      <c r="AQ494" s="438">
        <f>StockValueR!AQ455</f>
        <v>4.1003518895029603E-3</v>
      </c>
      <c r="AR494" s="438">
        <f>StockValueR!AR455</f>
        <v>4.1003518895029603E-3</v>
      </c>
      <c r="AS494" s="438">
        <f>StockValueR!AS455</f>
        <v>4.1003518895029603E-3</v>
      </c>
      <c r="AT494" s="438">
        <f>StockValueR!AT455</f>
        <v>4.1003518895029603E-3</v>
      </c>
      <c r="AU494" s="438">
        <f>StockValueR!AU455</f>
        <v>4.1003518895029603E-3</v>
      </c>
      <c r="AV494" s="438">
        <f>StockValueR!AV455</f>
        <v>4.1003518895029603E-3</v>
      </c>
      <c r="AW494" s="438">
        <f>StockValueR!AW455</f>
        <v>4.1003518895029603E-3</v>
      </c>
      <c r="AX494" s="438">
        <f>StockValueR!AX455</f>
        <v>4.1003518895029603E-3</v>
      </c>
      <c r="AY494" s="438">
        <f>StockValueR!AY455</f>
        <v>4.1003518895029603E-3</v>
      </c>
      <c r="AZ494" s="438">
        <f>StockValueR!AZ455</f>
        <v>4.1003518895029603E-3</v>
      </c>
    </row>
    <row r="495" spans="1:52" x14ac:dyDescent="0.25">
      <c r="A495" s="422"/>
      <c r="B495" s="281"/>
      <c r="C495" s="281"/>
      <c r="D495" s="281"/>
      <c r="E495" s="180" t="str">
        <f>StockValueR!E456</f>
        <v>41 MPH</v>
      </c>
      <c r="F495" s="180"/>
      <c r="G495" s="180"/>
      <c r="I495" s="438">
        <f>StockValueR!I456</f>
        <v>0</v>
      </c>
      <c r="J495" s="438">
        <f>StockValueR!J456</f>
        <v>0</v>
      </c>
      <c r="K495" s="438">
        <f>StockValueR!K456</f>
        <v>0.19524540550856218</v>
      </c>
      <c r="L495" s="438">
        <f>StockValueR!L456</f>
        <v>0.18851168499833443</v>
      </c>
      <c r="M495" s="438">
        <f>StockValueR!M456</f>
        <v>0.18201020038524215</v>
      </c>
      <c r="N495" s="438">
        <f>StockValueR!N456</f>
        <v>0.17573294220232924</v>
      </c>
      <c r="O495" s="438">
        <f>StockValueR!O456</f>
        <v>0.16967217721711372</v>
      </c>
      <c r="P495" s="438">
        <f>StockValueR!P456</f>
        <v>0.16382043890467607</v>
      </c>
      <c r="Q495" s="438">
        <f>StockValueR!Q456</f>
        <v>0.15817051824931622</v>
      </c>
      <c r="R495" s="438">
        <f>StockValueR!R456</f>
        <v>0.15271545486344787</v>
      </c>
      <c r="S495" s="438">
        <f>StockValueR!S456</f>
        <v>0.14744852841278849</v>
      </c>
      <c r="T495" s="438">
        <f>StockValueR!T456</f>
        <v>0.14236325033728184</v>
      </c>
      <c r="U495" s="438">
        <f>StockValueR!U456</f>
        <v>0.13745335585755333</v>
      </c>
      <c r="V495" s="438">
        <f>StockValueR!V456</f>
        <v>0.13271279625705071</v>
      </c>
      <c r="W495" s="438">
        <f>StockValueR!W456</f>
        <v>0.12813573143036217</v>
      </c>
      <c r="X495" s="438">
        <f>StockValueR!X456</f>
        <v>0.12371652268853173</v>
      </c>
      <c r="Y495" s="438">
        <f>StockValueR!Y456</f>
        <v>0.11944972581250848</v>
      </c>
      <c r="Z495" s="438">
        <f>StockValueR!Z456</f>
        <v>0.11518561168730186</v>
      </c>
      <c r="AA495" s="438">
        <f>StockValueR!AA456</f>
        <v>0.11092427728578287</v>
      </c>
      <c r="AB495" s="438">
        <f>StockValueR!AB456</f>
        <v>0.1066658269731656</v>
      </c>
      <c r="AC495" s="438">
        <f>StockValueR!AC456</f>
        <v>0.1024103733945953</v>
      </c>
      <c r="AD495" s="438">
        <f>StockValueR!AD456</f>
        <v>9.8158038511995074E-2</v>
      </c>
      <c r="AE495" s="438">
        <f>StockValueR!AE456</f>
        <v>9.3908954823169591E-2</v>
      </c>
      <c r="AF495" s="438">
        <f>StockValueR!AF456</f>
        <v>8.966326680538643E-2</v>
      </c>
      <c r="AG495" s="438">
        <f>StockValueR!AG456</f>
        <v>8.5421132638051303E-2</v>
      </c>
      <c r="AH495" s="438">
        <f>StockValueR!AH456</f>
        <v>8.1182726275982178E-2</v>
      </c>
      <c r="AI495" s="438">
        <f>StockValueR!AI456</f>
        <v>7.6948239968142526E-2</v>
      </c>
      <c r="AJ495" s="438">
        <f>StockValueR!AJ456</f>
        <v>7.2717887349526639E-2</v>
      </c>
      <c r="AK495" s="438">
        <f>StockValueR!AK456</f>
        <v>6.8491907280891801E-2</v>
      </c>
      <c r="AL495" s="438">
        <f>StockValueR!AL456</f>
        <v>6.4270568679693801E-2</v>
      </c>
      <c r="AM495" s="438">
        <f>StockValueR!AM456</f>
        <v>3.9815215466156946E-3</v>
      </c>
      <c r="AN495" s="438">
        <f>StockValueR!AN456</f>
        <v>3.9815215466156946E-3</v>
      </c>
      <c r="AO495" s="438">
        <f>StockValueR!AO456</f>
        <v>3.9815215466156946E-3</v>
      </c>
      <c r="AP495" s="438">
        <f>StockValueR!AP456</f>
        <v>3.9815215466156946E-3</v>
      </c>
      <c r="AQ495" s="438">
        <f>StockValueR!AQ456</f>
        <v>3.9815215466156946E-3</v>
      </c>
      <c r="AR495" s="438">
        <f>StockValueR!AR456</f>
        <v>3.9815215466156946E-3</v>
      </c>
      <c r="AS495" s="438">
        <f>StockValueR!AS456</f>
        <v>3.9815215466156946E-3</v>
      </c>
      <c r="AT495" s="438">
        <f>StockValueR!AT456</f>
        <v>3.9815215466156946E-3</v>
      </c>
      <c r="AU495" s="438">
        <f>StockValueR!AU456</f>
        <v>3.9815215466156946E-3</v>
      </c>
      <c r="AV495" s="438">
        <f>StockValueR!AV456</f>
        <v>3.9815215466156946E-3</v>
      </c>
      <c r="AW495" s="438">
        <f>StockValueR!AW456</f>
        <v>3.9815215466156946E-3</v>
      </c>
      <c r="AX495" s="438">
        <f>StockValueR!AX456</f>
        <v>3.9815215466156946E-3</v>
      </c>
      <c r="AY495" s="438">
        <f>StockValueR!AY456</f>
        <v>3.9815215466156946E-3</v>
      </c>
      <c r="AZ495" s="438">
        <f>StockValueR!AZ456</f>
        <v>3.9815215466156946E-3</v>
      </c>
    </row>
    <row r="496" spans="1:52" x14ac:dyDescent="0.25">
      <c r="A496" s="422"/>
      <c r="B496" s="281"/>
      <c r="C496" s="281"/>
      <c r="D496" s="281"/>
      <c r="E496" s="180" t="str">
        <f>StockValueR!E457</f>
        <v>42 MPH</v>
      </c>
      <c r="F496" s="180"/>
      <c r="G496" s="180"/>
      <c r="I496" s="438">
        <f>StockValueR!I457</f>
        <v>0</v>
      </c>
      <c r="J496" s="438">
        <f>StockValueR!J457</f>
        <v>0</v>
      </c>
      <c r="K496" s="438">
        <f>StockValueR!K457</f>
        <v>0.18958709151284359</v>
      </c>
      <c r="L496" s="438">
        <f>StockValueR!L457</f>
        <v>0.18304851774579803</v>
      </c>
      <c r="M496" s="438">
        <f>StockValueR!M457</f>
        <v>0.17673544955809301</v>
      </c>
      <c r="N496" s="438">
        <f>StockValueR!N457</f>
        <v>0.17064010960131504</v>
      </c>
      <c r="O496" s="438">
        <f>StockValueR!O457</f>
        <v>0.16475498875610517</v>
      </c>
      <c r="P496" s="438">
        <f>StockValueR!P457</f>
        <v>0.15907283688134222</v>
      </c>
      <c r="Q496" s="438">
        <f>StockValueR!Q457</f>
        <v>0.15358665388237253</v>
      </c>
      <c r="R496" s="438">
        <f>StockValueR!R457</f>
        <v>0.14828968108728346</v>
      </c>
      <c r="S496" s="438">
        <f>StockValueR!S457</f>
        <v>0.14317539292059581</v>
      </c>
      <c r="T496" s="438">
        <f>StockValueR!T457</f>
        <v>0.13823748886411824</v>
      </c>
      <c r="U496" s="438">
        <f>StockValueR!U457</f>
        <v>0.13346988569505994</v>
      </c>
      <c r="V496" s="438">
        <f>StockValueR!V457</f>
        <v>0.12886670999183875</v>
      </c>
      <c r="W496" s="438">
        <f>StockValueR!W457</f>
        <v>0.12442229089835302</v>
      </c>
      <c r="X496" s="438">
        <f>StockValueR!X457</f>
        <v>0.12013115313780262</v>
      </c>
      <c r="Y496" s="438">
        <f>StockValueR!Y457</f>
        <v>0.11598801026745294</v>
      </c>
      <c r="Z496" s="438">
        <f>StockValueR!Z457</f>
        <v>0.11184747240039769</v>
      </c>
      <c r="AA496" s="438">
        <f>StockValueR!AA457</f>
        <v>0.10770963369918339</v>
      </c>
      <c r="AB496" s="438">
        <f>StockValueR!AB457</f>
        <v>0.10357459550446559</v>
      </c>
      <c r="AC496" s="438">
        <f>StockValueR!AC457</f>
        <v>9.9442467196874329E-2</v>
      </c>
      <c r="AD496" s="438">
        <f>StockValueR!AD457</f>
        <v>9.5313367203812366E-2</v>
      </c>
      <c r="AE496" s="438">
        <f>StockValueR!AE457</f>
        <v>9.1187424183228658E-2</v>
      </c>
      <c r="AF496" s="438">
        <f>StockValueR!AF457</f>
        <v>8.7064778425363989E-2</v>
      </c>
      <c r="AG496" s="438">
        <f>StockValueR!AG457</f>
        <v>8.2945583525502159E-2</v>
      </c>
      <c r="AH496" s="438">
        <f>StockValueR!AH457</f>
        <v>7.8830008397159479E-2</v>
      </c>
      <c r="AI496" s="438">
        <f>StockValueR!AI457</f>
        <v>7.4718239717823917E-2</v>
      </c>
      <c r="AJ496" s="438">
        <f>StockValueR!AJ457</f>
        <v>7.0610484931235826E-2</v>
      </c>
      <c r="AK496" s="438">
        <f>StockValueR!AK457</f>
        <v>6.6506975975842805E-2</v>
      </c>
      <c r="AL496" s="438">
        <f>StockValueR!AL457</f>
        <v>6.2407973975732091E-2</v>
      </c>
      <c r="AM496" s="438">
        <f>StockValueR!AM457</f>
        <v>3.8661349692322758E-3</v>
      </c>
      <c r="AN496" s="438">
        <f>StockValueR!AN457</f>
        <v>3.8661349692322758E-3</v>
      </c>
      <c r="AO496" s="438">
        <f>StockValueR!AO457</f>
        <v>3.8661349692322758E-3</v>
      </c>
      <c r="AP496" s="438">
        <f>StockValueR!AP457</f>
        <v>3.8661349692322758E-3</v>
      </c>
      <c r="AQ496" s="438">
        <f>StockValueR!AQ457</f>
        <v>3.8661349692322758E-3</v>
      </c>
      <c r="AR496" s="438">
        <f>StockValueR!AR457</f>
        <v>3.8661349692322758E-3</v>
      </c>
      <c r="AS496" s="438">
        <f>StockValueR!AS457</f>
        <v>3.8661349692322758E-3</v>
      </c>
      <c r="AT496" s="438">
        <f>StockValueR!AT457</f>
        <v>3.8661349692322758E-3</v>
      </c>
      <c r="AU496" s="438">
        <f>StockValueR!AU457</f>
        <v>3.8661349692322758E-3</v>
      </c>
      <c r="AV496" s="438">
        <f>StockValueR!AV457</f>
        <v>3.8661349692322758E-3</v>
      </c>
      <c r="AW496" s="438">
        <f>StockValueR!AW457</f>
        <v>3.8661349692322758E-3</v>
      </c>
      <c r="AX496" s="438">
        <f>StockValueR!AX457</f>
        <v>3.8661349692322758E-3</v>
      </c>
      <c r="AY496" s="438">
        <f>StockValueR!AY457</f>
        <v>3.8661349692322758E-3</v>
      </c>
      <c r="AZ496" s="438">
        <f>StockValueR!AZ457</f>
        <v>3.8661349692322758E-3</v>
      </c>
    </row>
    <row r="497" spans="1:52" x14ac:dyDescent="0.25">
      <c r="A497" s="422"/>
      <c r="B497" s="281"/>
      <c r="C497" s="281"/>
      <c r="D497" s="281"/>
      <c r="E497" s="180" t="str">
        <f>StockValueR!E458</f>
        <v>43 MPH</v>
      </c>
      <c r="F497" s="180"/>
      <c r="G497" s="180"/>
      <c r="I497" s="438">
        <f>StockValueR!I458</f>
        <v>0</v>
      </c>
      <c r="J497" s="438">
        <f>StockValueR!J458</f>
        <v>0</v>
      </c>
      <c r="K497" s="438">
        <f>StockValueR!K458</f>
        <v>0.18409275841690981</v>
      </c>
      <c r="L497" s="438">
        <f>StockValueR!L458</f>
        <v>0.17774367593833654</v>
      </c>
      <c r="M497" s="438">
        <f>StockValueR!M458</f>
        <v>0.17161356376943962</v>
      </c>
      <c r="N497" s="438">
        <f>StockValueR!N458</f>
        <v>0.16569486995343133</v>
      </c>
      <c r="O497" s="438">
        <f>StockValueR!O458</f>
        <v>0.15998030298916022</v>
      </c>
      <c r="P497" s="438">
        <f>StockValueR!P458</f>
        <v>0.15446282284838775</v>
      </c>
      <c r="Q497" s="438">
        <f>StockValueR!Q458</f>
        <v>0.14913563230286547</v>
      </c>
      <c r="R497" s="438">
        <f>StockValueR!R458</f>
        <v>0.14399216855052865</v>
      </c>
      <c r="S497" s="438">
        <f>StockValueR!S458</f>
        <v>0.13902609513048936</v>
      </c>
      <c r="T497" s="438">
        <f>StockValueR!T458</f>
        <v>0.1342312941168696</v>
      </c>
      <c r="U497" s="438">
        <f>StockValueR!U458</f>
        <v>0.12960185858185752</v>
      </c>
      <c r="V497" s="438">
        <f>StockValueR!V458</f>
        <v>0.12513208531870115</v>
      </c>
      <c r="W497" s="438">
        <f>StockValueR!W458</f>
        <v>0.12081646781567543</v>
      </c>
      <c r="X497" s="438">
        <f>StockValueR!X458</f>
        <v>0.11664968947236629</v>
      </c>
      <c r="Y497" s="438">
        <f>StockValueR!Y458</f>
        <v>0.11262661704991522</v>
      </c>
      <c r="Z497" s="438">
        <f>StockValueR!Z458</f>
        <v>0.1086060741364003</v>
      </c>
      <c r="AA497" s="438">
        <f>StockValueR!AA458</f>
        <v>0.10458815216548817</v>
      </c>
      <c r="AB497" s="438">
        <f>StockValueR!AB458</f>
        <v>0.10057294954092916</v>
      </c>
      <c r="AC497" s="438">
        <f>StockValueR!AC458</f>
        <v>9.6560572473445433E-2</v>
      </c>
      <c r="AD497" s="438">
        <f>StockValueR!AD458</f>
        <v>9.2551135958351655E-2</v>
      </c>
      <c r="AE497" s="438">
        <f>StockValueR!AE458</f>
        <v>8.8544764925022126E-2</v>
      </c>
      <c r="AF497" s="438">
        <f>StockValueR!AF458</f>
        <v>8.4541595598013053E-2</v>
      </c>
      <c r="AG497" s="438">
        <f>StockValueR!AG458</f>
        <v>8.0541777121336547E-2</v>
      </c>
      <c r="AH497" s="438">
        <f>StockValueR!AH458</f>
        <v>7.6545473513306858E-2</v>
      </c>
      <c r="AI497" s="438">
        <f>StockValueR!AI458</f>
        <v>7.2552866041400682E-2</v>
      </c>
      <c r="AJ497" s="438">
        <f>StockValueR!AJ458</f>
        <v>6.8564156137530266E-2</v>
      </c>
      <c r="AK497" s="438">
        <f>StockValueR!AK458</f>
        <v>6.4579569018445651E-2</v>
      </c>
      <c r="AL497" s="438">
        <f>StockValueR!AL458</f>
        <v>6.0599358240721414E-2</v>
      </c>
      <c r="AM497" s="438">
        <f>StockValueR!AM458</f>
        <v>3.7540923552267713E-3</v>
      </c>
      <c r="AN497" s="438">
        <f>StockValueR!AN458</f>
        <v>3.7540923552267713E-3</v>
      </c>
      <c r="AO497" s="438">
        <f>StockValueR!AO458</f>
        <v>3.7540923552267713E-3</v>
      </c>
      <c r="AP497" s="438">
        <f>StockValueR!AP458</f>
        <v>3.7540923552267713E-3</v>
      </c>
      <c r="AQ497" s="438">
        <f>StockValueR!AQ458</f>
        <v>3.7540923552267713E-3</v>
      </c>
      <c r="AR497" s="438">
        <f>StockValueR!AR458</f>
        <v>3.7540923552267713E-3</v>
      </c>
      <c r="AS497" s="438">
        <f>StockValueR!AS458</f>
        <v>3.7540923552267713E-3</v>
      </c>
      <c r="AT497" s="438">
        <f>StockValueR!AT458</f>
        <v>3.7540923552267713E-3</v>
      </c>
      <c r="AU497" s="438">
        <f>StockValueR!AU458</f>
        <v>3.7540923552267713E-3</v>
      </c>
      <c r="AV497" s="438">
        <f>StockValueR!AV458</f>
        <v>3.7540923552267713E-3</v>
      </c>
      <c r="AW497" s="438">
        <f>StockValueR!AW458</f>
        <v>3.7540923552267713E-3</v>
      </c>
      <c r="AX497" s="438">
        <f>StockValueR!AX458</f>
        <v>3.7540923552267713E-3</v>
      </c>
      <c r="AY497" s="438">
        <f>StockValueR!AY458</f>
        <v>3.7540923552267713E-3</v>
      </c>
      <c r="AZ497" s="438">
        <f>StockValueR!AZ458</f>
        <v>3.7540923552267713E-3</v>
      </c>
    </row>
    <row r="498" spans="1:52" x14ac:dyDescent="0.25">
      <c r="A498" s="422"/>
      <c r="B498" s="281"/>
      <c r="C498" s="281"/>
      <c r="D498" s="281"/>
      <c r="E498" s="180" t="str">
        <f>StockValueR!E459</f>
        <v>44 MPH</v>
      </c>
      <c r="F498" s="180"/>
      <c r="G498" s="180"/>
      <c r="I498" s="438">
        <f>StockValueR!I459</f>
        <v>0</v>
      </c>
      <c r="J498" s="438">
        <f>StockValueR!J459</f>
        <v>0</v>
      </c>
      <c r="K498" s="438">
        <f>StockValueR!K459</f>
        <v>0.17875765396849727</v>
      </c>
      <c r="L498" s="438">
        <f>StockValueR!L459</f>
        <v>0.17259257122172258</v>
      </c>
      <c r="M498" s="438">
        <f>StockValueR!M459</f>
        <v>0.16664011291049391</v>
      </c>
      <c r="N498" s="438">
        <f>StockValueR!N459</f>
        <v>0.16089294593768205</v>
      </c>
      <c r="O498" s="438">
        <f>StockValueR!O459</f>
        <v>0.15534399011365355</v>
      </c>
      <c r="P498" s="438">
        <f>StockValueR!P459</f>
        <v>0.14998640943387129</v>
      </c>
      <c r="Q498" s="438">
        <f>StockValueR!Q459</f>
        <v>0.14481360365731746</v>
      </c>
      <c r="R498" s="438">
        <f>StockValueR!R459</f>
        <v>0.13981920017536453</v>
      </c>
      <c r="S498" s="438">
        <f>StockValueR!S459</f>
        <v>0.13499704616107608</v>
      </c>
      <c r="T498" s="438">
        <f>StockValueR!T459</f>
        <v>0.13034120098926669</v>
      </c>
      <c r="U498" s="438">
        <f>StockValueR!U459</f>
        <v>0.12584592891798277</v>
      </c>
      <c r="V498" s="438">
        <f>StockValueR!V459</f>
        <v>0.12150569202238766</v>
      </c>
      <c r="W498" s="438">
        <f>StockValueR!W459</f>
        <v>0.11731514337234689</v>
      </c>
      <c r="X498" s="438">
        <f>StockValueR!X459</f>
        <v>0.11326912044530781</v>
      </c>
      <c r="Y498" s="438">
        <f>StockValueR!Y459</f>
        <v>0.10936263876635953</v>
      </c>
      <c r="Z498" s="438">
        <f>StockValueR!Z459</f>
        <v>0.10545861328985508</v>
      </c>
      <c r="AA498" s="438">
        <f>StockValueR!AA459</f>
        <v>0.10155713279966563</v>
      </c>
      <c r="AB498" s="438">
        <f>StockValueR!AB459</f>
        <v>9.7658292847749337E-2</v>
      </c>
      <c r="AC498" s="438">
        <f>StockValueR!AC459</f>
        <v>9.3762196566786082E-2</v>
      </c>
      <c r="AD498" s="438">
        <f>StockValueR!AD459</f>
        <v>8.9868955619466145E-2</v>
      </c>
      <c r="AE498" s="438">
        <f>StockValueR!AE459</f>
        <v>8.5978691314645195E-2</v>
      </c>
      <c r="AF498" s="438">
        <f>StockValueR!AF459</f>
        <v>8.2091535929020534E-2</v>
      </c>
      <c r="AG498" s="438">
        <f>StockValueR!AG459</f>
        <v>7.8207634284332778E-2</v>
      </c>
      <c r="AH498" s="438">
        <f>StockValueR!AH459</f>
        <v>7.4327145645559631E-2</v>
      </c>
      <c r="AI498" s="438">
        <f>StockValueR!AI459</f>
        <v>7.0450246026951477E-2</v>
      </c>
      <c r="AJ498" s="438">
        <f>StockValueR!AJ459</f>
        <v>6.657713102281837E-2</v>
      </c>
      <c r="AK498" s="438">
        <f>StockValueR!AK459</f>
        <v>6.2708019323011094E-2</v>
      </c>
      <c r="AL498" s="438">
        <f>StockValueR!AL459</f>
        <v>5.8843157135902067E-2</v>
      </c>
      <c r="AM498" s="438">
        <f>StockValueR!AM459</f>
        <v>3.6452967947910699E-3</v>
      </c>
      <c r="AN498" s="438">
        <f>StockValueR!AN459</f>
        <v>3.6452967947910699E-3</v>
      </c>
      <c r="AO498" s="438">
        <f>StockValueR!AO459</f>
        <v>3.6452967947910699E-3</v>
      </c>
      <c r="AP498" s="438">
        <f>StockValueR!AP459</f>
        <v>3.6452967947910699E-3</v>
      </c>
      <c r="AQ498" s="438">
        <f>StockValueR!AQ459</f>
        <v>3.6452967947910699E-3</v>
      </c>
      <c r="AR498" s="438">
        <f>StockValueR!AR459</f>
        <v>3.6452967947910699E-3</v>
      </c>
      <c r="AS498" s="438">
        <f>StockValueR!AS459</f>
        <v>3.6452967947910699E-3</v>
      </c>
      <c r="AT498" s="438">
        <f>StockValueR!AT459</f>
        <v>3.6452967947910699E-3</v>
      </c>
      <c r="AU498" s="438">
        <f>StockValueR!AU459</f>
        <v>3.6452967947910699E-3</v>
      </c>
      <c r="AV498" s="438">
        <f>StockValueR!AV459</f>
        <v>3.6452967947910699E-3</v>
      </c>
      <c r="AW498" s="438">
        <f>StockValueR!AW459</f>
        <v>3.6452967947910699E-3</v>
      </c>
      <c r="AX498" s="438">
        <f>StockValueR!AX459</f>
        <v>3.6452967947910699E-3</v>
      </c>
      <c r="AY498" s="438">
        <f>StockValueR!AY459</f>
        <v>3.6452967947910699E-3</v>
      </c>
      <c r="AZ498" s="438">
        <f>StockValueR!AZ459</f>
        <v>3.6452967947910699E-3</v>
      </c>
    </row>
    <row r="499" spans="1:52" x14ac:dyDescent="0.25">
      <c r="A499" s="422"/>
      <c r="B499" s="281"/>
      <c r="C499" s="281"/>
      <c r="D499" s="281"/>
      <c r="E499" s="180" t="str">
        <f>StockValueR!E460</f>
        <v>45 MPH</v>
      </c>
      <c r="F499" s="180"/>
      <c r="G499" s="180"/>
      <c r="I499" s="438">
        <f>StockValueR!I460</f>
        <v>0</v>
      </c>
      <c r="J499" s="438">
        <f>StockValueR!J460</f>
        <v>0</v>
      </c>
      <c r="K499" s="438">
        <f>StockValueR!K460</f>
        <v>0.19380213638032601</v>
      </c>
      <c r="L499" s="438">
        <f>StockValueR!L460</f>
        <v>0.18711819205256597</v>
      </c>
      <c r="M499" s="438">
        <f>StockValueR!M460</f>
        <v>0.18066476691624006</v>
      </c>
      <c r="N499" s="438">
        <f>StockValueR!N460</f>
        <v>0.17443391071099093</v>
      </c>
      <c r="O499" s="438">
        <f>StockValueR!O460</f>
        <v>0.16841794736898885</v>
      </c>
      <c r="P499" s="438">
        <f>StockValueR!P460</f>
        <v>0.16260946555844358</v>
      </c>
      <c r="Q499" s="438">
        <f>StockValueR!Q460</f>
        <v>0.15700130955325631</v>
      </c>
      <c r="R499" s="438">
        <f>StockValueR!R460</f>
        <v>0.15158657041756371</v>
      </c>
      <c r="S499" s="438">
        <f>StockValueR!S460</f>
        <v>0.14635857749431375</v>
      </c>
      <c r="T499" s="438">
        <f>StockValueR!T460</f>
        <v>0.14131089018738757</v>
      </c>
      <c r="U499" s="438">
        <f>StockValueR!U460</f>
        <v>0.13643729002714397</v>
      </c>
      <c r="V499" s="438">
        <f>StockValueR!V460</f>
        <v>0.13173177300961095</v>
      </c>
      <c r="W499" s="438">
        <f>StockValueR!W460</f>
        <v>0.12718854219988732</v>
      </c>
      <c r="X499" s="438">
        <f>StockValueR!X460</f>
        <v>0.12280200059064166</v>
      </c>
      <c r="Y499" s="438">
        <f>StockValueR!Y460</f>
        <v>0.11856674420691106</v>
      </c>
      <c r="Z499" s="438">
        <f>StockValueR!Z460</f>
        <v>0.1143341507428957</v>
      </c>
      <c r="AA499" s="438">
        <f>StockValueR!AA460</f>
        <v>0.11010431645463561</v>
      </c>
      <c r="AB499" s="438">
        <f>StockValueR!AB460</f>
        <v>0.10587734493586919</v>
      </c>
      <c r="AC499" s="438">
        <f>StockValueR!AC460</f>
        <v>0.10165334799906003</v>
      </c>
      <c r="AD499" s="438">
        <f>StockValueR!AD460</f>
        <v>9.7432446704579304E-2</v>
      </c>
      <c r="AE499" s="438">
        <f>StockValueR!AE460</f>
        <v>9.3214772570797647E-2</v>
      </c>
      <c r="AF499" s="438">
        <f>StockValueR!AF460</f>
        <v>8.90004690069955E-2</v>
      </c>
      <c r="AG499" s="438">
        <f>StockValueR!AG460</f>
        <v>8.4789693023304191E-2</v>
      </c>
      <c r="AH499" s="438">
        <f>StockValueR!AH460</f>
        <v>8.0582617288654221E-2</v>
      </c>
      <c r="AI499" s="438">
        <f>StockValueR!AI460</f>
        <v>7.6379432630889893E-2</v>
      </c>
      <c r="AJ499" s="438">
        <f>StockValueR!AJ460</f>
        <v>7.2180351105799095E-2</v>
      </c>
      <c r="AK499" s="438">
        <f>StockValueR!AK460</f>
        <v>6.7985609808461925E-2</v>
      </c>
      <c r="AL499" s="438">
        <f>StockValueR!AL460</f>
        <v>6.3795475668475571E-2</v>
      </c>
      <c r="AM499" s="438">
        <f>StockValueR!AM460</f>
        <v>3.80159636263675E-3</v>
      </c>
      <c r="AN499" s="438">
        <f>StockValueR!AN460</f>
        <v>3.80159636263675E-3</v>
      </c>
      <c r="AO499" s="438">
        <f>StockValueR!AO460</f>
        <v>3.80159636263675E-3</v>
      </c>
      <c r="AP499" s="438">
        <f>StockValueR!AP460</f>
        <v>3.80159636263675E-3</v>
      </c>
      <c r="AQ499" s="438">
        <f>StockValueR!AQ460</f>
        <v>3.80159636263675E-3</v>
      </c>
      <c r="AR499" s="438">
        <f>StockValueR!AR460</f>
        <v>3.80159636263675E-3</v>
      </c>
      <c r="AS499" s="438">
        <f>StockValueR!AS460</f>
        <v>3.80159636263675E-3</v>
      </c>
      <c r="AT499" s="438">
        <f>StockValueR!AT460</f>
        <v>3.80159636263675E-3</v>
      </c>
      <c r="AU499" s="438">
        <f>StockValueR!AU460</f>
        <v>3.80159636263675E-3</v>
      </c>
      <c r="AV499" s="438">
        <f>StockValueR!AV460</f>
        <v>3.80159636263675E-3</v>
      </c>
      <c r="AW499" s="438">
        <f>StockValueR!AW460</f>
        <v>3.80159636263675E-3</v>
      </c>
      <c r="AX499" s="438">
        <f>StockValueR!AX460</f>
        <v>3.80159636263675E-3</v>
      </c>
      <c r="AY499" s="438">
        <f>StockValueR!AY460</f>
        <v>3.80159636263675E-3</v>
      </c>
      <c r="AZ499" s="438">
        <f>StockValueR!AZ460</f>
        <v>3.80159636263675E-3</v>
      </c>
    </row>
    <row r="500" spans="1:52" x14ac:dyDescent="0.25">
      <c r="A500" s="422"/>
      <c r="B500" s="281"/>
      <c r="C500" s="281"/>
      <c r="D500" s="281"/>
      <c r="E500" s="180" t="str">
        <f>StockValueR!E461</f>
        <v>46 MPH</v>
      </c>
      <c r="F500" s="180"/>
      <c r="G500" s="180"/>
      <c r="I500" s="438">
        <f>StockValueR!I461</f>
        <v>0</v>
      </c>
      <c r="J500" s="438">
        <f>StockValueR!J461</f>
        <v>0</v>
      </c>
      <c r="K500" s="438">
        <f>StockValueR!K461</f>
        <v>0.18818564907900065</v>
      </c>
      <c r="L500" s="438">
        <f>StockValueR!L461</f>
        <v>0.18169540895461408</v>
      </c>
      <c r="M500" s="438">
        <f>StockValueR!M461</f>
        <v>0.17542900745489606</v>
      </c>
      <c r="N500" s="438">
        <f>StockValueR!N461</f>
        <v>0.16937872472219365</v>
      </c>
      <c r="O500" s="438">
        <f>StockValueR!O461</f>
        <v>0.16353710714513858</v>
      </c>
      <c r="P500" s="438">
        <f>StockValueR!P461</f>
        <v>0.15789695817621321</v>
      </c>
      <c r="Q500" s="438">
        <f>StockValueR!Q461</f>
        <v>0.15245132946600462</v>
      </c>
      <c r="R500" s="438">
        <f>StockValueR!R461</f>
        <v>0.1471935123032253</v>
      </c>
      <c r="S500" s="438">
        <f>StockValueR!S461</f>
        <v>0.14211702934995435</v>
      </c>
      <c r="T500" s="438">
        <f>StockValueR!T461</f>
        <v>0.13721562666191792</v>
      </c>
      <c r="U500" s="438">
        <f>StockValueR!U461</f>
        <v>0.13248326598397819</v>
      </c>
      <c r="V500" s="438">
        <f>StockValueR!V461</f>
        <v>0.12791411731133936</v>
      </c>
      <c r="W500" s="438">
        <f>StockValueR!W461</f>
        <v>0.1235025517073064</v>
      </c>
      <c r="X500" s="438">
        <f>StockValueR!X461</f>
        <v>0.11924313436874842</v>
      </c>
      <c r="Y500" s="438">
        <f>StockValueR!Y461</f>
        <v>0.11513061793072409</v>
      </c>
      <c r="Z500" s="438">
        <f>StockValueR!Z461</f>
        <v>0.11102068723960852</v>
      </c>
      <c r="AA500" s="438">
        <f>StockValueR!AA461</f>
        <v>0.10691343576189136</v>
      </c>
      <c r="AB500" s="438">
        <f>StockValueR!AB461</f>
        <v>0.10280896408911025</v>
      </c>
      <c r="AC500" s="438">
        <f>StockValueR!AC461</f>
        <v>9.8707380793345123E-2</v>
      </c>
      <c r="AD500" s="438">
        <f>StockValueR!AD461</f>
        <v>9.4608803426574226E-2</v>
      </c>
      <c r="AE500" s="438">
        <f>StockValueR!AE461</f>
        <v>9.0513359695697043E-2</v>
      </c>
      <c r="AF500" s="438">
        <f>StockValueR!AF461</f>
        <v>8.6421188853918016E-2</v>
      </c>
      <c r="AG500" s="438">
        <f>StockValueR!AG461</f>
        <v>8.2332443361132726E-2</v>
      </c>
      <c r="AH500" s="438">
        <f>StockValueR!AH461</f>
        <v>7.8247290882235754E-2</v>
      </c>
      <c r="AI500" s="438">
        <f>StockValueR!AI461</f>
        <v>7.4165916714780636E-2</v>
      </c>
      <c r="AJ500" s="438">
        <f>StockValueR!AJ461</f>
        <v>7.0088526769067572E-2</v>
      </c>
      <c r="AK500" s="438">
        <f>StockValueR!AK461</f>
        <v>6.6015351269037223E-2</v>
      </c>
      <c r="AL500" s="438">
        <f>StockValueR!AL461</f>
        <v>6.1946649408527392E-2</v>
      </c>
      <c r="AM500" s="438">
        <f>StockValueR!AM461</f>
        <v>3.691424111214234E-3</v>
      </c>
      <c r="AN500" s="438">
        <f>StockValueR!AN461</f>
        <v>3.691424111214234E-3</v>
      </c>
      <c r="AO500" s="438">
        <f>StockValueR!AO461</f>
        <v>3.691424111214234E-3</v>
      </c>
      <c r="AP500" s="438">
        <f>StockValueR!AP461</f>
        <v>3.691424111214234E-3</v>
      </c>
      <c r="AQ500" s="438">
        <f>StockValueR!AQ461</f>
        <v>3.691424111214234E-3</v>
      </c>
      <c r="AR500" s="438">
        <f>StockValueR!AR461</f>
        <v>3.691424111214234E-3</v>
      </c>
      <c r="AS500" s="438">
        <f>StockValueR!AS461</f>
        <v>3.691424111214234E-3</v>
      </c>
      <c r="AT500" s="438">
        <f>StockValueR!AT461</f>
        <v>3.691424111214234E-3</v>
      </c>
      <c r="AU500" s="438">
        <f>StockValueR!AU461</f>
        <v>3.691424111214234E-3</v>
      </c>
      <c r="AV500" s="438">
        <f>StockValueR!AV461</f>
        <v>3.691424111214234E-3</v>
      </c>
      <c r="AW500" s="438">
        <f>StockValueR!AW461</f>
        <v>3.691424111214234E-3</v>
      </c>
      <c r="AX500" s="438">
        <f>StockValueR!AX461</f>
        <v>3.691424111214234E-3</v>
      </c>
      <c r="AY500" s="438">
        <f>StockValueR!AY461</f>
        <v>3.691424111214234E-3</v>
      </c>
      <c r="AZ500" s="438">
        <f>StockValueR!AZ461</f>
        <v>3.691424111214234E-3</v>
      </c>
    </row>
    <row r="501" spans="1:52" x14ac:dyDescent="0.25">
      <c r="A501" s="422"/>
      <c r="B501" s="281"/>
      <c r="C501" s="281"/>
      <c r="D501" s="281"/>
      <c r="E501" s="180" t="str">
        <f>StockValueR!E462</f>
        <v>47 MPH</v>
      </c>
      <c r="F501" s="180"/>
      <c r="G501" s="180"/>
      <c r="I501" s="438">
        <f>StockValueR!I462</f>
        <v>0</v>
      </c>
      <c r="J501" s="438">
        <f>StockValueR!J462</f>
        <v>0</v>
      </c>
      <c r="K501" s="438">
        <f>StockValueR!K462</f>
        <v>0.18273193051797465</v>
      </c>
      <c r="L501" s="438">
        <f>StockValueR!L462</f>
        <v>0.17642978094781001</v>
      </c>
      <c r="M501" s="438">
        <f>StockValueR!M462</f>
        <v>0.17034498304186818</v>
      </c>
      <c r="N501" s="438">
        <f>StockValueR!N462</f>
        <v>0.16447004066800971</v>
      </c>
      <c r="O501" s="438">
        <f>StockValueR!O462</f>
        <v>0.15879771622442324</v>
      </c>
      <c r="P501" s="438">
        <f>StockValueR!P462</f>
        <v>0.15332102172330303</v>
      </c>
      <c r="Q501" s="438">
        <f>StockValueR!Q462</f>
        <v>0.1480332101820373</v>
      </c>
      <c r="R501" s="438">
        <f>StockValueR!R462</f>
        <v>0.14292776731130133</v>
      </c>
      <c r="S501" s="438">
        <f>StockValueR!S462</f>
        <v>0.13799840348981582</v>
      </c>
      <c r="T501" s="438">
        <f>StockValueR!T462</f>
        <v>0.13323904601588382</v>
      </c>
      <c r="U501" s="438">
        <f>StockValueR!U462</f>
        <v>0.12864383162616033</v>
      </c>
      <c r="V501" s="438">
        <f>StockValueR!V462</f>
        <v>0.12420709927243857</v>
      </c>
      <c r="W501" s="438">
        <f>StockValueR!W462</f>
        <v>0.1199233831475537</v>
      </c>
      <c r="X501" s="438">
        <f>StockValueR!X462</f>
        <v>0.11578740595181287</v>
      </c>
      <c r="Y501" s="438">
        <f>StockValueR!Y462</f>
        <v>0.11179407239165594</v>
      </c>
      <c r="Z501" s="438">
        <f>StockValueR!Z462</f>
        <v>0.10780324964210959</v>
      </c>
      <c r="AA501" s="438">
        <f>StockValueR!AA462</f>
        <v>0.10381502846095571</v>
      </c>
      <c r="AB501" s="438">
        <f>StockValueR!AB462</f>
        <v>9.9829506524536565E-2</v>
      </c>
      <c r="AC501" s="438">
        <f>StockValueR!AC462</f>
        <v>9.5846789258456397E-2</v>
      </c>
      <c r="AD501" s="438">
        <f>StockValueR!AD462</f>
        <v>9.186699080797564E-2</v>
      </c>
      <c r="AE501" s="438">
        <f>StockValueR!AE462</f>
        <v>8.7890235178981008E-2</v>
      </c>
      <c r="AF501" s="438">
        <f>StockValueR!AF462</f>
        <v>8.3916657589046234E-2</v>
      </c>
      <c r="AG501" s="438">
        <f>StockValueR!AG462</f>
        <v>7.9946406079699356E-2</v>
      </c>
      <c r="AH501" s="438">
        <f>StockValueR!AH462</f>
        <v>7.597964345681861E-2</v>
      </c>
      <c r="AI501" s="438">
        <f>StockValueR!AI462</f>
        <v>7.2016549647937467E-2</v>
      </c>
      <c r="AJ501" s="438">
        <f>StockValueR!AJ462</f>
        <v>6.805732459596793E-2</v>
      </c>
      <c r="AK501" s="438">
        <f>StockValueR!AK462</f>
        <v>6.4102191852840398E-2</v>
      </c>
      <c r="AL501" s="438">
        <f>StockValueR!AL462</f>
        <v>6.0151403100819671E-2</v>
      </c>
      <c r="AM501" s="438">
        <f>StockValueR!AM462</f>
        <v>3.5844447092753719E-3</v>
      </c>
      <c r="AN501" s="438">
        <f>StockValueR!AN462</f>
        <v>3.5844447092753719E-3</v>
      </c>
      <c r="AO501" s="438">
        <f>StockValueR!AO462</f>
        <v>3.5844447092753719E-3</v>
      </c>
      <c r="AP501" s="438">
        <f>StockValueR!AP462</f>
        <v>3.5844447092753719E-3</v>
      </c>
      <c r="AQ501" s="438">
        <f>StockValueR!AQ462</f>
        <v>3.5844447092753719E-3</v>
      </c>
      <c r="AR501" s="438">
        <f>StockValueR!AR462</f>
        <v>3.5844447092753719E-3</v>
      </c>
      <c r="AS501" s="438">
        <f>StockValueR!AS462</f>
        <v>3.5844447092753719E-3</v>
      </c>
      <c r="AT501" s="438">
        <f>StockValueR!AT462</f>
        <v>3.5844447092753719E-3</v>
      </c>
      <c r="AU501" s="438">
        <f>StockValueR!AU462</f>
        <v>3.5844447092753719E-3</v>
      </c>
      <c r="AV501" s="438">
        <f>StockValueR!AV462</f>
        <v>3.5844447092753719E-3</v>
      </c>
      <c r="AW501" s="438">
        <f>StockValueR!AW462</f>
        <v>3.5844447092753719E-3</v>
      </c>
      <c r="AX501" s="438">
        <f>StockValueR!AX462</f>
        <v>3.5844447092753719E-3</v>
      </c>
      <c r="AY501" s="438">
        <f>StockValueR!AY462</f>
        <v>3.5844447092753719E-3</v>
      </c>
      <c r="AZ501" s="438">
        <f>StockValueR!AZ462</f>
        <v>3.5844447092753719E-3</v>
      </c>
    </row>
    <row r="502" spans="1:52" x14ac:dyDescent="0.25">
      <c r="A502" s="422"/>
      <c r="B502" s="281"/>
      <c r="C502" s="281"/>
      <c r="D502" s="281"/>
      <c r="E502" s="180" t="str">
        <f>StockValueR!E463</f>
        <v>48 MPH</v>
      </c>
      <c r="F502" s="180"/>
      <c r="G502" s="180"/>
      <c r="I502" s="438">
        <f>StockValueR!I463</f>
        <v>0</v>
      </c>
      <c r="J502" s="438">
        <f>StockValueR!J463</f>
        <v>0</v>
      </c>
      <c r="K502" s="438">
        <f>StockValueR!K463</f>
        <v>0.17743626357400044</v>
      </c>
      <c r="L502" s="438">
        <f>StockValueR!L463</f>
        <v>0.17131675359539542</v>
      </c>
      <c r="M502" s="438">
        <f>StockValueR!M463</f>
        <v>0.16540829631607487</v>
      </c>
      <c r="N502" s="438">
        <f>StockValueR!N463</f>
        <v>0.15970361284573048</v>
      </c>
      <c r="O502" s="438">
        <f>StockValueR!O463</f>
        <v>0.15419567533203768</v>
      </c>
      <c r="P502" s="438">
        <f>StockValueR!P463</f>
        <v>0.14887769830273326</v>
      </c>
      <c r="Q502" s="438">
        <f>StockValueR!Q463</f>
        <v>0.14374313030629118</v>
      </c>
      <c r="R502" s="438">
        <f>StockValueR!R463</f>
        <v>0.13878564584089939</v>
      </c>
      <c r="S502" s="438">
        <f>StockValueR!S463</f>
        <v>0.13399913756179374</v>
      </c>
      <c r="T502" s="438">
        <f>StockValueR!T463</f>
        <v>0.12937770875734941</v>
      </c>
      <c r="U502" s="438">
        <f>StockValueR!U463</f>
        <v>0.12491566608466058</v>
      </c>
      <c r="V502" s="438">
        <f>StockValueR!V463</f>
        <v>0.12060751255565907</v>
      </c>
      <c r="W502" s="438">
        <f>StockValueR!W463</f>
        <v>0.11644794076513119</v>
      </c>
      <c r="X502" s="438">
        <f>StockValueR!X463</f>
        <v>0.11243182635229006</v>
      </c>
      <c r="Y502" s="438">
        <f>StockValueR!Y463</f>
        <v>0.10855422168784851</v>
      </c>
      <c r="Z502" s="438">
        <f>StockValueR!Z463</f>
        <v>0.1046790550694125</v>
      </c>
      <c r="AA502" s="438">
        <f>StockValueR!AA463</f>
        <v>0.10080641462455592</v>
      </c>
      <c r="AB502" s="438">
        <f>StockValueR!AB463</f>
        <v>9.6936395198909522E-2</v>
      </c>
      <c r="AC502" s="438">
        <f>StockValueR!AC463</f>
        <v>9.306909916278841E-2</v>
      </c>
      <c r="AD502" s="438">
        <f>StockValueR!AD463</f>
        <v>8.9204637353463623E-2</v>
      </c>
      <c r="AE502" s="438">
        <f>StockValueR!AE463</f>
        <v>8.5343130183066426E-2</v>
      </c>
      <c r="AF502" s="438">
        <f>StockValueR!AF463</f>
        <v>8.1484708950494519E-2</v>
      </c>
      <c r="AG502" s="438">
        <f>StockValueR!AG463</f>
        <v>7.7629517406955006E-2</v>
      </c>
      <c r="AH502" s="438">
        <f>StockValueR!AH463</f>
        <v>7.3777713640126599E-2</v>
      </c>
      <c r="AI502" s="438">
        <f>StockValueR!AI463</f>
        <v>6.9929472363148726E-2</v>
      </c>
      <c r="AJ502" s="438">
        <f>StockValueR!AJ463</f>
        <v>6.608498772448318E-2</v>
      </c>
      <c r="AK502" s="438">
        <f>StockValueR!AK463</f>
        <v>6.2244476797408486E-2</v>
      </c>
      <c r="AL502" s="438">
        <f>StockValueR!AL463</f>
        <v>5.8408183970305727E-2</v>
      </c>
      <c r="AM502" s="438">
        <f>StockValueR!AM463</f>
        <v>3.4805656263717649E-3</v>
      </c>
      <c r="AN502" s="438">
        <f>StockValueR!AN463</f>
        <v>3.4805656263717649E-3</v>
      </c>
      <c r="AO502" s="438">
        <f>StockValueR!AO463</f>
        <v>3.4805656263717649E-3</v>
      </c>
      <c r="AP502" s="438">
        <f>StockValueR!AP463</f>
        <v>3.4805656263717649E-3</v>
      </c>
      <c r="AQ502" s="438">
        <f>StockValueR!AQ463</f>
        <v>3.4805656263717649E-3</v>
      </c>
      <c r="AR502" s="438">
        <f>StockValueR!AR463</f>
        <v>3.4805656263717649E-3</v>
      </c>
      <c r="AS502" s="438">
        <f>StockValueR!AS463</f>
        <v>3.4805656263717649E-3</v>
      </c>
      <c r="AT502" s="438">
        <f>StockValueR!AT463</f>
        <v>3.4805656263717649E-3</v>
      </c>
      <c r="AU502" s="438">
        <f>StockValueR!AU463</f>
        <v>3.4805656263717649E-3</v>
      </c>
      <c r="AV502" s="438">
        <f>StockValueR!AV463</f>
        <v>3.4805656263717649E-3</v>
      </c>
      <c r="AW502" s="438">
        <f>StockValueR!AW463</f>
        <v>3.4805656263717649E-3</v>
      </c>
      <c r="AX502" s="438">
        <f>StockValueR!AX463</f>
        <v>3.4805656263717649E-3</v>
      </c>
      <c r="AY502" s="438">
        <f>StockValueR!AY463</f>
        <v>3.4805656263717649E-3</v>
      </c>
      <c r="AZ502" s="438">
        <f>StockValueR!AZ463</f>
        <v>3.4805656263717649E-3</v>
      </c>
    </row>
    <row r="503" spans="1:52" x14ac:dyDescent="0.25">
      <c r="A503" s="422"/>
      <c r="B503" s="281"/>
      <c r="C503" s="281"/>
      <c r="D503" s="281"/>
      <c r="E503" s="180" t="str">
        <f>StockValueR!E464</f>
        <v>49 MPH</v>
      </c>
      <c r="F503" s="180"/>
      <c r="G503" s="180"/>
      <c r="I503" s="438">
        <f>StockValueR!I464</f>
        <v>0</v>
      </c>
      <c r="J503" s="438">
        <f>StockValueR!J464</f>
        <v>0</v>
      </c>
      <c r="K503" s="438">
        <f>StockValueR!K464</f>
        <v>0.17229406782852999</v>
      </c>
      <c r="L503" s="438">
        <f>StockValueR!L464</f>
        <v>0.16635190445057194</v>
      </c>
      <c r="M503" s="438">
        <f>StockValueR!M464</f>
        <v>0.1606146773542593</v>
      </c>
      <c r="N503" s="438">
        <f>StockValueR!N464</f>
        <v>0.15507531859533291</v>
      </c>
      <c r="O503" s="438">
        <f>StockValueR!O464</f>
        <v>0.14972700399230524</v>
      </c>
      <c r="P503" s="438">
        <f>StockValueR!P464</f>
        <v>0.14456314471944914</v>
      </c>
      <c r="Q503" s="438">
        <f>StockValueR!Q464</f>
        <v>0.13957737918973126</v>
      </c>
      <c r="R503" s="438">
        <f>StockValueR!R464</f>
        <v>0.13476356521769126</v>
      </c>
      <c r="S503" s="438">
        <f>StockValueR!S464</f>
        <v>0.13011577245261136</v>
      </c>
      <c r="T503" s="438">
        <f>StockValueR!T464</f>
        <v>0.12562827507265453</v>
      </c>
      <c r="U503" s="438">
        <f>StockValueR!U464</f>
        <v>0.12129554473097091</v>
      </c>
      <c r="V503" s="438">
        <f>StockValueR!V464</f>
        <v>0.11711224374508231</v>
      </c>
      <c r="W503" s="438">
        <f>StockValueR!W464</f>
        <v>0.11307321852115472</v>
      </c>
      <c r="X503" s="438">
        <f>StockValueR!X464</f>
        <v>0.10917349320505773</v>
      </c>
      <c r="Y503" s="438">
        <f>StockValueR!Y464</f>
        <v>0.1054082635523893</v>
      </c>
      <c r="Z503" s="438">
        <f>StockValueR!Z464</f>
        <v>0.1016454012898777</v>
      </c>
      <c r="AA503" s="438">
        <f>StockValueR!AA464</f>
        <v>9.7884991991113612E-2</v>
      </c>
      <c r="AB503" s="438">
        <f>StockValueR!AB464</f>
        <v>9.4127127753051779E-2</v>
      </c>
      <c r="AC503" s="438">
        <f>StockValueR!AC464</f>
        <v>9.0371907979262034E-2</v>
      </c>
      <c r="AD503" s="438">
        <f>StockValueR!AD464</f>
        <v>8.6619440294893296E-2</v>
      </c>
      <c r="AE503" s="438">
        <f>StockValueR!AE464</f>
        <v>8.2869841622470297E-2</v>
      </c>
      <c r="AF503" s="438">
        <f>StockValueR!AF464</f>
        <v>7.9123239455779981E-2</v>
      </c>
      <c r="AG503" s="438">
        <f>StockValueR!AG464</f>
        <v>7.5379773380044271E-2</v>
      </c>
      <c r="AH503" s="438">
        <f>StockValueR!AH464</f>
        <v>7.1639596901478225E-2</v>
      </c>
      <c r="AI503" s="438">
        <f>StockValueR!AI464</f>
        <v>6.79028796699431E-2</v>
      </c>
      <c r="AJ503" s="438">
        <f>StockValueR!AJ464</f>
        <v>6.4169810207376707E-2</v>
      </c>
      <c r="AK503" s="438">
        <f>StockValueR!AK464</f>
        <v>6.0440599296160386E-2</v>
      </c>
      <c r="AL503" s="438">
        <f>StockValueR!AL464</f>
        <v>5.6715484242172078E-2</v>
      </c>
      <c r="AM503" s="438">
        <f>StockValueR!AM464</f>
        <v>3.3796970136358165E-3</v>
      </c>
      <c r="AN503" s="438">
        <f>StockValueR!AN464</f>
        <v>3.3796970136358165E-3</v>
      </c>
      <c r="AO503" s="438">
        <f>StockValueR!AO464</f>
        <v>3.3796970136358165E-3</v>
      </c>
      <c r="AP503" s="438">
        <f>StockValueR!AP464</f>
        <v>3.3796970136358165E-3</v>
      </c>
      <c r="AQ503" s="438">
        <f>StockValueR!AQ464</f>
        <v>3.3796970136358165E-3</v>
      </c>
      <c r="AR503" s="438">
        <f>StockValueR!AR464</f>
        <v>3.3796970136358165E-3</v>
      </c>
      <c r="AS503" s="438">
        <f>StockValueR!AS464</f>
        <v>3.3796970136358165E-3</v>
      </c>
      <c r="AT503" s="438">
        <f>StockValueR!AT464</f>
        <v>3.3796970136358165E-3</v>
      </c>
      <c r="AU503" s="438">
        <f>StockValueR!AU464</f>
        <v>3.3796970136358165E-3</v>
      </c>
      <c r="AV503" s="438">
        <f>StockValueR!AV464</f>
        <v>3.3796970136358165E-3</v>
      </c>
      <c r="AW503" s="438">
        <f>StockValueR!AW464</f>
        <v>3.3796970136358165E-3</v>
      </c>
      <c r="AX503" s="438">
        <f>StockValueR!AX464</f>
        <v>3.3796970136358165E-3</v>
      </c>
      <c r="AY503" s="438">
        <f>StockValueR!AY464</f>
        <v>3.3796970136358165E-3</v>
      </c>
      <c r="AZ503" s="438">
        <f>StockValueR!AZ464</f>
        <v>3.3796970136358165E-3</v>
      </c>
    </row>
    <row r="504" spans="1:52" x14ac:dyDescent="0.25">
      <c r="A504" s="422"/>
      <c r="B504" s="281"/>
      <c r="C504" s="281"/>
      <c r="D504" s="281"/>
      <c r="E504" s="180" t="str">
        <f>StockValueR!E465</f>
        <v>50 MPH</v>
      </c>
      <c r="F504" s="180"/>
      <c r="G504" s="180"/>
      <c r="I504" s="438">
        <f>StockValueR!I465</f>
        <v>0</v>
      </c>
      <c r="J504" s="438">
        <f>StockValueR!J465</f>
        <v>0</v>
      </c>
      <c r="K504" s="438">
        <f>StockValueR!K465</f>
        <v>0.19328888695819299</v>
      </c>
      <c r="L504" s="438">
        <f>StockValueR!L465</f>
        <v>0.1866226438313994</v>
      </c>
      <c r="M504" s="438">
        <f>StockValueR!M465</f>
        <v>0.18018630940822999</v>
      </c>
      <c r="N504" s="438">
        <f>StockValueR!N465</f>
        <v>0.17397195448313427</v>
      </c>
      <c r="O504" s="438">
        <f>StockValueR!O465</f>
        <v>0.16797192331694061</v>
      </c>
      <c r="P504" s="438">
        <f>StockValueR!P465</f>
        <v>0.16217882420541202</v>
      </c>
      <c r="Q504" s="438">
        <f>StockValueR!Q465</f>
        <v>0.15658552037307821</v>
      </c>
      <c r="R504" s="438">
        <f>StockValueR!R465</f>
        <v>0.15118512118112568</v>
      </c>
      <c r="S504" s="438">
        <f>StockValueR!S465</f>
        <v>0.14597097363851438</v>
      </c>
      <c r="T504" s="438">
        <f>StockValueR!T465</f>
        <v>0.14093665420586338</v>
      </c>
      <c r="U504" s="438">
        <f>StockValueR!U465</f>
        <v>0.13607596088200802</v>
      </c>
      <c r="V504" s="438">
        <f>StockValueR!V465</f>
        <v>0.13138290556347995</v>
      </c>
      <c r="W504" s="438">
        <f>StockValueR!W465</f>
        <v>0.12685170666749709</v>
      </c>
      <c r="X504" s="438">
        <f>StockValueR!X465</f>
        <v>0.12247678200937569</v>
      </c>
      <c r="Y504" s="438">
        <f>StockValueR!Y465</f>
        <v>0.11825274192558964</v>
      </c>
      <c r="Z504" s="438">
        <f>StockValueR!Z465</f>
        <v>0.11403135770926423</v>
      </c>
      <c r="AA504" s="438">
        <f>StockValueR!AA465</f>
        <v>0.10981272536152305</v>
      </c>
      <c r="AB504" s="438">
        <f>StockValueR!AB465</f>
        <v>0.10559694820175544</v>
      </c>
      <c r="AC504" s="438">
        <f>StockValueR!AC465</f>
        <v>0.10138413774631022</v>
      </c>
      <c r="AD504" s="438">
        <f>StockValueR!AD465</f>
        <v>9.7174414734952336E-2</v>
      </c>
      <c r="AE504" s="438">
        <f>StockValueR!AE465</f>
        <v>9.2967910337750148E-2</v>
      </c>
      <c r="AF504" s="438">
        <f>StockValueR!AF465</f>
        <v>8.8764767584190926E-2</v>
      </c>
      <c r="AG504" s="438">
        <f>StockValueR!AG465</f>
        <v>8.456514306859346E-2</v>
      </c>
      <c r="AH504" s="438">
        <f>StockValueR!AH465</f>
        <v>8.0369209002606232E-2</v>
      </c>
      <c r="AI504" s="438">
        <f>StockValueR!AI465</f>
        <v>7.6177155708700983E-2</v>
      </c>
      <c r="AJ504" s="438">
        <f>StockValueR!AJ465</f>
        <v>7.1989194681074745E-2</v>
      </c>
      <c r="AK504" s="438">
        <f>StockValueR!AK465</f>
        <v>6.7805562386904758E-2</v>
      </c>
      <c r="AL504" s="438">
        <f>StockValueR!AL465</f>
        <v>6.3626525048874116E-2</v>
      </c>
      <c r="AM504" s="438">
        <f>StockValueR!AM465</f>
        <v>3.5579157120843E-3</v>
      </c>
      <c r="AN504" s="438">
        <f>StockValueR!AN465</f>
        <v>3.5579157120843E-3</v>
      </c>
      <c r="AO504" s="438">
        <f>StockValueR!AO465</f>
        <v>3.5579157120843E-3</v>
      </c>
      <c r="AP504" s="438">
        <f>StockValueR!AP465</f>
        <v>3.5579157120843E-3</v>
      </c>
      <c r="AQ504" s="438">
        <f>StockValueR!AQ465</f>
        <v>3.5579157120843E-3</v>
      </c>
      <c r="AR504" s="438">
        <f>StockValueR!AR465</f>
        <v>3.5579157120843E-3</v>
      </c>
      <c r="AS504" s="438">
        <f>StockValueR!AS465</f>
        <v>3.5579157120843E-3</v>
      </c>
      <c r="AT504" s="438">
        <f>StockValueR!AT465</f>
        <v>3.5579157120843E-3</v>
      </c>
      <c r="AU504" s="438">
        <f>StockValueR!AU465</f>
        <v>3.5579157120843E-3</v>
      </c>
      <c r="AV504" s="438">
        <f>StockValueR!AV465</f>
        <v>3.5579157120843E-3</v>
      </c>
      <c r="AW504" s="438">
        <f>StockValueR!AW465</f>
        <v>3.5579157120843E-3</v>
      </c>
      <c r="AX504" s="438">
        <f>StockValueR!AX465</f>
        <v>3.5579157120843E-3</v>
      </c>
      <c r="AY504" s="438">
        <f>StockValueR!AY465</f>
        <v>3.5579157120843E-3</v>
      </c>
      <c r="AZ504" s="438">
        <f>StockValueR!AZ465</f>
        <v>3.5579157120843E-3</v>
      </c>
    </row>
    <row r="505" spans="1:52" x14ac:dyDescent="0.25">
      <c r="A505" s="422"/>
      <c r="B505" s="281"/>
      <c r="C505" s="281"/>
      <c r="D505" s="281"/>
      <c r="E505" s="180" t="str">
        <f>StockValueR!E466</f>
        <v>51 MPH</v>
      </c>
      <c r="F505" s="180"/>
      <c r="G505" s="180"/>
      <c r="I505" s="438">
        <f>StockValueR!I466</f>
        <v>0</v>
      </c>
      <c r="J505" s="438">
        <f>StockValueR!J466</f>
        <v>0</v>
      </c>
      <c r="K505" s="438">
        <f>StockValueR!K466</f>
        <v>0.18768727389363127</v>
      </c>
      <c r="L505" s="438">
        <f>StockValueR!L466</f>
        <v>0.18121422198014664</v>
      </c>
      <c r="M505" s="438">
        <f>StockValueR!M466</f>
        <v>0.17496441589577674</v>
      </c>
      <c r="N505" s="438">
        <f>StockValueR!N466</f>
        <v>0.1689301562274961</v>
      </c>
      <c r="O505" s="438">
        <f>StockValueR!O466</f>
        <v>0.16310400910345949</v>
      </c>
      <c r="P505" s="438">
        <f>StockValueR!P466</f>
        <v>0.15747879703488571</v>
      </c>
      <c r="Q505" s="438">
        <f>StockValueR!Q466</f>
        <v>0.15204759007379129</v>
      </c>
      <c r="R505" s="438">
        <f>StockValueR!R466</f>
        <v>0.14680369727568038</v>
      </c>
      <c r="S505" s="438">
        <f>StockValueR!S466</f>
        <v>0.14174065845667388</v>
      </c>
      <c r="T505" s="438">
        <f>StockValueR!T466</f>
        <v>0.13685223623492263</v>
      </c>
      <c r="U505" s="438">
        <f>StockValueR!U466</f>
        <v>0.13213240834650031</v>
      </c>
      <c r="V505" s="438">
        <f>StockValueR!V466</f>
        <v>0.12757536022630986</v>
      </c>
      <c r="W505" s="438">
        <f>StockValueR!W466</f>
        <v>0.12317547784486285</v>
      </c>
      <c r="X505" s="438">
        <f>StockValueR!X466</f>
        <v>0.11892734079210805</v>
      </c>
      <c r="Y505" s="438">
        <f>StockValueR!Y466</f>
        <v>0.11482571559978799</v>
      </c>
      <c r="Z505" s="438">
        <f>StockValueR!Z466</f>
        <v>0.11072666930650012</v>
      </c>
      <c r="AA505" s="438">
        <f>StockValueR!AA466</f>
        <v>0.10663029513120524</v>
      </c>
      <c r="AB505" s="438">
        <f>StockValueR!AB466</f>
        <v>0.10253669339904276</v>
      </c>
      <c r="AC505" s="438">
        <f>StockValueR!AC466</f>
        <v>9.8445972394559336E-2</v>
      </c>
      <c r="AD505" s="438">
        <f>StockValueR!AD466</f>
        <v>9.4358249358418383E-2</v>
      </c>
      <c r="AE505" s="438">
        <f>StockValueR!AE466</f>
        <v>9.0273651659311061E-2</v>
      </c>
      <c r="AF505" s="438">
        <f>StockValueR!AF466</f>
        <v>8.6192318181655264E-2</v>
      </c>
      <c r="AG505" s="438">
        <f>StockValueR!AG466</f>
        <v>8.2114400981584484E-2</v>
      </c>
      <c r="AH505" s="438">
        <f>StockValueR!AH466</f>
        <v>7.8040067279963557E-2</v>
      </c>
      <c r="AI505" s="438">
        <f>StockValueR!AI466</f>
        <v>7.3969501883619421E-2</v>
      </c>
      <c r="AJ505" s="438">
        <f>StockValueR!AJ466</f>
        <v>6.9902910157536635E-2</v>
      </c>
      <c r="AK505" s="438">
        <f>StockValueR!AK466</f>
        <v>6.5840521715949923E-2</v>
      </c>
      <c r="AL505" s="438">
        <f>StockValueR!AL466</f>
        <v>6.1782595066269756E-2</v>
      </c>
      <c r="AM505" s="438">
        <f>StockValueR!AM466</f>
        <v>3.4548054533981316E-3</v>
      </c>
      <c r="AN505" s="438">
        <f>StockValueR!AN466</f>
        <v>3.4548054533981316E-3</v>
      </c>
      <c r="AO505" s="438">
        <f>StockValueR!AO466</f>
        <v>3.4548054533981316E-3</v>
      </c>
      <c r="AP505" s="438">
        <f>StockValueR!AP466</f>
        <v>3.4548054533981316E-3</v>
      </c>
      <c r="AQ505" s="438">
        <f>StockValueR!AQ466</f>
        <v>3.4548054533981316E-3</v>
      </c>
      <c r="AR505" s="438">
        <f>StockValueR!AR466</f>
        <v>3.4548054533981316E-3</v>
      </c>
      <c r="AS505" s="438">
        <f>StockValueR!AS466</f>
        <v>3.4548054533981316E-3</v>
      </c>
      <c r="AT505" s="438">
        <f>StockValueR!AT466</f>
        <v>3.4548054533981316E-3</v>
      </c>
      <c r="AU505" s="438">
        <f>StockValueR!AU466</f>
        <v>3.4548054533981316E-3</v>
      </c>
      <c r="AV505" s="438">
        <f>StockValueR!AV466</f>
        <v>3.4548054533981316E-3</v>
      </c>
      <c r="AW505" s="438">
        <f>StockValueR!AW466</f>
        <v>3.4548054533981316E-3</v>
      </c>
      <c r="AX505" s="438">
        <f>StockValueR!AX466</f>
        <v>3.4548054533981316E-3</v>
      </c>
      <c r="AY505" s="438">
        <f>StockValueR!AY466</f>
        <v>3.4548054533981316E-3</v>
      </c>
      <c r="AZ505" s="438">
        <f>StockValueR!AZ466</f>
        <v>3.4548054533981316E-3</v>
      </c>
    </row>
    <row r="506" spans="1:52" x14ac:dyDescent="0.25">
      <c r="A506" s="422"/>
      <c r="B506" s="281"/>
      <c r="C506" s="281"/>
      <c r="D506" s="281"/>
      <c r="E506" s="180" t="str">
        <f>StockValueR!E467</f>
        <v>52 MPH</v>
      </c>
      <c r="F506" s="180"/>
      <c r="G506" s="180"/>
      <c r="I506" s="438">
        <f>StockValueR!I467</f>
        <v>0</v>
      </c>
      <c r="J506" s="438">
        <f>StockValueR!J467</f>
        <v>0</v>
      </c>
      <c r="K506" s="438">
        <f>StockValueR!K467</f>
        <v>0.18224799850620593</v>
      </c>
      <c r="L506" s="438">
        <f>StockValueR!L467</f>
        <v>0.17596253902359915</v>
      </c>
      <c r="M506" s="438">
        <f>StockValueR!M467</f>
        <v>0.16989385558918665</v>
      </c>
      <c r="N506" s="438">
        <f>StockValueR!N467</f>
        <v>0.16403447192296045</v>
      </c>
      <c r="O506" s="438">
        <f>StockValueR!O467</f>
        <v>0.15837716959057044</v>
      </c>
      <c r="P506" s="438">
        <f>StockValueR!P467</f>
        <v>0.1529149791106153</v>
      </c>
      <c r="Q506" s="438">
        <f>StockValueR!Q467</f>
        <v>0.14764117136862956</v>
      </c>
      <c r="R506" s="438">
        <f>StockValueR!R467</f>
        <v>0.14254924932718926</v>
      </c>
      <c r="S506" s="438">
        <f>StockValueR!S467</f>
        <v>0.13763294002192386</v>
      </c>
      <c r="T506" s="438">
        <f>StockValueR!T467</f>
        <v>0.13288618683357326</v>
      </c>
      <c r="U506" s="438">
        <f>StockValueR!U467</f>
        <v>0.12830314202657034</v>
      </c>
      <c r="V506" s="438">
        <f>StockValueR!V467</f>
        <v>0.1238781595449565</v>
      </c>
      <c r="W506" s="438">
        <f>StockValueR!W467</f>
        <v>0.1196057880567549</v>
      </c>
      <c r="X506" s="438">
        <f>StockValueR!X467</f>
        <v>0.11548076423823329</v>
      </c>
      <c r="Y506" s="438">
        <f>StockValueR!Y467</f>
        <v>0.11149800628978228</v>
      </c>
      <c r="Z506" s="438">
        <f>StockValueR!Z467</f>
        <v>0.10751775250252033</v>
      </c>
      <c r="AA506" s="438">
        <f>StockValueR!AA467</f>
        <v>0.103540093393874</v>
      </c>
      <c r="AB506" s="438">
        <f>StockValueR!AB467</f>
        <v>9.9565126381507649E-2</v>
      </c>
      <c r="AC506" s="438">
        <f>StockValueR!AC467</f>
        <v>9.5592956611825167E-2</v>
      </c>
      <c r="AD506" s="438">
        <f>StockValueR!AD467</f>
        <v>9.1623697927794165E-2</v>
      </c>
      <c r="AE506" s="438">
        <f>StockValueR!AE467</f>
        <v>8.7657474006894526E-2</v>
      </c>
      <c r="AF506" s="438">
        <f>StockValueR!AF467</f>
        <v>8.3694419708601045E-2</v>
      </c>
      <c r="AG506" s="438">
        <f>StockValueR!AG467</f>
        <v>7.9734682682380917E-2</v>
      </c>
      <c r="AH506" s="438">
        <f>StockValueR!AH467</f>
        <v>7.5778425302950814E-2</v>
      </c>
      <c r="AI506" s="438">
        <f>StockValueR!AI467</f>
        <v>7.1825827021339189E-2</v>
      </c>
      <c r="AJ506" s="438">
        <f>StockValueR!AJ467</f>
        <v>6.7877087250945864E-2</v>
      </c>
      <c r="AK506" s="438">
        <f>StockValueR!AK467</f>
        <v>6.3932428951664955E-2</v>
      </c>
      <c r="AL506" s="438">
        <f>StockValueR!AL467</f>
        <v>5.9992103139226906E-2</v>
      </c>
      <c r="AM506" s="438">
        <f>StockValueR!AM467</f>
        <v>3.3546833839515843E-3</v>
      </c>
      <c r="AN506" s="438">
        <f>StockValueR!AN467</f>
        <v>3.3546833839515843E-3</v>
      </c>
      <c r="AO506" s="438">
        <f>StockValueR!AO467</f>
        <v>3.3546833839515843E-3</v>
      </c>
      <c r="AP506" s="438">
        <f>StockValueR!AP467</f>
        <v>3.3546833839515843E-3</v>
      </c>
      <c r="AQ506" s="438">
        <f>StockValueR!AQ467</f>
        <v>3.3546833839515843E-3</v>
      </c>
      <c r="AR506" s="438">
        <f>StockValueR!AR467</f>
        <v>3.3546833839515843E-3</v>
      </c>
      <c r="AS506" s="438">
        <f>StockValueR!AS467</f>
        <v>3.3546833839515843E-3</v>
      </c>
      <c r="AT506" s="438">
        <f>StockValueR!AT467</f>
        <v>3.3546833839515843E-3</v>
      </c>
      <c r="AU506" s="438">
        <f>StockValueR!AU467</f>
        <v>3.3546833839515843E-3</v>
      </c>
      <c r="AV506" s="438">
        <f>StockValueR!AV467</f>
        <v>3.3546833839515843E-3</v>
      </c>
      <c r="AW506" s="438">
        <f>StockValueR!AW467</f>
        <v>3.3546833839515843E-3</v>
      </c>
      <c r="AX506" s="438">
        <f>StockValueR!AX467</f>
        <v>3.3546833839515843E-3</v>
      </c>
      <c r="AY506" s="438">
        <f>StockValueR!AY467</f>
        <v>3.3546833839515843E-3</v>
      </c>
      <c r="AZ506" s="438">
        <f>StockValueR!AZ467</f>
        <v>3.3546833839515843E-3</v>
      </c>
    </row>
    <row r="507" spans="1:52" x14ac:dyDescent="0.25">
      <c r="A507" s="422"/>
      <c r="B507" s="281"/>
      <c r="C507" s="281"/>
      <c r="D507" s="281"/>
      <c r="E507" s="180" t="str">
        <f>StockValueR!E468</f>
        <v>53 MPH</v>
      </c>
      <c r="F507" s="180"/>
      <c r="G507" s="180"/>
      <c r="I507" s="438">
        <f>StockValueR!I468</f>
        <v>0</v>
      </c>
      <c r="J507" s="438">
        <f>StockValueR!J468</f>
        <v>0</v>
      </c>
      <c r="K507" s="438">
        <f>StockValueR!K468</f>
        <v>0.17696635616510539</v>
      </c>
      <c r="L507" s="438">
        <f>StockValueR!L468</f>
        <v>0.17086305258658926</v>
      </c>
      <c r="M507" s="438">
        <f>StockValueR!M468</f>
        <v>0.16497024277298275</v>
      </c>
      <c r="N507" s="438">
        <f>StockValueR!N468</f>
        <v>0.15928066711078373</v>
      </c>
      <c r="O507" s="438">
        <f>StockValueR!O468</f>
        <v>0.15378731635964601</v>
      </c>
      <c r="P507" s="438">
        <f>StockValueR!P468</f>
        <v>0.1484834230173854</v>
      </c>
      <c r="Q507" s="438">
        <f>StockValueR!Q468</f>
        <v>0.14336245298279401</v>
      </c>
      <c r="R507" s="438">
        <f>StockValueR!R468</f>
        <v>0.13841809750599141</v>
      </c>
      <c r="S507" s="438">
        <f>StockValueR!S468</f>
        <v>0.13364426541639621</v>
      </c>
      <c r="T507" s="438">
        <f>StockValueR!T468</f>
        <v>0.12903507561874311</v>
      </c>
      <c r="U507" s="438">
        <f>StockValueR!U468</f>
        <v>0.12458484984790098</v>
      </c>
      <c r="V507" s="438">
        <f>StockValueR!V468</f>
        <v>0.12028810567356668</v>
      </c>
      <c r="W507" s="438">
        <f>StockValueR!W468</f>
        <v>0.11613954974621596</v>
      </c>
      <c r="X507" s="438">
        <f>StockValueR!X468</f>
        <v>0.11213407127599188</v>
      </c>
      <c r="Y507" s="438">
        <f>StockValueR!Y468</f>
        <v>0.10826673573649631</v>
      </c>
      <c r="Z507" s="438">
        <f>StockValueR!Z468</f>
        <v>0.10440183178628847</v>
      </c>
      <c r="AA507" s="438">
        <f>StockValueR!AA468</f>
        <v>0.10053944731955256</v>
      </c>
      <c r="AB507" s="438">
        <f>StockValueR!AB468</f>
        <v>9.667967693073802E-2</v>
      </c>
      <c r="AC507" s="438">
        <f>StockValueR!AC468</f>
        <v>9.2822622719050979E-2</v>
      </c>
      <c r="AD507" s="438">
        <f>StockValueR!AD468</f>
        <v>8.8968395228230288E-2</v>
      </c>
      <c r="AE507" s="438">
        <f>StockValueR!AE468</f>
        <v>8.5117114551517742E-2</v>
      </c>
      <c r="AF507" s="438">
        <f>StockValueR!AF468</f>
        <v>8.1268911640090022E-2</v>
      </c>
      <c r="AG507" s="438">
        <f>StockValueR!AG468</f>
        <v>7.7423929864455523E-2</v>
      </c>
      <c r="AH507" s="438">
        <f>StockValueR!AH468</f>
        <v>7.3582326893626662E-2</v>
      </c>
      <c r="AI507" s="438">
        <f>StockValueR!AI468</f>
        <v>6.974427697804722E-2</v>
      </c>
      <c r="AJ507" s="438">
        <f>StockValueR!AJ468</f>
        <v>6.5909973752012366E-2</v>
      </c>
      <c r="AK507" s="438">
        <f>StockValueR!AK468</f>
        <v>6.2079633713921827E-2</v>
      </c>
      <c r="AL507" s="438">
        <f>StockValueR!AL468</f>
        <v>5.8253500604938876E-2</v>
      </c>
      <c r="AM507" s="438">
        <f>StockValueR!AM468</f>
        <v>3.2574629044572006E-3</v>
      </c>
      <c r="AN507" s="438">
        <f>StockValueR!AN468</f>
        <v>3.2574629044572006E-3</v>
      </c>
      <c r="AO507" s="438">
        <f>StockValueR!AO468</f>
        <v>3.2574629044572006E-3</v>
      </c>
      <c r="AP507" s="438">
        <f>StockValueR!AP468</f>
        <v>3.2574629044572006E-3</v>
      </c>
      <c r="AQ507" s="438">
        <f>StockValueR!AQ468</f>
        <v>3.2574629044572006E-3</v>
      </c>
      <c r="AR507" s="438">
        <f>StockValueR!AR468</f>
        <v>3.2574629044572006E-3</v>
      </c>
      <c r="AS507" s="438">
        <f>StockValueR!AS468</f>
        <v>3.2574629044572006E-3</v>
      </c>
      <c r="AT507" s="438">
        <f>StockValueR!AT468</f>
        <v>3.2574629044572006E-3</v>
      </c>
      <c r="AU507" s="438">
        <f>StockValueR!AU468</f>
        <v>3.2574629044572006E-3</v>
      </c>
      <c r="AV507" s="438">
        <f>StockValueR!AV468</f>
        <v>3.2574629044572006E-3</v>
      </c>
      <c r="AW507" s="438">
        <f>StockValueR!AW468</f>
        <v>3.2574629044572006E-3</v>
      </c>
      <c r="AX507" s="438">
        <f>StockValueR!AX468</f>
        <v>3.2574629044572006E-3</v>
      </c>
      <c r="AY507" s="438">
        <f>StockValueR!AY468</f>
        <v>3.2574629044572006E-3</v>
      </c>
      <c r="AZ507" s="438">
        <f>StockValueR!AZ468</f>
        <v>3.2574629044572006E-3</v>
      </c>
    </row>
    <row r="508" spans="1:52" x14ac:dyDescent="0.25">
      <c r="A508" s="422"/>
      <c r="B508" s="281"/>
      <c r="C508" s="281"/>
      <c r="D508" s="281"/>
      <c r="E508" s="180" t="str">
        <f>StockValueR!E469</f>
        <v>54 MPH</v>
      </c>
      <c r="F508" s="180"/>
      <c r="G508" s="180"/>
      <c r="I508" s="438">
        <f>StockValueR!I469</f>
        <v>0</v>
      </c>
      <c r="J508" s="438">
        <f>StockValueR!J469</f>
        <v>0</v>
      </c>
      <c r="K508" s="438">
        <f>StockValueR!K469</f>
        <v>0.17183777858218027</v>
      </c>
      <c r="L508" s="438">
        <f>StockValueR!L469</f>
        <v>0.16591135193435802</v>
      </c>
      <c r="M508" s="438">
        <f>StockValueR!M469</f>
        <v>0.16018931883201695</v>
      </c>
      <c r="N508" s="438">
        <f>StockValueR!N469</f>
        <v>0.15466463004905212</v>
      </c>
      <c r="O508" s="438">
        <f>StockValueR!O469</f>
        <v>0.14933047947656952</v>
      </c>
      <c r="P508" s="438">
        <f>StockValueR!P469</f>
        <v>0.1441802957381387</v>
      </c>
      <c r="Q508" s="438">
        <f>StockValueR!Q469</f>
        <v>0.13920773409422321</v>
      </c>
      <c r="R508" s="438">
        <f>StockValueR!R469</f>
        <v>0.13440666862581452</v>
      </c>
      <c r="S508" s="438">
        <f>StockValueR!S469</f>
        <v>0.12977118468764143</v>
      </c>
      <c r="T508" s="438">
        <f>StockValueR!T469</f>
        <v>0.12529557162165611</v>
      </c>
      <c r="U508" s="438">
        <f>StockValueR!U469</f>
        <v>0.12097431572182157</v>
      </c>
      <c r="V508" s="438">
        <f>StockValueR!V469</f>
        <v>0.11680209344153303</v>
      </c>
      <c r="W508" s="438">
        <f>StockValueR!W469</f>
        <v>0.1127737648353047</v>
      </c>
      <c r="X508" s="438">
        <f>StockValueR!X469</f>
        <v>0.10888436722664345</v>
      </c>
      <c r="Y508" s="438">
        <f>StockValueR!Y469</f>
        <v>0.1051291090943077</v>
      </c>
      <c r="Z508" s="438">
        <f>StockValueR!Z469</f>
        <v>0.10137621208253002</v>
      </c>
      <c r="AA508" s="438">
        <f>StockValueR!AA469</f>
        <v>9.7625761538275166E-2</v>
      </c>
      <c r="AB508" s="438">
        <f>StockValueR!AB469</f>
        <v>9.3877849314595946E-2</v>
      </c>
      <c r="AC508" s="438">
        <f>StockValueR!AC469</f>
        <v>9.0132574551810091E-2</v>
      </c>
      <c r="AD508" s="438">
        <f>StockValueR!AD469</f>
        <v>8.6390044590041043E-2</v>
      </c>
      <c r="AE508" s="438">
        <f>StockValueR!AE469</f>
        <v>8.2650376042165657E-2</v>
      </c>
      <c r="AF508" s="438">
        <f>StockValueR!AF469</f>
        <v>7.8913696064326966E-2</v>
      </c>
      <c r="AG508" s="438">
        <f>StockValueR!AG469</f>
        <v>7.5180143872081065E-2</v>
      </c>
      <c r="AH508" s="438">
        <f>StockValueR!AH469</f>
        <v>7.1449872565109873E-2</v>
      </c>
      <c r="AI508" s="438">
        <f>StockValueR!AI469</f>
        <v>6.7723051343988178E-2</v>
      </c>
      <c r="AJ508" s="438">
        <f>StockValueR!AJ469</f>
        <v>6.3999868231387952E-2</v>
      </c>
      <c r="AK508" s="438">
        <f>StockValueR!AK469</f>
        <v>6.0280533451472051E-2</v>
      </c>
      <c r="AL508" s="438">
        <f>StockValueR!AL469</f>
        <v>5.6565283681657308E-2</v>
      </c>
      <c r="AM508" s="438">
        <f>StockValueR!AM469</f>
        <v>3.1630599253201779E-3</v>
      </c>
      <c r="AN508" s="438">
        <f>StockValueR!AN469</f>
        <v>3.1630599253201779E-3</v>
      </c>
      <c r="AO508" s="438">
        <f>StockValueR!AO469</f>
        <v>3.1630599253201779E-3</v>
      </c>
      <c r="AP508" s="438">
        <f>StockValueR!AP469</f>
        <v>3.1630599253201779E-3</v>
      </c>
      <c r="AQ508" s="438">
        <f>StockValueR!AQ469</f>
        <v>3.1630599253201779E-3</v>
      </c>
      <c r="AR508" s="438">
        <f>StockValueR!AR469</f>
        <v>3.1630599253201779E-3</v>
      </c>
      <c r="AS508" s="438">
        <f>StockValueR!AS469</f>
        <v>3.1630599253201779E-3</v>
      </c>
      <c r="AT508" s="438">
        <f>StockValueR!AT469</f>
        <v>3.1630599253201779E-3</v>
      </c>
      <c r="AU508" s="438">
        <f>StockValueR!AU469</f>
        <v>3.1630599253201779E-3</v>
      </c>
      <c r="AV508" s="438">
        <f>StockValueR!AV469</f>
        <v>3.1630599253201779E-3</v>
      </c>
      <c r="AW508" s="438">
        <f>StockValueR!AW469</f>
        <v>3.1630599253201779E-3</v>
      </c>
      <c r="AX508" s="438">
        <f>StockValueR!AX469</f>
        <v>3.1630599253201779E-3</v>
      </c>
      <c r="AY508" s="438">
        <f>StockValueR!AY469</f>
        <v>3.1630599253201779E-3</v>
      </c>
      <c r="AZ508" s="438">
        <f>StockValueR!AZ469</f>
        <v>3.1630599253201779E-3</v>
      </c>
    </row>
    <row r="509" spans="1:52" x14ac:dyDescent="0.25">
      <c r="A509" s="422"/>
      <c r="B509" s="281"/>
      <c r="C509" s="281"/>
      <c r="D509" s="281"/>
      <c r="E509" s="180" t="str">
        <f>StockValueR!E470</f>
        <v>55 MPH</v>
      </c>
      <c r="F509" s="180"/>
      <c r="G509" s="180"/>
      <c r="I509" s="438">
        <f>StockValueR!I470</f>
        <v>0</v>
      </c>
      <c r="J509" s="438">
        <f>StockValueR!J470</f>
        <v>0</v>
      </c>
      <c r="K509" s="438">
        <f>StockValueR!K470</f>
        <v>0.20262064803584501</v>
      </c>
      <c r="L509" s="438">
        <f>StockValueR!L470</f>
        <v>0.19563256649855743</v>
      </c>
      <c r="M509" s="438">
        <f>StockValueR!M470</f>
        <v>0.18888549338783031</v>
      </c>
      <c r="N509" s="438">
        <f>StockValueR!N470</f>
        <v>0.18237111668535602</v>
      </c>
      <c r="O509" s="438">
        <f>StockValueR!O470</f>
        <v>0.17608141104184233</v>
      </c>
      <c r="P509" s="438">
        <f>StockValueR!P470</f>
        <v>0.17000862789022905</v>
      </c>
      <c r="Q509" s="438">
        <f>StockValueR!Q470</f>
        <v>0.16414528589988495</v>
      </c>
      <c r="R509" s="438">
        <f>StockValueR!R470</f>
        <v>0.15848416176002506</v>
      </c>
      <c r="S509" s="438">
        <f>StockValueR!S470</f>
        <v>0.1530182812809941</v>
      </c>
      <c r="T509" s="438">
        <f>StockValueR!T470</f>
        <v>0.14774091080245319</v>
      </c>
      <c r="U509" s="438">
        <f>StockValueR!U470</f>
        <v>0.14264554889788544</v>
      </c>
      <c r="V509" s="438">
        <f>StockValueR!V470</f>
        <v>0.13772591836520043</v>
      </c>
      <c r="W509" s="438">
        <f>StockValueR!W470</f>
        <v>0.13297595849357091</v>
      </c>
      <c r="X509" s="438">
        <f>StockValueR!X470</f>
        <v>0.12838981759697457</v>
      </c>
      <c r="Y509" s="438">
        <f>StockValueR!Y470</f>
        <v>0.12396184580524278</v>
      </c>
      <c r="Z509" s="438">
        <f>StockValueR!Z470</f>
        <v>0.11953665810314201</v>
      </c>
      <c r="AA509" s="438">
        <f>StockValueR!AA470</f>
        <v>0.11511435512661765</v>
      </c>
      <c r="AB509" s="438">
        <f>StockValueR!AB470</f>
        <v>0.11069504518319817</v>
      </c>
      <c r="AC509" s="438">
        <f>StockValueR!AC470</f>
        <v>0.10627884517311108</v>
      </c>
      <c r="AD509" s="438">
        <f>StockValueR!AD470</f>
        <v>0.10186588166529577</v>
      </c>
      <c r="AE509" s="438">
        <f>StockValueR!AE470</f>
        <v>9.7456292162557884E-2</v>
      </c>
      <c r="AF509" s="438">
        <f>StockValueR!AF470</f>
        <v>9.3050226599680805E-2</v>
      </c>
      <c r="AG509" s="438">
        <f>StockValueR!AG470</f>
        <v>8.8647849131173614E-2</v>
      </c>
      <c r="AH509" s="438">
        <f>StockValueR!AH470</f>
        <v>8.4249340282861504E-2</v>
      </c>
      <c r="AI509" s="438">
        <f>StockValueR!AI470</f>
        <v>7.9854899565762236E-2</v>
      </c>
      <c r="AJ509" s="438">
        <f>StockValueR!AJ470</f>
        <v>7.5464748684764965E-2</v>
      </c>
      <c r="AK509" s="438">
        <f>StockValueR!AK470</f>
        <v>7.1079135523405293E-2</v>
      </c>
      <c r="AL509" s="438">
        <f>StockValueR!AL470</f>
        <v>6.6698339157285666E-2</v>
      </c>
      <c r="AM509" s="438">
        <f>StockValueR!AM470</f>
        <v>3.3508796828107599E-3</v>
      </c>
      <c r="AN509" s="438">
        <f>StockValueR!AN470</f>
        <v>3.3508796828107599E-3</v>
      </c>
      <c r="AO509" s="438">
        <f>StockValueR!AO470</f>
        <v>3.3508796828107599E-3</v>
      </c>
      <c r="AP509" s="438">
        <f>StockValueR!AP470</f>
        <v>3.3508796828107599E-3</v>
      </c>
      <c r="AQ509" s="438">
        <f>StockValueR!AQ470</f>
        <v>3.3508796828107599E-3</v>
      </c>
      <c r="AR509" s="438">
        <f>StockValueR!AR470</f>
        <v>3.3508796828107599E-3</v>
      </c>
      <c r="AS509" s="438">
        <f>StockValueR!AS470</f>
        <v>3.3508796828107599E-3</v>
      </c>
      <c r="AT509" s="438">
        <f>StockValueR!AT470</f>
        <v>3.3508796828107599E-3</v>
      </c>
      <c r="AU509" s="438">
        <f>StockValueR!AU470</f>
        <v>3.3508796828107599E-3</v>
      </c>
      <c r="AV509" s="438">
        <f>StockValueR!AV470</f>
        <v>3.3508796828107599E-3</v>
      </c>
      <c r="AW509" s="438">
        <f>StockValueR!AW470</f>
        <v>3.3508796828107599E-3</v>
      </c>
      <c r="AX509" s="438">
        <f>StockValueR!AX470</f>
        <v>3.3508796828107599E-3</v>
      </c>
      <c r="AY509" s="438">
        <f>StockValueR!AY470</f>
        <v>3.3508796828107599E-3</v>
      </c>
      <c r="AZ509" s="438">
        <f>StockValueR!AZ470</f>
        <v>3.3508796828107599E-3</v>
      </c>
    </row>
    <row r="510" spans="1:52" x14ac:dyDescent="0.25">
      <c r="A510" s="422"/>
      <c r="B510" s="281"/>
      <c r="C510" s="281"/>
      <c r="D510" s="281"/>
      <c r="E510" s="180" t="str">
        <f>StockValueR!E471</f>
        <v>56 MPH</v>
      </c>
      <c r="F510" s="180"/>
      <c r="G510" s="180"/>
      <c r="I510" s="438">
        <f>StockValueR!I471</f>
        <v>0</v>
      </c>
      <c r="J510" s="438">
        <f>StockValueR!J471</f>
        <v>0</v>
      </c>
      <c r="K510" s="438">
        <f>StockValueR!K471</f>
        <v>0.19674859565327299</v>
      </c>
      <c r="L510" s="438">
        <f>StockValueR!L471</f>
        <v>0.18996303237480264</v>
      </c>
      <c r="M510" s="438">
        <f>StockValueR!M471</f>
        <v>0.18341149297260567</v>
      </c>
      <c r="N510" s="438">
        <f>StockValueR!N471</f>
        <v>0.17708590631501353</v>
      </c>
      <c r="O510" s="438">
        <f>StockValueR!O471</f>
        <v>0.17097847963155496</v>
      </c>
      <c r="P510" s="438">
        <f>StockValueR!P471</f>
        <v>0.16508168891269695</v>
      </c>
      <c r="Q510" s="438">
        <f>StockValueR!Q471</f>
        <v>0.15938826964068381</v>
      </c>
      <c r="R510" s="438">
        <f>StockValueR!R471</f>
        <v>0.15389120784005611</v>
      </c>
      <c r="S510" s="438">
        <f>StockValueR!S471</f>
        <v>0.14858373143682332</v>
      </c>
      <c r="T510" s="438">
        <f>StockValueR!T471</f>
        <v>0.14345930191564601</v>
      </c>
      <c r="U510" s="438">
        <f>StockValueR!U471</f>
        <v>0.13851160626474895</v>
      </c>
      <c r="V510" s="438">
        <f>StockValueR!V471</f>
        <v>0.13373454919864233</v>
      </c>
      <c r="W510" s="438">
        <f>StockValueR!W471</f>
        <v>0.12912224564906932</v>
      </c>
      <c r="X510" s="438">
        <f>StockValueR!X471</f>
        <v>0.12466901351492994</v>
      </c>
      <c r="Y510" s="438">
        <f>StockValueR!Y471</f>
        <v>0.12036936666224878</v>
      </c>
      <c r="Z510" s="438">
        <f>StockValueR!Z471</f>
        <v>0.11607242321482462</v>
      </c>
      <c r="AA510" s="438">
        <f>StockValueR!AA471</f>
        <v>0.11177828089212051</v>
      </c>
      <c r="AB510" s="438">
        <f>StockValueR!AB471</f>
        <v>0.10748704486285607</v>
      </c>
      <c r="AC510" s="438">
        <f>StockValueR!AC471</f>
        <v>0.10319882863942906</v>
      </c>
      <c r="AD510" s="438">
        <f>StockValueR!AD471</f>
        <v>9.8913755122744779E-2</v>
      </c>
      <c r="AE510" s="438">
        <f>StockValueR!AE471</f>
        <v>9.463195783070566E-2</v>
      </c>
      <c r="AF510" s="438">
        <f>StockValueR!AF471</f>
        <v>9.0353582352906608E-2</v>
      </c>
      <c r="AG510" s="438">
        <f>StockValueR!AG471</f>
        <v>8.6078788086573141E-2</v>
      </c>
      <c r="AH510" s="438">
        <f>StockValueR!AH471</f>
        <v>8.180775032579761E-2</v>
      </c>
      <c r="AI510" s="438">
        <f>StockValueR!AI471</f>
        <v>7.7540662799664095E-2</v>
      </c>
      <c r="AJ510" s="438">
        <f>StockValueR!AJ471</f>
        <v>7.3277740787938084E-2</v>
      </c>
      <c r="AK510" s="438">
        <f>StockValueR!AK471</f>
        <v>6.9019224990360631E-2</v>
      </c>
      <c r="AL510" s="438">
        <f>StockValueR!AL471</f>
        <v>6.4765386394777233E-2</v>
      </c>
      <c r="AM510" s="438">
        <f>StockValueR!AM471</f>
        <v>3.2537694365653716E-3</v>
      </c>
      <c r="AN510" s="438">
        <f>StockValueR!AN471</f>
        <v>3.2537694365653716E-3</v>
      </c>
      <c r="AO510" s="438">
        <f>StockValueR!AO471</f>
        <v>3.2537694365653716E-3</v>
      </c>
      <c r="AP510" s="438">
        <f>StockValueR!AP471</f>
        <v>3.2537694365653716E-3</v>
      </c>
      <c r="AQ510" s="438">
        <f>StockValueR!AQ471</f>
        <v>3.2537694365653716E-3</v>
      </c>
      <c r="AR510" s="438">
        <f>StockValueR!AR471</f>
        <v>3.2537694365653716E-3</v>
      </c>
      <c r="AS510" s="438">
        <f>StockValueR!AS471</f>
        <v>3.2537694365653716E-3</v>
      </c>
      <c r="AT510" s="438">
        <f>StockValueR!AT471</f>
        <v>3.2537694365653716E-3</v>
      </c>
      <c r="AU510" s="438">
        <f>StockValueR!AU471</f>
        <v>3.2537694365653716E-3</v>
      </c>
      <c r="AV510" s="438">
        <f>StockValueR!AV471</f>
        <v>3.2537694365653716E-3</v>
      </c>
      <c r="AW510" s="438">
        <f>StockValueR!AW471</f>
        <v>3.2537694365653716E-3</v>
      </c>
      <c r="AX510" s="438">
        <f>StockValueR!AX471</f>
        <v>3.2537694365653716E-3</v>
      </c>
      <c r="AY510" s="438">
        <f>StockValueR!AY471</f>
        <v>3.2537694365653716E-3</v>
      </c>
      <c r="AZ510" s="438">
        <f>StockValueR!AZ471</f>
        <v>3.2537694365653716E-3</v>
      </c>
    </row>
    <row r="511" spans="1:52" x14ac:dyDescent="0.25">
      <c r="A511" s="422"/>
      <c r="B511" s="281"/>
      <c r="C511" s="281"/>
      <c r="D511" s="281"/>
      <c r="E511" s="180" t="str">
        <f>StockValueR!E472</f>
        <v>57 MPH</v>
      </c>
      <c r="F511" s="180"/>
      <c r="G511" s="180"/>
      <c r="I511" s="438">
        <f>StockValueR!I472</f>
        <v>0</v>
      </c>
      <c r="J511" s="438">
        <f>StockValueR!J472</f>
        <v>0</v>
      </c>
      <c r="K511" s="438">
        <f>StockValueR!K472</f>
        <v>0.19104671842075563</v>
      </c>
      <c r="L511" s="438">
        <f>StockValueR!L472</f>
        <v>0.18445780431601305</v>
      </c>
      <c r="M511" s="438">
        <f>StockValueR!M472</f>
        <v>0.17809613195317811</v>
      </c>
      <c r="N511" s="438">
        <f>StockValueR!N472</f>
        <v>0.17195386410620053</v>
      </c>
      <c r="O511" s="438">
        <f>StockValueR!O472</f>
        <v>0.16602343384317411</v>
      </c>
      <c r="P511" s="438">
        <f>StockValueR!P472</f>
        <v>0.16029753520429835</v>
      </c>
      <c r="Q511" s="438">
        <f>StockValueR!Q472</f>
        <v>0.15476911420134262</v>
      </c>
      <c r="R511" s="438">
        <f>StockValueR!R472</f>
        <v>0.14943136012752573</v>
      </c>
      <c r="S511" s="438">
        <f>StockValueR!S472</f>
        <v>0.14427769716710423</v>
      </c>
      <c r="T511" s="438">
        <f>StockValueR!T472</f>
        <v>0.13930177629433391</v>
      </c>
      <c r="U511" s="438">
        <f>StockValueR!U472</f>
        <v>0.13449746745182348</v>
      </c>
      <c r="V511" s="438">
        <f>StockValueR!V472</f>
        <v>0.12985885199864544</v>
      </c>
      <c r="W511" s="438">
        <f>StockValueR!W472</f>
        <v>0.12538021541889982</v>
      </c>
      <c r="X511" s="438">
        <f>StockValueR!X472</f>
        <v>0.12105604028174918</v>
      </c>
      <c r="Y511" s="438">
        <f>StockValueR!Y472</f>
        <v>0.11688099944425083</v>
      </c>
      <c r="Z511" s="438">
        <f>StockValueR!Z472</f>
        <v>0.11270858366591083</v>
      </c>
      <c r="AA511" s="438">
        <f>StockValueR!AA472</f>
        <v>0.10853888783423105</v>
      </c>
      <c r="AB511" s="438">
        <f>StockValueR!AB472</f>
        <v>0.10437201407008662</v>
      </c>
      <c r="AC511" s="438">
        <f>StockValueR!AC472</f>
        <v>0.10020807259622661</v>
      </c>
      <c r="AD511" s="438">
        <f>StockValueR!AD472</f>
        <v>9.6047182751823793E-2</v>
      </c>
      <c r="AE511" s="438">
        <f>StockValueR!AE472</f>
        <v>9.1889474185361947E-2</v>
      </c>
      <c r="AF511" s="438">
        <f>StockValueR!AF472</f>
        <v>8.7735088267173342E-2</v>
      </c>
      <c r="AG511" s="438">
        <f>StockValueR!AG472</f>
        <v>8.3584179775068504E-2</v>
      </c>
      <c r="AH511" s="438">
        <f>StockValueR!AH472</f>
        <v>7.9436918923025304E-2</v>
      </c>
      <c r="AI511" s="438">
        <f>StockValueR!AI472</f>
        <v>7.529349382575759E-2</v>
      </c>
      <c r="AJ511" s="438">
        <f>StockValueR!AJ472</f>
        <v>7.1154113524110635E-2</v>
      </c>
      <c r="AK511" s="438">
        <f>StockValueR!AK472</f>
        <v>6.7019011742221066E-2</v>
      </c>
      <c r="AL511" s="438">
        <f>StockValueR!AL472</f>
        <v>6.2888451614564855E-2</v>
      </c>
      <c r="AM511" s="438">
        <f>StockValueR!AM472</f>
        <v>3.1594734960601195E-3</v>
      </c>
      <c r="AN511" s="438">
        <f>StockValueR!AN472</f>
        <v>3.1594734960601195E-3</v>
      </c>
      <c r="AO511" s="438">
        <f>StockValueR!AO472</f>
        <v>3.1594734960601195E-3</v>
      </c>
      <c r="AP511" s="438">
        <f>StockValueR!AP472</f>
        <v>3.1594734960601195E-3</v>
      </c>
      <c r="AQ511" s="438">
        <f>StockValueR!AQ472</f>
        <v>3.1594734960601195E-3</v>
      </c>
      <c r="AR511" s="438">
        <f>StockValueR!AR472</f>
        <v>3.1594734960601195E-3</v>
      </c>
      <c r="AS511" s="438">
        <f>StockValueR!AS472</f>
        <v>3.1594734960601195E-3</v>
      </c>
      <c r="AT511" s="438">
        <f>StockValueR!AT472</f>
        <v>3.1594734960601195E-3</v>
      </c>
      <c r="AU511" s="438">
        <f>StockValueR!AU472</f>
        <v>3.1594734960601195E-3</v>
      </c>
      <c r="AV511" s="438">
        <f>StockValueR!AV472</f>
        <v>3.1594734960601195E-3</v>
      </c>
      <c r="AW511" s="438">
        <f>StockValueR!AW472</f>
        <v>3.1594734960601195E-3</v>
      </c>
      <c r="AX511" s="438">
        <f>StockValueR!AX472</f>
        <v>3.1594734960601195E-3</v>
      </c>
      <c r="AY511" s="438">
        <f>StockValueR!AY472</f>
        <v>3.1594734960601195E-3</v>
      </c>
      <c r="AZ511" s="438">
        <f>StockValueR!AZ472</f>
        <v>3.1594734960601195E-3</v>
      </c>
    </row>
    <row r="512" spans="1:52" x14ac:dyDescent="0.25">
      <c r="A512" s="422"/>
      <c r="B512" s="281"/>
      <c r="C512" s="281"/>
      <c r="D512" s="281"/>
      <c r="E512" s="180" t="str">
        <f>StockValueR!E473</f>
        <v>58 MPH</v>
      </c>
      <c r="F512" s="180"/>
      <c r="G512" s="180"/>
      <c r="I512" s="438">
        <f>StockValueR!I473</f>
        <v>0</v>
      </c>
      <c r="J512" s="438">
        <f>StockValueR!J473</f>
        <v>0</v>
      </c>
      <c r="K512" s="438">
        <f>StockValueR!K473</f>
        <v>0.18551008457341595</v>
      </c>
      <c r="L512" s="438">
        <f>StockValueR!L473</f>
        <v>0.17911212064646803</v>
      </c>
      <c r="M512" s="438">
        <f>StockValueR!M473</f>
        <v>0.17293481287686407</v>
      </c>
      <c r="N512" s="438">
        <f>StockValueR!N473</f>
        <v>0.16697055116546483</v>
      </c>
      <c r="O512" s="438">
        <f>StockValueR!O473</f>
        <v>0.16121198787400945</v>
      </c>
      <c r="P512" s="438">
        <f>StockValueR!P473</f>
        <v>0.15565202877323461</v>
      </c>
      <c r="Q512" s="438">
        <f>StockValueR!Q473</f>
        <v>0.15028382430317894</v>
      </c>
      <c r="R512" s="438">
        <f>StockValueR!R473</f>
        <v>0.14510076113490686</v>
      </c>
      <c r="S512" s="438">
        <f>StockValueR!S473</f>
        <v>0.14009645402325532</v>
      </c>
      <c r="T512" s="438">
        <f>StockValueR!T473</f>
        <v>0.13526473794056776</v>
      </c>
      <c r="U512" s="438">
        <f>StockValueR!U473</f>
        <v>0.13059966048172306</v>
      </c>
      <c r="V512" s="438">
        <f>StockValueR!V473</f>
        <v>0.12609547453110415</v>
      </c>
      <c r="W512" s="438">
        <f>StockValueR!W473</f>
        <v>0.12174663118247148</v>
      </c>
      <c r="X512" s="438">
        <f>StockValueR!X473</f>
        <v>0.11754777290301972</v>
      </c>
      <c r="Y512" s="438">
        <f>StockValueR!Y473</f>
        <v>0.11349372693319562</v>
      </c>
      <c r="Z512" s="438">
        <f>StockValueR!Z473</f>
        <v>0.10944222994694214</v>
      </c>
      <c r="AA512" s="438">
        <f>StockValueR!AA473</f>
        <v>0.1053933740818717</v>
      </c>
      <c r="AB512" s="438">
        <f>StockValueR!AB473</f>
        <v>0.10134725849934306</v>
      </c>
      <c r="AC512" s="438">
        <f>StockValueR!AC473</f>
        <v>9.7303990227792347E-2</v>
      </c>
      <c r="AD512" s="438">
        <f>StockValueR!AD473</f>
        <v>9.3263685147880679E-2</v>
      </c>
      <c r="AE512" s="438">
        <f>StockValueR!AE473</f>
        <v>8.9226469150810936E-2</v>
      </c>
      <c r="AF512" s="438">
        <f>StockValueR!AF473</f>
        <v>8.5192479509929211E-2</v>
      </c>
      <c r="AG512" s="438">
        <f>StockValueR!AG473</f>
        <v>8.1161866517504094E-2</v>
      </c>
      <c r="AH512" s="438">
        <f>StockValueR!AH473</f>
        <v>7.7134795454623345E-2</v>
      </c>
      <c r="AI512" s="438">
        <f>StockValueR!AI473</f>
        <v>7.3111448984337996E-2</v>
      </c>
      <c r="AJ512" s="438">
        <f>StockValueR!AJ473</f>
        <v>6.9092030089380238E-2</v>
      </c>
      <c r="AK512" s="438">
        <f>StockValueR!AK473</f>
        <v>6.5076765720438967E-2</v>
      </c>
      <c r="AL512" s="438">
        <f>StockValueR!AL473</f>
        <v>6.1065911386215366E-2</v>
      </c>
      <c r="AM512" s="438">
        <f>StockValueR!AM473</f>
        <v>3.0679103012423293E-3</v>
      </c>
      <c r="AN512" s="438">
        <f>StockValueR!AN473</f>
        <v>3.0679103012423293E-3</v>
      </c>
      <c r="AO512" s="438">
        <f>StockValueR!AO473</f>
        <v>3.0679103012423293E-3</v>
      </c>
      <c r="AP512" s="438">
        <f>StockValueR!AP473</f>
        <v>3.0679103012423293E-3</v>
      </c>
      <c r="AQ512" s="438">
        <f>StockValueR!AQ473</f>
        <v>3.0679103012423293E-3</v>
      </c>
      <c r="AR512" s="438">
        <f>StockValueR!AR473</f>
        <v>3.0679103012423293E-3</v>
      </c>
      <c r="AS512" s="438">
        <f>StockValueR!AS473</f>
        <v>3.0679103012423293E-3</v>
      </c>
      <c r="AT512" s="438">
        <f>StockValueR!AT473</f>
        <v>3.0679103012423293E-3</v>
      </c>
      <c r="AU512" s="438">
        <f>StockValueR!AU473</f>
        <v>3.0679103012423293E-3</v>
      </c>
      <c r="AV512" s="438">
        <f>StockValueR!AV473</f>
        <v>3.0679103012423293E-3</v>
      </c>
      <c r="AW512" s="438">
        <f>StockValueR!AW473</f>
        <v>3.0679103012423293E-3</v>
      </c>
      <c r="AX512" s="438">
        <f>StockValueR!AX473</f>
        <v>3.0679103012423293E-3</v>
      </c>
      <c r="AY512" s="438">
        <f>StockValueR!AY473</f>
        <v>3.0679103012423293E-3</v>
      </c>
      <c r="AZ512" s="438">
        <f>StockValueR!AZ473</f>
        <v>3.0679103012423293E-3</v>
      </c>
    </row>
    <row r="513" spans="1:52" x14ac:dyDescent="0.25">
      <c r="A513" s="422"/>
      <c r="B513" s="281"/>
      <c r="C513" s="281"/>
      <c r="D513" s="281"/>
      <c r="E513" s="180" t="str">
        <f>StockValueR!E474</f>
        <v>59 MPH</v>
      </c>
      <c r="F513" s="180"/>
      <c r="G513" s="180"/>
      <c r="I513" s="438">
        <f>StockValueR!I474</f>
        <v>0</v>
      </c>
      <c r="J513" s="438">
        <f>StockValueR!J474</f>
        <v>0</v>
      </c>
      <c r="K513" s="438">
        <f>StockValueR!K474</f>
        <v>0.18013390527150316</v>
      </c>
      <c r="L513" s="438">
        <f>StockValueR!L474</f>
        <v>0.17392135768630043</v>
      </c>
      <c r="M513" s="438">
        <f>StockValueR!M474</f>
        <v>0.16792307152756394</v>
      </c>
      <c r="N513" s="438">
        <f>StockValueR!N474</f>
        <v>0.16213165724080875</v>
      </c>
      <c r="O513" s="438">
        <f>StockValueR!O474</f>
        <v>0.15653998012617479</v>
      </c>
      <c r="P513" s="438">
        <f>StockValueR!P474</f>
        <v>0.1511411515488742</v>
      </c>
      <c r="Q513" s="438">
        <f>StockValueR!Q474</f>
        <v>0.14592852045277668</v>
      </c>
      <c r="R513" s="438">
        <f>StockValueR!R474</f>
        <v>0.14089566516667903</v>
      </c>
      <c r="S513" s="438">
        <f>StockValueR!S474</f>
        <v>0.13603638549316349</v>
      </c>
      <c r="T513" s="438">
        <f>StockValueR!T474</f>
        <v>0.13134469507030028</v>
      </c>
      <c r="U513" s="438">
        <f>StockValueR!U474</f>
        <v>0.12681481399678274</v>
      </c>
      <c r="V513" s="438">
        <f>StockValueR!V474</f>
        <v>0.12244116171141101</v>
      </c>
      <c r="W513" s="438">
        <f>StockValueR!W474</f>
        <v>0.11821835011815134</v>
      </c>
      <c r="X513" s="438">
        <f>StockValueR!X474</f>
        <v>0.11414117694830191</v>
      </c>
      <c r="Y513" s="438">
        <f>StockValueR!Y474</f>
        <v>0.1102046193515875</v>
      </c>
      <c r="Z513" s="438">
        <f>StockValueR!Z474</f>
        <v>0.10627053686756631</v>
      </c>
      <c r="AA513" s="438">
        <f>StockValueR!AA474</f>
        <v>0.10233901896365455</v>
      </c>
      <c r="AB513" s="438">
        <f>StockValueR!AB474</f>
        <v>9.8410161927462936E-2</v>
      </c>
      <c r="AC513" s="438">
        <f>StockValueR!AC474</f>
        <v>9.4484069685687511E-2</v>
      </c>
      <c r="AD513" s="438">
        <f>StockValueR!AD474</f>
        <v>9.056085476070723E-2</v>
      </c>
      <c r="AE513" s="438">
        <f>StockValueR!AE474</f>
        <v>8.6640639395332023E-2</v>
      </c>
      <c r="AF513" s="438">
        <f>StockValueR!AF474</f>
        <v>8.2723556884654617E-2</v>
      </c>
      <c r="AG513" s="438">
        <f>StockValueR!AG474</f>
        <v>7.8809753165395027E-2</v>
      </c>
      <c r="AH513" s="438">
        <f>StockValueR!AH474</f>
        <v>7.4899388728708632E-2</v>
      </c>
      <c r="AI513" s="438">
        <f>StockValueR!AI474</f>
        <v>7.0992640943975671E-2</v>
      </c>
      <c r="AJ513" s="438">
        <f>StockValueR!AJ474</f>
        <v>6.7089706911382552E-2</v>
      </c>
      <c r="AK513" s="438">
        <f>StockValueR!AK474</f>
        <v>6.3190807004468511E-2</v>
      </c>
      <c r="AL513" s="438">
        <f>StockValueR!AL474</f>
        <v>5.9296189327158869E-2</v>
      </c>
      <c r="AM513" s="438">
        <f>StockValueR!AM474</f>
        <v>2.9790006557123224E-3</v>
      </c>
      <c r="AN513" s="438">
        <f>StockValueR!AN474</f>
        <v>2.9790006557123224E-3</v>
      </c>
      <c r="AO513" s="438">
        <f>StockValueR!AO474</f>
        <v>2.9790006557123224E-3</v>
      </c>
      <c r="AP513" s="438">
        <f>StockValueR!AP474</f>
        <v>2.9790006557123224E-3</v>
      </c>
      <c r="AQ513" s="438">
        <f>StockValueR!AQ474</f>
        <v>2.9790006557123224E-3</v>
      </c>
      <c r="AR513" s="438">
        <f>StockValueR!AR474</f>
        <v>2.9790006557123224E-3</v>
      </c>
      <c r="AS513" s="438">
        <f>StockValueR!AS474</f>
        <v>2.9790006557123224E-3</v>
      </c>
      <c r="AT513" s="438">
        <f>StockValueR!AT474</f>
        <v>2.9790006557123224E-3</v>
      </c>
      <c r="AU513" s="438">
        <f>StockValueR!AU474</f>
        <v>2.9790006557123224E-3</v>
      </c>
      <c r="AV513" s="438">
        <f>StockValueR!AV474</f>
        <v>2.9790006557123224E-3</v>
      </c>
      <c r="AW513" s="438">
        <f>StockValueR!AW474</f>
        <v>2.9790006557123224E-3</v>
      </c>
      <c r="AX513" s="438">
        <f>StockValueR!AX474</f>
        <v>2.9790006557123224E-3</v>
      </c>
      <c r="AY513" s="438">
        <f>StockValueR!AY474</f>
        <v>2.9790006557123224E-3</v>
      </c>
      <c r="AZ513" s="438">
        <f>StockValueR!AZ474</f>
        <v>2.9790006557123224E-3</v>
      </c>
    </row>
    <row r="514" spans="1:52" x14ac:dyDescent="0.25">
      <c r="A514" s="422"/>
      <c r="B514" s="281"/>
      <c r="C514" s="281"/>
      <c r="D514" s="281"/>
      <c r="E514" s="180" t="str">
        <f>StockValueR!E475</f>
        <v>60 MPH</v>
      </c>
      <c r="F514" s="180"/>
      <c r="G514" s="180"/>
      <c r="I514" s="438">
        <f>StockValueR!I475</f>
        <v>0</v>
      </c>
      <c r="J514" s="438">
        <f>StockValueR!J475</f>
        <v>0</v>
      </c>
      <c r="K514" s="438">
        <f>StockValueR!K475</f>
        <v>0.222969359730424</v>
      </c>
      <c r="L514" s="438">
        <f>StockValueR!L475</f>
        <v>0.21527948171839945</v>
      </c>
      <c r="M514" s="438">
        <f>StockValueR!M475</f>
        <v>0.20785481603829042</v>
      </c>
      <c r="N514" s="438">
        <f>StockValueR!N475</f>
        <v>0.200686215915481</v>
      </c>
      <c r="O514" s="438">
        <f>StockValueR!O475</f>
        <v>0.19376485003386074</v>
      </c>
      <c r="P514" s="438">
        <f>StockValueR!P475</f>
        <v>0.18708219165613518</v>
      </c>
      <c r="Q514" s="438">
        <f>StockValueR!Q475</f>
        <v>0.18063000811936031</v>
      </c>
      <c r="R514" s="438">
        <f>StockValueR!R475</f>
        <v>0.1744003506927603</v>
      </c>
      <c r="S514" s="438">
        <f>StockValueR!S475</f>
        <v>0.16838554478533393</v>
      </c>
      <c r="T514" s="438">
        <f>StockValueR!T475</f>
        <v>0.16257818049118589</v>
      </c>
      <c r="U514" s="438">
        <f>StockValueR!U475</f>
        <v>0.15697110346093535</v>
      </c>
      <c r="V514" s="438">
        <f>StockValueR!V475</f>
        <v>0.15155740608795604</v>
      </c>
      <c r="W514" s="438">
        <f>StockValueR!W475</f>
        <v>0.14633041899858951</v>
      </c>
      <c r="X514" s="438">
        <f>StockValueR!X475</f>
        <v>0.14128370283584829</v>
      </c>
      <c r="Y514" s="438">
        <f>StockValueR!Y475</f>
        <v>0.13641104032648668</v>
      </c>
      <c r="Z514" s="438">
        <f>StockValueR!Z475</f>
        <v>0.13154144150628252</v>
      </c>
      <c r="AA514" s="438">
        <f>StockValueR!AA475</f>
        <v>0.12667501711781079</v>
      </c>
      <c r="AB514" s="438">
        <f>StockValueR!AB475</f>
        <v>0.12181188634566846</v>
      </c>
      <c r="AC514" s="438">
        <f>StockValueR!AC475</f>
        <v>0.11695217783009598</v>
      </c>
      <c r="AD514" s="438">
        <f>StockValueR!AD475</f>
        <v>0.11209603085105149</v>
      </c>
      <c r="AE514" s="438">
        <f>StockValueR!AE475</f>
        <v>0.10724359672042168</v>
      </c>
      <c r="AF514" s="438">
        <f>StockValueR!AF475</f>
        <v>0.10239504043058503</v>
      </c>
      <c r="AG514" s="438">
        <f>StockValueR!AG475</f>
        <v>9.7550542621699127E-2</v>
      </c>
      <c r="AH514" s="438">
        <f>StockValueR!AH475</f>
        <v>9.2710301949370119E-2</v>
      </c>
      <c r="AI514" s="438">
        <f>StockValueR!AI475</f>
        <v>8.7874537961034685E-2</v>
      </c>
      <c r="AJ514" s="438">
        <f>StockValueR!AJ475</f>
        <v>8.304349462687878E-2</v>
      </c>
      <c r="AK514" s="438">
        <f>StockValueR!AK475</f>
        <v>7.8217444724794291E-2</v>
      </c>
      <c r="AL514" s="438">
        <f>StockValueR!AL475</f>
        <v>7.3396695357285296E-2</v>
      </c>
      <c r="AM514" s="438">
        <f>StockValueR!AM475</f>
        <v>3.2462615779716699E-3</v>
      </c>
      <c r="AN514" s="438">
        <f>StockValueR!AN475</f>
        <v>3.2462615779716699E-3</v>
      </c>
      <c r="AO514" s="438">
        <f>StockValueR!AO475</f>
        <v>3.2462615779716699E-3</v>
      </c>
      <c r="AP514" s="438">
        <f>StockValueR!AP475</f>
        <v>3.2462615779716699E-3</v>
      </c>
      <c r="AQ514" s="438">
        <f>StockValueR!AQ475</f>
        <v>3.2462615779716699E-3</v>
      </c>
      <c r="AR514" s="438">
        <f>StockValueR!AR475</f>
        <v>3.2462615779716699E-3</v>
      </c>
      <c r="AS514" s="438">
        <f>StockValueR!AS475</f>
        <v>3.2462615779716699E-3</v>
      </c>
      <c r="AT514" s="438">
        <f>StockValueR!AT475</f>
        <v>3.2462615779716699E-3</v>
      </c>
      <c r="AU514" s="438">
        <f>StockValueR!AU475</f>
        <v>3.2462615779716699E-3</v>
      </c>
      <c r="AV514" s="438">
        <f>StockValueR!AV475</f>
        <v>3.2462615779716699E-3</v>
      </c>
      <c r="AW514" s="438">
        <f>StockValueR!AW475</f>
        <v>3.2462615779716699E-3</v>
      </c>
      <c r="AX514" s="438">
        <f>StockValueR!AX475</f>
        <v>3.2462615779716699E-3</v>
      </c>
      <c r="AY514" s="438">
        <f>StockValueR!AY475</f>
        <v>3.2462615779716699E-3</v>
      </c>
      <c r="AZ514" s="438">
        <f>StockValueR!AZ475</f>
        <v>3.2462615779716699E-3</v>
      </c>
    </row>
    <row r="515" spans="1:52" x14ac:dyDescent="0.25">
      <c r="A515" s="422"/>
      <c r="B515" s="281"/>
      <c r="C515" s="281"/>
      <c r="D515" s="281"/>
      <c r="E515" s="180" t="str">
        <f>StockValueR!E476</f>
        <v>61 MPH</v>
      </c>
      <c r="F515" s="180"/>
      <c r="G515" s="180"/>
      <c r="I515" s="438">
        <f>StockValueR!I476</f>
        <v>0</v>
      </c>
      <c r="J515" s="438">
        <f>StockValueR!J476</f>
        <v>0</v>
      </c>
      <c r="K515" s="438">
        <f>StockValueR!K476</f>
        <v>0.21650759103736381</v>
      </c>
      <c r="L515" s="438">
        <f>StockValueR!L476</f>
        <v>0.20904056971314439</v>
      </c>
      <c r="M515" s="438">
        <f>StockValueR!M476</f>
        <v>0.20183107472871378</v>
      </c>
      <c r="N515" s="438">
        <f>StockValueR!N476</f>
        <v>0.19487022438776963</v>
      </c>
      <c r="O515" s="438">
        <f>StockValueR!O476</f>
        <v>0.18814944331036257</v>
      </c>
      <c r="P515" s="438">
        <f>StockValueR!P476</f>
        <v>0.18166045186850574</v>
      </c>
      <c r="Q515" s="438">
        <f>StockValueR!Q476</f>
        <v>0.17539525598613423</v>
      </c>
      <c r="R515" s="438">
        <f>StockValueR!R476</f>
        <v>0.16934613729084852</v>
      </c>
      <c r="S515" s="438">
        <f>StockValueR!S476</f>
        <v>0.16350564360530964</v>
      </c>
      <c r="T515" s="438">
        <f>StockValueR!T476</f>
        <v>0.15786657976657167</v>
      </c>
      <c r="U515" s="438">
        <f>StockValueR!U476</f>
        <v>0.15242199876204168</v>
      </c>
      <c r="V515" s="438">
        <f>StockValueR!V476</f>
        <v>0.14716519317114721</v>
      </c>
      <c r="W515" s="438">
        <f>StockValueR!W476</f>
        <v>0.14208968690216753</v>
      </c>
      <c r="X515" s="438">
        <f>StockValueR!X476</f>
        <v>0.1371892272140495</v>
      </c>
      <c r="Y515" s="438">
        <f>StockValueR!Y476</f>
        <v>0.13245777701337869</v>
      </c>
      <c r="Z515" s="438">
        <f>StockValueR!Z476</f>
        <v>0.12772930171455074</v>
      </c>
      <c r="AA515" s="438">
        <f>StockValueR!AA476</f>
        <v>0.1230039088507629</v>
      </c>
      <c r="AB515" s="438">
        <f>StockValueR!AB476</f>
        <v>0.11828171415258015</v>
      </c>
      <c r="AC515" s="438">
        <f>StockValueR!AC476</f>
        <v>0.11356284253218148</v>
      </c>
      <c r="AD515" s="438">
        <f>StockValueR!AD476</f>
        <v>0.10884742923311896</v>
      </c>
      <c r="AE515" s="438">
        <f>StockValueR!AE476</f>
        <v>0.10413562118218167</v>
      </c>
      <c r="AF515" s="438">
        <f>StockValueR!AF476</f>
        <v>9.9427578590182641E-2</v>
      </c>
      <c r="AG515" s="438">
        <f>StockValueR!AG476</f>
        <v>9.4723476862233161E-2</v>
      </c>
      <c r="AH515" s="438">
        <f>StockValueR!AH476</f>
        <v>9.0023508896796028E-2</v>
      </c>
      <c r="AI515" s="438">
        <f>StockValueR!AI476</f>
        <v>8.5327887878708306E-2</v>
      </c>
      <c r="AJ515" s="438">
        <f>StockValueR!AJ476</f>
        <v>8.0636850707772351E-2</v>
      </c>
      <c r="AK515" s="438">
        <f>StockValueR!AK476</f>
        <v>7.5950662256634036E-2</v>
      </c>
      <c r="AL515" s="438">
        <f>StockValueR!AL476</f>
        <v>7.1269620727806196E-2</v>
      </c>
      <c r="AM515" s="438">
        <f>StockValueR!AM476</f>
        <v>3.152183219136255E-3</v>
      </c>
      <c r="AN515" s="438">
        <f>StockValueR!AN476</f>
        <v>3.152183219136255E-3</v>
      </c>
      <c r="AO515" s="438">
        <f>StockValueR!AO476</f>
        <v>3.152183219136255E-3</v>
      </c>
      <c r="AP515" s="438">
        <f>StockValueR!AP476</f>
        <v>3.152183219136255E-3</v>
      </c>
      <c r="AQ515" s="438">
        <f>StockValueR!AQ476</f>
        <v>3.152183219136255E-3</v>
      </c>
      <c r="AR515" s="438">
        <f>StockValueR!AR476</f>
        <v>3.152183219136255E-3</v>
      </c>
      <c r="AS515" s="438">
        <f>StockValueR!AS476</f>
        <v>3.152183219136255E-3</v>
      </c>
      <c r="AT515" s="438">
        <f>StockValueR!AT476</f>
        <v>3.152183219136255E-3</v>
      </c>
      <c r="AU515" s="438">
        <f>StockValueR!AU476</f>
        <v>3.152183219136255E-3</v>
      </c>
      <c r="AV515" s="438">
        <f>StockValueR!AV476</f>
        <v>3.152183219136255E-3</v>
      </c>
      <c r="AW515" s="438">
        <f>StockValueR!AW476</f>
        <v>3.152183219136255E-3</v>
      </c>
      <c r="AX515" s="438">
        <f>StockValueR!AX476</f>
        <v>3.152183219136255E-3</v>
      </c>
      <c r="AY515" s="438">
        <f>StockValueR!AY476</f>
        <v>3.152183219136255E-3</v>
      </c>
      <c r="AZ515" s="438">
        <f>StockValueR!AZ476</f>
        <v>3.152183219136255E-3</v>
      </c>
    </row>
    <row r="516" spans="1:52" x14ac:dyDescent="0.25">
      <c r="A516" s="422"/>
      <c r="B516" s="281"/>
      <c r="C516" s="281"/>
      <c r="D516" s="281"/>
      <c r="E516" s="180" t="str">
        <f>StockValueR!E477</f>
        <v>62 MPH</v>
      </c>
      <c r="F516" s="180"/>
      <c r="G516" s="180"/>
      <c r="I516" s="438">
        <f>StockValueR!I477</f>
        <v>0</v>
      </c>
      <c r="J516" s="438">
        <f>StockValueR!J477</f>
        <v>0</v>
      </c>
      <c r="K516" s="438">
        <f>StockValueR!K477</f>
        <v>0.21023308778155064</v>
      </c>
      <c r="L516" s="438">
        <f>StockValueR!L477</f>
        <v>0.20298246464173464</v>
      </c>
      <c r="M516" s="438">
        <f>StockValueR!M477</f>
        <v>0.19598190459365356</v>
      </c>
      <c r="N516" s="438">
        <f>StockValueR!N477</f>
        <v>0.1892227833372104</v>
      </c>
      <c r="O516" s="438">
        <f>StockValueR!O477</f>
        <v>0.18269677401145301</v>
      </c>
      <c r="P516" s="438">
        <f>StockValueR!P477</f>
        <v>0.17639583693634514</v>
      </c>
      <c r="Q516" s="438">
        <f>StockValueR!Q477</f>
        <v>0.17031220970832839</v>
      </c>
      <c r="R516" s="438">
        <f>StockValueR!R477</f>
        <v>0.16443839763747334</v>
      </c>
      <c r="S516" s="438">
        <f>StockValueR!S477</f>
        <v>0.1587671645144389</v>
      </c>
      <c r="T516" s="438">
        <f>StockValueR!T477</f>
        <v>0.1532915236958656</v>
      </c>
      <c r="U516" s="438">
        <f>StockValueR!U477</f>
        <v>0.14800472949721977</v>
      </c>
      <c r="V516" s="438">
        <f>StockValueR!V477</f>
        <v>0.14290026888248622</v>
      </c>
      <c r="W516" s="438">
        <f>StockValueR!W477</f>
        <v>0.13797185344047028</v>
      </c>
      <c r="X516" s="438">
        <f>StockValueR!X477</f>
        <v>0.13321341163782568</v>
      </c>
      <c r="Y516" s="438">
        <f>StockValueR!Y477</f>
        <v>0.12861908133926356</v>
      </c>
      <c r="Z516" s="438">
        <f>StockValueR!Z477</f>
        <v>0.12402763972833253</v>
      </c>
      <c r="AA516" s="438">
        <f>StockValueR!AA477</f>
        <v>0.11943919122186154</v>
      </c>
      <c r="AB516" s="438">
        <f>StockValueR!AB477</f>
        <v>0.11485384819648328</v>
      </c>
      <c r="AC516" s="438">
        <f>StockValueR!AC477</f>
        <v>0.11027173194435641</v>
      </c>
      <c r="AD516" s="438">
        <f>StockValueR!AD477</f>
        <v>0.10569297378960413</v>
      </c>
      <c r="AE516" s="438">
        <f>StockValueR!AE477</f>
        <v>0.10111771640100028</v>
      </c>
      <c r="AF516" s="438">
        <f>StockValueR!AF477</f>
        <v>9.6546115346364758E-2</v>
      </c>
      <c r="AG516" s="438">
        <f>StockValueR!AG477</f>
        <v>9.1978340947476922E-2</v>
      </c>
      <c r="AH516" s="438">
        <f>StockValueR!AH477</f>
        <v>8.7414580512501214E-2</v>
      </c>
      <c r="AI516" s="438">
        <f>StockValueR!AI477</f>
        <v>8.2855041048066611E-2</v>
      </c>
      <c r="AJ516" s="438">
        <f>StockValueR!AJ477</f>
        <v>7.8299952588495231E-2</v>
      </c>
      <c r="AK516" s="438">
        <f>StockValueR!AK477</f>
        <v>7.3749572330285104E-2</v>
      </c>
      <c r="AL516" s="438">
        <f>StockValueR!AL477</f>
        <v>6.9204189833884253E-2</v>
      </c>
      <c r="AM516" s="438">
        <f>StockValueR!AM477</f>
        <v>3.060831300357681E-3</v>
      </c>
      <c r="AN516" s="438">
        <f>StockValueR!AN477</f>
        <v>3.060831300357681E-3</v>
      </c>
      <c r="AO516" s="438">
        <f>StockValueR!AO477</f>
        <v>3.060831300357681E-3</v>
      </c>
      <c r="AP516" s="438">
        <f>StockValueR!AP477</f>
        <v>3.060831300357681E-3</v>
      </c>
      <c r="AQ516" s="438">
        <f>StockValueR!AQ477</f>
        <v>3.060831300357681E-3</v>
      </c>
      <c r="AR516" s="438">
        <f>StockValueR!AR477</f>
        <v>3.060831300357681E-3</v>
      </c>
      <c r="AS516" s="438">
        <f>StockValueR!AS477</f>
        <v>3.060831300357681E-3</v>
      </c>
      <c r="AT516" s="438">
        <f>StockValueR!AT477</f>
        <v>3.060831300357681E-3</v>
      </c>
      <c r="AU516" s="438">
        <f>StockValueR!AU477</f>
        <v>3.060831300357681E-3</v>
      </c>
      <c r="AV516" s="438">
        <f>StockValueR!AV477</f>
        <v>3.060831300357681E-3</v>
      </c>
      <c r="AW516" s="438">
        <f>StockValueR!AW477</f>
        <v>3.060831300357681E-3</v>
      </c>
      <c r="AX516" s="438">
        <f>StockValueR!AX477</f>
        <v>3.060831300357681E-3</v>
      </c>
      <c r="AY516" s="438">
        <f>StockValueR!AY477</f>
        <v>3.060831300357681E-3</v>
      </c>
      <c r="AZ516" s="438">
        <f>StockValueR!AZ477</f>
        <v>3.060831300357681E-3</v>
      </c>
    </row>
    <row r="517" spans="1:52" x14ac:dyDescent="0.25">
      <c r="A517" s="422"/>
      <c r="B517" s="281"/>
      <c r="C517" s="281"/>
      <c r="D517" s="281"/>
      <c r="E517" s="180" t="str">
        <f>StockValueR!E478</f>
        <v>63 MPH</v>
      </c>
      <c r="F517" s="180"/>
      <c r="G517" s="180"/>
      <c r="I517" s="438">
        <f>StockValueR!I478</f>
        <v>0</v>
      </c>
      <c r="J517" s="438">
        <f>StockValueR!J478</f>
        <v>0</v>
      </c>
      <c r="K517" s="438">
        <f>StockValueR!K478</f>
        <v>0.20414042291264384</v>
      </c>
      <c r="L517" s="438">
        <f>StockValueR!L478</f>
        <v>0.19709992662463691</v>
      </c>
      <c r="M517" s="438">
        <f>StockValueR!M478</f>
        <v>0.19030224646914407</v>
      </c>
      <c r="N517" s="438">
        <f>StockValueR!N478</f>
        <v>0.183739008082797</v>
      </c>
      <c r="O517" s="438">
        <f>StockValueR!O478</f>
        <v>0.17740212592143018</v>
      </c>
      <c r="P517" s="438">
        <f>StockValueR!P478</f>
        <v>0.17128379329914087</v>
      </c>
      <c r="Q517" s="438">
        <f>StockValueR!Q478</f>
        <v>0.16537647277088668</v>
      </c>
      <c r="R517" s="438">
        <f>StockValueR!R478</f>
        <v>0.15967288684677333</v>
      </c>
      <c r="S517" s="438">
        <f>StockValueR!S478</f>
        <v>0.15416600902659205</v>
      </c>
      <c r="T517" s="438">
        <f>StockValueR!T478</f>
        <v>0.14884905514356306</v>
      </c>
      <c r="U517" s="438">
        <f>StockValueR!U478</f>
        <v>0.14371547500661955</v>
      </c>
      <c r="V517" s="438">
        <f>StockValueR!V478</f>
        <v>0.13875894433093736</v>
      </c>
      <c r="W517" s="438">
        <f>StockValueR!W478</f>
        <v>0.1339733569467681</v>
      </c>
      <c r="X517" s="438">
        <f>StockValueR!X478</f>
        <v>0.12935281727697823</v>
      </c>
      <c r="Y517" s="438">
        <f>StockValueR!Y478</f>
        <v>0.12489163307402637</v>
      </c>
      <c r="Z517" s="438">
        <f>StockValueR!Z478</f>
        <v>0.12043325384302682</v>
      </c>
      <c r="AA517" s="438">
        <f>StockValueR!AA478</f>
        <v>0.11597778097475418</v>
      </c>
      <c r="AB517" s="438">
        <f>StockValueR!AB478</f>
        <v>0.11152532358910756</v>
      </c>
      <c r="AC517" s="438">
        <f>StockValueR!AC478</f>
        <v>0.1070759994631354</v>
      </c>
      <c r="AD517" s="438">
        <f>StockValueR!AD478</f>
        <v>0.10262993611511909</v>
      </c>
      <c r="AE517" s="438">
        <f>StockValueR!AE478</f>
        <v>9.8187272079216778E-2</v>
      </c>
      <c r="AF517" s="438">
        <f>StockValueR!AF478</f>
        <v>9.3748158414811558E-2</v>
      </c>
      <c r="AG517" s="438">
        <f>StockValueR!AG478</f>
        <v>8.9312760507668509E-2</v>
      </c>
      <c r="AH517" s="438">
        <f>StockValueR!AH478</f>
        <v>8.4881260237663486E-2</v>
      </c>
      <c r="AI517" s="438">
        <f>StockValueR!AI478</f>
        <v>8.0453858612265047E-2</v>
      </c>
      <c r="AJ517" s="438">
        <f>StockValueR!AJ478</f>
        <v>7.6030778999280318E-2</v>
      </c>
      <c r="AK517" s="438">
        <f>StockValueR!AK478</f>
        <v>7.1612271141518274E-2</v>
      </c>
      <c r="AL517" s="438">
        <f>StockValueR!AL478</f>
        <v>6.7198616207813644E-2</v>
      </c>
      <c r="AM517" s="438">
        <f>StockValueR!AM478</f>
        <v>2.9721268079767431E-3</v>
      </c>
      <c r="AN517" s="438">
        <f>StockValueR!AN478</f>
        <v>2.9721268079767431E-3</v>
      </c>
      <c r="AO517" s="438">
        <f>StockValueR!AO478</f>
        <v>2.9721268079767431E-3</v>
      </c>
      <c r="AP517" s="438">
        <f>StockValueR!AP478</f>
        <v>2.9721268079767431E-3</v>
      </c>
      <c r="AQ517" s="438">
        <f>StockValueR!AQ478</f>
        <v>2.9721268079767431E-3</v>
      </c>
      <c r="AR517" s="438">
        <f>StockValueR!AR478</f>
        <v>2.9721268079767431E-3</v>
      </c>
      <c r="AS517" s="438">
        <f>StockValueR!AS478</f>
        <v>2.9721268079767431E-3</v>
      </c>
      <c r="AT517" s="438">
        <f>StockValueR!AT478</f>
        <v>2.9721268079767431E-3</v>
      </c>
      <c r="AU517" s="438">
        <f>StockValueR!AU478</f>
        <v>2.9721268079767431E-3</v>
      </c>
      <c r="AV517" s="438">
        <f>StockValueR!AV478</f>
        <v>2.9721268079767431E-3</v>
      </c>
      <c r="AW517" s="438">
        <f>StockValueR!AW478</f>
        <v>2.9721268079767431E-3</v>
      </c>
      <c r="AX517" s="438">
        <f>StockValueR!AX478</f>
        <v>2.9721268079767431E-3</v>
      </c>
      <c r="AY517" s="438">
        <f>StockValueR!AY478</f>
        <v>2.9721268079767431E-3</v>
      </c>
      <c r="AZ517" s="438">
        <f>StockValueR!AZ478</f>
        <v>2.9721268079767431E-3</v>
      </c>
    </row>
    <row r="518" spans="1:52" x14ac:dyDescent="0.25">
      <c r="A518" s="422"/>
      <c r="B518" s="281"/>
      <c r="C518" s="281"/>
      <c r="D518" s="281"/>
      <c r="E518" s="180" t="str">
        <f>StockValueR!E479</f>
        <v>64 MPH</v>
      </c>
      <c r="F518" s="180"/>
      <c r="G518" s="180"/>
      <c r="I518" s="438">
        <f>StockValueR!I479</f>
        <v>0</v>
      </c>
      <c r="J518" s="438">
        <f>StockValueR!J479</f>
        <v>0</v>
      </c>
      <c r="K518" s="438">
        <f>StockValueR!K479</f>
        <v>0.1982243266590607</v>
      </c>
      <c r="L518" s="438">
        <f>StockValueR!L479</f>
        <v>0.19138786763676802</v>
      </c>
      <c r="M518" s="438">
        <f>StockValueR!M479</f>
        <v>0.18478718780843809</v>
      </c>
      <c r="N518" s="438">
        <f>StockValueR!N479</f>
        <v>0.17841415550413414</v>
      </c>
      <c r="O518" s="438">
        <f>StockValueR!O479</f>
        <v>0.17226091950299058</v>
      </c>
      <c r="P518" s="438">
        <f>StockValueR!P479</f>
        <v>0.16631989936094627</v>
      </c>
      <c r="Q518" s="438">
        <f>StockValueR!Q479</f>
        <v>0.1605837760720594</v>
      </c>
      <c r="R518" s="438">
        <f>StockValueR!R479</f>
        <v>0.15504548305190008</v>
      </c>
      <c r="S518" s="438">
        <f>StockValueR!S479</f>
        <v>0.14969819743191159</v>
      </c>
      <c r="T518" s="438">
        <f>StockValueR!T479</f>
        <v>0.14453533165401658</v>
      </c>
      <c r="U518" s="438">
        <f>StockValueR!U479</f>
        <v>0.13955052535511217</v>
      </c>
      <c r="V518" s="438">
        <f>StockValueR!V479</f>
        <v>0.13473763753145701</v>
      </c>
      <c r="W518" s="438">
        <f>StockValueR!W479</f>
        <v>0.13009073897329645</v>
      </c>
      <c r="X518" s="438">
        <f>StockValueR!X479</f>
        <v>0.12560410496040667</v>
      </c>
      <c r="Y518" s="438">
        <f>StockValueR!Y479</f>
        <v>0.12127220820955793</v>
      </c>
      <c r="Z518" s="438">
        <f>StockValueR!Z479</f>
        <v>0.11694303514110686</v>
      </c>
      <c r="AA518" s="438">
        <f>StockValueR!AA479</f>
        <v>0.11261668420747041</v>
      </c>
      <c r="AB518" s="438">
        <f>StockValueR!AB479</f>
        <v>0.10829326136619591</v>
      </c>
      <c r="AC518" s="438">
        <f>StockValueR!AC479</f>
        <v>0.1039728809810913</v>
      </c>
      <c r="AD518" s="438">
        <f>StockValueR!AD479</f>
        <v>9.9655666874891469E-2</v>
      </c>
      <c r="AE518" s="438">
        <f>StockValueR!AE479</f>
        <v>9.5341753566962228E-2</v>
      </c>
      <c r="AF518" s="438">
        <f>StockValueR!AF479</f>
        <v>9.1031287738906674E-2</v>
      </c>
      <c r="AG518" s="438">
        <f>StockValueR!AG479</f>
        <v>8.6724429983523907E-2</v>
      </c>
      <c r="AH518" s="438">
        <f>StockValueR!AH479</f>
        <v>8.2421356909715818E-2</v>
      </c>
      <c r="AI518" s="438">
        <f>StockValueR!AI479</f>
        <v>7.8122263699649391E-2</v>
      </c>
      <c r="AJ518" s="438">
        <f>StockValueR!AJ479</f>
        <v>7.3827367247815828E-2</v>
      </c>
      <c r="AK518" s="438">
        <f>StockValueR!AK479</f>
        <v>6.9536910059346854E-2</v>
      </c>
      <c r="AL518" s="438">
        <f>StockValueR!AL479</f>
        <v>6.5251165154657259E-2</v>
      </c>
      <c r="AM518" s="438">
        <f>StockValueR!AM479</f>
        <v>2.885993018191417E-3</v>
      </c>
      <c r="AN518" s="438">
        <f>StockValueR!AN479</f>
        <v>2.885993018191417E-3</v>
      </c>
      <c r="AO518" s="438">
        <f>StockValueR!AO479</f>
        <v>2.885993018191417E-3</v>
      </c>
      <c r="AP518" s="438">
        <f>StockValueR!AP479</f>
        <v>2.885993018191417E-3</v>
      </c>
      <c r="AQ518" s="438">
        <f>StockValueR!AQ479</f>
        <v>2.885993018191417E-3</v>
      </c>
      <c r="AR518" s="438">
        <f>StockValueR!AR479</f>
        <v>2.885993018191417E-3</v>
      </c>
      <c r="AS518" s="438">
        <f>StockValueR!AS479</f>
        <v>2.885993018191417E-3</v>
      </c>
      <c r="AT518" s="438">
        <f>StockValueR!AT479</f>
        <v>2.885993018191417E-3</v>
      </c>
      <c r="AU518" s="438">
        <f>StockValueR!AU479</f>
        <v>2.885993018191417E-3</v>
      </c>
      <c r="AV518" s="438">
        <f>StockValueR!AV479</f>
        <v>2.885993018191417E-3</v>
      </c>
      <c r="AW518" s="438">
        <f>StockValueR!AW479</f>
        <v>2.885993018191417E-3</v>
      </c>
      <c r="AX518" s="438">
        <f>StockValueR!AX479</f>
        <v>2.885993018191417E-3</v>
      </c>
      <c r="AY518" s="438">
        <f>StockValueR!AY479</f>
        <v>2.885993018191417E-3</v>
      </c>
      <c r="AZ518" s="438">
        <f>StockValueR!AZ479</f>
        <v>2.885993018191417E-3</v>
      </c>
    </row>
    <row r="519" spans="1:52" x14ac:dyDescent="0.25">
      <c r="A519" s="422"/>
      <c r="B519" s="281"/>
      <c r="C519" s="281"/>
      <c r="D519" s="281"/>
      <c r="E519" s="180" t="str">
        <f>StockValueR!E480</f>
        <v>65 MPH</v>
      </c>
      <c r="F519" s="180"/>
      <c r="G519" s="180"/>
      <c r="I519" s="438">
        <f>StockValueR!I480</f>
        <v>0</v>
      </c>
      <c r="J519" s="438">
        <f>StockValueR!J480</f>
        <v>0</v>
      </c>
      <c r="K519" s="438">
        <f>StockValueR!K480</f>
        <v>0.25451092617660698</v>
      </c>
      <c r="L519" s="438">
        <f>StockValueR!L480</f>
        <v>0.2457332269564462</v>
      </c>
      <c r="M519" s="438">
        <f>StockValueR!M480</f>
        <v>0.2372582573862736</v>
      </c>
      <c r="N519" s="438">
        <f>StockValueR!N480</f>
        <v>0.22907557677557525</v>
      </c>
      <c r="O519" s="438">
        <f>StockValueR!O480</f>
        <v>0.22117510451755684</v>
      </c>
      <c r="P519" s="438">
        <f>StockValueR!P480</f>
        <v>0.21354710767039758</v>
      </c>
      <c r="Q519" s="438">
        <f>StockValueR!Q480</f>
        <v>0.20618218896680784</v>
      </c>
      <c r="R519" s="438">
        <f>StockValueR!R480</f>
        <v>0.19907127523711926</v>
      </c>
      <c r="S519" s="438">
        <f>StockValueR!S480</f>
        <v>0.19220560623164501</v>
      </c>
      <c r="T519" s="438">
        <f>StockValueR!T480</f>
        <v>0.1855767238285401</v>
      </c>
      <c r="U519" s="438">
        <f>StockValueR!U480</f>
        <v>0.1791764616138663</v>
      </c>
      <c r="V519" s="438">
        <f>StockValueR!V480</f>
        <v>0.17299693482102496</v>
      </c>
      <c r="W519" s="438">
        <f>StockValueR!W480</f>
        <v>0.16703053061716375</v>
      </c>
      <c r="X519" s="438">
        <f>StockValueR!X480</f>
        <v>0.16126989872459049</v>
      </c>
      <c r="Y519" s="438">
        <f>StockValueR!Y480</f>
        <v>0.15570794236564042</v>
      </c>
      <c r="Z519" s="438">
        <f>StockValueR!Z480</f>
        <v>0.1501494830897242</v>
      </c>
      <c r="AA519" s="438">
        <f>StockValueR!AA480</f>
        <v>0.14459464730522081</v>
      </c>
      <c r="AB519" s="438">
        <f>StockValueR!AB480</f>
        <v>0.1390435710567518</v>
      </c>
      <c r="AC519" s="438">
        <f>StockValueR!AC480</f>
        <v>0.13349640118219111</v>
      </c>
      <c r="AD519" s="438">
        <f>StockValueR!AD480</f>
        <v>0.12795329666424016</v>
      </c>
      <c r="AE519" s="438">
        <f>StockValueR!AE480</f>
        <v>0.12241443021958283</v>
      </c>
      <c r="AF519" s="438">
        <f>StockValueR!AF480</f>
        <v>0.1168799901806569</v>
      </c>
      <c r="AG519" s="438">
        <f>StockValueR!AG480</f>
        <v>0.11135018274123654</v>
      </c>
      <c r="AH519" s="438">
        <f>StockValueR!AH480</f>
        <v>0.10582523465903577</v>
      </c>
      <c r="AI519" s="438">
        <f>StockValueR!AI480</f>
        <v>0.10030539653898757</v>
      </c>
      <c r="AJ519" s="438">
        <f>StockValueR!AJ480</f>
        <v>9.4790946863651443E-2</v>
      </c>
      <c r="AK519" s="438">
        <f>StockValueR!AK480</f>
        <v>8.9282196998472327E-2</v>
      </c>
      <c r="AL519" s="438">
        <f>StockValueR!AL480</f>
        <v>8.3779497489116408E-2</v>
      </c>
      <c r="AM519" s="438">
        <f>StockValueR!AM480</f>
        <v>3.2530296016422999E-3</v>
      </c>
      <c r="AN519" s="438">
        <f>StockValueR!AN480</f>
        <v>3.2530296016422999E-3</v>
      </c>
      <c r="AO519" s="438">
        <f>StockValueR!AO480</f>
        <v>3.2530296016422999E-3</v>
      </c>
      <c r="AP519" s="438">
        <f>StockValueR!AP480</f>
        <v>3.2530296016422999E-3</v>
      </c>
      <c r="AQ519" s="438">
        <f>StockValueR!AQ480</f>
        <v>3.2530296016422999E-3</v>
      </c>
      <c r="AR519" s="438">
        <f>StockValueR!AR480</f>
        <v>3.2530296016422999E-3</v>
      </c>
      <c r="AS519" s="438">
        <f>StockValueR!AS480</f>
        <v>3.2530296016422999E-3</v>
      </c>
      <c r="AT519" s="438">
        <f>StockValueR!AT480</f>
        <v>3.2530296016422999E-3</v>
      </c>
      <c r="AU519" s="438">
        <f>StockValueR!AU480</f>
        <v>3.2530296016422999E-3</v>
      </c>
      <c r="AV519" s="438">
        <f>StockValueR!AV480</f>
        <v>3.2530296016422999E-3</v>
      </c>
      <c r="AW519" s="438">
        <f>StockValueR!AW480</f>
        <v>3.2530296016422999E-3</v>
      </c>
      <c r="AX519" s="438">
        <f>StockValueR!AX480</f>
        <v>3.2530296016422999E-3</v>
      </c>
      <c r="AY519" s="438">
        <f>StockValueR!AY480</f>
        <v>3.2530296016422999E-3</v>
      </c>
      <c r="AZ519" s="438">
        <f>StockValueR!AZ480</f>
        <v>3.2530296016422999E-3</v>
      </c>
    </row>
    <row r="520" spans="1:52" x14ac:dyDescent="0.25">
      <c r="A520" s="422"/>
      <c r="B520" s="281"/>
      <c r="C520" s="281"/>
      <c r="D520" s="281"/>
      <c r="E520" s="180" t="str">
        <f>StockValueR!E481</f>
        <v>66 MPH</v>
      </c>
      <c r="F520" s="180"/>
      <c r="G520" s="180"/>
      <c r="I520" s="438">
        <f>StockValueR!I481</f>
        <v>0</v>
      </c>
      <c r="J520" s="438">
        <f>StockValueR!J481</f>
        <v>0</v>
      </c>
      <c r="K520" s="438">
        <f>StockValueR!K481</f>
        <v>0.24713506638673222</v>
      </c>
      <c r="L520" s="438">
        <f>StockValueR!L481</f>
        <v>0.23861174948209007</v>
      </c>
      <c r="M520" s="438">
        <f>StockValueR!M481</f>
        <v>0.2303823889638042</v>
      </c>
      <c r="N520" s="438">
        <f>StockValueR!N481</f>
        <v>0.22243684671803388</v>
      </c>
      <c r="O520" s="438">
        <f>StockValueR!O481</f>
        <v>0.21476533427924344</v>
      </c>
      <c r="P520" s="438">
        <f>StockValueR!P481</f>
        <v>0.20735840077135792</v>
      </c>
      <c r="Q520" s="438">
        <f>StockValueR!Q481</f>
        <v>0.20020692126480999</v>
      </c>
      <c r="R520" s="438">
        <f>StockValueR!R481</f>
        <v>0.193302085535135</v>
      </c>
      <c r="S520" s="438">
        <f>StockValueR!S481</f>
        <v>0.18663538720926501</v>
      </c>
      <c r="T520" s="438">
        <f>StockValueR!T481</f>
        <v>0.180198613286151</v>
      </c>
      <c r="U520" s="438">
        <f>StockValueR!U481</f>
        <v>0.17398383401880305</v>
      </c>
      <c r="V520" s="438">
        <f>StockValueR!V481</f>
        <v>0.16798339314528349</v>
      </c>
      <c r="W520" s="438">
        <f>StockValueR!W481</f>
        <v>0.16218989845661871</v>
      </c>
      <c r="X520" s="438">
        <f>StockValueR!X481</f>
        <v>0.15659621269000951</v>
      </c>
      <c r="Y520" s="438">
        <f>StockValueR!Y481</f>
        <v>0.15119544473612048</v>
      </c>
      <c r="Z520" s="438">
        <f>StockValueR!Z481</f>
        <v>0.14579807251796947</v>
      </c>
      <c r="AA520" s="438">
        <f>StockValueR!AA481</f>
        <v>0.14040421878055448</v>
      </c>
      <c r="AB520" s="438">
        <f>StockValueR!AB481</f>
        <v>0.13501401562585277</v>
      </c>
      <c r="AC520" s="438">
        <f>StockValueR!AC481</f>
        <v>0.12962760563629985</v>
      </c>
      <c r="AD520" s="438">
        <f>StockValueR!AD481</f>
        <v>0.12424514318719533</v>
      </c>
      <c r="AE520" s="438">
        <f>StockValueR!AE481</f>
        <v>0.11886679598980318</v>
      </c>
      <c r="AF520" s="438">
        <f>StockValueR!AF481</f>
        <v>0.11349274691858864</v>
      </c>
      <c r="AG520" s="438">
        <f>StockValueR!AG481</f>
        <v>0.10812319619172241</v>
      </c>
      <c r="AH520" s="438">
        <f>StockValueR!AH481</f>
        <v>0.10275836399536135</v>
      </c>
      <c r="AI520" s="438">
        <f>StockValueR!AI481</f>
        <v>9.7398493671776346E-2</v>
      </c>
      <c r="AJ520" s="438">
        <f>StockValueR!AJ481</f>
        <v>9.2043855632956667E-2</v>
      </c>
      <c r="AK520" s="438">
        <f>StockValueR!AK481</f>
        <v>8.6694752220813756E-2</v>
      </c>
      <c r="AL520" s="438">
        <f>StockValueR!AL481</f>
        <v>8.1351523822016991E-2</v>
      </c>
      <c r="AM520" s="438">
        <f>StockValueR!AM481</f>
        <v>3.1587551019401686E-3</v>
      </c>
      <c r="AN520" s="438">
        <f>StockValueR!AN481</f>
        <v>3.1587551019401686E-3</v>
      </c>
      <c r="AO520" s="438">
        <f>StockValueR!AO481</f>
        <v>3.1587551019401686E-3</v>
      </c>
      <c r="AP520" s="438">
        <f>StockValueR!AP481</f>
        <v>3.1587551019401686E-3</v>
      </c>
      <c r="AQ520" s="438">
        <f>StockValueR!AQ481</f>
        <v>3.1587551019401686E-3</v>
      </c>
      <c r="AR520" s="438">
        <f>StockValueR!AR481</f>
        <v>3.1587551019401686E-3</v>
      </c>
      <c r="AS520" s="438">
        <f>StockValueR!AS481</f>
        <v>3.1587551019401686E-3</v>
      </c>
      <c r="AT520" s="438">
        <f>StockValueR!AT481</f>
        <v>3.1587551019401686E-3</v>
      </c>
      <c r="AU520" s="438">
        <f>StockValueR!AU481</f>
        <v>3.1587551019401686E-3</v>
      </c>
      <c r="AV520" s="438">
        <f>StockValueR!AV481</f>
        <v>3.1587551019401686E-3</v>
      </c>
      <c r="AW520" s="438">
        <f>StockValueR!AW481</f>
        <v>3.1587551019401686E-3</v>
      </c>
      <c r="AX520" s="438">
        <f>StockValueR!AX481</f>
        <v>3.1587551019401686E-3</v>
      </c>
      <c r="AY520" s="438">
        <f>StockValueR!AY481</f>
        <v>3.1587551019401686E-3</v>
      </c>
      <c r="AZ520" s="438">
        <f>StockValueR!AZ481</f>
        <v>3.1587551019401686E-3</v>
      </c>
    </row>
    <row r="521" spans="1:52" x14ac:dyDescent="0.25">
      <c r="A521" s="422"/>
      <c r="B521" s="281"/>
      <c r="C521" s="281"/>
      <c r="D521" s="281"/>
      <c r="E521" s="180" t="str">
        <f>StockValueR!E482</f>
        <v>67 MPH</v>
      </c>
      <c r="F521" s="180"/>
      <c r="G521" s="180"/>
      <c r="I521" s="438">
        <f>StockValueR!I482</f>
        <v>0</v>
      </c>
      <c r="J521" s="438">
        <f>StockValueR!J482</f>
        <v>0</v>
      </c>
      <c r="K521" s="438">
        <f>StockValueR!K482</f>
        <v>0.23856564458972246</v>
      </c>
      <c r="L521" s="438">
        <f>StockValueR!L482</f>
        <v>0.23033787415986171</v>
      </c>
      <c r="M521" s="438">
        <f>StockValueR!M482</f>
        <v>0.22239386716275722</v>
      </c>
      <c r="N521" s="438">
        <f>StockValueR!N482</f>
        <v>0.21472383702421419</v>
      </c>
      <c r="O521" s="438">
        <f>StockValueR!O482</f>
        <v>0.20731833469426894</v>
      </c>
      <c r="P521" s="438">
        <f>StockValueR!P482</f>
        <v>0.20016823700648576</v>
      </c>
      <c r="Q521" s="438">
        <f>StockValueR!Q482</f>
        <v>0.19326473543872363</v>
      </c>
      <c r="R521" s="438">
        <f>StockValueR!R482</f>
        <v>0.18659932526152795</v>
      </c>
      <c r="S521" s="438">
        <f>StockValueR!S482</f>
        <v>0.18016379506077704</v>
      </c>
      <c r="T521" s="438">
        <f>StockValueR!T482</f>
        <v>0.17395021662167759</v>
      </c>
      <c r="U521" s="438">
        <f>StockValueR!U482</f>
        <v>0.16795093516164555</v>
      </c>
      <c r="V521" s="438">
        <f>StockValueR!V482</f>
        <v>0.16215855990004016</v>
      </c>
      <c r="W521" s="438">
        <f>StockValueR!W482</f>
        <v>0.15656595495313391</v>
      </c>
      <c r="X521" s="438">
        <f>StockValueR!X482</f>
        <v>0.15116623054310124</v>
      </c>
      <c r="Y521" s="438">
        <f>StockValueR!Y482</f>
        <v>0.1459527345101958</v>
      </c>
      <c r="Z521" s="438">
        <f>StockValueR!Z482</f>
        <v>0.14074251646570796</v>
      </c>
      <c r="AA521" s="438">
        <f>StockValueR!AA482</f>
        <v>0.13553569489844625</v>
      </c>
      <c r="AB521" s="438">
        <f>StockValueR!AB482</f>
        <v>0.13033239732974475</v>
      </c>
      <c r="AC521" s="438">
        <f>StockValueR!AC482</f>
        <v>0.12513276139798526</v>
      </c>
      <c r="AD521" s="438">
        <f>StockValueR!AD482</f>
        <v>0.11993693612549561</v>
      </c>
      <c r="AE521" s="438">
        <f>StockValueR!AE482</f>
        <v>0.11474508340814255</v>
      </c>
      <c r="AF521" s="438">
        <f>StockValueR!AF482</f>
        <v>0.10955737977920935</v>
      </c>
      <c r="AG521" s="438">
        <f>StockValueR!AG482</f>
        <v>0.10437401851429082</v>
      </c>
      <c r="AH521" s="438">
        <f>StockValueR!AH482</f>
        <v>9.919521216457694E-2</v>
      </c>
      <c r="AI521" s="438">
        <f>StockValueR!AI482</f>
        <v>9.4021195634432148E-2</v>
      </c>
      <c r="AJ521" s="438">
        <f>StockValueR!AJ482</f>
        <v>8.8852229959295384E-2</v>
      </c>
      <c r="AK521" s="438">
        <f>StockValueR!AK482</f>
        <v>8.368860699735596E-2</v>
      </c>
      <c r="AL521" s="438">
        <f>StockValueR!AL482</f>
        <v>7.8530655332357049E-2</v>
      </c>
      <c r="AM521" s="438">
        <f>StockValueR!AM482</f>
        <v>3.049225097891196E-3</v>
      </c>
      <c r="AN521" s="438">
        <f>StockValueR!AN482</f>
        <v>3.049225097891196E-3</v>
      </c>
      <c r="AO521" s="438">
        <f>StockValueR!AO482</f>
        <v>3.049225097891196E-3</v>
      </c>
      <c r="AP521" s="438">
        <f>StockValueR!AP482</f>
        <v>3.049225097891196E-3</v>
      </c>
      <c r="AQ521" s="438">
        <f>StockValueR!AQ482</f>
        <v>3.049225097891196E-3</v>
      </c>
      <c r="AR521" s="438">
        <f>StockValueR!AR482</f>
        <v>3.049225097891196E-3</v>
      </c>
      <c r="AS521" s="438">
        <f>StockValueR!AS482</f>
        <v>3.049225097891196E-3</v>
      </c>
      <c r="AT521" s="438">
        <f>StockValueR!AT482</f>
        <v>3.049225097891196E-3</v>
      </c>
      <c r="AU521" s="438">
        <f>StockValueR!AU482</f>
        <v>3.049225097891196E-3</v>
      </c>
      <c r="AV521" s="438">
        <f>StockValueR!AV482</f>
        <v>3.049225097891196E-3</v>
      </c>
      <c r="AW521" s="438">
        <f>StockValueR!AW482</f>
        <v>3.049225097891196E-3</v>
      </c>
      <c r="AX521" s="438">
        <f>StockValueR!AX482</f>
        <v>3.049225097891196E-3</v>
      </c>
      <c r="AY521" s="438">
        <f>StockValueR!AY482</f>
        <v>3.049225097891196E-3</v>
      </c>
      <c r="AZ521" s="438">
        <f>StockValueR!AZ482</f>
        <v>3.049225097891196E-3</v>
      </c>
    </row>
    <row r="522" spans="1:52" x14ac:dyDescent="0.25">
      <c r="A522" s="422"/>
      <c r="B522" s="281"/>
      <c r="C522" s="281"/>
      <c r="D522" s="281"/>
      <c r="E522" s="180" t="str">
        <f>StockValueR!E483</f>
        <v>68 MPH</v>
      </c>
      <c r="F522" s="180"/>
      <c r="G522" s="180"/>
      <c r="I522" s="438">
        <f>StockValueR!I483</f>
        <v>0</v>
      </c>
      <c r="J522" s="438">
        <f>StockValueR!J483</f>
        <v>0</v>
      </c>
      <c r="K522" s="438">
        <f>StockValueR!K483</f>
        <v>0.22827051233952578</v>
      </c>
      <c r="L522" s="438">
        <f>StockValueR!L483</f>
        <v>0.22039780554359836</v>
      </c>
      <c r="M522" s="438">
        <f>StockValueR!M483</f>
        <v>0.21279661656948426</v>
      </c>
      <c r="N522" s="438">
        <f>StockValueR!N483</f>
        <v>0.20545758117570045</v>
      </c>
      <c r="O522" s="438">
        <f>StockValueR!O483</f>
        <v>0.19837165807937471</v>
      </c>
      <c r="P522" s="438">
        <f>StockValueR!P483</f>
        <v>0.19153011781788881</v>
      </c>
      <c r="Q522" s="438">
        <f>StockValueR!Q483</f>
        <v>0.18492453199466644</v>
      </c>
      <c r="R522" s="438">
        <f>StockValueR!R483</f>
        <v>0.17854676289585841</v>
      </c>
      <c r="S522" s="438">
        <f>StockValueR!S483</f>
        <v>0.17238895346513206</v>
      </c>
      <c r="T522" s="438">
        <f>StockValueR!T483</f>
        <v>0.16644351762421566</v>
      </c>
      <c r="U522" s="438">
        <f>StockValueR!U483</f>
        <v>0.16070313092727243</v>
      </c>
      <c r="V522" s="438">
        <f>StockValueR!V483</f>
        <v>0.15516072153759108</v>
      </c>
      <c r="W522" s="438">
        <f>StockValueR!W483</f>
        <v>0.149809461515477</v>
      </c>
      <c r="X522" s="438">
        <f>StockValueR!X483</f>
        <v>0.14464275840661076</v>
      </c>
      <c r="Y522" s="438">
        <f>StockValueR!Y483</f>
        <v>0.13965424712051136</v>
      </c>
      <c r="Z522" s="438">
        <f>StockValueR!Z483</f>
        <v>0.13466887236354971</v>
      </c>
      <c r="AA522" s="438">
        <f>StockValueR!AA483</f>
        <v>0.12968674751123338</v>
      </c>
      <c r="AB522" s="438">
        <f>StockValueR!AB483</f>
        <v>0.12470799458180311</v>
      </c>
      <c r="AC522" s="438">
        <f>StockValueR!AC483</f>
        <v>0.11973274527395338</v>
      </c>
      <c r="AD522" s="438">
        <f>StockValueR!AD483</f>
        <v>0.11476114217905843</v>
      </c>
      <c r="AE522" s="438">
        <f>StockValueR!AE483</f>
        <v>0.10979334020648304</v>
      </c>
      <c r="AF522" s="438">
        <f>StockValueR!AF483</f>
        <v>0.10482950827134105</v>
      </c>
      <c r="AG522" s="438">
        <f>StockValueR!AG483</f>
        <v>9.9869831308555188E-2</v>
      </c>
      <c r="AH522" s="438">
        <f>StockValueR!AH483</f>
        <v>9.4914512696818651E-2</v>
      </c>
      <c r="AI522" s="438">
        <f>StockValueR!AI483</f>
        <v>8.9963777203363585E-2</v>
      </c>
      <c r="AJ522" s="438">
        <f>StockValueR!AJ483</f>
        <v>8.5017874598828522E-2</v>
      </c>
      <c r="AK522" s="438">
        <f>StockValueR!AK483</f>
        <v>8.0077084146468358E-2</v>
      </c>
      <c r="AL522" s="438">
        <f>StockValueR!AL483</f>
        <v>7.5141720250226376E-2</v>
      </c>
      <c r="AM522" s="438">
        <f>StockValueR!AM483</f>
        <v>2.917637937898415E-3</v>
      </c>
      <c r="AN522" s="438">
        <f>StockValueR!AN483</f>
        <v>2.917637937898415E-3</v>
      </c>
      <c r="AO522" s="438">
        <f>StockValueR!AO483</f>
        <v>2.917637937898415E-3</v>
      </c>
      <c r="AP522" s="438">
        <f>StockValueR!AP483</f>
        <v>2.917637937898415E-3</v>
      </c>
      <c r="AQ522" s="438">
        <f>StockValueR!AQ483</f>
        <v>2.917637937898415E-3</v>
      </c>
      <c r="AR522" s="438">
        <f>StockValueR!AR483</f>
        <v>2.917637937898415E-3</v>
      </c>
      <c r="AS522" s="438">
        <f>StockValueR!AS483</f>
        <v>2.917637937898415E-3</v>
      </c>
      <c r="AT522" s="438">
        <f>StockValueR!AT483</f>
        <v>2.917637937898415E-3</v>
      </c>
      <c r="AU522" s="438">
        <f>StockValueR!AU483</f>
        <v>2.917637937898415E-3</v>
      </c>
      <c r="AV522" s="438">
        <f>StockValueR!AV483</f>
        <v>2.917637937898415E-3</v>
      </c>
      <c r="AW522" s="438">
        <f>StockValueR!AW483</f>
        <v>2.917637937898415E-3</v>
      </c>
      <c r="AX522" s="438">
        <f>StockValueR!AX483</f>
        <v>2.917637937898415E-3</v>
      </c>
      <c r="AY522" s="438">
        <f>StockValueR!AY483</f>
        <v>2.917637937898415E-3</v>
      </c>
      <c r="AZ522" s="438">
        <f>StockValueR!AZ483</f>
        <v>2.917637937898415E-3</v>
      </c>
    </row>
    <row r="523" spans="1:52" x14ac:dyDescent="0.25">
      <c r="A523" s="422"/>
      <c r="B523" s="281"/>
      <c r="C523" s="281"/>
      <c r="D523" s="281"/>
      <c r="E523" s="180" t="str">
        <f>StockValueR!E484</f>
        <v>69 MPH</v>
      </c>
      <c r="F523" s="180"/>
      <c r="G523" s="180"/>
      <c r="I523" s="438">
        <f>StockValueR!I484</f>
        <v>0</v>
      </c>
      <c r="J523" s="438">
        <f>StockValueR!J484</f>
        <v>0</v>
      </c>
      <c r="K523" s="438">
        <f>StockValueR!K484</f>
        <v>0.21523143232162614</v>
      </c>
      <c r="L523" s="438">
        <f>StockValueR!L484</f>
        <v>0.2078084237929759</v>
      </c>
      <c r="M523" s="438">
        <f>StockValueR!M484</f>
        <v>0.20064142366896273</v>
      </c>
      <c r="N523" s="438">
        <f>StockValueR!N484</f>
        <v>0.19372160260458565</v>
      </c>
      <c r="O523" s="438">
        <f>StockValueR!O484</f>
        <v>0.18704043576567897</v>
      </c>
      <c r="P523" s="438">
        <f>StockValueR!P484</f>
        <v>0.18058969232679148</v>
      </c>
      <c r="Q523" s="438">
        <f>StockValueR!Q484</f>
        <v>0.17436142533126767</v>
      </c>
      <c r="R523" s="438">
        <f>StockValueR!R484</f>
        <v>0.16834796190104007</v>
      </c>
      <c r="S523" s="438">
        <f>StockValueR!S484</f>
        <v>0.16254189378407038</v>
      </c>
      <c r="T523" s="438">
        <f>StockValueR!T484</f>
        <v>0.15693606822779599</v>
      </c>
      <c r="U523" s="438">
        <f>StockValueR!U484</f>
        <v>0.15152357916733677</v>
      </c>
      <c r="V523" s="438">
        <f>StockValueR!V484</f>
        <v>0.14629775871760806</v>
      </c>
      <c r="W523" s="438">
        <f>StockValueR!W484</f>
        <v>0.14125216895885742</v>
      </c>
      <c r="X523" s="438">
        <f>StockValueR!X484</f>
        <v>0.13638059400550623</v>
      </c>
      <c r="Y523" s="438">
        <f>StockValueR!Y484</f>
        <v>0.13167703234852449</v>
      </c>
      <c r="Z523" s="438">
        <f>StockValueR!Z484</f>
        <v>0.12697642805844886</v>
      </c>
      <c r="AA523" s="438">
        <f>StockValueR!AA484</f>
        <v>0.12227888803464466</v>
      </c>
      <c r="AB523" s="438">
        <f>StockValueR!AB484</f>
        <v>0.11758452732552725</v>
      </c>
      <c r="AC523" s="438">
        <f>StockValueR!AC484</f>
        <v>0.11289347010700687</v>
      </c>
      <c r="AD523" s="438">
        <f>StockValueR!AD484</f>
        <v>0.10820585082547085</v>
      </c>
      <c r="AE523" s="438">
        <f>StockValueR!AE484</f>
        <v>0.10352181554167891</v>
      </c>
      <c r="AF523" s="438">
        <f>StockValueR!AF484</f>
        <v>9.8841523522115032E-2</v>
      </c>
      <c r="AG523" s="438">
        <f>StockValueR!AG484</f>
        <v>9.4165149138001752E-2</v>
      </c>
      <c r="AH523" s="438">
        <f>StockValueR!AH484</f>
        <v>8.9492884150802213E-2</v>
      </c>
      <c r="AI523" s="438">
        <f>StockValueR!AI484</f>
        <v>8.4824940488780032E-2</v>
      </c>
      <c r="AJ523" s="438">
        <f>StockValueR!AJ484</f>
        <v>8.0161553655381232E-2</v>
      </c>
      <c r="AK523" s="438">
        <f>StockValueR!AK484</f>
        <v>7.5502986962015295E-2</v>
      </c>
      <c r="AL523" s="438">
        <f>StockValueR!AL484</f>
        <v>7.0849536853502648E-2</v>
      </c>
      <c r="AM523" s="438">
        <f>StockValueR!AM484</f>
        <v>2.7509790289328446E-3</v>
      </c>
      <c r="AN523" s="438">
        <f>StockValueR!AN484</f>
        <v>2.7509790289328446E-3</v>
      </c>
      <c r="AO523" s="438">
        <f>StockValueR!AO484</f>
        <v>2.7509790289328446E-3</v>
      </c>
      <c r="AP523" s="438">
        <f>StockValueR!AP484</f>
        <v>2.7509790289328446E-3</v>
      </c>
      <c r="AQ523" s="438">
        <f>StockValueR!AQ484</f>
        <v>2.7509790289328446E-3</v>
      </c>
      <c r="AR523" s="438">
        <f>StockValueR!AR484</f>
        <v>2.7509790289328446E-3</v>
      </c>
      <c r="AS523" s="438">
        <f>StockValueR!AS484</f>
        <v>2.7509790289328446E-3</v>
      </c>
      <c r="AT523" s="438">
        <f>StockValueR!AT484</f>
        <v>2.7509790289328446E-3</v>
      </c>
      <c r="AU523" s="438">
        <f>StockValueR!AU484</f>
        <v>2.7509790289328446E-3</v>
      </c>
      <c r="AV523" s="438">
        <f>StockValueR!AV484</f>
        <v>2.7509790289328446E-3</v>
      </c>
      <c r="AW523" s="438">
        <f>StockValueR!AW484</f>
        <v>2.7509790289328446E-3</v>
      </c>
      <c r="AX523" s="438">
        <f>StockValueR!AX484</f>
        <v>2.7509790289328446E-3</v>
      </c>
      <c r="AY523" s="438">
        <f>StockValueR!AY484</f>
        <v>2.7509790289328446E-3</v>
      </c>
      <c r="AZ523" s="438">
        <f>StockValueR!AZ484</f>
        <v>2.7509790289328446E-3</v>
      </c>
    </row>
    <row r="524" spans="1:52" x14ac:dyDescent="0.25">
      <c r="A524" s="422"/>
      <c r="B524" s="281"/>
      <c r="C524" s="281"/>
      <c r="D524" s="281"/>
      <c r="E524" s="180" t="str">
        <f>StockValueR!E485</f>
        <v>70 MPH</v>
      </c>
      <c r="F524" s="180"/>
      <c r="G524" s="180"/>
      <c r="I524" s="438">
        <f>StockValueR!I485</f>
        <v>0</v>
      </c>
      <c r="J524" s="438">
        <f>StockValueR!J485</f>
        <v>0</v>
      </c>
      <c r="K524" s="438">
        <f>StockValueR!K485</f>
        <v>0.27545346442060598</v>
      </c>
      <c r="L524" s="438">
        <f>StockValueR!L485</f>
        <v>0.26595348854075879</v>
      </c>
      <c r="M524" s="438">
        <f>StockValueR!M485</f>
        <v>0.25678115254704448</v>
      </c>
      <c r="N524" s="438">
        <f>StockValueR!N485</f>
        <v>0.24792515663235376</v>
      </c>
      <c r="O524" s="438">
        <f>StockValueR!O485</f>
        <v>0.23937459070293679</v>
      </c>
      <c r="P524" s="438">
        <f>StockValueR!P485</f>
        <v>0.23111892093777525</v>
      </c>
      <c r="Q524" s="438">
        <f>StockValueR!Q485</f>
        <v>0.22314797681150153</v>
      </c>
      <c r="R524" s="438">
        <f>StockValueR!R485</f>
        <v>0.21545193856487788</v>
      </c>
      <c r="S524" s="438">
        <f>StockValueR!S485</f>
        <v>0.20802132510739998</v>
      </c>
      <c r="T524" s="438">
        <f>StockValueR!T485</f>
        <v>0.20084698233712142</v>
      </c>
      <c r="U524" s="438">
        <f>StockValueR!U485</f>
        <v>0.19392007186330995</v>
      </c>
      <c r="V524" s="438">
        <f>StockValueR!V485</f>
        <v>0.18723206011804228</v>
      </c>
      <c r="W524" s="438">
        <f>StockValueR!W485</f>
        <v>0.18077470784332372</v>
      </c>
      <c r="X524" s="438">
        <f>StockValueR!X485</f>
        <v>0.1745400599407812</v>
      </c>
      <c r="Y524" s="438">
        <f>StockValueR!Y485</f>
        <v>0.16852043567142505</v>
      </c>
      <c r="Z524" s="438">
        <f>StockValueR!Z485</f>
        <v>0.16250459624404606</v>
      </c>
      <c r="AA524" s="438">
        <f>StockValueR!AA485</f>
        <v>0.15649267846858966</v>
      </c>
      <c r="AB524" s="438">
        <f>StockValueR!AB485</f>
        <v>0.15048482958416612</v>
      </c>
      <c r="AC524" s="438">
        <f>StockValueR!AC485</f>
        <v>0.14448120851126536</v>
      </c>
      <c r="AD524" s="438">
        <f>StockValueR!AD485</f>
        <v>0.13848198731454708</v>
      </c>
      <c r="AE524" s="438">
        <f>StockValueR!AE485</f>
        <v>0.13248735292275987</v>
      </c>
      <c r="AF524" s="438">
        <f>StockValueR!AF485</f>
        <v>0.12649750916535507</v>
      </c>
      <c r="AG524" s="438">
        <f>StockValueR!AG485</f>
        <v>0.12051267920284801</v>
      </c>
      <c r="AH524" s="438">
        <f>StockValueR!AH485</f>
        <v>0.11453310845180628</v>
      </c>
      <c r="AI524" s="438">
        <f>StockValueR!AI485</f>
        <v>0.10855906813829477</v>
      </c>
      <c r="AJ524" s="438">
        <f>StockValueR!AJ485</f>
        <v>0.10259085965992715</v>
      </c>
      <c r="AK524" s="438">
        <f>StockValueR!AK485</f>
        <v>9.6628820002984492E-2</v>
      </c>
      <c r="AL524" s="438">
        <f>StockValueR!AL485</f>
        <v>9.0673328557930089E-2</v>
      </c>
      <c r="AM524" s="438">
        <f>StockValueR!AM485</f>
        <v>3.2549589090892202E-3</v>
      </c>
      <c r="AN524" s="438">
        <f>StockValueR!AN485</f>
        <v>3.2549589090892202E-3</v>
      </c>
      <c r="AO524" s="438">
        <f>StockValueR!AO485</f>
        <v>3.2549589090892202E-3</v>
      </c>
      <c r="AP524" s="438">
        <f>StockValueR!AP485</f>
        <v>3.2549589090892202E-3</v>
      </c>
      <c r="AQ524" s="438">
        <f>StockValueR!AQ485</f>
        <v>3.2549589090892202E-3</v>
      </c>
      <c r="AR524" s="438">
        <f>StockValueR!AR485</f>
        <v>3.2549589090892202E-3</v>
      </c>
      <c r="AS524" s="438">
        <f>StockValueR!AS485</f>
        <v>3.2549589090892202E-3</v>
      </c>
      <c r="AT524" s="438">
        <f>StockValueR!AT485</f>
        <v>3.2549589090892202E-3</v>
      </c>
      <c r="AU524" s="438">
        <f>StockValueR!AU485</f>
        <v>3.2549589090892202E-3</v>
      </c>
      <c r="AV524" s="438">
        <f>StockValueR!AV485</f>
        <v>3.2549589090892202E-3</v>
      </c>
      <c r="AW524" s="438">
        <f>StockValueR!AW485</f>
        <v>3.2549589090892202E-3</v>
      </c>
      <c r="AX524" s="438">
        <f>StockValueR!AX485</f>
        <v>3.2549589090892202E-3</v>
      </c>
      <c r="AY524" s="438">
        <f>StockValueR!AY485</f>
        <v>3.2549589090892202E-3</v>
      </c>
      <c r="AZ524" s="438">
        <f>StockValueR!AZ485</f>
        <v>3.2549589090892202E-3</v>
      </c>
    </row>
    <row r="525" spans="1:52" x14ac:dyDescent="0.25">
      <c r="A525" s="422"/>
      <c r="B525" s="281"/>
      <c r="C525" s="281"/>
      <c r="D525" s="281"/>
      <c r="E525" s="180"/>
      <c r="F525" s="427"/>
      <c r="G525" s="328"/>
      <c r="I525" s="429"/>
      <c r="J525" s="429"/>
      <c r="K525" s="429"/>
      <c r="L525" s="429"/>
      <c r="M525" s="429"/>
      <c r="N525" s="429"/>
      <c r="O525" s="429"/>
      <c r="P525" s="429"/>
      <c r="Q525" s="429"/>
      <c r="R525" s="429"/>
      <c r="S525" s="429"/>
      <c r="T525" s="429"/>
      <c r="U525" s="429"/>
      <c r="V525" s="429"/>
      <c r="W525" s="429"/>
      <c r="X525" s="429"/>
      <c r="Y525" s="429"/>
      <c r="Z525" s="429"/>
      <c r="AA525" s="429"/>
      <c r="AB525" s="429"/>
      <c r="AC525" s="429"/>
      <c r="AD525" s="429"/>
      <c r="AE525" s="429"/>
      <c r="AF525" s="429"/>
      <c r="AG525" s="429"/>
      <c r="AH525" s="429"/>
      <c r="AI525" s="429"/>
      <c r="AJ525" s="429"/>
      <c r="AK525" s="429"/>
      <c r="AL525" s="429"/>
      <c r="AM525" s="429"/>
      <c r="AN525" s="429"/>
      <c r="AO525" s="429"/>
      <c r="AP525" s="429"/>
      <c r="AQ525" s="429"/>
      <c r="AR525" s="429"/>
      <c r="AS525" s="429"/>
      <c r="AT525" s="429"/>
      <c r="AU525" s="429"/>
      <c r="AV525" s="429"/>
      <c r="AW525" s="429"/>
      <c r="AX525" s="429"/>
      <c r="AY525" s="429"/>
      <c r="AZ525" s="429"/>
    </row>
    <row r="526" spans="1:52" x14ac:dyDescent="0.25">
      <c r="A526" s="422"/>
      <c r="B526" s="281"/>
      <c r="C526" s="281"/>
      <c r="D526" s="431" t="s">
        <v>1095</v>
      </c>
      <c r="E526" s="180"/>
      <c r="F526" s="427"/>
      <c r="G526" s="328"/>
      <c r="I526" s="189"/>
      <c r="J526" s="189"/>
      <c r="K526" s="189"/>
      <c r="L526" s="189"/>
      <c r="M526" s="189"/>
      <c r="N526" s="189"/>
      <c r="O526" s="189"/>
      <c r="P526" s="189"/>
      <c r="Q526" s="189"/>
      <c r="R526" s="189"/>
      <c r="S526" s="189"/>
      <c r="T526" s="189"/>
      <c r="U526" s="189"/>
      <c r="V526" s="189"/>
      <c r="W526" s="189"/>
      <c r="X526" s="189"/>
      <c r="Y526" s="189"/>
      <c r="Z526" s="189"/>
      <c r="AA526" s="189"/>
      <c r="AB526" s="189"/>
      <c r="AC526" s="189"/>
      <c r="AD526" s="189"/>
      <c r="AE526" s="189"/>
      <c r="AF526" s="189"/>
      <c r="AG526" s="189"/>
      <c r="AH526" s="189"/>
      <c r="AI526" s="189"/>
      <c r="AJ526" s="189"/>
      <c r="AK526" s="189"/>
      <c r="AL526" s="189"/>
      <c r="AM526" s="189"/>
      <c r="AN526" s="189"/>
      <c r="AO526" s="189"/>
      <c r="AP526" s="189"/>
      <c r="AQ526" s="189"/>
      <c r="AR526" s="189"/>
      <c r="AS526" s="189"/>
      <c r="AT526" s="189"/>
      <c r="AU526" s="189"/>
      <c r="AV526" s="189"/>
      <c r="AW526" s="189"/>
      <c r="AX526" s="189"/>
      <c r="AY526" s="189"/>
      <c r="AZ526" s="189"/>
    </row>
    <row r="527" spans="1:52" x14ac:dyDescent="0.25">
      <c r="A527" s="422"/>
      <c r="B527" s="281"/>
      <c r="C527" s="281"/>
      <c r="D527" s="431"/>
      <c r="E527" s="180"/>
      <c r="F527" s="427"/>
      <c r="G527" s="328"/>
      <c r="I527" s="189"/>
      <c r="J527" s="189"/>
      <c r="K527" s="189"/>
      <c r="L527" s="189"/>
      <c r="M527" s="189"/>
      <c r="N527" s="189"/>
      <c r="O527" s="189"/>
      <c r="P527" s="189"/>
      <c r="Q527" s="189"/>
      <c r="R527" s="189"/>
      <c r="S527" s="189"/>
      <c r="T527" s="189"/>
      <c r="U527" s="189"/>
      <c r="V527" s="189"/>
      <c r="W527" s="189"/>
      <c r="X527" s="189"/>
      <c r="Y527" s="189"/>
      <c r="Z527" s="189"/>
      <c r="AA527" s="189"/>
      <c r="AB527" s="189"/>
      <c r="AC527" s="189"/>
      <c r="AD527" s="189"/>
      <c r="AE527" s="189"/>
      <c r="AF527" s="189"/>
      <c r="AG527" s="189"/>
      <c r="AH527" s="189"/>
      <c r="AI527" s="189"/>
      <c r="AJ527" s="189"/>
      <c r="AK527" s="189"/>
      <c r="AL527" s="189"/>
      <c r="AM527" s="189"/>
      <c r="AN527" s="189"/>
      <c r="AO527" s="189"/>
      <c r="AP527" s="189"/>
      <c r="AQ527" s="189"/>
      <c r="AR527" s="189"/>
      <c r="AS527" s="189"/>
      <c r="AT527" s="189"/>
      <c r="AU527" s="189"/>
      <c r="AV527" s="189"/>
      <c r="AW527" s="189"/>
      <c r="AX527" s="189"/>
      <c r="AY527" s="189"/>
      <c r="AZ527" s="189"/>
    </row>
    <row r="528" spans="1:52" x14ac:dyDescent="0.25">
      <c r="A528" s="422"/>
      <c r="B528" s="281"/>
      <c r="C528" s="281"/>
      <c r="D528" s="281"/>
      <c r="E528" t="str">
        <f>"No Build - Truck - "&amp;$D$456</f>
        <v>No Build - Truck - PM2.5 Emissions</v>
      </c>
      <c r="F528" s="428" t="s">
        <v>827</v>
      </c>
      <c r="G528" s="225" t="s">
        <v>661</v>
      </c>
      <c r="I528" s="439">
        <f t="shared" ref="I528:AZ528" si="32">INDEX($I$458:$AZ$524,MATCH(I$364,$E$458:$E$524,0),I$1)</f>
        <v>0</v>
      </c>
      <c r="J528" s="439">
        <f t="shared" si="32"/>
        <v>0</v>
      </c>
      <c r="K528" s="439">
        <f t="shared" si="32"/>
        <v>0.98575646184535703</v>
      </c>
      <c r="L528" s="439">
        <f t="shared" si="32"/>
        <v>0.95175920343137332</v>
      </c>
      <c r="M528" s="439">
        <f t="shared" si="32"/>
        <v>0.91893445934968565</v>
      </c>
      <c r="N528" s="439">
        <f t="shared" si="32"/>
        <v>0.88724179134369419</v>
      </c>
      <c r="O528" s="439">
        <f t="shared" si="32"/>
        <v>0.8566421558114754</v>
      </c>
      <c r="P528" s="439">
        <f t="shared" si="32"/>
        <v>0.82709785570623939</v>
      </c>
      <c r="Q528" s="416">
        <f t="shared" si="32"/>
        <v>0.79857249409566733</v>
      </c>
      <c r="R528" s="416">
        <f t="shared" si="32"/>
        <v>0.77103092932291817</v>
      </c>
      <c r="S528" s="416">
        <f t="shared" si="32"/>
        <v>0.74443923171406445</v>
      </c>
      <c r="T528" s="416">
        <f t="shared" si="32"/>
        <v>0.71876464177862365</v>
      </c>
      <c r="U528" s="416">
        <f t="shared" si="32"/>
        <v>0.69397552985169031</v>
      </c>
      <c r="V528" s="416">
        <f t="shared" si="32"/>
        <v>0.67004135712795065</v>
      </c>
      <c r="W528" s="416">
        <f t="shared" si="32"/>
        <v>0.64693263803957513</v>
      </c>
      <c r="X528" s="416">
        <f t="shared" si="32"/>
        <v>0.62462090393164083</v>
      </c>
      <c r="Y528" s="416">
        <f t="shared" si="32"/>
        <v>0.60307866799033438</v>
      </c>
      <c r="Z528" s="416">
        <f t="shared" si="32"/>
        <v>0.58154997674139142</v>
      </c>
      <c r="AA528" s="416">
        <f t="shared" si="32"/>
        <v>0.56003531978216758</v>
      </c>
      <c r="AB528" s="416">
        <f t="shared" si="32"/>
        <v>0.5385352240325354</v>
      </c>
      <c r="AC528" s="416">
        <f t="shared" si="32"/>
        <v>0.51705025821614559</v>
      </c>
      <c r="AD528" s="416">
        <f t="shared" si="32"/>
        <v>0.49558103809526666</v>
      </c>
      <c r="AE528" s="416">
        <f t="shared" si="32"/>
        <v>0.47412823262580456</v>
      </c>
      <c r="AF528" s="416">
        <f t="shared" si="32"/>
        <v>0.45269257124566714</v>
      </c>
      <c r="AG528" s="416">
        <f t="shared" si="32"/>
        <v>0.43127485257221959</v>
      </c>
      <c r="AH528" s="416">
        <f t="shared" si="32"/>
        <v>0.40987595486984624</v>
      </c>
      <c r="AI528" s="416">
        <f t="shared" si="32"/>
        <v>0.38849684876655011</v>
      </c>
      <c r="AJ528" s="416">
        <f t="shared" si="32"/>
        <v>0.36713861286428628</v>
      </c>
      <c r="AK528" s="416">
        <f t="shared" si="32"/>
        <v>0.34580245312503038</v>
      </c>
      <c r="AL528" s="416">
        <f t="shared" si="32"/>
        <v>0.32448972726124214</v>
      </c>
      <c r="AM528" s="416">
        <f t="shared" si="32"/>
        <v>9.2646922427880099E-3</v>
      </c>
      <c r="AN528" s="416">
        <f t="shared" si="32"/>
        <v>9.2646922427880099E-3</v>
      </c>
      <c r="AO528" s="416">
        <f t="shared" si="32"/>
        <v>9.2646922427880099E-3</v>
      </c>
      <c r="AP528" s="416">
        <f t="shared" si="32"/>
        <v>9.2646922427880099E-3</v>
      </c>
      <c r="AQ528" s="416">
        <f t="shared" si="32"/>
        <v>9.2646922427880099E-3</v>
      </c>
      <c r="AR528" s="416">
        <f t="shared" si="32"/>
        <v>9.2646922427880099E-3</v>
      </c>
      <c r="AS528" s="416">
        <f t="shared" si="32"/>
        <v>9.2646922427880099E-3</v>
      </c>
      <c r="AT528" s="416">
        <f t="shared" si="32"/>
        <v>9.2646922427880099E-3</v>
      </c>
      <c r="AU528" s="416">
        <f t="shared" si="32"/>
        <v>9.2646922427880099E-3</v>
      </c>
      <c r="AV528" s="416">
        <f t="shared" si="32"/>
        <v>9.2646922427880099E-3</v>
      </c>
      <c r="AW528" s="416">
        <f t="shared" si="32"/>
        <v>9.2646922427880099E-3</v>
      </c>
      <c r="AX528" s="416">
        <f t="shared" si="32"/>
        <v>9.2646922427880099E-3</v>
      </c>
      <c r="AY528" s="416">
        <f t="shared" si="32"/>
        <v>9.2646922427880099E-3</v>
      </c>
      <c r="AZ528" s="416">
        <f t="shared" si="32"/>
        <v>9.2646922427880099E-3</v>
      </c>
    </row>
    <row r="529" spans="1:52" x14ac:dyDescent="0.25">
      <c r="A529" s="422"/>
      <c r="B529" s="281"/>
      <c r="C529" s="281"/>
      <c r="D529" s="281"/>
      <c r="E529" s="180"/>
      <c r="F529" s="427"/>
      <c r="G529" s="328"/>
      <c r="I529" s="440"/>
      <c r="J529" s="440"/>
      <c r="K529" s="440"/>
      <c r="L529" s="440"/>
      <c r="M529" s="440"/>
      <c r="N529" s="440"/>
      <c r="O529" s="440"/>
      <c r="P529" s="440"/>
      <c r="Q529" s="429"/>
      <c r="R529" s="429"/>
      <c r="S529" s="429"/>
      <c r="T529" s="429"/>
      <c r="U529" s="429"/>
      <c r="V529" s="429"/>
      <c r="W529" s="429"/>
      <c r="X529" s="429"/>
      <c r="Y529" s="429"/>
      <c r="Z529" s="429"/>
      <c r="AA529" s="429"/>
      <c r="AB529" s="429"/>
      <c r="AC529" s="429"/>
      <c r="AD529" s="429"/>
      <c r="AE529" s="429"/>
      <c r="AF529" s="429"/>
      <c r="AG529" s="429"/>
      <c r="AH529" s="429"/>
      <c r="AI529" s="429"/>
      <c r="AJ529" s="429"/>
      <c r="AK529" s="429"/>
      <c r="AL529" s="429"/>
      <c r="AM529" s="429"/>
      <c r="AN529" s="429"/>
      <c r="AO529" s="429"/>
      <c r="AP529" s="429"/>
      <c r="AQ529" s="429"/>
      <c r="AR529" s="429"/>
      <c r="AS529" s="429"/>
      <c r="AT529" s="429"/>
      <c r="AU529" s="429"/>
      <c r="AV529" s="429"/>
      <c r="AW529" s="429"/>
      <c r="AX529" s="429"/>
      <c r="AY529" s="429"/>
      <c r="AZ529" s="429"/>
    </row>
    <row r="530" spans="1:52" x14ac:dyDescent="0.25">
      <c r="A530" s="422"/>
      <c r="B530" s="281"/>
      <c r="C530" s="281"/>
      <c r="D530" s="281"/>
      <c r="E530" s="180" t="str">
        <f>StockValueC!$E$31</f>
        <v>Grams to metric ton conversion</v>
      </c>
      <c r="F530" s="432">
        <f>StockValueC!$H$31</f>
        <v>9.9999999999999995E-7</v>
      </c>
      <c r="G530" s="180" t="str">
        <f>StockValueC!$G$31</f>
        <v>Factor</v>
      </c>
      <c r="I530" s="440"/>
      <c r="J530" s="440"/>
      <c r="K530" s="440"/>
      <c r="L530" s="440"/>
      <c r="M530" s="440"/>
      <c r="N530" s="440"/>
      <c r="O530" s="440"/>
      <c r="P530" s="440"/>
      <c r="Q530" s="429"/>
      <c r="R530" s="429"/>
      <c r="S530" s="429"/>
      <c r="T530" s="429"/>
      <c r="U530" s="429"/>
      <c r="V530" s="429"/>
      <c r="W530" s="429"/>
      <c r="X530" s="429"/>
      <c r="Y530" s="429"/>
      <c r="Z530" s="429"/>
      <c r="AA530" s="429"/>
      <c r="AB530" s="429"/>
      <c r="AC530" s="429"/>
      <c r="AD530" s="429"/>
      <c r="AE530" s="429"/>
      <c r="AF530" s="429"/>
      <c r="AG530" s="429"/>
      <c r="AH530" s="429"/>
      <c r="AI530" s="429"/>
      <c r="AJ530" s="429"/>
      <c r="AK530" s="429"/>
      <c r="AL530" s="429"/>
      <c r="AM530" s="429"/>
      <c r="AN530" s="429"/>
      <c r="AO530" s="429"/>
      <c r="AP530" s="429"/>
      <c r="AQ530" s="429"/>
      <c r="AR530" s="429"/>
      <c r="AS530" s="429"/>
      <c r="AT530" s="429"/>
      <c r="AU530" s="429"/>
      <c r="AV530" s="429"/>
      <c r="AW530" s="429"/>
      <c r="AX530" s="429"/>
      <c r="AY530" s="429"/>
      <c r="AZ530" s="429"/>
    </row>
    <row r="531" spans="1:52" x14ac:dyDescent="0.25">
      <c r="A531" s="422"/>
      <c r="B531" s="281"/>
      <c r="C531" s="281"/>
      <c r="D531" s="281"/>
      <c r="E531" s="180"/>
      <c r="F531" s="427"/>
      <c r="G531" s="328"/>
      <c r="I531" s="440"/>
      <c r="J531" s="440"/>
      <c r="K531" s="440"/>
      <c r="L531" s="440"/>
      <c r="M531" s="440"/>
      <c r="N531" s="440"/>
      <c r="O531" s="440"/>
      <c r="P531" s="440"/>
      <c r="Q531" s="429"/>
      <c r="R531" s="429"/>
      <c r="S531" s="429"/>
      <c r="T531" s="429"/>
      <c r="U531" s="429"/>
      <c r="V531" s="429"/>
      <c r="W531" s="429"/>
      <c r="X531" s="429"/>
      <c r="Y531" s="429"/>
      <c r="Z531" s="429"/>
      <c r="AA531" s="429"/>
      <c r="AB531" s="429"/>
      <c r="AC531" s="429"/>
      <c r="AD531" s="429"/>
      <c r="AE531" s="429"/>
      <c r="AF531" s="429"/>
      <c r="AG531" s="429"/>
      <c r="AH531" s="429"/>
      <c r="AI531" s="429"/>
      <c r="AJ531" s="429"/>
      <c r="AK531" s="429"/>
      <c r="AL531" s="429"/>
      <c r="AM531" s="429"/>
      <c r="AN531" s="429"/>
      <c r="AO531" s="429"/>
      <c r="AP531" s="429"/>
      <c r="AQ531" s="429"/>
      <c r="AR531" s="429"/>
      <c r="AS531" s="429"/>
      <c r="AT531" s="429"/>
      <c r="AU531" s="429"/>
      <c r="AV531" s="429"/>
      <c r="AW531" s="429"/>
      <c r="AX531" s="429"/>
      <c r="AY531" s="429"/>
      <c r="AZ531" s="429"/>
    </row>
    <row r="532" spans="1:52" x14ac:dyDescent="0.25">
      <c r="A532" s="339"/>
      <c r="B532" s="199"/>
      <c r="C532" s="199"/>
      <c r="D532" s="199"/>
      <c r="E532" t="str">
        <f>"No Build - Truck - "&amp;$D$456</f>
        <v>No Build - Truck - PM2.5 Emissions</v>
      </c>
      <c r="F532" s="214" t="s">
        <v>827</v>
      </c>
      <c r="G532" s="433" t="s">
        <v>1096</v>
      </c>
      <c r="H532" s="434">
        <f>SUM(I532:AZ532)</f>
        <v>0</v>
      </c>
      <c r="I532" s="441">
        <f>I528*$F530*I$362</f>
        <v>0</v>
      </c>
      <c r="J532" s="441">
        <f t="shared" ref="J532:AZ532" si="33">J528*$F530*J$362</f>
        <v>0</v>
      </c>
      <c r="K532" s="441">
        <f>K528*$F530*K$362</f>
        <v>0</v>
      </c>
      <c r="L532" s="441">
        <f t="shared" si="33"/>
        <v>0</v>
      </c>
      <c r="M532" s="441">
        <f t="shared" si="33"/>
        <v>0</v>
      </c>
      <c r="N532" s="441">
        <f t="shared" si="33"/>
        <v>0</v>
      </c>
      <c r="O532" s="441">
        <f t="shared" si="33"/>
        <v>0</v>
      </c>
      <c r="P532" s="441">
        <f t="shared" si="33"/>
        <v>0</v>
      </c>
      <c r="Q532" s="435">
        <f t="shared" si="33"/>
        <v>0</v>
      </c>
      <c r="R532" s="435">
        <f t="shared" si="33"/>
        <v>0</v>
      </c>
      <c r="S532" s="435">
        <f t="shared" si="33"/>
        <v>0</v>
      </c>
      <c r="T532" s="435">
        <f t="shared" si="33"/>
        <v>0</v>
      </c>
      <c r="U532" s="435">
        <f t="shared" si="33"/>
        <v>0</v>
      </c>
      <c r="V532" s="435">
        <f t="shared" si="33"/>
        <v>0</v>
      </c>
      <c r="W532" s="435">
        <f t="shared" si="33"/>
        <v>0</v>
      </c>
      <c r="X532" s="435">
        <f t="shared" si="33"/>
        <v>0</v>
      </c>
      <c r="Y532" s="435">
        <f t="shared" si="33"/>
        <v>0</v>
      </c>
      <c r="Z532" s="435">
        <f t="shared" si="33"/>
        <v>0</v>
      </c>
      <c r="AA532" s="435">
        <f t="shared" si="33"/>
        <v>0</v>
      </c>
      <c r="AB532" s="435">
        <f t="shared" si="33"/>
        <v>0</v>
      </c>
      <c r="AC532" s="435">
        <f t="shared" si="33"/>
        <v>0</v>
      </c>
      <c r="AD532" s="435">
        <f t="shared" si="33"/>
        <v>0</v>
      </c>
      <c r="AE532" s="435">
        <f t="shared" si="33"/>
        <v>0</v>
      </c>
      <c r="AF532" s="435">
        <f t="shared" si="33"/>
        <v>0</v>
      </c>
      <c r="AG532" s="435">
        <f t="shared" si="33"/>
        <v>0</v>
      </c>
      <c r="AH532" s="435">
        <f t="shared" si="33"/>
        <v>0</v>
      </c>
      <c r="AI532" s="435">
        <f t="shared" si="33"/>
        <v>0</v>
      </c>
      <c r="AJ532" s="435">
        <f t="shared" si="33"/>
        <v>0</v>
      </c>
      <c r="AK532" s="435">
        <f t="shared" si="33"/>
        <v>0</v>
      </c>
      <c r="AL532" s="435">
        <f t="shared" si="33"/>
        <v>0</v>
      </c>
      <c r="AM532" s="435">
        <f t="shared" si="33"/>
        <v>0</v>
      </c>
      <c r="AN532" s="435">
        <f t="shared" si="33"/>
        <v>0</v>
      </c>
      <c r="AO532" s="435">
        <f t="shared" si="33"/>
        <v>0</v>
      </c>
      <c r="AP532" s="435">
        <f t="shared" si="33"/>
        <v>0</v>
      </c>
      <c r="AQ532" s="435">
        <f t="shared" si="33"/>
        <v>0</v>
      </c>
      <c r="AR532" s="435">
        <f t="shared" si="33"/>
        <v>0</v>
      </c>
      <c r="AS532" s="435">
        <f t="shared" si="33"/>
        <v>0</v>
      </c>
      <c r="AT532" s="435">
        <f t="shared" si="33"/>
        <v>0</v>
      </c>
      <c r="AU532" s="435">
        <f t="shared" si="33"/>
        <v>0</v>
      </c>
      <c r="AV532" s="435">
        <f t="shared" si="33"/>
        <v>0</v>
      </c>
      <c r="AW532" s="435">
        <f t="shared" si="33"/>
        <v>0</v>
      </c>
      <c r="AX532" s="435">
        <f t="shared" si="33"/>
        <v>0</v>
      </c>
      <c r="AY532" s="435">
        <f t="shared" si="33"/>
        <v>0</v>
      </c>
      <c r="AZ532" s="435">
        <f t="shared" si="33"/>
        <v>0</v>
      </c>
    </row>
    <row r="533" spans="1:52" x14ac:dyDescent="0.25">
      <c r="A533" s="422"/>
      <c r="B533" s="281"/>
      <c r="C533" s="281"/>
      <c r="D533" s="281"/>
      <c r="E533" s="180"/>
      <c r="F533" s="427"/>
      <c r="G533" s="328"/>
      <c r="I533" s="440"/>
      <c r="J533" s="440"/>
      <c r="K533" s="440"/>
      <c r="L533" s="440"/>
      <c r="M533" s="440"/>
      <c r="N533" s="440"/>
      <c r="O533" s="440"/>
      <c r="P533" s="440"/>
      <c r="Q533" s="429"/>
      <c r="R533" s="429"/>
      <c r="S533" s="429"/>
      <c r="T533" s="429"/>
      <c r="U533" s="429"/>
      <c r="V533" s="429"/>
      <c r="W533" s="429"/>
      <c r="X533" s="429"/>
      <c r="Y533" s="429"/>
      <c r="Z533" s="429"/>
      <c r="AA533" s="429"/>
      <c r="AB533" s="429"/>
      <c r="AC533" s="429"/>
      <c r="AD533" s="429"/>
      <c r="AE533" s="429"/>
      <c r="AF533" s="429"/>
      <c r="AG533" s="429"/>
      <c r="AH533" s="429"/>
      <c r="AI533" s="429"/>
      <c r="AJ533" s="429"/>
      <c r="AK533" s="429"/>
      <c r="AL533" s="429"/>
      <c r="AM533" s="429"/>
      <c r="AN533" s="429"/>
      <c r="AO533" s="429"/>
      <c r="AP533" s="429"/>
      <c r="AQ533" s="429"/>
      <c r="AR533" s="429"/>
      <c r="AS533" s="429"/>
      <c r="AT533" s="429"/>
      <c r="AU533" s="429"/>
      <c r="AV533" s="429"/>
      <c r="AW533" s="429"/>
      <c r="AX533" s="429"/>
      <c r="AY533" s="429"/>
      <c r="AZ533" s="429"/>
    </row>
    <row r="534" spans="1:52" x14ac:dyDescent="0.25">
      <c r="A534" s="422"/>
      <c r="B534" s="281"/>
      <c r="C534" s="281"/>
      <c r="D534" s="431" t="s">
        <v>1097</v>
      </c>
      <c r="E534" s="180"/>
      <c r="F534" s="427"/>
      <c r="G534" s="328"/>
      <c r="I534" s="440"/>
      <c r="J534" s="440"/>
      <c r="K534" s="440"/>
      <c r="L534" s="440"/>
      <c r="M534" s="440"/>
      <c r="N534" s="440"/>
      <c r="O534" s="440"/>
      <c r="P534" s="440"/>
      <c r="Q534" s="429"/>
      <c r="R534" s="429"/>
      <c r="S534" s="429"/>
      <c r="T534" s="429"/>
      <c r="U534" s="429"/>
      <c r="V534" s="429"/>
      <c r="W534" s="429"/>
      <c r="X534" s="429"/>
      <c r="Y534" s="429"/>
      <c r="Z534" s="429"/>
      <c r="AA534" s="429"/>
      <c r="AB534" s="429"/>
      <c r="AC534" s="429"/>
      <c r="AD534" s="429"/>
      <c r="AE534" s="429"/>
      <c r="AF534" s="429"/>
      <c r="AG534" s="429"/>
      <c r="AH534" s="429"/>
      <c r="AI534" s="429"/>
      <c r="AJ534" s="429"/>
      <c r="AK534" s="429"/>
      <c r="AL534" s="429"/>
      <c r="AM534" s="429"/>
      <c r="AN534" s="429"/>
      <c r="AO534" s="429"/>
      <c r="AP534" s="429"/>
      <c r="AQ534" s="429"/>
      <c r="AR534" s="429"/>
      <c r="AS534" s="429"/>
      <c r="AT534" s="429"/>
      <c r="AU534" s="429"/>
      <c r="AV534" s="429"/>
      <c r="AW534" s="429"/>
      <c r="AX534" s="429"/>
      <c r="AY534" s="429"/>
      <c r="AZ534" s="429"/>
    </row>
    <row r="535" spans="1:52" x14ac:dyDescent="0.25">
      <c r="A535" s="422"/>
      <c r="B535" s="281"/>
      <c r="C535" s="281"/>
      <c r="D535" s="281"/>
      <c r="E535" s="180"/>
      <c r="F535" s="427"/>
      <c r="G535" s="328"/>
      <c r="I535" s="440"/>
      <c r="J535" s="440"/>
      <c r="K535" s="440"/>
      <c r="L535" s="440"/>
      <c r="M535" s="440"/>
      <c r="N535" s="440"/>
      <c r="O535" s="440"/>
      <c r="P535" s="440"/>
      <c r="Q535" s="429"/>
      <c r="R535" s="429"/>
      <c r="S535" s="429"/>
      <c r="T535" s="429"/>
      <c r="U535" s="429"/>
      <c r="V535" s="429"/>
      <c r="W535" s="429"/>
      <c r="X535" s="429"/>
      <c r="Y535" s="429"/>
      <c r="Z535" s="429"/>
      <c r="AA535" s="429"/>
      <c r="AB535" s="429"/>
      <c r="AC535" s="429"/>
      <c r="AD535" s="429"/>
      <c r="AE535" s="429"/>
      <c r="AF535" s="429"/>
      <c r="AG535" s="429"/>
      <c r="AH535" s="429"/>
      <c r="AI535" s="429"/>
      <c r="AJ535" s="429"/>
      <c r="AK535" s="429"/>
      <c r="AL535" s="429"/>
      <c r="AM535" s="429"/>
      <c r="AN535" s="429"/>
      <c r="AO535" s="429"/>
      <c r="AP535" s="429"/>
      <c r="AQ535" s="429"/>
      <c r="AR535" s="429"/>
      <c r="AS535" s="429"/>
      <c r="AT535" s="429"/>
      <c r="AU535" s="429"/>
      <c r="AV535" s="429"/>
      <c r="AW535" s="429"/>
      <c r="AX535" s="429"/>
      <c r="AY535" s="429"/>
      <c r="AZ535" s="429"/>
    </row>
    <row r="536" spans="1:52" x14ac:dyDescent="0.25">
      <c r="A536" s="422"/>
      <c r="B536" s="281"/>
      <c r="C536" s="281"/>
      <c r="D536" s="281"/>
      <c r="E536" t="str">
        <f>"Build - Truck - "&amp;$D$456</f>
        <v>Build - Truck - PM2.5 Emissions</v>
      </c>
      <c r="F536" s="428" t="s">
        <v>827</v>
      </c>
      <c r="G536" s="225" t="s">
        <v>661</v>
      </c>
      <c r="I536" s="439">
        <f t="shared" ref="I536:AZ536" si="34">INDEX($I$458:$AZ$524,MATCH(I$368,$E$104:$E$170,0),I$1)</f>
        <v>0</v>
      </c>
      <c r="J536" s="439">
        <f t="shared" si="34"/>
        <v>0</v>
      </c>
      <c r="K536" s="439">
        <f t="shared" si="34"/>
        <v>0.98575646184535703</v>
      </c>
      <c r="L536" s="439">
        <f t="shared" si="34"/>
        <v>0.95175920343137332</v>
      </c>
      <c r="M536" s="439">
        <f t="shared" si="34"/>
        <v>0.91893445934968565</v>
      </c>
      <c r="N536" s="439">
        <f t="shared" si="34"/>
        <v>0.88724179134369419</v>
      </c>
      <c r="O536" s="439">
        <f t="shared" si="34"/>
        <v>0.8566421558114754</v>
      </c>
      <c r="P536" s="439">
        <f t="shared" si="34"/>
        <v>0.82709785570623939</v>
      </c>
      <c r="Q536" s="416">
        <f t="shared" si="34"/>
        <v>0.79857249409566733</v>
      </c>
      <c r="R536" s="416">
        <f t="shared" si="34"/>
        <v>0.77103092932291817</v>
      </c>
      <c r="S536" s="416">
        <f t="shared" si="34"/>
        <v>0.74443923171406445</v>
      </c>
      <c r="T536" s="416">
        <f t="shared" si="34"/>
        <v>0.71876464177862365</v>
      </c>
      <c r="U536" s="416">
        <f t="shared" si="34"/>
        <v>0.69397552985169031</v>
      </c>
      <c r="V536" s="416">
        <f t="shared" si="34"/>
        <v>0.67004135712795065</v>
      </c>
      <c r="W536" s="416">
        <f t="shared" si="34"/>
        <v>0.64693263803957513</v>
      </c>
      <c r="X536" s="416">
        <f t="shared" si="34"/>
        <v>0.62462090393164083</v>
      </c>
      <c r="Y536" s="416">
        <f t="shared" si="34"/>
        <v>0.60307866799033438</v>
      </c>
      <c r="Z536" s="416">
        <f t="shared" si="34"/>
        <v>0.58154997674139142</v>
      </c>
      <c r="AA536" s="416">
        <f t="shared" si="34"/>
        <v>0.56003531978216758</v>
      </c>
      <c r="AB536" s="416">
        <f t="shared" si="34"/>
        <v>0.5385352240325354</v>
      </c>
      <c r="AC536" s="416">
        <f t="shared" si="34"/>
        <v>0.51705025821614559</v>
      </c>
      <c r="AD536" s="416">
        <f t="shared" si="34"/>
        <v>0.49558103809526666</v>
      </c>
      <c r="AE536" s="416">
        <f t="shared" si="34"/>
        <v>0.47412823262580456</v>
      </c>
      <c r="AF536" s="416">
        <f t="shared" si="34"/>
        <v>0.45269257124566714</v>
      </c>
      <c r="AG536" s="416">
        <f t="shared" si="34"/>
        <v>0.43127485257221959</v>
      </c>
      <c r="AH536" s="416">
        <f t="shared" si="34"/>
        <v>0.40987595486984624</v>
      </c>
      <c r="AI536" s="416">
        <f t="shared" si="34"/>
        <v>0.38849684876655011</v>
      </c>
      <c r="AJ536" s="416">
        <f t="shared" si="34"/>
        <v>0.36713861286428628</v>
      </c>
      <c r="AK536" s="416">
        <f t="shared" si="34"/>
        <v>0.34580245312503038</v>
      </c>
      <c r="AL536" s="416">
        <f t="shared" si="34"/>
        <v>0.32448972726124214</v>
      </c>
      <c r="AM536" s="416">
        <f t="shared" si="34"/>
        <v>9.2646922427880099E-3</v>
      </c>
      <c r="AN536" s="416">
        <f t="shared" si="34"/>
        <v>9.2646922427880099E-3</v>
      </c>
      <c r="AO536" s="416">
        <f t="shared" si="34"/>
        <v>9.2646922427880099E-3</v>
      </c>
      <c r="AP536" s="416">
        <f t="shared" si="34"/>
        <v>9.2646922427880099E-3</v>
      </c>
      <c r="AQ536" s="416">
        <f t="shared" si="34"/>
        <v>9.2646922427880099E-3</v>
      </c>
      <c r="AR536" s="416">
        <f t="shared" si="34"/>
        <v>9.2646922427880099E-3</v>
      </c>
      <c r="AS536" s="416">
        <f t="shared" si="34"/>
        <v>9.2646922427880099E-3</v>
      </c>
      <c r="AT536" s="416">
        <f t="shared" si="34"/>
        <v>9.2646922427880099E-3</v>
      </c>
      <c r="AU536" s="416">
        <f t="shared" si="34"/>
        <v>9.2646922427880099E-3</v>
      </c>
      <c r="AV536" s="416">
        <f t="shared" si="34"/>
        <v>9.2646922427880099E-3</v>
      </c>
      <c r="AW536" s="416">
        <f t="shared" si="34"/>
        <v>9.2646922427880099E-3</v>
      </c>
      <c r="AX536" s="416">
        <f t="shared" si="34"/>
        <v>9.2646922427880099E-3</v>
      </c>
      <c r="AY536" s="416">
        <f t="shared" si="34"/>
        <v>9.2646922427880099E-3</v>
      </c>
      <c r="AZ536" s="416">
        <f t="shared" si="34"/>
        <v>9.2646922427880099E-3</v>
      </c>
    </row>
    <row r="537" spans="1:52" x14ac:dyDescent="0.25">
      <c r="A537" s="422"/>
      <c r="B537" s="281"/>
      <c r="C537" s="281"/>
      <c r="D537" s="281"/>
      <c r="E537" s="180"/>
      <c r="F537" s="427"/>
      <c r="G537" s="328"/>
      <c r="I537" s="429"/>
      <c r="J537" s="429"/>
      <c r="K537" s="429"/>
      <c r="L537" s="429"/>
      <c r="M537" s="429"/>
      <c r="N537" s="429"/>
      <c r="O537" s="429"/>
      <c r="P537" s="429"/>
      <c r="Q537" s="429"/>
      <c r="R537" s="429"/>
      <c r="S537" s="429"/>
      <c r="T537" s="429"/>
      <c r="U537" s="429"/>
      <c r="V537" s="429"/>
      <c r="W537" s="429"/>
      <c r="X537" s="429"/>
      <c r="Y537" s="429"/>
      <c r="Z537" s="429"/>
      <c r="AA537" s="429"/>
      <c r="AB537" s="429"/>
      <c r="AC537" s="429"/>
      <c r="AD537" s="429"/>
      <c r="AE537" s="429"/>
      <c r="AF537" s="429"/>
      <c r="AG537" s="429"/>
      <c r="AH537" s="429"/>
      <c r="AI537" s="429"/>
      <c r="AJ537" s="429"/>
      <c r="AK537" s="429"/>
      <c r="AL537" s="429"/>
      <c r="AM537" s="429"/>
      <c r="AN537" s="429"/>
      <c r="AO537" s="429"/>
      <c r="AP537" s="429"/>
      <c r="AQ537" s="429"/>
      <c r="AR537" s="429"/>
      <c r="AS537" s="429"/>
      <c r="AT537" s="429"/>
      <c r="AU537" s="429"/>
      <c r="AV537" s="429"/>
      <c r="AW537" s="429"/>
      <c r="AX537" s="429"/>
      <c r="AY537" s="429"/>
      <c r="AZ537" s="429"/>
    </row>
    <row r="538" spans="1:52" x14ac:dyDescent="0.25">
      <c r="A538" s="422"/>
      <c r="B538" s="281"/>
      <c r="C538" s="281"/>
      <c r="D538" s="281"/>
      <c r="E538" s="180" t="str">
        <f>StockValueC!$E$31</f>
        <v>Grams to metric ton conversion</v>
      </c>
      <c r="F538" s="432">
        <f>StockValueC!$H$31</f>
        <v>9.9999999999999995E-7</v>
      </c>
      <c r="G538" s="180" t="str">
        <f>StockValueC!$G$31</f>
        <v>Factor</v>
      </c>
      <c r="I538" s="429"/>
      <c r="J538" s="429"/>
      <c r="K538" s="429"/>
      <c r="L538" s="429"/>
      <c r="M538" s="429"/>
      <c r="N538" s="429"/>
      <c r="O538" s="429"/>
      <c r="P538" s="429"/>
      <c r="Q538" s="429"/>
      <c r="R538" s="429"/>
      <c r="S538" s="429"/>
      <c r="T538" s="429"/>
      <c r="U538" s="429"/>
      <c r="V538" s="429"/>
      <c r="W538" s="429"/>
      <c r="X538" s="429"/>
      <c r="Y538" s="429"/>
      <c r="Z538" s="429"/>
      <c r="AA538" s="429"/>
      <c r="AB538" s="429"/>
      <c r="AC538" s="429"/>
      <c r="AD538" s="429"/>
      <c r="AE538" s="429"/>
      <c r="AF538" s="429"/>
      <c r="AG538" s="429"/>
      <c r="AH538" s="429"/>
      <c r="AI538" s="429"/>
      <c r="AJ538" s="429"/>
      <c r="AK538" s="429"/>
      <c r="AL538" s="429"/>
      <c r="AM538" s="429"/>
      <c r="AN538" s="429"/>
      <c r="AO538" s="429"/>
      <c r="AP538" s="429"/>
      <c r="AQ538" s="429"/>
      <c r="AR538" s="429"/>
      <c r="AS538" s="429"/>
      <c r="AT538" s="429"/>
      <c r="AU538" s="429"/>
      <c r="AV538" s="429"/>
      <c r="AW538" s="429"/>
      <c r="AX538" s="429"/>
      <c r="AY538" s="429"/>
      <c r="AZ538" s="429"/>
    </row>
    <row r="539" spans="1:52" x14ac:dyDescent="0.25">
      <c r="A539" s="422"/>
      <c r="B539" s="281"/>
      <c r="C539" s="281"/>
      <c r="D539" s="281"/>
      <c r="E539" s="180"/>
      <c r="F539" s="427"/>
      <c r="G539" s="328"/>
      <c r="I539" s="429"/>
      <c r="J539" s="429"/>
      <c r="K539" s="429"/>
      <c r="L539" s="429"/>
      <c r="M539" s="429"/>
      <c r="N539" s="429"/>
      <c r="O539" s="429"/>
      <c r="P539" s="429"/>
      <c r="Q539" s="429"/>
      <c r="R539" s="429"/>
      <c r="S539" s="429"/>
      <c r="T539" s="429"/>
      <c r="U539" s="429"/>
      <c r="V539" s="429"/>
      <c r="W539" s="429"/>
      <c r="X539" s="429"/>
      <c r="Y539" s="429"/>
      <c r="Z539" s="429"/>
      <c r="AA539" s="429"/>
      <c r="AB539" s="429"/>
      <c r="AC539" s="429"/>
      <c r="AD539" s="429"/>
      <c r="AE539" s="429"/>
      <c r="AF539" s="429"/>
      <c r="AG539" s="429"/>
      <c r="AH539" s="429"/>
      <c r="AI539" s="429"/>
      <c r="AJ539" s="429"/>
      <c r="AK539" s="429"/>
      <c r="AL539" s="429"/>
      <c r="AM539" s="429"/>
      <c r="AN539" s="429"/>
      <c r="AO539" s="429"/>
      <c r="AP539" s="429"/>
      <c r="AQ539" s="429"/>
      <c r="AR539" s="429"/>
      <c r="AS539" s="429"/>
      <c r="AT539" s="429"/>
      <c r="AU539" s="429"/>
      <c r="AV539" s="429"/>
      <c r="AW539" s="429"/>
      <c r="AX539" s="429"/>
      <c r="AY539" s="429"/>
      <c r="AZ539" s="429"/>
    </row>
    <row r="540" spans="1:52" x14ac:dyDescent="0.25">
      <c r="A540" s="422"/>
      <c r="B540" s="281"/>
      <c r="C540" s="281"/>
      <c r="D540" s="281"/>
      <c r="E540" s="172" t="str">
        <f>"Build - Truck - "&amp;$D$456</f>
        <v>Build - Truck - PM2.5 Emissions</v>
      </c>
      <c r="F540" s="214" t="s">
        <v>827</v>
      </c>
      <c r="G540" s="433" t="s">
        <v>1096</v>
      </c>
      <c r="H540" s="434">
        <f>SUM(I540:AZ540)</f>
        <v>0</v>
      </c>
      <c r="I540" s="435">
        <f t="shared" ref="I540:AZ540" si="35">I536*$F538*I$366</f>
        <v>0</v>
      </c>
      <c r="J540" s="435">
        <f t="shared" si="35"/>
        <v>0</v>
      </c>
      <c r="K540" s="437">
        <f t="shared" si="35"/>
        <v>0</v>
      </c>
      <c r="L540" s="435">
        <f t="shared" si="35"/>
        <v>0</v>
      </c>
      <c r="M540" s="435">
        <f t="shared" si="35"/>
        <v>0</v>
      </c>
      <c r="N540" s="435">
        <f t="shared" si="35"/>
        <v>0</v>
      </c>
      <c r="O540" s="435">
        <f t="shared" si="35"/>
        <v>0</v>
      </c>
      <c r="P540" s="435">
        <f t="shared" si="35"/>
        <v>0</v>
      </c>
      <c r="Q540" s="435">
        <f t="shared" si="35"/>
        <v>0</v>
      </c>
      <c r="R540" s="435">
        <f t="shared" si="35"/>
        <v>0</v>
      </c>
      <c r="S540" s="435">
        <f t="shared" si="35"/>
        <v>0</v>
      </c>
      <c r="T540" s="435">
        <f t="shared" si="35"/>
        <v>0</v>
      </c>
      <c r="U540" s="435">
        <f t="shared" si="35"/>
        <v>0</v>
      </c>
      <c r="V540" s="435">
        <f t="shared" si="35"/>
        <v>0</v>
      </c>
      <c r="W540" s="435">
        <f t="shared" si="35"/>
        <v>0</v>
      </c>
      <c r="X540" s="435">
        <f t="shared" si="35"/>
        <v>0</v>
      </c>
      <c r="Y540" s="435">
        <f t="shared" si="35"/>
        <v>0</v>
      </c>
      <c r="Z540" s="435">
        <f t="shared" si="35"/>
        <v>0</v>
      </c>
      <c r="AA540" s="435">
        <f t="shared" si="35"/>
        <v>0</v>
      </c>
      <c r="AB540" s="435">
        <f t="shared" si="35"/>
        <v>0</v>
      </c>
      <c r="AC540" s="435">
        <f t="shared" si="35"/>
        <v>0</v>
      </c>
      <c r="AD540" s="435">
        <f t="shared" si="35"/>
        <v>0</v>
      </c>
      <c r="AE540" s="435">
        <f t="shared" si="35"/>
        <v>0</v>
      </c>
      <c r="AF540" s="435">
        <f t="shared" si="35"/>
        <v>0</v>
      </c>
      <c r="AG540" s="435">
        <f t="shared" si="35"/>
        <v>0</v>
      </c>
      <c r="AH540" s="435">
        <f t="shared" si="35"/>
        <v>0</v>
      </c>
      <c r="AI540" s="435">
        <f t="shared" si="35"/>
        <v>0</v>
      </c>
      <c r="AJ540" s="435">
        <f t="shared" si="35"/>
        <v>0</v>
      </c>
      <c r="AK540" s="435">
        <f t="shared" si="35"/>
        <v>0</v>
      </c>
      <c r="AL540" s="435">
        <f t="shared" si="35"/>
        <v>0</v>
      </c>
      <c r="AM540" s="435">
        <f t="shared" si="35"/>
        <v>0</v>
      </c>
      <c r="AN540" s="435">
        <f t="shared" si="35"/>
        <v>0</v>
      </c>
      <c r="AO540" s="435">
        <f t="shared" si="35"/>
        <v>0</v>
      </c>
      <c r="AP540" s="435">
        <f t="shared" si="35"/>
        <v>0</v>
      </c>
      <c r="AQ540" s="435">
        <f t="shared" si="35"/>
        <v>0</v>
      </c>
      <c r="AR540" s="435">
        <f t="shared" si="35"/>
        <v>0</v>
      </c>
      <c r="AS540" s="435">
        <f t="shared" si="35"/>
        <v>0</v>
      </c>
      <c r="AT540" s="435">
        <f t="shared" si="35"/>
        <v>0</v>
      </c>
      <c r="AU540" s="435">
        <f t="shared" si="35"/>
        <v>0</v>
      </c>
      <c r="AV540" s="435">
        <f t="shared" si="35"/>
        <v>0</v>
      </c>
      <c r="AW540" s="435">
        <f t="shared" si="35"/>
        <v>0</v>
      </c>
      <c r="AX540" s="435">
        <f t="shared" si="35"/>
        <v>0</v>
      </c>
      <c r="AY540" s="435">
        <f t="shared" si="35"/>
        <v>0</v>
      </c>
      <c r="AZ540" s="435">
        <f t="shared" si="35"/>
        <v>0</v>
      </c>
    </row>
    <row r="541" spans="1:52" x14ac:dyDescent="0.25">
      <c r="A541" s="422"/>
      <c r="B541" s="281"/>
      <c r="C541" s="281"/>
      <c r="D541" s="281"/>
      <c r="E541" s="172"/>
      <c r="F541" s="214"/>
      <c r="G541" s="433"/>
      <c r="I541" s="435"/>
      <c r="J541" s="435"/>
      <c r="K541" s="435"/>
      <c r="L541" s="435"/>
      <c r="M541" s="435"/>
      <c r="N541" s="435"/>
      <c r="O541" s="435"/>
      <c r="P541" s="435"/>
      <c r="Q541" s="435"/>
      <c r="R541" s="435"/>
      <c r="S541" s="435"/>
      <c r="T541" s="435"/>
      <c r="U541" s="435"/>
      <c r="V541" s="435"/>
      <c r="W541" s="435"/>
      <c r="X541" s="435"/>
      <c r="Y541" s="435"/>
      <c r="Z541" s="435"/>
      <c r="AA541" s="435"/>
      <c r="AB541" s="435"/>
      <c r="AC541" s="435"/>
      <c r="AD541" s="435"/>
      <c r="AE541" s="435"/>
      <c r="AF541" s="435"/>
      <c r="AG541" s="435"/>
      <c r="AH541" s="435"/>
      <c r="AI541" s="435"/>
      <c r="AJ541" s="435"/>
      <c r="AK541" s="435"/>
      <c r="AL541" s="435"/>
      <c r="AM541" s="435"/>
      <c r="AN541" s="435"/>
      <c r="AO541" s="435"/>
      <c r="AP541" s="435"/>
      <c r="AQ541" s="435"/>
      <c r="AR541" s="435"/>
      <c r="AS541" s="435"/>
      <c r="AT541" s="435"/>
      <c r="AU541" s="435"/>
      <c r="AV541" s="435"/>
      <c r="AW541" s="435"/>
      <c r="AX541" s="435"/>
      <c r="AY541" s="435"/>
      <c r="AZ541" s="435"/>
    </row>
    <row r="542" spans="1:52" x14ac:dyDescent="0.25">
      <c r="A542" s="422"/>
      <c r="B542" s="281"/>
      <c r="C542" s="281"/>
      <c r="D542" s="180" t="str">
        <f>StockValueR!D487</f>
        <v>SOx Emissions</v>
      </c>
      <c r="E542" s="180"/>
      <c r="F542" s="427"/>
      <c r="G542" s="328"/>
      <c r="I542" s="336"/>
      <c r="J542" s="336"/>
      <c r="K542" s="336"/>
      <c r="L542" s="336"/>
      <c r="M542" s="336"/>
      <c r="N542" s="336"/>
      <c r="O542" s="336"/>
      <c r="P542" s="336"/>
      <c r="Q542" s="336"/>
      <c r="R542" s="336"/>
      <c r="S542" s="336"/>
      <c r="T542" s="336"/>
      <c r="U542" s="336"/>
      <c r="V542" s="336"/>
      <c r="W542" s="336"/>
      <c r="X542" s="336"/>
      <c r="Y542" s="336"/>
      <c r="Z542" s="336"/>
      <c r="AA542" s="336"/>
      <c r="AB542" s="336"/>
      <c r="AC542" s="336"/>
      <c r="AD542" s="336"/>
      <c r="AE542" s="336"/>
      <c r="AF542" s="336"/>
      <c r="AG542" s="336"/>
      <c r="AH542" s="336"/>
      <c r="AI542" s="336"/>
      <c r="AJ542" s="336"/>
      <c r="AK542" s="336"/>
      <c r="AL542" s="336"/>
      <c r="AM542" s="336"/>
      <c r="AN542" s="336"/>
      <c r="AO542" s="336"/>
      <c r="AP542" s="336"/>
      <c r="AQ542" s="336"/>
      <c r="AR542" s="336"/>
      <c r="AS542" s="336"/>
      <c r="AT542" s="336"/>
      <c r="AU542" s="336"/>
      <c r="AV542" s="336"/>
      <c r="AW542" s="336"/>
      <c r="AX542" s="336"/>
      <c r="AY542" s="336"/>
      <c r="AZ542" s="336"/>
    </row>
    <row r="543" spans="1:52" x14ac:dyDescent="0.25">
      <c r="A543" s="422"/>
      <c r="B543" s="281"/>
      <c r="C543" s="281"/>
      <c r="D543" s="281"/>
      <c r="F543" s="428"/>
      <c r="G543" s="225"/>
      <c r="I543" s="338"/>
      <c r="J543" s="338"/>
      <c r="K543" s="338"/>
      <c r="L543" s="338"/>
      <c r="M543" s="338"/>
      <c r="N543" s="338"/>
      <c r="O543" s="338"/>
      <c r="P543" s="338"/>
      <c r="Q543" s="338"/>
      <c r="R543" s="338"/>
      <c r="S543" s="338"/>
      <c r="T543" s="338"/>
      <c r="U543" s="338"/>
      <c r="V543" s="338"/>
      <c r="W543" s="338"/>
      <c r="X543" s="338"/>
      <c r="Y543" s="338"/>
      <c r="Z543" s="338"/>
      <c r="AA543" s="338"/>
      <c r="AB543" s="338"/>
      <c r="AC543" s="338"/>
      <c r="AD543" s="338"/>
      <c r="AE543" s="338"/>
      <c r="AF543" s="338"/>
      <c r="AG543" s="338"/>
      <c r="AH543" s="338"/>
      <c r="AI543" s="338"/>
      <c r="AJ543" s="338"/>
      <c r="AK543" s="338"/>
      <c r="AL543" s="338"/>
      <c r="AM543" s="338"/>
      <c r="AN543" s="338"/>
      <c r="AO543" s="338"/>
      <c r="AP543" s="338"/>
      <c r="AQ543" s="338"/>
      <c r="AR543" s="338"/>
      <c r="AS543" s="338"/>
      <c r="AT543" s="338"/>
      <c r="AU543" s="338"/>
      <c r="AV543" s="338"/>
      <c r="AW543" s="338"/>
      <c r="AX543" s="338"/>
      <c r="AY543" s="338"/>
      <c r="AZ543" s="338"/>
    </row>
    <row r="544" spans="1:52" x14ac:dyDescent="0.25">
      <c r="A544" s="422"/>
      <c r="B544" s="281"/>
      <c r="C544" s="281"/>
      <c r="D544" s="180"/>
      <c r="E544" s="172" t="s">
        <v>1094</v>
      </c>
      <c r="F544" s="427"/>
      <c r="G544" s="328"/>
      <c r="I544" s="429"/>
      <c r="J544" s="429"/>
      <c r="K544" s="430">
        <f t="shared" ref="K544:AZ544" si="36">K545</f>
        <v>9.9231839329838208E-3</v>
      </c>
      <c r="L544" s="430">
        <f t="shared" si="36"/>
        <v>9.5809482373358356E-3</v>
      </c>
      <c r="M544" s="430">
        <f t="shared" si="36"/>
        <v>9.2505157363244363E-3</v>
      </c>
      <c r="N544" s="430">
        <f t="shared" si="36"/>
        <v>8.9314793555111578E-3</v>
      </c>
      <c r="O544" s="430">
        <f t="shared" si="36"/>
        <v>8.6234460598429326E-3</v>
      </c>
      <c r="P544" s="430">
        <f t="shared" si="36"/>
        <v>8.3260363694547986E-3</v>
      </c>
      <c r="Q544" s="430">
        <f t="shared" si="36"/>
        <v>8.0388838921718365E-3</v>
      </c>
      <c r="R544" s="430">
        <f t="shared" si="36"/>
        <v>7.7616348721344184E-3</v>
      </c>
      <c r="S544" s="430">
        <f t="shared" si="36"/>
        <v>7.4939477539906901E-3</v>
      </c>
      <c r="T544" s="430">
        <f t="shared" si="36"/>
        <v>7.2354927621193985E-3</v>
      </c>
      <c r="U544" s="430">
        <f t="shared" si="36"/>
        <v>6.9859514943646939E-3</v>
      </c>
      <c r="V544" s="430">
        <f t="shared" si="36"/>
        <v>6.7450165297824058E-3</v>
      </c>
      <c r="W544" s="430">
        <f t="shared" si="36"/>
        <v>6.5123910499145614E-3</v>
      </c>
      <c r="X544" s="430">
        <f t="shared" si="36"/>
        <v>6.2877884731255759E-3</v>
      </c>
      <c r="Y544" s="430">
        <f t="shared" si="36"/>
        <v>6.0709321015496379E-3</v>
      </c>
      <c r="Z544" s="430">
        <f t="shared" si="36"/>
        <v>5.8542120785332495E-3</v>
      </c>
      <c r="AA544" s="430">
        <f t="shared" si="36"/>
        <v>5.6376333326412231E-3</v>
      </c>
      <c r="AB544" s="430">
        <f t="shared" si="36"/>
        <v>5.4212011681480082E-3</v>
      </c>
      <c r="AC544" s="430">
        <f t="shared" si="36"/>
        <v>5.2049213101486068E-3</v>
      </c>
      <c r="AD544" s="430">
        <f t="shared" si="36"/>
        <v>4.9887999572554411E-3</v>
      </c>
      <c r="AE544" s="430">
        <f t="shared" si="36"/>
        <v>4.7728438435582733E-3</v>
      </c>
      <c r="AF544" s="430">
        <f t="shared" si="36"/>
        <v>4.5570603119930182E-3</v>
      </c>
      <c r="AG544" s="430">
        <f t="shared" si="36"/>
        <v>4.3414574018952662E-3</v>
      </c>
      <c r="AH544" s="430">
        <f t="shared" si="36"/>
        <v>4.1260439543727E-3</v>
      </c>
      <c r="AI544" s="430">
        <f t="shared" si="36"/>
        <v>3.9108297403176008E-3</v>
      </c>
      <c r="AJ544" s="430">
        <f t="shared" si="36"/>
        <v>3.6958256175493231E-3</v>
      </c>
      <c r="AK544" s="430">
        <f t="shared" si="36"/>
        <v>3.4810437259654614E-3</v>
      </c>
      <c r="AL544" s="430">
        <f t="shared" si="36"/>
        <v>3.2664977330700987E-3</v>
      </c>
      <c r="AM544" s="430">
        <f t="shared" si="36"/>
        <v>8.3779962466650603E-3</v>
      </c>
      <c r="AN544" s="430">
        <f t="shared" si="36"/>
        <v>8.3779962466650603E-3</v>
      </c>
      <c r="AO544" s="430">
        <f t="shared" si="36"/>
        <v>8.3779962466650603E-3</v>
      </c>
      <c r="AP544" s="430">
        <f t="shared" si="36"/>
        <v>8.3779962466650603E-3</v>
      </c>
      <c r="AQ544" s="430">
        <f t="shared" si="36"/>
        <v>8.3779962466650603E-3</v>
      </c>
      <c r="AR544" s="430">
        <f t="shared" si="36"/>
        <v>8.3779962466650603E-3</v>
      </c>
      <c r="AS544" s="430">
        <f t="shared" si="36"/>
        <v>8.3779962466650603E-3</v>
      </c>
      <c r="AT544" s="430">
        <f t="shared" si="36"/>
        <v>8.3779962466650603E-3</v>
      </c>
      <c r="AU544" s="430">
        <f t="shared" si="36"/>
        <v>8.3779962466650603E-3</v>
      </c>
      <c r="AV544" s="430">
        <f t="shared" si="36"/>
        <v>8.3779962466650603E-3</v>
      </c>
      <c r="AW544" s="430">
        <f t="shared" si="36"/>
        <v>8.3779962466650603E-3</v>
      </c>
      <c r="AX544" s="430">
        <f t="shared" si="36"/>
        <v>8.3779962466650603E-3</v>
      </c>
      <c r="AY544" s="430">
        <f t="shared" si="36"/>
        <v>8.3779962466650603E-3</v>
      </c>
      <c r="AZ544" s="430">
        <f t="shared" si="36"/>
        <v>8.3779962466650603E-3</v>
      </c>
    </row>
    <row r="545" spans="1:52" x14ac:dyDescent="0.25">
      <c r="A545" s="422"/>
      <c r="B545" s="281"/>
      <c r="C545" s="281"/>
      <c r="D545" s="180"/>
      <c r="E545" s="180" t="str">
        <f>StockValueR!E489</f>
        <v>5 MPH</v>
      </c>
      <c r="F545" s="180"/>
      <c r="G545" s="180"/>
      <c r="I545" s="438">
        <f>StockValueR!I489</f>
        <v>0</v>
      </c>
      <c r="J545" s="438">
        <f>StockValueR!J489</f>
        <v>0</v>
      </c>
      <c r="K545" s="438">
        <f>StockValueR!K489</f>
        <v>9.9231839329838208E-3</v>
      </c>
      <c r="L545" s="438">
        <f>StockValueR!L489</f>
        <v>9.5809482373358356E-3</v>
      </c>
      <c r="M545" s="438">
        <f>StockValueR!M489</f>
        <v>9.2505157363244363E-3</v>
      </c>
      <c r="N545" s="438">
        <f>StockValueR!N489</f>
        <v>8.9314793555111578E-3</v>
      </c>
      <c r="O545" s="438">
        <f>StockValueR!O489</f>
        <v>8.6234460598429326E-3</v>
      </c>
      <c r="P545" s="438">
        <f>StockValueR!P489</f>
        <v>8.3260363694547986E-3</v>
      </c>
      <c r="Q545" s="438">
        <f>StockValueR!Q489</f>
        <v>8.0388838921718365E-3</v>
      </c>
      <c r="R545" s="438">
        <f>StockValueR!R489</f>
        <v>7.7616348721344184E-3</v>
      </c>
      <c r="S545" s="438">
        <f>StockValueR!S489</f>
        <v>7.4939477539906901E-3</v>
      </c>
      <c r="T545" s="438">
        <f>StockValueR!T489</f>
        <v>7.2354927621193985E-3</v>
      </c>
      <c r="U545" s="438">
        <f>StockValueR!U489</f>
        <v>6.9859514943646939E-3</v>
      </c>
      <c r="V545" s="438">
        <f>StockValueR!V489</f>
        <v>6.7450165297824058E-3</v>
      </c>
      <c r="W545" s="438">
        <f>StockValueR!W489</f>
        <v>6.5123910499145614E-3</v>
      </c>
      <c r="X545" s="438">
        <f>StockValueR!X489</f>
        <v>6.2877884731255759E-3</v>
      </c>
      <c r="Y545" s="438">
        <f>StockValueR!Y489</f>
        <v>6.0709321015496379E-3</v>
      </c>
      <c r="Z545" s="438">
        <f>StockValueR!Z489</f>
        <v>5.8542120785332495E-3</v>
      </c>
      <c r="AA545" s="438">
        <f>StockValueR!AA489</f>
        <v>5.6376333326412231E-3</v>
      </c>
      <c r="AB545" s="438">
        <f>StockValueR!AB489</f>
        <v>5.4212011681480082E-3</v>
      </c>
      <c r="AC545" s="438">
        <f>StockValueR!AC489</f>
        <v>5.2049213101486068E-3</v>
      </c>
      <c r="AD545" s="438">
        <f>StockValueR!AD489</f>
        <v>4.9887999572554411E-3</v>
      </c>
      <c r="AE545" s="438">
        <f>StockValueR!AE489</f>
        <v>4.7728438435582733E-3</v>
      </c>
      <c r="AF545" s="438">
        <f>StockValueR!AF489</f>
        <v>4.5570603119930182E-3</v>
      </c>
      <c r="AG545" s="438">
        <f>StockValueR!AG489</f>
        <v>4.3414574018952662E-3</v>
      </c>
      <c r="AH545" s="438">
        <f>StockValueR!AH489</f>
        <v>4.1260439543727E-3</v>
      </c>
      <c r="AI545" s="438">
        <f>StockValueR!AI489</f>
        <v>3.9108297403176008E-3</v>
      </c>
      <c r="AJ545" s="438">
        <f>StockValueR!AJ489</f>
        <v>3.6958256175493231E-3</v>
      </c>
      <c r="AK545" s="438">
        <f>StockValueR!AK489</f>
        <v>3.4810437259654614E-3</v>
      </c>
      <c r="AL545" s="438">
        <f>StockValueR!AL489</f>
        <v>3.2664977330700987E-3</v>
      </c>
      <c r="AM545" s="438">
        <f>StockValueR!AM489</f>
        <v>8.3779962466650603E-3</v>
      </c>
      <c r="AN545" s="438">
        <f>StockValueR!AN489</f>
        <v>8.3779962466650603E-3</v>
      </c>
      <c r="AO545" s="438">
        <f>StockValueR!AO489</f>
        <v>8.3779962466650603E-3</v>
      </c>
      <c r="AP545" s="438">
        <f>StockValueR!AP489</f>
        <v>8.3779962466650603E-3</v>
      </c>
      <c r="AQ545" s="438">
        <f>StockValueR!AQ489</f>
        <v>8.3779962466650603E-3</v>
      </c>
      <c r="AR545" s="438">
        <f>StockValueR!AR489</f>
        <v>8.3779962466650603E-3</v>
      </c>
      <c r="AS545" s="438">
        <f>StockValueR!AS489</f>
        <v>8.3779962466650603E-3</v>
      </c>
      <c r="AT545" s="438">
        <f>StockValueR!AT489</f>
        <v>8.3779962466650603E-3</v>
      </c>
      <c r="AU545" s="438">
        <f>StockValueR!AU489</f>
        <v>8.3779962466650603E-3</v>
      </c>
      <c r="AV545" s="438">
        <f>StockValueR!AV489</f>
        <v>8.3779962466650603E-3</v>
      </c>
      <c r="AW545" s="438">
        <f>StockValueR!AW489</f>
        <v>8.3779962466650603E-3</v>
      </c>
      <c r="AX545" s="438">
        <f>StockValueR!AX489</f>
        <v>8.3779962466650603E-3</v>
      </c>
      <c r="AY545" s="438">
        <f>StockValueR!AY489</f>
        <v>8.3779962466650603E-3</v>
      </c>
      <c r="AZ545" s="438">
        <f>StockValueR!AZ489</f>
        <v>8.3779962466650603E-3</v>
      </c>
    </row>
    <row r="546" spans="1:52" x14ac:dyDescent="0.25">
      <c r="A546" s="422"/>
      <c r="B546" s="281"/>
      <c r="C546" s="281"/>
      <c r="D546" s="180"/>
      <c r="E546" s="180" t="str">
        <f>StockValueR!E490</f>
        <v>6 MPH</v>
      </c>
      <c r="F546" s="180"/>
      <c r="G546" s="180"/>
      <c r="I546" s="438">
        <f>StockValueR!I490</f>
        <v>0</v>
      </c>
      <c r="J546" s="438">
        <f>StockValueR!J490</f>
        <v>0</v>
      </c>
      <c r="K546" s="438">
        <f>StockValueR!K490</f>
        <v>9.6356048712187541E-3</v>
      </c>
      <c r="L546" s="438">
        <f>StockValueR!L490</f>
        <v>9.3032873450737876E-3</v>
      </c>
      <c r="M546" s="438">
        <f>StockValueR!M490</f>
        <v>8.9824309508099096E-3</v>
      </c>
      <c r="N546" s="438">
        <f>StockValueR!N490</f>
        <v>8.672640411218846E-3</v>
      </c>
      <c r="O546" s="438">
        <f>StockValueR!O490</f>
        <v>8.3735340816089871E-3</v>
      </c>
      <c r="P546" s="438">
        <f>StockValueR!P490</f>
        <v>8.0847434796403848E-3</v>
      </c>
      <c r="Q546" s="438">
        <f>StockValueR!Q490</f>
        <v>7.8059128313750286E-3</v>
      </c>
      <c r="R546" s="438">
        <f>StockValueR!R490</f>
        <v>7.5366986329831742E-3</v>
      </c>
      <c r="S546" s="438">
        <f>StockValueR!S490</f>
        <v>7.2767692275657499E-3</v>
      </c>
      <c r="T546" s="438">
        <f>StockValueR!T490</f>
        <v>7.0258043965715326E-3</v>
      </c>
      <c r="U546" s="438">
        <f>StockValueR!U490</f>
        <v>6.7834949653057227E-3</v>
      </c>
      <c r="V546" s="438">
        <f>StockValueR!V490</f>
        <v>6.5495424220439408E-3</v>
      </c>
      <c r="W546" s="438">
        <f>StockValueR!W490</f>
        <v>6.3236585502824093E-3</v>
      </c>
      <c r="X546" s="438">
        <f>StockValueR!X490</f>
        <v>6.1055650736712708E-3</v>
      </c>
      <c r="Y546" s="438">
        <f>StockValueR!Y490</f>
        <v>5.8949933131936215E-3</v>
      </c>
      <c r="Z546" s="438">
        <f>StockValueR!Z490</f>
        <v>5.6845539498229332E-3</v>
      </c>
      <c r="AA546" s="438">
        <f>StockValueR!AA490</f>
        <v>5.4742517692916333E-3</v>
      </c>
      <c r="AB546" s="438">
        <f>StockValueR!AB490</f>
        <v>5.2640919221535222E-3</v>
      </c>
      <c r="AC546" s="438">
        <f>StockValueR!AC490</f>
        <v>5.0540799675873535E-3</v>
      </c>
      <c r="AD546" s="438">
        <f>StockValueR!AD490</f>
        <v>4.8442219245665189E-3</v>
      </c>
      <c r="AE546" s="438">
        <f>StockValueR!AE490</f>
        <v>4.634524332023336E-3</v>
      </c>
      <c r="AF546" s="438">
        <f>StockValueR!AF490</f>
        <v>4.4249943200915954E-3</v>
      </c>
      <c r="AG546" s="438">
        <f>StockValueR!AG490</f>
        <v>4.2156396951227356E-3</v>
      </c>
      <c r="AH546" s="438">
        <f>StockValueR!AH490</f>
        <v>4.0064690420045148E-3</v>
      </c>
      <c r="AI546" s="438">
        <f>StockValueR!AI490</f>
        <v>3.7974918484636432E-3</v>
      </c>
      <c r="AJ546" s="438">
        <f>StockValueR!AJ490</f>
        <v>3.5887186576541896E-3</v>
      </c>
      <c r="AK546" s="438">
        <f>StockValueR!AK490</f>
        <v>3.3801612576531662E-3</v>
      </c>
      <c r="AL546" s="438">
        <f>StockValueR!AL490</f>
        <v>3.1718329198732369E-3</v>
      </c>
      <c r="AM546" s="438">
        <f>StockValueR!AM490</f>
        <v>8.1351975324258988E-3</v>
      </c>
      <c r="AN546" s="438">
        <f>StockValueR!AN490</f>
        <v>8.1351975324258988E-3</v>
      </c>
      <c r="AO546" s="438">
        <f>StockValueR!AO490</f>
        <v>8.1351975324258988E-3</v>
      </c>
      <c r="AP546" s="438">
        <f>StockValueR!AP490</f>
        <v>8.1351975324258988E-3</v>
      </c>
      <c r="AQ546" s="438">
        <f>StockValueR!AQ490</f>
        <v>8.1351975324258988E-3</v>
      </c>
      <c r="AR546" s="438">
        <f>StockValueR!AR490</f>
        <v>8.1351975324258988E-3</v>
      </c>
      <c r="AS546" s="438">
        <f>StockValueR!AS490</f>
        <v>8.1351975324258988E-3</v>
      </c>
      <c r="AT546" s="438">
        <f>StockValueR!AT490</f>
        <v>8.1351975324258988E-3</v>
      </c>
      <c r="AU546" s="438">
        <f>StockValueR!AU490</f>
        <v>8.1351975324258988E-3</v>
      </c>
      <c r="AV546" s="438">
        <f>StockValueR!AV490</f>
        <v>8.1351975324258988E-3</v>
      </c>
      <c r="AW546" s="438">
        <f>StockValueR!AW490</f>
        <v>8.1351975324258988E-3</v>
      </c>
      <c r="AX546" s="438">
        <f>StockValueR!AX490</f>
        <v>8.1351975324258988E-3</v>
      </c>
      <c r="AY546" s="438">
        <f>StockValueR!AY490</f>
        <v>8.1351975324258988E-3</v>
      </c>
      <c r="AZ546" s="438">
        <f>StockValueR!AZ490</f>
        <v>8.1351975324258988E-3</v>
      </c>
    </row>
    <row r="547" spans="1:52" x14ac:dyDescent="0.25">
      <c r="A547" s="422"/>
      <c r="B547" s="281"/>
      <c r="C547" s="281"/>
      <c r="D547" s="281"/>
      <c r="E547" s="180" t="str">
        <f>StockValueR!E491</f>
        <v>7 MPH</v>
      </c>
      <c r="F547" s="180"/>
      <c r="G547" s="180"/>
      <c r="I547" s="438">
        <f>StockValueR!I491</f>
        <v>0</v>
      </c>
      <c r="J547" s="438">
        <f>StockValueR!J491</f>
        <v>0</v>
      </c>
      <c r="K547" s="438">
        <f>StockValueR!K491</f>
        <v>9.3563600011127568E-3</v>
      </c>
      <c r="L547" s="438">
        <f>StockValueR!L491</f>
        <v>9.0336732107298475E-3</v>
      </c>
      <c r="M547" s="438">
        <f>StockValueR!M491</f>
        <v>8.7221154026301366E-3</v>
      </c>
      <c r="N547" s="438">
        <f>StockValueR!N491</f>
        <v>8.4213027549456376E-3</v>
      </c>
      <c r="O547" s="438">
        <f>StockValueR!O491</f>
        <v>8.1308646832475642E-3</v>
      </c>
      <c r="P547" s="438">
        <f>StockValueR!P491</f>
        <v>7.8504433840069551E-3</v>
      </c>
      <c r="Q547" s="438">
        <f>StockValueR!Q491</f>
        <v>7.5796933938006485E-3</v>
      </c>
      <c r="R547" s="438">
        <f>StockValueR!R491</f>
        <v>7.3182811637195928E-3</v>
      </c>
      <c r="S547" s="438">
        <f>StockValueR!S491</f>
        <v>7.0658846484551599E-3</v>
      </c>
      <c r="T547" s="438">
        <f>StockValueR!T491</f>
        <v>6.8221929095572658E-3</v>
      </c>
      <c r="U547" s="438">
        <f>StockValueR!U491</f>
        <v>6.5869057323755132E-3</v>
      </c>
      <c r="V547" s="438">
        <f>StockValueR!V491</f>
        <v>6.3597332562114637E-3</v>
      </c>
      <c r="W547" s="438">
        <f>StockValueR!W491</f>
        <v>6.1403956172264027E-3</v>
      </c>
      <c r="X547" s="438">
        <f>StockValueR!X491</f>
        <v>5.9286226036646735E-3</v>
      </c>
      <c r="Y547" s="438">
        <f>StockValueR!Y491</f>
        <v>5.7241533229678426E-3</v>
      </c>
      <c r="Z547" s="438">
        <f>StockValueR!Z491</f>
        <v>5.5198126024405495E-3</v>
      </c>
      <c r="AA547" s="438">
        <f>StockValueR!AA491</f>
        <v>5.3156050891221898E-3</v>
      </c>
      <c r="AB547" s="438">
        <f>StockValueR!AB491</f>
        <v>5.1115357843008226E-3</v>
      </c>
      <c r="AC547" s="438">
        <f>StockValueR!AC491</f>
        <v>4.9076100860472914E-3</v>
      </c>
      <c r="AD547" s="438">
        <f>StockValueR!AD491</f>
        <v>4.7038338389019906E-3</v>
      </c>
      <c r="AE547" s="438">
        <f>StockValueR!AE491</f>
        <v>4.5002133922955583E-3</v>
      </c>
      <c r="AF547" s="438">
        <f>StockValueR!AF491</f>
        <v>4.2967556697267777E-3</v>
      </c>
      <c r="AG547" s="438">
        <f>StockValueR!AG491</f>
        <v>4.0934682513149388E-3</v>
      </c>
      <c r="AH547" s="438">
        <f>StockValueR!AH491</f>
        <v>3.8903594731532608E-3</v>
      </c>
      <c r="AI547" s="438">
        <f>StockValueR!AI491</f>
        <v>3.6874385480091709E-3</v>
      </c>
      <c r="AJ547" s="438">
        <f>StockValueR!AJ491</f>
        <v>3.4847157134906166E-3</v>
      </c>
      <c r="AK547" s="438">
        <f>StockValueR!AK491</f>
        <v>3.2822024160499719E-3</v>
      </c>
      <c r="AL547" s="438">
        <f>StockValueR!AL491</f>
        <v>3.0799115424874185E-3</v>
      </c>
      <c r="AM547" s="438">
        <f>StockValueR!AM491</f>
        <v>7.8994352519473343E-3</v>
      </c>
      <c r="AN547" s="438">
        <f>StockValueR!AN491</f>
        <v>7.8994352519473343E-3</v>
      </c>
      <c r="AO547" s="438">
        <f>StockValueR!AO491</f>
        <v>7.8994352519473343E-3</v>
      </c>
      <c r="AP547" s="438">
        <f>StockValueR!AP491</f>
        <v>7.8994352519473343E-3</v>
      </c>
      <c r="AQ547" s="438">
        <f>StockValueR!AQ491</f>
        <v>7.8994352519473343E-3</v>
      </c>
      <c r="AR547" s="438">
        <f>StockValueR!AR491</f>
        <v>7.8994352519473343E-3</v>
      </c>
      <c r="AS547" s="438">
        <f>StockValueR!AS491</f>
        <v>7.8994352519473343E-3</v>
      </c>
      <c r="AT547" s="438">
        <f>StockValueR!AT491</f>
        <v>7.8994352519473343E-3</v>
      </c>
      <c r="AU547" s="438">
        <f>StockValueR!AU491</f>
        <v>7.8994352519473343E-3</v>
      </c>
      <c r="AV547" s="438">
        <f>StockValueR!AV491</f>
        <v>7.8994352519473343E-3</v>
      </c>
      <c r="AW547" s="438">
        <f>StockValueR!AW491</f>
        <v>7.8994352519473343E-3</v>
      </c>
      <c r="AX547" s="438">
        <f>StockValueR!AX491</f>
        <v>7.8994352519473343E-3</v>
      </c>
      <c r="AY547" s="438">
        <f>StockValueR!AY491</f>
        <v>7.8994352519473343E-3</v>
      </c>
      <c r="AZ547" s="438">
        <f>StockValueR!AZ491</f>
        <v>7.8994352519473343E-3</v>
      </c>
    </row>
    <row r="548" spans="1:52" x14ac:dyDescent="0.25">
      <c r="A548" s="422"/>
      <c r="B548" s="281"/>
      <c r="C548" s="281"/>
      <c r="D548" s="281"/>
      <c r="E548" s="180" t="str">
        <f>StockValueR!E492</f>
        <v>8 MPH</v>
      </c>
      <c r="F548" s="180"/>
      <c r="G548" s="180"/>
      <c r="I548" s="438">
        <f>StockValueR!I492</f>
        <v>0</v>
      </c>
      <c r="J548" s="438">
        <f>StockValueR!J492</f>
        <v>0</v>
      </c>
      <c r="K548" s="438">
        <f>StockValueR!K492</f>
        <v>9.0852077934314539E-3</v>
      </c>
      <c r="L548" s="438">
        <f>StockValueR!L492</f>
        <v>8.771872635049827E-3</v>
      </c>
      <c r="M548" s="438">
        <f>StockValueR!M492</f>
        <v>8.4693439352226205E-3</v>
      </c>
      <c r="N548" s="438">
        <f>StockValueR!N492</f>
        <v>8.1772489954403844E-3</v>
      </c>
      <c r="O548" s="438">
        <f>StockValueR!O492</f>
        <v>7.8952279710049495E-3</v>
      </c>
      <c r="P548" s="438">
        <f>StockValueR!P492</f>
        <v>7.6229334277208138E-3</v>
      </c>
      <c r="Q548" s="438">
        <f>StockValueR!Q492</f>
        <v>7.3600299138755496E-3</v>
      </c>
      <c r="R548" s="438">
        <f>StockValueR!R492</f>
        <v>7.1061935469819877E-3</v>
      </c>
      <c r="S548" s="438">
        <f>StockValueR!S492</f>
        <v>6.8611116147730246E-3</v>
      </c>
      <c r="T548" s="438">
        <f>StockValueR!T492</f>
        <v>6.6244821899575299E-3</v>
      </c>
      <c r="U548" s="438">
        <f>StockValueR!U492</f>
        <v>6.3960137582627346E-3</v>
      </c>
      <c r="V548" s="438">
        <f>StockValueR!V492</f>
        <v>6.1754248593048839E-3</v>
      </c>
      <c r="W548" s="438">
        <f>StockValueR!W492</f>
        <v>5.9624437398457207E-3</v>
      </c>
      <c r="X548" s="438">
        <f>StockValueR!X492</f>
        <v>5.7568080190076309E-3</v>
      </c>
      <c r="Y548" s="438">
        <f>StockValueR!Y492</f>
        <v>5.5582643650350138E-3</v>
      </c>
      <c r="Z548" s="438">
        <f>StockValueR!Z492</f>
        <v>5.3598455454909634E-3</v>
      </c>
      <c r="AA548" s="438">
        <f>StockValueR!AA492</f>
        <v>5.161556072741243E-3</v>
      </c>
      <c r="AB548" s="438">
        <f>StockValueR!AB492</f>
        <v>4.9634008031339679E-3</v>
      </c>
      <c r="AC548" s="438">
        <f>StockValueR!AC492</f>
        <v>4.7653849783010644E-3</v>
      </c>
      <c r="AD548" s="438">
        <f>StockValueR!AD492</f>
        <v>4.5675142734050876E-3</v>
      </c>
      <c r="AE548" s="438">
        <f>StockValueR!AE492</f>
        <v>4.3697948538668546E-3</v>
      </c>
      <c r="AF548" s="438">
        <f>StockValueR!AF492</f>
        <v>4.1722334425385327E-3</v>
      </c>
      <c r="AG548" s="438">
        <f>StockValueR!AG492</f>
        <v>3.9748373998635877E-3</v>
      </c>
      <c r="AH548" s="438">
        <f>StockValueR!AH492</f>
        <v>3.7776148203508973E-3</v>
      </c>
      <c r="AI548" s="438">
        <f>StockValueR!AI492</f>
        <v>3.5805746497770685E-3</v>
      </c>
      <c r="AJ548" s="438">
        <f>StockValueR!AJ492</f>
        <v>3.3837268290588148E-3</v>
      </c>
      <c r="AK548" s="438">
        <f>StockValueR!AK492</f>
        <v>3.187082472924332E-3</v>
      </c>
      <c r="AL548" s="438">
        <f>StockValueR!AL492</f>
        <v>2.9906540947075909E-3</v>
      </c>
      <c r="AM548" s="438">
        <f>StockValueR!AM492</f>
        <v>7.6705054856978216E-3</v>
      </c>
      <c r="AN548" s="438">
        <f>StockValueR!AN492</f>
        <v>7.6705054856978216E-3</v>
      </c>
      <c r="AO548" s="438">
        <f>StockValueR!AO492</f>
        <v>7.6705054856978216E-3</v>
      </c>
      <c r="AP548" s="438">
        <f>StockValueR!AP492</f>
        <v>7.6705054856978216E-3</v>
      </c>
      <c r="AQ548" s="438">
        <f>StockValueR!AQ492</f>
        <v>7.6705054856978216E-3</v>
      </c>
      <c r="AR548" s="438">
        <f>StockValueR!AR492</f>
        <v>7.6705054856978216E-3</v>
      </c>
      <c r="AS548" s="438">
        <f>StockValueR!AS492</f>
        <v>7.6705054856978216E-3</v>
      </c>
      <c r="AT548" s="438">
        <f>StockValueR!AT492</f>
        <v>7.6705054856978216E-3</v>
      </c>
      <c r="AU548" s="438">
        <f>StockValueR!AU492</f>
        <v>7.6705054856978216E-3</v>
      </c>
      <c r="AV548" s="438">
        <f>StockValueR!AV492</f>
        <v>7.6705054856978216E-3</v>
      </c>
      <c r="AW548" s="438">
        <f>StockValueR!AW492</f>
        <v>7.6705054856978216E-3</v>
      </c>
      <c r="AX548" s="438">
        <f>StockValueR!AX492</f>
        <v>7.6705054856978216E-3</v>
      </c>
      <c r="AY548" s="438">
        <f>StockValueR!AY492</f>
        <v>7.6705054856978216E-3</v>
      </c>
      <c r="AZ548" s="438">
        <f>StockValueR!AZ492</f>
        <v>7.6705054856978216E-3</v>
      </c>
    </row>
    <row r="549" spans="1:52" x14ac:dyDescent="0.25">
      <c r="A549" s="422"/>
      <c r="B549" s="281"/>
      <c r="C549" s="281"/>
      <c r="D549" s="281"/>
      <c r="E549" s="180" t="str">
        <f>StockValueR!E493</f>
        <v>9 MPH</v>
      </c>
      <c r="F549" s="180"/>
      <c r="G549" s="180"/>
      <c r="I549" s="438">
        <f>StockValueR!I493</f>
        <v>0</v>
      </c>
      <c r="J549" s="438">
        <f>StockValueR!J493</f>
        <v>0</v>
      </c>
      <c r="K549" s="438">
        <f>StockValueR!K493</f>
        <v>8.8219137185840419E-3</v>
      </c>
      <c r="L549" s="438">
        <f>StockValueR!L493</f>
        <v>8.5176591770159231E-3</v>
      </c>
      <c r="M549" s="438">
        <f>StockValueR!M493</f>
        <v>8.2238979171798399E-3</v>
      </c>
      <c r="N549" s="438">
        <f>StockValueR!N493</f>
        <v>7.9402680415641257E-3</v>
      </c>
      <c r="O549" s="438">
        <f>StockValueR!O493</f>
        <v>7.666420133958218E-3</v>
      </c>
      <c r="P549" s="438">
        <f>StockValueR!P493</f>
        <v>7.4020168289913642E-3</v>
      </c>
      <c r="Q549" s="438">
        <f>StockValueR!Q493</f>
        <v>7.1467323965172568E-3</v>
      </c>
      <c r="R549" s="438">
        <f>StockValueR!R493</f>
        <v>6.9002523403326466E-3</v>
      </c>
      <c r="S549" s="438">
        <f>StockValueR!S493</f>
        <v>6.6622730107355277E-3</v>
      </c>
      <c r="T549" s="438">
        <f>StockValueR!T493</f>
        <v>6.4325012304456228E-3</v>
      </c>
      <c r="U549" s="438">
        <f>StockValueR!U493</f>
        <v>6.2106539334262955E-3</v>
      </c>
      <c r="V549" s="438">
        <f>StockValueR!V493</f>
        <v>5.9964578161629594E-3</v>
      </c>
      <c r="W549" s="438">
        <f>StockValueR!W493</f>
        <v>5.7896490009683738E-3</v>
      </c>
      <c r="X549" s="438">
        <f>StockValueR!X493</f>
        <v>5.5899727109000224E-3</v>
      </c>
      <c r="Y549" s="438">
        <f>StockValueR!Y493</f>
        <v>5.3971829558891156E-3</v>
      </c>
      <c r="Z549" s="438">
        <f>StockValueR!Z493</f>
        <v>5.2045144175397271E-3</v>
      </c>
      <c r="AA549" s="438">
        <f>StockValueR!AA493</f>
        <v>5.0119714774469002E-3</v>
      </c>
      <c r="AB549" s="438">
        <f>StockValueR!AB493</f>
        <v>4.8195588512192416E-3</v>
      </c>
      <c r="AC549" s="438">
        <f>StockValueR!AC493</f>
        <v>4.6272816285834418E-3</v>
      </c>
      <c r="AD549" s="438">
        <f>StockValueR!AD493</f>
        <v>4.4351453202328755E-3</v>
      </c>
      <c r="AE549" s="438">
        <f>StockValueR!AE493</f>
        <v>4.2431559129112398E-3</v>
      </c>
      <c r="AF549" s="438">
        <f>StockValueR!AF493</f>
        <v>4.051319934638929E-3</v>
      </c>
      <c r="AG549" s="438">
        <f>StockValueR!AG493</f>
        <v>3.8596445325499058E-3</v>
      </c>
      <c r="AH549" s="438">
        <f>StockValueR!AH493</f>
        <v>3.6681375665699469E-3</v>
      </c>
      <c r="AI549" s="438">
        <f>StockValueR!AI493</f>
        <v>3.4768077232223728E-3</v>
      </c>
      <c r="AJ549" s="438">
        <f>StockValueR!AJ493</f>
        <v>3.2856646553309299E-3</v>
      </c>
      <c r="AK549" s="438">
        <f>StockValueR!AK493</f>
        <v>3.0947191555131762E-3</v>
      </c>
      <c r="AL549" s="438">
        <f>StockValueR!AL493</f>
        <v>2.9039833744601176E-3</v>
      </c>
      <c r="AM549" s="438">
        <f>StockValueR!AM493</f>
        <v>7.4482102238405236E-3</v>
      </c>
      <c r="AN549" s="438">
        <f>StockValueR!AN493</f>
        <v>7.4482102238405236E-3</v>
      </c>
      <c r="AO549" s="438">
        <f>StockValueR!AO493</f>
        <v>7.4482102238405236E-3</v>
      </c>
      <c r="AP549" s="438">
        <f>StockValueR!AP493</f>
        <v>7.4482102238405236E-3</v>
      </c>
      <c r="AQ549" s="438">
        <f>StockValueR!AQ493</f>
        <v>7.4482102238405236E-3</v>
      </c>
      <c r="AR549" s="438">
        <f>StockValueR!AR493</f>
        <v>7.4482102238405236E-3</v>
      </c>
      <c r="AS549" s="438">
        <f>StockValueR!AS493</f>
        <v>7.4482102238405236E-3</v>
      </c>
      <c r="AT549" s="438">
        <f>StockValueR!AT493</f>
        <v>7.4482102238405236E-3</v>
      </c>
      <c r="AU549" s="438">
        <f>StockValueR!AU493</f>
        <v>7.4482102238405236E-3</v>
      </c>
      <c r="AV549" s="438">
        <f>StockValueR!AV493</f>
        <v>7.4482102238405236E-3</v>
      </c>
      <c r="AW549" s="438">
        <f>StockValueR!AW493</f>
        <v>7.4482102238405236E-3</v>
      </c>
      <c r="AX549" s="438">
        <f>StockValueR!AX493</f>
        <v>7.4482102238405236E-3</v>
      </c>
      <c r="AY549" s="438">
        <f>StockValueR!AY493</f>
        <v>7.4482102238405236E-3</v>
      </c>
      <c r="AZ549" s="438">
        <f>StockValueR!AZ493</f>
        <v>7.4482102238405236E-3</v>
      </c>
    </row>
    <row r="550" spans="1:52" x14ac:dyDescent="0.25">
      <c r="A550" s="422"/>
      <c r="B550" s="281"/>
      <c r="C550" s="281"/>
      <c r="D550" s="281"/>
      <c r="E550" s="180" t="str">
        <f>StockValueR!E494</f>
        <v>10 MPH</v>
      </c>
      <c r="F550" s="180"/>
      <c r="G550" s="180"/>
      <c r="I550" s="438">
        <f>StockValueR!I494</f>
        <v>0</v>
      </c>
      <c r="J550" s="438">
        <f>StockValueR!J494</f>
        <v>0</v>
      </c>
      <c r="K550" s="438">
        <f>StockValueR!K494</f>
        <v>8.35496798514959E-3</v>
      </c>
      <c r="L550" s="438">
        <f>StockValueR!L494</f>
        <v>8.0668176999361893E-3</v>
      </c>
      <c r="M550" s="438">
        <f>StockValueR!M494</f>
        <v>7.7886052848637815E-3</v>
      </c>
      <c r="N550" s="438">
        <f>StockValueR!N494</f>
        <v>7.5199879977314822E-3</v>
      </c>
      <c r="O550" s="438">
        <f>StockValueR!O494</f>
        <v>7.2606349170016493E-3</v>
      </c>
      <c r="P550" s="438">
        <f>StockValueR!P494</f>
        <v>7.0102265341229755E-3</v>
      </c>
      <c r="Q550" s="438">
        <f>StockValueR!Q494</f>
        <v>6.7684543599137508E-3</v>
      </c>
      <c r="R550" s="438">
        <f>StockValueR!R494</f>
        <v>6.5350205445203688E-3</v>
      </c>
      <c r="S550" s="438">
        <f>StockValueR!S494</f>
        <v>6.3096375104828946E-3</v>
      </c>
      <c r="T550" s="438">
        <f>StockValueR!T494</f>
        <v>6.0920275984556538E-3</v>
      </c>
      <c r="U550" s="438">
        <f>StockValueR!U494</f>
        <v>5.8819227251463791E-3</v>
      </c>
      <c r="V550" s="438">
        <f>StockValueR!V494</f>
        <v>5.6790640530525252E-3</v>
      </c>
      <c r="W550" s="438">
        <f>StockValueR!W494</f>
        <v>5.4832016715878817E-3</v>
      </c>
      <c r="X550" s="438">
        <f>StockValueR!X494</f>
        <v>5.2940942892066491E-3</v>
      </c>
      <c r="Y550" s="438">
        <f>StockValueR!Y494</f>
        <v>5.1115089361456921E-3</v>
      </c>
      <c r="Z550" s="438">
        <f>StockValueR!Z494</f>
        <v>4.9290383837230735E-3</v>
      </c>
      <c r="AA550" s="438">
        <f>StockValueR!AA494</f>
        <v>4.7466867816150973E-3</v>
      </c>
      <c r="AB550" s="438">
        <f>StockValueR!AB494</f>
        <v>4.5644585958322199E-3</v>
      </c>
      <c r="AC550" s="438">
        <f>StockValueR!AC494</f>
        <v>4.3823586467008381E-3</v>
      </c>
      <c r="AD550" s="438">
        <f>StockValueR!AD494</f>
        <v>4.2003921532321777E-3</v>
      </c>
      <c r="AE550" s="438">
        <f>StockValueR!AE494</f>
        <v>4.0185647852903419E-3</v>
      </c>
      <c r="AF550" s="438">
        <f>StockValueR!AF494</f>
        <v>3.8368827253662434E-3</v>
      </c>
      <c r="AG550" s="438">
        <f>StockValueR!AG494</f>
        <v>3.655352742294555E-3</v>
      </c>
      <c r="AH550" s="438">
        <f>StockValueR!AH494</f>
        <v>3.47398227997354E-3</v>
      </c>
      <c r="AI550" s="438">
        <f>StockValueR!AI494</f>
        <v>3.2927795651470286E-3</v>
      </c>
      <c r="AJ550" s="438">
        <f>StockValueR!AJ494</f>
        <v>3.1117537397127937E-3</v>
      </c>
      <c r="AK550" s="438">
        <f>StockValueR!AK494</f>
        <v>2.9309150250328934E-3</v>
      </c>
      <c r="AL550" s="438">
        <f>StockValueR!AL494</f>
        <v>2.7502749286597234E-3</v>
      </c>
      <c r="AM550" s="438">
        <f>StockValueR!AM494</f>
        <v>7.0527746403154E-3</v>
      </c>
      <c r="AN550" s="438">
        <f>StockValueR!AN494</f>
        <v>7.0527746403154E-3</v>
      </c>
      <c r="AO550" s="438">
        <f>StockValueR!AO494</f>
        <v>7.0527746403154E-3</v>
      </c>
      <c r="AP550" s="438">
        <f>StockValueR!AP494</f>
        <v>7.0527746403154E-3</v>
      </c>
      <c r="AQ550" s="438">
        <f>StockValueR!AQ494</f>
        <v>7.0527746403154E-3</v>
      </c>
      <c r="AR550" s="438">
        <f>StockValueR!AR494</f>
        <v>7.0527746403154E-3</v>
      </c>
      <c r="AS550" s="438">
        <f>StockValueR!AS494</f>
        <v>7.0527746403154E-3</v>
      </c>
      <c r="AT550" s="438">
        <f>StockValueR!AT494</f>
        <v>7.0527746403154E-3</v>
      </c>
      <c r="AU550" s="438">
        <f>StockValueR!AU494</f>
        <v>7.0527746403154E-3</v>
      </c>
      <c r="AV550" s="438">
        <f>StockValueR!AV494</f>
        <v>7.0527746403154E-3</v>
      </c>
      <c r="AW550" s="438">
        <f>StockValueR!AW494</f>
        <v>7.0527746403154E-3</v>
      </c>
      <c r="AX550" s="438">
        <f>StockValueR!AX494</f>
        <v>7.0527746403154E-3</v>
      </c>
      <c r="AY550" s="438">
        <f>StockValueR!AY494</f>
        <v>7.0527746403154E-3</v>
      </c>
      <c r="AZ550" s="438">
        <f>StockValueR!AZ494</f>
        <v>7.0527746403154E-3</v>
      </c>
    </row>
    <row r="551" spans="1:52" x14ac:dyDescent="0.25">
      <c r="A551" s="422"/>
      <c r="B551" s="281"/>
      <c r="C551" s="281"/>
      <c r="D551" s="281"/>
      <c r="E551" s="180" t="str">
        <f>StockValueR!E495</f>
        <v>11 MPH</v>
      </c>
      <c r="F551" s="180"/>
      <c r="G551" s="180"/>
      <c r="I551" s="438">
        <f>StockValueR!I495</f>
        <v>0</v>
      </c>
      <c r="J551" s="438">
        <f>StockValueR!J495</f>
        <v>0</v>
      </c>
      <c r="K551" s="438">
        <f>StockValueR!K495</f>
        <v>8.1128366419765518E-3</v>
      </c>
      <c r="L551" s="438">
        <f>StockValueR!L495</f>
        <v>7.8330371027765921E-3</v>
      </c>
      <c r="M551" s="438">
        <f>StockValueR!M495</f>
        <v>7.5628874290418688E-3</v>
      </c>
      <c r="N551" s="438">
        <f>StockValueR!N495</f>
        <v>7.3020548114197878E-3</v>
      </c>
      <c r="O551" s="438">
        <f>StockValueR!O495</f>
        <v>7.0502179186519905E-3</v>
      </c>
      <c r="P551" s="438">
        <f>StockValueR!P495</f>
        <v>6.807066501712142E-3</v>
      </c>
      <c r="Q551" s="438">
        <f>StockValueR!Q495</f>
        <v>6.5723010115964044E-3</v>
      </c>
      <c r="R551" s="438">
        <f>StockValueR!R495</f>
        <v>6.3456322302957533E-3</v>
      </c>
      <c r="S551" s="438">
        <f>StockValueR!S495</f>
        <v>6.126780914495489E-3</v>
      </c>
      <c r="T551" s="438">
        <f>StockValueR!T495</f>
        <v>5.9154774515630349E-3</v>
      </c>
      <c r="U551" s="438">
        <f>StockValueR!U495</f>
        <v>5.7114615274001844E-3</v>
      </c>
      <c r="V551" s="438">
        <f>StockValueR!V495</f>
        <v>5.5144818057506276E-3</v>
      </c>
      <c r="W551" s="438">
        <f>StockValueR!W495</f>
        <v>5.3242956185676855E-3</v>
      </c>
      <c r="X551" s="438">
        <f>StockValueR!X495</f>
        <v>5.1406686670607896E-3</v>
      </c>
      <c r="Y551" s="438">
        <f>StockValueR!Y495</f>
        <v>4.9633747330524187E-3</v>
      </c>
      <c r="Z551" s="438">
        <f>StockValueR!Z495</f>
        <v>4.7861922726998296E-3</v>
      </c>
      <c r="AA551" s="438">
        <f>StockValueR!AA495</f>
        <v>4.6091253154195337E-3</v>
      </c>
      <c r="AB551" s="438">
        <f>StockValueR!AB495</f>
        <v>4.4321781977946697E-3</v>
      </c>
      <c r="AC551" s="438">
        <f>StockValueR!AC495</f>
        <v>4.2553556004560535E-3</v>
      </c>
      <c r="AD551" s="438">
        <f>StockValueR!AD495</f>
        <v>4.0786625911652333E-3</v>
      </c>
      <c r="AE551" s="438">
        <f>StockValueR!AE495</f>
        <v>3.9021046754706872E-3</v>
      </c>
      <c r="AF551" s="438">
        <f>StockValueR!AF495</f>
        <v>3.7256878566915047E-3</v>
      </c>
      <c r="AG551" s="438">
        <f>StockValueR!AG495</f>
        <v>3.5494187074979894E-3</v>
      </c>
      <c r="AH551" s="438">
        <f>StockValueR!AH495</f>
        <v>3.3733044560603385E-3</v>
      </c>
      <c r="AI551" s="438">
        <f>StockValueR!AI495</f>
        <v>3.1973530907070421E-3</v>
      </c>
      <c r="AJ551" s="438">
        <f>StockValueR!AJ495</f>
        <v>3.021573488398893E-3</v>
      </c>
      <c r="AK551" s="438">
        <f>StockValueR!AK495</f>
        <v>2.8459755742775298E-3</v>
      </c>
      <c r="AL551" s="438">
        <f>StockValueR!AL495</f>
        <v>2.670570522400459E-3</v>
      </c>
      <c r="AM551" s="438">
        <f>StockValueR!AM495</f>
        <v>6.8483815415277529E-3</v>
      </c>
      <c r="AN551" s="438">
        <f>StockValueR!AN495</f>
        <v>6.8483815415277529E-3</v>
      </c>
      <c r="AO551" s="438">
        <f>StockValueR!AO495</f>
        <v>6.8483815415277529E-3</v>
      </c>
      <c r="AP551" s="438">
        <f>StockValueR!AP495</f>
        <v>6.8483815415277529E-3</v>
      </c>
      <c r="AQ551" s="438">
        <f>StockValueR!AQ495</f>
        <v>6.8483815415277529E-3</v>
      </c>
      <c r="AR551" s="438">
        <f>StockValueR!AR495</f>
        <v>6.8483815415277529E-3</v>
      </c>
      <c r="AS551" s="438">
        <f>StockValueR!AS495</f>
        <v>6.8483815415277529E-3</v>
      </c>
      <c r="AT551" s="438">
        <f>StockValueR!AT495</f>
        <v>6.8483815415277529E-3</v>
      </c>
      <c r="AU551" s="438">
        <f>StockValueR!AU495</f>
        <v>6.8483815415277529E-3</v>
      </c>
      <c r="AV551" s="438">
        <f>StockValueR!AV495</f>
        <v>6.8483815415277529E-3</v>
      </c>
      <c r="AW551" s="438">
        <f>StockValueR!AW495</f>
        <v>6.8483815415277529E-3</v>
      </c>
      <c r="AX551" s="438">
        <f>StockValueR!AX495</f>
        <v>6.8483815415277529E-3</v>
      </c>
      <c r="AY551" s="438">
        <f>StockValueR!AY495</f>
        <v>6.8483815415277529E-3</v>
      </c>
      <c r="AZ551" s="438">
        <f>StockValueR!AZ495</f>
        <v>6.8483815415277529E-3</v>
      </c>
    </row>
    <row r="552" spans="1:52" x14ac:dyDescent="0.25">
      <c r="A552" s="422"/>
      <c r="B552" s="281"/>
      <c r="C552" s="281"/>
      <c r="D552" s="281"/>
      <c r="E552" s="180" t="str">
        <f>StockValueR!E496</f>
        <v>12 MPH</v>
      </c>
      <c r="F552" s="180"/>
      <c r="G552" s="180"/>
      <c r="I552" s="438">
        <f>StockValueR!I496</f>
        <v>0</v>
      </c>
      <c r="J552" s="438">
        <f>StockValueR!J496</f>
        <v>0</v>
      </c>
      <c r="K552" s="438">
        <f>StockValueR!K496</f>
        <v>7.8777223918014751E-3</v>
      </c>
      <c r="L552" s="438">
        <f>StockValueR!L496</f>
        <v>7.6060315896267312E-3</v>
      </c>
      <c r="M552" s="438">
        <f>StockValueR!M496</f>
        <v>7.3437109947676439E-3</v>
      </c>
      <c r="N552" s="438">
        <f>StockValueR!N496</f>
        <v>7.0904374428607669E-3</v>
      </c>
      <c r="O552" s="438">
        <f>StockValueR!O496</f>
        <v>6.8458989149957168E-3</v>
      </c>
      <c r="P552" s="438">
        <f>StockValueR!P496</f>
        <v>6.6097941533252505E-3</v>
      </c>
      <c r="Q552" s="438">
        <f>StockValueR!Q496</f>
        <v>6.3818322899323729E-3</v>
      </c>
      <c r="R552" s="438">
        <f>StockValueR!R496</f>
        <v>6.1617324884972666E-3</v>
      </c>
      <c r="S552" s="438">
        <f>StockValueR!S496</f>
        <v>5.9492235983225816E-3</v>
      </c>
      <c r="T552" s="438">
        <f>StockValueR!T496</f>
        <v>5.744043820290882E-3</v>
      </c>
      <c r="U552" s="438">
        <f>StockValueR!U496</f>
        <v>5.5459403843427131E-3</v>
      </c>
      <c r="V552" s="438">
        <f>StockValueR!V496</f>
        <v>5.3546692380779613E-3</v>
      </c>
      <c r="W552" s="438">
        <f>StockValueR!W496</f>
        <v>5.1699947460968933E-3</v>
      </c>
      <c r="X552" s="438">
        <f>StockValueR!X496</f>
        <v>4.9916893997104675E-3</v>
      </c>
      <c r="Y552" s="438">
        <f>StockValueR!Y496</f>
        <v>4.8195335366622944E-3</v>
      </c>
      <c r="Z552" s="438">
        <f>StockValueR!Z496</f>
        <v>4.6474859167050407E-3</v>
      </c>
      <c r="AA552" s="438">
        <f>StockValueR!AA496</f>
        <v>4.4755504524806181E-3</v>
      </c>
      <c r="AB552" s="438">
        <f>StockValueR!AB496</f>
        <v>4.3037313548957186E-3</v>
      </c>
      <c r="AC552" s="438">
        <f>StockValueR!AC496</f>
        <v>4.1320331689340267E-3</v>
      </c>
      <c r="AD552" s="438">
        <f>StockValueR!AD496</f>
        <v>3.9604608154907113E-3</v>
      </c>
      <c r="AE552" s="438">
        <f>StockValueR!AE496</f>
        <v>3.7890196405605753E-3</v>
      </c>
      <c r="AF552" s="438">
        <f>StockValueR!AF496</f>
        <v>3.6177154734833793E-3</v>
      </c>
      <c r="AG552" s="438">
        <f>StockValueR!AG496</f>
        <v>3.4465546964500032E-3</v>
      </c>
      <c r="AH552" s="438">
        <f>StockValueR!AH496</f>
        <v>3.275544328154491E-3</v>
      </c>
      <c r="AI552" s="438">
        <f>StockValueR!AI496</f>
        <v>3.1046921254193937E-3</v>
      </c>
      <c r="AJ552" s="438">
        <f>StockValueR!AJ496</f>
        <v>2.9340067079465359E-3</v>
      </c>
      <c r="AK552" s="438">
        <f>StockValueR!AK496</f>
        <v>2.7634977132417597E-3</v>
      </c>
      <c r="AL552" s="438">
        <f>StockValueR!AL496</f>
        <v>2.5931759915325389E-3</v>
      </c>
      <c r="AM552" s="438">
        <f>StockValueR!AM496</f>
        <v>6.6499118616727354E-3</v>
      </c>
      <c r="AN552" s="438">
        <f>StockValueR!AN496</f>
        <v>6.6499118616727354E-3</v>
      </c>
      <c r="AO552" s="438">
        <f>StockValueR!AO496</f>
        <v>6.6499118616727354E-3</v>
      </c>
      <c r="AP552" s="438">
        <f>StockValueR!AP496</f>
        <v>6.6499118616727354E-3</v>
      </c>
      <c r="AQ552" s="438">
        <f>StockValueR!AQ496</f>
        <v>6.6499118616727354E-3</v>
      </c>
      <c r="AR552" s="438">
        <f>StockValueR!AR496</f>
        <v>6.6499118616727354E-3</v>
      </c>
      <c r="AS552" s="438">
        <f>StockValueR!AS496</f>
        <v>6.6499118616727354E-3</v>
      </c>
      <c r="AT552" s="438">
        <f>StockValueR!AT496</f>
        <v>6.6499118616727354E-3</v>
      </c>
      <c r="AU552" s="438">
        <f>StockValueR!AU496</f>
        <v>6.6499118616727354E-3</v>
      </c>
      <c r="AV552" s="438">
        <f>StockValueR!AV496</f>
        <v>6.6499118616727354E-3</v>
      </c>
      <c r="AW552" s="438">
        <f>StockValueR!AW496</f>
        <v>6.6499118616727354E-3</v>
      </c>
      <c r="AX552" s="438">
        <f>StockValueR!AX496</f>
        <v>6.6499118616727354E-3</v>
      </c>
      <c r="AY552" s="438">
        <f>StockValueR!AY496</f>
        <v>6.6499118616727354E-3</v>
      </c>
      <c r="AZ552" s="438">
        <f>StockValueR!AZ496</f>
        <v>6.6499118616727354E-3</v>
      </c>
    </row>
    <row r="553" spans="1:52" x14ac:dyDescent="0.25">
      <c r="A553" s="422"/>
      <c r="B553" s="281"/>
      <c r="C553" s="281"/>
      <c r="D553" s="281"/>
      <c r="E553" s="180" t="str">
        <f>StockValueR!E497</f>
        <v>13 MPH</v>
      </c>
      <c r="F553" s="180"/>
      <c r="G553" s="180"/>
      <c r="I553" s="438">
        <f>StockValueR!I497</f>
        <v>0</v>
      </c>
      <c r="J553" s="438">
        <f>StockValueR!J497</f>
        <v>0</v>
      </c>
      <c r="K553" s="438">
        <f>StockValueR!K497</f>
        <v>7.6494218755982337E-3</v>
      </c>
      <c r="L553" s="438">
        <f>StockValueR!L497</f>
        <v>7.3856048150075697E-3</v>
      </c>
      <c r="M553" s="438">
        <f>StockValueR!M497</f>
        <v>7.1308864082224614E-3</v>
      </c>
      <c r="N553" s="438">
        <f>StockValueR!N497</f>
        <v>6.8849528563517809E-3</v>
      </c>
      <c r="O553" s="438">
        <f>StockValueR!O497</f>
        <v>6.6475011829564027E-3</v>
      </c>
      <c r="P553" s="438">
        <f>StockValueR!P497</f>
        <v>6.4182388607991019E-3</v>
      </c>
      <c r="Q553" s="438">
        <f>StockValueR!Q497</f>
        <v>6.1968834514672874E-3</v>
      </c>
      <c r="R553" s="438">
        <f>StockValueR!R497</f>
        <v>5.9831622574246122E-3</v>
      </c>
      <c r="S553" s="438">
        <f>StockValueR!S497</f>
        <v>5.7768119860627902E-3</v>
      </c>
      <c r="T553" s="438">
        <f>StockValueR!T497</f>
        <v>5.5775784253397701E-3</v>
      </c>
      <c r="U553" s="438">
        <f>StockValueR!U497</f>
        <v>5.3852161306046599E-3</v>
      </c>
      <c r="V553" s="438">
        <f>StockValueR!V497</f>
        <v>5.1994881222235771E-3</v>
      </c>
      <c r="W553" s="438">
        <f>StockValueR!W497</f>
        <v>5.0201655936339493E-3</v>
      </c>
      <c r="X553" s="438">
        <f>StockValueR!X497</f>
        <v>4.8470276294675652E-3</v>
      </c>
      <c r="Y553" s="438">
        <f>StockValueR!Y497</f>
        <v>4.6798609333951434E-3</v>
      </c>
      <c r="Z553" s="438">
        <f>StockValueR!Z497</f>
        <v>4.5127993434722381E-3</v>
      </c>
      <c r="AA553" s="438">
        <f>StockValueR!AA497</f>
        <v>4.3458466589503513E-3</v>
      </c>
      <c r="AB553" s="438">
        <f>StockValueR!AB497</f>
        <v>4.1790069687018963E-3</v>
      </c>
      <c r="AC553" s="438">
        <f>StockValueR!AC497</f>
        <v>4.0122846859945525E-3</v>
      </c>
      <c r="AD553" s="438">
        <f>StockValueR!AD497</f>
        <v>3.8456845891133721E-3</v>
      </c>
      <c r="AE553" s="438">
        <f>StockValueR!AE497</f>
        <v>3.679211869123432E-3</v>
      </c>
      <c r="AF553" s="438">
        <f>StockValueR!AF497</f>
        <v>3.5128721864271777E-3</v>
      </c>
      <c r="AG553" s="438">
        <f>StockValueR!AG497</f>
        <v>3.3466717382562572E-3</v>
      </c>
      <c r="AH553" s="438">
        <f>StockValueR!AH497</f>
        <v>3.1806173398992903E-3</v>
      </c>
      <c r="AI553" s="438">
        <f>StockValueR!AI497</f>
        <v>3.0147165233820519E-3</v>
      </c>
      <c r="AJ553" s="438">
        <f>StockValueR!AJ497</f>
        <v>2.8489776586028983E-3</v>
      </c>
      <c r="AK553" s="438">
        <f>StockValueR!AK497</f>
        <v>2.6834101037677104E-3</v>
      </c>
      <c r="AL553" s="438">
        <f>StockValueR!AL497</f>
        <v>2.5180243946586931E-3</v>
      </c>
      <c r="AM553" s="438">
        <f>StockValueR!AM497</f>
        <v>6.4571939369708004E-3</v>
      </c>
      <c r="AN553" s="438">
        <f>StockValueR!AN497</f>
        <v>6.4571939369708004E-3</v>
      </c>
      <c r="AO553" s="438">
        <f>StockValueR!AO497</f>
        <v>6.4571939369708004E-3</v>
      </c>
      <c r="AP553" s="438">
        <f>StockValueR!AP497</f>
        <v>6.4571939369708004E-3</v>
      </c>
      <c r="AQ553" s="438">
        <f>StockValueR!AQ497</f>
        <v>6.4571939369708004E-3</v>
      </c>
      <c r="AR553" s="438">
        <f>StockValueR!AR497</f>
        <v>6.4571939369708004E-3</v>
      </c>
      <c r="AS553" s="438">
        <f>StockValueR!AS497</f>
        <v>6.4571939369708004E-3</v>
      </c>
      <c r="AT553" s="438">
        <f>StockValueR!AT497</f>
        <v>6.4571939369708004E-3</v>
      </c>
      <c r="AU553" s="438">
        <f>StockValueR!AU497</f>
        <v>6.4571939369708004E-3</v>
      </c>
      <c r="AV553" s="438">
        <f>StockValueR!AV497</f>
        <v>6.4571939369708004E-3</v>
      </c>
      <c r="AW553" s="438">
        <f>StockValueR!AW497</f>
        <v>6.4571939369708004E-3</v>
      </c>
      <c r="AX553" s="438">
        <f>StockValueR!AX497</f>
        <v>6.4571939369708004E-3</v>
      </c>
      <c r="AY553" s="438">
        <f>StockValueR!AY497</f>
        <v>6.4571939369708004E-3</v>
      </c>
      <c r="AZ553" s="438">
        <f>StockValueR!AZ497</f>
        <v>6.4571939369708004E-3</v>
      </c>
    </row>
    <row r="554" spans="1:52" x14ac:dyDescent="0.25">
      <c r="A554" s="422"/>
      <c r="B554" s="281"/>
      <c r="C554" s="281"/>
      <c r="D554" s="281"/>
      <c r="E554" s="180" t="str">
        <f>StockValueR!E498</f>
        <v>14 MPH</v>
      </c>
      <c r="F554" s="180"/>
      <c r="G554" s="180"/>
      <c r="I554" s="438">
        <f>StockValueR!I498</f>
        <v>0</v>
      </c>
      <c r="J554" s="438">
        <f>StockValueR!J498</f>
        <v>0</v>
      </c>
      <c r="K554" s="438">
        <f>StockValueR!K498</f>
        <v>7.4277376277916687E-3</v>
      </c>
      <c r="L554" s="438">
        <f>StockValueR!L498</f>
        <v>7.1715661236347716E-3</v>
      </c>
      <c r="M554" s="438">
        <f>StockValueR!M498</f>
        <v>6.9242295895361175E-3</v>
      </c>
      <c r="N554" s="438">
        <f>StockValueR!N498</f>
        <v>6.6854233206606094E-3</v>
      </c>
      <c r="O554" s="438">
        <f>StockValueR!O498</f>
        <v>6.4548531209848315E-3</v>
      </c>
      <c r="P554" s="438">
        <f>StockValueR!P498</f>
        <v>6.2322349408639316E-3</v>
      </c>
      <c r="Q554" s="438">
        <f>StockValueR!Q498</f>
        <v>6.017294527098275E-3</v>
      </c>
      <c r="R554" s="438">
        <f>StockValueR!R498</f>
        <v>5.8097670850687832E-3</v>
      </c>
      <c r="S554" s="438">
        <f>StockValueR!S498</f>
        <v>5.6093969525246997E-3</v>
      </c>
      <c r="T554" s="438">
        <f>StockValueR!T498</f>
        <v>5.4159372846219467E-3</v>
      </c>
      <c r="U554" s="438">
        <f>StockValueR!U498</f>
        <v>5.2291497498240195E-3</v>
      </c>
      <c r="V554" s="438">
        <f>StockValueR!V498</f>
        <v>5.0488042362908042E-3</v>
      </c>
      <c r="W554" s="438">
        <f>StockValueR!W498</f>
        <v>4.8746785683936129E-3</v>
      </c>
      <c r="X554" s="438">
        <f>StockValueR!X498</f>
        <v>4.7065582330071791E-3</v>
      </c>
      <c r="Y554" s="438">
        <f>StockValueR!Y498</f>
        <v>4.544236115241432E-3</v>
      </c>
      <c r="Z554" s="438">
        <f>StockValueR!Z498</f>
        <v>4.3820160575940006E-3</v>
      </c>
      <c r="AA554" s="438">
        <f>StockValueR!AA498</f>
        <v>4.2199017492120924E-3</v>
      </c>
      <c r="AB554" s="438">
        <f>StockValueR!AB498</f>
        <v>4.0578971604704576E-3</v>
      </c>
      <c r="AC554" s="438">
        <f>StockValueR!AC498</f>
        <v>3.8960065767379699E-3</v>
      </c>
      <c r="AD554" s="438">
        <f>StockValueR!AD498</f>
        <v>3.7342346378224814E-3</v>
      </c>
      <c r="AE554" s="438">
        <f>StockValueR!AE498</f>
        <v>3.5725863843492863E-3</v>
      </c>
      <c r="AF554" s="438">
        <f>StockValueR!AF498</f>
        <v>3.4110673126794069E-3</v>
      </c>
      <c r="AG554" s="438">
        <f>StockValueR!AG498</f>
        <v>3.2496834404454758E-3</v>
      </c>
      <c r="AH554" s="438">
        <f>StockValueR!AH498</f>
        <v>3.0884413854254823E-3</v>
      </c>
      <c r="AI554" s="438">
        <f>StockValueR!AI498</f>
        <v>2.9273484613631549E-3</v>
      </c>
      <c r="AJ554" s="438">
        <f>StockValueR!AJ498</f>
        <v>2.7664127955928162E-3</v>
      </c>
      <c r="AK554" s="438">
        <f>StockValueR!AK498</f>
        <v>2.605643475114645E-3</v>
      </c>
      <c r="AL554" s="438">
        <f>StockValueR!AL498</f>
        <v>2.4450507303783661E-3</v>
      </c>
      <c r="AM554" s="438">
        <f>StockValueR!AM498</f>
        <v>6.270061078548537E-3</v>
      </c>
      <c r="AN554" s="438">
        <f>StockValueR!AN498</f>
        <v>6.270061078548537E-3</v>
      </c>
      <c r="AO554" s="438">
        <f>StockValueR!AO498</f>
        <v>6.270061078548537E-3</v>
      </c>
      <c r="AP554" s="438">
        <f>StockValueR!AP498</f>
        <v>6.270061078548537E-3</v>
      </c>
      <c r="AQ554" s="438">
        <f>StockValueR!AQ498</f>
        <v>6.270061078548537E-3</v>
      </c>
      <c r="AR554" s="438">
        <f>StockValueR!AR498</f>
        <v>6.270061078548537E-3</v>
      </c>
      <c r="AS554" s="438">
        <f>StockValueR!AS498</f>
        <v>6.270061078548537E-3</v>
      </c>
      <c r="AT554" s="438">
        <f>StockValueR!AT498</f>
        <v>6.270061078548537E-3</v>
      </c>
      <c r="AU554" s="438">
        <f>StockValueR!AU498</f>
        <v>6.270061078548537E-3</v>
      </c>
      <c r="AV554" s="438">
        <f>StockValueR!AV498</f>
        <v>6.270061078548537E-3</v>
      </c>
      <c r="AW554" s="438">
        <f>StockValueR!AW498</f>
        <v>6.270061078548537E-3</v>
      </c>
      <c r="AX554" s="438">
        <f>StockValueR!AX498</f>
        <v>6.270061078548537E-3</v>
      </c>
      <c r="AY554" s="438">
        <f>StockValueR!AY498</f>
        <v>6.270061078548537E-3</v>
      </c>
      <c r="AZ554" s="438">
        <f>StockValueR!AZ498</f>
        <v>6.270061078548537E-3</v>
      </c>
    </row>
    <row r="555" spans="1:52" x14ac:dyDescent="0.25">
      <c r="A555" s="422"/>
      <c r="B555" s="281"/>
      <c r="C555" s="281"/>
      <c r="D555" s="281"/>
      <c r="E555" s="180" t="str">
        <f>StockValueR!E499</f>
        <v>15 MPH</v>
      </c>
      <c r="F555" s="180"/>
      <c r="G555" s="180"/>
      <c r="I555" s="438">
        <f>StockValueR!I499</f>
        <v>0</v>
      </c>
      <c r="J555" s="438">
        <f>StockValueR!J499</f>
        <v>0</v>
      </c>
      <c r="K555" s="438">
        <f>StockValueR!K499</f>
        <v>6.9255118168216803E-3</v>
      </c>
      <c r="L555" s="438">
        <f>StockValueR!L499</f>
        <v>6.6866613258547529E-3</v>
      </c>
      <c r="M555" s="438">
        <f>StockValueR!M499</f>
        <v>6.4560484292410071E-3</v>
      </c>
      <c r="N555" s="438">
        <f>StockValueR!N499</f>
        <v>6.2333890247353403E-3</v>
      </c>
      <c r="O555" s="438">
        <f>StockValueR!O499</f>
        <v>6.0184088083519724E-3</v>
      </c>
      <c r="P555" s="438">
        <f>StockValueR!P499</f>
        <v>5.8108429364372152E-3</v>
      </c>
      <c r="Q555" s="438">
        <f>StockValueR!Q499</f>
        <v>5.610435699396836E-3</v>
      </c>
      <c r="R555" s="438">
        <f>StockValueR!R499</f>
        <v>5.4169402066760828E-3</v>
      </c>
      <c r="S555" s="438">
        <f>StockValueR!S499</f>
        <v>5.2301180826042687E-3</v>
      </c>
      <c r="T555" s="438">
        <f>StockValueR!T499</f>
        <v>5.0497391727292243E-3</v>
      </c>
      <c r="U555" s="438">
        <f>StockValueR!U499</f>
        <v>4.8755812602798267E-3</v>
      </c>
      <c r="V555" s="438">
        <f>StockValueR!V499</f>
        <v>4.7074297924073151E-3</v>
      </c>
      <c r="W555" s="438">
        <f>StockValueR!W499</f>
        <v>4.5450776158681323E-3</v>
      </c>
      <c r="X555" s="438">
        <f>StockValueR!X499</f>
        <v>4.3883247218226631E-3</v>
      </c>
      <c r="Y555" s="438">
        <f>StockValueR!Y499</f>
        <v>4.2369779994354826E-3</v>
      </c>
      <c r="Z555" s="438">
        <f>StockValueR!Z499</f>
        <v>4.0857264363809058E-3</v>
      </c>
      <c r="AA555" s="438">
        <f>StockValueR!AA499</f>
        <v>3.9345734723647855E-3</v>
      </c>
      <c r="AB555" s="438">
        <f>StockValueR!AB499</f>
        <v>3.7835228093053386E-3</v>
      </c>
      <c r="AC555" s="438">
        <f>StockValueR!AC499</f>
        <v>3.6325784428166107E-3</v>
      </c>
      <c r="AD555" s="438">
        <f>StockValueR!AD499</f>
        <v>3.4817446989862627E-3</v>
      </c>
      <c r="AE555" s="438">
        <f>StockValueR!AE499</f>
        <v>3.3310262776181624E-3</v>
      </c>
      <c r="AF555" s="438">
        <f>StockValueR!AF499</f>
        <v>3.1804283034373763E-3</v>
      </c>
      <c r="AG555" s="438">
        <f>StockValueR!AG499</f>
        <v>3.0299563871948498E-3</v>
      </c>
      <c r="AH555" s="438">
        <f>StockValueR!AH499</f>
        <v>2.8796166992081087E-3</v>
      </c>
      <c r="AI555" s="438">
        <f>StockValueR!AI499</f>
        <v>2.7294160587027572E-3</v>
      </c>
      <c r="AJ555" s="438">
        <f>StockValueR!AJ499</f>
        <v>2.5793620434841403E-3</v>
      </c>
      <c r="AK555" s="438">
        <f>StockValueR!AK499</f>
        <v>2.429463126135737E-3</v>
      </c>
      <c r="AL555" s="438">
        <f>StockValueR!AL499</f>
        <v>2.2797288453763362E-3</v>
      </c>
      <c r="AM555" s="438">
        <f>StockValueR!AM499</f>
        <v>5.8480161953743497E-3</v>
      </c>
      <c r="AN555" s="438">
        <f>StockValueR!AN499</f>
        <v>5.8480161953743497E-3</v>
      </c>
      <c r="AO555" s="438">
        <f>StockValueR!AO499</f>
        <v>5.8480161953743497E-3</v>
      </c>
      <c r="AP555" s="438">
        <f>StockValueR!AP499</f>
        <v>5.8480161953743497E-3</v>
      </c>
      <c r="AQ555" s="438">
        <f>StockValueR!AQ499</f>
        <v>5.8480161953743497E-3</v>
      </c>
      <c r="AR555" s="438">
        <f>StockValueR!AR499</f>
        <v>5.8480161953743497E-3</v>
      </c>
      <c r="AS555" s="438">
        <f>StockValueR!AS499</f>
        <v>5.8480161953743497E-3</v>
      </c>
      <c r="AT555" s="438">
        <f>StockValueR!AT499</f>
        <v>5.8480161953743497E-3</v>
      </c>
      <c r="AU555" s="438">
        <f>StockValueR!AU499</f>
        <v>5.8480161953743497E-3</v>
      </c>
      <c r="AV555" s="438">
        <f>StockValueR!AV499</f>
        <v>5.8480161953743497E-3</v>
      </c>
      <c r="AW555" s="438">
        <f>StockValueR!AW499</f>
        <v>5.8480161953743497E-3</v>
      </c>
      <c r="AX555" s="438">
        <f>StockValueR!AX499</f>
        <v>5.8480161953743497E-3</v>
      </c>
      <c r="AY555" s="438">
        <f>StockValueR!AY499</f>
        <v>5.8480161953743497E-3</v>
      </c>
      <c r="AZ555" s="438">
        <f>StockValueR!AZ499</f>
        <v>5.8480161953743497E-3</v>
      </c>
    </row>
    <row r="556" spans="1:52" x14ac:dyDescent="0.25">
      <c r="A556" s="422"/>
      <c r="B556" s="281"/>
      <c r="C556" s="281"/>
      <c r="D556" s="281"/>
      <c r="E556" s="180" t="str">
        <f>StockValueR!E500</f>
        <v>16 MPH</v>
      </c>
      <c r="F556" s="180"/>
      <c r="G556" s="180"/>
      <c r="I556" s="438">
        <f>StockValueR!I500</f>
        <v>0</v>
      </c>
      <c r="J556" s="438">
        <f>StockValueR!J500</f>
        <v>0</v>
      </c>
      <c r="K556" s="438">
        <f>StockValueR!K500</f>
        <v>6.7248068612373703E-3</v>
      </c>
      <c r="L556" s="438">
        <f>StockValueR!L500</f>
        <v>6.4928783824550682E-3</v>
      </c>
      <c r="M556" s="438">
        <f>StockValueR!M500</f>
        <v>6.2689487682320343E-3</v>
      </c>
      <c r="N556" s="438">
        <f>StockValueR!N500</f>
        <v>6.0527421497548585E-3</v>
      </c>
      <c r="O556" s="438">
        <f>StockValueR!O500</f>
        <v>5.843992172510774E-3</v>
      </c>
      <c r="P556" s="438">
        <f>StockValueR!P500</f>
        <v>5.64244166815373E-3</v>
      </c>
      <c r="Q556" s="438">
        <f>StockValueR!Q500</f>
        <v>5.4478423376873118E-3</v>
      </c>
      <c r="R556" s="438">
        <f>StockValueR!R500</f>
        <v>5.2599544455742067E-3</v>
      </c>
      <c r="S556" s="438">
        <f>StockValueR!S500</f>
        <v>5.0785465243953724E-3</v>
      </c>
      <c r="T556" s="438">
        <f>StockValueR!T500</f>
        <v>4.9033950896950696E-3</v>
      </c>
      <c r="U556" s="438">
        <f>StockValueR!U500</f>
        <v>4.7342843646604581E-3</v>
      </c>
      <c r="V556" s="438">
        <f>StockValueR!V500</f>
        <v>4.5710060142965777E-3</v>
      </c>
      <c r="W556" s="438">
        <f>StockValueR!W500</f>
        <v>4.4133588887692449E-3</v>
      </c>
      <c r="X556" s="438">
        <f>StockValueR!X500</f>
        <v>4.2611487755996515E-3</v>
      </c>
      <c r="Y556" s="438">
        <f>StockValueR!Y500</f>
        <v>4.1141881604054107E-3</v>
      </c>
      <c r="Z556" s="438">
        <f>StockValueR!Z500</f>
        <v>3.9673199467765308E-3</v>
      </c>
      <c r="AA556" s="438">
        <f>StockValueR!AA500</f>
        <v>3.8205474747343908E-3</v>
      </c>
      <c r="AB556" s="438">
        <f>StockValueR!AB500</f>
        <v>3.6738743389136803E-3</v>
      </c>
      <c r="AC556" s="438">
        <f>StockValueR!AC500</f>
        <v>3.5273044191334595E-3</v>
      </c>
      <c r="AD556" s="438">
        <f>StockValueR!AD500</f>
        <v>3.3808419161091056E-3</v>
      </c>
      <c r="AE556" s="438">
        <f>StockValueR!AE500</f>
        <v>3.2344913934417114E-3</v>
      </c>
      <c r="AF556" s="438">
        <f>StockValueR!AF500</f>
        <v>3.0882578273391304E-3</v>
      </c>
      <c r="AG556" s="438">
        <f>StockValueR!AG500</f>
        <v>2.9421466659498101E-3</v>
      </c>
      <c r="AH556" s="438">
        <f>StockValueR!AH500</f>
        <v>2.7961639007722467E-3</v>
      </c>
      <c r="AI556" s="438">
        <f>StockValueR!AI500</f>
        <v>2.6503161534073179E-3</v>
      </c>
      <c r="AJ556" s="438">
        <f>StockValueR!AJ500</f>
        <v>2.5046107820516066E-3</v>
      </c>
      <c r="AK556" s="438">
        <f>StockValueR!AK500</f>
        <v>2.3590560137486893E-3</v>
      </c>
      <c r="AL556" s="438">
        <f>StockValueR!AL500</f>
        <v>2.2136611107802942E-3</v>
      </c>
      <c r="AM556" s="438">
        <f>StockValueR!AM500</f>
        <v>5.6785376265994008E-3</v>
      </c>
      <c r="AN556" s="438">
        <f>StockValueR!AN500</f>
        <v>5.6785376265994008E-3</v>
      </c>
      <c r="AO556" s="438">
        <f>StockValueR!AO500</f>
        <v>5.6785376265994008E-3</v>
      </c>
      <c r="AP556" s="438">
        <f>StockValueR!AP500</f>
        <v>5.6785376265994008E-3</v>
      </c>
      <c r="AQ556" s="438">
        <f>StockValueR!AQ500</f>
        <v>5.6785376265994008E-3</v>
      </c>
      <c r="AR556" s="438">
        <f>StockValueR!AR500</f>
        <v>5.6785376265994008E-3</v>
      </c>
      <c r="AS556" s="438">
        <f>StockValueR!AS500</f>
        <v>5.6785376265994008E-3</v>
      </c>
      <c r="AT556" s="438">
        <f>StockValueR!AT500</f>
        <v>5.6785376265994008E-3</v>
      </c>
      <c r="AU556" s="438">
        <f>StockValueR!AU500</f>
        <v>5.6785376265994008E-3</v>
      </c>
      <c r="AV556" s="438">
        <f>StockValueR!AV500</f>
        <v>5.6785376265994008E-3</v>
      </c>
      <c r="AW556" s="438">
        <f>StockValueR!AW500</f>
        <v>5.6785376265994008E-3</v>
      </c>
      <c r="AX556" s="438">
        <f>StockValueR!AX500</f>
        <v>5.6785376265994008E-3</v>
      </c>
      <c r="AY556" s="438">
        <f>StockValueR!AY500</f>
        <v>5.6785376265994008E-3</v>
      </c>
      <c r="AZ556" s="438">
        <f>StockValueR!AZ500</f>
        <v>5.6785376265994008E-3</v>
      </c>
    </row>
    <row r="557" spans="1:52" x14ac:dyDescent="0.25">
      <c r="A557" s="422"/>
      <c r="B557" s="281"/>
      <c r="C557" s="281"/>
      <c r="D557" s="281"/>
      <c r="E557" s="180" t="str">
        <f>StockValueR!E501</f>
        <v>17 MPH</v>
      </c>
      <c r="F557" s="180"/>
      <c r="G557" s="180"/>
      <c r="I557" s="438">
        <f>StockValueR!I501</f>
        <v>0</v>
      </c>
      <c r="J557" s="438">
        <f>StockValueR!J501</f>
        <v>0</v>
      </c>
      <c r="K557" s="438">
        <f>StockValueR!K501</f>
        <v>6.5299184402661777E-3</v>
      </c>
      <c r="L557" s="438">
        <f>StockValueR!L501</f>
        <v>6.3047113701340893E-3</v>
      </c>
      <c r="M557" s="438">
        <f>StockValueR!M501</f>
        <v>6.0872713532816756E-3</v>
      </c>
      <c r="N557" s="438">
        <f>StockValueR!N501</f>
        <v>5.8773305157180629E-3</v>
      </c>
      <c r="O557" s="438">
        <f>StockValueR!O501</f>
        <v>5.6746302220236087E-3</v>
      </c>
      <c r="P557" s="438">
        <f>StockValueR!P501</f>
        <v>5.4789207567254713E-3</v>
      </c>
      <c r="Q557" s="438">
        <f>StockValueR!Q501</f>
        <v>5.2899610166620521E-3</v>
      </c>
      <c r="R557" s="438">
        <f>StockValueR!R501</f>
        <v>5.1075182139573268E-3</v>
      </c>
      <c r="S557" s="438">
        <f>StockValueR!S501</f>
        <v>4.9313675892391539E-3</v>
      </c>
      <c r="T557" s="438">
        <f>StockValueR!T501</f>
        <v>4.7612921347482363E-3</v>
      </c>
      <c r="U557" s="438">
        <f>StockValueR!U501</f>
        <v>4.5970823269966569E-3</v>
      </c>
      <c r="V557" s="438">
        <f>StockValueR!V501</f>
        <v>4.4385358686466004E-3</v>
      </c>
      <c r="W557" s="438">
        <f>StockValueR!W501</f>
        <v>4.2854574392913111E-3</v>
      </c>
      <c r="X557" s="438">
        <f>StockValueR!X501</f>
        <v>4.1376584548312211E-3</v>
      </c>
      <c r="Y557" s="438">
        <f>StockValueR!Y501</f>
        <v>3.9949568351488442E-3</v>
      </c>
      <c r="Z557" s="438">
        <f>StockValueR!Z501</f>
        <v>3.8523449391861231E-3</v>
      </c>
      <c r="AA557" s="438">
        <f>StockValueR!AA501</f>
        <v>3.7098260101688704E-3</v>
      </c>
      <c r="AB557" s="438">
        <f>StockValueR!AB501</f>
        <v>3.5674035385573817E-3</v>
      </c>
      <c r="AC557" s="438">
        <f>StockValueR!AC501</f>
        <v>3.4250812917315313E-3</v>
      </c>
      <c r="AD557" s="438">
        <f>StockValueR!AD501</f>
        <v>3.2828633486677665E-3</v>
      </c>
      <c r="AE557" s="438">
        <f>StockValueR!AE501</f>
        <v>3.1407541407116341E-3</v>
      </c>
      <c r="AF557" s="438">
        <f>StockValueR!AF501</f>
        <v>2.9987584998578793E-3</v>
      </c>
      <c r="AG557" s="438">
        <f>StockValueR!AG501</f>
        <v>2.8568817163647582E-3</v>
      </c>
      <c r="AH557" s="438">
        <f>StockValueR!AH501</f>
        <v>2.7151296080940054E-3</v>
      </c>
      <c r="AI557" s="438">
        <f>StockValueR!AI501</f>
        <v>2.573508604749042E-3</v>
      </c>
      <c r="AJ557" s="438">
        <f>StockValueR!AJ501</f>
        <v>2.4320258512820639E-3</v>
      </c>
      <c r="AK557" s="438">
        <f>StockValueR!AK501</f>
        <v>2.2906893363126204E-3</v>
      </c>
      <c r="AL557" s="438">
        <f>StockValueR!AL501</f>
        <v>2.1495080536966704E-3</v>
      </c>
      <c r="AM557" s="438">
        <f>StockValueR!AM501</f>
        <v>5.5139706354115185E-3</v>
      </c>
      <c r="AN557" s="438">
        <f>StockValueR!AN501</f>
        <v>5.5139706354115185E-3</v>
      </c>
      <c r="AO557" s="438">
        <f>StockValueR!AO501</f>
        <v>5.5139706354115185E-3</v>
      </c>
      <c r="AP557" s="438">
        <f>StockValueR!AP501</f>
        <v>5.5139706354115185E-3</v>
      </c>
      <c r="AQ557" s="438">
        <f>StockValueR!AQ501</f>
        <v>5.5139706354115185E-3</v>
      </c>
      <c r="AR557" s="438">
        <f>StockValueR!AR501</f>
        <v>5.5139706354115185E-3</v>
      </c>
      <c r="AS557" s="438">
        <f>StockValueR!AS501</f>
        <v>5.5139706354115185E-3</v>
      </c>
      <c r="AT557" s="438">
        <f>StockValueR!AT501</f>
        <v>5.5139706354115185E-3</v>
      </c>
      <c r="AU557" s="438">
        <f>StockValueR!AU501</f>
        <v>5.5139706354115185E-3</v>
      </c>
      <c r="AV557" s="438">
        <f>StockValueR!AV501</f>
        <v>5.5139706354115185E-3</v>
      </c>
      <c r="AW557" s="438">
        <f>StockValueR!AW501</f>
        <v>5.5139706354115185E-3</v>
      </c>
      <c r="AX557" s="438">
        <f>StockValueR!AX501</f>
        <v>5.5139706354115185E-3</v>
      </c>
      <c r="AY557" s="438">
        <f>StockValueR!AY501</f>
        <v>5.5139706354115185E-3</v>
      </c>
      <c r="AZ557" s="438">
        <f>StockValueR!AZ501</f>
        <v>5.5139706354115185E-3</v>
      </c>
    </row>
    <row r="558" spans="1:52" x14ac:dyDescent="0.25">
      <c r="A558" s="422"/>
      <c r="B558" s="281"/>
      <c r="C558" s="281"/>
      <c r="D558" s="281"/>
      <c r="E558" s="180" t="str">
        <f>StockValueR!E502</f>
        <v>18 MPH</v>
      </c>
      <c r="F558" s="180"/>
      <c r="G558" s="180"/>
      <c r="I558" s="438">
        <f>StockValueR!I502</f>
        <v>0</v>
      </c>
      <c r="J558" s="438">
        <f>StockValueR!J502</f>
        <v>0</v>
      </c>
      <c r="K558" s="438">
        <f>StockValueR!K502</f>
        <v>6.3406779876920517E-3</v>
      </c>
      <c r="L558" s="438">
        <f>StockValueR!L502</f>
        <v>6.1219975362711392E-3</v>
      </c>
      <c r="M558" s="438">
        <f>StockValueR!M502</f>
        <v>5.9108590448624636E-3</v>
      </c>
      <c r="N558" s="438">
        <f>StockValueR!N502</f>
        <v>5.7070024026035495E-3</v>
      </c>
      <c r="O558" s="438">
        <f>StockValueR!O502</f>
        <v>5.5101764694645205E-3</v>
      </c>
      <c r="P558" s="438">
        <f>StockValueR!P502</f>
        <v>5.3201387668575803E-3</v>
      </c>
      <c r="Q558" s="438">
        <f>StockValueR!Q502</f>
        <v>5.1366551789168869E-3</v>
      </c>
      <c r="R558" s="438">
        <f>StockValueR!R502</f>
        <v>4.9594996640808485E-3</v>
      </c>
      <c r="S558" s="438">
        <f>StockValueR!S502</f>
        <v>4.7884539766215126E-3</v>
      </c>
      <c r="T558" s="438">
        <f>StockValueR!T502</f>
        <v>4.6233073977779756E-3</v>
      </c>
      <c r="U558" s="438">
        <f>StockValueR!U502</f>
        <v>4.463856476162615E-3</v>
      </c>
      <c r="V558" s="438">
        <f>StockValueR!V502</f>
        <v>4.3099047771202976E-3</v>
      </c>
      <c r="W558" s="438">
        <f>StockValueR!W502</f>
        <v>4.1612626407318389E-3</v>
      </c>
      <c r="X558" s="438">
        <f>StockValueR!X502</f>
        <v>4.0177469481635355E-3</v>
      </c>
      <c r="Y558" s="438">
        <f>StockValueR!Y502</f>
        <v>3.8791808960749641E-3</v>
      </c>
      <c r="Z558" s="438">
        <f>StockValueR!Z502</f>
        <v>3.7407019674657125E-3</v>
      </c>
      <c r="AA558" s="438">
        <f>StockValueR!AA502</f>
        <v>3.6023133115712135E-3</v>
      </c>
      <c r="AB558" s="438">
        <f>StockValueR!AB502</f>
        <v>3.4640183176963967E-3</v>
      </c>
      <c r="AC558" s="438">
        <f>StockValueR!AC502</f>
        <v>3.3258206440404973E-3</v>
      </c>
      <c r="AD558" s="438">
        <f>StockValueR!AD502</f>
        <v>3.1877242513690912E-3</v>
      </c>
      <c r="AE558" s="438">
        <f>StockValueR!AE502</f>
        <v>3.0497334426050128E-3</v>
      </c>
      <c r="AF558" s="438">
        <f>StockValueR!AF502</f>
        <v>2.911852909709271E-3</v>
      </c>
      <c r="AG558" s="438">
        <f>StockValueR!AG502</f>
        <v>2.774087789625671E-3</v>
      </c>
      <c r="AH558" s="438">
        <f>StockValueR!AH502</f>
        <v>2.6364437316112703E-3</v>
      </c>
      <c r="AI558" s="438">
        <f>StockValueR!AI502</f>
        <v>2.4989269790333213E-3</v>
      </c>
      <c r="AJ558" s="438">
        <f>StockValueR!AJ502</f>
        <v>2.361544469779567E-3</v>
      </c>
      <c r="AK558" s="438">
        <f>StockValueR!AK502</f>
        <v>2.2243039609551826E-3</v>
      </c>
      <c r="AL558" s="438">
        <f>StockValueR!AL502</f>
        <v>2.0872141857694771E-3</v>
      </c>
      <c r="AM558" s="438">
        <f>StockValueR!AM502</f>
        <v>5.3541728817227017E-3</v>
      </c>
      <c r="AN558" s="438">
        <f>StockValueR!AN502</f>
        <v>5.3541728817227017E-3</v>
      </c>
      <c r="AO558" s="438">
        <f>StockValueR!AO502</f>
        <v>5.3541728817227017E-3</v>
      </c>
      <c r="AP558" s="438">
        <f>StockValueR!AP502</f>
        <v>5.3541728817227017E-3</v>
      </c>
      <c r="AQ558" s="438">
        <f>StockValueR!AQ502</f>
        <v>5.3541728817227017E-3</v>
      </c>
      <c r="AR558" s="438">
        <f>StockValueR!AR502</f>
        <v>5.3541728817227017E-3</v>
      </c>
      <c r="AS558" s="438">
        <f>StockValueR!AS502</f>
        <v>5.3541728817227017E-3</v>
      </c>
      <c r="AT558" s="438">
        <f>StockValueR!AT502</f>
        <v>5.3541728817227017E-3</v>
      </c>
      <c r="AU558" s="438">
        <f>StockValueR!AU502</f>
        <v>5.3541728817227017E-3</v>
      </c>
      <c r="AV558" s="438">
        <f>StockValueR!AV502</f>
        <v>5.3541728817227017E-3</v>
      </c>
      <c r="AW558" s="438">
        <f>StockValueR!AW502</f>
        <v>5.3541728817227017E-3</v>
      </c>
      <c r="AX558" s="438">
        <f>StockValueR!AX502</f>
        <v>5.3541728817227017E-3</v>
      </c>
      <c r="AY558" s="438">
        <f>StockValueR!AY502</f>
        <v>5.3541728817227017E-3</v>
      </c>
      <c r="AZ558" s="438">
        <f>StockValueR!AZ502</f>
        <v>5.3541728817227017E-3</v>
      </c>
    </row>
    <row r="559" spans="1:52" x14ac:dyDescent="0.25">
      <c r="A559" s="422"/>
      <c r="B559" s="281"/>
      <c r="C559" s="281"/>
      <c r="D559" s="281"/>
      <c r="E559" s="180" t="str">
        <f>StockValueR!E503</f>
        <v>19 MPH</v>
      </c>
      <c r="F559" s="180"/>
      <c r="G559" s="180"/>
      <c r="I559" s="438">
        <f>StockValueR!I503</f>
        <v>0</v>
      </c>
      <c r="J559" s="438">
        <f>StockValueR!J503</f>
        <v>0</v>
      </c>
      <c r="K559" s="438">
        <f>StockValueR!K503</f>
        <v>6.156921822436069E-3</v>
      </c>
      <c r="L559" s="438">
        <f>StockValueR!L503</f>
        <v>5.9445788449016329E-3</v>
      </c>
      <c r="M559" s="438">
        <f>StockValueR!M503</f>
        <v>5.7395592574326472E-3</v>
      </c>
      <c r="N559" s="438">
        <f>StockValueR!N503</f>
        <v>5.5416104873155089E-3</v>
      </c>
      <c r="O559" s="438">
        <f>StockValueR!O503</f>
        <v>5.3504886726897941E-3</v>
      </c>
      <c r="P559" s="438">
        <f>StockValueR!P503</f>
        <v>5.1659583621240348E-3</v>
      </c>
      <c r="Q559" s="438">
        <f>StockValueR!Q503</f>
        <v>4.9877922245526616E-3</v>
      </c>
      <c r="R559" s="438">
        <f>StockValueR!R503</f>
        <v>4.8157707692167914E-3</v>
      </c>
      <c r="S559" s="438">
        <f>StockValueR!S503</f>
        <v>4.649682075263846E-3</v>
      </c>
      <c r="T559" s="438">
        <f>StockValueR!T503</f>
        <v>4.4893215306728513E-3</v>
      </c>
      <c r="U559" s="438">
        <f>StockValueR!U503</f>
        <v>4.3344915801838343E-3</v>
      </c>
      <c r="V559" s="438">
        <f>StockValueR!V503</f>
        <v>4.1850014819207358E-3</v>
      </c>
      <c r="W559" s="438">
        <f>StockValueR!W503</f>
        <v>4.0406670724080487E-3</v>
      </c>
      <c r="X559" s="438">
        <f>StockValueR!X503</f>
        <v>3.9013105396916731E-3</v>
      </c>
      <c r="Y559" s="438">
        <f>StockValueR!Y503</f>
        <v>3.7667602042844852E-3</v>
      </c>
      <c r="Z559" s="438">
        <f>StockValueR!Z503</f>
        <v>3.6322944674726074E-3</v>
      </c>
      <c r="AA559" s="438">
        <f>StockValueR!AA503</f>
        <v>3.4979163872249815E-3</v>
      </c>
      <c r="AB559" s="438">
        <f>StockValueR!AB503</f>
        <v>3.3636292546227074E-3</v>
      </c>
      <c r="AC559" s="438">
        <f>StockValueR!AC503</f>
        <v>3.2294366218484929E-3</v>
      </c>
      <c r="AD559" s="438">
        <f>StockValueR!AD503</f>
        <v>3.095342334882855E-3</v>
      </c>
      <c r="AE559" s="438">
        <f>StockValueR!AE503</f>
        <v>2.9613505719476739E-3</v>
      </c>
      <c r="AF559" s="438">
        <f>StockValueR!AF503</f>
        <v>2.8274658890284727E-3</v>
      </c>
      <c r="AG559" s="438">
        <f>StockValueR!AG503</f>
        <v>2.6936932741977388E-3</v>
      </c>
      <c r="AH559" s="438">
        <f>StockValueR!AH503</f>
        <v>2.5600382129941043E-3</v>
      </c>
      <c r="AI559" s="438">
        <f>StockValueR!AI503</f>
        <v>2.4265067678487721E-3</v>
      </c>
      <c r="AJ559" s="438">
        <f>StockValueR!AJ503</f>
        <v>2.2931056755858691E-3</v>
      </c>
      <c r="AK559" s="438">
        <f>StockValueR!AK503</f>
        <v>2.1598424685056045E-3</v>
      </c>
      <c r="AL559" s="438">
        <f>StockValueR!AL503</f>
        <v>2.0267256267243123E-3</v>
      </c>
      <c r="AM559" s="438">
        <f>StockValueR!AM503</f>
        <v>5.1990061505351659E-3</v>
      </c>
      <c r="AN559" s="438">
        <f>StockValueR!AN503</f>
        <v>5.1990061505351659E-3</v>
      </c>
      <c r="AO559" s="438">
        <f>StockValueR!AO503</f>
        <v>5.1990061505351659E-3</v>
      </c>
      <c r="AP559" s="438">
        <f>StockValueR!AP503</f>
        <v>5.1990061505351659E-3</v>
      </c>
      <c r="AQ559" s="438">
        <f>StockValueR!AQ503</f>
        <v>5.1990061505351659E-3</v>
      </c>
      <c r="AR559" s="438">
        <f>StockValueR!AR503</f>
        <v>5.1990061505351659E-3</v>
      </c>
      <c r="AS559" s="438">
        <f>StockValueR!AS503</f>
        <v>5.1990061505351659E-3</v>
      </c>
      <c r="AT559" s="438">
        <f>StockValueR!AT503</f>
        <v>5.1990061505351659E-3</v>
      </c>
      <c r="AU559" s="438">
        <f>StockValueR!AU503</f>
        <v>5.1990061505351659E-3</v>
      </c>
      <c r="AV559" s="438">
        <f>StockValueR!AV503</f>
        <v>5.1990061505351659E-3</v>
      </c>
      <c r="AW559" s="438">
        <f>StockValueR!AW503</f>
        <v>5.1990061505351659E-3</v>
      </c>
      <c r="AX559" s="438">
        <f>StockValueR!AX503</f>
        <v>5.1990061505351659E-3</v>
      </c>
      <c r="AY559" s="438">
        <f>StockValueR!AY503</f>
        <v>5.1990061505351659E-3</v>
      </c>
      <c r="AZ559" s="438">
        <f>StockValueR!AZ503</f>
        <v>5.1990061505351659E-3</v>
      </c>
    </row>
    <row r="560" spans="1:52" x14ac:dyDescent="0.25">
      <c r="A560" s="422"/>
      <c r="B560" s="281"/>
      <c r="C560" s="281"/>
      <c r="D560" s="281"/>
      <c r="E560" s="180" t="str">
        <f>StockValueR!E504</f>
        <v>20 MPH</v>
      </c>
      <c r="F560" s="180"/>
      <c r="G560" s="180"/>
      <c r="I560" s="438">
        <f>StockValueR!I504</f>
        <v>0</v>
      </c>
      <c r="J560" s="438">
        <f>StockValueR!J504</f>
        <v>0</v>
      </c>
      <c r="K560" s="438">
        <f>StockValueR!K504</f>
        <v>5.7010484473948497E-3</v>
      </c>
      <c r="L560" s="438">
        <f>StockValueR!L504</f>
        <v>5.5044278572199817E-3</v>
      </c>
      <c r="M560" s="438">
        <f>StockValueR!M504</f>
        <v>5.3145884156070734E-3</v>
      </c>
      <c r="N560" s="438">
        <f>StockValueR!N504</f>
        <v>5.1312962509367866E-3</v>
      </c>
      <c r="O560" s="438">
        <f>StockValueR!O504</f>
        <v>4.9543255574703397E-3</v>
      </c>
      <c r="P560" s="438">
        <f>StockValueR!P504</f>
        <v>4.7834583171694114E-3</v>
      </c>
      <c r="Q560" s="438">
        <f>StockValueR!Q504</f>
        <v>4.6184840311100615E-3</v>
      </c>
      <c r="R560" s="438">
        <f>StockValueR!R504</f>
        <v>4.4591994601597788E-3</v>
      </c>
      <c r="S560" s="438">
        <f>StockValueR!S504</f>
        <v>4.3054083745981894E-3</v>
      </c>
      <c r="T560" s="438">
        <f>StockValueR!T504</f>
        <v>4.1569213123729696E-3</v>
      </c>
      <c r="U560" s="438">
        <f>StockValueR!U504</f>
        <v>4.013555345693148E-3</v>
      </c>
      <c r="V560" s="438">
        <f>StockValueR!V504</f>
        <v>3.8751338556722568E-3</v>
      </c>
      <c r="W560" s="438">
        <f>StockValueR!W504</f>
        <v>3.7414863147436999E-3</v>
      </c>
      <c r="X560" s="438">
        <f>StockValueR!X504</f>
        <v>3.6124480765802863E-3</v>
      </c>
      <c r="Y560" s="438">
        <f>StockValueR!Y504</f>
        <v>3.4878601732591255E-3</v>
      </c>
      <c r="Z560" s="438">
        <f>StockValueR!Z504</f>
        <v>3.363350604648777E-3</v>
      </c>
      <c r="AA560" s="438">
        <f>StockValueR!AA504</f>
        <v>3.2389222022987676E-3</v>
      </c>
      <c r="AB560" s="438">
        <f>StockValueR!AB504</f>
        <v>3.1145780136105981E-3</v>
      </c>
      <c r="AC560" s="438">
        <f>StockValueR!AC504</f>
        <v>2.990321327754781E-3</v>
      </c>
      <c r="AD560" s="438">
        <f>StockValueR!AD504</f>
        <v>2.8661557059461397E-3</v>
      </c>
      <c r="AE560" s="438">
        <f>StockValueR!AE504</f>
        <v>2.7420850170409047E-3</v>
      </c>
      <c r="AF560" s="438">
        <f>StockValueR!AF504</f>
        <v>2.6181134796884205E-3</v>
      </c>
      <c r="AG560" s="438">
        <f>StockValueR!AG504</f>
        <v>2.4942457126322271E-3</v>
      </c>
      <c r="AH560" s="438">
        <f>StockValueR!AH504</f>
        <v>2.3704867952484168E-3</v>
      </c>
      <c r="AI560" s="438">
        <f>StockValueR!AI504</f>
        <v>2.2468423410911312E-3</v>
      </c>
      <c r="AJ560" s="438">
        <f>StockValueR!AJ504</f>
        <v>2.123318588173754E-3</v>
      </c>
      <c r="AK560" s="438">
        <f>StockValueR!AK504</f>
        <v>1.9999225110867791E-3</v>
      </c>
      <c r="AL560" s="438">
        <f>StockValueR!AL504</f>
        <v>1.8766619620582269E-3</v>
      </c>
      <c r="AM560" s="438">
        <f>StockValueR!AM504</f>
        <v>4.8042707474413799E-3</v>
      </c>
      <c r="AN560" s="438">
        <f>StockValueR!AN504</f>
        <v>4.8042707474413799E-3</v>
      </c>
      <c r="AO560" s="438">
        <f>StockValueR!AO504</f>
        <v>4.8042707474413799E-3</v>
      </c>
      <c r="AP560" s="438">
        <f>StockValueR!AP504</f>
        <v>4.8042707474413799E-3</v>
      </c>
      <c r="AQ560" s="438">
        <f>StockValueR!AQ504</f>
        <v>4.8042707474413799E-3</v>
      </c>
      <c r="AR560" s="438">
        <f>StockValueR!AR504</f>
        <v>4.8042707474413799E-3</v>
      </c>
      <c r="AS560" s="438">
        <f>StockValueR!AS504</f>
        <v>4.8042707474413799E-3</v>
      </c>
      <c r="AT560" s="438">
        <f>StockValueR!AT504</f>
        <v>4.8042707474413799E-3</v>
      </c>
      <c r="AU560" s="438">
        <f>StockValueR!AU504</f>
        <v>4.8042707474413799E-3</v>
      </c>
      <c r="AV560" s="438">
        <f>StockValueR!AV504</f>
        <v>4.8042707474413799E-3</v>
      </c>
      <c r="AW560" s="438">
        <f>StockValueR!AW504</f>
        <v>4.8042707474413799E-3</v>
      </c>
      <c r="AX560" s="438">
        <f>StockValueR!AX504</f>
        <v>4.8042707474413799E-3</v>
      </c>
      <c r="AY560" s="438">
        <f>StockValueR!AY504</f>
        <v>4.8042707474413799E-3</v>
      </c>
      <c r="AZ560" s="438">
        <f>StockValueR!AZ504</f>
        <v>4.8042707474413799E-3</v>
      </c>
    </row>
    <row r="561" spans="1:52" x14ac:dyDescent="0.25">
      <c r="A561" s="422"/>
      <c r="B561" s="281"/>
      <c r="C561" s="281"/>
      <c r="D561" s="281"/>
      <c r="E561" s="180" t="str">
        <f>StockValueR!E505</f>
        <v>21 MPH</v>
      </c>
      <c r="F561" s="180"/>
      <c r="G561" s="180"/>
      <c r="I561" s="438">
        <f>StockValueR!I505</f>
        <v>0</v>
      </c>
      <c r="J561" s="438">
        <f>StockValueR!J505</f>
        <v>0</v>
      </c>
      <c r="K561" s="438">
        <f>StockValueR!K505</f>
        <v>5.535829080843613E-3</v>
      </c>
      <c r="L561" s="438">
        <f>StockValueR!L505</f>
        <v>5.3449066582355311E-3</v>
      </c>
      <c r="M561" s="438">
        <f>StockValueR!M505</f>
        <v>5.1605688629564753E-3</v>
      </c>
      <c r="N561" s="438">
        <f>StockValueR!N505</f>
        <v>4.9825886011089877E-3</v>
      </c>
      <c r="O561" s="438">
        <f>StockValueR!O505</f>
        <v>4.8107466109227276E-3</v>
      </c>
      <c r="P561" s="438">
        <f>StockValueR!P505</f>
        <v>4.6448311926361825E-3</v>
      </c>
      <c r="Q561" s="438">
        <f>StockValueR!Q505</f>
        <v>4.4846379476943532E-3</v>
      </c>
      <c r="R561" s="438">
        <f>StockValueR!R505</f>
        <v>4.3299695269411126E-3</v>
      </c>
      <c r="S561" s="438">
        <f>StockValueR!S505</f>
        <v>4.1806353874960442E-3</v>
      </c>
      <c r="T561" s="438">
        <f>StockValueR!T505</f>
        <v>4.0364515580162182E-3</v>
      </c>
      <c r="U561" s="438">
        <f>StockValueR!U505</f>
        <v>3.897240412053745E-3</v>
      </c>
      <c r="V561" s="438">
        <f>StockValueR!V505</f>
        <v>3.7628304492298877E-3</v>
      </c>
      <c r="W561" s="438">
        <f>StockValueR!W505</f>
        <v>3.6330560839561415E-3</v>
      </c>
      <c r="X561" s="438">
        <f>StockValueR!X505</f>
        <v>3.5077574414420138E-3</v>
      </c>
      <c r="Y561" s="438">
        <f>StockValueR!Y505</f>
        <v>3.3867801607381852E-3</v>
      </c>
      <c r="Z561" s="438">
        <f>StockValueR!Z505</f>
        <v>3.2658789445642678E-3</v>
      </c>
      <c r="AA561" s="438">
        <f>StockValueR!AA505</f>
        <v>3.1450565424100021E-3</v>
      </c>
      <c r="AB561" s="438">
        <f>StockValueR!AB505</f>
        <v>3.0243159133615995E-3</v>
      </c>
      <c r="AC561" s="438">
        <f>StockValueR!AC505</f>
        <v>2.9036602512676896E-3</v>
      </c>
      <c r="AD561" s="438">
        <f>StockValueR!AD505</f>
        <v>2.7830930141372278E-3</v>
      </c>
      <c r="AE561" s="438">
        <f>StockValueR!AE505</f>
        <v>2.6626179587049665E-3</v>
      </c>
      <c r="AF561" s="438">
        <f>StockValueR!AF505</f>
        <v>2.5422391813615859E-3</v>
      </c>
      <c r="AG561" s="438">
        <f>StockValueR!AG505</f>
        <v>2.4219611669970206E-3</v>
      </c>
      <c r="AH561" s="438">
        <f>StockValueR!AH505</f>
        <v>2.3017888477843878E-3</v>
      </c>
      <c r="AI561" s="438">
        <f>StockValueR!AI505</f>
        <v>2.1817276745940929E-3</v>
      </c>
      <c r="AJ561" s="438">
        <f>StockValueR!AJ505</f>
        <v>2.0617837046586276E-3</v>
      </c>
      <c r="AK561" s="438">
        <f>StockValueR!AK505</f>
        <v>1.9419637104412053E-3</v>
      </c>
      <c r="AL561" s="438">
        <f>StockValueR!AL505</f>
        <v>1.82227531660817E-3</v>
      </c>
      <c r="AM561" s="438">
        <f>StockValueR!AM505</f>
        <v>4.6650404677906921E-3</v>
      </c>
      <c r="AN561" s="438">
        <f>StockValueR!AN505</f>
        <v>4.6650404677906921E-3</v>
      </c>
      <c r="AO561" s="438">
        <f>StockValueR!AO505</f>
        <v>4.6650404677906921E-3</v>
      </c>
      <c r="AP561" s="438">
        <f>StockValueR!AP505</f>
        <v>4.6650404677906921E-3</v>
      </c>
      <c r="AQ561" s="438">
        <f>StockValueR!AQ505</f>
        <v>4.6650404677906921E-3</v>
      </c>
      <c r="AR561" s="438">
        <f>StockValueR!AR505</f>
        <v>4.6650404677906921E-3</v>
      </c>
      <c r="AS561" s="438">
        <f>StockValueR!AS505</f>
        <v>4.6650404677906921E-3</v>
      </c>
      <c r="AT561" s="438">
        <f>StockValueR!AT505</f>
        <v>4.6650404677906921E-3</v>
      </c>
      <c r="AU561" s="438">
        <f>StockValueR!AU505</f>
        <v>4.6650404677906921E-3</v>
      </c>
      <c r="AV561" s="438">
        <f>StockValueR!AV505</f>
        <v>4.6650404677906921E-3</v>
      </c>
      <c r="AW561" s="438">
        <f>StockValueR!AW505</f>
        <v>4.6650404677906921E-3</v>
      </c>
      <c r="AX561" s="438">
        <f>StockValueR!AX505</f>
        <v>4.6650404677906921E-3</v>
      </c>
      <c r="AY561" s="438">
        <f>StockValueR!AY505</f>
        <v>4.6650404677906921E-3</v>
      </c>
      <c r="AZ561" s="438">
        <f>StockValueR!AZ505</f>
        <v>4.6650404677906921E-3</v>
      </c>
    </row>
    <row r="562" spans="1:52" x14ac:dyDescent="0.25">
      <c r="A562" s="422"/>
      <c r="B562" s="281"/>
      <c r="C562" s="281"/>
      <c r="D562" s="281"/>
      <c r="E562" s="180" t="str">
        <f>StockValueR!E506</f>
        <v>22 MPH</v>
      </c>
      <c r="F562" s="180"/>
      <c r="G562" s="180"/>
      <c r="I562" s="438">
        <f>StockValueR!I506</f>
        <v>0</v>
      </c>
      <c r="J562" s="438">
        <f>StockValueR!J506</f>
        <v>0</v>
      </c>
      <c r="K562" s="438">
        <f>StockValueR!K506</f>
        <v>5.375397857970767E-3</v>
      </c>
      <c r="L562" s="438">
        <f>StockValueR!L506</f>
        <v>5.1900084670523467E-3</v>
      </c>
      <c r="M562" s="438">
        <f>StockValueR!M506</f>
        <v>5.0110128775181619E-3</v>
      </c>
      <c r="N562" s="438">
        <f>StockValueR!N506</f>
        <v>4.8381905767707067E-3</v>
      </c>
      <c r="O562" s="438">
        <f>StockValueR!O506</f>
        <v>4.6713286573604549E-3</v>
      </c>
      <c r="P562" s="438">
        <f>StockValueR!P506</f>
        <v>4.5102215546957338E-3</v>
      </c>
      <c r="Q562" s="438">
        <f>StockValueR!Q506</f>
        <v>4.3546707937986021E-3</v>
      </c>
      <c r="R562" s="438">
        <f>StockValueR!R506</f>
        <v>4.2044847447947203E-3</v>
      </c>
      <c r="S562" s="438">
        <f>StockValueR!S506</f>
        <v>4.059478386836032E-3</v>
      </c>
      <c r="T562" s="438">
        <f>StockValueR!T506</f>
        <v>3.9194730801653697E-3</v>
      </c>
      <c r="U562" s="438">
        <f>StockValueR!U506</f>
        <v>3.7842963460422313E-3</v>
      </c>
      <c r="V562" s="438">
        <f>StockValueR!V506</f>
        <v>3.6537816542585775E-3</v>
      </c>
      <c r="W562" s="438">
        <f>StockValueR!W506</f>
        <v>3.5277682179828849E-3</v>
      </c>
      <c r="X562" s="438">
        <f>StockValueR!X506</f>
        <v>3.40610079567973E-3</v>
      </c>
      <c r="Y562" s="438">
        <f>StockValueR!Y506</f>
        <v>3.2886294998608588E-3</v>
      </c>
      <c r="Z562" s="438">
        <f>StockValueR!Z506</f>
        <v>3.1712320641820286E-3</v>
      </c>
      <c r="AA562" s="438">
        <f>StockValueR!AA506</f>
        <v>3.0539111584513287E-3</v>
      </c>
      <c r="AB562" s="438">
        <f>StockValueR!AB506</f>
        <v>2.9366696559991034E-3</v>
      </c>
      <c r="AC562" s="438">
        <f>StockValueR!AC506</f>
        <v>2.8195106581145784E-3</v>
      </c>
      <c r="AD562" s="438">
        <f>StockValueR!AD506</f>
        <v>2.7024375225918008E-3</v>
      </c>
      <c r="AE562" s="438">
        <f>StockValueR!AE506</f>
        <v>2.5854538972933843E-3</v>
      </c>
      <c r="AF562" s="438">
        <f>StockValueR!AF506</f>
        <v>2.4685637598944642E-3</v>
      </c>
      <c r="AG562" s="438">
        <f>StockValueR!AG506</f>
        <v>2.3517714653105183E-3</v>
      </c>
      <c r="AH562" s="438">
        <f>StockValueR!AH506</f>
        <v>2.2350818027777066E-3</v>
      </c>
      <c r="AI562" s="438">
        <f>StockValueR!AI506</f>
        <v>2.118500065197359E-3</v>
      </c>
      <c r="AJ562" s="438">
        <f>StockValueR!AJ506</f>
        <v>2.0020321342601997E-3</v>
      </c>
      <c r="AK562" s="438">
        <f>StockValueR!AK506</f>
        <v>1.8856845861599161E-3</v>
      </c>
      <c r="AL562" s="438">
        <f>StockValueR!AL506</f>
        <v>1.7694648245960322E-3</v>
      </c>
      <c r="AM562" s="438">
        <f>StockValueR!AM506</f>
        <v>4.5298451544836344E-3</v>
      </c>
      <c r="AN562" s="438">
        <f>StockValueR!AN506</f>
        <v>4.5298451544836344E-3</v>
      </c>
      <c r="AO562" s="438">
        <f>StockValueR!AO506</f>
        <v>4.5298451544836344E-3</v>
      </c>
      <c r="AP562" s="438">
        <f>StockValueR!AP506</f>
        <v>4.5298451544836344E-3</v>
      </c>
      <c r="AQ562" s="438">
        <f>StockValueR!AQ506</f>
        <v>4.5298451544836344E-3</v>
      </c>
      <c r="AR562" s="438">
        <f>StockValueR!AR506</f>
        <v>4.5298451544836344E-3</v>
      </c>
      <c r="AS562" s="438">
        <f>StockValueR!AS506</f>
        <v>4.5298451544836344E-3</v>
      </c>
      <c r="AT562" s="438">
        <f>StockValueR!AT506</f>
        <v>4.5298451544836344E-3</v>
      </c>
      <c r="AU562" s="438">
        <f>StockValueR!AU506</f>
        <v>4.5298451544836344E-3</v>
      </c>
      <c r="AV562" s="438">
        <f>StockValueR!AV506</f>
        <v>4.5298451544836344E-3</v>
      </c>
      <c r="AW562" s="438">
        <f>StockValueR!AW506</f>
        <v>4.5298451544836344E-3</v>
      </c>
      <c r="AX562" s="438">
        <f>StockValueR!AX506</f>
        <v>4.5298451544836344E-3</v>
      </c>
      <c r="AY562" s="438">
        <f>StockValueR!AY506</f>
        <v>4.5298451544836344E-3</v>
      </c>
      <c r="AZ562" s="438">
        <f>StockValueR!AZ506</f>
        <v>4.5298451544836344E-3</v>
      </c>
    </row>
    <row r="563" spans="1:52" x14ac:dyDescent="0.25">
      <c r="A563" s="422"/>
      <c r="B563" s="281"/>
      <c r="C563" s="281"/>
      <c r="D563" s="281"/>
      <c r="E563" s="180" t="str">
        <f>StockValueR!E507</f>
        <v>23 MPH</v>
      </c>
      <c r="F563" s="180"/>
      <c r="G563" s="180"/>
      <c r="I563" s="438">
        <f>StockValueR!I507</f>
        <v>0</v>
      </c>
      <c r="J563" s="438">
        <f>StockValueR!J507</f>
        <v>0</v>
      </c>
      <c r="K563" s="438">
        <f>StockValueR!K507</f>
        <v>5.2196160158675588E-3</v>
      </c>
      <c r="L563" s="438">
        <f>StockValueR!L507</f>
        <v>5.0395993064857878E-3</v>
      </c>
      <c r="M563" s="438">
        <f>StockValueR!M507</f>
        <v>4.8657911027791727E-3</v>
      </c>
      <c r="N563" s="438">
        <f>StockValueR!N507</f>
        <v>4.6979772827206454E-3</v>
      </c>
      <c r="O563" s="438">
        <f>StockValueR!O507</f>
        <v>4.5359511090299525E-3</v>
      </c>
      <c r="P563" s="438">
        <f>StockValueR!P507</f>
        <v>4.3795129744848291E-3</v>
      </c>
      <c r="Q563" s="438">
        <f>StockValueR!Q507</f>
        <v>4.2284701560160289E-3</v>
      </c>
      <c r="R563" s="438">
        <f>StockValueR!R507</f>
        <v>4.0826365772832244E-3</v>
      </c>
      <c r="S563" s="438">
        <f>StockValueR!S507</f>
        <v>3.9418325794393291E-3</v>
      </c>
      <c r="T563" s="438">
        <f>StockValueR!T507</f>
        <v>3.8058846998007961E-3</v>
      </c>
      <c r="U563" s="438">
        <f>StockValueR!U507</f>
        <v>3.6746254581512565E-3</v>
      </c>
      <c r="V563" s="438">
        <f>StockValueR!V507</f>
        <v>3.547893150415221E-3</v>
      </c>
      <c r="W563" s="438">
        <f>StockValueR!W507</f>
        <v>3.4255316494476605E-3</v>
      </c>
      <c r="X563" s="438">
        <f>StockValueR!X507</f>
        <v>3.3073902126940645E-3</v>
      </c>
      <c r="Y563" s="438">
        <f>StockValueR!Y507</f>
        <v>3.1933232964840028E-3</v>
      </c>
      <c r="Z563" s="438">
        <f>StockValueR!Z507</f>
        <v>3.0793280999084835E-3</v>
      </c>
      <c r="AA563" s="438">
        <f>StockValueR!AA507</f>
        <v>2.9654072154031604E-3</v>
      </c>
      <c r="AB563" s="438">
        <f>StockValueR!AB507</f>
        <v>2.8515634330277613E-3</v>
      </c>
      <c r="AC563" s="438">
        <f>StockValueR!AC507</f>
        <v>2.7377997641945275E-3</v>
      </c>
      <c r="AD563" s="438">
        <f>StockValueR!AD507</f>
        <v>2.6241194693868782E-3</v>
      </c>
      <c r="AE563" s="438">
        <f>StockValueR!AE507</f>
        <v>2.51052609075046E-3</v>
      </c>
      <c r="AF563" s="438">
        <f>StockValueR!AF507</f>
        <v>2.3970234906853021E-3</v>
      </c>
      <c r="AG563" s="438">
        <f>StockValueR!AG507</f>
        <v>2.2836158978991532E-3</v>
      </c>
      <c r="AH563" s="438">
        <f>StockValueR!AH507</f>
        <v>2.1703079628336039E-3</v>
      </c>
      <c r="AI563" s="438">
        <f>StockValueR!AI507</f>
        <v>2.0571048249989343E-3</v>
      </c>
      <c r="AJ563" s="438">
        <f>StockValueR!AJ507</f>
        <v>1.9440121956313952E-3</v>
      </c>
      <c r="AK563" s="438">
        <f>StockValueR!AK507</f>
        <v>1.8310364603431396E-3</v>
      </c>
      <c r="AL563" s="438">
        <f>StockValueR!AL507</f>
        <v>1.7181848082706062E-3</v>
      </c>
      <c r="AM563" s="438">
        <f>StockValueR!AM507</f>
        <v>4.3985678720846449E-3</v>
      </c>
      <c r="AN563" s="438">
        <f>StockValueR!AN507</f>
        <v>4.3985678720846449E-3</v>
      </c>
      <c r="AO563" s="438">
        <f>StockValueR!AO507</f>
        <v>4.3985678720846449E-3</v>
      </c>
      <c r="AP563" s="438">
        <f>StockValueR!AP507</f>
        <v>4.3985678720846449E-3</v>
      </c>
      <c r="AQ563" s="438">
        <f>StockValueR!AQ507</f>
        <v>4.3985678720846449E-3</v>
      </c>
      <c r="AR563" s="438">
        <f>StockValueR!AR507</f>
        <v>4.3985678720846449E-3</v>
      </c>
      <c r="AS563" s="438">
        <f>StockValueR!AS507</f>
        <v>4.3985678720846449E-3</v>
      </c>
      <c r="AT563" s="438">
        <f>StockValueR!AT507</f>
        <v>4.3985678720846449E-3</v>
      </c>
      <c r="AU563" s="438">
        <f>StockValueR!AU507</f>
        <v>4.3985678720846449E-3</v>
      </c>
      <c r="AV563" s="438">
        <f>StockValueR!AV507</f>
        <v>4.3985678720846449E-3</v>
      </c>
      <c r="AW563" s="438">
        <f>StockValueR!AW507</f>
        <v>4.3985678720846449E-3</v>
      </c>
      <c r="AX563" s="438">
        <f>StockValueR!AX507</f>
        <v>4.3985678720846449E-3</v>
      </c>
      <c r="AY563" s="438">
        <f>StockValueR!AY507</f>
        <v>4.3985678720846449E-3</v>
      </c>
      <c r="AZ563" s="438">
        <f>StockValueR!AZ507</f>
        <v>4.3985678720846449E-3</v>
      </c>
    </row>
    <row r="564" spans="1:52" x14ac:dyDescent="0.25">
      <c r="A564" s="422"/>
      <c r="B564" s="281"/>
      <c r="C564" s="281"/>
      <c r="D564" s="281"/>
      <c r="E564" s="180" t="str">
        <f>StockValueR!E508</f>
        <v>24 MPH</v>
      </c>
      <c r="F564" s="180"/>
      <c r="G564" s="180"/>
      <c r="I564" s="438">
        <f>StockValueR!I508</f>
        <v>0</v>
      </c>
      <c r="J564" s="438">
        <f>StockValueR!J508</f>
        <v>0</v>
      </c>
      <c r="K564" s="438">
        <f>StockValueR!K508</f>
        <v>5.0683488130469261E-3</v>
      </c>
      <c r="L564" s="438">
        <f>StockValueR!L508</f>
        <v>4.893549082080114E-3</v>
      </c>
      <c r="M564" s="438">
        <f>StockValueR!M508</f>
        <v>4.7247779310459663E-3</v>
      </c>
      <c r="N564" s="438">
        <f>StockValueR!N508</f>
        <v>4.5618274432857788E-3</v>
      </c>
      <c r="O564" s="438">
        <f>StockValueR!O508</f>
        <v>4.4044968728738348E-3</v>
      </c>
      <c r="P564" s="438">
        <f>StockValueR!P508</f>
        <v>4.2525923973095988E-3</v>
      </c>
      <c r="Q564" s="438">
        <f>StockValueR!Q508</f>
        <v>4.1059268787391936E-3</v>
      </c>
      <c r="R564" s="438">
        <f>StockValueR!R508</f>
        <v>3.9643196334119835E-3</v>
      </c>
      <c r="S564" s="438">
        <f>StockValueR!S508</f>
        <v>3.8275962090882584E-3</v>
      </c>
      <c r="T564" s="438">
        <f>StockValueR!T508</f>
        <v>3.6955881701237906E-3</v>
      </c>
      <c r="U564" s="438">
        <f>StockValueR!U508</f>
        <v>3.5681328899664993E-3</v>
      </c>
      <c r="V564" s="438">
        <f>StockValueR!V508</f>
        <v>3.4450733508096E-3</v>
      </c>
      <c r="W564" s="438">
        <f>StockValueR!W508</f>
        <v>3.3262579501544052E-3</v>
      </c>
      <c r="X564" s="438">
        <f>StockValueR!X508</f>
        <v>3.2115403140444963E-3</v>
      </c>
      <c r="Y564" s="438">
        <f>StockValueR!Y508</f>
        <v>3.1007791167411546E-3</v>
      </c>
      <c r="Z564" s="438">
        <f>StockValueR!Z508</f>
        <v>2.9900875605998255E-3</v>
      </c>
      <c r="AA564" s="438">
        <f>StockValueR!AA508</f>
        <v>2.8794681629260212E-3</v>
      </c>
      <c r="AB564" s="438">
        <f>StockValueR!AB508</f>
        <v>2.7689236329220797E-3</v>
      </c>
      <c r="AC564" s="438">
        <f>StockValueR!AC508</f>
        <v>2.6584568947279393E-3</v>
      </c>
      <c r="AD564" s="438">
        <f>StockValueR!AD508</f>
        <v>2.5480711143365041E-3</v>
      </c>
      <c r="AE564" s="438">
        <f>StockValueR!AE508</f>
        <v>2.4377697312401871E-3</v>
      </c>
      <c r="AF564" s="438">
        <f>StockValueR!AF508</f>
        <v>2.3275564959046435E-3</v>
      </c>
      <c r="AG564" s="438">
        <f>StockValueR!AG508</f>
        <v>2.2174355144874594E-3</v>
      </c>
      <c r="AH564" s="438">
        <f>StockValueR!AH508</f>
        <v>2.1074113026579955E-3</v>
      </c>
      <c r="AI564" s="438">
        <f>StockValueR!AI508</f>
        <v>1.9974888509808348E-3</v>
      </c>
      <c r="AJ564" s="438">
        <f>StockValueR!AJ508</f>
        <v>1.8876737051776141E-3</v>
      </c>
      <c r="AK564" s="438">
        <f>StockValueR!AK508</f>
        <v>1.7779720658021051E-3</v>
      </c>
      <c r="AL564" s="438">
        <f>StockValueR!AL508</f>
        <v>1.6683909136458116E-3</v>
      </c>
      <c r="AM564" s="438">
        <f>StockValueR!AM508</f>
        <v>4.2710950740082604E-3</v>
      </c>
      <c r="AN564" s="438">
        <f>StockValueR!AN508</f>
        <v>4.2710950740082604E-3</v>
      </c>
      <c r="AO564" s="438">
        <f>StockValueR!AO508</f>
        <v>4.2710950740082604E-3</v>
      </c>
      <c r="AP564" s="438">
        <f>StockValueR!AP508</f>
        <v>4.2710950740082604E-3</v>
      </c>
      <c r="AQ564" s="438">
        <f>StockValueR!AQ508</f>
        <v>4.2710950740082604E-3</v>
      </c>
      <c r="AR564" s="438">
        <f>StockValueR!AR508</f>
        <v>4.2710950740082604E-3</v>
      </c>
      <c r="AS564" s="438">
        <f>StockValueR!AS508</f>
        <v>4.2710950740082604E-3</v>
      </c>
      <c r="AT564" s="438">
        <f>StockValueR!AT508</f>
        <v>4.2710950740082604E-3</v>
      </c>
      <c r="AU564" s="438">
        <f>StockValueR!AU508</f>
        <v>4.2710950740082604E-3</v>
      </c>
      <c r="AV564" s="438">
        <f>StockValueR!AV508</f>
        <v>4.2710950740082604E-3</v>
      </c>
      <c r="AW564" s="438">
        <f>StockValueR!AW508</f>
        <v>4.2710950740082604E-3</v>
      </c>
      <c r="AX564" s="438">
        <f>StockValueR!AX508</f>
        <v>4.2710950740082604E-3</v>
      </c>
      <c r="AY564" s="438">
        <f>StockValueR!AY508</f>
        <v>4.2710950740082604E-3</v>
      </c>
      <c r="AZ564" s="438">
        <f>StockValueR!AZ508</f>
        <v>4.2710950740082604E-3</v>
      </c>
    </row>
    <row r="565" spans="1:52" x14ac:dyDescent="0.25">
      <c r="A565" s="422"/>
      <c r="B565" s="281"/>
      <c r="C565" s="281"/>
      <c r="D565" s="281"/>
      <c r="E565" s="180" t="str">
        <f>StockValueR!E509</f>
        <v>25 MPH</v>
      </c>
      <c r="F565" s="180"/>
      <c r="G565" s="180"/>
      <c r="I565" s="438">
        <f>StockValueR!I509</f>
        <v>0</v>
      </c>
      <c r="J565" s="438">
        <f>StockValueR!J509</f>
        <v>0</v>
      </c>
      <c r="K565" s="438">
        <f>StockValueR!K509</f>
        <v>4.7828286527948601E-3</v>
      </c>
      <c r="L565" s="438">
        <f>StockValueR!L509</f>
        <v>4.617876082913171E-3</v>
      </c>
      <c r="M565" s="438">
        <f>StockValueR!M509</f>
        <v>4.4586124791822293E-3</v>
      </c>
      <c r="N565" s="438">
        <f>StockValueR!N509</f>
        <v>4.3048416377121073E-3</v>
      </c>
      <c r="O565" s="438">
        <f>StockValueR!O509</f>
        <v>4.1563741213900733E-3</v>
      </c>
      <c r="P565" s="438">
        <f>StockValueR!P509</f>
        <v>4.013027026504622E-3</v>
      </c>
      <c r="Q565" s="438">
        <f>StockValueR!Q509</f>
        <v>3.874623757418285E-3</v>
      </c>
      <c r="R565" s="438">
        <f>StockValueR!R509</f>
        <v>3.7409938090116417E-3</v>
      </c>
      <c r="S565" s="438">
        <f>StockValueR!S509</f>
        <v>3.6119725566305092E-3</v>
      </c>
      <c r="T565" s="438">
        <f>StockValueR!T509</f>
        <v>3.4874010532775349E-3</v>
      </c>
      <c r="U565" s="438">
        <f>StockValueR!U509</f>
        <v>3.3671258337983497E-3</v>
      </c>
      <c r="V565" s="438">
        <f>StockValueR!V509</f>
        <v>3.2509987258210436E-3</v>
      </c>
      <c r="W565" s="438">
        <f>StockValueR!W509</f>
        <v>3.1388766672160564E-3</v>
      </c>
      <c r="X565" s="438">
        <f>StockValueR!X509</f>
        <v>3.0306215298516012E-3</v>
      </c>
      <c r="Y565" s="438">
        <f>StockValueR!Y509</f>
        <v>2.9260999494274994E-3</v>
      </c>
      <c r="Z565" s="438">
        <f>StockValueR!Z509</f>
        <v>2.8216440870029611E-3</v>
      </c>
      <c r="AA565" s="438">
        <f>StockValueR!AA509</f>
        <v>2.717256318073711E-3</v>
      </c>
      <c r="AB565" s="438">
        <f>StockValueR!AB509</f>
        <v>2.6129391992219904E-3</v>
      </c>
      <c r="AC565" s="438">
        <f>StockValueR!AC509</f>
        <v>2.5086954898593549E-3</v>
      </c>
      <c r="AD565" s="438">
        <f>StockValueR!AD509</f>
        <v>2.4045281776257899E-3</v>
      </c>
      <c r="AE565" s="438">
        <f>StockValueR!AE509</f>
        <v>2.3004405082534801E-3</v>
      </c>
      <c r="AF565" s="438">
        <f>StockValueR!AF509</f>
        <v>2.1964360209294972E-3</v>
      </c>
      <c r="AG565" s="438">
        <f>StockValueR!AG509</f>
        <v>2.0925185904953109E-3</v>
      </c>
      <c r="AH565" s="438">
        <f>StockValueR!AH509</f>
        <v>1.988692478234742E-3</v>
      </c>
      <c r="AI565" s="438">
        <f>StockValueR!AI509</f>
        <v>1.8849623935741078E-3</v>
      </c>
      <c r="AJ565" s="438">
        <f>StockValueR!AJ509</f>
        <v>1.781333569822583E-3</v>
      </c>
      <c r="AK565" s="438">
        <f>StockValueR!AK509</f>
        <v>1.6778118582321899E-3</v>
      </c>
      <c r="AL565" s="438">
        <f>StockValueR!AL509</f>
        <v>1.5744038463388023E-3</v>
      </c>
      <c r="AM565" s="438">
        <f>StockValueR!AM509</f>
        <v>4.0285813746020298E-3</v>
      </c>
      <c r="AN565" s="438">
        <f>StockValueR!AN509</f>
        <v>4.0285813746020298E-3</v>
      </c>
      <c r="AO565" s="438">
        <f>StockValueR!AO509</f>
        <v>4.0285813746020298E-3</v>
      </c>
      <c r="AP565" s="438">
        <f>StockValueR!AP509</f>
        <v>4.0285813746020298E-3</v>
      </c>
      <c r="AQ565" s="438">
        <f>StockValueR!AQ509</f>
        <v>4.0285813746020298E-3</v>
      </c>
      <c r="AR565" s="438">
        <f>StockValueR!AR509</f>
        <v>4.0285813746020298E-3</v>
      </c>
      <c r="AS565" s="438">
        <f>StockValueR!AS509</f>
        <v>4.0285813746020298E-3</v>
      </c>
      <c r="AT565" s="438">
        <f>StockValueR!AT509</f>
        <v>4.0285813746020298E-3</v>
      </c>
      <c r="AU565" s="438">
        <f>StockValueR!AU509</f>
        <v>4.0285813746020298E-3</v>
      </c>
      <c r="AV565" s="438">
        <f>StockValueR!AV509</f>
        <v>4.0285813746020298E-3</v>
      </c>
      <c r="AW565" s="438">
        <f>StockValueR!AW509</f>
        <v>4.0285813746020298E-3</v>
      </c>
      <c r="AX565" s="438">
        <f>StockValueR!AX509</f>
        <v>4.0285813746020298E-3</v>
      </c>
      <c r="AY565" s="438">
        <f>StockValueR!AY509</f>
        <v>4.0285813746020298E-3</v>
      </c>
      <c r="AZ565" s="438">
        <f>StockValueR!AZ509</f>
        <v>4.0285813746020298E-3</v>
      </c>
    </row>
    <row r="566" spans="1:52" x14ac:dyDescent="0.25">
      <c r="A566" s="422"/>
      <c r="B566" s="281"/>
      <c r="C566" s="281"/>
      <c r="D566" s="281"/>
      <c r="E566" s="180" t="str">
        <f>StockValueR!E510</f>
        <v>26 MPH</v>
      </c>
      <c r="F566" s="180"/>
      <c r="G566" s="180"/>
      <c r="I566" s="438">
        <f>StockValueR!I510</f>
        <v>0</v>
      </c>
      <c r="J566" s="438">
        <f>StockValueR!J510</f>
        <v>0</v>
      </c>
      <c r="K566" s="438">
        <f>StockValueR!K510</f>
        <v>4.6442197762646192E-3</v>
      </c>
      <c r="L566" s="438">
        <f>StockValueR!L510</f>
        <v>4.484047618154261E-3</v>
      </c>
      <c r="M566" s="438">
        <f>StockValueR!M510</f>
        <v>4.3293995569793761E-3</v>
      </c>
      <c r="N566" s="438">
        <f>StockValueR!N510</f>
        <v>4.1800850749414134E-3</v>
      </c>
      <c r="O566" s="438">
        <f>StockValueR!O510</f>
        <v>4.0359202249142731E-3</v>
      </c>
      <c r="P566" s="438">
        <f>StockValueR!P510</f>
        <v>3.8967274038316968E-3</v>
      </c>
      <c r="Q566" s="438">
        <f>StockValueR!Q510</f>
        <v>3.7623351338901775E-3</v>
      </c>
      <c r="R566" s="438">
        <f>StockValueR!R510</f>
        <v>3.6325778512978561E-3</v>
      </c>
      <c r="S566" s="438">
        <f>StockValueR!S510</f>
        <v>3.5072957023091532E-3</v>
      </c>
      <c r="T566" s="438">
        <f>StockValueR!T510</f>
        <v>3.3863343462938529E-3</v>
      </c>
      <c r="U566" s="438">
        <f>StockValueR!U510</f>
        <v>3.2695447655980469E-3</v>
      </c>
      <c r="V566" s="438">
        <f>StockValueR!V510</f>
        <v>3.1567830819626799E-3</v>
      </c>
      <c r="W566" s="438">
        <f>StockValueR!W510</f>
        <v>3.047910379273551E-3</v>
      </c>
      <c r="X566" s="438">
        <f>StockValueR!X510</f>
        <v>2.9427925324243946E-3</v>
      </c>
      <c r="Y566" s="438">
        <f>StockValueR!Y510</f>
        <v>2.8413000420822224E-3</v>
      </c>
      <c r="Z566" s="438">
        <f>StockValueR!Z510</f>
        <v>2.7398713651976057E-3</v>
      </c>
      <c r="AA566" s="438">
        <f>StockValueR!AA510</f>
        <v>2.6385088084231599E-3</v>
      </c>
      <c r="AB566" s="438">
        <f>StockValueR!AB510</f>
        <v>2.537214854250036E-3</v>
      </c>
      <c r="AC566" s="438">
        <f>StockValueR!AC510</f>
        <v>2.4359921821205987E-3</v>
      </c>
      <c r="AD566" s="438">
        <f>StockValueR!AD510</f>
        <v>2.3348436930914632E-3</v>
      </c>
      <c r="AE566" s="438">
        <f>StockValueR!AE510</f>
        <v>2.2337725388317984E-3</v>
      </c>
      <c r="AF566" s="438">
        <f>StockValueR!AF510</f>
        <v>2.1327821559611829E-3</v>
      </c>
      <c r="AG566" s="438">
        <f>StockValueR!AG510</f>
        <v>2.0318763070261529E-3</v>
      </c>
      <c r="AH566" s="438">
        <f>StockValueR!AH510</f>
        <v>1.931059129816295E-3</v>
      </c>
      <c r="AI566" s="438">
        <f>StockValueR!AI510</f>
        <v>1.8303351972762884E-3</v>
      </c>
      <c r="AJ566" s="438">
        <f>StockValueR!AJ510</f>
        <v>1.7297095910512696E-3</v>
      </c>
      <c r="AK566" s="438">
        <f>StockValueR!AK510</f>
        <v>1.6291879928209167E-3</v>
      </c>
      <c r="AL566" s="438">
        <f>StockValueR!AL510</f>
        <v>1.5287767992108669E-3</v>
      </c>
      <c r="AM566" s="438">
        <f>StockValueR!AM510</f>
        <v>3.9118309787838689E-3</v>
      </c>
      <c r="AN566" s="438">
        <f>StockValueR!AN510</f>
        <v>3.9118309787838689E-3</v>
      </c>
      <c r="AO566" s="438">
        <f>StockValueR!AO510</f>
        <v>3.9118309787838689E-3</v>
      </c>
      <c r="AP566" s="438">
        <f>StockValueR!AP510</f>
        <v>3.9118309787838689E-3</v>
      </c>
      <c r="AQ566" s="438">
        <f>StockValueR!AQ510</f>
        <v>3.9118309787838689E-3</v>
      </c>
      <c r="AR566" s="438">
        <f>StockValueR!AR510</f>
        <v>3.9118309787838689E-3</v>
      </c>
      <c r="AS566" s="438">
        <f>StockValueR!AS510</f>
        <v>3.9118309787838689E-3</v>
      </c>
      <c r="AT566" s="438">
        <f>StockValueR!AT510</f>
        <v>3.9118309787838689E-3</v>
      </c>
      <c r="AU566" s="438">
        <f>StockValueR!AU510</f>
        <v>3.9118309787838689E-3</v>
      </c>
      <c r="AV566" s="438">
        <f>StockValueR!AV510</f>
        <v>3.9118309787838689E-3</v>
      </c>
      <c r="AW566" s="438">
        <f>StockValueR!AW510</f>
        <v>3.9118309787838689E-3</v>
      </c>
      <c r="AX566" s="438">
        <f>StockValueR!AX510</f>
        <v>3.9118309787838689E-3</v>
      </c>
      <c r="AY566" s="438">
        <f>StockValueR!AY510</f>
        <v>3.9118309787838689E-3</v>
      </c>
      <c r="AZ566" s="438">
        <f>StockValueR!AZ510</f>
        <v>3.9118309787838689E-3</v>
      </c>
    </row>
    <row r="567" spans="1:52" x14ac:dyDescent="0.25">
      <c r="A567" s="422"/>
      <c r="B567" s="281"/>
      <c r="C567" s="281"/>
      <c r="D567" s="281"/>
      <c r="E567" s="180" t="str">
        <f>StockValueR!E511</f>
        <v>27 MPH</v>
      </c>
      <c r="F567" s="180"/>
      <c r="G567" s="180"/>
      <c r="I567" s="438">
        <f>StockValueR!I511</f>
        <v>0</v>
      </c>
      <c r="J567" s="438">
        <f>StockValueR!J511</f>
        <v>0</v>
      </c>
      <c r="K567" s="438">
        <f>StockValueR!K511</f>
        <v>4.5096278574904862E-3</v>
      </c>
      <c r="L567" s="438">
        <f>StockValueR!L511</f>
        <v>4.3540975723174169E-3</v>
      </c>
      <c r="M567" s="438">
        <f>StockValueR!M511</f>
        <v>4.2039312928606595E-3</v>
      </c>
      <c r="N567" s="438">
        <f>StockValueR!N511</f>
        <v>4.0589440226271338E-3</v>
      </c>
      <c r="O567" s="438">
        <f>StockValueR!O511</f>
        <v>3.9189571453746895E-3</v>
      </c>
      <c r="P567" s="438">
        <f>StockValueR!P511</f>
        <v>3.7837982050668421E-3</v>
      </c>
      <c r="Q567" s="438">
        <f>StockValueR!Q511</f>
        <v>3.6533006934165398E-3</v>
      </c>
      <c r="R567" s="438">
        <f>StockValueR!R511</f>
        <v>3.5273038447572276E-3</v>
      </c>
      <c r="S567" s="438">
        <f>StockValueR!S511</f>
        <v>3.4056524379885017E-3</v>
      </c>
      <c r="T567" s="438">
        <f>StockValueR!T511</f>
        <v>3.2881966053523548E-3</v>
      </c>
      <c r="U567" s="438">
        <f>StockValueR!U511</f>
        <v>3.1747916478044474E-3</v>
      </c>
      <c r="V567" s="438">
        <f>StockValueR!V511</f>
        <v>3.0652978567529436E-3</v>
      </c>
      <c r="W567" s="438">
        <f>StockValueR!W511</f>
        <v>2.9595803419453066E-3</v>
      </c>
      <c r="X567" s="438">
        <f>StockValueR!X511</f>
        <v>2.8575088652910193E-3</v>
      </c>
      <c r="Y567" s="438">
        <f>StockValueR!Y511</f>
        <v>2.7589576804155115E-3</v>
      </c>
      <c r="Z567" s="438">
        <f>StockValueR!Z511</f>
        <v>2.6604684596501747E-3</v>
      </c>
      <c r="AA567" s="438">
        <f>StockValueR!AA511</f>
        <v>2.5620434427996251E-3</v>
      </c>
      <c r="AB567" s="438">
        <f>StockValueR!AB511</f>
        <v>2.4636850404111208E-3</v>
      </c>
      <c r="AC567" s="438">
        <f>StockValueR!AC511</f>
        <v>2.3653958542753854E-3</v>
      </c>
      <c r="AD567" s="438">
        <f>StockValueR!AD511</f>
        <v>2.267178701374896E-3</v>
      </c>
      <c r="AE567" s="438">
        <f>StockValueR!AE511</f>
        <v>2.1690366420417991E-3</v>
      </c>
      <c r="AF567" s="438">
        <f>StockValueR!AF511</f>
        <v>2.0709730133006412E-3</v>
      </c>
      <c r="AG567" s="438">
        <f>StockValueR!AG511</f>
        <v>1.972991468657391E-3</v>
      </c>
      <c r="AH567" s="438">
        <f>StockValueR!AH511</f>
        <v>1.8750960259863278E-3</v>
      </c>
      <c r="AI567" s="438">
        <f>StockValueR!AI511</f>
        <v>1.7772911257058022E-3</v>
      </c>
      <c r="AJ567" s="438">
        <f>StockValueR!AJ511</f>
        <v>1.6795817021922159E-3</v>
      </c>
      <c r="AK567" s="438">
        <f>StockValueR!AK511</f>
        <v>1.5819732724671974E-3</v>
      </c>
      <c r="AL567" s="438">
        <f>StockValueR!AL511</f>
        <v>1.4844720477788268E-3</v>
      </c>
      <c r="AM567" s="438">
        <f>StockValueR!AM511</f>
        <v>3.7984640705153532E-3</v>
      </c>
      <c r="AN567" s="438">
        <f>StockValueR!AN511</f>
        <v>3.7984640705153532E-3</v>
      </c>
      <c r="AO567" s="438">
        <f>StockValueR!AO511</f>
        <v>3.7984640705153532E-3</v>
      </c>
      <c r="AP567" s="438">
        <f>StockValueR!AP511</f>
        <v>3.7984640705153532E-3</v>
      </c>
      <c r="AQ567" s="438">
        <f>StockValueR!AQ511</f>
        <v>3.7984640705153532E-3</v>
      </c>
      <c r="AR567" s="438">
        <f>StockValueR!AR511</f>
        <v>3.7984640705153532E-3</v>
      </c>
      <c r="AS567" s="438">
        <f>StockValueR!AS511</f>
        <v>3.7984640705153532E-3</v>
      </c>
      <c r="AT567" s="438">
        <f>StockValueR!AT511</f>
        <v>3.7984640705153532E-3</v>
      </c>
      <c r="AU567" s="438">
        <f>StockValueR!AU511</f>
        <v>3.7984640705153532E-3</v>
      </c>
      <c r="AV567" s="438">
        <f>StockValueR!AV511</f>
        <v>3.7984640705153532E-3</v>
      </c>
      <c r="AW567" s="438">
        <f>StockValueR!AW511</f>
        <v>3.7984640705153532E-3</v>
      </c>
      <c r="AX567" s="438">
        <f>StockValueR!AX511</f>
        <v>3.7984640705153532E-3</v>
      </c>
      <c r="AY567" s="438">
        <f>StockValueR!AY511</f>
        <v>3.7984640705153532E-3</v>
      </c>
      <c r="AZ567" s="438">
        <f>StockValueR!AZ511</f>
        <v>3.7984640705153532E-3</v>
      </c>
    </row>
    <row r="568" spans="1:52" x14ac:dyDescent="0.25">
      <c r="A568" s="422"/>
      <c r="B568" s="281"/>
      <c r="C568" s="281"/>
      <c r="D568" s="281"/>
      <c r="E568" s="180" t="str">
        <f>StockValueR!E512</f>
        <v>28 MPH</v>
      </c>
      <c r="F568" s="180"/>
      <c r="G568" s="180"/>
      <c r="I568" s="438">
        <f>StockValueR!I512</f>
        <v>0</v>
      </c>
      <c r="J568" s="438">
        <f>StockValueR!J512</f>
        <v>0</v>
      </c>
      <c r="K568" s="438">
        <f>StockValueR!K512</f>
        <v>4.3789364829351866E-3</v>
      </c>
      <c r="L568" s="438">
        <f>StockValueR!L512</f>
        <v>4.2279135467932537E-3</v>
      </c>
      <c r="M568" s="438">
        <f>StockValueR!M512</f>
        <v>4.0820991646757553E-3</v>
      </c>
      <c r="N568" s="438">
        <f>StockValueR!N512</f>
        <v>3.9413137013847611E-3</v>
      </c>
      <c r="O568" s="438">
        <f>StockValueR!O512</f>
        <v>3.805383717070265E-3</v>
      </c>
      <c r="P568" s="438">
        <f>StockValueR!P512</f>
        <v>3.67414175356194E-3</v>
      </c>
      <c r="Q568" s="438">
        <f>StockValueR!Q512</f>
        <v>3.5474261280700036E-3</v>
      </c>
      <c r="R568" s="438">
        <f>StockValueR!R512</f>
        <v>3.4250807340010232E-3</v>
      </c>
      <c r="S568" s="438">
        <f>StockValueR!S512</f>
        <v>3.3069548486432897E-3</v>
      </c>
      <c r="T568" s="438">
        <f>StockValueR!T512</f>
        <v>3.1929029474848272E-3</v>
      </c>
      <c r="U568" s="438">
        <f>StockValueR!U512</f>
        <v>3.0827845249353021E-3</v>
      </c>
      <c r="V568" s="438">
        <f>StockValueR!V512</f>
        <v>2.9764639212309586E-3</v>
      </c>
      <c r="W568" s="438">
        <f>StockValueR!W512</f>
        <v>2.8738101553093484E-3</v>
      </c>
      <c r="X568" s="438">
        <f>StockValueR!X512</f>
        <v>2.7746967634479517E-3</v>
      </c>
      <c r="Y568" s="438">
        <f>StockValueR!Y512</f>
        <v>2.6790016434679186E-3</v>
      </c>
      <c r="Z568" s="438">
        <f>StockValueR!Z512</f>
        <v>2.5833666918457267E-3</v>
      </c>
      <c r="AA568" s="438">
        <f>StockValueR!AA512</f>
        <v>2.4877940834752829E-3</v>
      </c>
      <c r="AB568" s="438">
        <f>StockValueR!AB512</f>
        <v>2.3922861590449243E-3</v>
      </c>
      <c r="AC568" s="438">
        <f>StockValueR!AC512</f>
        <v>2.2968454449441185E-3</v>
      </c>
      <c r="AD568" s="438">
        <f>StockValueR!AD512</f>
        <v>2.2014746765177166E-3</v>
      </c>
      <c r="AE568" s="438">
        <f>StockValueR!AE512</f>
        <v>2.1061768254078384E-3</v>
      </c>
      <c r="AF568" s="438">
        <f>StockValueR!AF512</f>
        <v>2.0109551319303131E-3</v>
      </c>
      <c r="AG568" s="438">
        <f>StockValueR!AG512</f>
        <v>1.9158131437105952E-3</v>
      </c>
      <c r="AH568" s="438">
        <f>StockValueR!AH512</f>
        <v>1.8207547621828656E-3</v>
      </c>
      <c r="AI568" s="438">
        <f>StockValueR!AI512</f>
        <v>1.7257842990798277E-3</v>
      </c>
      <c r="AJ568" s="438">
        <f>StockValueR!AJ512</f>
        <v>1.630906545777074E-3</v>
      </c>
      <c r="AK568" s="438">
        <f>StockValueR!AK512</f>
        <v>1.5361268594100599E-3</v>
      </c>
      <c r="AL568" s="438">
        <f>StockValueR!AL512</f>
        <v>1.4414512712216463E-3</v>
      </c>
      <c r="AM568" s="438">
        <f>StockValueR!AM512</f>
        <v>3.6883825945571969E-3</v>
      </c>
      <c r="AN568" s="438">
        <f>StockValueR!AN512</f>
        <v>3.6883825945571969E-3</v>
      </c>
      <c r="AO568" s="438">
        <f>StockValueR!AO512</f>
        <v>3.6883825945571969E-3</v>
      </c>
      <c r="AP568" s="438">
        <f>StockValueR!AP512</f>
        <v>3.6883825945571969E-3</v>
      </c>
      <c r="AQ568" s="438">
        <f>StockValueR!AQ512</f>
        <v>3.6883825945571969E-3</v>
      </c>
      <c r="AR568" s="438">
        <f>StockValueR!AR512</f>
        <v>3.6883825945571969E-3</v>
      </c>
      <c r="AS568" s="438">
        <f>StockValueR!AS512</f>
        <v>3.6883825945571969E-3</v>
      </c>
      <c r="AT568" s="438">
        <f>StockValueR!AT512</f>
        <v>3.6883825945571969E-3</v>
      </c>
      <c r="AU568" s="438">
        <f>StockValueR!AU512</f>
        <v>3.6883825945571969E-3</v>
      </c>
      <c r="AV568" s="438">
        <f>StockValueR!AV512</f>
        <v>3.6883825945571969E-3</v>
      </c>
      <c r="AW568" s="438">
        <f>StockValueR!AW512</f>
        <v>3.6883825945571969E-3</v>
      </c>
      <c r="AX568" s="438">
        <f>StockValueR!AX512</f>
        <v>3.6883825945571969E-3</v>
      </c>
      <c r="AY568" s="438">
        <f>StockValueR!AY512</f>
        <v>3.6883825945571969E-3</v>
      </c>
      <c r="AZ568" s="438">
        <f>StockValueR!AZ512</f>
        <v>3.6883825945571969E-3</v>
      </c>
    </row>
    <row r="569" spans="1:52" x14ac:dyDescent="0.25">
      <c r="A569" s="422"/>
      <c r="B569" s="281"/>
      <c r="C569" s="281"/>
      <c r="D569" s="281"/>
      <c r="E569" s="180" t="str">
        <f>StockValueR!E513</f>
        <v>29 MPH</v>
      </c>
      <c r="F569" s="180"/>
      <c r="G569" s="180"/>
      <c r="I569" s="438">
        <f>StockValueR!I513</f>
        <v>0</v>
      </c>
      <c r="J569" s="438">
        <f>StockValueR!J513</f>
        <v>0</v>
      </c>
      <c r="K569" s="438">
        <f>StockValueR!K513</f>
        <v>4.2520326127866602E-3</v>
      </c>
      <c r="L569" s="438">
        <f>StockValueR!L513</f>
        <v>4.105386400342889E-3</v>
      </c>
      <c r="M569" s="438">
        <f>StockValueR!M513</f>
        <v>3.9637977953030298E-3</v>
      </c>
      <c r="N569" s="438">
        <f>StockValueR!N513</f>
        <v>3.8270923683911668E-3</v>
      </c>
      <c r="O569" s="438">
        <f>StockValueR!O513</f>
        <v>3.6951017061348833E-3</v>
      </c>
      <c r="P569" s="438">
        <f>StockValueR!P513</f>
        <v>3.5676632033892351E-3</v>
      </c>
      <c r="Q569" s="438">
        <f>StockValueR!Q513</f>
        <v>3.4446198630162734E-3</v>
      </c>
      <c r="R569" s="438">
        <f>StockValueR!R513</f>
        <v>3.3258201024733113E-3</v>
      </c>
      <c r="S569" s="438">
        <f>StockValueR!S513</f>
        <v>3.2111175670716773E-3</v>
      </c>
      <c r="T569" s="438">
        <f>StockValueR!T513</f>
        <v>3.1003709496758838E-3</v>
      </c>
      <c r="U569" s="438">
        <f>StockValueR!U513</f>
        <v>2.9934438166211125E-3</v>
      </c>
      <c r="V569" s="438">
        <f>StockValueR!V513</f>
        <v>2.8902044396345327E-3</v>
      </c>
      <c r="W569" s="438">
        <f>StockValueR!W513</f>
        <v>2.7905256335534088E-3</v>
      </c>
      <c r="X569" s="438">
        <f>StockValueR!X513</f>
        <v>2.6942845996400606E-3</v>
      </c>
      <c r="Y569" s="438">
        <f>StockValueR!Y513</f>
        <v>2.6013627743006599E-3</v>
      </c>
      <c r="Z569" s="438">
        <f>StockValueR!Z513</f>
        <v>2.5084993736086128E-3</v>
      </c>
      <c r="AA569" s="438">
        <f>StockValueR!AA513</f>
        <v>2.4156965094282623E-3</v>
      </c>
      <c r="AB569" s="438">
        <f>StockValueR!AB513</f>
        <v>2.3229564546135739E-3</v>
      </c>
      <c r="AC569" s="438">
        <f>StockValueR!AC513</f>
        <v>2.230281662337926E-3</v>
      </c>
      <c r="AD569" s="438">
        <f>StockValueR!AD513</f>
        <v>2.1376747886744456E-3</v>
      </c>
      <c r="AE569" s="438">
        <f>StockValueR!AE513</f>
        <v>2.0451387191455085E-3</v>
      </c>
      <c r="AF569" s="438">
        <f>StockValueR!AF513</f>
        <v>1.9526766001608962E-3</v>
      </c>
      <c r="AG569" s="438">
        <f>StockValueR!AG513</f>
        <v>1.8602918765340218E-3</v>
      </c>
      <c r="AH569" s="438">
        <f>StockValueR!AH513</f>
        <v>1.7679883366334625E-3</v>
      </c>
      <c r="AI569" s="438">
        <f>StockValueR!AI513</f>
        <v>1.675770167235652E-3</v>
      </c>
      <c r="AJ569" s="438">
        <f>StockValueR!AJ513</f>
        <v>1.5836420208596117E-3</v>
      </c>
      <c r="AK569" s="438">
        <f>StockValueR!AK513</f>
        <v>1.4916090993882087E-3</v>
      </c>
      <c r="AL569" s="438">
        <f>StockValueR!AL513</f>
        <v>1.3996772592757309E-3</v>
      </c>
      <c r="AM569" s="438">
        <f>StockValueR!AM513</f>
        <v>3.581491337362248E-3</v>
      </c>
      <c r="AN569" s="438">
        <f>StockValueR!AN513</f>
        <v>3.581491337362248E-3</v>
      </c>
      <c r="AO569" s="438">
        <f>StockValueR!AO513</f>
        <v>3.581491337362248E-3</v>
      </c>
      <c r="AP569" s="438">
        <f>StockValueR!AP513</f>
        <v>3.581491337362248E-3</v>
      </c>
      <c r="AQ569" s="438">
        <f>StockValueR!AQ513</f>
        <v>3.581491337362248E-3</v>
      </c>
      <c r="AR569" s="438">
        <f>StockValueR!AR513</f>
        <v>3.581491337362248E-3</v>
      </c>
      <c r="AS569" s="438">
        <f>StockValueR!AS513</f>
        <v>3.581491337362248E-3</v>
      </c>
      <c r="AT569" s="438">
        <f>StockValueR!AT513</f>
        <v>3.581491337362248E-3</v>
      </c>
      <c r="AU569" s="438">
        <f>StockValueR!AU513</f>
        <v>3.581491337362248E-3</v>
      </c>
      <c r="AV569" s="438">
        <f>StockValueR!AV513</f>
        <v>3.581491337362248E-3</v>
      </c>
      <c r="AW569" s="438">
        <f>StockValueR!AW513</f>
        <v>3.581491337362248E-3</v>
      </c>
      <c r="AX569" s="438">
        <f>StockValueR!AX513</f>
        <v>3.581491337362248E-3</v>
      </c>
      <c r="AY569" s="438">
        <f>StockValueR!AY513</f>
        <v>3.581491337362248E-3</v>
      </c>
      <c r="AZ569" s="438">
        <f>StockValueR!AZ513</f>
        <v>3.581491337362248E-3</v>
      </c>
    </row>
    <row r="570" spans="1:52" x14ac:dyDescent="0.25">
      <c r="A570" s="422"/>
      <c r="B570" s="281"/>
      <c r="C570" s="281"/>
      <c r="D570" s="281"/>
      <c r="E570" s="180" t="str">
        <f>StockValueR!E514</f>
        <v>30 MPH</v>
      </c>
      <c r="F570" s="180"/>
      <c r="G570" s="180"/>
      <c r="I570" s="438">
        <f>StockValueR!I514</f>
        <v>0</v>
      </c>
      <c r="J570" s="438">
        <f>StockValueR!J514</f>
        <v>0</v>
      </c>
      <c r="K570" s="438">
        <f>StockValueR!K514</f>
        <v>4.13907476202838E-3</v>
      </c>
      <c r="L570" s="438">
        <f>StockValueR!L514</f>
        <v>3.996324296040004E-3</v>
      </c>
      <c r="M570" s="438">
        <f>StockValueR!M514</f>
        <v>3.8584970790170353E-3</v>
      </c>
      <c r="N570" s="438">
        <f>StockValueR!N514</f>
        <v>3.7254233155041136E-3</v>
      </c>
      <c r="O570" s="438">
        <f>StockValueR!O514</f>
        <v>3.5969390660358686E-3</v>
      </c>
      <c r="P570" s="438">
        <f>StockValueR!P514</f>
        <v>3.4728860451726296E-3</v>
      </c>
      <c r="Q570" s="438">
        <f>StockValueR!Q514</f>
        <v>3.3531114265015786E-3</v>
      </c>
      <c r="R570" s="438">
        <f>StockValueR!R514</f>
        <v>3.2374676543631218E-3</v>
      </c>
      <c r="S570" s="438">
        <f>StockValueR!S514</f>
        <v>3.1258122620705336E-3</v>
      </c>
      <c r="T570" s="438">
        <f>StockValueR!T514</f>
        <v>3.0180076963989342E-3</v>
      </c>
      <c r="U570" s="438">
        <f>StockValueR!U514</f>
        <v>2.913921148127377E-3</v>
      </c>
      <c r="V570" s="438">
        <f>StockValueR!V514</f>
        <v>2.8134243884252834E-3</v>
      </c>
      <c r="W570" s="438">
        <f>StockValueR!W514</f>
        <v>2.7163936108816678E-3</v>
      </c>
      <c r="X570" s="438">
        <f>StockValueR!X514</f>
        <v>2.6227092789825319E-3</v>
      </c>
      <c r="Y570" s="438">
        <f>StockValueR!Y514</f>
        <v>2.532255978848538E-3</v>
      </c>
      <c r="Z570" s="438">
        <f>StockValueR!Z514</f>
        <v>2.441859551275355E-3</v>
      </c>
      <c r="AA570" s="438">
        <f>StockValueR!AA514</f>
        <v>2.3515220520243566E-3</v>
      </c>
      <c r="AB570" s="438">
        <f>StockValueR!AB514</f>
        <v>2.2612456935697501E-3</v>
      </c>
      <c r="AC570" s="438">
        <f>StockValueR!AC514</f>
        <v>2.1710328639148609E-3</v>
      </c>
      <c r="AD570" s="438">
        <f>StockValueR!AD514</f>
        <v>2.0808861485726057E-3</v>
      </c>
      <c r="AE570" s="438">
        <f>StockValueR!AE514</f>
        <v>1.9908083564096923E-3</v>
      </c>
      <c r="AF570" s="438">
        <f>StockValueR!AF514</f>
        <v>1.9008025502495983E-3</v>
      </c>
      <c r="AG570" s="438">
        <f>StockValueR!AG514</f>
        <v>1.8108720833921587E-3</v>
      </c>
      <c r="AH570" s="438">
        <f>StockValueR!AH514</f>
        <v>1.7210206435656192E-3</v>
      </c>
      <c r="AI570" s="438">
        <f>StockValueR!AI514</f>
        <v>1.6312523063221329E-3</v>
      </c>
      <c r="AJ570" s="438">
        <f>StockValueR!AJ514</f>
        <v>1.5415716005837037E-3</v>
      </c>
      <c r="AK570" s="438">
        <f>StockValueR!AK514</f>
        <v>1.4519835900419942E-3</v>
      </c>
      <c r="AL570" s="438">
        <f>StockValueR!AL514</f>
        <v>1.362493975570997E-3</v>
      </c>
      <c r="AM570" s="438">
        <f>StockValueR!AM514</f>
        <v>3.48314821337539E-3</v>
      </c>
      <c r="AN570" s="438">
        <f>StockValueR!AN514</f>
        <v>3.48314821337539E-3</v>
      </c>
      <c r="AO570" s="438">
        <f>StockValueR!AO514</f>
        <v>3.48314821337539E-3</v>
      </c>
      <c r="AP570" s="438">
        <f>StockValueR!AP514</f>
        <v>3.48314821337539E-3</v>
      </c>
      <c r="AQ570" s="438">
        <f>StockValueR!AQ514</f>
        <v>3.48314821337539E-3</v>
      </c>
      <c r="AR570" s="438">
        <f>StockValueR!AR514</f>
        <v>3.48314821337539E-3</v>
      </c>
      <c r="AS570" s="438">
        <f>StockValueR!AS514</f>
        <v>3.48314821337539E-3</v>
      </c>
      <c r="AT570" s="438">
        <f>StockValueR!AT514</f>
        <v>3.48314821337539E-3</v>
      </c>
      <c r="AU570" s="438">
        <f>StockValueR!AU514</f>
        <v>3.48314821337539E-3</v>
      </c>
      <c r="AV570" s="438">
        <f>StockValueR!AV514</f>
        <v>3.48314821337539E-3</v>
      </c>
      <c r="AW570" s="438">
        <f>StockValueR!AW514</f>
        <v>3.48314821337539E-3</v>
      </c>
      <c r="AX570" s="438">
        <f>StockValueR!AX514</f>
        <v>3.48314821337539E-3</v>
      </c>
      <c r="AY570" s="438">
        <f>StockValueR!AY514</f>
        <v>3.48314821337539E-3</v>
      </c>
      <c r="AZ570" s="438">
        <f>StockValueR!AZ514</f>
        <v>3.48314821337539E-3</v>
      </c>
    </row>
    <row r="571" spans="1:52" x14ac:dyDescent="0.25">
      <c r="A571" s="422"/>
      <c r="B571" s="281"/>
      <c r="C571" s="281"/>
      <c r="D571" s="281"/>
      <c r="E571" s="180" t="str">
        <f>StockValueR!E515</f>
        <v>31 MPH</v>
      </c>
      <c r="F571" s="180"/>
      <c r="G571" s="180"/>
      <c r="I571" s="438">
        <f>StockValueR!I515</f>
        <v>0</v>
      </c>
      <c r="J571" s="438">
        <f>StockValueR!J515</f>
        <v>0</v>
      </c>
      <c r="K571" s="438">
        <f>StockValueR!K515</f>
        <v>4.0191222100371699E-3</v>
      </c>
      <c r="L571" s="438">
        <f>StockValueR!L515</f>
        <v>3.8805087272341006E-3</v>
      </c>
      <c r="M571" s="438">
        <f>StockValueR!M515</f>
        <v>3.7466758150657875E-3</v>
      </c>
      <c r="N571" s="438">
        <f>StockValueR!N515</f>
        <v>3.6174585988379953E-3</v>
      </c>
      <c r="O571" s="438">
        <f>StockValueR!O515</f>
        <v>3.492697890136827E-3</v>
      </c>
      <c r="P571" s="438">
        <f>StockValueR!P515</f>
        <v>3.372239990717462E-3</v>
      </c>
      <c r="Q571" s="438">
        <f>StockValueR!Q515</f>
        <v>3.2559365031564771E-3</v>
      </c>
      <c r="R571" s="438">
        <f>StockValueR!R515</f>
        <v>3.1436441480344889E-3</v>
      </c>
      <c r="S571" s="438">
        <f>StockValueR!S515</f>
        <v>3.0352245874238856E-3</v>
      </c>
      <c r="T571" s="438">
        <f>StockValueR!T515</f>
        <v>2.9305442544642064E-3</v>
      </c>
      <c r="U571" s="438">
        <f>StockValueR!U515</f>
        <v>2.8294741888152081E-3</v>
      </c>
      <c r="V571" s="438">
        <f>StockValueR!V515</f>
        <v>2.7318898777849055E-3</v>
      </c>
      <c r="W571" s="438">
        <f>StockValueR!W515</f>
        <v>2.6376711029368737E-3</v>
      </c>
      <c r="X571" s="438">
        <f>StockValueR!X515</f>
        <v>2.5467017919878275E-3</v>
      </c>
      <c r="Y571" s="438">
        <f>StockValueR!Y515</f>
        <v>2.4588698758130309E-3</v>
      </c>
      <c r="Z571" s="438">
        <f>StockValueR!Z515</f>
        <v>2.3710931840024794E-3</v>
      </c>
      <c r="AA571" s="438">
        <f>StockValueR!AA515</f>
        <v>2.2833737127405068E-3</v>
      </c>
      <c r="AB571" s="438">
        <f>StockValueR!AB515</f>
        <v>2.1957136103826608E-3</v>
      </c>
      <c r="AC571" s="438">
        <f>StockValueR!AC515</f>
        <v>2.1081151957266803E-3</v>
      </c>
      <c r="AD571" s="438">
        <f>StockValueR!AD515</f>
        <v>2.0205809793559658E-3</v>
      </c>
      <c r="AE571" s="438">
        <f>StockValueR!AE515</f>
        <v>1.9331136887347979E-3</v>
      </c>
      <c r="AF571" s="438">
        <f>StockValueR!AF515</f>
        <v>1.8457162979244278E-3</v>
      </c>
      <c r="AG571" s="438">
        <f>StockValueR!AG515</f>
        <v>1.7583920630443069E-3</v>
      </c>
      <c r="AH571" s="438">
        <f>StockValueR!AH515</f>
        <v>1.6711445649503869E-3</v>
      </c>
      <c r="AI571" s="438">
        <f>StockValueR!AI515</f>
        <v>1.5839777610831877E-3</v>
      </c>
      <c r="AJ571" s="438">
        <f>StockValueR!AJ515</f>
        <v>1.4968960491141836E-3</v>
      </c>
      <c r="AK571" s="438">
        <f>StockValueR!AK515</f>
        <v>1.4099043459866044E-3</v>
      </c>
      <c r="AL571" s="438">
        <f>StockValueR!AL515</f>
        <v>1.3230081873601316E-3</v>
      </c>
      <c r="AM571" s="438">
        <f>StockValueR!AM515</f>
        <v>3.3822047559169768E-3</v>
      </c>
      <c r="AN571" s="438">
        <f>StockValueR!AN515</f>
        <v>3.3822047559169768E-3</v>
      </c>
      <c r="AO571" s="438">
        <f>StockValueR!AO515</f>
        <v>3.3822047559169768E-3</v>
      </c>
      <c r="AP571" s="438">
        <f>StockValueR!AP515</f>
        <v>3.3822047559169768E-3</v>
      </c>
      <c r="AQ571" s="438">
        <f>StockValueR!AQ515</f>
        <v>3.3822047559169768E-3</v>
      </c>
      <c r="AR571" s="438">
        <f>StockValueR!AR515</f>
        <v>3.3822047559169768E-3</v>
      </c>
      <c r="AS571" s="438">
        <f>StockValueR!AS515</f>
        <v>3.3822047559169768E-3</v>
      </c>
      <c r="AT571" s="438">
        <f>StockValueR!AT515</f>
        <v>3.3822047559169768E-3</v>
      </c>
      <c r="AU571" s="438">
        <f>StockValueR!AU515</f>
        <v>3.3822047559169768E-3</v>
      </c>
      <c r="AV571" s="438">
        <f>StockValueR!AV515</f>
        <v>3.3822047559169768E-3</v>
      </c>
      <c r="AW571" s="438">
        <f>StockValueR!AW515</f>
        <v>3.3822047559169768E-3</v>
      </c>
      <c r="AX571" s="438">
        <f>StockValueR!AX515</f>
        <v>3.3822047559169768E-3</v>
      </c>
      <c r="AY571" s="438">
        <f>StockValueR!AY515</f>
        <v>3.3822047559169768E-3</v>
      </c>
      <c r="AZ571" s="438">
        <f>StockValueR!AZ515</f>
        <v>3.3822047559169768E-3</v>
      </c>
    </row>
    <row r="572" spans="1:52" x14ac:dyDescent="0.25">
      <c r="A572" s="422"/>
      <c r="B572" s="281"/>
      <c r="C572" s="281"/>
      <c r="D572" s="281"/>
      <c r="E572" s="180" t="str">
        <f>StockValueR!E516</f>
        <v>32 MPH</v>
      </c>
      <c r="F572" s="180"/>
      <c r="G572" s="180"/>
      <c r="I572" s="438">
        <f>StockValueR!I516</f>
        <v>0</v>
      </c>
      <c r="J572" s="438">
        <f>StockValueR!J516</f>
        <v>0</v>
      </c>
      <c r="K572" s="438">
        <f>StockValueR!K516</f>
        <v>3.9026459457567309E-3</v>
      </c>
      <c r="L572" s="438">
        <f>StockValueR!L516</f>
        <v>3.768049554201965E-3</v>
      </c>
      <c r="M572" s="438">
        <f>StockValueR!M516</f>
        <v>3.6380951898439696E-3</v>
      </c>
      <c r="N572" s="438">
        <f>StockValueR!N516</f>
        <v>3.5126227561434026E-3</v>
      </c>
      <c r="O572" s="438">
        <f>StockValueR!O516</f>
        <v>3.3914776780498831E-3</v>
      </c>
      <c r="P572" s="438">
        <f>StockValueR!P516</f>
        <v>3.2745107115741343E-3</v>
      </c>
      <c r="Q572" s="438">
        <f>StockValueR!Q516</f>
        <v>3.1615777599276976E-3</v>
      </c>
      <c r="R572" s="438">
        <f>StockValueR!R516</f>
        <v>3.0525396960037221E-3</v>
      </c>
      <c r="S572" s="438">
        <f>StockValueR!S516</f>
        <v>2.9472621909801106E-3</v>
      </c>
      <c r="T572" s="438">
        <f>StockValueR!T516</f>
        <v>2.8456155488338947E-3</v>
      </c>
      <c r="U572" s="438">
        <f>StockValueR!U516</f>
        <v>2.7474745465629578E-3</v>
      </c>
      <c r="V572" s="438">
        <f>StockValueR!V516</f>
        <v>2.6527182799182688E-3</v>
      </c>
      <c r="W572" s="438">
        <f>StockValueR!W516</f>
        <v>2.5612300144565833E-3</v>
      </c>
      <c r="X572" s="438">
        <f>StockValueR!X516</f>
        <v>2.4728970417301093E-3</v>
      </c>
      <c r="Y572" s="438">
        <f>StockValueR!Y516</f>
        <v>2.387610540435976E-3</v>
      </c>
      <c r="Z572" s="438">
        <f>StockValueR!Z516</f>
        <v>2.3023776630751208E-3</v>
      </c>
      <c r="AA572" s="438">
        <f>StockValueR!AA516</f>
        <v>2.2172003479814118E-3</v>
      </c>
      <c r="AB572" s="438">
        <f>StockValueR!AB516</f>
        <v>2.1320806812499282E-3</v>
      </c>
      <c r="AC572" s="438">
        <f>StockValueR!AC516</f>
        <v>2.0470209144784375E-3</v>
      </c>
      <c r="AD572" s="438">
        <f>StockValueR!AD516</f>
        <v>1.9620234854923202E-3</v>
      </c>
      <c r="AE572" s="438">
        <f>StockValueR!AE516</f>
        <v>1.877091042712515E-3</v>
      </c>
      <c r="AF572" s="438">
        <f>StockValueR!AF516</f>
        <v>1.7922264740104219E-3</v>
      </c>
      <c r="AG572" s="438">
        <f>StockValueR!AG516</f>
        <v>1.7074329411414472E-3</v>
      </c>
      <c r="AH572" s="438">
        <f>StockValueR!AH516</f>
        <v>1.6227139211864642E-3</v>
      </c>
      <c r="AI572" s="438">
        <f>StockValueR!AI516</f>
        <v>1.5380732568972956E-3</v>
      </c>
      <c r="AJ572" s="438">
        <f>StockValueR!AJ516</f>
        <v>1.453515218498596E-3</v>
      </c>
      <c r="AK572" s="438">
        <f>StockValueR!AK516</f>
        <v>1.369044580438008E-3</v>
      </c>
      <c r="AL572" s="438">
        <f>StockValueR!AL516</f>
        <v>1.2846667179488996E-3</v>
      </c>
      <c r="AM572" s="438">
        <f>StockValueR!AM516</f>
        <v>3.2841866926650262E-3</v>
      </c>
      <c r="AN572" s="438">
        <f>StockValueR!AN516</f>
        <v>3.2841866926650262E-3</v>
      </c>
      <c r="AO572" s="438">
        <f>StockValueR!AO516</f>
        <v>3.2841866926650262E-3</v>
      </c>
      <c r="AP572" s="438">
        <f>StockValueR!AP516</f>
        <v>3.2841866926650262E-3</v>
      </c>
      <c r="AQ572" s="438">
        <f>StockValueR!AQ516</f>
        <v>3.2841866926650262E-3</v>
      </c>
      <c r="AR572" s="438">
        <f>StockValueR!AR516</f>
        <v>3.2841866926650262E-3</v>
      </c>
      <c r="AS572" s="438">
        <f>StockValueR!AS516</f>
        <v>3.2841866926650262E-3</v>
      </c>
      <c r="AT572" s="438">
        <f>StockValueR!AT516</f>
        <v>3.2841866926650262E-3</v>
      </c>
      <c r="AU572" s="438">
        <f>StockValueR!AU516</f>
        <v>3.2841866926650262E-3</v>
      </c>
      <c r="AV572" s="438">
        <f>StockValueR!AV516</f>
        <v>3.2841866926650262E-3</v>
      </c>
      <c r="AW572" s="438">
        <f>StockValueR!AW516</f>
        <v>3.2841866926650262E-3</v>
      </c>
      <c r="AX572" s="438">
        <f>StockValueR!AX516</f>
        <v>3.2841866926650262E-3</v>
      </c>
      <c r="AY572" s="438">
        <f>StockValueR!AY516</f>
        <v>3.2841866926650262E-3</v>
      </c>
      <c r="AZ572" s="438">
        <f>StockValueR!AZ516</f>
        <v>3.2841866926650262E-3</v>
      </c>
    </row>
    <row r="573" spans="1:52" x14ac:dyDescent="0.25">
      <c r="A573" s="422"/>
      <c r="B573" s="281"/>
      <c r="C573" s="281"/>
      <c r="D573" s="281"/>
      <c r="E573" s="180" t="str">
        <f>StockValueR!E517</f>
        <v>33 MPH</v>
      </c>
      <c r="F573" s="180"/>
      <c r="G573" s="180"/>
      <c r="I573" s="438">
        <f>StockValueR!I517</f>
        <v>0</v>
      </c>
      <c r="J573" s="438">
        <f>StockValueR!J517</f>
        <v>0</v>
      </c>
      <c r="K573" s="438">
        <f>StockValueR!K517</f>
        <v>3.7895452245505596E-3</v>
      </c>
      <c r="L573" s="438">
        <f>StockValueR!L517</f>
        <v>3.6588495068381505E-3</v>
      </c>
      <c r="M573" s="438">
        <f>StockValueR!M517</f>
        <v>3.5326612879458385E-3</v>
      </c>
      <c r="N573" s="438">
        <f>StockValueR!N517</f>
        <v>3.4108251110157471E-3</v>
      </c>
      <c r="O573" s="438">
        <f>StockValueR!O517</f>
        <v>3.2931908806633227E-3</v>
      </c>
      <c r="P573" s="438">
        <f>StockValueR!P517</f>
        <v>3.1796136780681762E-3</v>
      </c>
      <c r="Q573" s="438">
        <f>StockValueR!Q517</f>
        <v>3.0699535824421638E-3</v>
      </c>
      <c r="R573" s="438">
        <f>StockValueR!R517</f>
        <v>2.9640754986547759E-3</v>
      </c>
      <c r="S573" s="438">
        <f>StockValueR!S517</f>
        <v>2.8618489908034555E-3</v>
      </c>
      <c r="T573" s="438">
        <f>StockValueR!T517</f>
        <v>2.7631481215238309E-3</v>
      </c>
      <c r="U573" s="438">
        <f>StockValueR!U517</f>
        <v>2.6678512968418984E-3</v>
      </c>
      <c r="V573" s="438">
        <f>StockValueR!V517</f>
        <v>2.5758411163770154E-3</v>
      </c>
      <c r="W573" s="438">
        <f>StockValueR!W517</f>
        <v>2.4870042287111734E-3</v>
      </c>
      <c r="X573" s="438">
        <f>StockValueR!X517</f>
        <v>2.4012311917463616E-3</v>
      </c>
      <c r="Y573" s="438">
        <f>StockValueR!Y517</f>
        <v>2.3184163378779975E-3</v>
      </c>
      <c r="Z573" s="438">
        <f>StockValueR!Z517</f>
        <v>2.2356535538932713E-3</v>
      </c>
      <c r="AA573" s="438">
        <f>StockValueR!AA517</f>
        <v>2.1529447219521213E-3</v>
      </c>
      <c r="AB573" s="438">
        <f>StockValueR!AB517</f>
        <v>2.0702918676935005E-3</v>
      </c>
      <c r="AC573" s="438">
        <f>StockValueR!AC517</f>
        <v>1.9876971774626948E-3</v>
      </c>
      <c r="AD573" s="438">
        <f>StockValueR!AD517</f>
        <v>1.9051630184356298E-3</v>
      </c>
      <c r="AE573" s="438">
        <f>StockValueR!AE517</f>
        <v>1.82269196228062E-3</v>
      </c>
      <c r="AF573" s="438">
        <f>StockValueR!AF517</f>
        <v>1.7402868131770415E-3</v>
      </c>
      <c r="AG573" s="438">
        <f>StockValueR!AG517</f>
        <v>1.6579506412509745E-3</v>
      </c>
      <c r="AH573" s="438">
        <f>StockValueR!AH517</f>
        <v>1.57568682281567E-3</v>
      </c>
      <c r="AI573" s="438">
        <f>StockValueR!AI517</f>
        <v>1.4934990892579922E-3</v>
      </c>
      <c r="AJ573" s="438">
        <f>StockValueR!AJ517</f>
        <v>1.4113915870492511E-3</v>
      </c>
      <c r="AK573" s="438">
        <f>StockValueR!AK517</f>
        <v>1.329368952271099E-3</v>
      </c>
      <c r="AL573" s="438">
        <f>StockValueR!AL517</f>
        <v>1.2474364043798289E-3</v>
      </c>
      <c r="AM573" s="438">
        <f>StockValueR!AM517</f>
        <v>3.1890092441649929E-3</v>
      </c>
      <c r="AN573" s="438">
        <f>StockValueR!AN517</f>
        <v>3.1890092441649929E-3</v>
      </c>
      <c r="AO573" s="438">
        <f>StockValueR!AO517</f>
        <v>3.1890092441649929E-3</v>
      </c>
      <c r="AP573" s="438">
        <f>StockValueR!AP517</f>
        <v>3.1890092441649929E-3</v>
      </c>
      <c r="AQ573" s="438">
        <f>StockValueR!AQ517</f>
        <v>3.1890092441649929E-3</v>
      </c>
      <c r="AR573" s="438">
        <f>StockValueR!AR517</f>
        <v>3.1890092441649929E-3</v>
      </c>
      <c r="AS573" s="438">
        <f>StockValueR!AS517</f>
        <v>3.1890092441649929E-3</v>
      </c>
      <c r="AT573" s="438">
        <f>StockValueR!AT517</f>
        <v>3.1890092441649929E-3</v>
      </c>
      <c r="AU573" s="438">
        <f>StockValueR!AU517</f>
        <v>3.1890092441649929E-3</v>
      </c>
      <c r="AV573" s="438">
        <f>StockValueR!AV517</f>
        <v>3.1890092441649929E-3</v>
      </c>
      <c r="AW573" s="438">
        <f>StockValueR!AW517</f>
        <v>3.1890092441649929E-3</v>
      </c>
      <c r="AX573" s="438">
        <f>StockValueR!AX517</f>
        <v>3.1890092441649929E-3</v>
      </c>
      <c r="AY573" s="438">
        <f>StockValueR!AY517</f>
        <v>3.1890092441649929E-3</v>
      </c>
      <c r="AZ573" s="438">
        <f>StockValueR!AZ517</f>
        <v>3.1890092441649929E-3</v>
      </c>
    </row>
    <row r="574" spans="1:52" x14ac:dyDescent="0.25">
      <c r="A574" s="422"/>
      <c r="B574" s="281"/>
      <c r="C574" s="281"/>
      <c r="D574" s="281"/>
      <c r="E574" s="180" t="str">
        <f>StockValueR!E518</f>
        <v>34 MPH</v>
      </c>
      <c r="F574" s="180"/>
      <c r="G574" s="180"/>
      <c r="I574" s="438">
        <f>StockValueR!I518</f>
        <v>0</v>
      </c>
      <c r="J574" s="438">
        <f>StockValueR!J518</f>
        <v>0</v>
      </c>
      <c r="K574" s="438">
        <f>StockValueR!K518</f>
        <v>3.6797222214144235E-3</v>
      </c>
      <c r="L574" s="438">
        <f>StockValueR!L518</f>
        <v>3.5528141339757533E-3</v>
      </c>
      <c r="M574" s="438">
        <f>StockValueR!M518</f>
        <v>3.4302829156832421E-3</v>
      </c>
      <c r="N574" s="438">
        <f>StockValueR!N518</f>
        <v>3.3119776149000833E-3</v>
      </c>
      <c r="O574" s="438">
        <f>StockValueR!O518</f>
        <v>3.1977524860844911E-3</v>
      </c>
      <c r="P574" s="438">
        <f>StockValueR!P518</f>
        <v>3.0874668102393072E-3</v>
      </c>
      <c r="Q574" s="438">
        <f>StockValueR!Q518</f>
        <v>2.9809847215540282E-3</v>
      </c>
      <c r="R574" s="438">
        <f>StockValueR!R518</f>
        <v>2.8781750400257025E-3</v>
      </c>
      <c r="S574" s="438">
        <f>StockValueR!S518</f>
        <v>2.7789111098524685E-3</v>
      </c>
      <c r="T574" s="438">
        <f>StockValueR!T518</f>
        <v>2.6830706434006583E-3</v>
      </c>
      <c r="U574" s="438">
        <f>StockValueR!U518</f>
        <v>2.5905355705532485E-3</v>
      </c>
      <c r="V574" s="438">
        <f>StockValueR!V518</f>
        <v>2.5011918932540452E-3</v>
      </c>
      <c r="W574" s="438">
        <f>StockValueR!W518</f>
        <v>2.4149295450684354E-3</v>
      </c>
      <c r="X574" s="438">
        <f>StockValueR!X518</f>
        <v>2.3316422555876635E-3</v>
      </c>
      <c r="Y574" s="438">
        <f>StockValueR!Y518</f>
        <v>2.2512274195096091E-3</v>
      </c>
      <c r="Z574" s="438">
        <f>StockValueR!Z518</f>
        <v>2.1708631443027237E-3</v>
      </c>
      <c r="AA574" s="438">
        <f>StockValueR!AA518</f>
        <v>2.0905512575809665E-3</v>
      </c>
      <c r="AB574" s="438">
        <f>StockValueR!AB518</f>
        <v>2.0102937262792137E-3</v>
      </c>
      <c r="AC574" s="438">
        <f>StockValueR!AC518</f>
        <v>1.9300926733813208E-3</v>
      </c>
      <c r="AD574" s="438">
        <f>StockValueR!AD518</f>
        <v>1.8499503974612169E-3</v>
      </c>
      <c r="AE574" s="438">
        <f>StockValueR!AE518</f>
        <v>1.7698693956589232E-3</v>
      </c>
      <c r="AF574" s="438">
        <f>StockValueR!AF518</f>
        <v>1.6898523908872307E-3</v>
      </c>
      <c r="AG574" s="438">
        <f>StockValueR!AG518</f>
        <v>1.6099023642983596E-3</v>
      </c>
      <c r="AH574" s="438">
        <f>StockValueR!AH518</f>
        <v>1.5300225943582363E-3</v>
      </c>
      <c r="AI574" s="438">
        <f>StockValueR!AI518</f>
        <v>1.4502167043161818E-3</v>
      </c>
      <c r="AJ574" s="438">
        <f>StockValueR!AJ518</f>
        <v>1.3704887204765981E-3</v>
      </c>
      <c r="AK574" s="438">
        <f>StockValueR!AK518</f>
        <v>1.2908431445650659E-3</v>
      </c>
      <c r="AL574" s="438">
        <f>StockValueR!AL518</f>
        <v>1.2112850447753042E-3</v>
      </c>
      <c r="AM574" s="438">
        <f>StockValueR!AM518</f>
        <v>3.0965900879152781E-3</v>
      </c>
      <c r="AN574" s="438">
        <f>StockValueR!AN518</f>
        <v>3.0965900879152781E-3</v>
      </c>
      <c r="AO574" s="438">
        <f>StockValueR!AO518</f>
        <v>3.0965900879152781E-3</v>
      </c>
      <c r="AP574" s="438">
        <f>StockValueR!AP518</f>
        <v>3.0965900879152781E-3</v>
      </c>
      <c r="AQ574" s="438">
        <f>StockValueR!AQ518</f>
        <v>3.0965900879152781E-3</v>
      </c>
      <c r="AR574" s="438">
        <f>StockValueR!AR518</f>
        <v>3.0965900879152781E-3</v>
      </c>
      <c r="AS574" s="438">
        <f>StockValueR!AS518</f>
        <v>3.0965900879152781E-3</v>
      </c>
      <c r="AT574" s="438">
        <f>StockValueR!AT518</f>
        <v>3.0965900879152781E-3</v>
      </c>
      <c r="AU574" s="438">
        <f>StockValueR!AU518</f>
        <v>3.0965900879152781E-3</v>
      </c>
      <c r="AV574" s="438">
        <f>StockValueR!AV518</f>
        <v>3.0965900879152781E-3</v>
      </c>
      <c r="AW574" s="438">
        <f>StockValueR!AW518</f>
        <v>3.0965900879152781E-3</v>
      </c>
      <c r="AX574" s="438">
        <f>StockValueR!AX518</f>
        <v>3.0965900879152781E-3</v>
      </c>
      <c r="AY574" s="438">
        <f>StockValueR!AY518</f>
        <v>3.0965900879152781E-3</v>
      </c>
      <c r="AZ574" s="438">
        <f>StockValueR!AZ518</f>
        <v>3.0965900879152781E-3</v>
      </c>
    </row>
    <row r="575" spans="1:52" x14ac:dyDescent="0.25">
      <c r="A575" s="422"/>
      <c r="B575" s="281"/>
      <c r="C575" s="281"/>
      <c r="D575" s="281"/>
      <c r="E575" s="180" t="str">
        <f>StockValueR!E519</f>
        <v>35 MPH</v>
      </c>
      <c r="F575" s="180"/>
      <c r="G575" s="180"/>
      <c r="I575" s="438">
        <f>StockValueR!I519</f>
        <v>0</v>
      </c>
      <c r="J575" s="438">
        <f>StockValueR!J519</f>
        <v>0</v>
      </c>
      <c r="K575" s="438">
        <f>StockValueR!K519</f>
        <v>3.7322273294550499E-3</v>
      </c>
      <c r="L575" s="438">
        <f>StockValueR!L519</f>
        <v>3.6035084197745763E-3</v>
      </c>
      <c r="M575" s="438">
        <f>StockValueR!M519</f>
        <v>3.4792288317770474E-3</v>
      </c>
      <c r="N575" s="438">
        <f>StockValueR!N519</f>
        <v>3.3592354599315546E-3</v>
      </c>
      <c r="O575" s="438">
        <f>StockValueR!O519</f>
        <v>3.243380479086776E-3</v>
      </c>
      <c r="P575" s="438">
        <f>StockValueR!P519</f>
        <v>3.1315211623586226E-3</v>
      </c>
      <c r="Q575" s="438">
        <f>StockValueR!Q519</f>
        <v>3.0235197052986672E-3</v>
      </c>
      <c r="R575" s="438">
        <f>StockValueR!R519</f>
        <v>2.9192430561267376E-3</v>
      </c>
      <c r="S575" s="438">
        <f>StockValueR!S519</f>
        <v>2.8185627518185342E-3</v>
      </c>
      <c r="T575" s="438">
        <f>StockValueR!T519</f>
        <v>2.7213547598463382E-3</v>
      </c>
      <c r="U575" s="438">
        <f>StockValueR!U519</f>
        <v>2.627499325377845E-3</v>
      </c>
      <c r="V575" s="438">
        <f>StockValueR!V519</f>
        <v>2.5368808237448809E-3</v>
      </c>
      <c r="W575" s="438">
        <f>StockValueR!W519</f>
        <v>2.4493876180002507E-3</v>
      </c>
      <c r="X575" s="438">
        <f>StockValueR!X519</f>
        <v>2.3649119213872364E-3</v>
      </c>
      <c r="Y575" s="438">
        <f>StockValueR!Y519</f>
        <v>2.2833496645523169E-3</v>
      </c>
      <c r="Z575" s="438">
        <f>StockValueR!Z519</f>
        <v>2.2018386900299813E-3</v>
      </c>
      <c r="AA575" s="438">
        <f>StockValueR!AA519</f>
        <v>2.1203808515119901E-3</v>
      </c>
      <c r="AB575" s="438">
        <f>StockValueR!AB519</f>
        <v>2.0389781439989593E-3</v>
      </c>
      <c r="AC575" s="438">
        <f>StockValueR!AC519</f>
        <v>1.9576327207671135E-3</v>
      </c>
      <c r="AD575" s="438">
        <f>StockValueR!AD519</f>
        <v>1.8763469131882016E-3</v>
      </c>
      <c r="AE575" s="438">
        <f>StockValueR!AE519</f>
        <v>1.7951232540333608E-3</v>
      </c>
      <c r="AF575" s="438">
        <f>StockValueR!AF519</f>
        <v>1.7139645050679964E-3</v>
      </c>
      <c r="AG575" s="438">
        <f>StockValueR!AG519</f>
        <v>1.6328736899817028E-3</v>
      </c>
      <c r="AH575" s="438">
        <f>StockValueR!AH519</f>
        <v>1.5518541340200805E-3</v>
      </c>
      <c r="AI575" s="438">
        <f>StockValueR!AI519</f>
        <v>1.47090951213176E-3</v>
      </c>
      <c r="AJ575" s="438">
        <f>StockValueR!AJ519</f>
        <v>1.3900439080715532E-3</v>
      </c>
      <c r="AK575" s="438">
        <f>StockValueR!AK519</f>
        <v>1.3092618877991243E-3</v>
      </c>
      <c r="AL575" s="438">
        <f>StockValueR!AL519</f>
        <v>1.2285685918250802E-3</v>
      </c>
      <c r="AM575" s="438">
        <f>StockValueR!AM519</f>
        <v>3.1438790077006999E-3</v>
      </c>
      <c r="AN575" s="438">
        <f>StockValueR!AN519</f>
        <v>3.1438790077006999E-3</v>
      </c>
      <c r="AO575" s="438">
        <f>StockValueR!AO519</f>
        <v>3.1438790077006999E-3</v>
      </c>
      <c r="AP575" s="438">
        <f>StockValueR!AP519</f>
        <v>3.1438790077006999E-3</v>
      </c>
      <c r="AQ575" s="438">
        <f>StockValueR!AQ519</f>
        <v>3.1438790077006999E-3</v>
      </c>
      <c r="AR575" s="438">
        <f>StockValueR!AR519</f>
        <v>3.1438790077006999E-3</v>
      </c>
      <c r="AS575" s="438">
        <f>StockValueR!AS519</f>
        <v>3.1438790077006999E-3</v>
      </c>
      <c r="AT575" s="438">
        <f>StockValueR!AT519</f>
        <v>3.1438790077006999E-3</v>
      </c>
      <c r="AU575" s="438">
        <f>StockValueR!AU519</f>
        <v>3.1438790077006999E-3</v>
      </c>
      <c r="AV575" s="438">
        <f>StockValueR!AV519</f>
        <v>3.1438790077006999E-3</v>
      </c>
      <c r="AW575" s="438">
        <f>StockValueR!AW519</f>
        <v>3.1438790077006999E-3</v>
      </c>
      <c r="AX575" s="438">
        <f>StockValueR!AX519</f>
        <v>3.1438790077006999E-3</v>
      </c>
      <c r="AY575" s="438">
        <f>StockValueR!AY519</f>
        <v>3.1438790077006999E-3</v>
      </c>
      <c r="AZ575" s="438">
        <f>StockValueR!AZ519</f>
        <v>3.1438790077006999E-3</v>
      </c>
    </row>
    <row r="576" spans="1:52" x14ac:dyDescent="0.25">
      <c r="A576" s="422"/>
      <c r="B576" s="281"/>
      <c r="C576" s="281"/>
      <c r="D576" s="281"/>
      <c r="E576" s="180" t="str">
        <f>StockValueR!E520</f>
        <v>36 MPH</v>
      </c>
      <c r="F576" s="180"/>
      <c r="G576" s="180"/>
      <c r="I576" s="438">
        <f>StockValueR!I520</f>
        <v>0</v>
      </c>
      <c r="J576" s="438">
        <f>StockValueR!J520</f>
        <v>0</v>
      </c>
      <c r="K576" s="438">
        <f>StockValueR!K520</f>
        <v>3.624065428905063E-3</v>
      </c>
      <c r="L576" s="438">
        <f>StockValueR!L520</f>
        <v>3.4990768605673811E-3</v>
      </c>
      <c r="M576" s="438">
        <f>StockValueR!M520</f>
        <v>3.3783989600478076E-3</v>
      </c>
      <c r="N576" s="438">
        <f>StockValueR!N520</f>
        <v>3.2618830588938188E-3</v>
      </c>
      <c r="O576" s="438">
        <f>StockValueR!O520</f>
        <v>3.1493856160043137E-3</v>
      </c>
      <c r="P576" s="438">
        <f>StockValueR!P520</f>
        <v>3.0407680407949721E-3</v>
      </c>
      <c r="Q576" s="438">
        <f>StockValueR!Q520</f>
        <v>2.9358965224623771E-3</v>
      </c>
      <c r="R576" s="438">
        <f>StockValueR!R520</f>
        <v>2.8346418651365515E-3</v>
      </c>
      <c r="S576" s="438">
        <f>StockValueR!S520</f>
        <v>2.7368793287188471E-3</v>
      </c>
      <c r="T576" s="438">
        <f>StockValueR!T520</f>
        <v>2.6424884752090862E-3</v>
      </c>
      <c r="U576" s="438">
        <f>StockValueR!U520</f>
        <v>2.5513530203326558E-3</v>
      </c>
      <c r="V576" s="438">
        <f>StockValueR!V520</f>
        <v>2.4633606902847555E-3</v>
      </c>
      <c r="W576" s="438">
        <f>StockValueR!W520</f>
        <v>2.3784030834153235E-3</v>
      </c>
      <c r="X576" s="438">
        <f>StockValueR!X520</f>
        <v>2.2963755366842411E-3</v>
      </c>
      <c r="Y576" s="438">
        <f>StockValueR!Y520</f>
        <v>2.2171769967222967E-3</v>
      </c>
      <c r="Z576" s="438">
        <f>StockValueR!Z520</f>
        <v>2.1380282528846886E-3</v>
      </c>
      <c r="AA576" s="438">
        <f>StockValueR!AA520</f>
        <v>2.0589311051422204E-3</v>
      </c>
      <c r="AB576" s="438">
        <f>StockValueR!AB520</f>
        <v>1.9798874906793466E-3</v>
      </c>
      <c r="AC576" s="438">
        <f>StockValueR!AC520</f>
        <v>1.9008995003692206E-3</v>
      </c>
      <c r="AD576" s="438">
        <f>StockValueR!AD520</f>
        <v>1.8219693980192182E-3</v>
      </c>
      <c r="AE576" s="438">
        <f>StockValueR!AE520</f>
        <v>1.7430996429994437E-3</v>
      </c>
      <c r="AF576" s="438">
        <f>StockValueR!AF520</f>
        <v>1.6642929170378963E-3</v>
      </c>
      <c r="AG576" s="438">
        <f>StockValueR!AG520</f>
        <v>1.5855521561960642E-3</v>
      </c>
      <c r="AH576" s="438">
        <f>StockValueR!AH520</f>
        <v>1.5068805893521907E-3</v>
      </c>
      <c r="AI576" s="438">
        <f>StockValueR!AI520</f>
        <v>1.4282817849529724E-3</v>
      </c>
      <c r="AJ576" s="438">
        <f>StockValueR!AJ520</f>
        <v>1.3497597084038704E-3</v>
      </c>
      <c r="AK576" s="438">
        <f>StockValueR!AK520</f>
        <v>1.2713187933406488E-3</v>
      </c>
      <c r="AL576" s="438">
        <f>StockValueR!AL520</f>
        <v>1.1929640312992281E-3</v>
      </c>
      <c r="AM576" s="438">
        <f>StockValueR!AM520</f>
        <v>3.0527677493139378E-3</v>
      </c>
      <c r="AN576" s="438">
        <f>StockValueR!AN520</f>
        <v>3.0527677493139378E-3</v>
      </c>
      <c r="AO576" s="438">
        <f>StockValueR!AO520</f>
        <v>3.0527677493139378E-3</v>
      </c>
      <c r="AP576" s="438">
        <f>StockValueR!AP520</f>
        <v>3.0527677493139378E-3</v>
      </c>
      <c r="AQ576" s="438">
        <f>StockValueR!AQ520</f>
        <v>3.0527677493139378E-3</v>
      </c>
      <c r="AR576" s="438">
        <f>StockValueR!AR520</f>
        <v>3.0527677493139378E-3</v>
      </c>
      <c r="AS576" s="438">
        <f>StockValueR!AS520</f>
        <v>3.0527677493139378E-3</v>
      </c>
      <c r="AT576" s="438">
        <f>StockValueR!AT520</f>
        <v>3.0527677493139378E-3</v>
      </c>
      <c r="AU576" s="438">
        <f>StockValueR!AU520</f>
        <v>3.0527677493139378E-3</v>
      </c>
      <c r="AV576" s="438">
        <f>StockValueR!AV520</f>
        <v>3.0527677493139378E-3</v>
      </c>
      <c r="AW576" s="438">
        <f>StockValueR!AW520</f>
        <v>3.0527677493139378E-3</v>
      </c>
      <c r="AX576" s="438">
        <f>StockValueR!AX520</f>
        <v>3.0527677493139378E-3</v>
      </c>
      <c r="AY576" s="438">
        <f>StockValueR!AY520</f>
        <v>3.0527677493139378E-3</v>
      </c>
      <c r="AZ576" s="438">
        <f>StockValueR!AZ520</f>
        <v>3.0527677493139378E-3</v>
      </c>
    </row>
    <row r="577" spans="1:52" x14ac:dyDescent="0.25">
      <c r="A577" s="422"/>
      <c r="B577" s="281"/>
      <c r="C577" s="281"/>
      <c r="D577" s="281"/>
      <c r="E577" s="180" t="str">
        <f>StockValueR!E521</f>
        <v>37 MPH</v>
      </c>
      <c r="F577" s="180"/>
      <c r="G577" s="180"/>
      <c r="I577" s="438">
        <f>StockValueR!I521</f>
        <v>0</v>
      </c>
      <c r="J577" s="438">
        <f>StockValueR!J521</f>
        <v>0</v>
      </c>
      <c r="K577" s="438">
        <f>StockValueR!K521</f>
        <v>3.5190381168187148E-3</v>
      </c>
      <c r="L577" s="438">
        <f>StockValueR!L521</f>
        <v>3.3976717825801544E-3</v>
      </c>
      <c r="M577" s="438">
        <f>StockValueR!M521</f>
        <v>3.2804911907511757E-3</v>
      </c>
      <c r="N577" s="438">
        <f>StockValueR!N521</f>
        <v>3.1673519813687867E-3</v>
      </c>
      <c r="O577" s="438">
        <f>StockValueR!O521</f>
        <v>3.0581147732280899E-3</v>
      </c>
      <c r="P577" s="438">
        <f>StockValueR!P521</f>
        <v>2.9526449921724045E-3</v>
      </c>
      <c r="Q577" s="438">
        <f>StockValueR!Q521</f>
        <v>2.8508127053053999E-3</v>
      </c>
      <c r="R577" s="438">
        <f>StockValueR!R521</f>
        <v>2.7524924609210006E-3</v>
      </c>
      <c r="S577" s="438">
        <f>StockValueR!S521</f>
        <v>2.6575631339538766E-3</v>
      </c>
      <c r="T577" s="438">
        <f>StockValueR!T521</f>
        <v>2.5659077767601029E-3</v>
      </c>
      <c r="U577" s="438">
        <f>StockValueR!U521</f>
        <v>2.4774134750441801E-3</v>
      </c>
      <c r="V577" s="438">
        <f>StockValueR!V521</f>
        <v>2.3919712087549071E-3</v>
      </c>
      <c r="W577" s="438">
        <f>StockValueR!W521</f>
        <v>2.3094757177787527E-3</v>
      </c>
      <c r="X577" s="438">
        <f>StockValueR!X521</f>
        <v>2.2298253722652559E-3</v>
      </c>
      <c r="Y577" s="438">
        <f>StockValueR!Y521</f>
        <v>2.1529220474247115E-3</v>
      </c>
      <c r="Z577" s="438">
        <f>StockValueR!Z521</f>
        <v>2.0760670755907693E-3</v>
      </c>
      <c r="AA577" s="438">
        <f>StockValueR!AA521</f>
        <v>1.9992622045701368E-3</v>
      </c>
      <c r="AB577" s="438">
        <f>StockValueR!AB521</f>
        <v>1.9225093154066496E-3</v>
      </c>
      <c r="AC577" s="438">
        <f>StockValueR!AC521</f>
        <v>1.8458104383788634E-3</v>
      </c>
      <c r="AD577" s="438">
        <f>StockValueR!AD521</f>
        <v>1.7691677716878318E-3</v>
      </c>
      <c r="AE577" s="438">
        <f>StockValueR!AE521</f>
        <v>1.6925837034298271E-3</v>
      </c>
      <c r="AF577" s="438">
        <f>StockValueR!AF521</f>
        <v>1.6160608376149679E-3</v>
      </c>
      <c r="AG577" s="438">
        <f>StockValueR!AG521</f>
        <v>1.5396020252161444E-3</v>
      </c>
      <c r="AH577" s="438">
        <f>StockValueR!AH521</f>
        <v>1.4632104015370195E-3</v>
      </c>
      <c r="AI577" s="438">
        <f>StockValueR!AI521</f>
        <v>1.3868894316088373E-3</v>
      </c>
      <c r="AJ577" s="438">
        <f>StockValueR!AJ521</f>
        <v>1.3106429659175344E-3</v>
      </c>
      <c r="AK577" s="438">
        <f>StockValueR!AK521</f>
        <v>1.234475309609791E-3</v>
      </c>
      <c r="AL577" s="438">
        <f>StockValueR!AL521</f>
        <v>1.1583913095642049E-3</v>
      </c>
      <c r="AM577" s="438">
        <f>StockValueR!AM521</f>
        <v>2.9642969428607538E-3</v>
      </c>
      <c r="AN577" s="438">
        <f>StockValueR!AN521</f>
        <v>2.9642969428607538E-3</v>
      </c>
      <c r="AO577" s="438">
        <f>StockValueR!AO521</f>
        <v>2.9642969428607538E-3</v>
      </c>
      <c r="AP577" s="438">
        <f>StockValueR!AP521</f>
        <v>2.9642969428607538E-3</v>
      </c>
      <c r="AQ577" s="438">
        <f>StockValueR!AQ521</f>
        <v>2.9642969428607538E-3</v>
      </c>
      <c r="AR577" s="438">
        <f>StockValueR!AR521</f>
        <v>2.9642969428607538E-3</v>
      </c>
      <c r="AS577" s="438">
        <f>StockValueR!AS521</f>
        <v>2.9642969428607538E-3</v>
      </c>
      <c r="AT577" s="438">
        <f>StockValueR!AT521</f>
        <v>2.9642969428607538E-3</v>
      </c>
      <c r="AU577" s="438">
        <f>StockValueR!AU521</f>
        <v>2.9642969428607538E-3</v>
      </c>
      <c r="AV577" s="438">
        <f>StockValueR!AV521</f>
        <v>2.9642969428607538E-3</v>
      </c>
      <c r="AW577" s="438">
        <f>StockValueR!AW521</f>
        <v>2.9642969428607538E-3</v>
      </c>
      <c r="AX577" s="438">
        <f>StockValueR!AX521</f>
        <v>2.9642969428607538E-3</v>
      </c>
      <c r="AY577" s="438">
        <f>StockValueR!AY521</f>
        <v>2.9642969428607538E-3</v>
      </c>
      <c r="AZ577" s="438">
        <f>StockValueR!AZ521</f>
        <v>2.9642969428607538E-3</v>
      </c>
    </row>
    <row r="578" spans="1:52" x14ac:dyDescent="0.25">
      <c r="A578" s="422"/>
      <c r="B578" s="281"/>
      <c r="C578" s="281"/>
      <c r="D578" s="281"/>
      <c r="E578" s="180" t="str">
        <f>StockValueR!E522</f>
        <v>38 MPH</v>
      </c>
      <c r="F578" s="180"/>
      <c r="G578" s="180"/>
      <c r="I578" s="438">
        <f>StockValueR!I522</f>
        <v>0</v>
      </c>
      <c r="J578" s="438">
        <f>StockValueR!J522</f>
        <v>0</v>
      </c>
      <c r="K578" s="438">
        <f>StockValueR!K522</f>
        <v>3.4170545511824453E-3</v>
      </c>
      <c r="L578" s="438">
        <f>StockValueR!L522</f>
        <v>3.2992054768038151E-3</v>
      </c>
      <c r="M578" s="438">
        <f>StockValueR!M522</f>
        <v>3.1854208398299352E-3</v>
      </c>
      <c r="N578" s="438">
        <f>StockValueR!N522</f>
        <v>3.0755604639250635E-3</v>
      </c>
      <c r="O578" s="438">
        <f>StockValueR!O522</f>
        <v>2.9694890072245387E-3</v>
      </c>
      <c r="P578" s="438">
        <f>StockValueR!P522</f>
        <v>2.8670757956011446E-3</v>
      </c>
      <c r="Q578" s="438">
        <f>StockValueR!Q522</f>
        <v>2.7681946616818611E-3</v>
      </c>
      <c r="R578" s="438">
        <f>StockValueR!R522</f>
        <v>2.6727237894166862E-3</v>
      </c>
      <c r="S578" s="438">
        <f>StockValueR!S522</f>
        <v>2.58054556400805E-3</v>
      </c>
      <c r="T578" s="438">
        <f>StockValueR!T522</f>
        <v>2.4915464270159312E-3</v>
      </c>
      <c r="U578" s="438">
        <f>StockValueR!U522</f>
        <v>2.4056167364601851E-3</v>
      </c>
      <c r="V578" s="438">
        <f>StockValueR!V522</f>
        <v>2.32265063174773E-3</v>
      </c>
      <c r="W578" s="438">
        <f>StockValueR!W522</f>
        <v>2.2425459032581921E-3</v>
      </c>
      <c r="X578" s="438">
        <f>StockValueR!X522</f>
        <v>2.1652038664273445E-3</v>
      </c>
      <c r="Y578" s="438">
        <f>StockValueR!Y522</f>
        <v>2.0905292401732236E-3</v>
      </c>
      <c r="Z578" s="438">
        <f>StockValueR!Z522</f>
        <v>2.0159015656302766E-3</v>
      </c>
      <c r="AA578" s="438">
        <f>StockValueR!AA522</f>
        <v>1.9413225399528594E-3</v>
      </c>
      <c r="AB578" s="438">
        <f>StockValueR!AB522</f>
        <v>1.8667939896711728E-3</v>
      </c>
      <c r="AC578" s="438">
        <f>StockValueR!AC522</f>
        <v>1.7923178862252376E-3</v>
      </c>
      <c r="AD578" s="438">
        <f>StockValueR!AD522</f>
        <v>1.7178963641110909E-3</v>
      </c>
      <c r="AE578" s="438">
        <f>StockValueR!AE522</f>
        <v>1.643531742216726E-3</v>
      </c>
      <c r="AF578" s="438">
        <f>StockValueR!AF522</f>
        <v>1.5692265490866856E-3</v>
      </c>
      <c r="AG578" s="438">
        <f>StockValueR!AG522</f>
        <v>1.4949835530711742E-3</v>
      </c>
      <c r="AH578" s="438">
        <f>StockValueR!AH522</f>
        <v>1.4208057986111143E-3</v>
      </c>
      <c r="AI578" s="438">
        <f>StockValueR!AI522</f>
        <v>1.3466966503193317E-3</v>
      </c>
      <c r="AJ578" s="438">
        <f>StockValueR!AJ522</f>
        <v>1.2726598470926662E-3</v>
      </c>
      <c r="AK578" s="438">
        <f>StockValueR!AK522</f>
        <v>1.1986995693123949E-3</v>
      </c>
      <c r="AL578" s="438">
        <f>StockValueR!AL522</f>
        <v>1.1248205233920382E-3</v>
      </c>
      <c r="AM578" s="438">
        <f>StockValueR!AM522</f>
        <v>2.8783900666627411E-3</v>
      </c>
      <c r="AN578" s="438">
        <f>StockValueR!AN522</f>
        <v>2.8783900666627411E-3</v>
      </c>
      <c r="AO578" s="438">
        <f>StockValueR!AO522</f>
        <v>2.8783900666627411E-3</v>
      </c>
      <c r="AP578" s="438">
        <f>StockValueR!AP522</f>
        <v>2.8783900666627411E-3</v>
      </c>
      <c r="AQ578" s="438">
        <f>StockValueR!AQ522</f>
        <v>2.8783900666627411E-3</v>
      </c>
      <c r="AR578" s="438">
        <f>StockValueR!AR522</f>
        <v>2.8783900666627411E-3</v>
      </c>
      <c r="AS578" s="438">
        <f>StockValueR!AS522</f>
        <v>2.8783900666627411E-3</v>
      </c>
      <c r="AT578" s="438">
        <f>StockValueR!AT522</f>
        <v>2.8783900666627411E-3</v>
      </c>
      <c r="AU578" s="438">
        <f>StockValueR!AU522</f>
        <v>2.8783900666627411E-3</v>
      </c>
      <c r="AV578" s="438">
        <f>StockValueR!AV522</f>
        <v>2.8783900666627411E-3</v>
      </c>
      <c r="AW578" s="438">
        <f>StockValueR!AW522</f>
        <v>2.8783900666627411E-3</v>
      </c>
      <c r="AX578" s="438">
        <f>StockValueR!AX522</f>
        <v>2.8783900666627411E-3</v>
      </c>
      <c r="AY578" s="438">
        <f>StockValueR!AY522</f>
        <v>2.8783900666627411E-3</v>
      </c>
      <c r="AZ578" s="438">
        <f>StockValueR!AZ522</f>
        <v>2.8783900666627411E-3</v>
      </c>
    </row>
    <row r="579" spans="1:52" x14ac:dyDescent="0.25">
      <c r="A579" s="422"/>
      <c r="B579" s="281"/>
      <c r="C579" s="281"/>
      <c r="D579" s="281"/>
      <c r="E579" s="180" t="str">
        <f>StockValueR!E523</f>
        <v>39 MPH</v>
      </c>
      <c r="F579" s="180"/>
      <c r="G579" s="180"/>
      <c r="I579" s="438">
        <f>StockValueR!I523</f>
        <v>0</v>
      </c>
      <c r="J579" s="438">
        <f>StockValueR!J523</f>
        <v>0</v>
      </c>
      <c r="K579" s="438">
        <f>StockValueR!K523</f>
        <v>3.3180265226317729E-3</v>
      </c>
      <c r="L579" s="438">
        <f>StockValueR!L523</f>
        <v>3.2035927760822517E-3</v>
      </c>
      <c r="M579" s="438">
        <f>StockValueR!M523</f>
        <v>3.0931056774151505E-3</v>
      </c>
      <c r="N579" s="438">
        <f>StockValueR!N523</f>
        <v>2.9864291126782717E-3</v>
      </c>
      <c r="O579" s="438">
        <f>StockValueR!O523</f>
        <v>2.8834316622849965E-3</v>
      </c>
      <c r="P579" s="438">
        <f>StockValueR!P523</f>
        <v>2.783986439112679E-3</v>
      </c>
      <c r="Q579" s="438">
        <f>StockValueR!Q523</f>
        <v>2.6879709321847738E-3</v>
      </c>
      <c r="R579" s="438">
        <f>StockValueR!R523</f>
        <v>2.595266855744138E-3</v>
      </c>
      <c r="S579" s="438">
        <f>StockValueR!S523</f>
        <v>2.5057600035315658E-3</v>
      </c>
      <c r="T579" s="438">
        <f>StockValueR!T523</f>
        <v>2.4193401080900363E-3</v>
      </c>
      <c r="U579" s="438">
        <f>StockValueR!U523</f>
        <v>2.3359007049213502E-3</v>
      </c>
      <c r="V579" s="438">
        <f>StockValueR!V523</f>
        <v>2.2553390013277945E-3</v>
      </c>
      <c r="W579" s="438">
        <f>StockValueR!W523</f>
        <v>2.1775557497772653E-3</v>
      </c>
      <c r="X579" s="438">
        <f>StockValueR!X523</f>
        <v>2.1024551256358355E-3</v>
      </c>
      <c r="Y579" s="438">
        <f>StockValueR!Y523</f>
        <v>2.0299446091171431E-3</v>
      </c>
      <c r="Z579" s="438">
        <f>StockValueR!Z523</f>
        <v>1.9574796836244715E-3</v>
      </c>
      <c r="AA579" s="438">
        <f>StockValueR!AA523</f>
        <v>1.8850619971277555E-3</v>
      </c>
      <c r="AB579" s="438">
        <f>StockValueR!AB523</f>
        <v>1.8126933232233955E-3</v>
      </c>
      <c r="AC579" s="438">
        <f>StockValueR!AC523</f>
        <v>1.7403755762180489E-3</v>
      </c>
      <c r="AD579" s="438">
        <f>StockValueR!AD523</f>
        <v>1.6681108287489408E-3</v>
      </c>
      <c r="AE579" s="438">
        <f>StockValueR!AE523</f>
        <v>1.5959013325014774E-3</v>
      </c>
      <c r="AF579" s="438">
        <f>StockValueR!AF523</f>
        <v>1.5237495427416578E-3</v>
      </c>
      <c r="AG579" s="438">
        <f>StockValueR!AG523</f>
        <v>1.4516581475914495E-3</v>
      </c>
      <c r="AH579" s="438">
        <f>StockValueR!AH523</f>
        <v>1.3796301032622841E-3</v>
      </c>
      <c r="AI579" s="438">
        <f>StockValueR!AI523</f>
        <v>1.3076686768587471E-3</v>
      </c>
      <c r="AJ579" s="438">
        <f>StockValueR!AJ523</f>
        <v>1.2357774989224927E-3</v>
      </c>
      <c r="AK579" s="438">
        <f>StockValueR!AK523</f>
        <v>1.1639606286851609E-3</v>
      </c>
      <c r="AL579" s="438">
        <f>StockValueR!AL523</f>
        <v>1.0922226361659464E-3</v>
      </c>
      <c r="AM579" s="438">
        <f>StockValueR!AM523</f>
        <v>2.7949728166797656E-3</v>
      </c>
      <c r="AN579" s="438">
        <f>StockValueR!AN523</f>
        <v>2.7949728166797656E-3</v>
      </c>
      <c r="AO579" s="438">
        <f>StockValueR!AO523</f>
        <v>2.7949728166797656E-3</v>
      </c>
      <c r="AP579" s="438">
        <f>StockValueR!AP523</f>
        <v>2.7949728166797656E-3</v>
      </c>
      <c r="AQ579" s="438">
        <f>StockValueR!AQ523</f>
        <v>2.7949728166797656E-3</v>
      </c>
      <c r="AR579" s="438">
        <f>StockValueR!AR523</f>
        <v>2.7949728166797656E-3</v>
      </c>
      <c r="AS579" s="438">
        <f>StockValueR!AS523</f>
        <v>2.7949728166797656E-3</v>
      </c>
      <c r="AT579" s="438">
        <f>StockValueR!AT523</f>
        <v>2.7949728166797656E-3</v>
      </c>
      <c r="AU579" s="438">
        <f>StockValueR!AU523</f>
        <v>2.7949728166797656E-3</v>
      </c>
      <c r="AV579" s="438">
        <f>StockValueR!AV523</f>
        <v>2.7949728166797656E-3</v>
      </c>
      <c r="AW579" s="438">
        <f>StockValueR!AW523</f>
        <v>2.7949728166797656E-3</v>
      </c>
      <c r="AX579" s="438">
        <f>StockValueR!AX523</f>
        <v>2.7949728166797656E-3</v>
      </c>
      <c r="AY579" s="438">
        <f>StockValueR!AY523</f>
        <v>2.7949728166797656E-3</v>
      </c>
      <c r="AZ579" s="438">
        <f>StockValueR!AZ523</f>
        <v>2.7949728166797656E-3</v>
      </c>
    </row>
    <row r="580" spans="1:52" x14ac:dyDescent="0.25">
      <c r="A580" s="422"/>
      <c r="B580" s="281"/>
      <c r="C580" s="281"/>
      <c r="D580" s="281"/>
      <c r="E580" s="180" t="str">
        <f>StockValueR!E524</f>
        <v>40 MPH</v>
      </c>
      <c r="F580" s="180"/>
      <c r="G580" s="180"/>
      <c r="I580" s="438">
        <f>StockValueR!I524</f>
        <v>0</v>
      </c>
      <c r="J580" s="438">
        <f>StockValueR!J524</f>
        <v>0</v>
      </c>
      <c r="K580" s="438">
        <f>StockValueR!K524</f>
        <v>3.4714911609388301E-3</v>
      </c>
      <c r="L580" s="438">
        <f>StockValueR!L524</f>
        <v>3.3517646497279781E-3</v>
      </c>
      <c r="M580" s="438">
        <f>StockValueR!M524</f>
        <v>3.2361673258957412E-3</v>
      </c>
      <c r="N580" s="438">
        <f>StockValueR!N524</f>
        <v>3.1245567799771203E-3</v>
      </c>
      <c r="O580" s="438">
        <f>StockValueR!O524</f>
        <v>3.0167955139954708E-3</v>
      </c>
      <c r="P580" s="438">
        <f>StockValueR!P524</f>
        <v>2.9127507720726523E-3</v>
      </c>
      <c r="Q580" s="438">
        <f>StockValueR!Q524</f>
        <v>2.8122943768811798E-3</v>
      </c>
      <c r="R580" s="438">
        <f>StockValueR!R524</f>
        <v>2.7153025717368967E-3</v>
      </c>
      <c r="S580" s="438">
        <f>StockValueR!S524</f>
        <v>2.62165586813763E-3</v>
      </c>
      <c r="T580" s="438">
        <f>StockValueR!T524</f>
        <v>2.5312388985600119E-3</v>
      </c>
      <c r="U580" s="438">
        <f>StockValueR!U524</f>
        <v>2.443940274333116E-3</v>
      </c>
      <c r="V580" s="438">
        <f>StockValueR!V524</f>
        <v>2.3596524484138172E-3</v>
      </c>
      <c r="W580" s="438">
        <f>StockValueR!W524</f>
        <v>2.2782715828948254E-3</v>
      </c>
      <c r="X580" s="438">
        <f>StockValueR!X524</f>
        <v>2.1996974210821666E-3</v>
      </c>
      <c r="Y580" s="438">
        <f>StockValueR!Y524</f>
        <v>2.1238331639845186E-3</v>
      </c>
      <c r="Z580" s="438">
        <f>StockValueR!Z524</f>
        <v>2.048016606579074E-3</v>
      </c>
      <c r="AA580" s="438">
        <f>StockValueR!AA524</f>
        <v>1.9722494730573122E-3</v>
      </c>
      <c r="AB580" s="438">
        <f>StockValueR!AB524</f>
        <v>1.8965336190476271E-3</v>
      </c>
      <c r="AC580" s="438">
        <f>StockValueR!AC524</f>
        <v>1.8208710473967696E-3</v>
      </c>
      <c r="AD580" s="438">
        <f>StockValueR!AD524</f>
        <v>1.7452639266051298E-3</v>
      </c>
      <c r="AE580" s="438">
        <f>StockValueR!AE524</f>
        <v>1.6697146125025752E-3</v>
      </c>
      <c r="AF580" s="438">
        <f>StockValueR!AF524</f>
        <v>1.5942256739155322E-3</v>
      </c>
      <c r="AG580" s="438">
        <f>StockValueR!AG524</f>
        <v>1.5187999232963983E-3</v>
      </c>
      <c r="AH580" s="438">
        <f>StockValueR!AH524</f>
        <v>1.4434404535866505E-3</v>
      </c>
      <c r="AI580" s="438">
        <f>StockValueR!AI524</f>
        <v>1.3681506830002833E-3</v>
      </c>
      <c r="AJ580" s="438">
        <f>StockValueR!AJ524</f>
        <v>1.2929344099979697E-3</v>
      </c>
      <c r="AK580" s="438">
        <f>StockValueR!AK524</f>
        <v>1.2177958815580462E-3</v>
      </c>
      <c r="AL580" s="438">
        <f>StockValueR!AL524</f>
        <v>1.1427398790712371E-3</v>
      </c>
      <c r="AM580" s="438">
        <f>StockValueR!AM524</f>
        <v>2.9340794231466202E-3</v>
      </c>
      <c r="AN580" s="438">
        <f>StockValueR!AN524</f>
        <v>2.9340794231466202E-3</v>
      </c>
      <c r="AO580" s="438">
        <f>StockValueR!AO524</f>
        <v>2.9340794231466202E-3</v>
      </c>
      <c r="AP580" s="438">
        <f>StockValueR!AP524</f>
        <v>2.9340794231466202E-3</v>
      </c>
      <c r="AQ580" s="438">
        <f>StockValueR!AQ524</f>
        <v>2.9340794231466202E-3</v>
      </c>
      <c r="AR580" s="438">
        <f>StockValueR!AR524</f>
        <v>2.9340794231466202E-3</v>
      </c>
      <c r="AS580" s="438">
        <f>StockValueR!AS524</f>
        <v>2.9340794231466202E-3</v>
      </c>
      <c r="AT580" s="438">
        <f>StockValueR!AT524</f>
        <v>2.9340794231466202E-3</v>
      </c>
      <c r="AU580" s="438">
        <f>StockValueR!AU524</f>
        <v>2.9340794231466202E-3</v>
      </c>
      <c r="AV580" s="438">
        <f>StockValueR!AV524</f>
        <v>2.9340794231466202E-3</v>
      </c>
      <c r="AW580" s="438">
        <f>StockValueR!AW524</f>
        <v>2.9340794231466202E-3</v>
      </c>
      <c r="AX580" s="438">
        <f>StockValueR!AX524</f>
        <v>2.9340794231466202E-3</v>
      </c>
      <c r="AY580" s="438">
        <f>StockValueR!AY524</f>
        <v>2.9340794231466202E-3</v>
      </c>
      <c r="AZ580" s="438">
        <f>StockValueR!AZ524</f>
        <v>2.9340794231466202E-3</v>
      </c>
    </row>
    <row r="581" spans="1:52" x14ac:dyDescent="0.25">
      <c r="A581" s="422"/>
      <c r="B581" s="281"/>
      <c r="C581" s="281"/>
      <c r="D581" s="281"/>
      <c r="E581" s="180" t="str">
        <f>StockValueR!E525</f>
        <v>41 MPH</v>
      </c>
      <c r="F581" s="180"/>
      <c r="G581" s="180"/>
      <c r="I581" s="438">
        <f>StockValueR!I525</f>
        <v>0</v>
      </c>
      <c r="J581" s="438">
        <f>StockValueR!J525</f>
        <v>0</v>
      </c>
      <c r="K581" s="438">
        <f>StockValueR!K525</f>
        <v>3.3708855309585017E-3</v>
      </c>
      <c r="L581" s="438">
        <f>StockValueR!L525</f>
        <v>3.2546287566783518E-3</v>
      </c>
      <c r="M581" s="438">
        <f>StockValueR!M525</f>
        <v>3.1423815037663694E-3</v>
      </c>
      <c r="N581" s="438">
        <f>StockValueR!N525</f>
        <v>3.0340054898583542E-3</v>
      </c>
      <c r="O581" s="438">
        <f>StockValueR!O525</f>
        <v>2.9293672017409577E-3</v>
      </c>
      <c r="P581" s="438">
        <f>StockValueR!P525</f>
        <v>2.8283377308708402E-3</v>
      </c>
      <c r="Q581" s="438">
        <f>StockValueR!Q525</f>
        <v>2.7307926145665237E-3</v>
      </c>
      <c r="R581" s="438">
        <f>StockValueR!R525</f>
        <v>2.6366116826773037E-3</v>
      </c>
      <c r="S581" s="438">
        <f>StockValueR!S525</f>
        <v>2.5456789095403103E-3</v>
      </c>
      <c r="T581" s="438">
        <f>StockValueR!T525</f>
        <v>2.457882271043359E-3</v>
      </c>
      <c r="U581" s="438">
        <f>StockValueR!U525</f>
        <v>2.3731136066174807E-3</v>
      </c>
      <c r="V581" s="438">
        <f>StockValueR!V525</f>
        <v>2.2912684859891239E-3</v>
      </c>
      <c r="W581" s="438">
        <f>StockValueR!W525</f>
        <v>2.2122460805278753E-3</v>
      </c>
      <c r="X581" s="438">
        <f>StockValueR!X525</f>
        <v>2.1359490390312021E-3</v>
      </c>
      <c r="Y581" s="438">
        <f>StockValueR!Y525</f>
        <v>2.062283367793192E-3</v>
      </c>
      <c r="Z581" s="438">
        <f>StockValueR!Z525</f>
        <v>1.988664013885351E-3</v>
      </c>
      <c r="AA581" s="438">
        <f>StockValueR!AA525</f>
        <v>1.9150926515311873E-3</v>
      </c>
      <c r="AB581" s="438">
        <f>StockValueR!AB525</f>
        <v>1.8415710825820128E-3</v>
      </c>
      <c r="AC581" s="438">
        <f>StockValueR!AC525</f>
        <v>1.768101251841032E-3</v>
      </c>
      <c r="AD581" s="438">
        <f>StockValueR!AD525</f>
        <v>1.6946852649643593E-3</v>
      </c>
      <c r="AE581" s="438">
        <f>StockValueR!AE525</f>
        <v>1.6213254095086803E-3</v>
      </c>
      <c r="AF581" s="438">
        <f>StockValueR!AF525</f>
        <v>1.5480241798544873E-3</v>
      </c>
      <c r="AG581" s="438">
        <f>StockValueR!AG525</f>
        <v>1.4747843069478361E-3</v>
      </c>
      <c r="AH581" s="438">
        <f>StockValueR!AH525</f>
        <v>1.4016087940951416E-3</v>
      </c>
      <c r="AI581" s="438">
        <f>StockValueR!AI525</f>
        <v>1.3285009604487687E-3</v>
      </c>
      <c r="AJ581" s="438">
        <f>StockValueR!AJ525</f>
        <v>1.2554644943880127E-3</v>
      </c>
      <c r="AK581" s="438">
        <f>StockValueR!AK525</f>
        <v>1.1825035198115561E-3</v>
      </c>
      <c r="AL581" s="438">
        <f>StockValueR!AL525</f>
        <v>1.1096226795429185E-3</v>
      </c>
      <c r="AM581" s="438">
        <f>StockValueR!AM525</f>
        <v>2.8490482664784425E-3</v>
      </c>
      <c r="AN581" s="438">
        <f>StockValueR!AN525</f>
        <v>2.8490482664784425E-3</v>
      </c>
      <c r="AO581" s="438">
        <f>StockValueR!AO525</f>
        <v>2.8490482664784425E-3</v>
      </c>
      <c r="AP581" s="438">
        <f>StockValueR!AP525</f>
        <v>2.8490482664784425E-3</v>
      </c>
      <c r="AQ581" s="438">
        <f>StockValueR!AQ525</f>
        <v>2.8490482664784425E-3</v>
      </c>
      <c r="AR581" s="438">
        <f>StockValueR!AR525</f>
        <v>2.8490482664784425E-3</v>
      </c>
      <c r="AS581" s="438">
        <f>StockValueR!AS525</f>
        <v>2.8490482664784425E-3</v>
      </c>
      <c r="AT581" s="438">
        <f>StockValueR!AT525</f>
        <v>2.8490482664784425E-3</v>
      </c>
      <c r="AU581" s="438">
        <f>StockValueR!AU525</f>
        <v>2.8490482664784425E-3</v>
      </c>
      <c r="AV581" s="438">
        <f>StockValueR!AV525</f>
        <v>2.8490482664784425E-3</v>
      </c>
      <c r="AW581" s="438">
        <f>StockValueR!AW525</f>
        <v>2.8490482664784425E-3</v>
      </c>
      <c r="AX581" s="438">
        <f>StockValueR!AX525</f>
        <v>2.8490482664784425E-3</v>
      </c>
      <c r="AY581" s="438">
        <f>StockValueR!AY525</f>
        <v>2.8490482664784425E-3</v>
      </c>
      <c r="AZ581" s="438">
        <f>StockValueR!AZ525</f>
        <v>2.8490482664784425E-3</v>
      </c>
    </row>
    <row r="582" spans="1:52" x14ac:dyDescent="0.25">
      <c r="A582" s="422"/>
      <c r="B582" s="281"/>
      <c r="C582" s="281"/>
      <c r="D582" s="281"/>
      <c r="E582" s="180" t="str">
        <f>StockValueR!E526</f>
        <v>42 MPH</v>
      </c>
      <c r="F582" s="180"/>
      <c r="G582" s="180"/>
      <c r="I582" s="438">
        <f>StockValueR!I526</f>
        <v>0</v>
      </c>
      <c r="J582" s="438">
        <f>StockValueR!J526</f>
        <v>0</v>
      </c>
      <c r="K582" s="438">
        <f>StockValueR!K526</f>
        <v>3.2731955047675841E-3</v>
      </c>
      <c r="L582" s="438">
        <f>StockValueR!L526</f>
        <v>3.1603079126266659E-3</v>
      </c>
      <c r="M582" s="438">
        <f>StockValueR!M526</f>
        <v>3.0513136438270545E-3</v>
      </c>
      <c r="N582" s="438">
        <f>StockValueR!N526</f>
        <v>2.9460784234998081E-3</v>
      </c>
      <c r="O582" s="438">
        <f>StockValueR!O526</f>
        <v>2.8444726077143496E-3</v>
      </c>
      <c r="P582" s="438">
        <f>StockValueR!P526</f>
        <v>2.7463710237643642E-3</v>
      </c>
      <c r="Q582" s="438">
        <f>StockValueR!Q526</f>
        <v>2.6516528159619972E-3</v>
      </c>
      <c r="R582" s="438">
        <f>StockValueR!R526</f>
        <v>2.5602012967503793E-3</v>
      </c>
      <c r="S582" s="438">
        <f>StockValueR!S526</f>
        <v>2.4719038029510495E-3</v>
      </c>
      <c r="T582" s="438">
        <f>StockValueR!T526</f>
        <v>2.3866515569692021E-3</v>
      </c>
      <c r="U582" s="438">
        <f>StockValueR!U526</f>
        <v>2.3043395327857403E-3</v>
      </c>
      <c r="V582" s="438">
        <f>StockValueR!V526</f>
        <v>2.2248663265710747E-3</v>
      </c>
      <c r="W582" s="438">
        <f>StockValueR!W526</f>
        <v>2.1481340317612502E-3</v>
      </c>
      <c r="X582" s="438">
        <f>StockValueR!X526</f>
        <v>2.074048118442513E-3</v>
      </c>
      <c r="Y582" s="438">
        <f>StockValueR!Y526</f>
        <v>2.002517316895722E-3</v>
      </c>
      <c r="Z582" s="438">
        <f>StockValueR!Z526</f>
        <v>1.9310314903786408E-3</v>
      </c>
      <c r="AA582" s="438">
        <f>StockValueR!AA526</f>
        <v>1.8595922645949039E-3</v>
      </c>
      <c r="AB582" s="438">
        <f>StockValueR!AB526</f>
        <v>1.7882013891772301E-3</v>
      </c>
      <c r="AC582" s="438">
        <f>StockValueR!AC526</f>
        <v>1.7168607525674092E-3</v>
      </c>
      <c r="AD582" s="438">
        <f>StockValueR!AD526</f>
        <v>1.6455723993985399E-3</v>
      </c>
      <c r="AE582" s="438">
        <f>StockValueR!AE526</f>
        <v>1.5743385509327185E-3</v>
      </c>
      <c r="AF582" s="438">
        <f>StockValueR!AF526</f>
        <v>1.5031616292619852E-3</v>
      </c>
      <c r="AG582" s="438">
        <f>StockValueR!AG526</f>
        <v>1.432044286188151E-3</v>
      </c>
      <c r="AH582" s="438">
        <f>StockValueR!AH526</f>
        <v>1.3609894379802393E-3</v>
      </c>
      <c r="AI582" s="438">
        <f>StockValueR!AI526</f>
        <v>1.2900003075998431E-3</v>
      </c>
      <c r="AJ582" s="438">
        <f>StockValueR!AJ526</f>
        <v>1.2190804765350961E-3</v>
      </c>
      <c r="AK582" s="438">
        <f>StockValueR!AK526</f>
        <v>1.1482339491719396E-3</v>
      </c>
      <c r="AL582" s="438">
        <f>StockValueR!AL526</f>
        <v>1.0774652337824388E-3</v>
      </c>
      <c r="AM582" s="438">
        <f>StockValueR!AM526</f>
        <v>2.7664813572151883E-3</v>
      </c>
      <c r="AN582" s="438">
        <f>StockValueR!AN526</f>
        <v>2.7664813572151883E-3</v>
      </c>
      <c r="AO582" s="438">
        <f>StockValueR!AO526</f>
        <v>2.7664813572151883E-3</v>
      </c>
      <c r="AP582" s="438">
        <f>StockValueR!AP526</f>
        <v>2.7664813572151883E-3</v>
      </c>
      <c r="AQ582" s="438">
        <f>StockValueR!AQ526</f>
        <v>2.7664813572151883E-3</v>
      </c>
      <c r="AR582" s="438">
        <f>StockValueR!AR526</f>
        <v>2.7664813572151883E-3</v>
      </c>
      <c r="AS582" s="438">
        <f>StockValueR!AS526</f>
        <v>2.7664813572151883E-3</v>
      </c>
      <c r="AT582" s="438">
        <f>StockValueR!AT526</f>
        <v>2.7664813572151883E-3</v>
      </c>
      <c r="AU582" s="438">
        <f>StockValueR!AU526</f>
        <v>2.7664813572151883E-3</v>
      </c>
      <c r="AV582" s="438">
        <f>StockValueR!AV526</f>
        <v>2.7664813572151883E-3</v>
      </c>
      <c r="AW582" s="438">
        <f>StockValueR!AW526</f>
        <v>2.7664813572151883E-3</v>
      </c>
      <c r="AX582" s="438">
        <f>StockValueR!AX526</f>
        <v>2.7664813572151883E-3</v>
      </c>
      <c r="AY582" s="438">
        <f>StockValueR!AY526</f>
        <v>2.7664813572151883E-3</v>
      </c>
      <c r="AZ582" s="438">
        <f>StockValueR!AZ526</f>
        <v>2.7664813572151883E-3</v>
      </c>
    </row>
    <row r="583" spans="1:52" x14ac:dyDescent="0.25">
      <c r="A583" s="422"/>
      <c r="B583" s="281"/>
      <c r="C583" s="281"/>
      <c r="D583" s="281"/>
      <c r="E583" s="180" t="str">
        <f>StockValueR!E527</f>
        <v>43 MPH</v>
      </c>
      <c r="F583" s="180"/>
      <c r="G583" s="180"/>
      <c r="I583" s="438">
        <f>StockValueR!I527</f>
        <v>0</v>
      </c>
      <c r="J583" s="438">
        <f>StockValueR!J527</f>
        <v>0</v>
      </c>
      <c r="K583" s="438">
        <f>StockValueR!K527</f>
        <v>3.1783365866429403E-3</v>
      </c>
      <c r="L583" s="438">
        <f>StockValueR!L527</f>
        <v>3.0687205359802459E-3</v>
      </c>
      <c r="M583" s="438">
        <f>StockValueR!M527</f>
        <v>2.9628849781116067E-3</v>
      </c>
      <c r="N583" s="438">
        <f>StockValueR!N527</f>
        <v>2.8606995295240292E-3</v>
      </c>
      <c r="O583" s="438">
        <f>StockValueR!O527</f>
        <v>2.7620383034358685E-3</v>
      </c>
      <c r="P583" s="438">
        <f>StockValueR!P527</f>
        <v>2.666779754711324E-3</v>
      </c>
      <c r="Q583" s="438">
        <f>StockValueR!Q527</f>
        <v>2.5748065301236019E-3</v>
      </c>
      <c r="R583" s="438">
        <f>StockValueR!R527</f>
        <v>2.4860053237822765E-3</v>
      </c>
      <c r="S583" s="438">
        <f>StockValueR!S527</f>
        <v>2.4002667375467393E-3</v>
      </c>
      <c r="T583" s="438">
        <f>StockValueR!T527</f>
        <v>2.3174851462537901E-3</v>
      </c>
      <c r="U583" s="438">
        <f>StockValueR!U527</f>
        <v>2.2375585675933102E-3</v>
      </c>
      <c r="V583" s="438">
        <f>StockValueR!V527</f>
        <v>2.1603885364717421E-3</v>
      </c>
      <c r="W583" s="438">
        <f>StockValueR!W527</f>
        <v>2.0858799837085752E-3</v>
      </c>
      <c r="X583" s="438">
        <f>StockValueR!X527</f>
        <v>2.0139411189164093E-3</v>
      </c>
      <c r="Y583" s="438">
        <f>StockValueR!Y527</f>
        <v>1.944483317420313E-3</v>
      </c>
      <c r="Z583" s="438">
        <f>StockValueR!Z527</f>
        <v>1.8750691875540368E-3</v>
      </c>
      <c r="AA583" s="438">
        <f>StockValueR!AA527</f>
        <v>1.8057003079074727E-3</v>
      </c>
      <c r="AB583" s="438">
        <f>StockValueR!AB527</f>
        <v>1.7363783774080686E-3</v>
      </c>
      <c r="AC583" s="438">
        <f>StockValueR!AC527</f>
        <v>1.6671052297695828E-3</v>
      </c>
      <c r="AD583" s="438">
        <f>StockValueR!AD527</f>
        <v>1.5978828503705775E-3</v>
      </c>
      <c r="AE583" s="438">
        <f>StockValueR!AE527</f>
        <v>1.5287133960998113E-3</v>
      </c>
      <c r="AF583" s="438">
        <f>StockValueR!AF527</f>
        <v>1.4595992188558297E-3</v>
      </c>
      <c r="AG583" s="438">
        <f>StockValueR!AG527</f>
        <v>1.3905428935898402E-3</v>
      </c>
      <c r="AH583" s="438">
        <f>StockValueR!AH527</f>
        <v>1.321547252055864E-3</v>
      </c>
      <c r="AI583" s="438">
        <f>StockValueR!AI527</f>
        <v>1.2526154238123811E-3</v>
      </c>
      <c r="AJ583" s="438">
        <f>StockValueR!AJ527</f>
        <v>1.1837508865541256E-3</v>
      </c>
      <c r="AK583" s="438">
        <f>StockValueR!AK527</f>
        <v>1.1149575286178391E-3</v>
      </c>
      <c r="AL583" s="438">
        <f>StockValueR!AL527</f>
        <v>1.0462397276235038E-3</v>
      </c>
      <c r="AM583" s="438">
        <f>StockValueR!AM527</f>
        <v>2.6863072801778733E-3</v>
      </c>
      <c r="AN583" s="438">
        <f>StockValueR!AN527</f>
        <v>2.6863072801778733E-3</v>
      </c>
      <c r="AO583" s="438">
        <f>StockValueR!AO527</f>
        <v>2.6863072801778733E-3</v>
      </c>
      <c r="AP583" s="438">
        <f>StockValueR!AP527</f>
        <v>2.6863072801778733E-3</v>
      </c>
      <c r="AQ583" s="438">
        <f>StockValueR!AQ527</f>
        <v>2.6863072801778733E-3</v>
      </c>
      <c r="AR583" s="438">
        <f>StockValueR!AR527</f>
        <v>2.6863072801778733E-3</v>
      </c>
      <c r="AS583" s="438">
        <f>StockValueR!AS527</f>
        <v>2.6863072801778733E-3</v>
      </c>
      <c r="AT583" s="438">
        <f>StockValueR!AT527</f>
        <v>2.6863072801778733E-3</v>
      </c>
      <c r="AU583" s="438">
        <f>StockValueR!AU527</f>
        <v>2.6863072801778733E-3</v>
      </c>
      <c r="AV583" s="438">
        <f>StockValueR!AV527</f>
        <v>2.6863072801778733E-3</v>
      </c>
      <c r="AW583" s="438">
        <f>StockValueR!AW527</f>
        <v>2.6863072801778733E-3</v>
      </c>
      <c r="AX583" s="438">
        <f>StockValueR!AX527</f>
        <v>2.6863072801778733E-3</v>
      </c>
      <c r="AY583" s="438">
        <f>StockValueR!AY527</f>
        <v>2.6863072801778733E-3</v>
      </c>
      <c r="AZ583" s="438">
        <f>StockValueR!AZ527</f>
        <v>2.6863072801778733E-3</v>
      </c>
    </row>
    <row r="584" spans="1:52" x14ac:dyDescent="0.25">
      <c r="A584" s="422"/>
      <c r="B584" s="281"/>
      <c r="C584" s="281"/>
      <c r="D584" s="281"/>
      <c r="E584" s="180" t="str">
        <f>StockValueR!E528</f>
        <v>44 MPH</v>
      </c>
      <c r="F584" s="180"/>
      <c r="G584" s="180"/>
      <c r="I584" s="438">
        <f>StockValueR!I528</f>
        <v>0</v>
      </c>
      <c r="J584" s="438">
        <f>StockValueR!J528</f>
        <v>0</v>
      </c>
      <c r="K584" s="438">
        <f>StockValueR!K528</f>
        <v>3.0862267295916944E-3</v>
      </c>
      <c r="L584" s="438">
        <f>StockValueR!L528</f>
        <v>2.9797874094236541E-3</v>
      </c>
      <c r="M584" s="438">
        <f>StockValueR!M528</f>
        <v>2.8770190213907041E-3</v>
      </c>
      <c r="N584" s="438">
        <f>StockValueR!N528</f>
        <v>2.7777949605622691E-3</v>
      </c>
      <c r="O584" s="438">
        <f>StockValueR!O528</f>
        <v>2.6819929884214946E-3</v>
      </c>
      <c r="P584" s="438">
        <f>StockValueR!P528</f>
        <v>2.5894950822742033E-3</v>
      </c>
      <c r="Q584" s="438">
        <f>StockValueR!Q528</f>
        <v>2.500187289851507E-3</v>
      </c>
      <c r="R584" s="438">
        <f>StockValueR!R528</f>
        <v>2.4139595889269621E-3</v>
      </c>
      <c r="S584" s="438">
        <f>StockValueR!S528</f>
        <v>2.3307057517753076E-3</v>
      </c>
      <c r="T584" s="438">
        <f>StockValueR!T528</f>
        <v>2.2503232143058307E-3</v>
      </c>
      <c r="U584" s="438">
        <f>StockValueR!U528</f>
        <v>2.1727129497091133E-3</v>
      </c>
      <c r="V584" s="438">
        <f>StockValueR!V528</f>
        <v>2.0977793464615219E-3</v>
      </c>
      <c r="W584" s="438">
        <f>StockValueR!W528</f>
        <v>2.0254300905371329E-3</v>
      </c>
      <c r="X584" s="438">
        <f>StockValueR!X528</f>
        <v>1.9555760516819943E-3</v>
      </c>
      <c r="Y584" s="438">
        <f>StockValueR!Y528</f>
        <v>1.8881311736106182E-3</v>
      </c>
      <c r="Z584" s="438">
        <f>StockValueR!Z528</f>
        <v>1.820728701542383E-3</v>
      </c>
      <c r="AA584" s="438">
        <f>StockValueR!AA528</f>
        <v>1.7533701683188196E-3</v>
      </c>
      <c r="AB584" s="438">
        <f>StockValueR!AB528</f>
        <v>1.6860572236315698E-3</v>
      </c>
      <c r="AC584" s="438">
        <f>StockValueR!AC528</f>
        <v>1.6187916480524078E-3</v>
      </c>
      <c r="AD584" s="438">
        <f>StockValueR!AD528</f>
        <v>1.5515753694225864E-3</v>
      </c>
      <c r="AE584" s="438">
        <f>StockValueR!AE528</f>
        <v>1.4844104821230995E-3</v>
      </c>
      <c r="AF584" s="438">
        <f>StockValueR!AF528</f>
        <v>1.4172992698932424E-3</v>
      </c>
      <c r="AG584" s="438">
        <f>StockValueR!AG528</f>
        <v>1.3502442330607894E-3</v>
      </c>
      <c r="AH584" s="438">
        <f>StockValueR!AH528</f>
        <v>1.2832481213140489E-3</v>
      </c>
      <c r="AI584" s="438">
        <f>StockValueR!AI528</f>
        <v>1.2163139735152588E-3</v>
      </c>
      <c r="AJ584" s="438">
        <f>StockValueR!AJ528</f>
        <v>1.1494451665737403E-3</v>
      </c>
      <c r="AK584" s="438">
        <f>StockValueR!AK528</f>
        <v>1.0826454761402025E-3</v>
      </c>
      <c r="AL584" s="438">
        <f>StockValueR!AL528</f>
        <v>1.0159191529689096E-3</v>
      </c>
      <c r="AM584" s="438">
        <f>StockValueR!AM528</f>
        <v>2.6084566898367622E-3</v>
      </c>
      <c r="AN584" s="438">
        <f>StockValueR!AN528</f>
        <v>2.6084566898367622E-3</v>
      </c>
      <c r="AO584" s="438">
        <f>StockValueR!AO528</f>
        <v>2.6084566898367622E-3</v>
      </c>
      <c r="AP584" s="438">
        <f>StockValueR!AP528</f>
        <v>2.6084566898367622E-3</v>
      </c>
      <c r="AQ584" s="438">
        <f>StockValueR!AQ528</f>
        <v>2.6084566898367622E-3</v>
      </c>
      <c r="AR584" s="438">
        <f>StockValueR!AR528</f>
        <v>2.6084566898367622E-3</v>
      </c>
      <c r="AS584" s="438">
        <f>StockValueR!AS528</f>
        <v>2.6084566898367622E-3</v>
      </c>
      <c r="AT584" s="438">
        <f>StockValueR!AT528</f>
        <v>2.6084566898367622E-3</v>
      </c>
      <c r="AU584" s="438">
        <f>StockValueR!AU528</f>
        <v>2.6084566898367622E-3</v>
      </c>
      <c r="AV584" s="438">
        <f>StockValueR!AV528</f>
        <v>2.6084566898367622E-3</v>
      </c>
      <c r="AW584" s="438">
        <f>StockValueR!AW528</f>
        <v>2.6084566898367622E-3</v>
      </c>
      <c r="AX584" s="438">
        <f>StockValueR!AX528</f>
        <v>2.6084566898367622E-3</v>
      </c>
      <c r="AY584" s="438">
        <f>StockValueR!AY528</f>
        <v>2.6084566898367622E-3</v>
      </c>
      <c r="AZ584" s="438">
        <f>StockValueR!AZ528</f>
        <v>2.6084566898367622E-3</v>
      </c>
    </row>
    <row r="585" spans="1:52" x14ac:dyDescent="0.25">
      <c r="A585" s="422"/>
      <c r="B585" s="281"/>
      <c r="C585" s="281"/>
      <c r="D585" s="281"/>
      <c r="E585" s="180" t="str">
        <f>StockValueR!E529</f>
        <v>45 MPH</v>
      </c>
      <c r="F585" s="180"/>
      <c r="G585" s="180"/>
      <c r="I585" s="438">
        <f>StockValueR!I529</f>
        <v>0</v>
      </c>
      <c r="J585" s="438">
        <f>StockValueR!J529</f>
        <v>0</v>
      </c>
      <c r="K585" s="438">
        <f>StockValueR!K529</f>
        <v>3.3556955177836598E-3</v>
      </c>
      <c r="L585" s="438">
        <f>StockValueR!L529</f>
        <v>3.239962624221725E-3</v>
      </c>
      <c r="M585" s="438">
        <f>StockValueR!M529</f>
        <v>3.1282211841695724E-3</v>
      </c>
      <c r="N585" s="438">
        <f>StockValueR!N529</f>
        <v>3.0203335383962747E-3</v>
      </c>
      <c r="O585" s="438">
        <f>StockValueR!O529</f>
        <v>2.916166775330826E-3</v>
      </c>
      <c r="P585" s="438">
        <f>StockValueR!P529</f>
        <v>2.8155925673224906E-3</v>
      </c>
      <c r="Q585" s="438">
        <f>StockValueR!Q529</f>
        <v>2.7184870125482818E-3</v>
      </c>
      <c r="R585" s="438">
        <f>StockValueR!R529</f>
        <v>2.6247304823728179E-3</v>
      </c>
      <c r="S585" s="438">
        <f>StockValueR!S529</f>
        <v>2.5342074739725059E-3</v>
      </c>
      <c r="T585" s="438">
        <f>StockValueR!T529</f>
        <v>2.4468064680424951E-3</v>
      </c>
      <c r="U585" s="438">
        <f>StockValueR!U529</f>
        <v>2.3624197914111048E-3</v>
      </c>
      <c r="V585" s="438">
        <f>StockValueR!V529</f>
        <v>2.2809434843924724E-3</v>
      </c>
      <c r="W585" s="438">
        <f>StockValueR!W529</f>
        <v>2.2022771727140118E-3</v>
      </c>
      <c r="X585" s="438">
        <f>StockValueR!X529</f>
        <v>2.1263239438608981E-3</v>
      </c>
      <c r="Y585" s="438">
        <f>StockValueR!Y529</f>
        <v>2.0529902276852485E-3</v>
      </c>
      <c r="Z585" s="438">
        <f>StockValueR!Z529</f>
        <v>1.9797026201228449E-3</v>
      </c>
      <c r="AA585" s="438">
        <f>StockValueR!AA529</f>
        <v>1.9064627878527455E-3</v>
      </c>
      <c r="AB585" s="438">
        <f>StockValueR!AB529</f>
        <v>1.8332725246066918E-3</v>
      </c>
      <c r="AC585" s="438">
        <f>StockValueR!AC529</f>
        <v>1.760133766424141E-3</v>
      </c>
      <c r="AD585" s="438">
        <f>StockValueR!AD529</f>
        <v>1.6870486094726197E-3</v>
      </c>
      <c r="AE585" s="438">
        <f>StockValueR!AE529</f>
        <v>1.6140193310005379E-3</v>
      </c>
      <c r="AF585" s="438">
        <f>StockValueR!AF529</f>
        <v>1.5410484141481157E-3</v>
      </c>
      <c r="AG585" s="438">
        <f>StockValueR!AG529</f>
        <v>1.4681385775551152E-3</v>
      </c>
      <c r="AH585" s="438">
        <f>StockValueR!AH529</f>
        <v>1.3952928109943372E-3</v>
      </c>
      <c r="AI585" s="438">
        <f>StockValueR!AI529</f>
        <v>1.3225144186612553E-3</v>
      </c>
      <c r="AJ585" s="438">
        <f>StockValueR!AJ529</f>
        <v>1.249807072314449E-3</v>
      </c>
      <c r="AK585" s="438">
        <f>StockValueR!AK529</f>
        <v>1.1771748772693312E-3</v>
      </c>
      <c r="AL585" s="438">
        <f>StockValueR!AL529</f>
        <v>1.104622455427753E-3</v>
      </c>
      <c r="AM585" s="438">
        <f>StockValueR!AM529</f>
        <v>2.8290148071351E-3</v>
      </c>
      <c r="AN585" s="438">
        <f>StockValueR!AN529</f>
        <v>2.8290148071351E-3</v>
      </c>
      <c r="AO585" s="438">
        <f>StockValueR!AO529</f>
        <v>2.8290148071351E-3</v>
      </c>
      <c r="AP585" s="438">
        <f>StockValueR!AP529</f>
        <v>2.8290148071351E-3</v>
      </c>
      <c r="AQ585" s="438">
        <f>StockValueR!AQ529</f>
        <v>2.8290148071351E-3</v>
      </c>
      <c r="AR585" s="438">
        <f>StockValueR!AR529</f>
        <v>2.8290148071351E-3</v>
      </c>
      <c r="AS585" s="438">
        <f>StockValueR!AS529</f>
        <v>2.8290148071351E-3</v>
      </c>
      <c r="AT585" s="438">
        <f>StockValueR!AT529</f>
        <v>2.8290148071351E-3</v>
      </c>
      <c r="AU585" s="438">
        <f>StockValueR!AU529</f>
        <v>2.8290148071351E-3</v>
      </c>
      <c r="AV585" s="438">
        <f>StockValueR!AV529</f>
        <v>2.8290148071351E-3</v>
      </c>
      <c r="AW585" s="438">
        <f>StockValueR!AW529</f>
        <v>2.8290148071351E-3</v>
      </c>
      <c r="AX585" s="438">
        <f>StockValueR!AX529</f>
        <v>2.8290148071351E-3</v>
      </c>
      <c r="AY585" s="438">
        <f>StockValueR!AY529</f>
        <v>2.8290148071351E-3</v>
      </c>
      <c r="AZ585" s="438">
        <f>StockValueR!AZ529</f>
        <v>2.8290148071351E-3</v>
      </c>
    </row>
    <row r="586" spans="1:52" x14ac:dyDescent="0.25">
      <c r="A586" s="422"/>
      <c r="B586" s="281"/>
      <c r="C586" s="281"/>
      <c r="D586" s="281"/>
      <c r="E586" s="180" t="str">
        <f>StockValueR!E530</f>
        <v>46 MPH</v>
      </c>
      <c r="F586" s="180"/>
      <c r="G586" s="180"/>
      <c r="I586" s="438">
        <f>StockValueR!I530</f>
        <v>0</v>
      </c>
      <c r="J586" s="438">
        <f>StockValueR!J530</f>
        <v>0</v>
      </c>
      <c r="K586" s="438">
        <f>StockValueR!K530</f>
        <v>3.2584457061213172E-3</v>
      </c>
      <c r="L586" s="438">
        <f>StockValueR!L530</f>
        <v>3.1460668123613278E-3</v>
      </c>
      <c r="M586" s="438">
        <f>StockValueR!M530</f>
        <v>3.0375636977002488E-3</v>
      </c>
      <c r="N586" s="438">
        <f>StockValueR!N530</f>
        <v>2.9328026923436824E-3</v>
      </c>
      <c r="O586" s="438">
        <f>StockValueR!O530</f>
        <v>2.8316547365674844E-3</v>
      </c>
      <c r="P586" s="438">
        <f>StockValueR!P530</f>
        <v>2.7339952217233726E-3</v>
      </c>
      <c r="Q586" s="438">
        <f>StockValueR!Q530</f>
        <v>2.6397038367280109E-3</v>
      </c>
      <c r="R586" s="438">
        <f>StockValueR!R530</f>
        <v>2.5486644198464553E-3</v>
      </c>
      <c r="S586" s="438">
        <f>StockValueR!S530</f>
        <v>2.460764815587367E-3</v>
      </c>
      <c r="T586" s="438">
        <f>StockValueR!T530</f>
        <v>2.3758967365336914E-3</v>
      </c>
      <c r="U586" s="438">
        <f>StockValueR!U530</f>
        <v>2.2939556299385942E-3</v>
      </c>
      <c r="V586" s="438">
        <f>StockValueR!V530</f>
        <v>2.2148405489222952E-3</v>
      </c>
      <c r="W586" s="438">
        <f>StockValueR!W530</f>
        <v>2.1384540281111403E-3</v>
      </c>
      <c r="X586" s="438">
        <f>StockValueR!X530</f>
        <v>2.0647019635656842E-3</v>
      </c>
      <c r="Y586" s="438">
        <f>StockValueR!Y530</f>
        <v>1.9934934968498818E-3</v>
      </c>
      <c r="Z586" s="438">
        <f>StockValueR!Z530</f>
        <v>1.9223298024955916E-3</v>
      </c>
      <c r="AA586" s="438">
        <f>StockValueR!AA530</f>
        <v>1.8512124988806407E-3</v>
      </c>
      <c r="AB586" s="438">
        <f>StockValueR!AB530</f>
        <v>1.7801433277534859E-3</v>
      </c>
      <c r="AC586" s="438">
        <f>StockValueR!AC530</f>
        <v>1.7091241690461488E-3</v>
      </c>
      <c r="AD586" s="438">
        <f>StockValueR!AD530</f>
        <v>1.6381570581781239E-3</v>
      </c>
      <c r="AE586" s="438">
        <f>StockValueR!AE530</f>
        <v>1.5672442064019712E-3</v>
      </c>
      <c r="AF586" s="438">
        <f>StockValueR!AF530</f>
        <v>1.4963880248952078E-3</v>
      </c>
      <c r="AG586" s="438">
        <f>StockValueR!AG530</f>
        <v>1.4255911535099937E-3</v>
      </c>
      <c r="AH586" s="438">
        <f>StockValueR!AH530</f>
        <v>1.3548564953739495E-3</v>
      </c>
      <c r="AI586" s="438">
        <f>StockValueR!AI530</f>
        <v>1.2841872589252356E-3</v>
      </c>
      <c r="AJ586" s="438">
        <f>StockValueR!AJ530</f>
        <v>1.2135870095129468E-3</v>
      </c>
      <c r="AK586" s="438">
        <f>StockValueR!AK530</f>
        <v>1.1430597334783073E-3</v>
      </c>
      <c r="AL586" s="438">
        <f>StockValueR!AL530</f>
        <v>1.072609918778035E-3</v>
      </c>
      <c r="AM586" s="438">
        <f>StockValueR!AM530</f>
        <v>2.7470284780042684E-3</v>
      </c>
      <c r="AN586" s="438">
        <f>StockValueR!AN530</f>
        <v>2.7470284780042684E-3</v>
      </c>
      <c r="AO586" s="438">
        <f>StockValueR!AO530</f>
        <v>2.7470284780042684E-3</v>
      </c>
      <c r="AP586" s="438">
        <f>StockValueR!AP530</f>
        <v>2.7470284780042684E-3</v>
      </c>
      <c r="AQ586" s="438">
        <f>StockValueR!AQ530</f>
        <v>2.7470284780042684E-3</v>
      </c>
      <c r="AR586" s="438">
        <f>StockValueR!AR530</f>
        <v>2.7470284780042684E-3</v>
      </c>
      <c r="AS586" s="438">
        <f>StockValueR!AS530</f>
        <v>2.7470284780042684E-3</v>
      </c>
      <c r="AT586" s="438">
        <f>StockValueR!AT530</f>
        <v>2.7470284780042684E-3</v>
      </c>
      <c r="AU586" s="438">
        <f>StockValueR!AU530</f>
        <v>2.7470284780042684E-3</v>
      </c>
      <c r="AV586" s="438">
        <f>StockValueR!AV530</f>
        <v>2.7470284780042684E-3</v>
      </c>
      <c r="AW586" s="438">
        <f>StockValueR!AW530</f>
        <v>2.7470284780042684E-3</v>
      </c>
      <c r="AX586" s="438">
        <f>StockValueR!AX530</f>
        <v>2.7470284780042684E-3</v>
      </c>
      <c r="AY586" s="438">
        <f>StockValueR!AY530</f>
        <v>2.7470284780042684E-3</v>
      </c>
      <c r="AZ586" s="438">
        <f>StockValueR!AZ530</f>
        <v>2.7470284780042684E-3</v>
      </c>
    </row>
    <row r="587" spans="1:52" x14ac:dyDescent="0.25">
      <c r="A587" s="422"/>
      <c r="B587" s="281"/>
      <c r="C587" s="281"/>
      <c r="D587" s="281"/>
      <c r="E587" s="180" t="str">
        <f>StockValueR!E531</f>
        <v>47 MPH</v>
      </c>
      <c r="F587" s="180"/>
      <c r="G587" s="180"/>
      <c r="I587" s="438">
        <f>StockValueR!I531</f>
        <v>0</v>
      </c>
      <c r="J587" s="438">
        <f>StockValueR!J531</f>
        <v>0</v>
      </c>
      <c r="K587" s="438">
        <f>StockValueR!K531</f>
        <v>3.1640142448779085E-3</v>
      </c>
      <c r="L587" s="438">
        <f>StockValueR!L531</f>
        <v>3.0548921502509345E-3</v>
      </c>
      <c r="M587" s="438">
        <f>StockValueR!M531</f>
        <v>2.9495335126169418E-3</v>
      </c>
      <c r="N587" s="438">
        <f>StockValueR!N531</f>
        <v>2.847808536002105E-3</v>
      </c>
      <c r="O587" s="438">
        <f>StockValueR!O531</f>
        <v>2.7495919009006037E-3</v>
      </c>
      <c r="P587" s="438">
        <f>StockValueR!P531</f>
        <v>2.6547626098879732E-3</v>
      </c>
      <c r="Q587" s="438">
        <f>StockValueR!Q531</f>
        <v>2.5632038385590135E-3</v>
      </c>
      <c r="R587" s="438">
        <f>StockValueR!R531</f>
        <v>2.4748027916066308E-3</v>
      </c>
      <c r="S587" s="438">
        <f>StockValueR!S531</f>
        <v>2.3894505638643003E-3</v>
      </c>
      <c r="T587" s="438">
        <f>StockValueR!T531</f>
        <v>2.3070420061409645E-3</v>
      </c>
      <c r="U587" s="438">
        <f>StockValueR!U531</f>
        <v>2.2274755956830901E-3</v>
      </c>
      <c r="V587" s="438">
        <f>StockValueR!V531</f>
        <v>2.1506533111042845E-3</v>
      </c>
      <c r="W587" s="438">
        <f>StockValueR!W531</f>
        <v>2.076480511628411E-3</v>
      </c>
      <c r="X587" s="438">
        <f>StockValueR!X531</f>
        <v>2.0048658204974211E-3</v>
      </c>
      <c r="Y587" s="438">
        <f>StockValueR!Y531</f>
        <v>1.9357210124002796E-3</v>
      </c>
      <c r="Z587" s="438">
        <f>StockValueR!Z531</f>
        <v>1.8666196791381907E-3</v>
      </c>
      <c r="AA587" s="438">
        <f>StockValueR!AA531</f>
        <v>1.7975633921875453E-3</v>
      </c>
      <c r="AB587" s="438">
        <f>StockValueR!AB531</f>
        <v>1.7285538428200189E-3</v>
      </c>
      <c r="AC587" s="438">
        <f>StockValueR!AC531</f>
        <v>1.6595928564862195E-3</v>
      </c>
      <c r="AD587" s="438">
        <f>StockValueR!AD531</f>
        <v>1.5906824096181198E-3</v>
      </c>
      <c r="AE587" s="438">
        <f>StockValueR!AE531</f>
        <v>1.5218246493850238E-3</v>
      </c>
      <c r="AF587" s="438">
        <f>StockValueR!AF531</f>
        <v>1.4530219170872628E-3</v>
      </c>
      <c r="AG587" s="438">
        <f>StockValueR!AG531</f>
        <v>1.3842767760727001E-3</v>
      </c>
      <c r="AH587" s="438">
        <f>StockValueR!AH531</f>
        <v>1.3155920453347988E-3</v>
      </c>
      <c r="AI587" s="438">
        <f>StockValueR!AI531</f>
        <v>1.2469708403295033E-3</v>
      </c>
      <c r="AJ587" s="438">
        <f>StockValueR!AJ531</f>
        <v>1.1784166230802261E-3</v>
      </c>
      <c r="AK587" s="438">
        <f>StockValueR!AK531</f>
        <v>1.1099332644019374E-3</v>
      </c>
      <c r="AL587" s="438">
        <f>StockValueR!AL531</f>
        <v>1.0415251221880216E-3</v>
      </c>
      <c r="AM587" s="438">
        <f>StockValueR!AM531</f>
        <v>2.6674181555834038E-3</v>
      </c>
      <c r="AN587" s="438">
        <f>StockValueR!AN531</f>
        <v>2.6674181555834038E-3</v>
      </c>
      <c r="AO587" s="438">
        <f>StockValueR!AO531</f>
        <v>2.6674181555834038E-3</v>
      </c>
      <c r="AP587" s="438">
        <f>StockValueR!AP531</f>
        <v>2.6674181555834038E-3</v>
      </c>
      <c r="AQ587" s="438">
        <f>StockValueR!AQ531</f>
        <v>2.6674181555834038E-3</v>
      </c>
      <c r="AR587" s="438">
        <f>StockValueR!AR531</f>
        <v>2.6674181555834038E-3</v>
      </c>
      <c r="AS587" s="438">
        <f>StockValueR!AS531</f>
        <v>2.6674181555834038E-3</v>
      </c>
      <c r="AT587" s="438">
        <f>StockValueR!AT531</f>
        <v>2.6674181555834038E-3</v>
      </c>
      <c r="AU587" s="438">
        <f>StockValueR!AU531</f>
        <v>2.6674181555834038E-3</v>
      </c>
      <c r="AV587" s="438">
        <f>StockValueR!AV531</f>
        <v>2.6674181555834038E-3</v>
      </c>
      <c r="AW587" s="438">
        <f>StockValueR!AW531</f>
        <v>2.6674181555834038E-3</v>
      </c>
      <c r="AX587" s="438">
        <f>StockValueR!AX531</f>
        <v>2.6674181555834038E-3</v>
      </c>
      <c r="AY587" s="438">
        <f>StockValueR!AY531</f>
        <v>2.6674181555834038E-3</v>
      </c>
      <c r="AZ587" s="438">
        <f>StockValueR!AZ531</f>
        <v>2.6674181555834038E-3</v>
      </c>
    </row>
    <row r="588" spans="1:52" x14ac:dyDescent="0.25">
      <c r="A588" s="422"/>
      <c r="B588" s="281"/>
      <c r="C588" s="281"/>
      <c r="D588" s="281"/>
      <c r="E588" s="180" t="str">
        <f>StockValueR!E532</f>
        <v>48 MPH</v>
      </c>
      <c r="F588" s="180"/>
      <c r="G588" s="180"/>
      <c r="I588" s="438">
        <f>StockValueR!I532</f>
        <v>0</v>
      </c>
      <c r="J588" s="438">
        <f>StockValueR!J532</f>
        <v>0</v>
      </c>
      <c r="K588" s="438">
        <f>StockValueR!K532</f>
        <v>3.0723194567838525E-3</v>
      </c>
      <c r="L588" s="438">
        <f>StockValueR!L532</f>
        <v>2.9663597775472007E-3</v>
      </c>
      <c r="M588" s="438">
        <f>StockValueR!M532</f>
        <v>2.8640544883509929E-3</v>
      </c>
      <c r="N588" s="438">
        <f>StockValueR!N532</f>
        <v>2.7652775547766292E-3</v>
      </c>
      <c r="O588" s="438">
        <f>StockValueR!O532</f>
        <v>2.6699072891431296E-3</v>
      </c>
      <c r="P588" s="438">
        <f>StockValueR!P532</f>
        <v>2.5778262005946915E-3</v>
      </c>
      <c r="Q588" s="438">
        <f>StockValueR!Q532</f>
        <v>2.4889208503584945E-3</v>
      </c>
      <c r="R588" s="438">
        <f>StockValueR!R532</f>
        <v>2.4030817119944548E-3</v>
      </c>
      <c r="S588" s="438">
        <f>StockValueR!S532</f>
        <v>2.3202030364647469E-3</v>
      </c>
      <c r="T588" s="438">
        <f>StockValueR!T532</f>
        <v>2.240182721856881E-3</v>
      </c>
      <c r="U588" s="438">
        <f>StockValueR!U532</f>
        <v>2.1629221875998331E-3</v>
      </c>
      <c r="V588" s="438">
        <f>StockValueR!V532</f>
        <v>2.0883262530182684E-3</v>
      </c>
      <c r="W588" s="438">
        <f>StockValueR!W532</f>
        <v>2.0163030200752554E-3</v>
      </c>
      <c r="X588" s="438">
        <f>StockValueR!X532</f>
        <v>1.9467637601589978E-3</v>
      </c>
      <c r="Y588" s="438">
        <f>StockValueR!Y532</f>
        <v>1.8796228047741302E-3</v>
      </c>
      <c r="Z588" s="438">
        <f>StockValueR!Z532</f>
        <v>1.8125240643008511E-3</v>
      </c>
      <c r="AA588" s="438">
        <f>StockValueR!AA532</f>
        <v>1.7454690646733436E-3</v>
      </c>
      <c r="AB588" s="438">
        <f>StockValueR!AB532</f>
        <v>1.6784594481493451E-3</v>
      </c>
      <c r="AC588" s="438">
        <f>StockValueR!AC532</f>
        <v>1.6114969872769501E-3</v>
      </c>
      <c r="AD588" s="438">
        <f>StockValueR!AD532</f>
        <v>1.5445836012100988E-3</v>
      </c>
      <c r="AE588" s="438">
        <f>StockValueR!AE532</f>
        <v>1.4777213748920054E-3</v>
      </c>
      <c r="AF588" s="438">
        <f>StockValueR!AF532</f>
        <v>1.4109125817708926E-3</v>
      </c>
      <c r="AG588" s="438">
        <f>StockValueR!AG532</f>
        <v>1.3441597109074617E-3</v>
      </c>
      <c r="AH588" s="438">
        <f>StockValueR!AH532</f>
        <v>1.2774654995992706E-3</v>
      </c>
      <c r="AI588" s="438">
        <f>StockValueR!AI532</f>
        <v>1.2108329730147205E-3</v>
      </c>
      <c r="AJ588" s="438">
        <f>StockValueR!AJ532</f>
        <v>1.1442654928459739E-3</v>
      </c>
      <c r="AK588" s="438">
        <f>StockValueR!AK532</f>
        <v>1.0777668177297587E-3</v>
      </c>
      <c r="AL588" s="438">
        <f>StockValueR!AL532</f>
        <v>1.0113411792654285E-3</v>
      </c>
      <c r="AM588" s="438">
        <f>StockValueR!AM532</f>
        <v>2.5901149819550257E-3</v>
      </c>
      <c r="AN588" s="438">
        <f>StockValueR!AN532</f>
        <v>2.5901149819550257E-3</v>
      </c>
      <c r="AO588" s="438">
        <f>StockValueR!AO532</f>
        <v>2.5901149819550257E-3</v>
      </c>
      <c r="AP588" s="438">
        <f>StockValueR!AP532</f>
        <v>2.5901149819550257E-3</v>
      </c>
      <c r="AQ588" s="438">
        <f>StockValueR!AQ532</f>
        <v>2.5901149819550257E-3</v>
      </c>
      <c r="AR588" s="438">
        <f>StockValueR!AR532</f>
        <v>2.5901149819550257E-3</v>
      </c>
      <c r="AS588" s="438">
        <f>StockValueR!AS532</f>
        <v>2.5901149819550257E-3</v>
      </c>
      <c r="AT588" s="438">
        <f>StockValueR!AT532</f>
        <v>2.5901149819550257E-3</v>
      </c>
      <c r="AU588" s="438">
        <f>StockValueR!AU532</f>
        <v>2.5901149819550257E-3</v>
      </c>
      <c r="AV588" s="438">
        <f>StockValueR!AV532</f>
        <v>2.5901149819550257E-3</v>
      </c>
      <c r="AW588" s="438">
        <f>StockValueR!AW532</f>
        <v>2.5901149819550257E-3</v>
      </c>
      <c r="AX588" s="438">
        <f>StockValueR!AX532</f>
        <v>2.5901149819550257E-3</v>
      </c>
      <c r="AY588" s="438">
        <f>StockValueR!AY532</f>
        <v>2.5901149819550257E-3</v>
      </c>
      <c r="AZ588" s="438">
        <f>StockValueR!AZ532</f>
        <v>2.5901149819550257E-3</v>
      </c>
    </row>
    <row r="589" spans="1:52" x14ac:dyDescent="0.25">
      <c r="A589" s="422"/>
      <c r="B589" s="281"/>
      <c r="C589" s="281"/>
      <c r="D589" s="281"/>
      <c r="E589" s="180" t="str">
        <f>StockValueR!E533</f>
        <v>49 MPH</v>
      </c>
      <c r="F589" s="180"/>
      <c r="G589" s="180"/>
      <c r="I589" s="438">
        <f>StockValueR!I533</f>
        <v>0</v>
      </c>
      <c r="J589" s="438">
        <f>StockValueR!J533</f>
        <v>0</v>
      </c>
      <c r="K589" s="438">
        <f>StockValueR!K533</f>
        <v>2.9832820316195701E-3</v>
      </c>
      <c r="L589" s="438">
        <f>StockValueR!L533</f>
        <v>2.8803931193207874E-3</v>
      </c>
      <c r="M589" s="438">
        <f>StockValueR!M533</f>
        <v>2.7810526909272559E-3</v>
      </c>
      <c r="N589" s="438">
        <f>StockValueR!N533</f>
        <v>2.6851383645637617E-3</v>
      </c>
      <c r="O589" s="438">
        <f>StockValueR!O533</f>
        <v>2.5925319791219822E-3</v>
      </c>
      <c r="P589" s="438">
        <f>StockValueR!P533</f>
        <v>2.5031194486925816E-3</v>
      </c>
      <c r="Q589" s="438">
        <f>StockValueR!Q533</f>
        <v>2.4167906220177223E-3</v>
      </c>
      <c r="R589" s="438">
        <f>StockValueR!R533</f>
        <v>2.3334391467908534E-3</v>
      </c>
      <c r="S589" s="438">
        <f>StockValueR!S533</f>
        <v>2.2529623386365895E-3</v>
      </c>
      <c r="T589" s="438">
        <f>StockValueR!T533</f>
        <v>2.1752610546092802E-3</v>
      </c>
      <c r="U589" s="438">
        <f>StockValueR!U533</f>
        <v>2.1002395710544223E-3</v>
      </c>
      <c r="V589" s="438">
        <f>StockValueR!V533</f>
        <v>2.0278054656824472E-3</v>
      </c>
      <c r="W589" s="438">
        <f>StockValueR!W533</f>
        <v>1.957869503709611E-3</v>
      </c>
      <c r="X589" s="438">
        <f>StockValueR!X533</f>
        <v>1.8903455279257054E-3</v>
      </c>
      <c r="Y589" s="438">
        <f>StockValueR!Y533</f>
        <v>1.8251503525531796E-3</v>
      </c>
      <c r="Z589" s="438">
        <f>StockValueR!Z533</f>
        <v>1.7599961686820193E-3</v>
      </c>
      <c r="AA589" s="438">
        <f>StockValueR!AA533</f>
        <v>1.6948844580240369E-3</v>
      </c>
      <c r="AB589" s="438">
        <f>StockValueR!AB533</f>
        <v>1.6298168152434811E-3</v>
      </c>
      <c r="AC589" s="438">
        <f>StockValueR!AC533</f>
        <v>1.5647949615190757E-3</v>
      </c>
      <c r="AD589" s="438">
        <f>StockValueR!AD533</f>
        <v>1.4998207603866755E-3</v>
      </c>
      <c r="AE589" s="438">
        <f>StockValueR!AE533</f>
        <v>1.4348962363667495E-3</v>
      </c>
      <c r="AF589" s="438">
        <f>StockValueR!AF533</f>
        <v>1.3700235970218015E-3</v>
      </c>
      <c r="AG589" s="438">
        <f>StockValueR!AG533</f>
        <v>1.3052052592782519E-3</v>
      </c>
      <c r="AH589" s="438">
        <f>StockValueR!AH533</f>
        <v>1.2404438811053429E-3</v>
      </c>
      <c r="AI589" s="438">
        <f>StockValueR!AI533</f>
        <v>1.175742400000513E-3</v>
      </c>
      <c r="AJ589" s="438">
        <f>StockValueR!AJ533</f>
        <v>1.1111040802323272E-3</v>
      </c>
      <c r="AK589" s="438">
        <f>StockValueR!AK533</f>
        <v>1.0465325715102545E-3</v>
      </c>
      <c r="AL589" s="438">
        <f>StockValueR!AL533</f>
        <v>9.8203198279968535E-4</v>
      </c>
      <c r="AM589" s="438">
        <f>StockValueR!AM533</f>
        <v>2.5150520947401262E-3</v>
      </c>
      <c r="AN589" s="438">
        <f>StockValueR!AN533</f>
        <v>2.5150520947401262E-3</v>
      </c>
      <c r="AO589" s="438">
        <f>StockValueR!AO533</f>
        <v>2.5150520947401262E-3</v>
      </c>
      <c r="AP589" s="438">
        <f>StockValueR!AP533</f>
        <v>2.5150520947401262E-3</v>
      </c>
      <c r="AQ589" s="438">
        <f>StockValueR!AQ533</f>
        <v>2.5150520947401262E-3</v>
      </c>
      <c r="AR589" s="438">
        <f>StockValueR!AR533</f>
        <v>2.5150520947401262E-3</v>
      </c>
      <c r="AS589" s="438">
        <f>StockValueR!AS533</f>
        <v>2.5150520947401262E-3</v>
      </c>
      <c r="AT589" s="438">
        <f>StockValueR!AT533</f>
        <v>2.5150520947401262E-3</v>
      </c>
      <c r="AU589" s="438">
        <f>StockValueR!AU533</f>
        <v>2.5150520947401262E-3</v>
      </c>
      <c r="AV589" s="438">
        <f>StockValueR!AV533</f>
        <v>2.5150520947401262E-3</v>
      </c>
      <c r="AW589" s="438">
        <f>StockValueR!AW533</f>
        <v>2.5150520947401262E-3</v>
      </c>
      <c r="AX589" s="438">
        <f>StockValueR!AX533</f>
        <v>2.5150520947401262E-3</v>
      </c>
      <c r="AY589" s="438">
        <f>StockValueR!AY533</f>
        <v>2.5150520947401262E-3</v>
      </c>
      <c r="AZ589" s="438">
        <f>StockValueR!AZ533</f>
        <v>2.5150520947401262E-3</v>
      </c>
    </row>
    <row r="590" spans="1:52" x14ac:dyDescent="0.25">
      <c r="A590" s="422"/>
      <c r="B590" s="281"/>
      <c r="C590" s="281"/>
      <c r="D590" s="281"/>
      <c r="E590" s="180" t="str">
        <f>StockValueR!E534</f>
        <v>50 MPH</v>
      </c>
      <c r="F590" s="180"/>
      <c r="G590" s="180"/>
      <c r="I590" s="438">
        <f>StockValueR!I534</f>
        <v>0</v>
      </c>
      <c r="J590" s="438">
        <f>StockValueR!J534</f>
        <v>0</v>
      </c>
      <c r="K590" s="438">
        <f>StockValueR!K534</f>
        <v>3.3567062664336201E-3</v>
      </c>
      <c r="L590" s="438">
        <f>StockValueR!L534</f>
        <v>3.2409385136702757E-3</v>
      </c>
      <c r="M590" s="438">
        <f>StockValueR!M534</f>
        <v>3.129163416658164E-3</v>
      </c>
      <c r="N590" s="438">
        <f>StockValueR!N534</f>
        <v>3.0212432747028571E-3</v>
      </c>
      <c r="O590" s="438">
        <f>StockValueR!O534</f>
        <v>2.9170451361998635E-3</v>
      </c>
      <c r="P590" s="438">
        <f>StockValueR!P534</f>
        <v>2.8164406348456547E-3</v>
      </c>
      <c r="Q590" s="438">
        <f>StockValueR!Q534</f>
        <v>2.7193058314975297E-3</v>
      </c>
      <c r="R590" s="438">
        <f>StockValueR!R534</f>
        <v>2.6255210614874926E-3</v>
      </c>
      <c r="S590" s="438">
        <f>StockValueR!S534</f>
        <v>2.5349707872020471E-3</v>
      </c>
      <c r="T590" s="438">
        <f>StockValueR!T534</f>
        <v>2.4475434557462905E-3</v>
      </c>
      <c r="U590" s="438">
        <f>StockValueR!U534</f>
        <v>2.3631313615169601E-3</v>
      </c>
      <c r="V590" s="438">
        <f>StockValueR!V534</f>
        <v>2.2816305135151291E-3</v>
      </c>
      <c r="W590" s="438">
        <f>StockValueR!W534</f>
        <v>2.202940507235086E-3</v>
      </c>
      <c r="X590" s="438">
        <f>StockValueR!X534</f>
        <v>2.126964400971577E-3</v>
      </c>
      <c r="Y590" s="438">
        <f>StockValueR!Y534</f>
        <v>2.0536085963930228E-3</v>
      </c>
      <c r="Z590" s="438">
        <f>StockValueR!Z534</f>
        <v>1.9802989143158098E-3</v>
      </c>
      <c r="AA590" s="438">
        <f>StockValueR!AA534</f>
        <v>1.9070370219210068E-3</v>
      </c>
      <c r="AB590" s="438">
        <f>StockValueR!AB534</f>
        <v>1.8338247134806335E-3</v>
      </c>
      <c r="AC590" s="438">
        <f>StockValueR!AC534</f>
        <v>1.7606639256172905E-3</v>
      </c>
      <c r="AD590" s="438">
        <f>StockValueR!AD534</f>
        <v>1.6875567551298779E-3</v>
      </c>
      <c r="AE590" s="438">
        <f>StockValueR!AE534</f>
        <v>1.6145054799527219E-3</v>
      </c>
      <c r="AF590" s="438">
        <f>StockValueR!AF534</f>
        <v>1.5415125839739743E-3</v>
      </c>
      <c r="AG590" s="438">
        <f>StockValueR!AG534</f>
        <v>1.4685807866522619E-3</v>
      </c>
      <c r="AH590" s="438">
        <f>StockValueR!AH534</f>
        <v>1.3957130786609172E-3</v>
      </c>
      <c r="AI590" s="438">
        <f>StockValueR!AI534</f>
        <v>1.3229127651906503E-3</v>
      </c>
      <c r="AJ590" s="438">
        <f>StockValueR!AJ534</f>
        <v>1.2501835191059886E-3</v>
      </c>
      <c r="AK590" s="438">
        <f>StockValueR!AK534</f>
        <v>1.1775294469588821E-3</v>
      </c>
      <c r="AL590" s="438">
        <f>StockValueR!AL534</f>
        <v>1.1049551720433168E-3</v>
      </c>
      <c r="AM590" s="438">
        <f>StockValueR!AM534</f>
        <v>2.8336714758573698E-3</v>
      </c>
      <c r="AN590" s="438">
        <f>StockValueR!AN534</f>
        <v>2.8336714758573698E-3</v>
      </c>
      <c r="AO590" s="438">
        <f>StockValueR!AO534</f>
        <v>2.8336714758573698E-3</v>
      </c>
      <c r="AP590" s="438">
        <f>StockValueR!AP534</f>
        <v>2.8336714758573698E-3</v>
      </c>
      <c r="AQ590" s="438">
        <f>StockValueR!AQ534</f>
        <v>2.8336714758573698E-3</v>
      </c>
      <c r="AR590" s="438">
        <f>StockValueR!AR534</f>
        <v>2.8336714758573698E-3</v>
      </c>
      <c r="AS590" s="438">
        <f>StockValueR!AS534</f>
        <v>2.8336714758573698E-3</v>
      </c>
      <c r="AT590" s="438">
        <f>StockValueR!AT534</f>
        <v>2.8336714758573698E-3</v>
      </c>
      <c r="AU590" s="438">
        <f>StockValueR!AU534</f>
        <v>2.8336714758573698E-3</v>
      </c>
      <c r="AV590" s="438">
        <f>StockValueR!AV534</f>
        <v>2.8336714758573698E-3</v>
      </c>
      <c r="AW590" s="438">
        <f>StockValueR!AW534</f>
        <v>2.8336714758573698E-3</v>
      </c>
      <c r="AX590" s="438">
        <f>StockValueR!AX534</f>
        <v>2.8336714758573698E-3</v>
      </c>
      <c r="AY590" s="438">
        <f>StockValueR!AY534</f>
        <v>2.8336714758573698E-3</v>
      </c>
      <c r="AZ590" s="438">
        <f>StockValueR!AZ534</f>
        <v>2.8336714758573698E-3</v>
      </c>
    </row>
    <row r="591" spans="1:52" x14ac:dyDescent="0.25">
      <c r="A591" s="422"/>
      <c r="B591" s="281"/>
      <c r="C591" s="281"/>
      <c r="D591" s="281"/>
      <c r="E591" s="180" t="str">
        <f>StockValueR!E535</f>
        <v>51 MPH</v>
      </c>
      <c r="F591" s="180"/>
      <c r="G591" s="180"/>
      <c r="I591" s="438">
        <f>StockValueR!I535</f>
        <v>0</v>
      </c>
      <c r="J591" s="438">
        <f>StockValueR!J535</f>
        <v>0</v>
      </c>
      <c r="K591" s="438">
        <f>StockValueR!K535</f>
        <v>3.2594271627466209E-3</v>
      </c>
      <c r="L591" s="438">
        <f>StockValueR!L535</f>
        <v>3.1470144200231157E-3</v>
      </c>
      <c r="M591" s="438">
        <f>StockValueR!M535</f>
        <v>3.0384786237983852E-3</v>
      </c>
      <c r="N591" s="438">
        <f>StockValueR!N535</f>
        <v>2.9336860640161648E-3</v>
      </c>
      <c r="O591" s="438">
        <f>StockValueR!O535</f>
        <v>2.832507642079016E-3</v>
      </c>
      <c r="P591" s="438">
        <f>StockValueR!P535</f>
        <v>2.7348187118060425E-3</v>
      </c>
      <c r="Q591" s="438">
        <f>StockValueR!Q535</f>
        <v>2.6404989258757383E-3</v>
      </c>
      <c r="R591" s="438">
        <f>StockValueR!R535</f>
        <v>2.5494320875647895E-3</v>
      </c>
      <c r="S591" s="438">
        <f>StockValueR!S535</f>
        <v>2.4615060076001831E-3</v>
      </c>
      <c r="T591" s="438">
        <f>StockValueR!T535</f>
        <v>2.3766123659482706E-3</v>
      </c>
      <c r="U591" s="438">
        <f>StockValueR!U535</f>
        <v>2.2946465783705186E-3</v>
      </c>
      <c r="V591" s="438">
        <f>StockValueR!V535</f>
        <v>2.2155076675815528E-3</v>
      </c>
      <c r="W591" s="438">
        <f>StockValueR!W535</f>
        <v>2.1390981388507654E-3</v>
      </c>
      <c r="X591" s="438">
        <f>StockValueR!X535</f>
        <v>2.0653238598942357E-3</v>
      </c>
      <c r="Y591" s="438">
        <f>StockValueR!Y535</f>
        <v>1.9940939449090006E-3</v>
      </c>
      <c r="Z591" s="438">
        <f>StockValueR!Z535</f>
        <v>1.9229088157708886E-3</v>
      </c>
      <c r="AA591" s="438">
        <f>StockValueR!AA535</f>
        <v>1.8517700913451888E-3</v>
      </c>
      <c r="AB591" s="438">
        <f>StockValueR!AB535</f>
        <v>1.7806795139049792E-3</v>
      </c>
      <c r="AC591" s="438">
        <f>StockValueR!AC535</f>
        <v>1.709638963948524E-3</v>
      </c>
      <c r="AD591" s="438">
        <f>StockValueR!AD535</f>
        <v>1.6386504775083945E-3</v>
      </c>
      <c r="AE591" s="438">
        <f>StockValueR!AE535</f>
        <v>1.5677162665031885E-3</v>
      </c>
      <c r="AF591" s="438">
        <f>StockValueR!AF535</f>
        <v>1.4968387428366792E-3</v>
      </c>
      <c r="AG591" s="438">
        <f>StockValueR!AG535</f>
        <v>1.4260205471561603E-3</v>
      </c>
      <c r="AH591" s="438">
        <f>StockValueR!AH535</f>
        <v>1.3552645834636859E-3</v>
      </c>
      <c r="AI591" s="438">
        <f>StockValueR!AI535</f>
        <v>1.2845740611638107E-3</v>
      </c>
      <c r="AJ591" s="438">
        <f>StockValueR!AJ535</f>
        <v>1.2139525466795264E-3</v>
      </c>
      <c r="AK591" s="438">
        <f>StockValueR!AK535</f>
        <v>1.1434040275527593E-3</v>
      </c>
      <c r="AL591" s="438">
        <f>StockValueR!AL535</f>
        <v>1.0729329930920166E-3</v>
      </c>
      <c r="AM591" s="438">
        <f>StockValueR!AM535</f>
        <v>2.7515501940307959E-3</v>
      </c>
      <c r="AN591" s="438">
        <f>StockValueR!AN535</f>
        <v>2.7515501940307959E-3</v>
      </c>
      <c r="AO591" s="438">
        <f>StockValueR!AO535</f>
        <v>2.7515501940307959E-3</v>
      </c>
      <c r="AP591" s="438">
        <f>StockValueR!AP535</f>
        <v>2.7515501940307959E-3</v>
      </c>
      <c r="AQ591" s="438">
        <f>StockValueR!AQ535</f>
        <v>2.7515501940307959E-3</v>
      </c>
      <c r="AR591" s="438">
        <f>StockValueR!AR535</f>
        <v>2.7515501940307959E-3</v>
      </c>
      <c r="AS591" s="438">
        <f>StockValueR!AS535</f>
        <v>2.7515501940307959E-3</v>
      </c>
      <c r="AT591" s="438">
        <f>StockValueR!AT535</f>
        <v>2.7515501940307959E-3</v>
      </c>
      <c r="AU591" s="438">
        <f>StockValueR!AU535</f>
        <v>2.7515501940307959E-3</v>
      </c>
      <c r="AV591" s="438">
        <f>StockValueR!AV535</f>
        <v>2.7515501940307959E-3</v>
      </c>
      <c r="AW591" s="438">
        <f>StockValueR!AW535</f>
        <v>2.7515501940307959E-3</v>
      </c>
      <c r="AX591" s="438">
        <f>StockValueR!AX535</f>
        <v>2.7515501940307959E-3</v>
      </c>
      <c r="AY591" s="438">
        <f>StockValueR!AY535</f>
        <v>2.7515501940307959E-3</v>
      </c>
      <c r="AZ591" s="438">
        <f>StockValueR!AZ535</f>
        <v>2.7515501940307959E-3</v>
      </c>
    </row>
    <row r="592" spans="1:52" x14ac:dyDescent="0.25">
      <c r="A592" s="422"/>
      <c r="B592" s="281"/>
      <c r="C592" s="281"/>
      <c r="D592" s="281"/>
      <c r="E592" s="180" t="str">
        <f>StockValueR!E536</f>
        <v>52 MPH</v>
      </c>
      <c r="F592" s="180"/>
      <c r="G592" s="180"/>
      <c r="I592" s="438">
        <f>StockValueR!I536</f>
        <v>0</v>
      </c>
      <c r="J592" s="438">
        <f>StockValueR!J536</f>
        <v>0</v>
      </c>
      <c r="K592" s="438">
        <f>StockValueR!K536</f>
        <v>3.1649672583767548E-3</v>
      </c>
      <c r="L592" s="438">
        <f>StockValueR!L536</f>
        <v>3.0558122957469358E-3</v>
      </c>
      <c r="M592" s="438">
        <f>StockValueR!M536</f>
        <v>2.950421923678104E-3</v>
      </c>
      <c r="N592" s="438">
        <f>StockValueR!N536</f>
        <v>2.8486663071013766E-3</v>
      </c>
      <c r="O592" s="438">
        <f>StockValueR!O536</f>
        <v>2.7504200887642073E-3</v>
      </c>
      <c r="P592" s="438">
        <f>StockValueR!P536</f>
        <v>2.6555622347972322E-3</v>
      </c>
      <c r="Q592" s="438">
        <f>StockValueR!Q536</f>
        <v>2.5639758856072828E-3</v>
      </c>
      <c r="R592" s="438">
        <f>StockValueR!R536</f>
        <v>2.4755482119128767E-3</v>
      </c>
      <c r="S592" s="438">
        <f>StockValueR!S536</f>
        <v>2.3901702757448246E-3</v>
      </c>
      <c r="T592" s="438">
        <f>StockValueR!T536</f>
        <v>2.3077368962407222E-3</v>
      </c>
      <c r="U592" s="438">
        <f>StockValueR!U536</f>
        <v>2.2281465200679825E-3</v>
      </c>
      <c r="V592" s="438">
        <f>StockValueR!V536</f>
        <v>2.1513010963157887E-3</v>
      </c>
      <c r="W592" s="438">
        <f>StockValueR!W536</f>
        <v>2.0771059557018303E-3</v>
      </c>
      <c r="X592" s="438">
        <f>StockValueR!X536</f>
        <v>2.0054696939450214E-3</v>
      </c>
      <c r="Y592" s="438">
        <f>StockValueR!Y536</f>
        <v>1.9363040591605163E-3</v>
      </c>
      <c r="Z592" s="438">
        <f>StockValueR!Z536</f>
        <v>1.8671819123058547E-3</v>
      </c>
      <c r="AA592" s="438">
        <f>StockValueR!AA536</f>
        <v>1.7981048253307623E-3</v>
      </c>
      <c r="AB592" s="438">
        <f>StockValueR!AB536</f>
        <v>1.7290744900163321E-3</v>
      </c>
      <c r="AC592" s="438">
        <f>StockValueR!AC536</f>
        <v>1.660092732363005E-3</v>
      </c>
      <c r="AD592" s="438">
        <f>StockValueR!AD536</f>
        <v>1.5911615293980634E-3</v>
      </c>
      <c r="AE592" s="438">
        <f>StockValueR!AE536</f>
        <v>1.5222830289375461E-3</v>
      </c>
      <c r="AF592" s="438">
        <f>StockValueR!AF536</f>
        <v>1.4534595729869938E-3</v>
      </c>
      <c r="AG592" s="438">
        <f>StockValueR!AG536</f>
        <v>1.3846937256663601E-3</v>
      </c>
      <c r="AH592" s="438">
        <f>StockValueR!AH536</f>
        <v>1.3159883068182003E-3</v>
      </c>
      <c r="AI592" s="438">
        <f>StockValueR!AI536</f>
        <v>1.2473464328368461E-3</v>
      </c>
      <c r="AJ592" s="438">
        <f>StockValueR!AJ536</f>
        <v>1.1787715667884848E-3</v>
      </c>
      <c r="AK592" s="438">
        <f>StockValueR!AK536</f>
        <v>1.110267580653992E-3</v>
      </c>
      <c r="AL592" s="438">
        <f>StockValueR!AL536</f>
        <v>1.0418388336393652E-3</v>
      </c>
      <c r="AM592" s="438">
        <f>StockValueR!AM536</f>
        <v>2.6718088299139135E-3</v>
      </c>
      <c r="AN592" s="438">
        <f>StockValueR!AN536</f>
        <v>2.6718088299139135E-3</v>
      </c>
      <c r="AO592" s="438">
        <f>StockValueR!AO536</f>
        <v>2.6718088299139135E-3</v>
      </c>
      <c r="AP592" s="438">
        <f>StockValueR!AP536</f>
        <v>2.6718088299139135E-3</v>
      </c>
      <c r="AQ592" s="438">
        <f>StockValueR!AQ536</f>
        <v>2.6718088299139135E-3</v>
      </c>
      <c r="AR592" s="438">
        <f>StockValueR!AR536</f>
        <v>2.6718088299139135E-3</v>
      </c>
      <c r="AS592" s="438">
        <f>StockValueR!AS536</f>
        <v>2.6718088299139135E-3</v>
      </c>
      <c r="AT592" s="438">
        <f>StockValueR!AT536</f>
        <v>2.6718088299139135E-3</v>
      </c>
      <c r="AU592" s="438">
        <f>StockValueR!AU536</f>
        <v>2.6718088299139135E-3</v>
      </c>
      <c r="AV592" s="438">
        <f>StockValueR!AV536</f>
        <v>2.6718088299139135E-3</v>
      </c>
      <c r="AW592" s="438">
        <f>StockValueR!AW536</f>
        <v>2.6718088299139135E-3</v>
      </c>
      <c r="AX592" s="438">
        <f>StockValueR!AX536</f>
        <v>2.6718088299139135E-3</v>
      </c>
      <c r="AY592" s="438">
        <f>StockValueR!AY536</f>
        <v>2.6718088299139135E-3</v>
      </c>
      <c r="AZ592" s="438">
        <f>StockValueR!AZ536</f>
        <v>2.6718088299139135E-3</v>
      </c>
    </row>
    <row r="593" spans="1:52" x14ac:dyDescent="0.25">
      <c r="A593" s="422"/>
      <c r="B593" s="281"/>
      <c r="C593" s="281"/>
      <c r="D593" s="281"/>
      <c r="E593" s="180" t="str">
        <f>StockValueR!E537</f>
        <v>53 MPH</v>
      </c>
      <c r="F593" s="180"/>
      <c r="G593" s="180"/>
      <c r="I593" s="438">
        <f>StockValueR!I537</f>
        <v>0</v>
      </c>
      <c r="J593" s="438">
        <f>StockValueR!J537</f>
        <v>0</v>
      </c>
      <c r="K593" s="438">
        <f>StockValueR!K537</f>
        <v>3.0732448514529261E-3</v>
      </c>
      <c r="L593" s="438">
        <f>StockValueR!L537</f>
        <v>2.9672532567453468E-3</v>
      </c>
      <c r="M593" s="438">
        <f>StockValueR!M537</f>
        <v>2.8649171527948235E-3</v>
      </c>
      <c r="N593" s="438">
        <f>StockValueR!N537</f>
        <v>2.7661104672206944E-3</v>
      </c>
      <c r="O593" s="438">
        <f>StockValueR!O537</f>
        <v>2.6707114756891735E-3</v>
      </c>
      <c r="P593" s="438">
        <f>StockValueR!P537</f>
        <v>2.5786026519557504E-3</v>
      </c>
      <c r="Q593" s="438">
        <f>StockValueR!Q537</f>
        <v>2.489670523079403E-3</v>
      </c>
      <c r="R593" s="438">
        <f>StockValueR!R537</f>
        <v>2.4038055296302535E-3</v>
      </c>
      <c r="S593" s="438">
        <f>StockValueR!S537</f>
        <v>2.320901890718451E-3</v>
      </c>
      <c r="T593" s="438">
        <f>StockValueR!T537</f>
        <v>2.2408574736780111E-3</v>
      </c>
      <c r="U593" s="438">
        <f>StockValueR!U537</f>
        <v>2.163573668245052E-3</v>
      </c>
      <c r="V593" s="438">
        <f>StockValueR!V537</f>
        <v>2.0889552650754498E-3</v>
      </c>
      <c r="W593" s="438">
        <f>StockValueR!W537</f>
        <v>2.0169103384522213E-3</v>
      </c>
      <c r="X593" s="438">
        <f>StockValueR!X537</f>
        <v>1.9473501330381658E-3</v>
      </c>
      <c r="Y593" s="438">
        <f>StockValueR!Y537</f>
        <v>1.88018895453423E-3</v>
      </c>
      <c r="Z593" s="438">
        <f>StockValueR!Z537</f>
        <v>1.8130700036571798E-3</v>
      </c>
      <c r="AA593" s="438">
        <f>StockValueR!AA537</f>
        <v>1.7459948068008155E-3</v>
      </c>
      <c r="AB593" s="438">
        <f>StockValueR!AB537</f>
        <v>1.6789650067175288E-3</v>
      </c>
      <c r="AC593" s="438">
        <f>StockValueR!AC537</f>
        <v>1.6119823764893127E-3</v>
      </c>
      <c r="AD593" s="438">
        <f>StockValueR!AD537</f>
        <v>1.5450488358481646E-3</v>
      </c>
      <c r="AE593" s="438">
        <f>StockValueR!AE537</f>
        <v>1.4781664703652909E-3</v>
      </c>
      <c r="AF593" s="438">
        <f>StockValueR!AF537</f>
        <v>1.4113375541736865E-3</v>
      </c>
      <c r="AG593" s="438">
        <f>StockValueR!AG537</f>
        <v>1.3445645770837672E-3</v>
      </c>
      <c r="AH593" s="438">
        <f>StockValueR!AH537</f>
        <v>1.277850277217576E-3</v>
      </c>
      <c r="AI593" s="438">
        <f>StockValueR!AI537</f>
        <v>1.2111976806547064E-3</v>
      </c>
      <c r="AJ593" s="438">
        <f>StockValueR!AJ537</f>
        <v>1.1446101500998758E-3</v>
      </c>
      <c r="AK593" s="438">
        <f>StockValueR!AK537</f>
        <v>1.0780914453219286E-3</v>
      </c>
      <c r="AL593" s="438">
        <f>StockValueR!AL537</f>
        <v>1.0116457991947918E-3</v>
      </c>
      <c r="AM593" s="438">
        <f>StockValueR!AM537</f>
        <v>2.5943784122464237E-3</v>
      </c>
      <c r="AN593" s="438">
        <f>StockValueR!AN537</f>
        <v>2.5943784122464237E-3</v>
      </c>
      <c r="AO593" s="438">
        <f>StockValueR!AO537</f>
        <v>2.5943784122464237E-3</v>
      </c>
      <c r="AP593" s="438">
        <f>StockValueR!AP537</f>
        <v>2.5943784122464237E-3</v>
      </c>
      <c r="AQ593" s="438">
        <f>StockValueR!AQ537</f>
        <v>2.5943784122464237E-3</v>
      </c>
      <c r="AR593" s="438">
        <f>StockValueR!AR537</f>
        <v>2.5943784122464237E-3</v>
      </c>
      <c r="AS593" s="438">
        <f>StockValueR!AS537</f>
        <v>2.5943784122464237E-3</v>
      </c>
      <c r="AT593" s="438">
        <f>StockValueR!AT537</f>
        <v>2.5943784122464237E-3</v>
      </c>
      <c r="AU593" s="438">
        <f>StockValueR!AU537</f>
        <v>2.5943784122464237E-3</v>
      </c>
      <c r="AV593" s="438">
        <f>StockValueR!AV537</f>
        <v>2.5943784122464237E-3</v>
      </c>
      <c r="AW593" s="438">
        <f>StockValueR!AW537</f>
        <v>2.5943784122464237E-3</v>
      </c>
      <c r="AX593" s="438">
        <f>StockValueR!AX537</f>
        <v>2.5943784122464237E-3</v>
      </c>
      <c r="AY593" s="438">
        <f>StockValueR!AY537</f>
        <v>2.5943784122464237E-3</v>
      </c>
      <c r="AZ593" s="438">
        <f>StockValueR!AZ537</f>
        <v>2.5943784122464237E-3</v>
      </c>
    </row>
    <row r="594" spans="1:52" x14ac:dyDescent="0.25">
      <c r="A594" s="422"/>
      <c r="B594" s="281"/>
      <c r="C594" s="281"/>
      <c r="D594" s="281"/>
      <c r="E594" s="180" t="str">
        <f>StockValueR!E538</f>
        <v>54 MPH</v>
      </c>
      <c r="F594" s="180"/>
      <c r="G594" s="180"/>
      <c r="I594" s="438">
        <f>StockValueR!I538</f>
        <v>0</v>
      </c>
      <c r="J594" s="438">
        <f>StockValueR!J538</f>
        <v>0</v>
      </c>
      <c r="K594" s="438">
        <f>StockValueR!K538</f>
        <v>2.9841806078670066E-3</v>
      </c>
      <c r="L594" s="438">
        <f>StockValueR!L538</f>
        <v>2.8812607050243411E-3</v>
      </c>
      <c r="M594" s="438">
        <f>StockValueR!M538</f>
        <v>2.781890354904195E-3</v>
      </c>
      <c r="N594" s="438">
        <f>StockValueR!N538</f>
        <v>2.685947138769454E-3</v>
      </c>
      <c r="O594" s="438">
        <f>StockValueR!O538</f>
        <v>2.5933128599212054E-3</v>
      </c>
      <c r="P594" s="438">
        <f>StockValueR!P538</f>
        <v>2.5038733980869907E-3</v>
      </c>
      <c r="Q594" s="438">
        <f>StockValueR!Q538</f>
        <v>2.4175185688309819E-3</v>
      </c>
      <c r="R594" s="438">
        <f>StockValueR!R538</f>
        <v>2.3341419878128962E-3</v>
      </c>
      <c r="S594" s="438">
        <f>StockValueR!S538</f>
        <v>2.2536409397284109E-3</v>
      </c>
      <c r="T594" s="438">
        <f>StockValueR!T538</f>
        <v>2.1759162517696324E-3</v>
      </c>
      <c r="U594" s="438">
        <f>StockValueR!U538</f>
        <v>2.1008721714497161E-3</v>
      </c>
      <c r="V594" s="438">
        <f>StockValueR!V538</f>
        <v>2.0284162486411393E-3</v>
      </c>
      <c r="W594" s="438">
        <f>StockValueR!W538</f>
        <v>1.9584592216822893E-3</v>
      </c>
      <c r="X594" s="438">
        <f>StockValueR!X538</f>
        <v>1.8909149074120698E-3</v>
      </c>
      <c r="Y594" s="438">
        <f>StockValueR!Y538</f>
        <v>1.8257000949970462E-3</v>
      </c>
      <c r="Z594" s="438">
        <f>StockValueR!Z538</f>
        <v>1.7605262864301894E-3</v>
      </c>
      <c r="AA594" s="438">
        <f>StockValueR!AA538</f>
        <v>1.6953949638696087E-3</v>
      </c>
      <c r="AB594" s="438">
        <f>StockValueR!AB538</f>
        <v>1.6303077224598722E-3</v>
      </c>
      <c r="AC594" s="438">
        <f>StockValueR!AC538</f>
        <v>1.565266283898129E-3</v>
      </c>
      <c r="AD594" s="438">
        <f>StockValueR!AD538</f>
        <v>1.5002725122815392E-3</v>
      </c>
      <c r="AE594" s="438">
        <f>StockValueR!AE538</f>
        <v>1.4353284327403642E-3</v>
      </c>
      <c r="AF594" s="438">
        <f>StockValueR!AF538</f>
        <v>1.370436253502035E-3</v>
      </c>
      <c r="AG594" s="438">
        <f>StockValueR!AG538</f>
        <v>1.3055983922209593E-3</v>
      </c>
      <c r="AH594" s="438">
        <f>StockValueR!AH538</f>
        <v>1.2408175076669707E-3</v>
      </c>
      <c r="AI594" s="438">
        <f>StockValueR!AI538</f>
        <v>1.1760965382222926E-3</v>
      </c>
      <c r="AJ594" s="438">
        <f>StockValueR!AJ538</f>
        <v>1.1114387491387009E-3</v>
      </c>
      <c r="AK594" s="438">
        <f>StockValueR!AK538</f>
        <v>1.0468477912249719E-3</v>
      </c>
      <c r="AL594" s="438">
        <f>StockValueR!AL538</f>
        <v>9.8232777468413158E-4</v>
      </c>
      <c r="AM594" s="438">
        <f>StockValueR!AM538</f>
        <v>2.5191919685912342E-3</v>
      </c>
      <c r="AN594" s="438">
        <f>StockValueR!AN538</f>
        <v>2.5191919685912342E-3</v>
      </c>
      <c r="AO594" s="438">
        <f>StockValueR!AO538</f>
        <v>2.5191919685912342E-3</v>
      </c>
      <c r="AP594" s="438">
        <f>StockValueR!AP538</f>
        <v>2.5191919685912342E-3</v>
      </c>
      <c r="AQ594" s="438">
        <f>StockValueR!AQ538</f>
        <v>2.5191919685912342E-3</v>
      </c>
      <c r="AR594" s="438">
        <f>StockValueR!AR538</f>
        <v>2.5191919685912342E-3</v>
      </c>
      <c r="AS594" s="438">
        <f>StockValueR!AS538</f>
        <v>2.5191919685912342E-3</v>
      </c>
      <c r="AT594" s="438">
        <f>StockValueR!AT538</f>
        <v>2.5191919685912342E-3</v>
      </c>
      <c r="AU594" s="438">
        <f>StockValueR!AU538</f>
        <v>2.5191919685912342E-3</v>
      </c>
      <c r="AV594" s="438">
        <f>StockValueR!AV538</f>
        <v>2.5191919685912342E-3</v>
      </c>
      <c r="AW594" s="438">
        <f>StockValueR!AW538</f>
        <v>2.5191919685912342E-3</v>
      </c>
      <c r="AX594" s="438">
        <f>StockValueR!AX538</f>
        <v>2.5191919685912342E-3</v>
      </c>
      <c r="AY594" s="438">
        <f>StockValueR!AY538</f>
        <v>2.5191919685912342E-3</v>
      </c>
      <c r="AZ594" s="438">
        <f>StockValueR!AZ538</f>
        <v>2.5191919685912342E-3</v>
      </c>
    </row>
    <row r="595" spans="1:52" x14ac:dyDescent="0.25">
      <c r="A595" s="422"/>
      <c r="B595" s="281"/>
      <c r="C595" s="281"/>
      <c r="D595" s="281"/>
      <c r="E595" s="180" t="str">
        <f>StockValueR!E539</f>
        <v>55 MPH</v>
      </c>
      <c r="F595" s="180"/>
      <c r="G595" s="180"/>
      <c r="I595" s="438">
        <f>StockValueR!I539</f>
        <v>0</v>
      </c>
      <c r="J595" s="438">
        <f>StockValueR!J539</f>
        <v>0</v>
      </c>
      <c r="K595" s="438">
        <f>StockValueR!K539</f>
        <v>3.5172058463070598E-3</v>
      </c>
      <c r="L595" s="438">
        <f>StockValueR!L539</f>
        <v>3.3959027043238684E-3</v>
      </c>
      <c r="M595" s="438">
        <f>StockValueR!M539</f>
        <v>3.2787831253443733E-3</v>
      </c>
      <c r="N595" s="438">
        <f>StockValueR!N539</f>
        <v>3.1657028245700132E-3</v>
      </c>
      <c r="O595" s="438">
        <f>StockValueR!O539</f>
        <v>3.056522493368016E-3</v>
      </c>
      <c r="P595" s="438">
        <f>StockValueR!P539</f>
        <v>2.9511076276509218E-3</v>
      </c>
      <c r="Q595" s="438">
        <f>StockValueR!Q539</f>
        <v>2.8493283621750377E-3</v>
      </c>
      <c r="R595" s="438">
        <f>StockValueR!R539</f>
        <v>2.7510593105536905E-3</v>
      </c>
      <c r="S595" s="438">
        <f>StockValueR!S539</f>
        <v>2.6561794107881819E-3</v>
      </c>
      <c r="T595" s="438">
        <f>StockValueR!T539</f>
        <v>2.5645717761261476E-3</v>
      </c>
      <c r="U595" s="438">
        <f>StockValueR!U539</f>
        <v>2.4761235510635886E-3</v>
      </c>
      <c r="V595" s="438">
        <f>StockValueR!V539</f>
        <v>2.3907257723131754E-3</v>
      </c>
      <c r="W595" s="438">
        <f>StockValueR!W539</f>
        <v>2.3082732345675464E-3</v>
      </c>
      <c r="X595" s="438">
        <f>StockValueR!X539</f>
        <v>2.2286643608922289E-3</v>
      </c>
      <c r="Y595" s="438">
        <f>StockValueR!Y539</f>
        <v>2.1518010775885121E-3</v>
      </c>
      <c r="Z595" s="438">
        <f>StockValueR!Z539</f>
        <v>2.0749861221152598E-3</v>
      </c>
      <c r="AA595" s="438">
        <f>StockValueR!AA539</f>
        <v>1.9982212413691427E-3</v>
      </c>
      <c r="AB595" s="438">
        <f>StockValueR!AB539</f>
        <v>1.9215083154145868E-3</v>
      </c>
      <c r="AC595" s="438">
        <f>StockValueR!AC539</f>
        <v>1.8448493734730342E-3</v>
      </c>
      <c r="AD595" s="438">
        <f>StockValueR!AD539</f>
        <v>1.7682466126009938E-3</v>
      </c>
      <c r="AE595" s="438">
        <f>StockValueR!AE539</f>
        <v>1.6917024196513187E-3</v>
      </c>
      <c r="AF595" s="438">
        <f>StockValueR!AF539</f>
        <v>1.6152193972782882E-3</v>
      </c>
      <c r="AG595" s="438">
        <f>StockValueR!AG539</f>
        <v>1.5388003949703658E-3</v>
      </c>
      <c r="AH595" s="438">
        <f>StockValueR!AH539</f>
        <v>1.462448546398744E-3</v>
      </c>
      <c r="AI595" s="438">
        <f>StockValueR!AI539</f>
        <v>1.386167314790517E-3</v>
      </c>
      <c r="AJ595" s="438">
        <f>StockValueR!AJ539</f>
        <v>1.3099605486267742E-3</v>
      </c>
      <c r="AK595" s="438">
        <f>StockValueR!AK539</f>
        <v>1.2338325508126195E-3</v>
      </c>
      <c r="AL595" s="438">
        <f>StockValueR!AL539</f>
        <v>1.1577881657030089E-3</v>
      </c>
      <c r="AM595" s="438">
        <f>StockValueR!AM539</f>
        <v>2.9626807371373898E-3</v>
      </c>
      <c r="AN595" s="438">
        <f>StockValueR!AN539</f>
        <v>2.9626807371373898E-3</v>
      </c>
      <c r="AO595" s="438">
        <f>StockValueR!AO539</f>
        <v>2.9626807371373898E-3</v>
      </c>
      <c r="AP595" s="438">
        <f>StockValueR!AP539</f>
        <v>2.9626807371373898E-3</v>
      </c>
      <c r="AQ595" s="438">
        <f>StockValueR!AQ539</f>
        <v>2.9626807371373898E-3</v>
      </c>
      <c r="AR595" s="438">
        <f>StockValueR!AR539</f>
        <v>2.9626807371373898E-3</v>
      </c>
      <c r="AS595" s="438">
        <f>StockValueR!AS539</f>
        <v>2.9626807371373898E-3</v>
      </c>
      <c r="AT595" s="438">
        <f>StockValueR!AT539</f>
        <v>2.9626807371373898E-3</v>
      </c>
      <c r="AU595" s="438">
        <f>StockValueR!AU539</f>
        <v>2.9626807371373898E-3</v>
      </c>
      <c r="AV595" s="438">
        <f>StockValueR!AV539</f>
        <v>2.9626807371373898E-3</v>
      </c>
      <c r="AW595" s="438">
        <f>StockValueR!AW539</f>
        <v>2.9626807371373898E-3</v>
      </c>
      <c r="AX595" s="438">
        <f>StockValueR!AX539</f>
        <v>2.9626807371373898E-3</v>
      </c>
      <c r="AY595" s="438">
        <f>StockValueR!AY539</f>
        <v>2.9626807371373898E-3</v>
      </c>
      <c r="AZ595" s="438">
        <f>StockValueR!AZ539</f>
        <v>2.9626807371373898E-3</v>
      </c>
    </row>
    <row r="596" spans="1:52" x14ac:dyDescent="0.25">
      <c r="A596" s="422"/>
      <c r="B596" s="281"/>
      <c r="C596" s="281"/>
      <c r="D596" s="281"/>
      <c r="E596" s="180" t="str">
        <f>StockValueR!E540</f>
        <v>56 MPH</v>
      </c>
      <c r="F596" s="180"/>
      <c r="G596" s="180"/>
      <c r="I596" s="438">
        <f>StockValueR!I540</f>
        <v>0</v>
      </c>
      <c r="J596" s="438">
        <f>StockValueR!J540</f>
        <v>0</v>
      </c>
      <c r="K596" s="438">
        <f>StockValueR!K540</f>
        <v>3.415275380828784E-3</v>
      </c>
      <c r="L596" s="438">
        <f>StockValueR!L540</f>
        <v>3.2974876673609031E-3</v>
      </c>
      <c r="M596" s="438">
        <f>StockValueR!M540</f>
        <v>3.183762275052209E-3</v>
      </c>
      <c r="N596" s="438">
        <f>StockValueR!N540</f>
        <v>3.0739591005530869E-3</v>
      </c>
      <c r="O596" s="438">
        <f>StockValueR!O540</f>
        <v>2.9679428724678227E-3</v>
      </c>
      <c r="P596" s="438">
        <f>StockValueR!P540</f>
        <v>2.8655829847077782E-3</v>
      </c>
      <c r="Q596" s="438">
        <f>StockValueR!Q540</f>
        <v>2.766753335591962E-3</v>
      </c>
      <c r="R596" s="438">
        <f>StockValueR!R540</f>
        <v>2.671332172496784E-3</v>
      </c>
      <c r="S596" s="438">
        <f>StockValueR!S540</f>
        <v>2.579201941863602E-3</v>
      </c>
      <c r="T596" s="438">
        <f>StockValueR!T540</f>
        <v>2.4902491443792862E-3</v>
      </c>
      <c r="U596" s="438">
        <f>StockValueR!U540</f>
        <v>2.4043641951513846E-3</v>
      </c>
      <c r="V596" s="438">
        <f>StockValueR!V540</f>
        <v>2.3214412887056389E-3</v>
      </c>
      <c r="W596" s="438">
        <f>StockValueR!W540</f>
        <v>2.2413782686395343E-3</v>
      </c>
      <c r="X596" s="438">
        <f>StockValueR!X540</f>
        <v>2.1640765017712994E-3</v>
      </c>
      <c r="Y596" s="438">
        <f>StockValueR!Y540</f>
        <v>2.0894407566293205E-3</v>
      </c>
      <c r="Z596" s="438">
        <f>StockValueR!Z540</f>
        <v>2.0148519387519961E-3</v>
      </c>
      <c r="AA596" s="438">
        <f>StockValueR!AA540</f>
        <v>1.9403117444100177E-3</v>
      </c>
      <c r="AB596" s="438">
        <f>StockValueR!AB540</f>
        <v>1.8658219991825604E-3</v>
      </c>
      <c r="AC596" s="438">
        <f>StockValueR!AC540</f>
        <v>1.7913846734831675E-3</v>
      </c>
      <c r="AD596" s="438">
        <f>StockValueR!AD540</f>
        <v>1.7170019006965008E-3</v>
      </c>
      <c r="AE596" s="438">
        <f>StockValueR!AE540</f>
        <v>1.6426759985031689E-3</v>
      </c>
      <c r="AF596" s="438">
        <f>StockValueR!AF540</f>
        <v>1.5684094941311687E-3</v>
      </c>
      <c r="AG596" s="438">
        <f>StockValueR!AG540</f>
        <v>1.494205154489297E-3</v>
      </c>
      <c r="AH596" s="438">
        <f>StockValueR!AH540</f>
        <v>1.4200660224333163E-3</v>
      </c>
      <c r="AI596" s="438">
        <f>StockValueR!AI540</f>
        <v>1.345995460824187E-3</v>
      </c>
      <c r="AJ596" s="438">
        <f>StockValueR!AJ540</f>
        <v>1.2719972066120037E-3</v>
      </c>
      <c r="AK596" s="438">
        <f>StockValueR!AK540</f>
        <v>1.1980754380014294E-3</v>
      </c>
      <c r="AL596" s="438">
        <f>StockValueR!AL540</f>
        <v>1.1242348589554788E-3</v>
      </c>
      <c r="AM596" s="438">
        <f>StockValueR!AM540</f>
        <v>2.8768206994267704E-3</v>
      </c>
      <c r="AN596" s="438">
        <f>StockValueR!AN540</f>
        <v>2.8768206994267704E-3</v>
      </c>
      <c r="AO596" s="438">
        <f>StockValueR!AO540</f>
        <v>2.8768206994267704E-3</v>
      </c>
      <c r="AP596" s="438">
        <f>StockValueR!AP540</f>
        <v>2.8768206994267704E-3</v>
      </c>
      <c r="AQ596" s="438">
        <f>StockValueR!AQ540</f>
        <v>2.8768206994267704E-3</v>
      </c>
      <c r="AR596" s="438">
        <f>StockValueR!AR540</f>
        <v>2.8768206994267704E-3</v>
      </c>
      <c r="AS596" s="438">
        <f>StockValueR!AS540</f>
        <v>2.8768206994267704E-3</v>
      </c>
      <c r="AT596" s="438">
        <f>StockValueR!AT540</f>
        <v>2.8768206994267704E-3</v>
      </c>
      <c r="AU596" s="438">
        <f>StockValueR!AU540</f>
        <v>2.8768206994267704E-3</v>
      </c>
      <c r="AV596" s="438">
        <f>StockValueR!AV540</f>
        <v>2.8768206994267704E-3</v>
      </c>
      <c r="AW596" s="438">
        <f>StockValueR!AW540</f>
        <v>2.8768206994267704E-3</v>
      </c>
      <c r="AX596" s="438">
        <f>StockValueR!AX540</f>
        <v>2.8768206994267704E-3</v>
      </c>
      <c r="AY596" s="438">
        <f>StockValueR!AY540</f>
        <v>2.8768206994267704E-3</v>
      </c>
      <c r="AZ596" s="438">
        <f>StockValueR!AZ540</f>
        <v>2.8768206994267704E-3</v>
      </c>
    </row>
    <row r="597" spans="1:52" x14ac:dyDescent="0.25">
      <c r="A597" s="422"/>
      <c r="B597" s="281"/>
      <c r="C597" s="281"/>
      <c r="D597" s="281"/>
      <c r="E597" s="180" t="str">
        <f>StockValueR!E541</f>
        <v>57 MPH</v>
      </c>
      <c r="F597" s="180"/>
      <c r="G597" s="180"/>
      <c r="I597" s="438">
        <f>StockValueR!I541</f>
        <v>0</v>
      </c>
      <c r="J597" s="438">
        <f>StockValueR!J541</f>
        <v>0</v>
      </c>
      <c r="K597" s="438">
        <f>StockValueR!K541</f>
        <v>3.3162989135657466E-3</v>
      </c>
      <c r="L597" s="438">
        <f>StockValueR!L541</f>
        <v>3.2019247496556801E-3</v>
      </c>
      <c r="M597" s="438">
        <f>StockValueR!M541</f>
        <v>3.0914951787123736E-3</v>
      </c>
      <c r="N597" s="438">
        <f>StockValueR!N541</f>
        <v>2.9848741576545801E-3</v>
      </c>
      <c r="O597" s="438">
        <f>StockValueR!O541</f>
        <v>2.8819303353224022E-3</v>
      </c>
      <c r="P597" s="438">
        <f>StockValueR!P541</f>
        <v>2.7825368906599771E-3</v>
      </c>
      <c r="Q597" s="438">
        <f>StockValueR!Q541</f>
        <v>2.6865713764790008E-3</v>
      </c>
      <c r="R597" s="438">
        <f>StockValueR!R541</f>
        <v>2.5939155686106096E-3</v>
      </c>
      <c r="S597" s="438">
        <f>StockValueR!S541</f>
        <v>2.5044553202597897E-3</v>
      </c>
      <c r="T597" s="438">
        <f>StockValueR!T541</f>
        <v>2.4180804213828843E-3</v>
      </c>
      <c r="U597" s="438">
        <f>StockValueR!U541</f>
        <v>2.3346844629149551E-3</v>
      </c>
      <c r="V597" s="438">
        <f>StockValueR!V541</f>
        <v>2.2541647056797398E-3</v>
      </c>
      <c r="W597" s="438">
        <f>StockValueR!W541</f>
        <v>2.1764219538207129E-3</v>
      </c>
      <c r="X597" s="438">
        <f>StockValueR!X541</f>
        <v>2.1013604325973117E-3</v>
      </c>
      <c r="Y597" s="438">
        <f>StockValueR!Y541</f>
        <v>2.0288876703957906E-3</v>
      </c>
      <c r="Z597" s="438">
        <f>StockValueR!Z541</f>
        <v>1.9564604754822436E-3</v>
      </c>
      <c r="AA597" s="438">
        <f>StockValueR!AA541</f>
        <v>1.8840804949685505E-3</v>
      </c>
      <c r="AB597" s="438">
        <f>StockValueR!AB541</f>
        <v>1.8117495015276472E-3</v>
      </c>
      <c r="AC597" s="438">
        <f>StockValueR!AC541</f>
        <v>1.7394694084694612E-3</v>
      </c>
      <c r="AD597" s="438">
        <f>StockValueR!AD541</f>
        <v>1.6672422873520506E-3</v>
      </c>
      <c r="AE597" s="438">
        <f>StockValueR!AE541</f>
        <v>1.5950703886884279E-3</v>
      </c>
      <c r="AF597" s="438">
        <f>StockValueR!AF541</f>
        <v>1.5229561664662002E-3</v>
      </c>
      <c r="AG597" s="438">
        <f>StockValueR!AG541</f>
        <v>1.4509023074077E-3</v>
      </c>
      <c r="AH597" s="438">
        <f>StockValueR!AH541</f>
        <v>1.3789117661851379E-3</v>
      </c>
      <c r="AI597" s="438">
        <f>StockValueR!AI541</f>
        <v>1.3069878082020044E-3</v>
      </c>
      <c r="AJ597" s="438">
        <f>StockValueR!AJ541</f>
        <v>1.2351340621096251E-3</v>
      </c>
      <c r="AK597" s="438">
        <f>StockValueR!AK541</f>
        <v>1.1633545850261062E-3</v>
      </c>
      <c r="AL597" s="438">
        <f>StockValueR!AL541</f>
        <v>1.0916539445911531E-3</v>
      </c>
      <c r="AM597" s="438">
        <f>StockValueR!AM541</f>
        <v>2.7934489305273193E-3</v>
      </c>
      <c r="AN597" s="438">
        <f>StockValueR!AN541</f>
        <v>2.7934489305273193E-3</v>
      </c>
      <c r="AO597" s="438">
        <f>StockValueR!AO541</f>
        <v>2.7934489305273193E-3</v>
      </c>
      <c r="AP597" s="438">
        <f>StockValueR!AP541</f>
        <v>2.7934489305273193E-3</v>
      </c>
      <c r="AQ597" s="438">
        <f>StockValueR!AQ541</f>
        <v>2.7934489305273193E-3</v>
      </c>
      <c r="AR597" s="438">
        <f>StockValueR!AR541</f>
        <v>2.7934489305273193E-3</v>
      </c>
      <c r="AS597" s="438">
        <f>StockValueR!AS541</f>
        <v>2.7934489305273193E-3</v>
      </c>
      <c r="AT597" s="438">
        <f>StockValueR!AT541</f>
        <v>2.7934489305273193E-3</v>
      </c>
      <c r="AU597" s="438">
        <f>StockValueR!AU541</f>
        <v>2.7934489305273193E-3</v>
      </c>
      <c r="AV597" s="438">
        <f>StockValueR!AV541</f>
        <v>2.7934489305273193E-3</v>
      </c>
      <c r="AW597" s="438">
        <f>StockValueR!AW541</f>
        <v>2.7934489305273193E-3</v>
      </c>
      <c r="AX597" s="438">
        <f>StockValueR!AX541</f>
        <v>2.7934489305273193E-3</v>
      </c>
      <c r="AY597" s="438">
        <f>StockValueR!AY541</f>
        <v>2.7934489305273193E-3</v>
      </c>
      <c r="AZ597" s="438">
        <f>StockValueR!AZ541</f>
        <v>2.7934489305273193E-3</v>
      </c>
    </row>
    <row r="598" spans="1:52" x14ac:dyDescent="0.25">
      <c r="A598" s="422"/>
      <c r="B598" s="281"/>
      <c r="C598" s="281"/>
      <c r="D598" s="281"/>
      <c r="E598" s="180" t="str">
        <f>StockValueR!E542</f>
        <v>58 MPH</v>
      </c>
      <c r="F598" s="180"/>
      <c r="G598" s="180"/>
      <c r="I598" s="438">
        <f>StockValueR!I542</f>
        <v>0</v>
      </c>
      <c r="J598" s="438">
        <f>StockValueR!J542</f>
        <v>0</v>
      </c>
      <c r="K598" s="438">
        <f>StockValueR!K542</f>
        <v>3.2201908361042643E-3</v>
      </c>
      <c r="L598" s="438">
        <f>StockValueR!L542</f>
        <v>3.1091312953000026E-3</v>
      </c>
      <c r="M598" s="438">
        <f>StockValueR!M542</f>
        <v>3.0019020310946814E-3</v>
      </c>
      <c r="N598" s="438">
        <f>StockValueR!N542</f>
        <v>2.89837094300672E-3</v>
      </c>
      <c r="O598" s="438">
        <f>StockValueR!O542</f>
        <v>2.798410486501552E-3</v>
      </c>
      <c r="P598" s="438">
        <f>StockValueR!P542</f>
        <v>2.7018975158638612E-3</v>
      </c>
      <c r="Q598" s="438">
        <f>StockValueR!Q542</f>
        <v>2.6087131324889191E-3</v>
      </c>
      <c r="R598" s="438">
        <f>StockValueR!R542</f>
        <v>2.5187425384061261E-3</v>
      </c>
      <c r="S598" s="438">
        <f>StockValueR!S542</f>
        <v>2.4318748948543049E-3</v>
      </c>
      <c r="T598" s="438">
        <f>StockValueR!T542</f>
        <v>2.3480031857345202E-3</v>
      </c>
      <c r="U598" s="438">
        <f>StockValueR!U542</f>
        <v>2.2670240857722052E-3</v>
      </c>
      <c r="V598" s="438">
        <f>StockValueR!V542</f>
        <v>2.1888378332261742E-3</v>
      </c>
      <c r="W598" s="438">
        <f>StockValueR!W542</f>
        <v>2.1133481069877187E-3</v>
      </c>
      <c r="X598" s="438">
        <f>StockValueR!X542</f>
        <v>2.0404619079183624E-3</v>
      </c>
      <c r="Y598" s="438">
        <f>StockValueR!Y542</f>
        <v>1.970089444280104E-3</v>
      </c>
      <c r="Z598" s="438">
        <f>StockValueR!Z542</f>
        <v>1.899761227365975E-3</v>
      </c>
      <c r="AA598" s="438">
        <f>StockValueR!AA542</f>
        <v>1.829478856553692E-3</v>
      </c>
      <c r="AB598" s="438">
        <f>StockValueR!AB542</f>
        <v>1.7592440531432011E-3</v>
      </c>
      <c r="AC598" s="438">
        <f>StockValueR!AC542</f>
        <v>1.6890586749957076E-3</v>
      </c>
      <c r="AD598" s="438">
        <f>StockValueR!AD542</f>
        <v>1.618924733634433E-3</v>
      </c>
      <c r="AE598" s="438">
        <f>StockValueR!AE542</f>
        <v>1.5488444143513455E-3</v>
      </c>
      <c r="AF598" s="438">
        <f>StockValueR!AF542</f>
        <v>1.4788201000162078E-3</v>
      </c>
      <c r="AG598" s="438">
        <f>StockValueR!AG542</f>
        <v>1.4088543994887331E-3</v>
      </c>
      <c r="AH598" s="438">
        <f>StockValueR!AH542</f>
        <v>1.3389501818131858E-3</v>
      </c>
      <c r="AI598" s="438">
        <f>StockValueR!AI542</f>
        <v>1.2691106177599549E-3</v>
      </c>
      <c r="AJ598" s="438">
        <f>StockValueR!AJ542</f>
        <v>1.1993392308201525E-3</v>
      </c>
      <c r="AK598" s="438">
        <f>StockValueR!AK542</f>
        <v>1.1296399605344792E-3</v>
      </c>
      <c r="AL598" s="438">
        <f>StockValueR!AL542</f>
        <v>1.0600172421700524E-3</v>
      </c>
      <c r="AM598" s="438">
        <f>StockValueR!AM542</f>
        <v>2.7124933191071329E-3</v>
      </c>
      <c r="AN598" s="438">
        <f>StockValueR!AN542</f>
        <v>2.7124933191071329E-3</v>
      </c>
      <c r="AO598" s="438">
        <f>StockValueR!AO542</f>
        <v>2.7124933191071329E-3</v>
      </c>
      <c r="AP598" s="438">
        <f>StockValueR!AP542</f>
        <v>2.7124933191071329E-3</v>
      </c>
      <c r="AQ598" s="438">
        <f>StockValueR!AQ542</f>
        <v>2.7124933191071329E-3</v>
      </c>
      <c r="AR598" s="438">
        <f>StockValueR!AR542</f>
        <v>2.7124933191071329E-3</v>
      </c>
      <c r="AS598" s="438">
        <f>StockValueR!AS542</f>
        <v>2.7124933191071329E-3</v>
      </c>
      <c r="AT598" s="438">
        <f>StockValueR!AT542</f>
        <v>2.7124933191071329E-3</v>
      </c>
      <c r="AU598" s="438">
        <f>StockValueR!AU542</f>
        <v>2.7124933191071329E-3</v>
      </c>
      <c r="AV598" s="438">
        <f>StockValueR!AV542</f>
        <v>2.7124933191071329E-3</v>
      </c>
      <c r="AW598" s="438">
        <f>StockValueR!AW542</f>
        <v>2.7124933191071329E-3</v>
      </c>
      <c r="AX598" s="438">
        <f>StockValueR!AX542</f>
        <v>2.7124933191071329E-3</v>
      </c>
      <c r="AY598" s="438">
        <f>StockValueR!AY542</f>
        <v>2.7124933191071329E-3</v>
      </c>
      <c r="AZ598" s="438">
        <f>StockValueR!AZ542</f>
        <v>2.7124933191071329E-3</v>
      </c>
    </row>
    <row r="599" spans="1:52" x14ac:dyDescent="0.25">
      <c r="A599" s="422"/>
      <c r="B599" s="281"/>
      <c r="C599" s="281"/>
      <c r="D599" s="281"/>
      <c r="E599" s="180" t="str">
        <f>StockValueR!E543</f>
        <v>59 MPH</v>
      </c>
      <c r="F599" s="180"/>
      <c r="G599" s="180"/>
      <c r="I599" s="438">
        <f>StockValueR!I543</f>
        <v>0</v>
      </c>
      <c r="J599" s="438">
        <f>StockValueR!J543</f>
        <v>0</v>
      </c>
      <c r="K599" s="438">
        <f>StockValueR!K543</f>
        <v>3.1268680210072685E-3</v>
      </c>
      <c r="L599" s="438">
        <f>StockValueR!L543</f>
        <v>3.0190270437971361E-3</v>
      </c>
      <c r="M599" s="438">
        <f>StockValueR!M543</f>
        <v>2.9149053397662691E-3</v>
      </c>
      <c r="N599" s="438">
        <f>StockValueR!N543</f>
        <v>2.8143746367741526E-3</v>
      </c>
      <c r="O599" s="438">
        <f>StockValueR!O543</f>
        <v>2.7173110865935579E-3</v>
      </c>
      <c r="P599" s="438">
        <f>StockValueR!P543</f>
        <v>2.623595112336423E-3</v>
      </c>
      <c r="Q599" s="438">
        <f>StockValueR!Q543</f>
        <v>2.5331112611417872E-3</v>
      </c>
      <c r="R599" s="438">
        <f>StockValueR!R543</f>
        <v>2.4457480619442962E-3</v>
      </c>
      <c r="S599" s="438">
        <f>StockValueR!S543</f>
        <v>2.3613978881480585E-3</v>
      </c>
      <c r="T599" s="438">
        <f>StockValueR!T543</f>
        <v>2.279956825036671E-3</v>
      </c>
      <c r="U599" s="438">
        <f>StockValueR!U543</f>
        <v>2.2013245417560798E-3</v>
      </c>
      <c r="V599" s="438">
        <f>StockValueR!V543</f>
        <v>2.12540416771255E-3</v>
      </c>
      <c r="W599" s="438">
        <f>StockValueR!W543</f>
        <v>2.0521021732334949E-3</v>
      </c>
      <c r="X599" s="438">
        <f>StockValueR!X543</f>
        <v>1.9813282543441235E-3</v>
      </c>
      <c r="Y599" s="438">
        <f>StockValueR!Y543</f>
        <v>1.9129952215179776E-3</v>
      </c>
      <c r="Z599" s="438">
        <f>StockValueR!Z543</f>
        <v>1.8447051531227476E-3</v>
      </c>
      <c r="AA599" s="438">
        <f>StockValueR!AA543</f>
        <v>1.7764596021853476E-3</v>
      </c>
      <c r="AB599" s="438">
        <f>StockValueR!AB543</f>
        <v>1.7082602401215505E-3</v>
      </c>
      <c r="AC599" s="438">
        <f>StockValueR!AC543</f>
        <v>1.6401088709507719E-3</v>
      </c>
      <c r="AD599" s="438">
        <f>StockValueR!AD543</f>
        <v>1.5720074479012383E-3</v>
      </c>
      <c r="AE599" s="438">
        <f>StockValueR!AE543</f>
        <v>1.5039580929340128E-3</v>
      </c>
      <c r="AF599" s="438">
        <f>StockValueR!AF543</f>
        <v>1.4359631198620462E-3</v>
      </c>
      <c r="AG599" s="438">
        <f>StockValueR!AG543</f>
        <v>1.3680250619389324E-3</v>
      </c>
      <c r="AH599" s="438">
        <f>StockValueR!AH543</f>
        <v>1.3001467050625319E-3</v>
      </c>
      <c r="AI599" s="438">
        <f>StockValueR!AI543</f>
        <v>1.2323311281126489E-3</v>
      </c>
      <c r="AJ599" s="438">
        <f>StockValueR!AJ543</f>
        <v>1.16458175246778E-3</v>
      </c>
      <c r="AK599" s="438">
        <f>StockValueR!AK543</f>
        <v>1.0969024034986751E-3</v>
      </c>
      <c r="AL599" s="438">
        <f>StockValueR!AL543</f>
        <v>1.0292973879360904E-3</v>
      </c>
      <c r="AM599" s="438">
        <f>StockValueR!AM543</f>
        <v>2.6338838436584314E-3</v>
      </c>
      <c r="AN599" s="438">
        <f>StockValueR!AN543</f>
        <v>2.6338838436584314E-3</v>
      </c>
      <c r="AO599" s="438">
        <f>StockValueR!AO543</f>
        <v>2.6338838436584314E-3</v>
      </c>
      <c r="AP599" s="438">
        <f>StockValueR!AP543</f>
        <v>2.6338838436584314E-3</v>
      </c>
      <c r="AQ599" s="438">
        <f>StockValueR!AQ543</f>
        <v>2.6338838436584314E-3</v>
      </c>
      <c r="AR599" s="438">
        <f>StockValueR!AR543</f>
        <v>2.6338838436584314E-3</v>
      </c>
      <c r="AS599" s="438">
        <f>StockValueR!AS543</f>
        <v>2.6338838436584314E-3</v>
      </c>
      <c r="AT599" s="438">
        <f>StockValueR!AT543</f>
        <v>2.6338838436584314E-3</v>
      </c>
      <c r="AU599" s="438">
        <f>StockValueR!AU543</f>
        <v>2.6338838436584314E-3</v>
      </c>
      <c r="AV599" s="438">
        <f>StockValueR!AV543</f>
        <v>2.6338838436584314E-3</v>
      </c>
      <c r="AW599" s="438">
        <f>StockValueR!AW543</f>
        <v>2.6338838436584314E-3</v>
      </c>
      <c r="AX599" s="438">
        <f>StockValueR!AX543</f>
        <v>2.6338838436584314E-3</v>
      </c>
      <c r="AY599" s="438">
        <f>StockValueR!AY543</f>
        <v>2.6338838436584314E-3</v>
      </c>
      <c r="AZ599" s="438">
        <f>StockValueR!AZ543</f>
        <v>2.6338838436584314E-3</v>
      </c>
    </row>
    <row r="600" spans="1:52" x14ac:dyDescent="0.25">
      <c r="A600" s="422"/>
      <c r="B600" s="281"/>
      <c r="C600" s="281"/>
      <c r="D600" s="281"/>
      <c r="E600" s="180" t="str">
        <f>StockValueR!E544</f>
        <v>60 MPH</v>
      </c>
      <c r="F600" s="180"/>
      <c r="G600" s="180"/>
      <c r="I600" s="438">
        <f>StockValueR!I544</f>
        <v>0</v>
      </c>
      <c r="J600" s="438">
        <f>StockValueR!J544</f>
        <v>0</v>
      </c>
      <c r="K600" s="438">
        <f>StockValueR!K544</f>
        <v>3.81455255870241E-3</v>
      </c>
      <c r="L600" s="438">
        <f>StockValueR!L544</f>
        <v>3.6829943756303387E-3</v>
      </c>
      <c r="M600" s="438">
        <f>StockValueR!M544</f>
        <v>3.5559734365120149E-3</v>
      </c>
      <c r="N600" s="438">
        <f>StockValueR!N544</f>
        <v>3.4333332586246228E-3</v>
      </c>
      <c r="O600" s="438">
        <f>StockValueR!O544</f>
        <v>3.3149227560992055E-3</v>
      </c>
      <c r="P600" s="438">
        <f>StockValueR!P544</f>
        <v>3.2005960537912883E-3</v>
      </c>
      <c r="Q600" s="438">
        <f>StockValueR!Q544</f>
        <v>3.0902123075708257E-3</v>
      </c>
      <c r="R600" s="438">
        <f>StockValueR!R544</f>
        <v>2.9836355308100766E-3</v>
      </c>
      <c r="S600" s="438">
        <f>StockValueR!S544</f>
        <v>2.8807344268556531E-3</v>
      </c>
      <c r="T600" s="438">
        <f>StockValueR!T544</f>
        <v>2.7813822272783552E-3</v>
      </c>
      <c r="U600" s="438">
        <f>StockValueR!U544</f>
        <v>2.6854565357015262E-3</v>
      </c>
      <c r="V600" s="438">
        <f>StockValueR!V544</f>
        <v>2.5928391770155337E-3</v>
      </c>
      <c r="W600" s="438">
        <f>StockValueR!W544</f>
        <v>2.5034160517926154E-3</v>
      </c>
      <c r="X600" s="438">
        <f>StockValueR!X544</f>
        <v>2.4170769957227397E-3</v>
      </c>
      <c r="Y600" s="438">
        <f>StockValueR!Y544</f>
        <v>2.3337156438973101E-3</v>
      </c>
      <c r="Z600" s="438">
        <f>StockValueR!Z544</f>
        <v>2.2504067055664017E-3</v>
      </c>
      <c r="AA600" s="438">
        <f>StockValueR!AA544</f>
        <v>2.1671520753103876E-3</v>
      </c>
      <c r="AB600" s="438">
        <f>StockValueR!AB544</f>
        <v>2.0839537921354787E-3</v>
      </c>
      <c r="AC600" s="438">
        <f>StockValueR!AC544</f>
        <v>2.000814056814727E-3</v>
      </c>
      <c r="AD600" s="438">
        <f>StockValueR!AD544</f>
        <v>1.9177352521451295E-3</v>
      </c>
      <c r="AE600" s="438">
        <f>StockValueR!AE544</f>
        <v>1.8347199667655249E-3</v>
      </c>
      <c r="AF600" s="438">
        <f>StockValueR!AF544</f>
        <v>1.7517710233601615E-3</v>
      </c>
      <c r="AG600" s="438">
        <f>StockValueR!AG544</f>
        <v>1.6688915123149834E-3</v>
      </c>
      <c r="AH600" s="438">
        <f>StockValueR!AH544</f>
        <v>1.5860848322236437E-3</v>
      </c>
      <c r="AI600" s="438">
        <f>StockValueR!AI544</f>
        <v>1.5033547390965523E-3</v>
      </c>
      <c r="AJ600" s="438">
        <f>StockValueR!AJ544</f>
        <v>1.4207054067677208E-3</v>
      </c>
      <c r="AK600" s="438">
        <f>StockValueR!AK544</f>
        <v>1.3381415019124566E-3</v>
      </c>
      <c r="AL600" s="438">
        <f>StockValueR!AL544</f>
        <v>1.2556682784304173E-3</v>
      </c>
      <c r="AM600" s="438">
        <f>StockValueR!AM544</f>
        <v>3.20898388472146E-3</v>
      </c>
      <c r="AN600" s="438">
        <f>StockValueR!AN544</f>
        <v>3.20898388472146E-3</v>
      </c>
      <c r="AO600" s="438">
        <f>StockValueR!AO544</f>
        <v>3.20898388472146E-3</v>
      </c>
      <c r="AP600" s="438">
        <f>StockValueR!AP544</f>
        <v>3.20898388472146E-3</v>
      </c>
      <c r="AQ600" s="438">
        <f>StockValueR!AQ544</f>
        <v>3.20898388472146E-3</v>
      </c>
      <c r="AR600" s="438">
        <f>StockValueR!AR544</f>
        <v>3.20898388472146E-3</v>
      </c>
      <c r="AS600" s="438">
        <f>StockValueR!AS544</f>
        <v>3.20898388472146E-3</v>
      </c>
      <c r="AT600" s="438">
        <f>StockValueR!AT544</f>
        <v>3.20898388472146E-3</v>
      </c>
      <c r="AU600" s="438">
        <f>StockValueR!AU544</f>
        <v>3.20898388472146E-3</v>
      </c>
      <c r="AV600" s="438">
        <f>StockValueR!AV544</f>
        <v>3.20898388472146E-3</v>
      </c>
      <c r="AW600" s="438">
        <f>StockValueR!AW544</f>
        <v>3.20898388472146E-3</v>
      </c>
      <c r="AX600" s="438">
        <f>StockValueR!AX544</f>
        <v>3.20898388472146E-3</v>
      </c>
      <c r="AY600" s="438">
        <f>StockValueR!AY544</f>
        <v>3.20898388472146E-3</v>
      </c>
      <c r="AZ600" s="438">
        <f>StockValueR!AZ544</f>
        <v>3.20898388472146E-3</v>
      </c>
    </row>
    <row r="601" spans="1:52" x14ac:dyDescent="0.25">
      <c r="A601" s="422"/>
      <c r="B601" s="281"/>
      <c r="C601" s="281"/>
      <c r="D601" s="281"/>
      <c r="E601" s="180" t="str">
        <f>StockValueR!E545</f>
        <v>61 MPH</v>
      </c>
      <c r="F601" s="180"/>
      <c r="G601" s="180"/>
      <c r="I601" s="438">
        <f>StockValueR!I545</f>
        <v>0</v>
      </c>
      <c r="J601" s="438">
        <f>StockValueR!J545</f>
        <v>0</v>
      </c>
      <c r="K601" s="438">
        <f>StockValueR!K545</f>
        <v>3.7040048299397813E-3</v>
      </c>
      <c r="L601" s="438">
        <f>StockValueR!L545</f>
        <v>3.5762592718387768E-3</v>
      </c>
      <c r="M601" s="438">
        <f>StockValueR!M545</f>
        <v>3.4529194659880472E-3</v>
      </c>
      <c r="N601" s="438">
        <f>StockValueR!N545</f>
        <v>3.3338334646159495E-3</v>
      </c>
      <c r="O601" s="438">
        <f>StockValueR!O545</f>
        <v>3.2188545604010504E-3</v>
      </c>
      <c r="P601" s="438">
        <f>StockValueR!P545</f>
        <v>3.1078411057368781E-3</v>
      </c>
      <c r="Q601" s="438">
        <f>StockValueR!Q545</f>
        <v>3.0006563382299592E-3</v>
      </c>
      <c r="R601" s="438">
        <f>StockValueR!R545</f>
        <v>2.8971682122161668E-3</v>
      </c>
      <c r="S601" s="438">
        <f>StockValueR!S545</f>
        <v>2.7972492360878176E-3</v>
      </c>
      <c r="T601" s="438">
        <f>StockValueR!T545</f>
        <v>2.7007763152311092E-3</v>
      </c>
      <c r="U601" s="438">
        <f>StockValueR!U545</f>
        <v>2.607630600380413E-3</v>
      </c>
      <c r="V601" s="438">
        <f>StockValueR!V545</f>
        <v>2.517697341202598E-3</v>
      </c>
      <c r="W601" s="438">
        <f>StockValueR!W545</f>
        <v>2.43086574493101E-3</v>
      </c>
      <c r="X601" s="438">
        <f>StockValueR!X545</f>
        <v>2.3470288398749562E-3</v>
      </c>
      <c r="Y601" s="438">
        <f>StockValueR!Y545</f>
        <v>2.2660833436365367E-3</v>
      </c>
      <c r="Z601" s="438">
        <f>StockValueR!Z545</f>
        <v>2.1851887419221463E-3</v>
      </c>
      <c r="AA601" s="438">
        <f>StockValueR!AA545</f>
        <v>2.104346874406228E-3</v>
      </c>
      <c r="AB601" s="438">
        <f>StockValueR!AB545</f>
        <v>2.0235597210035263E-3</v>
      </c>
      <c r="AC601" s="438">
        <f>StockValueR!AC545</f>
        <v>1.9428294187075386E-3</v>
      </c>
      <c r="AD601" s="438">
        <f>StockValueR!AD545</f>
        <v>1.8621582812605581E-3</v>
      </c>
      <c r="AE601" s="438">
        <f>StockValueR!AE545</f>
        <v>1.7815488222813159E-3</v>
      </c>
      <c r="AF601" s="438">
        <f>StockValueR!AF545</f>
        <v>1.7010037826511945E-3</v>
      </c>
      <c r="AG601" s="438">
        <f>StockValueR!AG545</f>
        <v>1.6205261631951357E-3</v>
      </c>
      <c r="AH601" s="438">
        <f>StockValueR!AH545</f>
        <v>1.5401192640137713E-3</v>
      </c>
      <c r="AI601" s="438">
        <f>StockValueR!AI545</f>
        <v>1.4597867322663641E-3</v>
      </c>
      <c r="AJ601" s="438">
        <f>StockValueR!AJ545</f>
        <v>1.3795326208270327E-3</v>
      </c>
      <c r="AK601" s="438">
        <f>StockValueR!AK545</f>
        <v>1.2993614611283926E-3</v>
      </c>
      <c r="AL601" s="438">
        <f>StockValueR!AL545</f>
        <v>1.2192783548093408E-3</v>
      </c>
      <c r="AM601" s="438">
        <f>StockValueR!AM545</f>
        <v>3.1159858529385374E-3</v>
      </c>
      <c r="AN601" s="438">
        <f>StockValueR!AN545</f>
        <v>3.1159858529385374E-3</v>
      </c>
      <c r="AO601" s="438">
        <f>StockValueR!AO545</f>
        <v>3.1159858529385374E-3</v>
      </c>
      <c r="AP601" s="438">
        <f>StockValueR!AP545</f>
        <v>3.1159858529385374E-3</v>
      </c>
      <c r="AQ601" s="438">
        <f>StockValueR!AQ545</f>
        <v>3.1159858529385374E-3</v>
      </c>
      <c r="AR601" s="438">
        <f>StockValueR!AR545</f>
        <v>3.1159858529385374E-3</v>
      </c>
      <c r="AS601" s="438">
        <f>StockValueR!AS545</f>
        <v>3.1159858529385374E-3</v>
      </c>
      <c r="AT601" s="438">
        <f>StockValueR!AT545</f>
        <v>3.1159858529385374E-3</v>
      </c>
      <c r="AU601" s="438">
        <f>StockValueR!AU545</f>
        <v>3.1159858529385374E-3</v>
      </c>
      <c r="AV601" s="438">
        <f>StockValueR!AV545</f>
        <v>3.1159858529385374E-3</v>
      </c>
      <c r="AW601" s="438">
        <f>StockValueR!AW545</f>
        <v>3.1159858529385374E-3</v>
      </c>
      <c r="AX601" s="438">
        <f>StockValueR!AX545</f>
        <v>3.1159858529385374E-3</v>
      </c>
      <c r="AY601" s="438">
        <f>StockValueR!AY545</f>
        <v>3.1159858529385374E-3</v>
      </c>
      <c r="AZ601" s="438">
        <f>StockValueR!AZ545</f>
        <v>3.1159858529385374E-3</v>
      </c>
    </row>
    <row r="602" spans="1:52" x14ac:dyDescent="0.25">
      <c r="A602" s="422"/>
      <c r="B602" s="281"/>
      <c r="C602" s="281"/>
      <c r="D602" s="281"/>
      <c r="E602" s="180" t="str">
        <f>StockValueR!E546</f>
        <v>62 MPH</v>
      </c>
      <c r="F602" s="180"/>
      <c r="G602" s="180"/>
      <c r="I602" s="438">
        <f>StockValueR!I546</f>
        <v>0</v>
      </c>
      <c r="J602" s="438">
        <f>StockValueR!J546</f>
        <v>0</v>
      </c>
      <c r="K602" s="438">
        <f>StockValueR!K546</f>
        <v>3.5966608321905567E-3</v>
      </c>
      <c r="L602" s="438">
        <f>StockValueR!L546</f>
        <v>3.4726174071943545E-3</v>
      </c>
      <c r="M602" s="438">
        <f>StockValueR!M546</f>
        <v>3.3528520534433126E-3</v>
      </c>
      <c r="N602" s="438">
        <f>StockValueR!N546</f>
        <v>3.237217226691702E-3</v>
      </c>
      <c r="O602" s="438">
        <f>StockValueR!O546</f>
        <v>3.1255704712730165E-3</v>
      </c>
      <c r="P602" s="438">
        <f>StockValueR!P546</f>
        <v>3.0177742446025231E-3</v>
      </c>
      <c r="Q602" s="438">
        <f>StockValueR!Q546</f>
        <v>2.9136957477324597E-3</v>
      </c>
      <c r="R602" s="438">
        <f>StockValueR!R546</f>
        <v>2.813206761751127E-3</v>
      </c>
      <c r="S602" s="438">
        <f>StockValueR!S546</f>
        <v>2.71618348982433E-3</v>
      </c>
      <c r="T602" s="438">
        <f>StockValueR!T546</f>
        <v>2.6225064046845725E-3</v>
      </c>
      <c r="U602" s="438">
        <f>StockValueR!U546</f>
        <v>2.5320601013801201E-3</v>
      </c>
      <c r="V602" s="438">
        <f>StockValueR!V546</f>
        <v>2.4447331551025291E-3</v>
      </c>
      <c r="W602" s="438">
        <f>StockValueR!W546</f>
        <v>2.3604179839174849E-3</v>
      </c>
      <c r="X602" s="438">
        <f>StockValueR!X546</f>
        <v>2.2790107162298534E-3</v>
      </c>
      <c r="Y602" s="438">
        <f>StockValueR!Y546</f>
        <v>2.2004110628196594E-3</v>
      </c>
      <c r="Z602" s="438">
        <f>StockValueR!Z546</f>
        <v>2.1218608289835621E-3</v>
      </c>
      <c r="AA602" s="438">
        <f>StockValueR!AA546</f>
        <v>2.0433618010812773E-3</v>
      </c>
      <c r="AB602" s="438">
        <f>StockValueR!AB546</f>
        <v>1.9649159016485837E-3</v>
      </c>
      <c r="AC602" s="438">
        <f>StockValueR!AC546</f>
        <v>1.8865252057477893E-3</v>
      </c>
      <c r="AD602" s="438">
        <f>StockValueR!AD546</f>
        <v>1.8081919600677256E-3</v>
      </c>
      <c r="AE602" s="438">
        <f>StockValueR!AE546</f>
        <v>1.7299186053811376E-3</v>
      </c>
      <c r="AF602" s="438">
        <f>StockValueR!AF546</f>
        <v>1.6517078031372313E-3</v>
      </c>
      <c r="AG602" s="438">
        <f>StockValueR!AG546</f>
        <v>1.5735624671954721E-3</v>
      </c>
      <c r="AH602" s="438">
        <f>StockValueR!AH546</f>
        <v>1.4954858020178486E-3</v>
      </c>
      <c r="AI602" s="438">
        <f>StockValueR!AI546</f>
        <v>1.4174813490670404E-3</v>
      </c>
      <c r="AJ602" s="438">
        <f>StockValueR!AJ546</f>
        <v>1.3395530437627539E-3</v>
      </c>
      <c r="AK602" s="438">
        <f>StockValueR!AK546</f>
        <v>1.2617052862143165E-3</v>
      </c>
      <c r="AL602" s="438">
        <f>StockValueR!AL546</f>
        <v>1.1839430302124612E-3</v>
      </c>
      <c r="AM602" s="438">
        <f>StockValueR!AM546</f>
        <v>3.0256829527692936E-3</v>
      </c>
      <c r="AN602" s="438">
        <f>StockValueR!AN546</f>
        <v>3.0256829527692936E-3</v>
      </c>
      <c r="AO602" s="438">
        <f>StockValueR!AO546</f>
        <v>3.0256829527692936E-3</v>
      </c>
      <c r="AP602" s="438">
        <f>StockValueR!AP546</f>
        <v>3.0256829527692936E-3</v>
      </c>
      <c r="AQ602" s="438">
        <f>StockValueR!AQ546</f>
        <v>3.0256829527692936E-3</v>
      </c>
      <c r="AR602" s="438">
        <f>StockValueR!AR546</f>
        <v>3.0256829527692936E-3</v>
      </c>
      <c r="AS602" s="438">
        <f>StockValueR!AS546</f>
        <v>3.0256829527692936E-3</v>
      </c>
      <c r="AT602" s="438">
        <f>StockValueR!AT546</f>
        <v>3.0256829527692936E-3</v>
      </c>
      <c r="AU602" s="438">
        <f>StockValueR!AU546</f>
        <v>3.0256829527692936E-3</v>
      </c>
      <c r="AV602" s="438">
        <f>StockValueR!AV546</f>
        <v>3.0256829527692936E-3</v>
      </c>
      <c r="AW602" s="438">
        <f>StockValueR!AW546</f>
        <v>3.0256829527692936E-3</v>
      </c>
      <c r="AX602" s="438">
        <f>StockValueR!AX546</f>
        <v>3.0256829527692936E-3</v>
      </c>
      <c r="AY602" s="438">
        <f>StockValueR!AY546</f>
        <v>3.0256829527692936E-3</v>
      </c>
      <c r="AZ602" s="438">
        <f>StockValueR!AZ546</f>
        <v>3.0256829527692936E-3</v>
      </c>
    </row>
    <row r="603" spans="1:52" x14ac:dyDescent="0.25">
      <c r="A603" s="422"/>
      <c r="B603" s="281"/>
      <c r="C603" s="281"/>
      <c r="D603" s="281"/>
      <c r="E603" s="180" t="str">
        <f>StockValueR!E547</f>
        <v>63 MPH</v>
      </c>
      <c r="F603" s="180"/>
      <c r="G603" s="180"/>
      <c r="I603" s="438">
        <f>StockValueR!I547</f>
        <v>0</v>
      </c>
      <c r="J603" s="438">
        <f>StockValueR!J547</f>
        <v>0</v>
      </c>
      <c r="K603" s="438">
        <f>StockValueR!K547</f>
        <v>3.4924277196539126E-3</v>
      </c>
      <c r="L603" s="438">
        <f>StockValueR!L547</f>
        <v>3.3719791380083372E-3</v>
      </c>
      <c r="M603" s="438">
        <f>StockValueR!M547</f>
        <v>3.2556846468651326E-3</v>
      </c>
      <c r="N603" s="438">
        <f>StockValueR!N547</f>
        <v>3.1434009778879999E-3</v>
      </c>
      <c r="O603" s="438">
        <f>StockValueR!O547</f>
        <v>3.0349898038501753E-3</v>
      </c>
      <c r="P603" s="438">
        <f>StockValueR!P547</f>
        <v>2.9303175682229873E-3</v>
      </c>
      <c r="Q603" s="438">
        <f>StockValueR!Q547</f>
        <v>2.8292553206416553E-3</v>
      </c>
      <c r="R603" s="438">
        <f>StockValueR!R547</f>
        <v>2.7316785580456188E-3</v>
      </c>
      <c r="S603" s="438">
        <f>StockValueR!S547</f>
        <v>2.637467071297704E-3</v>
      </c>
      <c r="T603" s="438">
        <f>StockValueR!T547</f>
        <v>2.5465047970931578E-3</v>
      </c>
      <c r="U603" s="438">
        <f>StockValueR!U547</f>
        <v>2.4586796749761224E-3</v>
      </c>
      <c r="V603" s="438">
        <f>StockValueR!V547</f>
        <v>2.3738835092873946E-3</v>
      </c>
      <c r="W603" s="438">
        <f>StockValueR!W547</f>
        <v>2.2920118358733996E-3</v>
      </c>
      <c r="X603" s="438">
        <f>StockValueR!X547</f>
        <v>2.2129637933921711E-3</v>
      </c>
      <c r="Y603" s="438">
        <f>StockValueR!Y547</f>
        <v>2.1366419990577956E-3</v>
      </c>
      <c r="Z603" s="438">
        <f>StockValueR!Z547</f>
        <v>2.0603681920924048E-3</v>
      </c>
      <c r="AA603" s="438">
        <f>StockValueR!AA547</f>
        <v>1.9841441070860763E-3</v>
      </c>
      <c r="AB603" s="438">
        <f>StockValueR!AB547</f>
        <v>1.9079716108584958E-3</v>
      </c>
      <c r="AC603" s="438">
        <f>StockValueR!AC547</f>
        <v>1.8318527183355797E-3</v>
      </c>
      <c r="AD603" s="438">
        <f>StockValueR!AD547</f>
        <v>1.7557896110959423E-3</v>
      </c>
      <c r="AE603" s="438">
        <f>StockValueR!AE547</f>
        <v>1.6797846591774569E-3</v>
      </c>
      <c r="AF603" s="438">
        <f>StockValueR!AF547</f>
        <v>1.6038404468991397E-3</v>
      </c>
      <c r="AG603" s="438">
        <f>StockValueR!AG547</f>
        <v>1.5279598036752843E-3</v>
      </c>
      <c r="AH603" s="438">
        <f>StockValueR!AH547</f>
        <v>1.452145841100894E-3</v>
      </c>
      <c r="AI603" s="438">
        <f>StockValueR!AI547</f>
        <v>1.3764019980052077E-3</v>
      </c>
      <c r="AJ603" s="438">
        <f>StockValueR!AJ547</f>
        <v>1.3007320957574098E-3</v>
      </c>
      <c r="AK603" s="438">
        <f>StockValueR!AK547</f>
        <v>1.2251404069493572E-3</v>
      </c>
      <c r="AL603" s="438">
        <f>StockValueR!AL547</f>
        <v>1.149631741808336E-3</v>
      </c>
      <c r="AM603" s="438">
        <f>StockValueR!AM547</f>
        <v>2.9379970778895858E-3</v>
      </c>
      <c r="AN603" s="438">
        <f>StockValueR!AN547</f>
        <v>2.9379970778895858E-3</v>
      </c>
      <c r="AO603" s="438">
        <f>StockValueR!AO547</f>
        <v>2.9379970778895858E-3</v>
      </c>
      <c r="AP603" s="438">
        <f>StockValueR!AP547</f>
        <v>2.9379970778895858E-3</v>
      </c>
      <c r="AQ603" s="438">
        <f>StockValueR!AQ547</f>
        <v>2.9379970778895858E-3</v>
      </c>
      <c r="AR603" s="438">
        <f>StockValueR!AR547</f>
        <v>2.9379970778895858E-3</v>
      </c>
      <c r="AS603" s="438">
        <f>StockValueR!AS547</f>
        <v>2.9379970778895858E-3</v>
      </c>
      <c r="AT603" s="438">
        <f>StockValueR!AT547</f>
        <v>2.9379970778895858E-3</v>
      </c>
      <c r="AU603" s="438">
        <f>StockValueR!AU547</f>
        <v>2.9379970778895858E-3</v>
      </c>
      <c r="AV603" s="438">
        <f>StockValueR!AV547</f>
        <v>2.9379970778895858E-3</v>
      </c>
      <c r="AW603" s="438">
        <f>StockValueR!AW547</f>
        <v>2.9379970778895858E-3</v>
      </c>
      <c r="AX603" s="438">
        <f>StockValueR!AX547</f>
        <v>2.9379970778895858E-3</v>
      </c>
      <c r="AY603" s="438">
        <f>StockValueR!AY547</f>
        <v>2.9379970778895858E-3</v>
      </c>
      <c r="AZ603" s="438">
        <f>StockValueR!AZ547</f>
        <v>2.9379970778895858E-3</v>
      </c>
    </row>
    <row r="604" spans="1:52" x14ac:dyDescent="0.25">
      <c r="A604" s="422"/>
      <c r="B604" s="281"/>
      <c r="C604" s="281"/>
      <c r="D604" s="281"/>
      <c r="E604" s="180" t="str">
        <f>StockValueR!E548</f>
        <v>64 MPH</v>
      </c>
      <c r="F604" s="180"/>
      <c r="G604" s="180"/>
      <c r="I604" s="438">
        <f>StockValueR!I548</f>
        <v>0</v>
      </c>
      <c r="J604" s="438">
        <f>StockValueR!J548</f>
        <v>0</v>
      </c>
      <c r="K604" s="438">
        <f>StockValueR!K548</f>
        <v>3.3912153372489054E-3</v>
      </c>
      <c r="L604" s="438">
        <f>StockValueR!L548</f>
        <v>3.2742574185129865E-3</v>
      </c>
      <c r="M604" s="438">
        <f>StockValueR!M548</f>
        <v>3.1613332025634371E-3</v>
      </c>
      <c r="N604" s="438">
        <f>StockValueR!N548</f>
        <v>3.0523035730552948E-3</v>
      </c>
      <c r="O604" s="438">
        <f>StockValueR!O548</f>
        <v>2.9470342115571952E-3</v>
      </c>
      <c r="P604" s="438">
        <f>StockValueR!P548</f>
        <v>2.8453954320785389E-3</v>
      </c>
      <c r="Q604" s="438">
        <f>StockValueR!Q548</f>
        <v>2.7472620213035773E-3</v>
      </c>
      <c r="R604" s="438">
        <f>StockValueR!R548</f>
        <v>2.6525130843355802E-3</v>
      </c>
      <c r="S604" s="438">
        <f>StockValueR!S548</f>
        <v>2.5610318957610574E-3</v>
      </c>
      <c r="T604" s="438">
        <f>StockValueR!T548</f>
        <v>2.4727057558505466E-3</v>
      </c>
      <c r="U604" s="438">
        <f>StockValueR!U548</f>
        <v>2.387425851718826E-3</v>
      </c>
      <c r="V604" s="438">
        <f>StockValueR!V548</f>
        <v>2.3050871232734998E-3</v>
      </c>
      <c r="W604" s="438">
        <f>StockValueR!W548</f>
        <v>2.2255881337868151E-3</v>
      </c>
      <c r="X604" s="438">
        <f>StockValueR!X548</f>
        <v>2.1488309449312617E-3</v>
      </c>
      <c r="Y604" s="438">
        <f>StockValueR!Y548</f>
        <v>2.0747209961250084E-3</v>
      </c>
      <c r="Z604" s="438">
        <f>StockValueR!Z548</f>
        <v>2.0006576439886821E-3</v>
      </c>
      <c r="AA604" s="438">
        <f>StockValueR!AA548</f>
        <v>1.9266425728430318E-3</v>
      </c>
      <c r="AB604" s="438">
        <f>StockValueR!AB548</f>
        <v>1.8526775954063324E-3</v>
      </c>
      <c r="AC604" s="438">
        <f>StockValueR!AC548</f>
        <v>1.7787646682108928E-3</v>
      </c>
      <c r="AD604" s="438">
        <f>StockValueR!AD548</f>
        <v>1.7049059096120383E-3</v>
      </c>
      <c r="AE604" s="438">
        <f>StockValueR!AE548</f>
        <v>1.6311036209627043E-3</v>
      </c>
      <c r="AF604" s="438">
        <f>StockValueR!AF548</f>
        <v>1.5573603116869901E-3</v>
      </c>
      <c r="AG604" s="438">
        <f>StockValueR!AG548</f>
        <v>1.4836787292012827E-3</v>
      </c>
      <c r="AH604" s="438">
        <f>StockValueR!AH548</f>
        <v>1.4100618949249345E-3</v>
      </c>
      <c r="AI604" s="438">
        <f>StockValueR!AI548</f>
        <v>1.336513148028114E-3</v>
      </c>
      <c r="AJ604" s="438">
        <f>StockValueR!AJ548</f>
        <v>1.2630361991347271E-3</v>
      </c>
      <c r="AK604" s="438">
        <f>StockValueR!AK548</f>
        <v>1.1896351970146839E-3</v>
      </c>
      <c r="AL604" s="438">
        <f>StockValueR!AL548</f>
        <v>1.1163148124923672E-3</v>
      </c>
      <c r="AM604" s="438">
        <f>StockValueR!AM548</f>
        <v>2.8528523855374066E-3</v>
      </c>
      <c r="AN604" s="438">
        <f>StockValueR!AN548</f>
        <v>2.8528523855374066E-3</v>
      </c>
      <c r="AO604" s="438">
        <f>StockValueR!AO548</f>
        <v>2.8528523855374066E-3</v>
      </c>
      <c r="AP604" s="438">
        <f>StockValueR!AP548</f>
        <v>2.8528523855374066E-3</v>
      </c>
      <c r="AQ604" s="438">
        <f>StockValueR!AQ548</f>
        <v>2.8528523855374066E-3</v>
      </c>
      <c r="AR604" s="438">
        <f>StockValueR!AR548</f>
        <v>2.8528523855374066E-3</v>
      </c>
      <c r="AS604" s="438">
        <f>StockValueR!AS548</f>
        <v>2.8528523855374066E-3</v>
      </c>
      <c r="AT604" s="438">
        <f>StockValueR!AT548</f>
        <v>2.8528523855374066E-3</v>
      </c>
      <c r="AU604" s="438">
        <f>StockValueR!AU548</f>
        <v>2.8528523855374066E-3</v>
      </c>
      <c r="AV604" s="438">
        <f>StockValueR!AV548</f>
        <v>2.8528523855374066E-3</v>
      </c>
      <c r="AW604" s="438">
        <f>StockValueR!AW548</f>
        <v>2.8528523855374066E-3</v>
      </c>
      <c r="AX604" s="438">
        <f>StockValueR!AX548</f>
        <v>2.8528523855374066E-3</v>
      </c>
      <c r="AY604" s="438">
        <f>StockValueR!AY548</f>
        <v>2.8528523855374066E-3</v>
      </c>
      <c r="AZ604" s="438">
        <f>StockValueR!AZ548</f>
        <v>2.8528523855374066E-3</v>
      </c>
    </row>
    <row r="605" spans="1:52" x14ac:dyDescent="0.25">
      <c r="A605" s="422"/>
      <c r="B605" s="281"/>
      <c r="C605" s="281"/>
      <c r="D605" s="281"/>
      <c r="E605" s="180" t="str">
        <f>StockValueR!E549</f>
        <v>65 MPH</v>
      </c>
      <c r="F605" s="180"/>
      <c r="G605" s="180"/>
      <c r="I605" s="438">
        <f>StockValueR!I549</f>
        <v>0</v>
      </c>
      <c r="J605" s="438">
        <f>StockValueR!J549</f>
        <v>0</v>
      </c>
      <c r="K605" s="438">
        <f>StockValueR!K549</f>
        <v>4.2753319107106998E-3</v>
      </c>
      <c r="L605" s="438">
        <f>StockValueR!L549</f>
        <v>4.1278821405089554E-3</v>
      </c>
      <c r="M605" s="438">
        <f>StockValueR!M549</f>
        <v>3.9855176912101517E-3</v>
      </c>
      <c r="N605" s="438">
        <f>StockValueR!N549</f>
        <v>3.8480631777414571E-3</v>
      </c>
      <c r="O605" s="438">
        <f>StockValueR!O549</f>
        <v>3.715349263797533E-3</v>
      </c>
      <c r="P605" s="438">
        <f>StockValueR!P549</f>
        <v>3.5872124532276375E-3</v>
      </c>
      <c r="Q605" s="438">
        <f>StockValueR!Q549</f>
        <v>3.4634948886174723E-3</v>
      </c>
      <c r="R605" s="438">
        <f>StockValueR!R549</f>
        <v>3.3440441568176413E-3</v>
      </c>
      <c r="S605" s="438">
        <f>StockValueR!S549</f>
        <v>3.2287131011791374E-3</v>
      </c>
      <c r="T605" s="438">
        <f>StockValueR!T549</f>
        <v>3.1173596402645468E-3</v>
      </c>
      <c r="U605" s="438">
        <f>StockValueR!U549</f>
        <v>3.0098465928116319E-3</v>
      </c>
      <c r="V605" s="438">
        <f>StockValueR!V549</f>
        <v>2.9060415087336557E-3</v>
      </c>
      <c r="W605" s="438">
        <f>StockValueR!W549</f>
        <v>2.8058165059482512E-3</v>
      </c>
      <c r="X605" s="438">
        <f>StockValueR!X549</f>
        <v>2.7090481128338186E-3</v>
      </c>
      <c r="Y605" s="438">
        <f>StockValueR!Y549</f>
        <v>2.6156171161193635E-3</v>
      </c>
      <c r="Z605" s="438">
        <f>StockValueR!Z549</f>
        <v>2.5222448641940361E-3</v>
      </c>
      <c r="AA605" s="438">
        <f>StockValueR!AA549</f>
        <v>2.4289334804942823E-3</v>
      </c>
      <c r="AB605" s="438">
        <f>StockValueR!AB549</f>
        <v>2.3356852503283224E-3</v>
      </c>
      <c r="AC605" s="438">
        <f>StockValueR!AC549</f>
        <v>2.2425026403118638E-3</v>
      </c>
      <c r="AD605" s="438">
        <f>StockValueR!AD549</f>
        <v>2.1493883210721636E-3</v>
      </c>
      <c r="AE605" s="438">
        <f>StockValueR!AE549</f>
        <v>2.056345193943012E-3</v>
      </c>
      <c r="AF605" s="438">
        <f>StockValueR!AF549</f>
        <v>1.963376422575153E-3</v>
      </c>
      <c r="AG605" s="438">
        <f>StockValueR!AG549</f>
        <v>1.8704854706580864E-3</v>
      </c>
      <c r="AH605" s="438">
        <f>StockValueR!AH549</f>
        <v>1.7776761473190089E-3</v>
      </c>
      <c r="AI605" s="438">
        <f>StockValueR!AI549</f>
        <v>1.6849526622760768E-3</v>
      </c>
      <c r="AJ605" s="438">
        <f>StockValueR!AJ549</f>
        <v>1.5923196935421012E-3</v>
      </c>
      <c r="AK605" s="438">
        <f>StockValueR!AK549</f>
        <v>1.4997824715040154E-3</v>
      </c>
      <c r="AL605" s="438">
        <f>StockValueR!AL549</f>
        <v>1.4073468847069415E-3</v>
      </c>
      <c r="AM605" s="438">
        <f>StockValueR!AM549</f>
        <v>3.6044420785961801E-3</v>
      </c>
      <c r="AN605" s="438">
        <f>StockValueR!AN549</f>
        <v>3.6044420785961801E-3</v>
      </c>
      <c r="AO605" s="438">
        <f>StockValueR!AO549</f>
        <v>3.6044420785961801E-3</v>
      </c>
      <c r="AP605" s="438">
        <f>StockValueR!AP549</f>
        <v>3.6044420785961801E-3</v>
      </c>
      <c r="AQ605" s="438">
        <f>StockValueR!AQ549</f>
        <v>3.6044420785961801E-3</v>
      </c>
      <c r="AR605" s="438">
        <f>StockValueR!AR549</f>
        <v>3.6044420785961801E-3</v>
      </c>
      <c r="AS605" s="438">
        <f>StockValueR!AS549</f>
        <v>3.6044420785961801E-3</v>
      </c>
      <c r="AT605" s="438">
        <f>StockValueR!AT549</f>
        <v>3.6044420785961801E-3</v>
      </c>
      <c r="AU605" s="438">
        <f>StockValueR!AU549</f>
        <v>3.6044420785961801E-3</v>
      </c>
      <c r="AV605" s="438">
        <f>StockValueR!AV549</f>
        <v>3.6044420785961801E-3</v>
      </c>
      <c r="AW605" s="438">
        <f>StockValueR!AW549</f>
        <v>3.6044420785961801E-3</v>
      </c>
      <c r="AX605" s="438">
        <f>StockValueR!AX549</f>
        <v>3.6044420785961801E-3</v>
      </c>
      <c r="AY605" s="438">
        <f>StockValueR!AY549</f>
        <v>3.6044420785961801E-3</v>
      </c>
      <c r="AZ605" s="438">
        <f>StockValueR!AZ549</f>
        <v>3.6044420785961801E-3</v>
      </c>
    </row>
    <row r="606" spans="1:52" x14ac:dyDescent="0.25">
      <c r="A606" s="422"/>
      <c r="B606" s="281"/>
      <c r="C606" s="281"/>
      <c r="D606" s="281"/>
      <c r="E606" s="180" t="str">
        <f>StockValueR!E550</f>
        <v>66 MPH</v>
      </c>
      <c r="F606" s="180"/>
      <c r="G606" s="180"/>
      <c r="I606" s="438">
        <f>StockValueR!I550</f>
        <v>0</v>
      </c>
      <c r="J606" s="438">
        <f>StockValueR!J550</f>
        <v>0</v>
      </c>
      <c r="K606" s="438">
        <f>StockValueR!K550</f>
        <v>4.1514305552667391E-3</v>
      </c>
      <c r="L606" s="438">
        <f>StockValueR!L550</f>
        <v>4.0082539565448804E-3</v>
      </c>
      <c r="M606" s="438">
        <f>StockValueR!M550</f>
        <v>3.870015303465773E-3</v>
      </c>
      <c r="N606" s="438">
        <f>StockValueR!N550</f>
        <v>3.7365442937077479E-3</v>
      </c>
      <c r="O606" s="438">
        <f>StockValueR!O550</f>
        <v>3.6076764984201864E-3</v>
      </c>
      <c r="P606" s="438">
        <f>StockValueR!P550</f>
        <v>3.483253159656328E-3</v>
      </c>
      <c r="Q606" s="438">
        <f>StockValueR!Q550</f>
        <v>3.363120994792326E-3</v>
      </c>
      <c r="R606" s="438">
        <f>StockValueR!R550</f>
        <v>3.2471320076915898E-3</v>
      </c>
      <c r="S606" s="438">
        <f>StockValueR!S550</f>
        <v>3.1351433063817858E-3</v>
      </c>
      <c r="T606" s="438">
        <f>StockValueR!T550</f>
        <v>3.0270169270198879E-3</v>
      </c>
      <c r="U606" s="438">
        <f>StockValueR!U550</f>
        <v>2.9226196639284057E-3</v>
      </c>
      <c r="V606" s="438">
        <f>StockValueR!V550</f>
        <v>2.8218229054934084E-3</v>
      </c>
      <c r="W606" s="438">
        <f>StockValueR!W550</f>
        <v>2.7245024757221775E-3</v>
      </c>
      <c r="X606" s="438">
        <f>StockValueR!X550</f>
        <v>2.6305384812653032E-3</v>
      </c>
      <c r="Y606" s="438">
        <f>StockValueR!Y550</f>
        <v>2.5398151637147509E-3</v>
      </c>
      <c r="Z606" s="438">
        <f>StockValueR!Z550</f>
        <v>2.4491488884986049E-3</v>
      </c>
      <c r="AA606" s="438">
        <f>StockValueR!AA550</f>
        <v>2.3585417175150118E-3</v>
      </c>
      <c r="AB606" s="438">
        <f>StockValueR!AB550</f>
        <v>2.2679958698427639E-3</v>
      </c>
      <c r="AC606" s="438">
        <f>StockValueR!AC550</f>
        <v>2.1775137406137551E-3</v>
      </c>
      <c r="AD606" s="438">
        <f>StockValueR!AD550</f>
        <v>2.0870979230590675E-3</v>
      </c>
      <c r="AE606" s="438">
        <f>StockValueR!AE550</f>
        <v>1.9967512344303199E-3</v>
      </c>
      <c r="AF606" s="438">
        <f>StockValueR!AF550</f>
        <v>1.9064767466940031E-3</v>
      </c>
      <c r="AG606" s="438">
        <f>StockValueR!AG550</f>
        <v>1.8162778231600827E-3</v>
      </c>
      <c r="AH606" s="438">
        <f>StockValueR!AH550</f>
        <v>1.7261581625652568E-3</v>
      </c>
      <c r="AI606" s="438">
        <f>StockValueR!AI550</f>
        <v>1.6361218526278472E-3</v>
      </c>
      <c r="AJ606" s="438">
        <f>StockValueR!AJ550</f>
        <v>1.5461734357894059E-3</v>
      </c>
      <c r="AK606" s="438">
        <f>StockValueR!AK550</f>
        <v>1.4563179908575173E-3</v>
      </c>
      <c r="AL606" s="438">
        <f>StockValueR!AL550</f>
        <v>1.3665612357241846E-3</v>
      </c>
      <c r="AM606" s="438">
        <f>StockValueR!AM550</f>
        <v>3.4999834614678842E-3</v>
      </c>
      <c r="AN606" s="438">
        <f>StockValueR!AN550</f>
        <v>3.4999834614678842E-3</v>
      </c>
      <c r="AO606" s="438">
        <f>StockValueR!AO550</f>
        <v>3.4999834614678842E-3</v>
      </c>
      <c r="AP606" s="438">
        <f>StockValueR!AP550</f>
        <v>3.4999834614678842E-3</v>
      </c>
      <c r="AQ606" s="438">
        <f>StockValueR!AQ550</f>
        <v>3.4999834614678842E-3</v>
      </c>
      <c r="AR606" s="438">
        <f>StockValueR!AR550</f>
        <v>3.4999834614678842E-3</v>
      </c>
      <c r="AS606" s="438">
        <f>StockValueR!AS550</f>
        <v>3.4999834614678842E-3</v>
      </c>
      <c r="AT606" s="438">
        <f>StockValueR!AT550</f>
        <v>3.4999834614678842E-3</v>
      </c>
      <c r="AU606" s="438">
        <f>StockValueR!AU550</f>
        <v>3.4999834614678842E-3</v>
      </c>
      <c r="AV606" s="438">
        <f>StockValueR!AV550</f>
        <v>3.4999834614678842E-3</v>
      </c>
      <c r="AW606" s="438">
        <f>StockValueR!AW550</f>
        <v>3.4999834614678842E-3</v>
      </c>
      <c r="AX606" s="438">
        <f>StockValueR!AX550</f>
        <v>3.4999834614678842E-3</v>
      </c>
      <c r="AY606" s="438">
        <f>StockValueR!AY550</f>
        <v>3.4999834614678842E-3</v>
      </c>
      <c r="AZ606" s="438">
        <f>StockValueR!AZ550</f>
        <v>3.4999834614678842E-3</v>
      </c>
    </row>
    <row r="607" spans="1:52" x14ac:dyDescent="0.25">
      <c r="A607" s="422"/>
      <c r="B607" s="281"/>
      <c r="C607" s="281"/>
      <c r="D607" s="281"/>
      <c r="E607" s="180" t="str">
        <f>StockValueR!E551</f>
        <v>67 MPH</v>
      </c>
      <c r="F607" s="180"/>
      <c r="G607" s="180"/>
      <c r="I607" s="438">
        <f>StockValueR!I551</f>
        <v>0</v>
      </c>
      <c r="J607" s="438">
        <f>StockValueR!J551</f>
        <v>0</v>
      </c>
      <c r="K607" s="438">
        <f>StockValueR!K551</f>
        <v>4.0074794761697542E-3</v>
      </c>
      <c r="L607" s="438">
        <f>StockValueR!L551</f>
        <v>3.8692675337544547E-3</v>
      </c>
      <c r="M607" s="438">
        <f>StockValueR!M551</f>
        <v>3.7358223134496002E-3</v>
      </c>
      <c r="N607" s="438">
        <f>StockValueR!N551</f>
        <v>3.6069794181757394E-3</v>
      </c>
      <c r="O607" s="438">
        <f>StockValueR!O551</f>
        <v>3.482580120661544E-3</v>
      </c>
      <c r="P607" s="438">
        <f>StockValueR!P551</f>
        <v>3.3624711679006466E-3</v>
      </c>
      <c r="Q607" s="438">
        <f>StockValueR!Q551</f>
        <v>3.2465045923524747E-3</v>
      </c>
      <c r="R607" s="438">
        <f>StockValueR!R551</f>
        <v>3.134537529654481E-3</v>
      </c>
      <c r="S607" s="438">
        <f>StockValueR!S551</f>
        <v>3.0264320426212025E-3</v>
      </c>
      <c r="T607" s="438">
        <f>StockValueR!T551</f>
        <v>2.922054951313334E-3</v>
      </c>
      <c r="U607" s="438">
        <f>StockValueR!U551</f>
        <v>2.8212776689674592E-3</v>
      </c>
      <c r="V607" s="438">
        <f>StockValueR!V551</f>
        <v>2.7239760435843175E-3</v>
      </c>
      <c r="W607" s="438">
        <f>StockValueR!W551</f>
        <v>2.630030204980456E-3</v>
      </c>
      <c r="X607" s="438">
        <f>StockValueR!X551</f>
        <v>2.5393244171148422E-3</v>
      </c>
      <c r="Y607" s="438">
        <f>StockValueR!Y551</f>
        <v>2.4517469355085026E-3</v>
      </c>
      <c r="Z607" s="438">
        <f>StockValueR!Z551</f>
        <v>2.3642245182905375E-3</v>
      </c>
      <c r="AA607" s="438">
        <f>StockValueR!AA551</f>
        <v>2.2767591558626641E-3</v>
      </c>
      <c r="AB607" s="438">
        <f>StockValueR!AB551</f>
        <v>2.1893529903569972E-3</v>
      </c>
      <c r="AC607" s="438">
        <f>StockValueR!AC551</f>
        <v>2.102008333854103E-3</v>
      </c>
      <c r="AD607" s="438">
        <f>StockValueR!AD551</f>
        <v>2.0147276896646357E-3</v>
      </c>
      <c r="AE607" s="438">
        <f>StockValueR!AE551</f>
        <v>1.9275137773518615E-3</v>
      </c>
      <c r="AF607" s="438">
        <f>StockValueR!AF551</f>
        <v>1.8403695623616669E-3</v>
      </c>
      <c r="AG607" s="438">
        <f>StockValueR!AG551</f>
        <v>1.7532982913810624E-3</v>
      </c>
      <c r="AH607" s="438">
        <f>StockValueR!AH551</f>
        <v>1.6663035348928514E-3</v>
      </c>
      <c r="AI607" s="438">
        <f>StockValueR!AI551</f>
        <v>1.5793892388735013E-3</v>
      </c>
      <c r="AJ607" s="438">
        <f>StockValueR!AJ551</f>
        <v>1.4925597882551581E-3</v>
      </c>
      <c r="AK607" s="438">
        <f>StockValueR!AK551</f>
        <v>1.4058200857374778E-3</v>
      </c>
      <c r="AL607" s="438">
        <f>StockValueR!AL551</f>
        <v>1.3191756509442494E-3</v>
      </c>
      <c r="AM607" s="438">
        <f>StockValueR!AM551</f>
        <v>3.3786213455917749E-3</v>
      </c>
      <c r="AN607" s="438">
        <f>StockValueR!AN551</f>
        <v>3.3786213455917749E-3</v>
      </c>
      <c r="AO607" s="438">
        <f>StockValueR!AO551</f>
        <v>3.3786213455917749E-3</v>
      </c>
      <c r="AP607" s="438">
        <f>StockValueR!AP551</f>
        <v>3.3786213455917749E-3</v>
      </c>
      <c r="AQ607" s="438">
        <f>StockValueR!AQ551</f>
        <v>3.3786213455917749E-3</v>
      </c>
      <c r="AR607" s="438">
        <f>StockValueR!AR551</f>
        <v>3.3786213455917749E-3</v>
      </c>
      <c r="AS607" s="438">
        <f>StockValueR!AS551</f>
        <v>3.3786213455917749E-3</v>
      </c>
      <c r="AT607" s="438">
        <f>StockValueR!AT551</f>
        <v>3.3786213455917749E-3</v>
      </c>
      <c r="AU607" s="438">
        <f>StockValueR!AU551</f>
        <v>3.3786213455917749E-3</v>
      </c>
      <c r="AV607" s="438">
        <f>StockValueR!AV551</f>
        <v>3.3786213455917749E-3</v>
      </c>
      <c r="AW607" s="438">
        <f>StockValueR!AW551</f>
        <v>3.3786213455917749E-3</v>
      </c>
      <c r="AX607" s="438">
        <f>StockValueR!AX551</f>
        <v>3.3786213455917749E-3</v>
      </c>
      <c r="AY607" s="438">
        <f>StockValueR!AY551</f>
        <v>3.3786213455917749E-3</v>
      </c>
      <c r="AZ607" s="438">
        <f>StockValueR!AZ551</f>
        <v>3.3786213455917749E-3</v>
      </c>
    </row>
    <row r="608" spans="1:52" x14ac:dyDescent="0.25">
      <c r="A608" s="422"/>
      <c r="B608" s="281"/>
      <c r="C608" s="281"/>
      <c r="D608" s="281"/>
      <c r="E608" s="180" t="str">
        <f>StockValueR!E552</f>
        <v>68 MPH</v>
      </c>
      <c r="F608" s="180"/>
      <c r="G608" s="180"/>
      <c r="I608" s="438">
        <f>StockValueR!I552</f>
        <v>0</v>
      </c>
      <c r="J608" s="438">
        <f>StockValueR!J552</f>
        <v>0</v>
      </c>
      <c r="K608" s="438">
        <f>StockValueR!K552</f>
        <v>3.8345395238640907E-3</v>
      </c>
      <c r="L608" s="438">
        <f>StockValueR!L552</f>
        <v>3.7022920204113634E-3</v>
      </c>
      <c r="M608" s="438">
        <f>StockValueR!M552</f>
        <v>3.5746055345360103E-3</v>
      </c>
      <c r="N608" s="438">
        <f>StockValueR!N552</f>
        <v>3.4513227635986771E-3</v>
      </c>
      <c r="O608" s="438">
        <f>StockValueR!O552</f>
        <v>3.3322918300915569E-3</v>
      </c>
      <c r="P608" s="438">
        <f>StockValueR!P552</f>
        <v>3.2173660945337594E-3</v>
      </c>
      <c r="Q608" s="438">
        <f>StockValueR!Q552</f>
        <v>3.1064039748196371E-3</v>
      </c>
      <c r="R608" s="438">
        <f>StockValueR!R552</f>
        <v>2.9992687717975172E-3</v>
      </c>
      <c r="S608" s="438">
        <f>StockValueR!S552</f>
        <v>2.8958285008639562E-3</v>
      </c>
      <c r="T608" s="438">
        <f>StockValueR!T552</f>
        <v>2.7959557293660646E-3</v>
      </c>
      <c r="U608" s="438">
        <f>StockValueR!U552</f>
        <v>2.6995274196115722E-3</v>
      </c>
      <c r="V608" s="438">
        <f>StockValueR!V552</f>
        <v>2.6064247772932441E-3</v>
      </c>
      <c r="W608" s="438">
        <f>StockValueR!W552</f>
        <v>2.5165331051409086E-3</v>
      </c>
      <c r="X608" s="438">
        <f>StockValueR!X552</f>
        <v>2.4297416616208137E-3</v>
      </c>
      <c r="Y608" s="438">
        <f>StockValueR!Y552</f>
        <v>2.3459435245082169E-3</v>
      </c>
      <c r="Z608" s="438">
        <f>StockValueR!Z552</f>
        <v>2.2621980755191244E-3</v>
      </c>
      <c r="AA608" s="438">
        <f>StockValueR!AA552</f>
        <v>2.1785072191608692E-3</v>
      </c>
      <c r="AB608" s="438">
        <f>StockValueR!AB552</f>
        <v>2.0948730051233654E-3</v>
      </c>
      <c r="AC608" s="438">
        <f>StockValueR!AC552</f>
        <v>2.0112976457109712E-3</v>
      </c>
      <c r="AD608" s="438">
        <f>StockValueR!AD552</f>
        <v>1.9277835362057341E-3</v>
      </c>
      <c r="AE608" s="438">
        <f>StockValueR!AE552</f>
        <v>1.8443332788100843E-3</v>
      </c>
      <c r="AF608" s="438">
        <f>StockValueR!AF552</f>
        <v>1.7609497109981811E-3</v>
      </c>
      <c r="AG608" s="438">
        <f>StockValueR!AG552</f>
        <v>1.6776359393485456E-3</v>
      </c>
      <c r="AH608" s="438">
        <f>StockValueR!AH552</f>
        <v>1.5943953802623118E-3</v>
      </c>
      <c r="AI608" s="438">
        <f>StockValueR!AI552</f>
        <v>1.5112318094301143E-3</v>
      </c>
      <c r="AJ608" s="438">
        <f>StockValueR!AJ552</f>
        <v>1.4281494225554425E-3</v>
      </c>
      <c r="AK608" s="438">
        <f>StockValueR!AK552</f>
        <v>1.3451529107654043E-3</v>
      </c>
      <c r="AL608" s="438">
        <f>StockValueR!AL552</f>
        <v>1.2622475554883146E-3</v>
      </c>
      <c r="AM608" s="438">
        <f>StockValueR!AM552</f>
        <v>3.2328193226893406E-3</v>
      </c>
      <c r="AN608" s="438">
        <f>StockValueR!AN552</f>
        <v>3.2328193226893406E-3</v>
      </c>
      <c r="AO608" s="438">
        <f>StockValueR!AO552</f>
        <v>3.2328193226893406E-3</v>
      </c>
      <c r="AP608" s="438">
        <f>StockValueR!AP552</f>
        <v>3.2328193226893406E-3</v>
      </c>
      <c r="AQ608" s="438">
        <f>StockValueR!AQ552</f>
        <v>3.2328193226893406E-3</v>
      </c>
      <c r="AR608" s="438">
        <f>StockValueR!AR552</f>
        <v>3.2328193226893406E-3</v>
      </c>
      <c r="AS608" s="438">
        <f>StockValueR!AS552</f>
        <v>3.2328193226893406E-3</v>
      </c>
      <c r="AT608" s="438">
        <f>StockValueR!AT552</f>
        <v>3.2328193226893406E-3</v>
      </c>
      <c r="AU608" s="438">
        <f>StockValueR!AU552</f>
        <v>3.2328193226893406E-3</v>
      </c>
      <c r="AV608" s="438">
        <f>StockValueR!AV552</f>
        <v>3.2328193226893406E-3</v>
      </c>
      <c r="AW608" s="438">
        <f>StockValueR!AW552</f>
        <v>3.2328193226893406E-3</v>
      </c>
      <c r="AX608" s="438">
        <f>StockValueR!AX552</f>
        <v>3.2328193226893406E-3</v>
      </c>
      <c r="AY608" s="438">
        <f>StockValueR!AY552</f>
        <v>3.2328193226893406E-3</v>
      </c>
      <c r="AZ608" s="438">
        <f>StockValueR!AZ552</f>
        <v>3.2328193226893406E-3</v>
      </c>
    </row>
    <row r="609" spans="1:52" x14ac:dyDescent="0.25">
      <c r="A609" s="422"/>
      <c r="B609" s="281"/>
      <c r="C609" s="281"/>
      <c r="D609" s="281"/>
      <c r="E609" s="180" t="str">
        <f>StockValueR!E553</f>
        <v>69 MPH</v>
      </c>
      <c r="F609" s="180"/>
      <c r="G609" s="180"/>
      <c r="I609" s="438">
        <f>StockValueR!I553</f>
        <v>0</v>
      </c>
      <c r="J609" s="438">
        <f>StockValueR!J553</f>
        <v>0</v>
      </c>
      <c r="K609" s="438">
        <f>StockValueR!K553</f>
        <v>3.615506118405679E-3</v>
      </c>
      <c r="L609" s="438">
        <f>StockValueR!L553</f>
        <v>3.4908127478193241E-3</v>
      </c>
      <c r="M609" s="438">
        <f>StockValueR!M553</f>
        <v>3.3704198641244256E-3</v>
      </c>
      <c r="N609" s="438">
        <f>StockValueR!N553</f>
        <v>3.2541791499933145E-3</v>
      </c>
      <c r="O609" s="438">
        <f>StockValueR!O553</f>
        <v>3.1419474033399747E-3</v>
      </c>
      <c r="P609" s="438">
        <f>StockValueR!P553</f>
        <v>3.0335863609030531E-3</v>
      </c>
      <c r="Q609" s="438">
        <f>StockValueR!Q553</f>
        <v>2.9289625279132194E-3</v>
      </c>
      <c r="R609" s="438">
        <f>StockValueR!R553</f>
        <v>2.827947013635047E-3</v>
      </c>
      <c r="S609" s="438">
        <f>StockValueR!S553</f>
        <v>2.7304153725808012E-3</v>
      </c>
      <c r="T609" s="438">
        <f>StockValueR!T553</f>
        <v>2.6362474512005344E-3</v>
      </c>
      <c r="U609" s="438">
        <f>StockValueR!U553</f>
        <v>2.5453272398596009E-3</v>
      </c>
      <c r="V609" s="438">
        <f>StockValueR!V553</f>
        <v>2.4575427299212489E-3</v>
      </c>
      <c r="W609" s="438">
        <f>StockValueR!W553</f>
        <v>2.3727857757582164E-3</v>
      </c>
      <c r="X609" s="438">
        <f>StockValueR!X553</f>
        <v>2.2909519615233456E-3</v>
      </c>
      <c r="Y609" s="438">
        <f>StockValueR!Y553</f>
        <v>2.2119404725150682E-3</v>
      </c>
      <c r="Z609" s="438">
        <f>StockValueR!Z553</f>
        <v>2.1329786620227411E-3</v>
      </c>
      <c r="AA609" s="438">
        <f>StockValueR!AA553</f>
        <v>2.0540683257659993E-3</v>
      </c>
      <c r="AB609" s="438">
        <f>StockValueR!AB553</f>
        <v>1.9752113963540591E-3</v>
      </c>
      <c r="AC609" s="438">
        <f>StockValueR!AC553</f>
        <v>1.8964099597218534E-3</v>
      </c>
      <c r="AD609" s="438">
        <f>StockValueR!AD553</f>
        <v>1.8176662743301028E-3</v>
      </c>
      <c r="AE609" s="438">
        <f>StockValueR!AE553</f>
        <v>1.738982793740376E-3</v>
      </c>
      <c r="AF609" s="438">
        <f>StockValueR!AF553</f>
        <v>1.6603621933469722E-3</v>
      </c>
      <c r="AG609" s="438">
        <f>StockValueR!AG553</f>
        <v>1.5818074022769957E-3</v>
      </c>
      <c r="AH609" s="438">
        <f>StockValueR!AH553</f>
        <v>1.5033216417827315E-3</v>
      </c>
      <c r="AI609" s="438">
        <f>StockValueR!AI553</f>
        <v>1.4249084718829259E-3</v>
      </c>
      <c r="AJ609" s="438">
        <f>StockValueR!AJ553</f>
        <v>1.3465718486175531E-3</v>
      </c>
      <c r="AK609" s="438">
        <f>StockValueR!AK553</f>
        <v>1.2683161951510253E-3</v>
      </c>
      <c r="AL609" s="438">
        <f>StockValueR!AL553</f>
        <v>1.1901464912302637E-3</v>
      </c>
      <c r="AM609" s="438">
        <f>StockValueR!AM553</f>
        <v>3.0481568824996907E-3</v>
      </c>
      <c r="AN609" s="438">
        <f>StockValueR!AN553</f>
        <v>3.0481568824996907E-3</v>
      </c>
      <c r="AO609" s="438">
        <f>StockValueR!AO553</f>
        <v>3.0481568824996907E-3</v>
      </c>
      <c r="AP609" s="438">
        <f>StockValueR!AP553</f>
        <v>3.0481568824996907E-3</v>
      </c>
      <c r="AQ609" s="438">
        <f>StockValueR!AQ553</f>
        <v>3.0481568824996907E-3</v>
      </c>
      <c r="AR609" s="438">
        <f>StockValueR!AR553</f>
        <v>3.0481568824996907E-3</v>
      </c>
      <c r="AS609" s="438">
        <f>StockValueR!AS553</f>
        <v>3.0481568824996907E-3</v>
      </c>
      <c r="AT609" s="438">
        <f>StockValueR!AT553</f>
        <v>3.0481568824996907E-3</v>
      </c>
      <c r="AU609" s="438">
        <f>StockValueR!AU553</f>
        <v>3.0481568824996907E-3</v>
      </c>
      <c r="AV609" s="438">
        <f>StockValueR!AV553</f>
        <v>3.0481568824996907E-3</v>
      </c>
      <c r="AW609" s="438">
        <f>StockValueR!AW553</f>
        <v>3.0481568824996907E-3</v>
      </c>
      <c r="AX609" s="438">
        <f>StockValueR!AX553</f>
        <v>3.0481568824996907E-3</v>
      </c>
      <c r="AY609" s="438">
        <f>StockValueR!AY553</f>
        <v>3.0481568824996907E-3</v>
      </c>
      <c r="AZ609" s="438">
        <f>StockValueR!AZ553</f>
        <v>3.0481568824996907E-3</v>
      </c>
    </row>
    <row r="610" spans="1:52" x14ac:dyDescent="0.25">
      <c r="A610" s="422"/>
      <c r="B610" s="281"/>
      <c r="C610" s="281"/>
      <c r="D610" s="281"/>
      <c r="E610" s="180" t="str">
        <f>StockValueR!E554</f>
        <v>70 MPH</v>
      </c>
      <c r="F610" s="180"/>
      <c r="G610" s="180"/>
      <c r="I610" s="438">
        <f>StockValueR!I554</f>
        <v>0</v>
      </c>
      <c r="J610" s="438">
        <f>StockValueR!J554</f>
        <v>0</v>
      </c>
      <c r="K610" s="438">
        <f>StockValueR!K554</f>
        <v>4.5888561542834798E-3</v>
      </c>
      <c r="L610" s="438">
        <f>StockValueR!L554</f>
        <v>4.4305934042633338E-3</v>
      </c>
      <c r="M610" s="438">
        <f>StockValueR!M554</f>
        <v>4.2777888985641738E-3</v>
      </c>
      <c r="N610" s="438">
        <f>StockValueR!N554</f>
        <v>4.1302543905451204E-3</v>
      </c>
      <c r="O610" s="438">
        <f>StockValueR!O554</f>
        <v>3.987808125908935E-3</v>
      </c>
      <c r="P610" s="438">
        <f>StockValueR!P554</f>
        <v>3.8502746187908461E-3</v>
      </c>
      <c r="Q610" s="438">
        <f>StockValueR!Q554</f>
        <v>3.7174844355697392E-3</v>
      </c>
      <c r="R610" s="438">
        <f>StockValueR!R554</f>
        <v>3.58927398613537E-3</v>
      </c>
      <c r="S610" s="438">
        <f>StockValueR!S554</f>
        <v>3.4654853223544608E-3</v>
      </c>
      <c r="T610" s="438">
        <f>StockValueR!T554</f>
        <v>3.3459659434873961E-3</v>
      </c>
      <c r="U610" s="438">
        <f>StockValueR!U554</f>
        <v>3.2305686083158053E-3</v>
      </c>
      <c r="V610" s="438">
        <f>StockValueR!V554</f>
        <v>3.1191511537495818E-3</v>
      </c>
      <c r="W610" s="438">
        <f>StockValueR!W554</f>
        <v>3.0115763196898728E-3</v>
      </c>
      <c r="X610" s="438">
        <f>StockValueR!X554</f>
        <v>2.9077115799322826E-3</v>
      </c>
      <c r="Y610" s="438">
        <f>StockValueR!Y554</f>
        <v>2.8074289789019697E-3</v>
      </c>
      <c r="Z610" s="438">
        <f>StockValueR!Z554</f>
        <v>2.7072094306106608E-3</v>
      </c>
      <c r="AA610" s="438">
        <f>StockValueR!AA554</f>
        <v>2.6070552142134261E-3</v>
      </c>
      <c r="AB610" s="438">
        <f>StockValueR!AB554</f>
        <v>2.5069687826077039E-3</v>
      </c>
      <c r="AC610" s="438">
        <f>StockValueR!AC554</f>
        <v>2.4069527832942983E-3</v>
      </c>
      <c r="AD610" s="438">
        <f>StockValueR!AD554</f>
        <v>2.3070100827464043E-3</v>
      </c>
      <c r="AE610" s="438">
        <f>StockValueR!AE554</f>
        <v>2.2071437950622248E-3</v>
      </c>
      <c r="AF610" s="438">
        <f>StockValueR!AF554</f>
        <v>2.107357315893487E-3</v>
      </c>
      <c r="AG610" s="438">
        <f>StockValueR!AG554</f>
        <v>2.007654362933509E-3</v>
      </c>
      <c r="AH610" s="438">
        <f>StockValueR!AH554</f>
        <v>1.908039024645396E-3</v>
      </c>
      <c r="AI610" s="438">
        <f>StockValueR!AI554</f>
        <v>1.8085158194598738E-3</v>
      </c>
      <c r="AJ610" s="438">
        <f>StockValueR!AJ554</f>
        <v>1.7090897684439209E-3</v>
      </c>
      <c r="AK610" s="438">
        <f>StockValueR!AK554</f>
        <v>1.6097664855460609E-3</v>
      </c>
      <c r="AL610" s="438">
        <f>StockValueR!AL554</f>
        <v>1.5105522911379253E-3</v>
      </c>
      <c r="AM610" s="438">
        <f>StockValueR!AM554</f>
        <v>3.8899313258165401E-3</v>
      </c>
      <c r="AN610" s="438">
        <f>StockValueR!AN554</f>
        <v>3.8899313258165401E-3</v>
      </c>
      <c r="AO610" s="438">
        <f>StockValueR!AO554</f>
        <v>3.8899313258165401E-3</v>
      </c>
      <c r="AP610" s="438">
        <f>StockValueR!AP554</f>
        <v>3.8899313258165401E-3</v>
      </c>
      <c r="AQ610" s="438">
        <f>StockValueR!AQ554</f>
        <v>3.8899313258165401E-3</v>
      </c>
      <c r="AR610" s="438">
        <f>StockValueR!AR554</f>
        <v>3.8899313258165401E-3</v>
      </c>
      <c r="AS610" s="438">
        <f>StockValueR!AS554</f>
        <v>3.8899313258165401E-3</v>
      </c>
      <c r="AT610" s="438">
        <f>StockValueR!AT554</f>
        <v>3.8899313258165401E-3</v>
      </c>
      <c r="AU610" s="438">
        <f>StockValueR!AU554</f>
        <v>3.8899313258165401E-3</v>
      </c>
      <c r="AV610" s="438">
        <f>StockValueR!AV554</f>
        <v>3.8899313258165401E-3</v>
      </c>
      <c r="AW610" s="438">
        <f>StockValueR!AW554</f>
        <v>3.8899313258165401E-3</v>
      </c>
      <c r="AX610" s="438">
        <f>StockValueR!AX554</f>
        <v>3.8899313258165401E-3</v>
      </c>
      <c r="AY610" s="438">
        <f>StockValueR!AY554</f>
        <v>3.8899313258165401E-3</v>
      </c>
      <c r="AZ610" s="438">
        <f>StockValueR!AZ554</f>
        <v>3.8899313258165401E-3</v>
      </c>
    </row>
    <row r="611" spans="1:52" x14ac:dyDescent="0.25">
      <c r="A611" s="422"/>
      <c r="B611" s="281"/>
      <c r="C611" s="281"/>
      <c r="D611" s="281"/>
      <c r="E611" s="180"/>
      <c r="F611" s="427"/>
      <c r="G611" s="328"/>
      <c r="I611" s="429"/>
      <c r="J611" s="429"/>
      <c r="K611" s="429"/>
      <c r="L611" s="429"/>
      <c r="M611" s="429"/>
      <c r="N611" s="429"/>
      <c r="O611" s="429"/>
      <c r="P611" s="429"/>
      <c r="Q611" s="429"/>
      <c r="R611" s="429"/>
      <c r="S611" s="429"/>
      <c r="T611" s="429"/>
      <c r="U611" s="429"/>
      <c r="V611" s="429"/>
      <c r="W611" s="429"/>
      <c r="X611" s="429"/>
      <c r="Y611" s="429"/>
      <c r="Z611" s="429"/>
      <c r="AA611" s="429"/>
      <c r="AB611" s="429"/>
      <c r="AC611" s="429"/>
      <c r="AD611" s="429"/>
      <c r="AE611" s="429"/>
      <c r="AF611" s="429"/>
      <c r="AG611" s="429"/>
      <c r="AH611" s="429"/>
      <c r="AI611" s="429"/>
      <c r="AJ611" s="429"/>
      <c r="AK611" s="429"/>
      <c r="AL611" s="429"/>
      <c r="AM611" s="429"/>
      <c r="AN611" s="429"/>
      <c r="AO611" s="429"/>
      <c r="AP611" s="429"/>
      <c r="AQ611" s="429"/>
      <c r="AR611" s="429"/>
      <c r="AS611" s="429"/>
      <c r="AT611" s="429"/>
      <c r="AU611" s="429"/>
      <c r="AV611" s="429"/>
      <c r="AW611" s="429"/>
      <c r="AX611" s="429"/>
      <c r="AY611" s="429"/>
      <c r="AZ611" s="429"/>
    </row>
    <row r="612" spans="1:52" x14ac:dyDescent="0.25">
      <c r="A612" s="422"/>
      <c r="B612" s="281"/>
      <c r="C612" s="281"/>
      <c r="D612" s="431" t="s">
        <v>1095</v>
      </c>
      <c r="E612" s="180"/>
      <c r="F612" s="427"/>
      <c r="G612" s="328"/>
      <c r="I612" s="189"/>
      <c r="J612" s="189"/>
      <c r="K612" s="189"/>
      <c r="L612" s="189"/>
      <c r="M612" s="189"/>
      <c r="N612" s="189"/>
      <c r="O612" s="189"/>
      <c r="P612" s="189"/>
      <c r="Q612" s="189"/>
      <c r="R612" s="189"/>
      <c r="S612" s="189"/>
      <c r="T612" s="189"/>
      <c r="U612" s="189"/>
      <c r="V612" s="189"/>
      <c r="W612" s="189"/>
      <c r="X612" s="189"/>
      <c r="Y612" s="189"/>
      <c r="Z612" s="189"/>
      <c r="AA612" s="189"/>
      <c r="AB612" s="189"/>
      <c r="AC612" s="189"/>
      <c r="AD612" s="189"/>
      <c r="AE612" s="189"/>
      <c r="AF612" s="189"/>
      <c r="AG612" s="189"/>
      <c r="AH612" s="189"/>
      <c r="AI612" s="189"/>
      <c r="AJ612" s="189"/>
      <c r="AK612" s="189"/>
      <c r="AL612" s="189"/>
      <c r="AM612" s="189"/>
      <c r="AN612" s="189"/>
      <c r="AO612" s="189"/>
      <c r="AP612" s="189"/>
      <c r="AQ612" s="189"/>
      <c r="AR612" s="189"/>
      <c r="AS612" s="189"/>
      <c r="AT612" s="189"/>
      <c r="AU612" s="189"/>
      <c r="AV612" s="189"/>
      <c r="AW612" s="189"/>
      <c r="AX612" s="189"/>
      <c r="AY612" s="189"/>
      <c r="AZ612" s="189"/>
    </row>
    <row r="613" spans="1:52" x14ac:dyDescent="0.25">
      <c r="A613" s="422"/>
      <c r="B613" s="281"/>
      <c r="C613" s="281"/>
      <c r="D613" s="431"/>
      <c r="E613" s="180"/>
      <c r="F613" s="427"/>
      <c r="G613" s="328"/>
      <c r="I613" s="189"/>
      <c r="J613" s="189"/>
      <c r="K613" s="189"/>
      <c r="L613" s="189"/>
      <c r="M613" s="189"/>
      <c r="N613" s="189"/>
      <c r="O613" s="189"/>
      <c r="P613" s="189"/>
      <c r="Q613" s="189"/>
      <c r="R613" s="189"/>
      <c r="S613" s="189"/>
      <c r="T613" s="189"/>
      <c r="U613" s="189"/>
      <c r="V613" s="189"/>
      <c r="W613" s="189"/>
      <c r="X613" s="189"/>
      <c r="Y613" s="189"/>
      <c r="Z613" s="189"/>
      <c r="AA613" s="189"/>
      <c r="AB613" s="189"/>
      <c r="AC613" s="189"/>
      <c r="AD613" s="189"/>
      <c r="AE613" s="189"/>
      <c r="AF613" s="189"/>
      <c r="AG613" s="189"/>
      <c r="AH613" s="189"/>
      <c r="AI613" s="189"/>
      <c r="AJ613" s="189"/>
      <c r="AK613" s="189"/>
      <c r="AL613" s="189"/>
      <c r="AM613" s="189"/>
      <c r="AN613" s="189"/>
      <c r="AO613" s="189"/>
      <c r="AP613" s="189"/>
      <c r="AQ613" s="189"/>
      <c r="AR613" s="189"/>
      <c r="AS613" s="189"/>
      <c r="AT613" s="189"/>
      <c r="AU613" s="189"/>
      <c r="AV613" s="189"/>
      <c r="AW613" s="189"/>
      <c r="AX613" s="189"/>
      <c r="AY613" s="189"/>
      <c r="AZ613" s="189"/>
    </row>
    <row r="614" spans="1:52" x14ac:dyDescent="0.25">
      <c r="A614" s="422"/>
      <c r="B614" s="281"/>
      <c r="C614" s="281"/>
      <c r="D614" s="281"/>
      <c r="E614" t="str">
        <f>"No Build - Truck - "&amp;$D$188</f>
        <v>No Build - Truck - SOx Emissions</v>
      </c>
      <c r="F614" s="428" t="s">
        <v>827</v>
      </c>
      <c r="G614" s="225" t="s">
        <v>661</v>
      </c>
      <c r="I614" s="416">
        <f t="shared" ref="I614:AZ614" si="37">INDEX($I$544:$AZ$610,MATCH(I$364,$E$544:$E$610,0),I$1)</f>
        <v>0</v>
      </c>
      <c r="J614" s="416">
        <f t="shared" si="37"/>
        <v>0</v>
      </c>
      <c r="K614" s="416">
        <f t="shared" si="37"/>
        <v>9.9231839329838208E-3</v>
      </c>
      <c r="L614" s="416">
        <f t="shared" si="37"/>
        <v>9.5809482373358356E-3</v>
      </c>
      <c r="M614" s="416">
        <f t="shared" si="37"/>
        <v>9.2505157363244363E-3</v>
      </c>
      <c r="N614" s="416">
        <f t="shared" si="37"/>
        <v>8.9314793555111578E-3</v>
      </c>
      <c r="O614" s="416">
        <f t="shared" si="37"/>
        <v>8.6234460598429326E-3</v>
      </c>
      <c r="P614" s="416">
        <f t="shared" si="37"/>
        <v>8.3260363694547986E-3</v>
      </c>
      <c r="Q614" s="416">
        <f t="shared" si="37"/>
        <v>8.0388838921718365E-3</v>
      </c>
      <c r="R614" s="416">
        <f t="shared" si="37"/>
        <v>7.7616348721344184E-3</v>
      </c>
      <c r="S614" s="416">
        <f t="shared" si="37"/>
        <v>7.4939477539906901E-3</v>
      </c>
      <c r="T614" s="416">
        <f t="shared" si="37"/>
        <v>7.2354927621193985E-3</v>
      </c>
      <c r="U614" s="416">
        <f t="shared" si="37"/>
        <v>6.9859514943646939E-3</v>
      </c>
      <c r="V614" s="416">
        <f t="shared" si="37"/>
        <v>6.7450165297824058E-3</v>
      </c>
      <c r="W614" s="416">
        <f t="shared" si="37"/>
        <v>6.5123910499145614E-3</v>
      </c>
      <c r="X614" s="416">
        <f t="shared" si="37"/>
        <v>6.2877884731255759E-3</v>
      </c>
      <c r="Y614" s="416">
        <f t="shared" si="37"/>
        <v>6.0709321015496379E-3</v>
      </c>
      <c r="Z614" s="416">
        <f t="shared" si="37"/>
        <v>5.8542120785332495E-3</v>
      </c>
      <c r="AA614" s="416">
        <f t="shared" si="37"/>
        <v>5.6376333326412231E-3</v>
      </c>
      <c r="AB614" s="416">
        <f t="shared" si="37"/>
        <v>5.4212011681480082E-3</v>
      </c>
      <c r="AC614" s="416">
        <f t="shared" si="37"/>
        <v>5.2049213101486068E-3</v>
      </c>
      <c r="AD614" s="416">
        <f t="shared" si="37"/>
        <v>4.9887999572554411E-3</v>
      </c>
      <c r="AE614" s="416">
        <f t="shared" si="37"/>
        <v>4.7728438435582733E-3</v>
      </c>
      <c r="AF614" s="416">
        <f t="shared" si="37"/>
        <v>4.5570603119930182E-3</v>
      </c>
      <c r="AG614" s="416">
        <f t="shared" si="37"/>
        <v>4.3414574018952662E-3</v>
      </c>
      <c r="AH614" s="416">
        <f t="shared" si="37"/>
        <v>4.1260439543727E-3</v>
      </c>
      <c r="AI614" s="416">
        <f t="shared" si="37"/>
        <v>3.9108297403176008E-3</v>
      </c>
      <c r="AJ614" s="416">
        <f t="shared" si="37"/>
        <v>3.6958256175493231E-3</v>
      </c>
      <c r="AK614" s="416">
        <f t="shared" si="37"/>
        <v>3.4810437259654614E-3</v>
      </c>
      <c r="AL614" s="416">
        <f t="shared" si="37"/>
        <v>3.2664977330700987E-3</v>
      </c>
      <c r="AM614" s="416">
        <f t="shared" si="37"/>
        <v>8.3779962466650603E-3</v>
      </c>
      <c r="AN614" s="416">
        <f t="shared" si="37"/>
        <v>8.3779962466650603E-3</v>
      </c>
      <c r="AO614" s="416">
        <f t="shared" si="37"/>
        <v>8.3779962466650603E-3</v>
      </c>
      <c r="AP614" s="416">
        <f t="shared" si="37"/>
        <v>8.3779962466650603E-3</v>
      </c>
      <c r="AQ614" s="416">
        <f t="shared" si="37"/>
        <v>8.3779962466650603E-3</v>
      </c>
      <c r="AR614" s="416">
        <f t="shared" si="37"/>
        <v>8.3779962466650603E-3</v>
      </c>
      <c r="AS614" s="416">
        <f t="shared" si="37"/>
        <v>8.3779962466650603E-3</v>
      </c>
      <c r="AT614" s="416">
        <f t="shared" si="37"/>
        <v>8.3779962466650603E-3</v>
      </c>
      <c r="AU614" s="416">
        <f t="shared" si="37"/>
        <v>8.3779962466650603E-3</v>
      </c>
      <c r="AV614" s="416">
        <f t="shared" si="37"/>
        <v>8.3779962466650603E-3</v>
      </c>
      <c r="AW614" s="416">
        <f t="shared" si="37"/>
        <v>8.3779962466650603E-3</v>
      </c>
      <c r="AX614" s="416">
        <f t="shared" si="37"/>
        <v>8.3779962466650603E-3</v>
      </c>
      <c r="AY614" s="416">
        <f t="shared" si="37"/>
        <v>8.3779962466650603E-3</v>
      </c>
      <c r="AZ614" s="416">
        <f t="shared" si="37"/>
        <v>8.3779962466650603E-3</v>
      </c>
    </row>
    <row r="615" spans="1:52" x14ac:dyDescent="0.25">
      <c r="A615" s="422"/>
      <c r="B615" s="281"/>
      <c r="C615" s="281"/>
      <c r="D615" s="281"/>
      <c r="E615" s="180"/>
      <c r="F615" s="427"/>
      <c r="G615" s="328"/>
      <c r="I615" s="429"/>
      <c r="J615" s="429"/>
      <c r="K615" s="429"/>
      <c r="L615" s="429"/>
      <c r="M615" s="429"/>
      <c r="N615" s="429"/>
      <c r="O615" s="429"/>
      <c r="P615" s="429"/>
      <c r="Q615" s="429"/>
      <c r="R615" s="429"/>
      <c r="S615" s="429"/>
      <c r="T615" s="429"/>
      <c r="U615" s="429"/>
      <c r="V615" s="429"/>
      <c r="W615" s="429"/>
      <c r="X615" s="429"/>
      <c r="Y615" s="429"/>
      <c r="Z615" s="429"/>
      <c r="AA615" s="429"/>
      <c r="AB615" s="429"/>
      <c r="AC615" s="429"/>
      <c r="AD615" s="429"/>
      <c r="AE615" s="429"/>
      <c r="AF615" s="429"/>
      <c r="AG615" s="429"/>
      <c r="AH615" s="429"/>
      <c r="AI615" s="429"/>
      <c r="AJ615" s="429"/>
      <c r="AK615" s="429"/>
      <c r="AL615" s="429"/>
      <c r="AM615" s="429"/>
      <c r="AN615" s="429"/>
      <c r="AO615" s="429"/>
      <c r="AP615" s="429"/>
      <c r="AQ615" s="429"/>
      <c r="AR615" s="429"/>
      <c r="AS615" s="429"/>
      <c r="AT615" s="429"/>
      <c r="AU615" s="429"/>
      <c r="AV615" s="429"/>
      <c r="AW615" s="429"/>
      <c r="AX615" s="429"/>
      <c r="AY615" s="429"/>
      <c r="AZ615" s="429"/>
    </row>
    <row r="616" spans="1:52" x14ac:dyDescent="0.25">
      <c r="A616" s="422"/>
      <c r="B616" s="281"/>
      <c r="C616" s="281"/>
      <c r="D616" s="281"/>
      <c r="E616" s="180" t="str">
        <f>StockValueC!$E$31</f>
        <v>Grams to metric ton conversion</v>
      </c>
      <c r="F616" s="432">
        <f>StockValueC!$H$31</f>
        <v>9.9999999999999995E-7</v>
      </c>
      <c r="G616" s="180" t="str">
        <f>StockValueC!$G$31</f>
        <v>Factor</v>
      </c>
      <c r="I616" s="429"/>
      <c r="J616" s="429"/>
      <c r="K616" s="429"/>
      <c r="L616" s="429"/>
      <c r="M616" s="429"/>
      <c r="N616" s="429"/>
      <c r="O616" s="429"/>
      <c r="P616" s="429"/>
      <c r="Q616" s="429"/>
      <c r="R616" s="429"/>
      <c r="S616" s="429"/>
      <c r="T616" s="429"/>
      <c r="U616" s="429"/>
      <c r="V616" s="429"/>
      <c r="W616" s="429"/>
      <c r="X616" s="429"/>
      <c r="Y616" s="429"/>
      <c r="Z616" s="429"/>
      <c r="AA616" s="429"/>
      <c r="AB616" s="429"/>
      <c r="AC616" s="429"/>
      <c r="AD616" s="429"/>
      <c r="AE616" s="429"/>
      <c r="AF616" s="429"/>
      <c r="AG616" s="429"/>
      <c r="AH616" s="429"/>
      <c r="AI616" s="429"/>
      <c r="AJ616" s="429"/>
      <c r="AK616" s="429"/>
      <c r="AL616" s="429"/>
      <c r="AM616" s="429"/>
      <c r="AN616" s="429"/>
      <c r="AO616" s="429"/>
      <c r="AP616" s="429"/>
      <c r="AQ616" s="429"/>
      <c r="AR616" s="429"/>
      <c r="AS616" s="429"/>
      <c r="AT616" s="429"/>
      <c r="AU616" s="429"/>
      <c r="AV616" s="429"/>
      <c r="AW616" s="429"/>
      <c r="AX616" s="429"/>
      <c r="AY616" s="429"/>
      <c r="AZ616" s="429"/>
    </row>
    <row r="617" spans="1:52" x14ac:dyDescent="0.25">
      <c r="A617" s="422"/>
      <c r="B617" s="281"/>
      <c r="C617" s="281"/>
      <c r="D617" s="281"/>
      <c r="E617" s="180"/>
      <c r="F617" s="427"/>
      <c r="G617" s="328"/>
      <c r="I617" s="429"/>
      <c r="J617" s="429"/>
      <c r="K617" s="429"/>
      <c r="L617" s="429"/>
      <c r="M617" s="429"/>
      <c r="N617" s="429"/>
      <c r="O617" s="429"/>
      <c r="P617" s="429"/>
      <c r="Q617" s="429"/>
      <c r="R617" s="429"/>
      <c r="S617" s="429"/>
      <c r="T617" s="429"/>
      <c r="U617" s="429"/>
      <c r="V617" s="429"/>
      <c r="W617" s="429"/>
      <c r="X617" s="429"/>
      <c r="Y617" s="429"/>
      <c r="Z617" s="429"/>
      <c r="AA617" s="429"/>
      <c r="AB617" s="429"/>
      <c r="AC617" s="429"/>
      <c r="AD617" s="429"/>
      <c r="AE617" s="429"/>
      <c r="AF617" s="429"/>
      <c r="AG617" s="429"/>
      <c r="AH617" s="429"/>
      <c r="AI617" s="429"/>
      <c r="AJ617" s="429"/>
      <c r="AK617" s="429"/>
      <c r="AL617" s="429"/>
      <c r="AM617" s="429"/>
      <c r="AN617" s="429"/>
      <c r="AO617" s="429"/>
      <c r="AP617" s="429"/>
      <c r="AQ617" s="429"/>
      <c r="AR617" s="429"/>
      <c r="AS617" s="429"/>
      <c r="AT617" s="429"/>
      <c r="AU617" s="429"/>
      <c r="AV617" s="429"/>
      <c r="AW617" s="429"/>
      <c r="AX617" s="429"/>
      <c r="AY617" s="429"/>
      <c r="AZ617" s="429"/>
    </row>
    <row r="618" spans="1:52" x14ac:dyDescent="0.25">
      <c r="A618" s="339"/>
      <c r="B618" s="199"/>
      <c r="C618" s="199"/>
      <c r="D618" s="199"/>
      <c r="E618" t="str">
        <f>"No Build - Truck - "&amp;$D$188</f>
        <v>No Build - Truck - SOx Emissions</v>
      </c>
      <c r="F618" s="214" t="s">
        <v>827</v>
      </c>
      <c r="G618" s="433" t="s">
        <v>1096</v>
      </c>
      <c r="H618" s="434">
        <f>SUM(I618:AZ618)</f>
        <v>0</v>
      </c>
      <c r="I618" s="435">
        <f t="shared" ref="I618:AZ618" si="38">I614*$F616*I$362</f>
        <v>0</v>
      </c>
      <c r="J618" s="435">
        <f t="shared" si="38"/>
        <v>0</v>
      </c>
      <c r="K618" s="435">
        <f t="shared" si="38"/>
        <v>0</v>
      </c>
      <c r="L618" s="435">
        <f t="shared" si="38"/>
        <v>0</v>
      </c>
      <c r="M618" s="435">
        <f t="shared" si="38"/>
        <v>0</v>
      </c>
      <c r="N618" s="435">
        <f t="shared" si="38"/>
        <v>0</v>
      </c>
      <c r="O618" s="435">
        <f t="shared" si="38"/>
        <v>0</v>
      </c>
      <c r="P618" s="435">
        <f t="shared" si="38"/>
        <v>0</v>
      </c>
      <c r="Q618" s="435">
        <f t="shared" si="38"/>
        <v>0</v>
      </c>
      <c r="R618" s="435">
        <f t="shared" si="38"/>
        <v>0</v>
      </c>
      <c r="S618" s="435">
        <f t="shared" si="38"/>
        <v>0</v>
      </c>
      <c r="T618" s="435">
        <f t="shared" si="38"/>
        <v>0</v>
      </c>
      <c r="U618" s="435">
        <f t="shared" si="38"/>
        <v>0</v>
      </c>
      <c r="V618" s="435">
        <f t="shared" si="38"/>
        <v>0</v>
      </c>
      <c r="W618" s="435">
        <f t="shared" si="38"/>
        <v>0</v>
      </c>
      <c r="X618" s="435">
        <f t="shared" si="38"/>
        <v>0</v>
      </c>
      <c r="Y618" s="435">
        <f t="shared" si="38"/>
        <v>0</v>
      </c>
      <c r="Z618" s="435">
        <f t="shared" si="38"/>
        <v>0</v>
      </c>
      <c r="AA618" s="435">
        <f t="shared" si="38"/>
        <v>0</v>
      </c>
      <c r="AB618" s="435">
        <f t="shared" si="38"/>
        <v>0</v>
      </c>
      <c r="AC618" s="435">
        <f t="shared" si="38"/>
        <v>0</v>
      </c>
      <c r="AD618" s="435">
        <f t="shared" si="38"/>
        <v>0</v>
      </c>
      <c r="AE618" s="435">
        <f t="shared" si="38"/>
        <v>0</v>
      </c>
      <c r="AF618" s="435">
        <f t="shared" si="38"/>
        <v>0</v>
      </c>
      <c r="AG618" s="435">
        <f t="shared" si="38"/>
        <v>0</v>
      </c>
      <c r="AH618" s="435">
        <f t="shared" si="38"/>
        <v>0</v>
      </c>
      <c r="AI618" s="435">
        <f t="shared" si="38"/>
        <v>0</v>
      </c>
      <c r="AJ618" s="435">
        <f t="shared" si="38"/>
        <v>0</v>
      </c>
      <c r="AK618" s="435">
        <f t="shared" si="38"/>
        <v>0</v>
      </c>
      <c r="AL618" s="435">
        <f t="shared" si="38"/>
        <v>0</v>
      </c>
      <c r="AM618" s="435">
        <f t="shared" si="38"/>
        <v>0</v>
      </c>
      <c r="AN618" s="435">
        <f t="shared" si="38"/>
        <v>0</v>
      </c>
      <c r="AO618" s="435">
        <f t="shared" si="38"/>
        <v>0</v>
      </c>
      <c r="AP618" s="435">
        <f t="shared" si="38"/>
        <v>0</v>
      </c>
      <c r="AQ618" s="435">
        <f t="shared" si="38"/>
        <v>0</v>
      </c>
      <c r="AR618" s="435">
        <f t="shared" si="38"/>
        <v>0</v>
      </c>
      <c r="AS618" s="435">
        <f t="shared" si="38"/>
        <v>0</v>
      </c>
      <c r="AT618" s="435">
        <f t="shared" si="38"/>
        <v>0</v>
      </c>
      <c r="AU618" s="435">
        <f t="shared" si="38"/>
        <v>0</v>
      </c>
      <c r="AV618" s="435">
        <f t="shared" si="38"/>
        <v>0</v>
      </c>
      <c r="AW618" s="435">
        <f t="shared" si="38"/>
        <v>0</v>
      </c>
      <c r="AX618" s="435">
        <f t="shared" si="38"/>
        <v>0</v>
      </c>
      <c r="AY618" s="435">
        <f t="shared" si="38"/>
        <v>0</v>
      </c>
      <c r="AZ618" s="435">
        <f t="shared" si="38"/>
        <v>0</v>
      </c>
    </row>
    <row r="619" spans="1:52" x14ac:dyDescent="0.25">
      <c r="A619" s="422"/>
      <c r="B619" s="281"/>
      <c r="C619" s="281"/>
      <c r="D619" s="281"/>
      <c r="E619" s="180"/>
      <c r="F619" s="427"/>
      <c r="G619" s="328"/>
      <c r="I619" s="429"/>
      <c r="J619" s="429"/>
      <c r="K619" s="429"/>
      <c r="L619" s="429"/>
      <c r="M619" s="429"/>
      <c r="N619" s="429"/>
      <c r="O619" s="429"/>
      <c r="P619" s="429"/>
      <c r="Q619" s="429"/>
      <c r="R619" s="429"/>
      <c r="S619" s="429"/>
      <c r="T619" s="429"/>
      <c r="U619" s="429"/>
      <c r="V619" s="429"/>
      <c r="W619" s="429"/>
      <c r="X619" s="429"/>
      <c r="Y619" s="429"/>
      <c r="Z619" s="429"/>
      <c r="AA619" s="429"/>
      <c r="AB619" s="429"/>
      <c r="AC619" s="429"/>
      <c r="AD619" s="429"/>
      <c r="AE619" s="429"/>
      <c r="AF619" s="429"/>
      <c r="AG619" s="429"/>
      <c r="AH619" s="429"/>
      <c r="AI619" s="429"/>
      <c r="AJ619" s="429"/>
      <c r="AK619" s="429"/>
      <c r="AL619" s="429"/>
      <c r="AM619" s="429"/>
      <c r="AN619" s="429"/>
      <c r="AO619" s="429"/>
      <c r="AP619" s="429"/>
      <c r="AQ619" s="429"/>
      <c r="AR619" s="429"/>
      <c r="AS619" s="429"/>
      <c r="AT619" s="429"/>
      <c r="AU619" s="429"/>
      <c r="AV619" s="429"/>
      <c r="AW619" s="429"/>
      <c r="AX619" s="429"/>
      <c r="AY619" s="429"/>
      <c r="AZ619" s="429"/>
    </row>
    <row r="620" spans="1:52" x14ac:dyDescent="0.25">
      <c r="A620" s="422"/>
      <c r="B620" s="281"/>
      <c r="C620" s="281"/>
      <c r="D620" s="431" t="s">
        <v>1097</v>
      </c>
      <c r="E620" s="180"/>
      <c r="F620" s="427"/>
      <c r="G620" s="328"/>
      <c r="I620" s="429"/>
      <c r="J620" s="429"/>
      <c r="K620" s="429"/>
      <c r="L620" s="429"/>
      <c r="M620" s="429"/>
      <c r="N620" s="429"/>
      <c r="O620" s="429"/>
      <c r="P620" s="429"/>
      <c r="Q620" s="429"/>
      <c r="R620" s="429"/>
      <c r="S620" s="429"/>
      <c r="T620" s="429"/>
      <c r="U620" s="429"/>
      <c r="V620" s="429"/>
      <c r="W620" s="429"/>
      <c r="X620" s="429"/>
      <c r="Y620" s="429"/>
      <c r="Z620" s="429"/>
      <c r="AA620" s="429"/>
      <c r="AB620" s="429"/>
      <c r="AC620" s="429"/>
      <c r="AD620" s="429"/>
      <c r="AE620" s="429"/>
      <c r="AF620" s="429"/>
      <c r="AG620" s="429"/>
      <c r="AH620" s="429"/>
      <c r="AI620" s="429"/>
      <c r="AJ620" s="429"/>
      <c r="AK620" s="429"/>
      <c r="AL620" s="429"/>
      <c r="AM620" s="429"/>
      <c r="AN620" s="429"/>
      <c r="AO620" s="429"/>
      <c r="AP620" s="429"/>
      <c r="AQ620" s="429"/>
      <c r="AR620" s="429"/>
      <c r="AS620" s="429"/>
      <c r="AT620" s="429"/>
      <c r="AU620" s="429"/>
      <c r="AV620" s="429"/>
      <c r="AW620" s="429"/>
      <c r="AX620" s="429"/>
      <c r="AY620" s="429"/>
      <c r="AZ620" s="429"/>
    </row>
    <row r="621" spans="1:52" x14ac:dyDescent="0.25">
      <c r="A621" s="422"/>
      <c r="B621" s="281"/>
      <c r="C621" s="281"/>
      <c r="D621" s="281"/>
      <c r="E621" s="180"/>
      <c r="F621" s="427"/>
      <c r="G621" s="328"/>
      <c r="I621" s="429"/>
      <c r="J621" s="429"/>
      <c r="K621" s="429"/>
      <c r="L621" s="429"/>
      <c r="M621" s="429"/>
      <c r="N621" s="429"/>
      <c r="O621" s="429"/>
      <c r="P621" s="429"/>
      <c r="Q621" s="429"/>
      <c r="R621" s="429"/>
      <c r="S621" s="429"/>
      <c r="T621" s="429"/>
      <c r="U621" s="429"/>
      <c r="V621" s="429"/>
      <c r="W621" s="429"/>
      <c r="X621" s="429"/>
      <c r="Y621" s="429"/>
      <c r="Z621" s="429"/>
      <c r="AA621" s="429"/>
      <c r="AB621" s="429"/>
      <c r="AC621" s="429"/>
      <c r="AD621" s="429"/>
      <c r="AE621" s="429"/>
      <c r="AF621" s="429"/>
      <c r="AG621" s="429"/>
      <c r="AH621" s="429"/>
      <c r="AI621" s="429"/>
      <c r="AJ621" s="429"/>
      <c r="AK621" s="429"/>
      <c r="AL621" s="429"/>
      <c r="AM621" s="429"/>
      <c r="AN621" s="429"/>
      <c r="AO621" s="429"/>
      <c r="AP621" s="429"/>
      <c r="AQ621" s="429"/>
      <c r="AR621" s="429"/>
      <c r="AS621" s="429"/>
      <c r="AT621" s="429"/>
      <c r="AU621" s="429"/>
      <c r="AV621" s="429"/>
      <c r="AW621" s="429"/>
      <c r="AX621" s="429"/>
      <c r="AY621" s="429"/>
      <c r="AZ621" s="429"/>
    </row>
    <row r="622" spans="1:52" x14ac:dyDescent="0.25">
      <c r="A622" s="422"/>
      <c r="B622" s="281"/>
      <c r="C622" s="281"/>
      <c r="D622" s="281"/>
      <c r="E622" t="str">
        <f>"Build - Truck - "&amp;$D$188</f>
        <v>Build - Truck - SOx Emissions</v>
      </c>
      <c r="F622" s="428" t="s">
        <v>827</v>
      </c>
      <c r="G622" s="225" t="s">
        <v>661</v>
      </c>
      <c r="I622" s="416">
        <f t="shared" ref="I622:AZ622" si="39">INDEX($I$544:$AZ$610,MATCH(I$368,$E$544:$E$610,0),I$1)</f>
        <v>0</v>
      </c>
      <c r="J622" s="416">
        <f t="shared" si="39"/>
        <v>0</v>
      </c>
      <c r="K622" s="416">
        <f t="shared" si="39"/>
        <v>9.9231839329838208E-3</v>
      </c>
      <c r="L622" s="416">
        <f t="shared" si="39"/>
        <v>9.5809482373358356E-3</v>
      </c>
      <c r="M622" s="416">
        <f t="shared" si="39"/>
        <v>9.2505157363244363E-3</v>
      </c>
      <c r="N622" s="416">
        <f t="shared" si="39"/>
        <v>8.9314793555111578E-3</v>
      </c>
      <c r="O622" s="416">
        <f t="shared" si="39"/>
        <v>8.6234460598429326E-3</v>
      </c>
      <c r="P622" s="416">
        <f t="shared" si="39"/>
        <v>8.3260363694547986E-3</v>
      </c>
      <c r="Q622" s="416">
        <f t="shared" si="39"/>
        <v>8.0388838921718365E-3</v>
      </c>
      <c r="R622" s="416">
        <f t="shared" si="39"/>
        <v>7.7616348721344184E-3</v>
      </c>
      <c r="S622" s="416">
        <f t="shared" si="39"/>
        <v>7.4939477539906901E-3</v>
      </c>
      <c r="T622" s="416">
        <f t="shared" si="39"/>
        <v>7.2354927621193985E-3</v>
      </c>
      <c r="U622" s="416">
        <f t="shared" si="39"/>
        <v>6.9859514943646939E-3</v>
      </c>
      <c r="V622" s="416">
        <f t="shared" si="39"/>
        <v>6.7450165297824058E-3</v>
      </c>
      <c r="W622" s="416">
        <f t="shared" si="39"/>
        <v>6.5123910499145614E-3</v>
      </c>
      <c r="X622" s="416">
        <f t="shared" si="39"/>
        <v>6.2877884731255759E-3</v>
      </c>
      <c r="Y622" s="416">
        <f t="shared" si="39"/>
        <v>6.0709321015496379E-3</v>
      </c>
      <c r="Z622" s="416">
        <f t="shared" si="39"/>
        <v>5.8542120785332495E-3</v>
      </c>
      <c r="AA622" s="416">
        <f t="shared" si="39"/>
        <v>5.6376333326412231E-3</v>
      </c>
      <c r="AB622" s="416">
        <f t="shared" si="39"/>
        <v>5.4212011681480082E-3</v>
      </c>
      <c r="AC622" s="416">
        <f t="shared" si="39"/>
        <v>5.2049213101486068E-3</v>
      </c>
      <c r="AD622" s="416">
        <f t="shared" si="39"/>
        <v>4.9887999572554411E-3</v>
      </c>
      <c r="AE622" s="416">
        <f t="shared" si="39"/>
        <v>4.7728438435582733E-3</v>
      </c>
      <c r="AF622" s="416">
        <f t="shared" si="39"/>
        <v>4.5570603119930182E-3</v>
      </c>
      <c r="AG622" s="416">
        <f t="shared" si="39"/>
        <v>4.3414574018952662E-3</v>
      </c>
      <c r="AH622" s="416">
        <f t="shared" si="39"/>
        <v>4.1260439543727E-3</v>
      </c>
      <c r="AI622" s="416">
        <f t="shared" si="39"/>
        <v>3.9108297403176008E-3</v>
      </c>
      <c r="AJ622" s="416">
        <f t="shared" si="39"/>
        <v>3.6958256175493231E-3</v>
      </c>
      <c r="AK622" s="416">
        <f t="shared" si="39"/>
        <v>3.4810437259654614E-3</v>
      </c>
      <c r="AL622" s="416">
        <f t="shared" si="39"/>
        <v>3.2664977330700987E-3</v>
      </c>
      <c r="AM622" s="416">
        <f t="shared" si="39"/>
        <v>8.3779962466650603E-3</v>
      </c>
      <c r="AN622" s="416">
        <f t="shared" si="39"/>
        <v>8.3779962466650603E-3</v>
      </c>
      <c r="AO622" s="416">
        <f t="shared" si="39"/>
        <v>8.3779962466650603E-3</v>
      </c>
      <c r="AP622" s="416">
        <f t="shared" si="39"/>
        <v>8.3779962466650603E-3</v>
      </c>
      <c r="AQ622" s="416">
        <f t="shared" si="39"/>
        <v>8.3779962466650603E-3</v>
      </c>
      <c r="AR622" s="416">
        <f t="shared" si="39"/>
        <v>8.3779962466650603E-3</v>
      </c>
      <c r="AS622" s="416">
        <f t="shared" si="39"/>
        <v>8.3779962466650603E-3</v>
      </c>
      <c r="AT622" s="416">
        <f t="shared" si="39"/>
        <v>8.3779962466650603E-3</v>
      </c>
      <c r="AU622" s="416">
        <f t="shared" si="39"/>
        <v>8.3779962466650603E-3</v>
      </c>
      <c r="AV622" s="416">
        <f t="shared" si="39"/>
        <v>8.3779962466650603E-3</v>
      </c>
      <c r="AW622" s="416">
        <f t="shared" si="39"/>
        <v>8.3779962466650603E-3</v>
      </c>
      <c r="AX622" s="416">
        <f t="shared" si="39"/>
        <v>8.3779962466650603E-3</v>
      </c>
      <c r="AY622" s="416">
        <f t="shared" si="39"/>
        <v>8.3779962466650603E-3</v>
      </c>
      <c r="AZ622" s="416">
        <f t="shared" si="39"/>
        <v>8.3779962466650603E-3</v>
      </c>
    </row>
    <row r="623" spans="1:52" x14ac:dyDescent="0.25">
      <c r="A623" s="422"/>
      <c r="B623" s="281"/>
      <c r="C623" s="281"/>
      <c r="D623" s="281"/>
      <c r="E623" s="180"/>
      <c r="F623" s="427"/>
      <c r="G623" s="328"/>
      <c r="I623" s="429"/>
      <c r="J623" s="429"/>
      <c r="K623" s="429"/>
      <c r="L623" s="429"/>
      <c r="M623" s="429"/>
      <c r="N623" s="429"/>
      <c r="O623" s="429"/>
      <c r="P623" s="429"/>
      <c r="Q623" s="429"/>
      <c r="R623" s="429"/>
      <c r="S623" s="429"/>
      <c r="T623" s="429"/>
      <c r="U623" s="429"/>
      <c r="V623" s="429"/>
      <c r="W623" s="429"/>
      <c r="X623" s="429"/>
      <c r="Y623" s="429"/>
      <c r="Z623" s="429"/>
      <c r="AA623" s="429"/>
      <c r="AB623" s="429"/>
      <c r="AC623" s="429"/>
      <c r="AD623" s="429"/>
      <c r="AE623" s="429"/>
      <c r="AF623" s="429"/>
      <c r="AG623" s="429"/>
      <c r="AH623" s="429"/>
      <c r="AI623" s="429"/>
      <c r="AJ623" s="429"/>
      <c r="AK623" s="429"/>
      <c r="AL623" s="429"/>
      <c r="AM623" s="429"/>
      <c r="AN623" s="429"/>
      <c r="AO623" s="429"/>
      <c r="AP623" s="429"/>
      <c r="AQ623" s="429"/>
      <c r="AR623" s="429"/>
      <c r="AS623" s="429"/>
      <c r="AT623" s="429"/>
      <c r="AU623" s="429"/>
      <c r="AV623" s="429"/>
      <c r="AW623" s="429"/>
      <c r="AX623" s="429"/>
      <c r="AY623" s="429"/>
      <c r="AZ623" s="429"/>
    </row>
    <row r="624" spans="1:52" x14ac:dyDescent="0.25">
      <c r="A624" s="422"/>
      <c r="B624" s="281"/>
      <c r="C624" s="281"/>
      <c r="D624" s="281"/>
      <c r="E624" s="180" t="str">
        <f>StockValueC!$E$31</f>
        <v>Grams to metric ton conversion</v>
      </c>
      <c r="F624" s="432">
        <f>StockValueC!$H$31</f>
        <v>9.9999999999999995E-7</v>
      </c>
      <c r="G624" s="180" t="str">
        <f>StockValueC!$G$31</f>
        <v>Factor</v>
      </c>
      <c r="I624" s="429"/>
      <c r="J624" s="429"/>
      <c r="K624" s="429"/>
      <c r="L624" s="429"/>
      <c r="M624" s="429"/>
      <c r="N624" s="429"/>
      <c r="O624" s="429"/>
      <c r="P624" s="429"/>
      <c r="Q624" s="429"/>
      <c r="R624" s="429"/>
      <c r="S624" s="429"/>
      <c r="T624" s="429"/>
      <c r="U624" s="429"/>
      <c r="V624" s="429"/>
      <c r="W624" s="429"/>
      <c r="X624" s="429"/>
      <c r="Y624" s="429"/>
      <c r="Z624" s="429"/>
      <c r="AA624" s="429"/>
      <c r="AB624" s="429"/>
      <c r="AC624" s="429"/>
      <c r="AD624" s="429"/>
      <c r="AE624" s="429"/>
      <c r="AF624" s="429"/>
      <c r="AG624" s="429"/>
      <c r="AH624" s="429"/>
      <c r="AI624" s="429"/>
      <c r="AJ624" s="429"/>
      <c r="AK624" s="429"/>
      <c r="AL624" s="429"/>
      <c r="AM624" s="429"/>
      <c r="AN624" s="429"/>
      <c r="AO624" s="429"/>
      <c r="AP624" s="429"/>
      <c r="AQ624" s="429"/>
      <c r="AR624" s="429"/>
      <c r="AS624" s="429"/>
      <c r="AT624" s="429"/>
      <c r="AU624" s="429"/>
      <c r="AV624" s="429"/>
      <c r="AW624" s="429"/>
      <c r="AX624" s="429"/>
      <c r="AY624" s="429"/>
      <c r="AZ624" s="429"/>
    </row>
    <row r="625" spans="1:52" x14ac:dyDescent="0.25">
      <c r="A625" s="422"/>
      <c r="B625" s="281"/>
      <c r="C625" s="281"/>
      <c r="D625" s="281"/>
      <c r="E625" s="180"/>
      <c r="F625" s="427"/>
      <c r="G625" s="328"/>
      <c r="I625" s="429"/>
      <c r="J625" s="429"/>
      <c r="K625" s="429"/>
      <c r="L625" s="429"/>
      <c r="M625" s="429"/>
      <c r="N625" s="429"/>
      <c r="O625" s="429"/>
      <c r="P625" s="429"/>
      <c r="Q625" s="429"/>
      <c r="R625" s="429"/>
      <c r="S625" s="429"/>
      <c r="T625" s="429"/>
      <c r="U625" s="429"/>
      <c r="V625" s="429"/>
      <c r="W625" s="429"/>
      <c r="X625" s="429"/>
      <c r="Y625" s="429"/>
      <c r="Z625" s="429"/>
      <c r="AA625" s="429"/>
      <c r="AB625" s="429"/>
      <c r="AC625" s="429"/>
      <c r="AD625" s="429"/>
      <c r="AE625" s="429"/>
      <c r="AF625" s="429"/>
      <c r="AG625" s="429"/>
      <c r="AH625" s="429"/>
      <c r="AI625" s="429"/>
      <c r="AJ625" s="429"/>
      <c r="AK625" s="429"/>
      <c r="AL625" s="429"/>
      <c r="AM625" s="429"/>
      <c r="AN625" s="429"/>
      <c r="AO625" s="429"/>
      <c r="AP625" s="429"/>
      <c r="AQ625" s="429"/>
      <c r="AR625" s="429"/>
      <c r="AS625" s="429"/>
      <c r="AT625" s="429"/>
      <c r="AU625" s="429"/>
      <c r="AV625" s="429"/>
      <c r="AW625" s="429"/>
      <c r="AX625" s="429"/>
      <c r="AY625" s="429"/>
      <c r="AZ625" s="429"/>
    </row>
    <row r="626" spans="1:52" x14ac:dyDescent="0.25">
      <c r="A626" s="422"/>
      <c r="B626" s="281"/>
      <c r="C626" s="281"/>
      <c r="D626" s="281"/>
      <c r="E626" s="172" t="str">
        <f>"Build - Truck - "&amp;$D$188</f>
        <v>Build - Truck - SOx Emissions</v>
      </c>
      <c r="F626" s="214" t="s">
        <v>827</v>
      </c>
      <c r="G626" s="433" t="s">
        <v>1096</v>
      </c>
      <c r="H626" s="434">
        <f>SUM(I626:AZ626)</f>
        <v>0</v>
      </c>
      <c r="I626" s="435">
        <f t="shared" ref="I626:AZ626" si="40">I622*$F624*I$366</f>
        <v>0</v>
      </c>
      <c r="J626" s="435">
        <f t="shared" si="40"/>
        <v>0</v>
      </c>
      <c r="K626" s="435">
        <f t="shared" si="40"/>
        <v>0</v>
      </c>
      <c r="L626" s="435">
        <f t="shared" si="40"/>
        <v>0</v>
      </c>
      <c r="M626" s="435">
        <f t="shared" si="40"/>
        <v>0</v>
      </c>
      <c r="N626" s="435">
        <f t="shared" si="40"/>
        <v>0</v>
      </c>
      <c r="O626" s="435">
        <f t="shared" si="40"/>
        <v>0</v>
      </c>
      <c r="P626" s="435">
        <f t="shared" si="40"/>
        <v>0</v>
      </c>
      <c r="Q626" s="435">
        <f t="shared" si="40"/>
        <v>0</v>
      </c>
      <c r="R626" s="435">
        <f t="shared" si="40"/>
        <v>0</v>
      </c>
      <c r="S626" s="435">
        <f t="shared" si="40"/>
        <v>0</v>
      </c>
      <c r="T626" s="435">
        <f t="shared" si="40"/>
        <v>0</v>
      </c>
      <c r="U626" s="435">
        <f t="shared" si="40"/>
        <v>0</v>
      </c>
      <c r="V626" s="435">
        <f t="shared" si="40"/>
        <v>0</v>
      </c>
      <c r="W626" s="435">
        <f t="shared" si="40"/>
        <v>0</v>
      </c>
      <c r="X626" s="435">
        <f t="shared" si="40"/>
        <v>0</v>
      </c>
      <c r="Y626" s="435">
        <f t="shared" si="40"/>
        <v>0</v>
      </c>
      <c r="Z626" s="435">
        <f t="shared" si="40"/>
        <v>0</v>
      </c>
      <c r="AA626" s="435">
        <f t="shared" si="40"/>
        <v>0</v>
      </c>
      <c r="AB626" s="435">
        <f t="shared" si="40"/>
        <v>0</v>
      </c>
      <c r="AC626" s="435">
        <f t="shared" si="40"/>
        <v>0</v>
      </c>
      <c r="AD626" s="435">
        <f t="shared" si="40"/>
        <v>0</v>
      </c>
      <c r="AE626" s="435">
        <f t="shared" si="40"/>
        <v>0</v>
      </c>
      <c r="AF626" s="435">
        <f t="shared" si="40"/>
        <v>0</v>
      </c>
      <c r="AG626" s="435">
        <f t="shared" si="40"/>
        <v>0</v>
      </c>
      <c r="AH626" s="435">
        <f t="shared" si="40"/>
        <v>0</v>
      </c>
      <c r="AI626" s="435">
        <f t="shared" si="40"/>
        <v>0</v>
      </c>
      <c r="AJ626" s="435">
        <f t="shared" si="40"/>
        <v>0</v>
      </c>
      <c r="AK626" s="435">
        <f t="shared" si="40"/>
        <v>0</v>
      </c>
      <c r="AL626" s="435">
        <f t="shared" si="40"/>
        <v>0</v>
      </c>
      <c r="AM626" s="435">
        <f t="shared" si="40"/>
        <v>0</v>
      </c>
      <c r="AN626" s="435">
        <f t="shared" si="40"/>
        <v>0</v>
      </c>
      <c r="AO626" s="435">
        <f t="shared" si="40"/>
        <v>0</v>
      </c>
      <c r="AP626" s="435">
        <f t="shared" si="40"/>
        <v>0</v>
      </c>
      <c r="AQ626" s="435">
        <f t="shared" si="40"/>
        <v>0</v>
      </c>
      <c r="AR626" s="435">
        <f t="shared" si="40"/>
        <v>0</v>
      </c>
      <c r="AS626" s="435">
        <f t="shared" si="40"/>
        <v>0</v>
      </c>
      <c r="AT626" s="435">
        <f t="shared" si="40"/>
        <v>0</v>
      </c>
      <c r="AU626" s="435">
        <f t="shared" si="40"/>
        <v>0</v>
      </c>
      <c r="AV626" s="435">
        <f t="shared" si="40"/>
        <v>0</v>
      </c>
      <c r="AW626" s="435">
        <f t="shared" si="40"/>
        <v>0</v>
      </c>
      <c r="AX626" s="435">
        <f t="shared" si="40"/>
        <v>0</v>
      </c>
      <c r="AY626" s="435">
        <f t="shared" si="40"/>
        <v>0</v>
      </c>
      <c r="AZ626" s="435">
        <f t="shared" si="40"/>
        <v>0</v>
      </c>
    </row>
    <row r="627" spans="1:52" x14ac:dyDescent="0.25">
      <c r="A627" s="422"/>
      <c r="B627" s="281"/>
      <c r="C627" s="281"/>
      <c r="D627" s="281"/>
      <c r="E627" s="172"/>
      <c r="F627" s="214"/>
      <c r="G627" s="433"/>
      <c r="I627" s="435"/>
      <c r="J627" s="435"/>
      <c r="K627" s="435"/>
      <c r="L627" s="435"/>
      <c r="M627" s="435"/>
      <c r="N627" s="435"/>
      <c r="O627" s="435"/>
      <c r="P627" s="435"/>
      <c r="Q627" s="435"/>
      <c r="R627" s="435"/>
      <c r="S627" s="435"/>
      <c r="T627" s="435"/>
      <c r="U627" s="435"/>
      <c r="V627" s="435"/>
      <c r="W627" s="435"/>
      <c r="X627" s="435"/>
      <c r="Y627" s="435"/>
      <c r="Z627" s="435"/>
      <c r="AA627" s="435"/>
      <c r="AB627" s="435"/>
      <c r="AC627" s="435"/>
      <c r="AD627" s="435"/>
      <c r="AE627" s="435"/>
      <c r="AF627" s="435"/>
      <c r="AG627" s="435"/>
      <c r="AH627" s="435"/>
      <c r="AI627" s="435"/>
      <c r="AJ627" s="435"/>
      <c r="AK627" s="435"/>
      <c r="AL627" s="435"/>
      <c r="AM627" s="435"/>
      <c r="AN627" s="435"/>
      <c r="AO627" s="435"/>
      <c r="AP627" s="435"/>
      <c r="AQ627" s="435"/>
      <c r="AR627" s="435"/>
      <c r="AS627" s="435"/>
      <c r="AT627" s="435"/>
      <c r="AU627" s="435"/>
      <c r="AV627" s="435"/>
      <c r="AW627" s="435"/>
      <c r="AX627" s="435"/>
      <c r="AY627" s="435"/>
      <c r="AZ627" s="435"/>
    </row>
    <row r="628" spans="1:52" x14ac:dyDescent="0.25">
      <c r="A628" s="422"/>
      <c r="B628" s="281"/>
      <c r="C628" s="281"/>
      <c r="D628" s="180" t="str">
        <f>StockValueR!D$556</f>
        <v>CO2 Emissions</v>
      </c>
      <c r="E628" s="180"/>
      <c r="F628" s="427"/>
      <c r="G628" s="328"/>
      <c r="I628" s="336"/>
      <c r="J628" s="336"/>
      <c r="K628" s="336"/>
      <c r="L628" s="336"/>
      <c r="M628" s="336"/>
      <c r="N628" s="336"/>
      <c r="O628" s="336"/>
      <c r="P628" s="336"/>
      <c r="Q628" s="336"/>
      <c r="R628" s="336"/>
      <c r="S628" s="336"/>
      <c r="T628" s="336"/>
      <c r="U628" s="336"/>
      <c r="V628" s="336"/>
      <c r="W628" s="336"/>
      <c r="X628" s="336"/>
      <c r="Y628" s="336"/>
      <c r="Z628" s="336"/>
      <c r="AA628" s="336"/>
      <c r="AB628" s="336"/>
      <c r="AC628" s="336"/>
      <c r="AD628" s="336"/>
      <c r="AE628" s="336"/>
      <c r="AF628" s="336"/>
      <c r="AG628" s="336"/>
      <c r="AH628" s="336"/>
      <c r="AI628" s="336"/>
      <c r="AJ628" s="336"/>
      <c r="AK628" s="336"/>
      <c r="AL628" s="336"/>
      <c r="AM628" s="336"/>
      <c r="AN628" s="336"/>
      <c r="AO628" s="336"/>
      <c r="AP628" s="336"/>
      <c r="AQ628" s="336"/>
      <c r="AR628" s="336"/>
      <c r="AS628" s="336"/>
      <c r="AT628" s="336"/>
      <c r="AU628" s="336"/>
      <c r="AV628" s="336"/>
      <c r="AW628" s="336"/>
      <c r="AX628" s="336"/>
      <c r="AY628" s="336"/>
      <c r="AZ628" s="336"/>
    </row>
    <row r="629" spans="1:52" x14ac:dyDescent="0.25">
      <c r="A629" s="422"/>
      <c r="B629" s="281"/>
      <c r="C629" s="281"/>
      <c r="D629" s="281"/>
      <c r="F629" s="428"/>
      <c r="G629" s="225"/>
      <c r="I629" s="338"/>
      <c r="J629" s="338"/>
      <c r="K629" s="338"/>
      <c r="L629" s="338"/>
      <c r="M629" s="338"/>
      <c r="N629" s="338"/>
      <c r="O629" s="338"/>
      <c r="P629" s="338"/>
      <c r="Q629" s="338"/>
      <c r="R629" s="338"/>
      <c r="S629" s="338"/>
      <c r="T629" s="338"/>
      <c r="U629" s="338"/>
      <c r="V629" s="338"/>
      <c r="W629" s="338"/>
      <c r="X629" s="338"/>
      <c r="Y629" s="338"/>
      <c r="Z629" s="338"/>
      <c r="AA629" s="338"/>
      <c r="AB629" s="338"/>
      <c r="AC629" s="338"/>
      <c r="AD629" s="338"/>
      <c r="AE629" s="338"/>
      <c r="AF629" s="338"/>
      <c r="AG629" s="338"/>
      <c r="AH629" s="338"/>
      <c r="AI629" s="338"/>
      <c r="AJ629" s="338"/>
      <c r="AK629" s="338"/>
      <c r="AL629" s="338"/>
      <c r="AM629" s="338"/>
      <c r="AN629" s="338"/>
      <c r="AO629" s="338"/>
      <c r="AP629" s="338"/>
      <c r="AQ629" s="338"/>
      <c r="AR629" s="338"/>
      <c r="AS629" s="338"/>
      <c r="AT629" s="338"/>
      <c r="AU629" s="338"/>
      <c r="AV629" s="338"/>
      <c r="AW629" s="338"/>
      <c r="AX629" s="338"/>
      <c r="AY629" s="338"/>
      <c r="AZ629" s="338"/>
    </row>
    <row r="630" spans="1:52" x14ac:dyDescent="0.25">
      <c r="A630" s="422"/>
      <c r="B630" s="281"/>
      <c r="C630" s="281"/>
      <c r="D630" s="180"/>
      <c r="E630" s="172" t="s">
        <v>1094</v>
      </c>
      <c r="F630" s="427"/>
      <c r="G630" s="328"/>
      <c r="I630" s="429"/>
      <c r="J630" s="429"/>
      <c r="K630" s="430">
        <f t="shared" ref="K630:AZ630" si="41">K631</f>
        <v>1047.2455641302099</v>
      </c>
      <c r="L630" s="430">
        <f t="shared" si="41"/>
        <v>1011.1276390191916</v>
      </c>
      <c r="M630" s="430">
        <f t="shared" si="41"/>
        <v>976.25536684670703</v>
      </c>
      <c r="N630" s="430">
        <f t="shared" si="41"/>
        <v>942.58578691558125</v>
      </c>
      <c r="O630" s="430">
        <f t="shared" si="41"/>
        <v>910.07742017849921</v>
      </c>
      <c r="P630" s="430">
        <f t="shared" si="41"/>
        <v>878.69021813812958</v>
      </c>
      <c r="Q630" s="430">
        <f t="shared" si="41"/>
        <v>848.38551350960631</v>
      </c>
      <c r="R630" s="430">
        <f t="shared" si="41"/>
        <v>819.12597258458709</v>
      </c>
      <c r="S630" s="430">
        <f t="shared" si="41"/>
        <v>790.87554923820403</v>
      </c>
      <c r="T630" s="430">
        <f t="shared" si="41"/>
        <v>763.59944052224557</v>
      </c>
      <c r="U630" s="430">
        <f t="shared" si="41"/>
        <v>737.26404378986194</v>
      </c>
      <c r="V630" s="430">
        <f t="shared" si="41"/>
        <v>711.83691529897646</v>
      </c>
      <c r="W630" s="430">
        <f t="shared" si="41"/>
        <v>687.28673024340151</v>
      </c>
      <c r="X630" s="430">
        <f t="shared" si="41"/>
        <v>663.58324416242215</v>
      </c>
      <c r="Y630" s="430">
        <f t="shared" si="41"/>
        <v>640.69725568130514</v>
      </c>
      <c r="Z630" s="430">
        <f t="shared" si="41"/>
        <v>617.82565677767934</v>
      </c>
      <c r="AA630" s="430">
        <f t="shared" si="41"/>
        <v>594.96896758879836</v>
      </c>
      <c r="AB630" s="430">
        <f t="shared" si="41"/>
        <v>572.12774790252115</v>
      </c>
      <c r="AC630" s="430">
        <f t="shared" si="41"/>
        <v>549.30260191810339</v>
      </c>
      <c r="AD630" s="430">
        <f t="shared" si="41"/>
        <v>526.49418380757345</v>
      </c>
      <c r="AE630" s="430">
        <f t="shared" si="41"/>
        <v>503.70320425468776</v>
      </c>
      <c r="AF630" s="430">
        <f t="shared" si="41"/>
        <v>480.93043819792535</v>
      </c>
      <c r="AG630" s="430">
        <f t="shared" si="41"/>
        <v>458.17673407046976</v>
      </c>
      <c r="AH630" s="430">
        <f t="shared" si="41"/>
        <v>435.44302492071199</v>
      </c>
      <c r="AI630" s="430">
        <f t="shared" si="41"/>
        <v>412.7303419220807</v>
      </c>
      <c r="AJ630" s="430">
        <f t="shared" si="41"/>
        <v>390.03983095711044</v>
      </c>
      <c r="AK630" s="430">
        <f t="shared" si="41"/>
        <v>367.37277321276605</v>
      </c>
      <c r="AL630" s="430">
        <f t="shared" si="41"/>
        <v>344.73061109232452</v>
      </c>
      <c r="AM630" s="430">
        <f t="shared" si="41"/>
        <v>884.17381607289497</v>
      </c>
      <c r="AN630" s="430">
        <f t="shared" si="41"/>
        <v>884.17381607289497</v>
      </c>
      <c r="AO630" s="430">
        <f t="shared" si="41"/>
        <v>884.17381607289497</v>
      </c>
      <c r="AP630" s="430">
        <f t="shared" si="41"/>
        <v>884.17381607289497</v>
      </c>
      <c r="AQ630" s="430">
        <f t="shared" si="41"/>
        <v>884.17381607289497</v>
      </c>
      <c r="AR630" s="430">
        <f t="shared" si="41"/>
        <v>884.17381607289497</v>
      </c>
      <c r="AS630" s="430">
        <f t="shared" si="41"/>
        <v>884.17381607289497</v>
      </c>
      <c r="AT630" s="430">
        <f t="shared" si="41"/>
        <v>884.17381607289497</v>
      </c>
      <c r="AU630" s="430">
        <f t="shared" si="41"/>
        <v>884.17381607289497</v>
      </c>
      <c r="AV630" s="430">
        <f t="shared" si="41"/>
        <v>884.17381607289497</v>
      </c>
      <c r="AW630" s="430">
        <f t="shared" si="41"/>
        <v>884.17381607289497</v>
      </c>
      <c r="AX630" s="430">
        <f t="shared" si="41"/>
        <v>884.17381607289497</v>
      </c>
      <c r="AY630" s="430">
        <f t="shared" si="41"/>
        <v>884.17381607289497</v>
      </c>
      <c r="AZ630" s="430">
        <f t="shared" si="41"/>
        <v>884.17381607289497</v>
      </c>
    </row>
    <row r="631" spans="1:52" x14ac:dyDescent="0.25">
      <c r="A631" s="422"/>
      <c r="B631" s="281"/>
      <c r="C631" s="281"/>
      <c r="D631" s="180"/>
      <c r="E631" s="180" t="str">
        <f>StockValueR!E558</f>
        <v>5 MPH</v>
      </c>
      <c r="F631" s="427"/>
      <c r="G631" s="328"/>
      <c r="I631" s="429">
        <f>StockValueR!I558</f>
        <v>0</v>
      </c>
      <c r="J631" s="429">
        <f>StockValueR!J558</f>
        <v>0</v>
      </c>
      <c r="K631" s="429">
        <f>StockValueR!K558</f>
        <v>1047.2455641302099</v>
      </c>
      <c r="L631" s="429">
        <f>StockValueR!L558</f>
        <v>1011.1276390191916</v>
      </c>
      <c r="M631" s="429">
        <f>StockValueR!M558</f>
        <v>976.25536684670703</v>
      </c>
      <c r="N631" s="429">
        <f>StockValueR!N558</f>
        <v>942.58578691558125</v>
      </c>
      <c r="O631" s="429">
        <f>StockValueR!O558</f>
        <v>910.07742017849921</v>
      </c>
      <c r="P631" s="429">
        <f>StockValueR!P558</f>
        <v>878.69021813812958</v>
      </c>
      <c r="Q631" s="429">
        <f>StockValueR!Q558</f>
        <v>848.38551350960631</v>
      </c>
      <c r="R631" s="429">
        <f>StockValueR!R558</f>
        <v>819.12597258458709</v>
      </c>
      <c r="S631" s="429">
        <f>StockValueR!S558</f>
        <v>790.87554923820403</v>
      </c>
      <c r="T631" s="429">
        <f>StockValueR!T558</f>
        <v>763.59944052224557</v>
      </c>
      <c r="U631" s="429">
        <f>StockValueR!U558</f>
        <v>737.26404378986194</v>
      </c>
      <c r="V631" s="429">
        <f>StockValueR!V558</f>
        <v>711.83691529897646</v>
      </c>
      <c r="W631" s="429">
        <f>StockValueR!W558</f>
        <v>687.28673024340151</v>
      </c>
      <c r="X631" s="429">
        <f>StockValueR!X558</f>
        <v>663.58324416242215</v>
      </c>
      <c r="Y631" s="429">
        <f>StockValueR!Y558</f>
        <v>640.69725568130514</v>
      </c>
      <c r="Z631" s="429">
        <f>StockValueR!Z558</f>
        <v>617.82565677767934</v>
      </c>
      <c r="AA631" s="429">
        <f>StockValueR!AA558</f>
        <v>594.96896758879836</v>
      </c>
      <c r="AB631" s="429">
        <f>StockValueR!AB558</f>
        <v>572.12774790252115</v>
      </c>
      <c r="AC631" s="429">
        <f>StockValueR!AC558</f>
        <v>549.30260191810339</v>
      </c>
      <c r="AD631" s="429">
        <f>StockValueR!AD558</f>
        <v>526.49418380757345</v>
      </c>
      <c r="AE631" s="429">
        <f>StockValueR!AE558</f>
        <v>503.70320425468776</v>
      </c>
      <c r="AF631" s="429">
        <f>StockValueR!AF558</f>
        <v>480.93043819792535</v>
      </c>
      <c r="AG631" s="429">
        <f>StockValueR!AG558</f>
        <v>458.17673407046976</v>
      </c>
      <c r="AH631" s="429">
        <f>StockValueR!AH558</f>
        <v>435.44302492071199</v>
      </c>
      <c r="AI631" s="429">
        <f>StockValueR!AI558</f>
        <v>412.7303419220807</v>
      </c>
      <c r="AJ631" s="429">
        <f>StockValueR!AJ558</f>
        <v>390.03983095711044</v>
      </c>
      <c r="AK631" s="429">
        <f>StockValueR!AK558</f>
        <v>367.37277321276605</v>
      </c>
      <c r="AL631" s="429">
        <f>StockValueR!AL558</f>
        <v>344.73061109232452</v>
      </c>
      <c r="AM631" s="429">
        <f>StockValueR!AM558</f>
        <v>884.17381607289497</v>
      </c>
      <c r="AN631" s="429">
        <f>StockValueR!AN558</f>
        <v>884.17381607289497</v>
      </c>
      <c r="AO631" s="429">
        <f>StockValueR!AO558</f>
        <v>884.17381607289497</v>
      </c>
      <c r="AP631" s="429">
        <f>StockValueR!AP558</f>
        <v>884.17381607289497</v>
      </c>
      <c r="AQ631" s="429">
        <f>StockValueR!AQ558</f>
        <v>884.17381607289497</v>
      </c>
      <c r="AR631" s="429">
        <f>StockValueR!AR558</f>
        <v>884.17381607289497</v>
      </c>
      <c r="AS631" s="429">
        <f>StockValueR!AS558</f>
        <v>884.17381607289497</v>
      </c>
      <c r="AT631" s="429">
        <f>StockValueR!AT558</f>
        <v>884.17381607289497</v>
      </c>
      <c r="AU631" s="429">
        <f>StockValueR!AU558</f>
        <v>884.17381607289497</v>
      </c>
      <c r="AV631" s="429">
        <f>StockValueR!AV558</f>
        <v>884.17381607289497</v>
      </c>
      <c r="AW631" s="429">
        <f>StockValueR!AW558</f>
        <v>884.17381607289497</v>
      </c>
      <c r="AX631" s="429">
        <f>StockValueR!AX558</f>
        <v>884.17381607289497</v>
      </c>
      <c r="AY631" s="429">
        <f>StockValueR!AY558</f>
        <v>884.17381607289497</v>
      </c>
      <c r="AZ631" s="429">
        <f>StockValueR!AZ558</f>
        <v>884.17381607289497</v>
      </c>
    </row>
    <row r="632" spans="1:52" x14ac:dyDescent="0.25">
      <c r="A632" s="422"/>
      <c r="B632" s="281"/>
      <c r="C632" s="281"/>
      <c r="D632" s="180"/>
      <c r="E632" s="180" t="str">
        <f>StockValueR!E559</f>
        <v>6 MPH</v>
      </c>
      <c r="F632" s="427"/>
      <c r="G632" s="328"/>
      <c r="I632" s="429">
        <f>StockValueR!I559</f>
        <v>0</v>
      </c>
      <c r="J632" s="429">
        <f>StockValueR!J559</f>
        <v>0</v>
      </c>
      <c r="K632" s="429">
        <f>StockValueR!K559</f>
        <v>1016.8958398074406</v>
      </c>
      <c r="L632" s="429">
        <f>StockValueR!L559</f>
        <v>981.82463106149976</v>
      </c>
      <c r="M632" s="429">
        <f>StockValueR!M559</f>
        <v>947.96297558026129</v>
      </c>
      <c r="N632" s="429">
        <f>StockValueR!N559</f>
        <v>915.26915769002972</v>
      </c>
      <c r="O632" s="429">
        <f>StockValueR!O559</f>
        <v>883.70290042798126</v>
      </c>
      <c r="P632" s="429">
        <f>StockValueR!P559</f>
        <v>853.22531592318876</v>
      </c>
      <c r="Q632" s="429">
        <f>StockValueR!Q559</f>
        <v>823.79885748893093</v>
      </c>
      <c r="R632" s="429">
        <f>StockValueR!R559</f>
        <v>795.38727336726436</v>
      </c>
      <c r="S632" s="429">
        <f>StockValueR!S559</f>
        <v>767.95556206887773</v>
      </c>
      <c r="T632" s="429">
        <f>StockValueR!T559</f>
        <v>741.46992925320615</v>
      </c>
      <c r="U632" s="429">
        <f>StockValueR!U559</f>
        <v>715.89774609568485</v>
      </c>
      <c r="V632" s="429">
        <f>StockValueR!V559</f>
        <v>691.20750909085586</v>
      </c>
      <c r="W632" s="429">
        <f>StockValueR!W559</f>
        <v>667.36880124180277</v>
      </c>
      <c r="X632" s="429">
        <f>StockValueR!X559</f>
        <v>644.35225458810453</v>
      </c>
      <c r="Y632" s="429">
        <f>StockValueR!Y559</f>
        <v>622.12951402614476</v>
      </c>
      <c r="Z632" s="429">
        <f>StockValueR!Z559</f>
        <v>599.92074602419245</v>
      </c>
      <c r="AA632" s="429">
        <f>StockValueR!AA559</f>
        <v>577.72645564565153</v>
      </c>
      <c r="AB632" s="429">
        <f>StockValueR!AB559</f>
        <v>555.54718645543585</v>
      </c>
      <c r="AC632" s="429">
        <f>StockValueR!AC559</f>
        <v>533.38352514279086</v>
      </c>
      <c r="AD632" s="429">
        <f>StockValueR!AD559</f>
        <v>511.23610692149691</v>
      </c>
      <c r="AE632" s="429">
        <f>StockValueR!AE559</f>
        <v>489.10562187932368</v>
      </c>
      <c r="AF632" s="429">
        <f>StockValueR!AF559</f>
        <v>466.99282249662753</v>
      </c>
      <c r="AG632" s="429">
        <f>StockValueR!AG559</f>
        <v>444.8985326185545</v>
      </c>
      <c r="AH632" s="429">
        <f>StockValueR!AH559</f>
        <v>422.82365825326508</v>
      </c>
      <c r="AI632" s="429">
        <f>StockValueR!AI559</f>
        <v>400.76920069024254</v>
      </c>
      <c r="AJ632" s="429">
        <f>StockValueR!AJ559</f>
        <v>378.73627260374604</v>
      </c>
      <c r="AK632" s="429">
        <f>StockValueR!AK559</f>
        <v>356.72611805127195</v>
      </c>
      <c r="AL632" s="429">
        <f>StockValueR!AL559</f>
        <v>334.74013763449568</v>
      </c>
      <c r="AM632" s="429">
        <f>StockValueR!AM559</f>
        <v>858.54999632101976</v>
      </c>
      <c r="AN632" s="429">
        <f>StockValueR!AN559</f>
        <v>858.54999632101976</v>
      </c>
      <c r="AO632" s="429">
        <f>StockValueR!AO559</f>
        <v>858.54999632101976</v>
      </c>
      <c r="AP632" s="429">
        <f>StockValueR!AP559</f>
        <v>858.54999632101976</v>
      </c>
      <c r="AQ632" s="429">
        <f>StockValueR!AQ559</f>
        <v>858.54999632101976</v>
      </c>
      <c r="AR632" s="429">
        <f>StockValueR!AR559</f>
        <v>858.54999632101976</v>
      </c>
      <c r="AS632" s="429">
        <f>StockValueR!AS559</f>
        <v>858.54999632101976</v>
      </c>
      <c r="AT632" s="429">
        <f>StockValueR!AT559</f>
        <v>858.54999632101976</v>
      </c>
      <c r="AU632" s="429">
        <f>StockValueR!AU559</f>
        <v>858.54999632101976</v>
      </c>
      <c r="AV632" s="429">
        <f>StockValueR!AV559</f>
        <v>858.54999632101976</v>
      </c>
      <c r="AW632" s="429">
        <f>StockValueR!AW559</f>
        <v>858.54999632101976</v>
      </c>
      <c r="AX632" s="429">
        <f>StockValueR!AX559</f>
        <v>858.54999632101976</v>
      </c>
      <c r="AY632" s="429">
        <f>StockValueR!AY559</f>
        <v>858.54999632101976</v>
      </c>
      <c r="AZ632" s="429">
        <f>StockValueR!AZ559</f>
        <v>858.54999632101976</v>
      </c>
    </row>
    <row r="633" spans="1:52" x14ac:dyDescent="0.25">
      <c r="A633" s="422"/>
      <c r="B633" s="281"/>
      <c r="C633" s="281"/>
      <c r="D633" s="281"/>
      <c r="E633" s="180" t="str">
        <f>StockValueR!E560</f>
        <v>7 MPH</v>
      </c>
      <c r="F633" s="427"/>
      <c r="G633" s="328"/>
      <c r="I633" s="429">
        <f>StockValueR!I560</f>
        <v>0</v>
      </c>
      <c r="J633" s="429">
        <f>StockValueR!J560</f>
        <v>0</v>
      </c>
      <c r="K633" s="429">
        <f>StockValueR!K560</f>
        <v>987.42566637322818</v>
      </c>
      <c r="L633" s="429">
        <f>StockValueR!L560</f>
        <v>953.37083960450741</v>
      </c>
      <c r="M633" s="429">
        <f>StockValueR!M560</f>
        <v>920.49051261409124</v>
      </c>
      <c r="N633" s="429">
        <f>StockValueR!N560</f>
        <v>888.74417867033162</v>
      </c>
      <c r="O633" s="429">
        <f>StockValueR!O560</f>
        <v>858.09272805785872</v>
      </c>
      <c r="P633" s="429">
        <f>StockValueR!P560</f>
        <v>828.49839989658926</v>
      </c>
      <c r="Q633" s="429">
        <f>StockValueR!Q560</f>
        <v>799.92473562242594</v>
      </c>
      <c r="R633" s="429">
        <f>StockValueR!R560</f>
        <v>772.33653407233601</v>
      </c>
      <c r="S633" s="429">
        <f>StockValueR!S560</f>
        <v>745.69980811847961</v>
      </c>
      <c r="T633" s="429">
        <f>StockValueR!T560</f>
        <v>719.98174279796126</v>
      </c>
      <c r="U633" s="429">
        <f>StockValueR!U560</f>
        <v>695.15065488662196</v>
      </c>
      <c r="V633" s="429">
        <f>StockValueR!V560</f>
        <v>671.1759538670733</v>
      </c>
      <c r="W633" s="429">
        <f>StockValueR!W560</f>
        <v>648.02810424288248</v>
      </c>
      <c r="X633" s="429">
        <f>StockValueR!X560</f>
        <v>625.6785891524853</v>
      </c>
      <c r="Y633" s="429">
        <f>StockValueR!Y560</f>
        <v>604.09987523800248</v>
      </c>
      <c r="Z633" s="429">
        <f>StockValueR!Z560</f>
        <v>582.53472895142829</v>
      </c>
      <c r="AA633" s="429">
        <f>StockValueR!AA560</f>
        <v>560.9836407191649</v>
      </c>
      <c r="AB633" s="429">
        <f>StockValueR!AB560</f>
        <v>539.44713835333073</v>
      </c>
      <c r="AC633" s="429">
        <f>StockValueR!AC560</f>
        <v>517.92579154060979</v>
      </c>
      <c r="AD633" s="429">
        <f>StockValueR!AD560</f>
        <v>496.42021708595485</v>
      </c>
      <c r="AE633" s="429">
        <f>StockValueR!AE560</f>
        <v>474.931085078031</v>
      </c>
      <c r="AF633" s="429">
        <f>StockValueR!AF560</f>
        <v>453.45912618992026</v>
      </c>
      <c r="AG633" s="429">
        <f>StockValueR!AG560</f>
        <v>432.00514039130519</v>
      </c>
      <c r="AH633" s="429">
        <f>StockValueR!AH560</f>
        <v>410.57000743375596</v>
      </c>
      <c r="AI633" s="429">
        <f>StockValueR!AI560</f>
        <v>389.15469958886268</v>
      </c>
      <c r="AJ633" s="429">
        <f>StockValueR!AJ560</f>
        <v>367.76029728500242</v>
      </c>
      <c r="AK633" s="429">
        <f>StockValueR!AK560</f>
        <v>346.38800852623444</v>
      </c>
      <c r="AL633" s="429">
        <f>StockValueR!AL560</f>
        <v>325.03919332406491</v>
      </c>
      <c r="AM633" s="429">
        <f>StockValueR!AM560</f>
        <v>833.66876827084502</v>
      </c>
      <c r="AN633" s="429">
        <f>StockValueR!AN560</f>
        <v>833.66876827084502</v>
      </c>
      <c r="AO633" s="429">
        <f>StockValueR!AO560</f>
        <v>833.66876827084502</v>
      </c>
      <c r="AP633" s="429">
        <f>StockValueR!AP560</f>
        <v>833.66876827084502</v>
      </c>
      <c r="AQ633" s="429">
        <f>StockValueR!AQ560</f>
        <v>833.66876827084502</v>
      </c>
      <c r="AR633" s="429">
        <f>StockValueR!AR560</f>
        <v>833.66876827084502</v>
      </c>
      <c r="AS633" s="429">
        <f>StockValueR!AS560</f>
        <v>833.66876827084502</v>
      </c>
      <c r="AT633" s="429">
        <f>StockValueR!AT560</f>
        <v>833.66876827084502</v>
      </c>
      <c r="AU633" s="429">
        <f>StockValueR!AU560</f>
        <v>833.66876827084502</v>
      </c>
      <c r="AV633" s="429">
        <f>StockValueR!AV560</f>
        <v>833.66876827084502</v>
      </c>
      <c r="AW633" s="429">
        <f>StockValueR!AW560</f>
        <v>833.66876827084502</v>
      </c>
      <c r="AX633" s="429">
        <f>StockValueR!AX560</f>
        <v>833.66876827084502</v>
      </c>
      <c r="AY633" s="429">
        <f>StockValueR!AY560</f>
        <v>833.66876827084502</v>
      </c>
      <c r="AZ633" s="429">
        <f>StockValueR!AZ560</f>
        <v>833.66876827084502</v>
      </c>
    </row>
    <row r="634" spans="1:52" x14ac:dyDescent="0.25">
      <c r="A634" s="422"/>
      <c r="B634" s="281"/>
      <c r="C634" s="281"/>
      <c r="D634" s="281"/>
      <c r="E634" s="180" t="str">
        <f>StockValueR!E561</f>
        <v>8 MPH</v>
      </c>
      <c r="F634" s="427"/>
      <c r="G634" s="328"/>
      <c r="I634" s="429">
        <f>StockValueR!I561</f>
        <v>0</v>
      </c>
      <c r="J634" s="429">
        <f>StockValueR!J561</f>
        <v>0</v>
      </c>
      <c r="K634" s="429">
        <f>StockValueR!K561</f>
        <v>958.80955398267884</v>
      </c>
      <c r="L634" s="429">
        <f>StockValueR!L561</f>
        <v>925.74165390975054</v>
      </c>
      <c r="M634" s="429">
        <f>StockValueR!M561</f>
        <v>893.81421599710336</v>
      </c>
      <c r="N634" s="429">
        <f>StockValueR!N561</f>
        <v>862.98790741936364</v>
      </c>
      <c r="O634" s="429">
        <f>StockValueR!O561</f>
        <v>833.22475188117369</v>
      </c>
      <c r="P634" s="429">
        <f>StockValueR!P561</f>
        <v>804.48808283250992</v>
      </c>
      <c r="Q634" s="429">
        <f>StockValueR!Q561</f>
        <v>776.74249829753603</v>
      </c>
      <c r="R634" s="429">
        <f>StockValueR!R561</f>
        <v>749.95381726133974</v>
      </c>
      <c r="S634" s="429">
        <f>StockValueR!S561</f>
        <v>724.08903756082657</v>
      </c>
      <c r="T634" s="429">
        <f>StockValueR!T561</f>
        <v>699.11629522789326</v>
      </c>
      <c r="U634" s="429">
        <f>StockValueR!U561</f>
        <v>675.00482523479218</v>
      </c>
      <c r="V634" s="429">
        <f>StockValueR!V561</f>
        <v>651.72492359333251</v>
      </c>
      <c r="W634" s="429">
        <f>StockValueR!W561</f>
        <v>629.24791076121983</v>
      </c>
      <c r="X634" s="429">
        <f>StockValueR!X561</f>
        <v>607.54609631045673</v>
      </c>
      <c r="Y634" s="429">
        <f>StockValueR!Y561</f>
        <v>586.59274481427974</v>
      </c>
      <c r="Z634" s="429">
        <f>StockValueR!Z561</f>
        <v>565.65256774905652</v>
      </c>
      <c r="AA634" s="429">
        <f>StockValueR!AA561</f>
        <v>544.72604132837557</v>
      </c>
      <c r="AB634" s="429">
        <f>StockValueR!AB561</f>
        <v>523.81367806808407</v>
      </c>
      <c r="AC634" s="429">
        <f>StockValueR!AC561</f>
        <v>502.91603114504778</v>
      </c>
      <c r="AD634" s="429">
        <f>StockValueR!AD561</f>
        <v>482.03369948888934</v>
      </c>
      <c r="AE634" s="429">
        <f>StockValueR!AE561</f>
        <v>461.16733376875374</v>
      </c>
      <c r="AF634" s="429">
        <f>StockValueR!AF561</f>
        <v>440.31764348243485</v>
      </c>
      <c r="AG634" s="429">
        <f>StockValueR!AG561</f>
        <v>419.48540541607525</v>
      </c>
      <c r="AH634" s="429">
        <f>StockValueR!AH561</f>
        <v>398.67147382558443</v>
      </c>
      <c r="AI634" s="429">
        <f>StockValueR!AI561</f>
        <v>377.87679280561315</v>
      </c>
      <c r="AJ634" s="429">
        <f>StockValueR!AJ561</f>
        <v>357.10241147315878</v>
      </c>
      <c r="AK634" s="429">
        <f>StockValueR!AK561</f>
        <v>336.34950282369113</v>
      </c>
      <c r="AL634" s="429">
        <f>StockValueR!AL561</f>
        <v>315.61938745487134</v>
      </c>
      <c r="AM634" s="429">
        <f>StockValueR!AM561</f>
        <v>809.5086112263632</v>
      </c>
      <c r="AN634" s="429">
        <f>StockValueR!AN561</f>
        <v>809.5086112263632</v>
      </c>
      <c r="AO634" s="429">
        <f>StockValueR!AO561</f>
        <v>809.5086112263632</v>
      </c>
      <c r="AP634" s="429">
        <f>StockValueR!AP561</f>
        <v>809.5086112263632</v>
      </c>
      <c r="AQ634" s="429">
        <f>StockValueR!AQ561</f>
        <v>809.5086112263632</v>
      </c>
      <c r="AR634" s="429">
        <f>StockValueR!AR561</f>
        <v>809.5086112263632</v>
      </c>
      <c r="AS634" s="429">
        <f>StockValueR!AS561</f>
        <v>809.5086112263632</v>
      </c>
      <c r="AT634" s="429">
        <f>StockValueR!AT561</f>
        <v>809.5086112263632</v>
      </c>
      <c r="AU634" s="429">
        <f>StockValueR!AU561</f>
        <v>809.5086112263632</v>
      </c>
      <c r="AV634" s="429">
        <f>StockValueR!AV561</f>
        <v>809.5086112263632</v>
      </c>
      <c r="AW634" s="429">
        <f>StockValueR!AW561</f>
        <v>809.5086112263632</v>
      </c>
      <c r="AX634" s="429">
        <f>StockValueR!AX561</f>
        <v>809.5086112263632</v>
      </c>
      <c r="AY634" s="429">
        <f>StockValueR!AY561</f>
        <v>809.5086112263632</v>
      </c>
      <c r="AZ634" s="429">
        <f>StockValueR!AZ561</f>
        <v>809.5086112263632</v>
      </c>
    </row>
    <row r="635" spans="1:52" x14ac:dyDescent="0.25">
      <c r="A635" s="422"/>
      <c r="B635" s="281"/>
      <c r="C635" s="281"/>
      <c r="D635" s="281"/>
      <c r="E635" s="180" t="str">
        <f>StockValueR!E562</f>
        <v>9 MPH</v>
      </c>
      <c r="F635" s="427"/>
      <c r="G635" s="328"/>
      <c r="I635" s="429">
        <f>StockValueR!I562</f>
        <v>0</v>
      </c>
      <c r="J635" s="429">
        <f>StockValueR!J562</f>
        <v>0</v>
      </c>
      <c r="K635" s="429">
        <f>StockValueR!K562</f>
        <v>931.02275149993886</v>
      </c>
      <c r="L635" s="429">
        <f>StockValueR!L562</f>
        <v>898.91317647084099</v>
      </c>
      <c r="M635" s="429">
        <f>StockValueR!M562</f>
        <v>867.91101241197794</v>
      </c>
      <c r="N635" s="429">
        <f>StockValueR!N562</f>
        <v>837.97806638383292</v>
      </c>
      <c r="O635" s="429">
        <f>StockValueR!O562</f>
        <v>809.07746266395498</v>
      </c>
      <c r="P635" s="429">
        <f>StockValueR!P562</f>
        <v>781.1735973181228</v>
      </c>
      <c r="Q635" s="429">
        <f>StockValueR!Q562</f>
        <v>754.2320943382806</v>
      </c>
      <c r="R635" s="429">
        <f>StockValueR!R562</f>
        <v>728.21976329321024</v>
      </c>
      <c r="S635" s="429">
        <f>StockValueR!S562</f>
        <v>703.10455843976911</v>
      </c>
      <c r="T635" s="429">
        <f>StockValueR!T562</f>
        <v>678.85553924431929</v>
      </c>
      <c r="U635" s="429">
        <f>StockValueR!U562</f>
        <v>655.44283226571247</v>
      </c>
      <c r="V635" s="429">
        <f>StockValueR!V562</f>
        <v>632.83759435287539</v>
      </c>
      <c r="W635" s="429">
        <f>StockValueR!W562</f>
        <v>611.0119771116531</v>
      </c>
      <c r="X635" s="429">
        <f>StockValueR!X562</f>
        <v>589.93909259713814</v>
      </c>
      <c r="Y635" s="429">
        <f>StockValueR!Y562</f>
        <v>569.59298018922141</v>
      </c>
      <c r="Z635" s="429">
        <f>StockValueR!Z562</f>
        <v>549.25966041035713</v>
      </c>
      <c r="AA635" s="429">
        <f>StockValueR!AA562</f>
        <v>528.93959567321485</v>
      </c>
      <c r="AB635" s="429">
        <f>StockValueR!AB562</f>
        <v>508.63328364066439</v>
      </c>
      <c r="AC635" s="429">
        <f>StockValueR!AC562</f>
        <v>488.34126145821654</v>
      </c>
      <c r="AD635" s="429">
        <f>StockValueR!AD562</f>
        <v>468.06411069820007</v>
      </c>
      <c r="AE635" s="429">
        <f>StockValueR!AE562</f>
        <v>447.80246317302783</v>
      </c>
      <c r="AF635" s="429">
        <f>StockValueR!AF562</f>
        <v>427.5570078188764</v>
      </c>
      <c r="AG635" s="429">
        <f>StockValueR!AG562</f>
        <v>407.32849891021959</v>
      </c>
      <c r="AH635" s="429">
        <f>StockValueR!AH562</f>
        <v>387.11776594618374</v>
      </c>
      <c r="AI635" s="429">
        <f>StockValueR!AI562</f>
        <v>366.92572566106264</v>
      </c>
      <c r="AJ635" s="429">
        <f>StockValueR!AJ562</f>
        <v>346.75339676789434</v>
      </c>
      <c r="AK635" s="429">
        <f>StockValueR!AK562</f>
        <v>326.60191826812616</v>
      </c>
      <c r="AL635" s="429">
        <f>StockValueR!AL562</f>
        <v>306.47257248780824</v>
      </c>
      <c r="AM635" s="429">
        <f>StockValueR!AM562</f>
        <v>786.04862817259561</v>
      </c>
      <c r="AN635" s="429">
        <f>StockValueR!AN562</f>
        <v>786.04862817259561</v>
      </c>
      <c r="AO635" s="429">
        <f>StockValueR!AO562</f>
        <v>786.04862817259561</v>
      </c>
      <c r="AP635" s="429">
        <f>StockValueR!AP562</f>
        <v>786.04862817259561</v>
      </c>
      <c r="AQ635" s="429">
        <f>StockValueR!AQ562</f>
        <v>786.04862817259561</v>
      </c>
      <c r="AR635" s="429">
        <f>StockValueR!AR562</f>
        <v>786.04862817259561</v>
      </c>
      <c r="AS635" s="429">
        <f>StockValueR!AS562</f>
        <v>786.04862817259561</v>
      </c>
      <c r="AT635" s="429">
        <f>StockValueR!AT562</f>
        <v>786.04862817259561</v>
      </c>
      <c r="AU635" s="429">
        <f>StockValueR!AU562</f>
        <v>786.04862817259561</v>
      </c>
      <c r="AV635" s="429">
        <f>StockValueR!AV562</f>
        <v>786.04862817259561</v>
      </c>
      <c r="AW635" s="429">
        <f>StockValueR!AW562</f>
        <v>786.04862817259561</v>
      </c>
      <c r="AX635" s="429">
        <f>StockValueR!AX562</f>
        <v>786.04862817259561</v>
      </c>
      <c r="AY635" s="429">
        <f>StockValueR!AY562</f>
        <v>786.04862817259561</v>
      </c>
      <c r="AZ635" s="429">
        <f>StockValueR!AZ562</f>
        <v>786.04862817259561</v>
      </c>
    </row>
    <row r="636" spans="1:52" x14ac:dyDescent="0.25">
      <c r="A636" s="422"/>
      <c r="B636" s="281"/>
      <c r="C636" s="281"/>
      <c r="D636" s="281"/>
      <c r="E636" s="180" t="str">
        <f>StockValueR!E563</f>
        <v>10 MPH</v>
      </c>
      <c r="F636" s="427"/>
      <c r="G636" s="328"/>
      <c r="I636" s="429">
        <f>StockValueR!I563</f>
        <v>0</v>
      </c>
      <c r="J636" s="429">
        <f>StockValueR!J563</f>
        <v>0</v>
      </c>
      <c r="K636" s="429">
        <f>StockValueR!K563</f>
        <v>881.74352304551905</v>
      </c>
      <c r="L636" s="429">
        <f>StockValueR!L563</f>
        <v>851.33351452098179</v>
      </c>
      <c r="M636" s="429">
        <f>StockValueR!M563</f>
        <v>821.97230147301161</v>
      </c>
      <c r="N636" s="429">
        <f>StockValueR!N563</f>
        <v>793.62371252234755</v>
      </c>
      <c r="O636" s="429">
        <f>StockValueR!O563</f>
        <v>766.25282378622057</v>
      </c>
      <c r="P636" s="429">
        <f>StockValueR!P563</f>
        <v>739.82591585407488</v>
      </c>
      <c r="Q636" s="429">
        <f>StockValueR!Q563</f>
        <v>714.31043224713198</v>
      </c>
      <c r="R636" s="429">
        <f>StockValueR!R563</f>
        <v>689.67493931062222</v>
      </c>
      <c r="S636" s="429">
        <f>StockValueR!S563</f>
        <v>665.88908748927236</v>
      </c>
      <c r="T636" s="429">
        <f>StockValueR!T563</f>
        <v>642.92357393834413</v>
      </c>
      <c r="U636" s="429">
        <f>StockValueR!U563</f>
        <v>620.75010642416123</v>
      </c>
      <c r="V636" s="429">
        <f>StockValueR!V563</f>
        <v>599.34136846965328</v>
      </c>
      <c r="W636" s="429">
        <f>StockValueR!W563</f>
        <v>578.67098570197732</v>
      </c>
      <c r="X636" s="429">
        <f>StockValueR!X563</f>
        <v>558.71349336075934</v>
      </c>
      <c r="Y636" s="429">
        <f>StockValueR!Y563</f>
        <v>539.44430492692777</v>
      </c>
      <c r="Z636" s="429">
        <f>StockValueR!Z563</f>
        <v>520.18723200562431</v>
      </c>
      <c r="AA636" s="429">
        <f>StockValueR!AA563</f>
        <v>500.94271253391946</v>
      </c>
      <c r="AB636" s="429">
        <f>StockValueR!AB563</f>
        <v>481.71121783328346</v>
      </c>
      <c r="AC636" s="429">
        <f>StockValueR!AC563</f>
        <v>462.4932566180031</v>
      </c>
      <c r="AD636" s="429">
        <f>StockValueR!AD563</f>
        <v>443.28937967766274</v>
      </c>
      <c r="AE636" s="429">
        <f>StockValueR!AE563</f>
        <v>424.10018538271208</v>
      </c>
      <c r="AF636" s="429">
        <f>StockValueR!AF563</f>
        <v>404.92632620379226</v>
      </c>
      <c r="AG636" s="429">
        <f>StockValueR!AG563</f>
        <v>385.76851649147198</v>
      </c>
      <c r="AH636" s="429">
        <f>StockValueR!AH563</f>
        <v>366.6275418393156</v>
      </c>
      <c r="AI636" s="429">
        <f>StockValueR!AI563</f>
        <v>347.50427045867963</v>
      </c>
      <c r="AJ636" s="429">
        <f>StockValueR!AJ563</f>
        <v>328.39966714190848</v>
      </c>
      <c r="AK636" s="429">
        <f>StockValueR!AK563</f>
        <v>309.31481060286529</v>
      </c>
      <c r="AL636" s="429">
        <f>StockValueR!AL563</f>
        <v>290.25091529381473</v>
      </c>
      <c r="AM636" s="429">
        <f>StockValueR!AM563</f>
        <v>744.31624030770695</v>
      </c>
      <c r="AN636" s="429">
        <f>StockValueR!AN563</f>
        <v>744.31624030770695</v>
      </c>
      <c r="AO636" s="429">
        <f>StockValueR!AO563</f>
        <v>744.31624030770695</v>
      </c>
      <c r="AP636" s="429">
        <f>StockValueR!AP563</f>
        <v>744.31624030770695</v>
      </c>
      <c r="AQ636" s="429">
        <f>StockValueR!AQ563</f>
        <v>744.31624030770695</v>
      </c>
      <c r="AR636" s="429">
        <f>StockValueR!AR563</f>
        <v>744.31624030770695</v>
      </c>
      <c r="AS636" s="429">
        <f>StockValueR!AS563</f>
        <v>744.31624030770695</v>
      </c>
      <c r="AT636" s="429">
        <f>StockValueR!AT563</f>
        <v>744.31624030770695</v>
      </c>
      <c r="AU636" s="429">
        <f>StockValueR!AU563</f>
        <v>744.31624030770695</v>
      </c>
      <c r="AV636" s="429">
        <f>StockValueR!AV563</f>
        <v>744.31624030770695</v>
      </c>
      <c r="AW636" s="429">
        <f>StockValueR!AW563</f>
        <v>744.31624030770695</v>
      </c>
      <c r="AX636" s="429">
        <f>StockValueR!AX563</f>
        <v>744.31624030770695</v>
      </c>
      <c r="AY636" s="429">
        <f>StockValueR!AY563</f>
        <v>744.31624030770695</v>
      </c>
      <c r="AZ636" s="429">
        <f>StockValueR!AZ563</f>
        <v>744.31624030770695</v>
      </c>
    </row>
    <row r="637" spans="1:52" x14ac:dyDescent="0.25">
      <c r="A637" s="422"/>
      <c r="B637" s="281"/>
      <c r="C637" s="281"/>
      <c r="D637" s="281"/>
      <c r="E637" s="180" t="str">
        <f>StockValueR!E564</f>
        <v>11 MPH</v>
      </c>
      <c r="F637" s="427"/>
      <c r="G637" s="328"/>
      <c r="I637" s="429">
        <f>StockValueR!I564</f>
        <v>0</v>
      </c>
      <c r="J637" s="429">
        <f>StockValueR!J564</f>
        <v>0</v>
      </c>
      <c r="K637" s="429">
        <f>StockValueR!K564</f>
        <v>856.19013445700307</v>
      </c>
      <c r="L637" s="429">
        <f>StockValueR!L564</f>
        <v>826.66142388872811</v>
      </c>
      <c r="M637" s="429">
        <f>StockValueR!M564</f>
        <v>798.15111415542424</v>
      </c>
      <c r="N637" s="429">
        <f>StockValueR!N564</f>
        <v>770.62408214332481</v>
      </c>
      <c r="O637" s="429">
        <f>StockValueR!O564</f>
        <v>744.04641608205395</v>
      </c>
      <c r="P637" s="429">
        <f>StockValueR!P564</f>
        <v>718.38537376721456</v>
      </c>
      <c r="Q637" s="429">
        <f>StockValueR!Q564</f>
        <v>693.60934222381513</v>
      </c>
      <c r="R637" s="429">
        <f>StockValueR!R564</f>
        <v>669.68779876084614</v>
      </c>
      <c r="S637" s="429">
        <f>StockValueR!S564</f>
        <v>646.59127336902361</v>
      </c>
      <c r="T637" s="429">
        <f>StockValueR!T564</f>
        <v>624.29131241537982</v>
      </c>
      <c r="U637" s="429">
        <f>StockValueR!U564</f>
        <v>602.76044358997171</v>
      </c>
      <c r="V637" s="429">
        <f>StockValueR!V564</f>
        <v>581.97214206152535</v>
      </c>
      <c r="W637" s="429">
        <f>StockValueR!W564</f>
        <v>561.90079780032045</v>
      </c>
      <c r="X637" s="429">
        <f>StockValueR!X564</f>
        <v>542.52168402806103</v>
      </c>
      <c r="Y637" s="429">
        <f>StockValueR!Y564</f>
        <v>523.81092675586058</v>
      </c>
      <c r="Z637" s="429">
        <f>StockValueR!Z564</f>
        <v>505.11193388229685</v>
      </c>
      <c r="AA637" s="429">
        <f>StockValueR!AA564</f>
        <v>486.42513065279496</v>
      </c>
      <c r="AB637" s="429">
        <f>StockValueR!AB564</f>
        <v>467.7509747296823</v>
      </c>
      <c r="AC637" s="429">
        <f>StockValueR!AC564</f>
        <v>449.08996008443955</v>
      </c>
      <c r="AD637" s="429">
        <f>StockValueR!AD564</f>
        <v>430.4426215444808</v>
      </c>
      <c r="AE637" s="429">
        <f>StockValueR!AE564</f>
        <v>411.80954013916698</v>
      </c>
      <c r="AF637" s="429">
        <f>StockValueR!AF564</f>
        <v>393.19134943019873</v>
      </c>
      <c r="AG637" s="429">
        <f>StockValueR!AG564</f>
        <v>374.58874306589161</v>
      </c>
      <c r="AH637" s="429">
        <f>StockValueR!AH564</f>
        <v>356.00248387289741</v>
      </c>
      <c r="AI637" s="429">
        <f>StockValueR!AI564</f>
        <v>337.43341490135333</v>
      </c>
      <c r="AJ637" s="429">
        <f>StockValueR!AJ564</f>
        <v>318.88247298341702</v>
      </c>
      <c r="AK637" s="429">
        <f>StockValueR!AK564</f>
        <v>300.35070557125937</v>
      </c>
      <c r="AL637" s="429">
        <f>StockValueR!AL564</f>
        <v>281.83929192168318</v>
      </c>
      <c r="AM637" s="429">
        <f>StockValueR!AM564</f>
        <v>722.74556626903393</v>
      </c>
      <c r="AN637" s="429">
        <f>StockValueR!AN564</f>
        <v>722.74556626903393</v>
      </c>
      <c r="AO637" s="429">
        <f>StockValueR!AO564</f>
        <v>722.74556626903393</v>
      </c>
      <c r="AP637" s="429">
        <f>StockValueR!AP564</f>
        <v>722.74556626903393</v>
      </c>
      <c r="AQ637" s="429">
        <f>StockValueR!AQ564</f>
        <v>722.74556626903393</v>
      </c>
      <c r="AR637" s="429">
        <f>StockValueR!AR564</f>
        <v>722.74556626903393</v>
      </c>
      <c r="AS637" s="429">
        <f>StockValueR!AS564</f>
        <v>722.74556626903393</v>
      </c>
      <c r="AT637" s="429">
        <f>StockValueR!AT564</f>
        <v>722.74556626903393</v>
      </c>
      <c r="AU637" s="429">
        <f>StockValueR!AU564</f>
        <v>722.74556626903393</v>
      </c>
      <c r="AV637" s="429">
        <f>StockValueR!AV564</f>
        <v>722.74556626903393</v>
      </c>
      <c r="AW637" s="429">
        <f>StockValueR!AW564</f>
        <v>722.74556626903393</v>
      </c>
      <c r="AX637" s="429">
        <f>StockValueR!AX564</f>
        <v>722.74556626903393</v>
      </c>
      <c r="AY637" s="429">
        <f>StockValueR!AY564</f>
        <v>722.74556626903393</v>
      </c>
      <c r="AZ637" s="429">
        <f>StockValueR!AZ564</f>
        <v>722.74556626903393</v>
      </c>
    </row>
    <row r="638" spans="1:52" x14ac:dyDescent="0.25">
      <c r="A638" s="422"/>
      <c r="B638" s="281"/>
      <c r="C638" s="281"/>
      <c r="D638" s="281"/>
      <c r="E638" s="180" t="str">
        <f>StockValueR!E565</f>
        <v>12 MPH</v>
      </c>
      <c r="F638" s="427"/>
      <c r="G638" s="328"/>
      <c r="I638" s="429">
        <f>StockValueR!I565</f>
        <v>0</v>
      </c>
      <c r="J638" s="429">
        <f>StockValueR!J565</f>
        <v>0</v>
      </c>
      <c r="K638" s="429">
        <f>StockValueR!K565</f>
        <v>831.37729643822684</v>
      </c>
      <c r="L638" s="429">
        <f>StockValueR!L565</f>
        <v>802.70434335038419</v>
      </c>
      <c r="M638" s="429">
        <f>StockValueR!M565</f>
        <v>775.02027730853126</v>
      </c>
      <c r="N638" s="429">
        <f>StockValueR!N565</f>
        <v>748.2909930851132</v>
      </c>
      <c r="O638" s="429">
        <f>StockValueR!O565</f>
        <v>722.48356169060082</v>
      </c>
      <c r="P638" s="429">
        <f>StockValueR!P565</f>
        <v>697.56618980680992</v>
      </c>
      <c r="Q638" s="429">
        <f>StockValueR!Q565</f>
        <v>673.50818061930272</v>
      </c>
      <c r="R638" s="429">
        <f>StockValueR!R565</f>
        <v>650.27989600062324</v>
      </c>
      <c r="S638" s="429">
        <f>StockValueR!S565</f>
        <v>627.8527199977741</v>
      </c>
      <c r="T638" s="429">
        <f>StockValueR!T565</f>
        <v>606.19902357895671</v>
      </c>
      <c r="U638" s="429">
        <f>StockValueR!U565</f>
        <v>585.29213059614244</v>
      </c>
      <c r="V638" s="429">
        <f>StockValueR!V565</f>
        <v>565.10628492154444</v>
      </c>
      <c r="W638" s="429">
        <f>StockValueR!W565</f>
        <v>545.61661871750164</v>
      </c>
      <c r="X638" s="429">
        <f>StockValueR!X565</f>
        <v>526.79912180068925</v>
      </c>
      <c r="Y638" s="429">
        <f>StockValueR!Y565</f>
        <v>508.63061206290854</v>
      </c>
      <c r="Z638" s="429">
        <f>StockValueR!Z565</f>
        <v>490.4735257853373</v>
      </c>
      <c r="AA638" s="429">
        <f>StockValueR!AA565</f>
        <v>472.32827588956599</v>
      </c>
      <c r="AB638" s="429">
        <f>StockValueR!AB565</f>
        <v>454.19530677462814</v>
      </c>
      <c r="AC638" s="429">
        <f>StockValueR!AC565</f>
        <v>436.07509809645256</v>
      </c>
      <c r="AD638" s="429">
        <f>StockValueR!AD565</f>
        <v>417.96816918287516</v>
      </c>
      <c r="AE638" s="429">
        <f>StockValueR!AE565</f>
        <v>399.87508422472195</v>
      </c>
      <c r="AF638" s="429">
        <f>StockValueR!AF565</f>
        <v>381.79645842274397</v>
      </c>
      <c r="AG638" s="429">
        <f>StockValueR!AG565</f>
        <v>363.73296532296581</v>
      </c>
      <c r="AH638" s="429">
        <f>StockValueR!AH565</f>
        <v>345.68534564492381</v>
      </c>
      <c r="AI638" s="429">
        <f>StockValueR!AI565</f>
        <v>327.65441800672107</v>
      </c>
      <c r="AJ638" s="429">
        <f>StockValueR!AJ565</f>
        <v>309.64109209062929</v>
      </c>
      <c r="AK638" s="429">
        <f>StockValueR!AK565</f>
        <v>291.64638499310735</v>
      </c>
      <c r="AL638" s="429">
        <f>StockValueR!AL565</f>
        <v>273.6714417954791</v>
      </c>
      <c r="AM638" s="429">
        <f>StockValueR!AM565</f>
        <v>701.80002164885957</v>
      </c>
      <c r="AN638" s="429">
        <f>StockValueR!AN565</f>
        <v>701.80002164885957</v>
      </c>
      <c r="AO638" s="429">
        <f>StockValueR!AO565</f>
        <v>701.80002164885957</v>
      </c>
      <c r="AP638" s="429">
        <f>StockValueR!AP565</f>
        <v>701.80002164885957</v>
      </c>
      <c r="AQ638" s="429">
        <f>StockValueR!AQ565</f>
        <v>701.80002164885957</v>
      </c>
      <c r="AR638" s="429">
        <f>StockValueR!AR565</f>
        <v>701.80002164885957</v>
      </c>
      <c r="AS638" s="429">
        <f>StockValueR!AS565</f>
        <v>701.80002164885957</v>
      </c>
      <c r="AT638" s="429">
        <f>StockValueR!AT565</f>
        <v>701.80002164885957</v>
      </c>
      <c r="AU638" s="429">
        <f>StockValueR!AU565</f>
        <v>701.80002164885957</v>
      </c>
      <c r="AV638" s="429">
        <f>StockValueR!AV565</f>
        <v>701.80002164885957</v>
      </c>
      <c r="AW638" s="429">
        <f>StockValueR!AW565</f>
        <v>701.80002164885957</v>
      </c>
      <c r="AX638" s="429">
        <f>StockValueR!AX565</f>
        <v>701.80002164885957</v>
      </c>
      <c r="AY638" s="429">
        <f>StockValueR!AY565</f>
        <v>701.80002164885957</v>
      </c>
      <c r="AZ638" s="429">
        <f>StockValueR!AZ565</f>
        <v>701.80002164885957</v>
      </c>
    </row>
    <row r="639" spans="1:52" x14ac:dyDescent="0.25">
      <c r="A639" s="422"/>
      <c r="B639" s="281"/>
      <c r="C639" s="281"/>
      <c r="D639" s="281"/>
      <c r="E639" s="180" t="str">
        <f>StockValueR!E566</f>
        <v>13 MPH</v>
      </c>
      <c r="F639" s="427"/>
      <c r="G639" s="328"/>
      <c r="I639" s="429">
        <f>StockValueR!I566</f>
        <v>0</v>
      </c>
      <c r="J639" s="429">
        <f>StockValueR!J566</f>
        <v>0</v>
      </c>
      <c r="K639" s="429">
        <f>StockValueR!K566</f>
        <v>807.28354744625472</v>
      </c>
      <c r="L639" s="429">
        <f>StockValueR!L566</f>
        <v>779.44155153936561</v>
      </c>
      <c r="M639" s="429">
        <f>StockValueR!M566</f>
        <v>752.55978421452983</v>
      </c>
      <c r="N639" s="429">
        <f>StockValueR!N566</f>
        <v>726.60512863152951</v>
      </c>
      <c r="O639" s="429">
        <f>StockValueR!O566</f>
        <v>701.54561010017903</v>
      </c>
      <c r="P639" s="429">
        <f>StockValueR!P566</f>
        <v>677.35035668928811</v>
      </c>
      <c r="Q639" s="429">
        <f>StockValueR!Q566</f>
        <v>653.98956119416061</v>
      </c>
      <c r="R639" s="429">
        <f>StockValueR!R566</f>
        <v>631.43444441577969</v>
      </c>
      <c r="S639" s="429">
        <f>StockValueR!S566</f>
        <v>609.65721970643642</v>
      </c>
      <c r="T639" s="429">
        <f>StockValueR!T566</f>
        <v>588.6310587381281</v>
      </c>
      <c r="U639" s="429">
        <f>StockValueR!U566</f>
        <v>568.33005845155174</v>
      </c>
      <c r="V639" s="429">
        <f>StockValueR!V566</f>
        <v>548.72920914497831</v>
      </c>
      <c r="W639" s="429">
        <f>StockValueR!W566</f>
        <v>529.8043636636919</v>
      </c>
      <c r="X639" s="429">
        <f>StockValueR!X566</f>
        <v>511.53220765204168</v>
      </c>
      <c r="Y639" s="429">
        <f>StockValueR!Y566</f>
        <v>493.89023083145236</v>
      </c>
      <c r="Z639" s="429">
        <f>StockValueR!Z566</f>
        <v>476.2593464132193</v>
      </c>
      <c r="AA639" s="429">
        <f>StockValueR!AA566</f>
        <v>458.63995535224939</v>
      </c>
      <c r="AB639" s="429">
        <f>StockValueR!AB566</f>
        <v>441.03248916865954</v>
      </c>
      <c r="AC639" s="429">
        <f>StockValueR!AC566</f>
        <v>423.43741361769895</v>
      </c>
      <c r="AD639" s="429">
        <f>StockValueR!AD566</f>
        <v>405.85523297681101</v>
      </c>
      <c r="AE639" s="429">
        <f>StockValueR!AE566</f>
        <v>388.28649508627655</v>
      </c>
      <c r="AF639" s="429">
        <f>StockValueR!AF566</f>
        <v>370.7317973180069</v>
      </c>
      <c r="AG639" s="429">
        <f>StockValueR!AG566</f>
        <v>353.19179369831056</v>
      </c>
      <c r="AH639" s="429">
        <f>StockValueR!AH566</f>
        <v>335.66720348028417</v>
      </c>
      <c r="AI639" s="429">
        <f>StockValueR!AI566</f>
        <v>318.15882155804997</v>
      </c>
      <c r="AJ639" s="429">
        <f>StockValueR!AJ566</f>
        <v>300.66753125081141</v>
      </c>
      <c r="AK639" s="429">
        <f>StockValueR!AK566</f>
        <v>283.19432017904001</v>
      </c>
      <c r="AL639" s="429">
        <f>StockValueR!AL566</f>
        <v>265.74030023900372</v>
      </c>
      <c r="AM639" s="429">
        <f>StockValueR!AM566</f>
        <v>681.46148986959474</v>
      </c>
      <c r="AN639" s="429">
        <f>StockValueR!AN566</f>
        <v>681.46148986959474</v>
      </c>
      <c r="AO639" s="429">
        <f>StockValueR!AO566</f>
        <v>681.46148986959474</v>
      </c>
      <c r="AP639" s="429">
        <f>StockValueR!AP566</f>
        <v>681.46148986959474</v>
      </c>
      <c r="AQ639" s="429">
        <f>StockValueR!AQ566</f>
        <v>681.46148986959474</v>
      </c>
      <c r="AR639" s="429">
        <f>StockValueR!AR566</f>
        <v>681.46148986959474</v>
      </c>
      <c r="AS639" s="429">
        <f>StockValueR!AS566</f>
        <v>681.46148986959474</v>
      </c>
      <c r="AT639" s="429">
        <f>StockValueR!AT566</f>
        <v>681.46148986959474</v>
      </c>
      <c r="AU639" s="429">
        <f>StockValueR!AU566</f>
        <v>681.46148986959474</v>
      </c>
      <c r="AV639" s="429">
        <f>StockValueR!AV566</f>
        <v>681.46148986959474</v>
      </c>
      <c r="AW639" s="429">
        <f>StockValueR!AW566</f>
        <v>681.46148986959474</v>
      </c>
      <c r="AX639" s="429">
        <f>StockValueR!AX566</f>
        <v>681.46148986959474</v>
      </c>
      <c r="AY639" s="429">
        <f>StockValueR!AY566</f>
        <v>681.46148986959474</v>
      </c>
      <c r="AZ639" s="429">
        <f>StockValueR!AZ566</f>
        <v>681.46148986959474</v>
      </c>
    </row>
    <row r="640" spans="1:52" x14ac:dyDescent="0.25">
      <c r="A640" s="422"/>
      <c r="B640" s="281"/>
      <c r="C640" s="281"/>
      <c r="D640" s="281"/>
      <c r="E640" s="180" t="str">
        <f>StockValueR!E567</f>
        <v>14 MPH</v>
      </c>
      <c r="F640" s="427"/>
      <c r="G640" s="328"/>
      <c r="I640" s="429">
        <f>StockValueR!I567</f>
        <v>0</v>
      </c>
      <c r="J640" s="429">
        <f>StockValueR!J567</f>
        <v>0</v>
      </c>
      <c r="K640" s="429">
        <f>StockValueR!K567</f>
        <v>783.88804790489326</v>
      </c>
      <c r="L640" s="429">
        <f>StockValueR!L567</f>
        <v>756.85292760513221</v>
      </c>
      <c r="M640" s="429">
        <f>StockValueR!M567</f>
        <v>730.75020796076592</v>
      </c>
      <c r="N640" s="429">
        <f>StockValueR!N567</f>
        <v>705.5477318749314</v>
      </c>
      <c r="O640" s="429">
        <f>StockValueR!O567</f>
        <v>681.21445130069219</v>
      </c>
      <c r="P640" s="429">
        <f>StockValueR!P567</f>
        <v>657.72038899157496</v>
      </c>
      <c r="Q640" s="429">
        <f>StockValueR!Q567</f>
        <v>635.03660157126956</v>
      </c>
      <c r="R640" s="429">
        <f>StockValueR!R567</f>
        <v>613.13514387700252</v>
      </c>
      <c r="S640" s="429">
        <f>StockValueR!S567</f>
        <v>591.98903453265245</v>
      </c>
      <c r="T640" s="429">
        <f>StockValueR!T567</f>
        <v>571.5722227091976</v>
      </c>
      <c r="U640" s="429">
        <f>StockValueR!U567</f>
        <v>551.85955603154491</v>
      </c>
      <c r="V640" s="429">
        <f>StockValueR!V567</f>
        <v>532.8267495922056</v>
      </c>
      <c r="W640" s="429">
        <f>StockValueR!W567</f>
        <v>514.45035603363999</v>
      </c>
      <c r="X640" s="429">
        <f>StockValueR!X567</f>
        <v>496.70773666242115</v>
      </c>
      <c r="Y640" s="429">
        <f>StockValueR!Y567</f>
        <v>479.57703355962337</v>
      </c>
      <c r="Z640" s="429">
        <f>StockValueR!Z567</f>
        <v>462.45710139555854</v>
      </c>
      <c r="AA640" s="429">
        <f>StockValueR!AA567</f>
        <v>445.34832950525049</v>
      </c>
      <c r="AB640" s="429">
        <f>StockValueR!AB567</f>
        <v>428.25113690313748</v>
      </c>
      <c r="AC640" s="429">
        <f>StockValueR!AC567</f>
        <v>411.16597584663788</v>
      </c>
      <c r="AD640" s="429">
        <f>StockValueR!AD567</f>
        <v>394.09333599897093</v>
      </c>
      <c r="AE640" s="429">
        <f>StockValueR!AE567</f>
        <v>377.03374932371958</v>
      </c>
      <c r="AF640" s="429">
        <f>StockValueR!AF567</f>
        <v>359.98779588064457</v>
      </c>
      <c r="AG640" s="429">
        <f>StockValueR!AG567</f>
        <v>342.95611074202986</v>
      </c>
      <c r="AH640" s="429">
        <f>StockValueR!AH567</f>
        <v>325.93939231664109</v>
      </c>
      <c r="AI640" s="429">
        <f>StockValueR!AI567</f>
        <v>308.93841246215294</v>
      </c>
      <c r="AJ640" s="429">
        <f>StockValueR!AJ567</f>
        <v>291.95402889871627</v>
      </c>
      <c r="AK640" s="429">
        <f>StockValueR!AK567</f>
        <v>274.98720062504464</v>
      </c>
      <c r="AL640" s="429">
        <f>StockValueR!AL567</f>
        <v>258.03900731407049</v>
      </c>
      <c r="AM640" s="429">
        <f>StockValueR!AM567</f>
        <v>661.7123793815465</v>
      </c>
      <c r="AN640" s="429">
        <f>StockValueR!AN567</f>
        <v>661.7123793815465</v>
      </c>
      <c r="AO640" s="429">
        <f>StockValueR!AO567</f>
        <v>661.7123793815465</v>
      </c>
      <c r="AP640" s="429">
        <f>StockValueR!AP567</f>
        <v>661.7123793815465</v>
      </c>
      <c r="AQ640" s="429">
        <f>StockValueR!AQ567</f>
        <v>661.7123793815465</v>
      </c>
      <c r="AR640" s="429">
        <f>StockValueR!AR567</f>
        <v>661.7123793815465</v>
      </c>
      <c r="AS640" s="429">
        <f>StockValueR!AS567</f>
        <v>661.7123793815465</v>
      </c>
      <c r="AT640" s="429">
        <f>StockValueR!AT567</f>
        <v>661.7123793815465</v>
      </c>
      <c r="AU640" s="429">
        <f>StockValueR!AU567</f>
        <v>661.7123793815465</v>
      </c>
      <c r="AV640" s="429">
        <f>StockValueR!AV567</f>
        <v>661.7123793815465</v>
      </c>
      <c r="AW640" s="429">
        <f>StockValueR!AW567</f>
        <v>661.7123793815465</v>
      </c>
      <c r="AX640" s="429">
        <f>StockValueR!AX567</f>
        <v>661.7123793815465</v>
      </c>
      <c r="AY640" s="429">
        <f>StockValueR!AY567</f>
        <v>661.7123793815465</v>
      </c>
      <c r="AZ640" s="429">
        <f>StockValueR!AZ567</f>
        <v>661.7123793815465</v>
      </c>
    </row>
    <row r="641" spans="1:52" x14ac:dyDescent="0.25">
      <c r="A641" s="422"/>
      <c r="B641" s="281"/>
      <c r="C641" s="281"/>
      <c r="D641" s="281"/>
      <c r="E641" s="180" t="str">
        <f>StockValueR!E568</f>
        <v>15 MPH</v>
      </c>
      <c r="F641" s="427"/>
      <c r="G641" s="328"/>
      <c r="I641" s="429">
        <f>StockValueR!I568</f>
        <v>0</v>
      </c>
      <c r="J641" s="429">
        <f>StockValueR!J568</f>
        <v>0</v>
      </c>
      <c r="K641" s="429">
        <f>StockValueR!K568</f>
        <v>730.88552812071498</v>
      </c>
      <c r="L641" s="429">
        <f>StockValueR!L568</f>
        <v>705.67838504599979</v>
      </c>
      <c r="M641" s="429">
        <f>StockValueR!M568</f>
        <v>681.34059844031049</v>
      </c>
      <c r="N641" s="429">
        <f>StockValueR!N568</f>
        <v>657.84218550599337</v>
      </c>
      <c r="O641" s="429">
        <f>StockValueR!O568</f>
        <v>635.15419750701062</v>
      </c>
      <c r="P641" s="429">
        <f>StockValueR!P568</f>
        <v>613.2486841057098</v>
      </c>
      <c r="Q641" s="429">
        <f>StockValueR!Q568</f>
        <v>592.09865892956441</v>
      </c>
      <c r="R641" s="429">
        <f>StockValueR!R568</f>
        <v>571.67806632546592</v>
      </c>
      <c r="S641" s="429">
        <f>StockValueR!S568</f>
        <v>551.96174926061019</v>
      </c>
      <c r="T641" s="429">
        <f>StockValueR!T568</f>
        <v>532.92541833043435</v>
      </c>
      <c r="U641" s="429">
        <f>StockValueR!U568</f>
        <v>514.54562183542293</v>
      </c>
      <c r="V641" s="429">
        <f>StockValueR!V568</f>
        <v>496.79971688992015</v>
      </c>
      <c r="W641" s="429">
        <f>StockValueR!W568</f>
        <v>479.66584152735595</v>
      </c>
      <c r="X641" s="429">
        <f>StockValueR!X568</f>
        <v>463.12288776752075</v>
      </c>
      <c r="Y641" s="429">
        <f>StockValueR!Y568</f>
        <v>447.15047561270922</v>
      </c>
      <c r="Z641" s="429">
        <f>StockValueR!Z568</f>
        <v>431.18810612057808</v>
      </c>
      <c r="AA641" s="429">
        <f>StockValueR!AA568</f>
        <v>415.23614230129834</v>
      </c>
      <c r="AB641" s="429">
        <f>StockValueR!AB568</f>
        <v>399.29497483768495</v>
      </c>
      <c r="AC641" s="429">
        <f>StockValueR!AC568</f>
        <v>383.36502540781146</v>
      </c>
      <c r="AD641" s="429">
        <f>StockValueR!AD568</f>
        <v>367.44675056636271</v>
      </c>
      <c r="AE641" s="429">
        <f>StockValueR!AE568</f>
        <v>351.54064630825184</v>
      </c>
      <c r="AF641" s="429">
        <f>StockValueR!AF568</f>
        <v>335.64725347255126</v>
      </c>
      <c r="AG641" s="429">
        <f>StockValueR!AG568</f>
        <v>319.76716419118941</v>
      </c>
      <c r="AH641" s="429">
        <f>StockValueR!AH568</f>
        <v>303.90102965008623</v>
      </c>
      <c r="AI641" s="429">
        <f>StockValueR!AI568</f>
        <v>288.04956951782924</v>
      </c>
      <c r="AJ641" s="429">
        <f>StockValueR!AJ568</f>
        <v>272.21358351989841</v>
      </c>
      <c r="AK641" s="429">
        <f>StockValueR!AK568</f>
        <v>256.39396581239572</v>
      </c>
      <c r="AL641" s="429">
        <f>StockValueR!AL568</f>
        <v>240.59172306626542</v>
      </c>
      <c r="AM641" s="429">
        <f>StockValueR!AM568</f>
        <v>617.17177278259896</v>
      </c>
      <c r="AN641" s="429">
        <f>StockValueR!AN568</f>
        <v>617.17177278259896</v>
      </c>
      <c r="AO641" s="429">
        <f>StockValueR!AO568</f>
        <v>617.17177278259896</v>
      </c>
      <c r="AP641" s="429">
        <f>StockValueR!AP568</f>
        <v>617.17177278259896</v>
      </c>
      <c r="AQ641" s="429">
        <f>StockValueR!AQ568</f>
        <v>617.17177278259896</v>
      </c>
      <c r="AR641" s="429">
        <f>StockValueR!AR568</f>
        <v>617.17177278259896</v>
      </c>
      <c r="AS641" s="429">
        <f>StockValueR!AS568</f>
        <v>617.17177278259896</v>
      </c>
      <c r="AT641" s="429">
        <f>StockValueR!AT568</f>
        <v>617.17177278259896</v>
      </c>
      <c r="AU641" s="429">
        <f>StockValueR!AU568</f>
        <v>617.17177278259896</v>
      </c>
      <c r="AV641" s="429">
        <f>StockValueR!AV568</f>
        <v>617.17177278259896</v>
      </c>
      <c r="AW641" s="429">
        <f>StockValueR!AW568</f>
        <v>617.17177278259896</v>
      </c>
      <c r="AX641" s="429">
        <f>StockValueR!AX568</f>
        <v>617.17177278259896</v>
      </c>
      <c r="AY641" s="429">
        <f>StockValueR!AY568</f>
        <v>617.17177278259896</v>
      </c>
      <c r="AZ641" s="429">
        <f>StockValueR!AZ568</f>
        <v>617.17177278259896</v>
      </c>
    </row>
    <row r="642" spans="1:52" x14ac:dyDescent="0.25">
      <c r="A642" s="422"/>
      <c r="B642" s="281"/>
      <c r="C642" s="281"/>
      <c r="D642" s="281"/>
      <c r="E642" s="180" t="str">
        <f>StockValueR!E569</f>
        <v>16 MPH</v>
      </c>
      <c r="F642" s="427"/>
      <c r="G642" s="328"/>
      <c r="I642" s="429">
        <f>StockValueR!I569</f>
        <v>0</v>
      </c>
      <c r="J642" s="429">
        <f>StockValueR!J569</f>
        <v>0</v>
      </c>
      <c r="K642" s="429">
        <f>StockValueR!K569</f>
        <v>709.70408314759754</v>
      </c>
      <c r="L642" s="429">
        <f>StockValueR!L569</f>
        <v>685.22745626649123</v>
      </c>
      <c r="M642" s="429">
        <f>StockValueR!M569</f>
        <v>661.5949914491282</v>
      </c>
      <c r="N642" s="429">
        <f>StockValueR!N569</f>
        <v>638.77757481501646</v>
      </c>
      <c r="O642" s="429">
        <f>StockValueR!O569</f>
        <v>616.74709657763322</v>
      </c>
      <c r="P642" s="429">
        <f>StockValueR!P569</f>
        <v>595.47641641473376</v>
      </c>
      <c r="Q642" s="429">
        <f>StockValueR!Q569</f>
        <v>574.93933003298537</v>
      </c>
      <c r="R642" s="429">
        <f>StockValueR!R569</f>
        <v>555.11053688573793</v>
      </c>
      <c r="S642" s="429">
        <f>StockValueR!S569</f>
        <v>535.96560900415909</v>
      </c>
      <c r="T642" s="429">
        <f>StockValueR!T569</f>
        <v>517.48096090333729</v>
      </c>
      <c r="U642" s="429">
        <f>StockValueR!U569</f>
        <v>499.63382052627804</v>
      </c>
      <c r="V642" s="429">
        <f>StockValueR!V569</f>
        <v>482.40220118999758</v>
      </c>
      <c r="W642" s="429">
        <f>StockValueR!W569</f>
        <v>465.76487449915436</v>
      </c>
      <c r="X642" s="429">
        <f>StockValueR!X569</f>
        <v>449.701344193848</v>
      </c>
      <c r="Y642" s="429">
        <f>StockValueR!Y569</f>
        <v>434.19182089936868</v>
      </c>
      <c r="Z642" s="429">
        <f>StockValueR!Z569</f>
        <v>418.69204922595134</v>
      </c>
      <c r="AA642" s="429">
        <f>StockValueR!AA569</f>
        <v>403.20238166354238</v>
      </c>
      <c r="AB642" s="429">
        <f>StockValueR!AB569</f>
        <v>387.72319757276438</v>
      </c>
      <c r="AC642" s="429">
        <f>StockValueR!AC569</f>
        <v>372.25490641123969</v>
      </c>
      <c r="AD642" s="429">
        <f>StockValueR!AD569</f>
        <v>356.79795150245957</v>
      </c>
      <c r="AE642" s="429">
        <f>StockValueR!AE569</f>
        <v>341.35281446714504</v>
      </c>
      <c r="AF642" s="429">
        <f>StockValueR!AF569</f>
        <v>325.92002047056928</v>
      </c>
      <c r="AG642" s="429">
        <f>StockValueR!AG569</f>
        <v>310.50014448436764</v>
      </c>
      <c r="AH642" s="429">
        <f>StockValueR!AH569</f>
        <v>295.09381882275147</v>
      </c>
      <c r="AI642" s="429">
        <f>StockValueR!AI569</f>
        <v>279.70174229793611</v>
      </c>
      <c r="AJ642" s="429">
        <f>StockValueR!AJ569</f>
        <v>264.32469145893873</v>
      </c>
      <c r="AK642" s="429">
        <f>StockValueR!AK569</f>
        <v>248.96353454874966</v>
      </c>
      <c r="AL642" s="429">
        <f>StockValueR!AL569</f>
        <v>233.61924906446259</v>
      </c>
      <c r="AM642" s="429">
        <f>StockValueR!AM569</f>
        <v>599.28581192937372</v>
      </c>
      <c r="AN642" s="429">
        <f>StockValueR!AN569</f>
        <v>599.28581192937372</v>
      </c>
      <c r="AO642" s="429">
        <f>StockValueR!AO569</f>
        <v>599.28581192937372</v>
      </c>
      <c r="AP642" s="429">
        <f>StockValueR!AP569</f>
        <v>599.28581192937372</v>
      </c>
      <c r="AQ642" s="429">
        <f>StockValueR!AQ569</f>
        <v>599.28581192937372</v>
      </c>
      <c r="AR642" s="429">
        <f>StockValueR!AR569</f>
        <v>599.28581192937372</v>
      </c>
      <c r="AS642" s="429">
        <f>StockValueR!AS569</f>
        <v>599.28581192937372</v>
      </c>
      <c r="AT642" s="429">
        <f>StockValueR!AT569</f>
        <v>599.28581192937372</v>
      </c>
      <c r="AU642" s="429">
        <f>StockValueR!AU569</f>
        <v>599.28581192937372</v>
      </c>
      <c r="AV642" s="429">
        <f>StockValueR!AV569</f>
        <v>599.28581192937372</v>
      </c>
      <c r="AW642" s="429">
        <f>StockValueR!AW569</f>
        <v>599.28581192937372</v>
      </c>
      <c r="AX642" s="429">
        <f>StockValueR!AX569</f>
        <v>599.28581192937372</v>
      </c>
      <c r="AY642" s="429">
        <f>StockValueR!AY569</f>
        <v>599.28581192937372</v>
      </c>
      <c r="AZ642" s="429">
        <f>StockValueR!AZ569</f>
        <v>599.28581192937372</v>
      </c>
    </row>
    <row r="643" spans="1:52" x14ac:dyDescent="0.25">
      <c r="A643" s="422"/>
      <c r="B643" s="281"/>
      <c r="C643" s="281"/>
      <c r="D643" s="281"/>
      <c r="E643" s="180" t="str">
        <f>StockValueR!E570</f>
        <v>17 MPH</v>
      </c>
      <c r="F643" s="427"/>
      <c r="G643" s="328"/>
      <c r="I643" s="429">
        <f>StockValueR!I570</f>
        <v>0</v>
      </c>
      <c r="J643" s="429">
        <f>StockValueR!J570</f>
        <v>0</v>
      </c>
      <c r="K643" s="429">
        <f>StockValueR!K570</f>
        <v>689.13648753103087</v>
      </c>
      <c r="L643" s="429">
        <f>StockValueR!L570</f>
        <v>665.36920610206778</v>
      </c>
      <c r="M643" s="429">
        <f>StockValueR!M570</f>
        <v>642.42162247861097</v>
      </c>
      <c r="N643" s="429">
        <f>StockValueR!N570</f>
        <v>620.26546651565639</v>
      </c>
      <c r="O643" s="429">
        <f>StockValueR!O570</f>
        <v>598.87344306300042</v>
      </c>
      <c r="P643" s="429">
        <f>StockValueR!P570</f>
        <v>578.21919833913569</v>
      </c>
      <c r="Q643" s="429">
        <f>StockValueR!Q570</f>
        <v>558.27728746485923</v>
      </c>
      <c r="R643" s="429">
        <f>StockValueR!R570</f>
        <v>539.02314311659904</v>
      </c>
      <c r="S643" s="429">
        <f>StockValueR!S570</f>
        <v>520.43304526083932</v>
      </c>
      <c r="T643" s="429">
        <f>StockValueR!T570</f>
        <v>502.48409193235989</v>
      </c>
      <c r="U643" s="429">
        <f>StockValueR!U570</f>
        <v>485.15417102029153</v>
      </c>
      <c r="V643" s="429">
        <f>StockValueR!V570</f>
        <v>468.4219330272258</v>
      </c>
      <c r="W643" s="429">
        <f>StockValueR!W570</f>
        <v>452.26676476782393</v>
      </c>
      <c r="X643" s="429">
        <f>StockValueR!X570</f>
        <v>436.66876397452023</v>
      </c>
      <c r="Y643" s="429">
        <f>StockValueR!Y570</f>
        <v>421.60871477903697</v>
      </c>
      <c r="Z643" s="429">
        <f>StockValueR!Z570</f>
        <v>406.55813459753563</v>
      </c>
      <c r="AA643" s="429">
        <f>StockValueR!AA570</f>
        <v>391.51736570461964</v>
      </c>
      <c r="AB643" s="429">
        <f>StockValueR!AB570</f>
        <v>376.48677646684223</v>
      </c>
      <c r="AC643" s="429">
        <f>StockValueR!AC570</f>
        <v>361.46676447552966</v>
      </c>
      <c r="AD643" s="429">
        <f>StockValueR!AD570</f>
        <v>346.45776020642649</v>
      </c>
      <c r="AE643" s="429">
        <f>StockValueR!AE570</f>
        <v>331.46023132263321</v>
      </c>
      <c r="AF643" s="429">
        <f>StockValueR!AF570</f>
        <v>316.47468776985875</v>
      </c>
      <c r="AG643" s="429">
        <f>StockValueR!AG570</f>
        <v>301.50168785675959</v>
      </c>
      <c r="AH643" s="429">
        <f>StockValueR!AH570</f>
        <v>286.5418455727505</v>
      </c>
      <c r="AI643" s="429">
        <f>StockValueR!AI570</f>
        <v>271.59583947810313</v>
      </c>
      <c r="AJ643" s="429">
        <f>StockValueR!AJ570</f>
        <v>256.66442361703798</v>
      </c>
      <c r="AK643" s="429">
        <f>StockValueR!AK570</f>
        <v>241.74844107040923</v>
      </c>
      <c r="AL643" s="429">
        <f>StockValueR!AL570</f>
        <v>226.84884100693344</v>
      </c>
      <c r="AM643" s="429">
        <f>StockValueR!AM570</f>
        <v>581.91819557884787</v>
      </c>
      <c r="AN643" s="429">
        <f>StockValueR!AN570</f>
        <v>581.91819557884787</v>
      </c>
      <c r="AO643" s="429">
        <f>StockValueR!AO570</f>
        <v>581.91819557884787</v>
      </c>
      <c r="AP643" s="429">
        <f>StockValueR!AP570</f>
        <v>581.91819557884787</v>
      </c>
      <c r="AQ643" s="429">
        <f>StockValueR!AQ570</f>
        <v>581.91819557884787</v>
      </c>
      <c r="AR643" s="429">
        <f>StockValueR!AR570</f>
        <v>581.91819557884787</v>
      </c>
      <c r="AS643" s="429">
        <f>StockValueR!AS570</f>
        <v>581.91819557884787</v>
      </c>
      <c r="AT643" s="429">
        <f>StockValueR!AT570</f>
        <v>581.91819557884787</v>
      </c>
      <c r="AU643" s="429">
        <f>StockValueR!AU570</f>
        <v>581.91819557884787</v>
      </c>
      <c r="AV643" s="429">
        <f>StockValueR!AV570</f>
        <v>581.91819557884787</v>
      </c>
      <c r="AW643" s="429">
        <f>StockValueR!AW570</f>
        <v>581.91819557884787</v>
      </c>
      <c r="AX643" s="429">
        <f>StockValueR!AX570</f>
        <v>581.91819557884787</v>
      </c>
      <c r="AY643" s="429">
        <f>StockValueR!AY570</f>
        <v>581.91819557884787</v>
      </c>
      <c r="AZ643" s="429">
        <f>StockValueR!AZ570</f>
        <v>581.91819557884787</v>
      </c>
    </row>
    <row r="644" spans="1:52" x14ac:dyDescent="0.25">
      <c r="A644" s="422"/>
      <c r="B644" s="281"/>
      <c r="C644" s="281"/>
      <c r="D644" s="281"/>
      <c r="E644" s="180" t="str">
        <f>StockValueR!E571</f>
        <v>18 MPH</v>
      </c>
      <c r="F644" s="427"/>
      <c r="G644" s="328"/>
      <c r="I644" s="429">
        <f>StockValueR!I571</f>
        <v>0</v>
      </c>
      <c r="J644" s="429">
        <f>StockValueR!J571</f>
        <v>0</v>
      </c>
      <c r="K644" s="429">
        <f>StockValueR!K571</f>
        <v>669.16495159552233</v>
      </c>
      <c r="L644" s="429">
        <f>StockValueR!L571</f>
        <v>646.08645841639998</v>
      </c>
      <c r="M644" s="429">
        <f>StockValueR!M571</f>
        <v>623.80390777154935</v>
      </c>
      <c r="N644" s="429">
        <f>StockValueR!N571</f>
        <v>602.28984879955829</v>
      </c>
      <c r="O644" s="429">
        <f>StockValueR!O571</f>
        <v>581.51777737795589</v>
      </c>
      <c r="P644" s="429">
        <f>StockValueR!P571</f>
        <v>561.46210347160991</v>
      </c>
      <c r="Q644" s="429">
        <f>StockValueR!Q571</f>
        <v>542.09811960722845</v>
      </c>
      <c r="R644" s="429">
        <f>StockValueR!R571</f>
        <v>523.4019704351291</v>
      </c>
      <c r="S644" s="429">
        <f>StockValueR!S571</f>
        <v>505.35062334077668</v>
      </c>
      <c r="T644" s="429">
        <f>StockValueR!T571</f>
        <v>487.92184006988452</v>
      </c>
      <c r="U644" s="429">
        <f>StockValueR!U571</f>
        <v>471.0941493321244</v>
      </c>
      <c r="V644" s="429">
        <f>StockValueR!V571</f>
        <v>454.846820349692</v>
      </c>
      <c r="W644" s="429">
        <f>StockValueR!W571</f>
        <v>439.15983731814356</v>
      </c>
      <c r="X644" s="429">
        <f>StockValueR!X571</f>
        <v>424.01387474803948</v>
      </c>
      <c r="Y644" s="429">
        <f>StockValueR!Y571</f>
        <v>409.39027365701764</v>
      </c>
      <c r="Z644" s="429">
        <f>StockValueR!Z571</f>
        <v>394.77586716299874</v>
      </c>
      <c r="AA644" s="429">
        <f>StockValueR!AA571</f>
        <v>380.17098762128916</v>
      </c>
      <c r="AB644" s="429">
        <f>StockValueR!AB571</f>
        <v>365.57599272298665</v>
      </c>
      <c r="AC644" s="429">
        <f>StockValueR!AC571</f>
        <v>350.9912685370129</v>
      </c>
      <c r="AD644" s="429">
        <f>StockValueR!AD571</f>
        <v>336.41723306370011</v>
      </c>
      <c r="AE644" s="429">
        <f>StockValueR!AE571</f>
        <v>321.8543404130275</v>
      </c>
      <c r="AF644" s="429">
        <f>StockValueR!AF571</f>
        <v>307.30308575221056</v>
      </c>
      <c r="AG644" s="429">
        <f>StockValueR!AG571</f>
        <v>292.76401120982888</v>
      </c>
      <c r="AH644" s="429">
        <f>StockValueR!AH571</f>
        <v>278.23771298156271</v>
      </c>
      <c r="AI644" s="429">
        <f>StockValueR!AI571</f>
        <v>263.72484996265206</v>
      </c>
      <c r="AJ644" s="429">
        <f>StockValueR!AJ571</f>
        <v>249.22615434472138</v>
      </c>
      <c r="AK644" s="429">
        <f>StockValueR!AK571</f>
        <v>234.74244477570073</v>
      </c>
      <c r="AL644" s="429">
        <f>StockValueR!AL571</f>
        <v>220.27464291690063</v>
      </c>
      <c r="AM644" s="429">
        <f>StockValueR!AM571</f>
        <v>565.05390183615748</v>
      </c>
      <c r="AN644" s="429">
        <f>StockValueR!AN571</f>
        <v>565.05390183615748</v>
      </c>
      <c r="AO644" s="429">
        <f>StockValueR!AO571</f>
        <v>565.05390183615748</v>
      </c>
      <c r="AP644" s="429">
        <f>StockValueR!AP571</f>
        <v>565.05390183615748</v>
      </c>
      <c r="AQ644" s="429">
        <f>StockValueR!AQ571</f>
        <v>565.05390183615748</v>
      </c>
      <c r="AR644" s="429">
        <f>StockValueR!AR571</f>
        <v>565.05390183615748</v>
      </c>
      <c r="AS644" s="429">
        <f>StockValueR!AS571</f>
        <v>565.05390183615748</v>
      </c>
      <c r="AT644" s="429">
        <f>StockValueR!AT571</f>
        <v>565.05390183615748</v>
      </c>
      <c r="AU644" s="429">
        <f>StockValueR!AU571</f>
        <v>565.05390183615748</v>
      </c>
      <c r="AV644" s="429">
        <f>StockValueR!AV571</f>
        <v>565.05390183615748</v>
      </c>
      <c r="AW644" s="429">
        <f>StockValueR!AW571</f>
        <v>565.05390183615748</v>
      </c>
      <c r="AX644" s="429">
        <f>StockValueR!AX571</f>
        <v>565.05390183615748</v>
      </c>
      <c r="AY644" s="429">
        <f>StockValueR!AY571</f>
        <v>565.05390183615748</v>
      </c>
      <c r="AZ644" s="429">
        <f>StockValueR!AZ571</f>
        <v>565.05390183615748</v>
      </c>
    </row>
    <row r="645" spans="1:52" x14ac:dyDescent="0.25">
      <c r="A645" s="422"/>
      <c r="B645" s="281"/>
      <c r="C645" s="281"/>
      <c r="D645" s="281"/>
      <c r="E645" s="180" t="str">
        <f>StockValueR!E572</f>
        <v>19 MPH</v>
      </c>
      <c r="F645" s="427"/>
      <c r="G645" s="328"/>
      <c r="I645" s="429">
        <f>StockValueR!I572</f>
        <v>0</v>
      </c>
      <c r="J645" s="429">
        <f>StockValueR!J572</f>
        <v>0</v>
      </c>
      <c r="K645" s="429">
        <f>StockValueR!K572</f>
        <v>649.77220121968185</v>
      </c>
      <c r="L645" s="429">
        <f>StockValueR!L572</f>
        <v>627.36253484657516</v>
      </c>
      <c r="M645" s="429">
        <f>StockValueR!M572</f>
        <v>605.72574417669375</v>
      </c>
      <c r="N645" s="429">
        <f>StockValueR!N572</f>
        <v>584.83517388895029</v>
      </c>
      <c r="O645" s="429">
        <f>StockValueR!O572</f>
        <v>564.66508796420908</v>
      </c>
      <c r="P645" s="429">
        <f>StockValueR!P572</f>
        <v>545.1906379799434</v>
      </c>
      <c r="Q645" s="429">
        <f>StockValueR!Q572</f>
        <v>526.38783249836331</v>
      </c>
      <c r="R645" s="429">
        <f>StockValueR!R572</f>
        <v>508.23350751030034</v>
      </c>
      <c r="S645" s="429">
        <f>StockValueR!S572</f>
        <v>490.70529789843823</v>
      </c>
      <c r="T645" s="429">
        <f>StockValueR!T572</f>
        <v>473.78160988473365</v>
      </c>
      <c r="U645" s="429">
        <f>StockValueR!U572</f>
        <v>457.4415944280849</v>
      </c>
      <c r="V645" s="429">
        <f>StockValueR!V572</f>
        <v>441.66512153947394</v>
      </c>
      <c r="W645" s="429">
        <f>StockValueR!W572</f>
        <v>426.43275548294116</v>
      </c>
      <c r="X645" s="429">
        <f>StockValueR!X572</f>
        <v>411.72573083184125</v>
      </c>
      <c r="Y645" s="429">
        <f>StockValueR!Y572</f>
        <v>397.52592935088245</v>
      </c>
      <c r="Z645" s="429">
        <f>StockValueR!Z572</f>
        <v>383.33505600269524</v>
      </c>
      <c r="AA645" s="429">
        <f>StockValueR!AA572</f>
        <v>369.15343351075535</v>
      </c>
      <c r="AB645" s="429">
        <f>StockValueR!AB572</f>
        <v>354.98140920008535</v>
      </c>
      <c r="AC645" s="429">
        <f>StockValueR!AC572</f>
        <v>340.81935795112764</v>
      </c>
      <c r="AD645" s="429">
        <f>StockValueR!AD572</f>
        <v>326.66768565034613</v>
      </c>
      <c r="AE645" s="429">
        <f>StockValueR!AE572</f>
        <v>312.52683324737518</v>
      </c>
      <c r="AF645" s="429">
        <f>StockValueR!AF572</f>
        <v>298.39728155922541</v>
      </c>
      <c r="AG645" s="429">
        <f>StockValueR!AG572</f>
        <v>284.27955700330648</v>
      </c>
      <c r="AH645" s="429">
        <f>StockValueR!AH572</f>
        <v>270.17423849723605</v>
      </c>
      <c r="AI645" s="429">
        <f>StockValueR!AI572</f>
        <v>256.08196584112522</v>
      </c>
      <c r="AJ645" s="429">
        <f>StockValueR!AJ572</f>
        <v>242.00345000730221</v>
      </c>
      <c r="AK645" s="429">
        <f>StockValueR!AK572</f>
        <v>227.93948591885174</v>
      </c>
      <c r="AL645" s="429">
        <f>StockValueR!AL572</f>
        <v>213.89096852685739</v>
      </c>
      <c r="AM645" s="429">
        <f>StockValueR!AM572</f>
        <v>548.67834414881042</v>
      </c>
      <c r="AN645" s="429">
        <f>StockValueR!AN572</f>
        <v>548.67834414881042</v>
      </c>
      <c r="AO645" s="429">
        <f>StockValueR!AO572</f>
        <v>548.67834414881042</v>
      </c>
      <c r="AP645" s="429">
        <f>StockValueR!AP572</f>
        <v>548.67834414881042</v>
      </c>
      <c r="AQ645" s="429">
        <f>StockValueR!AQ572</f>
        <v>548.67834414881042</v>
      </c>
      <c r="AR645" s="429">
        <f>StockValueR!AR572</f>
        <v>548.67834414881042</v>
      </c>
      <c r="AS645" s="429">
        <f>StockValueR!AS572</f>
        <v>548.67834414881042</v>
      </c>
      <c r="AT645" s="429">
        <f>StockValueR!AT572</f>
        <v>548.67834414881042</v>
      </c>
      <c r="AU645" s="429">
        <f>StockValueR!AU572</f>
        <v>548.67834414881042</v>
      </c>
      <c r="AV645" s="429">
        <f>StockValueR!AV572</f>
        <v>548.67834414881042</v>
      </c>
      <c r="AW645" s="429">
        <f>StockValueR!AW572</f>
        <v>548.67834414881042</v>
      </c>
      <c r="AX645" s="429">
        <f>StockValueR!AX572</f>
        <v>548.67834414881042</v>
      </c>
      <c r="AY645" s="429">
        <f>StockValueR!AY572</f>
        <v>548.67834414881042</v>
      </c>
      <c r="AZ645" s="429">
        <f>StockValueR!AZ572</f>
        <v>548.67834414881042</v>
      </c>
    </row>
    <row r="646" spans="1:52" x14ac:dyDescent="0.25">
      <c r="A646" s="422"/>
      <c r="B646" s="281"/>
      <c r="C646" s="281"/>
      <c r="D646" s="281"/>
      <c r="E646" s="180" t="str">
        <f>StockValueR!E573</f>
        <v>20 MPH</v>
      </c>
      <c r="F646" s="427"/>
      <c r="G646" s="328"/>
      <c r="I646" s="429">
        <f>StockValueR!I573</f>
        <v>0</v>
      </c>
      <c r="J646" s="429">
        <f>StockValueR!J573</f>
        <v>0</v>
      </c>
      <c r="K646" s="429">
        <f>StockValueR!K573</f>
        <v>601.66149672793904</v>
      </c>
      <c r="L646" s="429">
        <f>StockValueR!L573</f>
        <v>580.91109622464216</v>
      </c>
      <c r="M646" s="429">
        <f>StockValueR!M573</f>
        <v>560.87634583920874</v>
      </c>
      <c r="N646" s="429">
        <f>StockValueR!N573</f>
        <v>541.53256387495935</v>
      </c>
      <c r="O646" s="429">
        <f>StockValueR!O573</f>
        <v>522.8559198698274</v>
      </c>
      <c r="P646" s="429">
        <f>StockValueR!P573</f>
        <v>504.82340523855703</v>
      </c>
      <c r="Q646" s="429">
        <f>StockValueR!Q573</f>
        <v>487.41280492740748</v>
      </c>
      <c r="R646" s="429">
        <f>StockValueR!R573</f>
        <v>470.60267004644408</v>
      </c>
      <c r="S646" s="429">
        <f>StockValueR!S573</f>
        <v>454.3722914457004</v>
      </c>
      <c r="T646" s="429">
        <f>StockValueR!T573</f>
        <v>438.70167420265892</v>
      </c>
      <c r="U646" s="429">
        <f>StockValueR!U573</f>
        <v>423.57151298961998</v>
      </c>
      <c r="V646" s="429">
        <f>StockValueR!V573</f>
        <v>408.96316829061328</v>
      </c>
      <c r="W646" s="429">
        <f>StockValueR!W573</f>
        <v>394.85864343855235</v>
      </c>
      <c r="X646" s="429">
        <f>StockValueR!X573</f>
        <v>381.24056244434274</v>
      </c>
      <c r="Y646" s="429">
        <f>StockValueR!Y573</f>
        <v>368.09214859063155</v>
      </c>
      <c r="Z646" s="429">
        <f>StockValueR!Z573</f>
        <v>354.95200180915936</v>
      </c>
      <c r="AA646" s="429">
        <f>StockValueR!AA573</f>
        <v>341.82042092817551</v>
      </c>
      <c r="AB646" s="429">
        <f>StockValueR!AB573</f>
        <v>328.69772755591839</v>
      </c>
      <c r="AC646" s="429">
        <f>StockValueR!AC573</f>
        <v>315.58426881577617</v>
      </c>
      <c r="AD646" s="429">
        <f>StockValueR!AD573</f>
        <v>302.48042054139779</v>
      </c>
      <c r="AE646" s="429">
        <f>StockValueR!AE573</f>
        <v>289.38659103344094</v>
      </c>
      <c r="AF646" s="429">
        <f>StockValueR!AF573</f>
        <v>276.30322550806233</v>
      </c>
      <c r="AG646" s="429">
        <f>StockValueR!AG573</f>
        <v>263.23081140545412</v>
      </c>
      <c r="AH646" s="429">
        <f>StockValueR!AH573</f>
        <v>250.16988477877399</v>
      </c>
      <c r="AI646" s="429">
        <f>StockValueR!AI573</f>
        <v>237.12103805578647</v>
      </c>
      <c r="AJ646" s="429">
        <f>StockValueR!AJ573</f>
        <v>224.0849295667098</v>
      </c>
      <c r="AK646" s="429">
        <f>StockValueR!AK573</f>
        <v>211.06229537660195</v>
      </c>
      <c r="AL646" s="429">
        <f>StockValueR!AL573</f>
        <v>198.05396417220481</v>
      </c>
      <c r="AM646" s="429">
        <f>StockValueR!AM573</f>
        <v>507.01984999140001</v>
      </c>
      <c r="AN646" s="429">
        <f>StockValueR!AN573</f>
        <v>507.01984999140001</v>
      </c>
      <c r="AO646" s="429">
        <f>StockValueR!AO573</f>
        <v>507.01984999140001</v>
      </c>
      <c r="AP646" s="429">
        <f>StockValueR!AP573</f>
        <v>507.01984999140001</v>
      </c>
      <c r="AQ646" s="429">
        <f>StockValueR!AQ573</f>
        <v>507.01984999140001</v>
      </c>
      <c r="AR646" s="429">
        <f>StockValueR!AR573</f>
        <v>507.01984999140001</v>
      </c>
      <c r="AS646" s="429">
        <f>StockValueR!AS573</f>
        <v>507.01984999140001</v>
      </c>
      <c r="AT646" s="429">
        <f>StockValueR!AT573</f>
        <v>507.01984999140001</v>
      </c>
      <c r="AU646" s="429">
        <f>StockValueR!AU573</f>
        <v>507.01984999140001</v>
      </c>
      <c r="AV646" s="429">
        <f>StockValueR!AV573</f>
        <v>507.01984999140001</v>
      </c>
      <c r="AW646" s="429">
        <f>StockValueR!AW573</f>
        <v>507.01984999140001</v>
      </c>
      <c r="AX646" s="429">
        <f>StockValueR!AX573</f>
        <v>507.01984999140001</v>
      </c>
      <c r="AY646" s="429">
        <f>StockValueR!AY573</f>
        <v>507.01984999140001</v>
      </c>
      <c r="AZ646" s="429">
        <f>StockValueR!AZ573</f>
        <v>507.01984999140001</v>
      </c>
    </row>
    <row r="647" spans="1:52" x14ac:dyDescent="0.25">
      <c r="A647" s="422"/>
      <c r="B647" s="281"/>
      <c r="C647" s="281"/>
      <c r="D647" s="281"/>
      <c r="E647" s="180" t="str">
        <f>StockValueR!E574</f>
        <v>21 MPH</v>
      </c>
      <c r="F647" s="427"/>
      <c r="G647" s="328"/>
      <c r="I647" s="429">
        <f>StockValueR!I574</f>
        <v>0</v>
      </c>
      <c r="J647" s="429">
        <f>StockValueR!J574</f>
        <v>0</v>
      </c>
      <c r="K647" s="429">
        <f>StockValueR!K574</f>
        <v>584.22503178909369</v>
      </c>
      <c r="L647" s="429">
        <f>StockValueR!L574</f>
        <v>564.0759887481081</v>
      </c>
      <c r="M647" s="429">
        <f>StockValueR!M574</f>
        <v>544.6218559101726</v>
      </c>
      <c r="N647" s="429">
        <f>StockValueR!N574</f>
        <v>525.83866686709007</v>
      </c>
      <c r="O647" s="429">
        <f>StockValueR!O574</f>
        <v>507.70328177605148</v>
      </c>
      <c r="P647" s="429">
        <f>StockValueR!P574</f>
        <v>490.19335885263899</v>
      </c>
      <c r="Q647" s="429">
        <f>StockValueR!Q574</f>
        <v>473.28732684699111</v>
      </c>
      <c r="R647" s="429">
        <f>StockValueR!R574</f>
        <v>456.96435846922463</v>
      </c>
      <c r="S647" s="429">
        <f>StockValueR!S574</f>
        <v>441.20434473137328</v>
      </c>
      <c r="T647" s="429">
        <f>StockValueR!T574</f>
        <v>425.98787017423467</v>
      </c>
      <c r="U647" s="429">
        <f>StockValueR!U574</f>
        <v>411.29618894860556</v>
      </c>
      <c r="V647" s="429">
        <f>StockValueR!V574</f>
        <v>397.11120172143984</v>
      </c>
      <c r="W647" s="429">
        <f>StockValueR!W574</f>
        <v>383.41543337847827</v>
      </c>
      <c r="X647" s="429">
        <f>StockValueR!X574</f>
        <v>370.19201149588088</v>
      </c>
      <c r="Y647" s="429">
        <f>StockValueR!Y574</f>
        <v>357.42464555434032</v>
      </c>
      <c r="Z647" s="429">
        <f>StockValueR!Z574</f>
        <v>344.66530710096032</v>
      </c>
      <c r="AA647" s="429">
        <f>StockValueR!AA574</f>
        <v>331.91428630379124</v>
      </c>
      <c r="AB647" s="429">
        <f>StockValueR!AB574</f>
        <v>319.17189545069641</v>
      </c>
      <c r="AC647" s="429">
        <f>StockValueR!AC574</f>
        <v>306.4384716052466</v>
      </c>
      <c r="AD647" s="429">
        <f>StockValueR!AD574</f>
        <v>293.714379709235</v>
      </c>
      <c r="AE647" s="429">
        <f>StockValueR!AE574</f>
        <v>281.00001623055266</v>
      </c>
      <c r="AF647" s="429">
        <f>StockValueR!AF574</f>
        <v>268.29581348275912</v>
      </c>
      <c r="AG647" s="429">
        <f>StockValueR!AG574</f>
        <v>255.60224477977479</v>
      </c>
      <c r="AH647" s="429">
        <f>StockValueR!AH574</f>
        <v>242.9198306396564</v>
      </c>
      <c r="AI647" s="429">
        <f>StockValueR!AI574</f>
        <v>230.24914632130191</v>
      </c>
      <c r="AJ647" s="429">
        <f>StockValueR!AJ574</f>
        <v>217.59083107617542</v>
      </c>
      <c r="AK647" s="429">
        <f>StockValueR!AK574</f>
        <v>204.94559963778445</v>
      </c>
      <c r="AL647" s="429">
        <f>StockValueR!AL574</f>
        <v>192.31425667709559</v>
      </c>
      <c r="AM647" s="429">
        <f>StockValueR!AM574</f>
        <v>492.32614948745822</v>
      </c>
      <c r="AN647" s="429">
        <f>StockValueR!AN574</f>
        <v>492.32614948745822</v>
      </c>
      <c r="AO647" s="429">
        <f>StockValueR!AO574</f>
        <v>492.32614948745822</v>
      </c>
      <c r="AP647" s="429">
        <f>StockValueR!AP574</f>
        <v>492.32614948745822</v>
      </c>
      <c r="AQ647" s="429">
        <f>StockValueR!AQ574</f>
        <v>492.32614948745822</v>
      </c>
      <c r="AR647" s="429">
        <f>StockValueR!AR574</f>
        <v>492.32614948745822</v>
      </c>
      <c r="AS647" s="429">
        <f>StockValueR!AS574</f>
        <v>492.32614948745822</v>
      </c>
      <c r="AT647" s="429">
        <f>StockValueR!AT574</f>
        <v>492.32614948745822</v>
      </c>
      <c r="AU647" s="429">
        <f>StockValueR!AU574</f>
        <v>492.32614948745822</v>
      </c>
      <c r="AV647" s="429">
        <f>StockValueR!AV574</f>
        <v>492.32614948745822</v>
      </c>
      <c r="AW647" s="429">
        <f>StockValueR!AW574</f>
        <v>492.32614948745822</v>
      </c>
      <c r="AX647" s="429">
        <f>StockValueR!AX574</f>
        <v>492.32614948745822</v>
      </c>
      <c r="AY647" s="429">
        <f>StockValueR!AY574</f>
        <v>492.32614948745822</v>
      </c>
      <c r="AZ647" s="429">
        <f>StockValueR!AZ574</f>
        <v>492.32614948745822</v>
      </c>
    </row>
    <row r="648" spans="1:52" x14ac:dyDescent="0.25">
      <c r="A648" s="422"/>
      <c r="B648" s="281"/>
      <c r="C648" s="281"/>
      <c r="D648" s="281"/>
      <c r="E648" s="180" t="str">
        <f>StockValueR!E575</f>
        <v>22 MPH</v>
      </c>
      <c r="F648" s="427"/>
      <c r="G648" s="328"/>
      <c r="I648" s="429">
        <f>StockValueR!I575</f>
        <v>0</v>
      </c>
      <c r="J648" s="429">
        <f>StockValueR!J575</f>
        <v>0</v>
      </c>
      <c r="K648" s="429">
        <f>StockValueR!K575</f>
        <v>567.29388472619189</v>
      </c>
      <c r="L648" s="429">
        <f>StockValueR!L575</f>
        <v>547.72877149365524</v>
      </c>
      <c r="M648" s="429">
        <f>StockValueR!M575</f>
        <v>528.8384296029368</v>
      </c>
      <c r="N648" s="429">
        <f>StockValueR!N575</f>
        <v>510.59958720488731</v>
      </c>
      <c r="O648" s="429">
        <f>StockValueR!O575</f>
        <v>492.98977506144809</v>
      </c>
      <c r="P648" s="429">
        <f>StockValueR!P575</f>
        <v>475.98729886480203</v>
      </c>
      <c r="Q648" s="429">
        <f>StockValueR!Q575</f>
        <v>459.57121251119372</v>
      </c>
      <c r="R648" s="429">
        <f>StockValueR!R575</f>
        <v>443.72129229649676</v>
      </c>
      <c r="S648" s="429">
        <f>StockValueR!S575</f>
        <v>428.41801200173626</v>
      </c>
      <c r="T648" s="429">
        <f>StockValueR!T575</f>
        <v>413.64251883787495</v>
      </c>
      <c r="U648" s="429">
        <f>StockValueR!U575</f>
        <v>399.37661022022644</v>
      </c>
      <c r="V648" s="429">
        <f>StockValueR!V575</f>
        <v>385.60271134388518</v>
      </c>
      <c r="W648" s="429">
        <f>StockValueR!W575</f>
        <v>372.3038535325453</v>
      </c>
      <c r="X648" s="429">
        <f>StockValueR!X575</f>
        <v>359.46365333403668</v>
      </c>
      <c r="Y648" s="429">
        <f>StockValueR!Y575</f>
        <v>347.06629233682406</v>
      </c>
      <c r="Z648" s="429">
        <f>StockValueR!Z575</f>
        <v>334.67672618696548</v>
      </c>
      <c r="AA648" s="429">
        <f>StockValueR!AA575</f>
        <v>322.29523664328934</v>
      </c>
      <c r="AB648" s="429">
        <f>StockValueR!AB575</f>
        <v>309.92212694339338</v>
      </c>
      <c r="AC648" s="429">
        <f>StockValueR!AC575</f>
        <v>297.55772438256975</v>
      </c>
      <c r="AD648" s="429">
        <f>StockValueR!AD575</f>
        <v>285.20238332640753</v>
      </c>
      <c r="AE648" s="429">
        <f>StockValueR!AE575</f>
        <v>272.85648875295084</v>
      </c>
      <c r="AF648" s="429">
        <f>StockValueR!AF575</f>
        <v>260.52046044708612</v>
      </c>
      <c r="AG648" s="429">
        <f>StockValueR!AG575</f>
        <v>248.19475800584883</v>
      </c>
      <c r="AH648" s="429">
        <f>StockValueR!AH575</f>
        <v>235.87988686240996</v>
      </c>
      <c r="AI648" s="429">
        <f>StockValueR!AI575</f>
        <v>223.57640560436377</v>
      </c>
      <c r="AJ648" s="429">
        <f>StockValueR!AJ575</f>
        <v>211.28493495733247</v>
      </c>
      <c r="AK648" s="429">
        <f>StockValueR!AK575</f>
        <v>199.00616894147257</v>
      </c>
      <c r="AL648" s="429">
        <f>StockValueR!AL575</f>
        <v>186.74088890796511</v>
      </c>
      <c r="AM648" s="429">
        <f>StockValueR!AM575</f>
        <v>478.05828011123896</v>
      </c>
      <c r="AN648" s="429">
        <f>StockValueR!AN575</f>
        <v>478.05828011123896</v>
      </c>
      <c r="AO648" s="429">
        <f>StockValueR!AO575</f>
        <v>478.05828011123896</v>
      </c>
      <c r="AP648" s="429">
        <f>StockValueR!AP575</f>
        <v>478.05828011123896</v>
      </c>
      <c r="AQ648" s="429">
        <f>StockValueR!AQ575</f>
        <v>478.05828011123896</v>
      </c>
      <c r="AR648" s="429">
        <f>StockValueR!AR575</f>
        <v>478.05828011123896</v>
      </c>
      <c r="AS648" s="429">
        <f>StockValueR!AS575</f>
        <v>478.05828011123896</v>
      </c>
      <c r="AT648" s="429">
        <f>StockValueR!AT575</f>
        <v>478.05828011123896</v>
      </c>
      <c r="AU648" s="429">
        <f>StockValueR!AU575</f>
        <v>478.05828011123896</v>
      </c>
      <c r="AV648" s="429">
        <f>StockValueR!AV575</f>
        <v>478.05828011123896</v>
      </c>
      <c r="AW648" s="429">
        <f>StockValueR!AW575</f>
        <v>478.05828011123896</v>
      </c>
      <c r="AX648" s="429">
        <f>StockValueR!AX575</f>
        <v>478.05828011123896</v>
      </c>
      <c r="AY648" s="429">
        <f>StockValueR!AY575</f>
        <v>478.05828011123896</v>
      </c>
      <c r="AZ648" s="429">
        <f>StockValueR!AZ575</f>
        <v>478.05828011123896</v>
      </c>
    </row>
    <row r="649" spans="1:52" x14ac:dyDescent="0.25">
      <c r="A649" s="422"/>
      <c r="B649" s="281"/>
      <c r="C649" s="281"/>
      <c r="D649" s="281"/>
      <c r="E649" s="180" t="str">
        <f>StockValueR!E576</f>
        <v>23 MPH</v>
      </c>
      <c r="F649" s="427"/>
      <c r="G649" s="328"/>
      <c r="I649" s="429">
        <f>StockValueR!I576</f>
        <v>0</v>
      </c>
      <c r="J649" s="429">
        <f>StockValueR!J576</f>
        <v>0</v>
      </c>
      <c r="K649" s="429">
        <f>StockValueR!K576</f>
        <v>550.85341116282802</v>
      </c>
      <c r="L649" s="429">
        <f>StockValueR!L576</f>
        <v>531.85530514740424</v>
      </c>
      <c r="M649" s="429">
        <f>StockValueR!M576</f>
        <v>513.51241524730108</v>
      </c>
      <c r="N649" s="429">
        <f>StockValueR!N576</f>
        <v>495.8021440437326</v>
      </c>
      <c r="O649" s="429">
        <f>StockValueR!O576</f>
        <v>478.70267346891399</v>
      </c>
      <c r="P649" s="429">
        <f>StockValueR!P576</f>
        <v>462.19293792741809</v>
      </c>
      <c r="Q649" s="429">
        <f>StockValueR!Q576</f>
        <v>446.25259834453453</v>
      </c>
      <c r="R649" s="429">
        <f>StockValueR!R576</f>
        <v>430.8620171096627</v>
      </c>
      <c r="S649" s="429">
        <f>StockValueR!S576</f>
        <v>416.00223388386883</v>
      </c>
      <c r="T649" s="429">
        <f>StockValueR!T576</f>
        <v>401.65494224180492</v>
      </c>
      <c r="U649" s="429">
        <f>StockValueR!U576</f>
        <v>387.80246711921166</v>
      </c>
      <c r="V649" s="429">
        <f>StockValueR!V576</f>
        <v>374.42774303822404</v>
      </c>
      <c r="W649" s="429">
        <f>StockValueR!W576</f>
        <v>361.51429308365277</v>
      </c>
      <c r="X649" s="429">
        <f>StockValueR!X576</f>
        <v>349.04620860434278</v>
      </c>
      <c r="Y649" s="429">
        <f>StockValueR!Y576</f>
        <v>337.00812961460065</v>
      </c>
      <c r="Z649" s="429">
        <f>StockValueR!Z576</f>
        <v>324.9776195734583</v>
      </c>
      <c r="AA649" s="429">
        <f>StockValueR!AA576</f>
        <v>312.9549520742259</v>
      </c>
      <c r="AB649" s="429">
        <f>StockValueR!AB576</f>
        <v>300.94042156651693</v>
      </c>
      <c r="AC649" s="429">
        <f>StockValueR!AC576</f>
        <v>288.93434586043475</v>
      </c>
      <c r="AD649" s="429">
        <f>StockValueR!AD576</f>
        <v>276.93706905186832</v>
      </c>
      <c r="AE649" s="429">
        <f>StockValueR!AE576</f>
        <v>264.94896496199664</v>
      </c>
      <c r="AF649" s="429">
        <f>StockValueR!AF576</f>
        <v>252.9704412101205</v>
      </c>
      <c r="AG649" s="429">
        <f>StockValueR!AG576</f>
        <v>241.00194407391282</v>
      </c>
      <c r="AH649" s="429">
        <f>StockValueR!AH576</f>
        <v>229.0439643388269</v>
      </c>
      <c r="AI649" s="429">
        <f>StockValueR!AI576</f>
        <v>217.09704440429624</v>
      </c>
      <c r="AJ649" s="429">
        <f>StockValueR!AJ576</f>
        <v>205.16178700698984</v>
      </c>
      <c r="AK649" s="429">
        <f>StockValueR!AK576</f>
        <v>193.23886605399699</v>
      </c>
      <c r="AL649" s="429">
        <f>StockValueR!AL576</f>
        <v>181.32904025253271</v>
      </c>
      <c r="AM649" s="429">
        <f>StockValueR!AM576</f>
        <v>464.20390105388412</v>
      </c>
      <c r="AN649" s="429">
        <f>StockValueR!AN576</f>
        <v>464.20390105388412</v>
      </c>
      <c r="AO649" s="429">
        <f>StockValueR!AO576</f>
        <v>464.20390105388412</v>
      </c>
      <c r="AP649" s="429">
        <f>StockValueR!AP576</f>
        <v>464.20390105388412</v>
      </c>
      <c r="AQ649" s="429">
        <f>StockValueR!AQ576</f>
        <v>464.20390105388412</v>
      </c>
      <c r="AR649" s="429">
        <f>StockValueR!AR576</f>
        <v>464.20390105388412</v>
      </c>
      <c r="AS649" s="429">
        <f>StockValueR!AS576</f>
        <v>464.20390105388412</v>
      </c>
      <c r="AT649" s="429">
        <f>StockValueR!AT576</f>
        <v>464.20390105388412</v>
      </c>
      <c r="AU649" s="429">
        <f>StockValueR!AU576</f>
        <v>464.20390105388412</v>
      </c>
      <c r="AV649" s="429">
        <f>StockValueR!AV576</f>
        <v>464.20390105388412</v>
      </c>
      <c r="AW649" s="429">
        <f>StockValueR!AW576</f>
        <v>464.20390105388412</v>
      </c>
      <c r="AX649" s="429">
        <f>StockValueR!AX576</f>
        <v>464.20390105388412</v>
      </c>
      <c r="AY649" s="429">
        <f>StockValueR!AY576</f>
        <v>464.20390105388412</v>
      </c>
      <c r="AZ649" s="429">
        <f>StockValueR!AZ576</f>
        <v>464.20390105388412</v>
      </c>
    </row>
    <row r="650" spans="1:52" x14ac:dyDescent="0.25">
      <c r="A650" s="422"/>
      <c r="B650" s="281"/>
      <c r="C650" s="281"/>
      <c r="D650" s="281"/>
      <c r="E650" s="180" t="str">
        <f>StockValueR!E577</f>
        <v>24 MPH</v>
      </c>
      <c r="F650" s="427"/>
      <c r="G650" s="328"/>
      <c r="I650" s="429">
        <f>StockValueR!I577</f>
        <v>0</v>
      </c>
      <c r="J650" s="429">
        <f>StockValueR!J577</f>
        <v>0</v>
      </c>
      <c r="K650" s="429">
        <f>StockValueR!K577</f>
        <v>534.88939112428602</v>
      </c>
      <c r="L650" s="429">
        <f>StockValueR!L577</f>
        <v>516.44186016018909</v>
      </c>
      <c r="M650" s="429">
        <f>StockValueR!M577</f>
        <v>498.63055680560967</v>
      </c>
      <c r="N650" s="429">
        <f>StockValueR!N577</f>
        <v>481.43353852678018</v>
      </c>
      <c r="O650" s="429">
        <f>StockValueR!O577</f>
        <v>464.82961955493454</v>
      </c>
      <c r="P650" s="429">
        <f>StockValueR!P577</f>
        <v>448.79834478662167</v>
      </c>
      <c r="Q650" s="429">
        <f>StockValueR!Q577</f>
        <v>433.31996458415682</v>
      </c>
      <c r="R650" s="429">
        <f>StockValueR!R577</f>
        <v>418.3754104451682</v>
      </c>
      <c r="S650" s="429">
        <f>StockValueR!S577</f>
        <v>403.94627151126349</v>
      </c>
      <c r="T650" s="429">
        <f>StockValueR!T577</f>
        <v>390.01477188687852</v>
      </c>
      <c r="U650" s="429">
        <f>StockValueR!U577</f>
        <v>376.563748740363</v>
      </c>
      <c r="V650" s="429">
        <f>StockValueR!V577</f>
        <v>363.57663116032842</v>
      </c>
      <c r="W650" s="429">
        <f>StockValueR!W577</f>
        <v>351.03741974120766</v>
      </c>
      <c r="X650" s="429">
        <f>StockValueR!X577</f>
        <v>338.93066687287882</v>
      </c>
      <c r="Y650" s="429">
        <f>StockValueR!Y577</f>
        <v>327.24145771006965</v>
      </c>
      <c r="Z650" s="429">
        <f>StockValueR!Z577</f>
        <v>315.55959814377007</v>
      </c>
      <c r="AA650" s="429">
        <f>StockValueR!AA577</f>
        <v>303.88535383841298</v>
      </c>
      <c r="AB650" s="429">
        <f>StockValueR!AB577</f>
        <v>292.21901071030805</v>
      </c>
      <c r="AC650" s="429">
        <f>StockValueR!AC577</f>
        <v>280.56087735925558</v>
      </c>
      <c r="AD650" s="429">
        <f>StockValueR!AD577</f>
        <v>268.91128790906566</v>
      </c>
      <c r="AE650" s="429">
        <f>StockValueR!AE577</f>
        <v>257.27060534738393</v>
      </c>
      <c r="AF650" s="429">
        <f>StockValueR!AF577</f>
        <v>245.63922548049064</v>
      </c>
      <c r="AG650" s="429">
        <f>StockValueR!AG577</f>
        <v>234.01758165269823</v>
      </c>
      <c r="AH650" s="429">
        <f>StockValueR!AH577</f>
        <v>222.40615042624077</v>
      </c>
      <c r="AI650" s="429">
        <f>StockValueR!AI577</f>
        <v>210.8054584815325</v>
      </c>
      <c r="AJ650" s="429">
        <f>StockValueR!AJ577</f>
        <v>199.21609108761837</v>
      </c>
      <c r="AK650" s="429">
        <f>StockValueR!AK577</f>
        <v>187.63870262140767</v>
      </c>
      <c r="AL650" s="429">
        <f>StockValueR!AL577</f>
        <v>176.07402980238345</v>
      </c>
      <c r="AM650" s="429">
        <f>StockValueR!AM577</f>
        <v>450.75102914963247</v>
      </c>
      <c r="AN650" s="429">
        <f>StockValueR!AN577</f>
        <v>450.75102914963247</v>
      </c>
      <c r="AO650" s="429">
        <f>StockValueR!AO577</f>
        <v>450.75102914963247</v>
      </c>
      <c r="AP650" s="429">
        <f>StockValueR!AP577</f>
        <v>450.75102914963247</v>
      </c>
      <c r="AQ650" s="429">
        <f>StockValueR!AQ577</f>
        <v>450.75102914963247</v>
      </c>
      <c r="AR650" s="429">
        <f>StockValueR!AR577</f>
        <v>450.75102914963247</v>
      </c>
      <c r="AS650" s="429">
        <f>StockValueR!AS577</f>
        <v>450.75102914963247</v>
      </c>
      <c r="AT650" s="429">
        <f>StockValueR!AT577</f>
        <v>450.75102914963247</v>
      </c>
      <c r="AU650" s="429">
        <f>StockValueR!AU577</f>
        <v>450.75102914963247</v>
      </c>
      <c r="AV650" s="429">
        <f>StockValueR!AV577</f>
        <v>450.75102914963247</v>
      </c>
      <c r="AW650" s="429">
        <f>StockValueR!AW577</f>
        <v>450.75102914963247</v>
      </c>
      <c r="AX650" s="429">
        <f>StockValueR!AX577</f>
        <v>450.75102914963247</v>
      </c>
      <c r="AY650" s="429">
        <f>StockValueR!AY577</f>
        <v>450.75102914963247</v>
      </c>
      <c r="AZ650" s="429">
        <f>StockValueR!AZ577</f>
        <v>450.75102914963247</v>
      </c>
    </row>
    <row r="651" spans="1:52" x14ac:dyDescent="0.25">
      <c r="A651" s="422"/>
      <c r="B651" s="281"/>
      <c r="C651" s="281"/>
      <c r="D651" s="281"/>
      <c r="E651" s="180" t="str">
        <f>StockValueR!E578</f>
        <v>25 MPH</v>
      </c>
      <c r="F651" s="427"/>
      <c r="G651" s="328"/>
      <c r="I651" s="429">
        <f>StockValueR!I578</f>
        <v>0</v>
      </c>
      <c r="J651" s="429">
        <f>StockValueR!J578</f>
        <v>0</v>
      </c>
      <c r="K651" s="429">
        <f>StockValueR!K578</f>
        <v>504.75695345981501</v>
      </c>
      <c r="L651" s="429">
        <f>StockValueR!L578</f>
        <v>487.34864497061278</v>
      </c>
      <c r="M651" s="429">
        <f>StockValueR!M578</f>
        <v>470.54072287010314</v>
      </c>
      <c r="N651" s="429">
        <f>StockValueR!N578</f>
        <v>454.31248073434205</v>
      </c>
      <c r="O651" s="429">
        <f>StockValueR!O578</f>
        <v>438.64392627281779</v>
      </c>
      <c r="P651" s="429">
        <f>StockValueR!P578</f>
        <v>423.51575669906265</v>
      </c>
      <c r="Q651" s="429">
        <f>StockValueR!Q578</f>
        <v>408.90933495069504</v>
      </c>
      <c r="R651" s="429">
        <f>StockValueR!R578</f>
        <v>394.80666672959654</v>
      </c>
      <c r="S651" s="429">
        <f>StockValueR!S578</f>
        <v>381.19037833393872</v>
      </c>
      <c r="T651" s="429">
        <f>StockValueR!T578</f>
        <v>368.04369525475016</v>
      </c>
      <c r="U651" s="429">
        <f>StockValueR!U578</f>
        <v>355.35042151065556</v>
      </c>
      <c r="V651" s="429">
        <f>StockValueR!V578</f>
        <v>343.09491969532883</v>
      </c>
      <c r="W651" s="429">
        <f>StockValueR!W578</f>
        <v>331.2620917130792</v>
      </c>
      <c r="X651" s="429">
        <f>StockValueR!X578</f>
        <v>319.83736017883837</v>
      </c>
      <c r="Y651" s="429">
        <f>StockValueR!Y578</f>
        <v>308.80665045963372</v>
      </c>
      <c r="Z651" s="429">
        <f>StockValueR!Z578</f>
        <v>297.78287630506151</v>
      </c>
      <c r="AA651" s="429">
        <f>StockValueR!AA578</f>
        <v>286.76628841362503</v>
      </c>
      <c r="AB651" s="429">
        <f>StockValueR!AB578</f>
        <v>275.75715659483598</v>
      </c>
      <c r="AC651" s="429">
        <f>StockValueR!AC578</f>
        <v>264.75577206384571</v>
      </c>
      <c r="AD651" s="429">
        <f>StockValueR!AD578</f>
        <v>253.76245012194698</v>
      </c>
      <c r="AE651" s="429">
        <f>StockValueR!AE578</f>
        <v>242.77753330825382</v>
      </c>
      <c r="AF651" s="429">
        <f>StockValueR!AF578</f>
        <v>231.80139513171122</v>
      </c>
      <c r="AG651" s="429">
        <f>StockValueR!AG578</f>
        <v>220.83444452463038</v>
      </c>
      <c r="AH651" s="429">
        <f>StockValueR!AH578</f>
        <v>209.87713120260756</v>
      </c>
      <c r="AI651" s="429">
        <f>StockValueR!AI578</f>
        <v>198.92995217606338</v>
      </c>
      <c r="AJ651" s="429">
        <f>StockValueR!AJ578</f>
        <v>187.99345974351976</v>
      </c>
      <c r="AK651" s="429">
        <f>StockValueR!AK578</f>
        <v>177.06827141824326</v>
      </c>
      <c r="AL651" s="429">
        <f>StockValueR!AL578</f>
        <v>166.15508241739084</v>
      </c>
      <c r="AM651" s="429">
        <f>StockValueR!AM578</f>
        <v>425.15728850558401</v>
      </c>
      <c r="AN651" s="429">
        <f>StockValueR!AN578</f>
        <v>425.15728850558401</v>
      </c>
      <c r="AO651" s="429">
        <f>StockValueR!AO578</f>
        <v>425.15728850558401</v>
      </c>
      <c r="AP651" s="429">
        <f>StockValueR!AP578</f>
        <v>425.15728850558401</v>
      </c>
      <c r="AQ651" s="429">
        <f>StockValueR!AQ578</f>
        <v>425.15728850558401</v>
      </c>
      <c r="AR651" s="429">
        <f>StockValueR!AR578</f>
        <v>425.15728850558401</v>
      </c>
      <c r="AS651" s="429">
        <f>StockValueR!AS578</f>
        <v>425.15728850558401</v>
      </c>
      <c r="AT651" s="429">
        <f>StockValueR!AT578</f>
        <v>425.15728850558401</v>
      </c>
      <c r="AU651" s="429">
        <f>StockValueR!AU578</f>
        <v>425.15728850558401</v>
      </c>
      <c r="AV651" s="429">
        <f>StockValueR!AV578</f>
        <v>425.15728850558401</v>
      </c>
      <c r="AW651" s="429">
        <f>StockValueR!AW578</f>
        <v>425.15728850558401</v>
      </c>
      <c r="AX651" s="429">
        <f>StockValueR!AX578</f>
        <v>425.15728850558401</v>
      </c>
      <c r="AY651" s="429">
        <f>StockValueR!AY578</f>
        <v>425.15728850558401</v>
      </c>
      <c r="AZ651" s="429">
        <f>StockValueR!AZ578</f>
        <v>425.15728850558401</v>
      </c>
    </row>
    <row r="652" spans="1:52" x14ac:dyDescent="0.25">
      <c r="A652" s="422"/>
      <c r="B652" s="281"/>
      <c r="C652" s="281"/>
      <c r="D652" s="281"/>
      <c r="E652" s="180" t="str">
        <f>StockValueR!E579</f>
        <v>26 MPH</v>
      </c>
      <c r="F652" s="427"/>
      <c r="G652" s="328"/>
      <c r="I652" s="429">
        <f>StockValueR!I579</f>
        <v>0</v>
      </c>
      <c r="J652" s="429">
        <f>StockValueR!J579</f>
        <v>0</v>
      </c>
      <c r="K652" s="429">
        <f>StockValueR!K579</f>
        <v>490.12883288120963</v>
      </c>
      <c r="L652" s="429">
        <f>StockValueR!L579</f>
        <v>473.22502627931004</v>
      </c>
      <c r="M652" s="429">
        <f>StockValueR!M579</f>
        <v>456.90420655446218</v>
      </c>
      <c r="N652" s="429">
        <f>StockValueR!N579</f>
        <v>441.14626736572052</v>
      </c>
      <c r="O652" s="429">
        <f>StockValueR!O579</f>
        <v>425.93179580961163</v>
      </c>
      <c r="P652" s="429">
        <f>StockValueR!P579</f>
        <v>411.24204850451787</v>
      </c>
      <c r="Q652" s="429">
        <f>StockValueR!Q579</f>
        <v>397.05892849987572</v>
      </c>
      <c r="R652" s="429">
        <f>StockValueR!R579</f>
        <v>383.36496298174001</v>
      </c>
      <c r="S652" s="429">
        <f>StockValueR!S579</f>
        <v>370.14328174725051</v>
      </c>
      <c r="T652" s="429">
        <f>StockValueR!T579</f>
        <v>357.37759642148148</v>
      </c>
      <c r="U652" s="429">
        <f>StockValueR!U579</f>
        <v>345.05218039107098</v>
      </c>
      <c r="V652" s="429">
        <f>StockValueR!V579</f>
        <v>333.15184942990896</v>
      </c>
      <c r="W652" s="429">
        <f>StockValueR!W579</f>
        <v>321.66194299301657</v>
      </c>
      <c r="X652" s="429">
        <f>StockValueR!X579</f>
        <v>310.56830615557101</v>
      </c>
      <c r="Y652" s="429">
        <f>StockValueR!Y579</f>
        <v>299.85727217482639</v>
      </c>
      <c r="Z652" s="429">
        <f>StockValueR!Z579</f>
        <v>289.15297276242285</v>
      </c>
      <c r="AA652" s="429">
        <f>StockValueR!AA579</f>
        <v>278.45565135148973</v>
      </c>
      <c r="AB652" s="429">
        <f>StockValueR!AB579</f>
        <v>267.7655699323181</v>
      </c>
      <c r="AC652" s="429">
        <f>StockValueR!AC579</f>
        <v>257.08301128049175</v>
      </c>
      <c r="AD652" s="429">
        <f>StockValueR!AD579</f>
        <v>246.40828155970706</v>
      </c>
      <c r="AE652" s="429">
        <f>StockValueR!AE579</f>
        <v>235.74171338211534</v>
      </c>
      <c r="AF652" s="429">
        <f>StockValueR!AF579</f>
        <v>225.08366943217695</v>
      </c>
      <c r="AG652" s="429">
        <f>StockValueR!AG579</f>
        <v>214.4345467911308</v>
      </c>
      <c r="AH652" s="429">
        <f>StockValueR!AH579</f>
        <v>203.79478214157984</v>
      </c>
      <c r="AI652" s="429">
        <f>StockValueR!AI579</f>
        <v>193.16485809032272</v>
      </c>
      <c r="AJ652" s="429">
        <f>StockValueR!AJ579</f>
        <v>182.54531092998127</v>
      </c>
      <c r="AK652" s="429">
        <f>StockValueR!AK579</f>
        <v>171.93674027796447</v>
      </c>
      <c r="AL652" s="429">
        <f>StockValueR!AL579</f>
        <v>161.33982120367244</v>
      </c>
      <c r="AM652" s="429">
        <f>StockValueR!AM579</f>
        <v>412.83600786050675</v>
      </c>
      <c r="AN652" s="429">
        <f>StockValueR!AN579</f>
        <v>412.83600786050675</v>
      </c>
      <c r="AO652" s="429">
        <f>StockValueR!AO579</f>
        <v>412.83600786050675</v>
      </c>
      <c r="AP652" s="429">
        <f>StockValueR!AP579</f>
        <v>412.83600786050675</v>
      </c>
      <c r="AQ652" s="429">
        <f>StockValueR!AQ579</f>
        <v>412.83600786050675</v>
      </c>
      <c r="AR652" s="429">
        <f>StockValueR!AR579</f>
        <v>412.83600786050675</v>
      </c>
      <c r="AS652" s="429">
        <f>StockValueR!AS579</f>
        <v>412.83600786050675</v>
      </c>
      <c r="AT652" s="429">
        <f>StockValueR!AT579</f>
        <v>412.83600786050675</v>
      </c>
      <c r="AU652" s="429">
        <f>StockValueR!AU579</f>
        <v>412.83600786050675</v>
      </c>
      <c r="AV652" s="429">
        <f>StockValueR!AV579</f>
        <v>412.83600786050675</v>
      </c>
      <c r="AW652" s="429">
        <f>StockValueR!AW579</f>
        <v>412.83600786050675</v>
      </c>
      <c r="AX652" s="429">
        <f>StockValueR!AX579</f>
        <v>412.83600786050675</v>
      </c>
      <c r="AY652" s="429">
        <f>StockValueR!AY579</f>
        <v>412.83600786050675</v>
      </c>
      <c r="AZ652" s="429">
        <f>StockValueR!AZ579</f>
        <v>412.83600786050675</v>
      </c>
    </row>
    <row r="653" spans="1:52" x14ac:dyDescent="0.25">
      <c r="A653" s="422"/>
      <c r="B653" s="281"/>
      <c r="C653" s="281"/>
      <c r="D653" s="281"/>
      <c r="E653" s="180" t="str">
        <f>StockValueR!E580</f>
        <v>27 MPH</v>
      </c>
      <c r="F653" s="427"/>
      <c r="G653" s="328"/>
      <c r="I653" s="429">
        <f>StockValueR!I580</f>
        <v>0</v>
      </c>
      <c r="J653" s="429">
        <f>StockValueR!J580</f>
        <v>0</v>
      </c>
      <c r="K653" s="429">
        <f>StockValueR!K580</f>
        <v>475.92464288978192</v>
      </c>
      <c r="L653" s="429">
        <f>StockValueR!L580</f>
        <v>459.51071744655701</v>
      </c>
      <c r="M653" s="429">
        <f>StockValueR!M580</f>
        <v>443.66288361569303</v>
      </c>
      <c r="N653" s="429">
        <f>StockValueR!N580</f>
        <v>428.36161774852371</v>
      </c>
      <c r="O653" s="429">
        <f>StockValueR!O580</f>
        <v>413.58806953767441</v>
      </c>
      <c r="P653" s="429">
        <f>StockValueR!P580</f>
        <v>399.32403879453238</v>
      </c>
      <c r="Q653" s="429">
        <f>StockValueR!Q580</f>
        <v>385.55195302762911</v>
      </c>
      <c r="R653" s="429">
        <f>StockValueR!R580</f>
        <v>372.25484579430844</v>
      </c>
      <c r="S653" s="429">
        <f>StockValueR!S580</f>
        <v>359.41633579901497</v>
      </c>
      <c r="T653" s="429">
        <f>StockValueR!T580</f>
        <v>347.02060671244959</v>
      </c>
      <c r="U653" s="429">
        <f>StockValueR!U580</f>
        <v>335.05238768673308</v>
      </c>
      <c r="V653" s="429">
        <f>StockValueR!V580</f>
        <v>323.49693454257186</v>
      </c>
      <c r="W653" s="429">
        <f>StockValueR!W580</f>
        <v>312.34001160525031</v>
      </c>
      <c r="X653" s="429">
        <f>StockValueR!X580</f>
        <v>301.5678741670722</v>
      </c>
      <c r="Y653" s="429">
        <f>StockValueR!Y580</f>
        <v>291.16725155464633</v>
      </c>
      <c r="Z653" s="429">
        <f>StockValueR!Z580</f>
        <v>280.77316833924783</v>
      </c>
      <c r="AA653" s="429">
        <f>StockValueR!AA580</f>
        <v>270.38586089918647</v>
      </c>
      <c r="AB653" s="429">
        <f>StockValueR!AB580</f>
        <v>260.00558363213776</v>
      </c>
      <c r="AC653" s="429">
        <f>StockValueR!AC580</f>
        <v>249.63261111870102</v>
      </c>
      <c r="AD653" s="429">
        <f>StockValueR!AD580</f>
        <v>239.26724064978862</v>
      </c>
      <c r="AE653" s="429">
        <f>StockValueR!AE580</f>
        <v>228.90979519827766</v>
      </c>
      <c r="AF653" s="429">
        <f>StockValueR!AF580</f>
        <v>218.56062693784315</v>
      </c>
      <c r="AG653" s="429">
        <f>StockValueR!AG580</f>
        <v>208.22012144210194</v>
      </c>
      <c r="AH653" s="429">
        <f>StockValueR!AH580</f>
        <v>197.88870273836667</v>
      </c>
      <c r="AI653" s="429">
        <f>StockValueR!AI580</f>
        <v>187.56683944723852</v>
      </c>
      <c r="AJ653" s="429">
        <f>StockValueR!AJ580</f>
        <v>177.25505231929853</v>
      </c>
      <c r="AK653" s="429">
        <f>StockValueR!AK580</f>
        <v>166.9539235947295</v>
      </c>
      <c r="AL653" s="429">
        <f>StockValueR!AL580</f>
        <v>156.66410877906719</v>
      </c>
      <c r="AM653" s="429">
        <f>StockValueR!AM580</f>
        <v>400.87180437449308</v>
      </c>
      <c r="AN653" s="429">
        <f>StockValueR!AN580</f>
        <v>400.87180437449308</v>
      </c>
      <c r="AO653" s="429">
        <f>StockValueR!AO580</f>
        <v>400.87180437449308</v>
      </c>
      <c r="AP653" s="429">
        <f>StockValueR!AP580</f>
        <v>400.87180437449308</v>
      </c>
      <c r="AQ653" s="429">
        <f>StockValueR!AQ580</f>
        <v>400.87180437449308</v>
      </c>
      <c r="AR653" s="429">
        <f>StockValueR!AR580</f>
        <v>400.87180437449308</v>
      </c>
      <c r="AS653" s="429">
        <f>StockValueR!AS580</f>
        <v>400.87180437449308</v>
      </c>
      <c r="AT653" s="429">
        <f>StockValueR!AT580</f>
        <v>400.87180437449308</v>
      </c>
      <c r="AU653" s="429">
        <f>StockValueR!AU580</f>
        <v>400.87180437449308</v>
      </c>
      <c r="AV653" s="429">
        <f>StockValueR!AV580</f>
        <v>400.87180437449308</v>
      </c>
      <c r="AW653" s="429">
        <f>StockValueR!AW580</f>
        <v>400.87180437449308</v>
      </c>
      <c r="AX653" s="429">
        <f>StockValueR!AX580</f>
        <v>400.87180437449308</v>
      </c>
      <c r="AY653" s="429">
        <f>StockValueR!AY580</f>
        <v>400.87180437449308</v>
      </c>
      <c r="AZ653" s="429">
        <f>StockValueR!AZ580</f>
        <v>400.87180437449308</v>
      </c>
    </row>
    <row r="654" spans="1:52" x14ac:dyDescent="0.25">
      <c r="A654" s="422"/>
      <c r="B654" s="281"/>
      <c r="C654" s="281"/>
      <c r="D654" s="281"/>
      <c r="E654" s="180" t="str">
        <f>StockValueR!E581</f>
        <v>28 MPH</v>
      </c>
      <c r="F654" s="427"/>
      <c r="G654" s="328"/>
      <c r="I654" s="429">
        <f>StockValueR!I581</f>
        <v>0</v>
      </c>
      <c r="J654" s="429">
        <f>StockValueR!J581</f>
        <v>0</v>
      </c>
      <c r="K654" s="429">
        <f>StockValueR!K581</f>
        <v>462.13209775533301</v>
      </c>
      <c r="L654" s="429">
        <f>StockValueR!L581</f>
        <v>446.19385645851946</v>
      </c>
      <c r="M654" s="429">
        <f>StockValueR!M581</f>
        <v>430.80530114298563</v>
      </c>
      <c r="N654" s="429">
        <f>StockValueR!N581</f>
        <v>415.94747396561746</v>
      </c>
      <c r="O654" s="429">
        <f>StockValueR!O581</f>
        <v>401.6020709108098</v>
      </c>
      <c r="P654" s="429">
        <f>StockValueR!P581</f>
        <v>387.75141924093737</v>
      </c>
      <c r="Q654" s="429">
        <f>StockValueR!Q581</f>
        <v>374.37845572452767</v>
      </c>
      <c r="R654" s="429">
        <f>StockValueR!R581</f>
        <v>361.4667056153088</v>
      </c>
      <c r="S654" s="429">
        <f>StockValueR!S581</f>
        <v>349.00026235624057</v>
      </c>
      <c r="T654" s="429">
        <f>StockValueR!T581</f>
        <v>336.96376798352134</v>
      </c>
      <c r="U654" s="429">
        <f>StockValueR!U581</f>
        <v>325.34239420643257</v>
      </c>
      <c r="V654" s="429">
        <f>StockValueR!V581</f>
        <v>314.12182413971004</v>
      </c>
      <c r="W654" s="429">
        <f>StockValueR!W581</f>
        <v>303.28823466593894</v>
      </c>
      <c r="X654" s="429">
        <f>StockValueR!X581</f>
        <v>292.82827940624276</v>
      </c>
      <c r="Y654" s="429">
        <f>StockValueR!Y581</f>
        <v>282.72907227828779</v>
      </c>
      <c r="Z654" s="429">
        <f>StockValueR!Z581</f>
        <v>272.63621503221316</v>
      </c>
      <c r="AA654" s="429">
        <f>StockValueR!AA581</f>
        <v>262.54993719596166</v>
      </c>
      <c r="AB654" s="429">
        <f>StockValueR!AB581</f>
        <v>252.47048579463095</v>
      </c>
      <c r="AC654" s="429">
        <f>StockValueR!AC581</f>
        <v>242.39812745133105</v>
      </c>
      <c r="AD654" s="429">
        <f>StockValueR!AD581</f>
        <v>232.33315084132809</v>
      </c>
      <c r="AE654" s="429">
        <f>StockValueR!AE581</f>
        <v>222.27586957757623</v>
      </c>
      <c r="AF654" s="429">
        <f>StockValueR!AF581</f>
        <v>212.22662562757316</v>
      </c>
      <c r="AG654" s="429">
        <f>StockValueR!AG581</f>
        <v>202.1857933908106</v>
      </c>
      <c r="AH654" s="429">
        <f>StockValueR!AH581</f>
        <v>192.15378460606783</v>
      </c>
      <c r="AI654" s="429">
        <f>StockValueR!AI581</f>
        <v>182.13105431307582</v>
      </c>
      <c r="AJ654" s="429">
        <f>StockValueR!AJ581</f>
        <v>172.11810817079137</v>
      </c>
      <c r="AK654" s="429">
        <f>StockValueR!AK581</f>
        <v>162.11551154577216</v>
      </c>
      <c r="AL654" s="429">
        <f>StockValueR!AL581</f>
        <v>152.1239009466606</v>
      </c>
      <c r="AM654" s="429">
        <f>StockValueR!AM581</f>
        <v>389.25432976466578</v>
      </c>
      <c r="AN654" s="429">
        <f>StockValueR!AN581</f>
        <v>389.25432976466578</v>
      </c>
      <c r="AO654" s="429">
        <f>StockValueR!AO581</f>
        <v>389.25432976466578</v>
      </c>
      <c r="AP654" s="429">
        <f>StockValueR!AP581</f>
        <v>389.25432976466578</v>
      </c>
      <c r="AQ654" s="429">
        <f>StockValueR!AQ581</f>
        <v>389.25432976466578</v>
      </c>
      <c r="AR654" s="429">
        <f>StockValueR!AR581</f>
        <v>389.25432976466578</v>
      </c>
      <c r="AS654" s="429">
        <f>StockValueR!AS581</f>
        <v>389.25432976466578</v>
      </c>
      <c r="AT654" s="429">
        <f>StockValueR!AT581</f>
        <v>389.25432976466578</v>
      </c>
      <c r="AU654" s="429">
        <f>StockValueR!AU581</f>
        <v>389.25432976466578</v>
      </c>
      <c r="AV654" s="429">
        <f>StockValueR!AV581</f>
        <v>389.25432976466578</v>
      </c>
      <c r="AW654" s="429">
        <f>StockValueR!AW581</f>
        <v>389.25432976466578</v>
      </c>
      <c r="AX654" s="429">
        <f>StockValueR!AX581</f>
        <v>389.25432976466578</v>
      </c>
      <c r="AY654" s="429">
        <f>StockValueR!AY581</f>
        <v>389.25432976466578</v>
      </c>
      <c r="AZ654" s="429">
        <f>StockValueR!AZ581</f>
        <v>389.25432976466578</v>
      </c>
    </row>
    <row r="655" spans="1:52" x14ac:dyDescent="0.25">
      <c r="A655" s="422"/>
      <c r="B655" s="281"/>
      <c r="C655" s="281"/>
      <c r="D655" s="281"/>
      <c r="E655" s="180" t="str">
        <f>StockValueR!E582</f>
        <v>29 MPH</v>
      </c>
      <c r="F655" s="427"/>
      <c r="G655" s="328"/>
      <c r="I655" s="429">
        <f>StockValueR!I582</f>
        <v>0</v>
      </c>
      <c r="J655" s="429">
        <f>StockValueR!J582</f>
        <v>0</v>
      </c>
      <c r="K655" s="429">
        <f>StockValueR!K582</f>
        <v>448.73926779455257</v>
      </c>
      <c r="L655" s="429">
        <f>StockValueR!L582</f>
        <v>433.26292506872971</v>
      </c>
      <c r="M655" s="429">
        <f>StockValueR!M582</f>
        <v>418.32033813687679</v>
      </c>
      <c r="N655" s="429">
        <f>StockValueR!N582</f>
        <v>403.89309856409113</v>
      </c>
      <c r="O655" s="429">
        <f>StockValueR!O582</f>
        <v>389.96343279471569</v>
      </c>
      <c r="P655" s="429">
        <f>StockValueR!P582</f>
        <v>376.51418025630721</v>
      </c>
      <c r="Q655" s="429">
        <f>StockValueR!Q582</f>
        <v>363.52877221876798</v>
      </c>
      <c r="R655" s="429">
        <f>StockValueR!R582</f>
        <v>350.99121138259204</v>
      </c>
      <c r="S655" s="429">
        <f>StockValueR!S582</f>
        <v>338.88605217108375</v>
      </c>
      <c r="T655" s="429">
        <f>StockValueR!T582</f>
        <v>327.19838170226711</v>
      </c>
      <c r="U655" s="429">
        <f>StockValueR!U582</f>
        <v>315.91380141704616</v>
      </c>
      <c r="V655" s="429">
        <f>StockValueR!V582</f>
        <v>305.01840934098163</v>
      </c>
      <c r="W655" s="429">
        <f>StockValueR!W582</f>
        <v>294.49878295783304</v>
      </c>
      <c r="X655" s="429">
        <f>StockValueR!X582</f>
        <v>284.34196267376592</v>
      </c>
      <c r="Y655" s="429">
        <f>StockValueR!Y582</f>
        <v>274.53543585185412</v>
      </c>
      <c r="Z655" s="429">
        <f>StockValueR!Z582</f>
        <v>264.7350748889238</v>
      </c>
      <c r="AA655" s="429">
        <f>StockValueR!AA582</f>
        <v>254.94110266107782</v>
      </c>
      <c r="AB655" s="429">
        <f>StockValueR!AB582</f>
        <v>245.15375903449737</v>
      </c>
      <c r="AC655" s="429">
        <f>StockValueR!AC582</f>
        <v>235.37330290541519</v>
      </c>
      <c r="AD655" s="429">
        <f>StockValueR!AD582</f>
        <v>225.60001458313718</v>
      </c>
      <c r="AE655" s="429">
        <f>StockValueR!AE582</f>
        <v>215.83419859195007</v>
      </c>
      <c r="AF655" s="429">
        <f>StockValueR!AF582</f>
        <v>206.0761869889545</v>
      </c>
      <c r="AG655" s="429">
        <f>StockValueR!AG582</f>
        <v>196.32634332334911</v>
      </c>
      <c r="AH655" s="429">
        <f>StockValueR!AH582</f>
        <v>186.5850674015079</v>
      </c>
      <c r="AI655" s="429">
        <f>StockValueR!AI582</f>
        <v>176.85280107587241</v>
      </c>
      <c r="AJ655" s="429">
        <f>StockValueR!AJ582</f>
        <v>167.13003535113833</v>
      </c>
      <c r="AK655" s="429">
        <f>StockValueR!AK582</f>
        <v>157.41731920924471</v>
      </c>
      <c r="AL655" s="429">
        <f>StockValueR!AL582</f>
        <v>147.7152707124805</v>
      </c>
      <c r="AM655" s="429">
        <f>StockValueR!AM582</f>
        <v>377.97353564679918</v>
      </c>
      <c r="AN655" s="429">
        <f>StockValueR!AN582</f>
        <v>377.97353564679918</v>
      </c>
      <c r="AO655" s="429">
        <f>StockValueR!AO582</f>
        <v>377.97353564679918</v>
      </c>
      <c r="AP655" s="429">
        <f>StockValueR!AP582</f>
        <v>377.97353564679918</v>
      </c>
      <c r="AQ655" s="429">
        <f>StockValueR!AQ582</f>
        <v>377.97353564679918</v>
      </c>
      <c r="AR655" s="429">
        <f>StockValueR!AR582</f>
        <v>377.97353564679918</v>
      </c>
      <c r="AS655" s="429">
        <f>StockValueR!AS582</f>
        <v>377.97353564679918</v>
      </c>
      <c r="AT655" s="429">
        <f>StockValueR!AT582</f>
        <v>377.97353564679918</v>
      </c>
      <c r="AU655" s="429">
        <f>StockValueR!AU582</f>
        <v>377.97353564679918</v>
      </c>
      <c r="AV655" s="429">
        <f>StockValueR!AV582</f>
        <v>377.97353564679918</v>
      </c>
      <c r="AW655" s="429">
        <f>StockValueR!AW582</f>
        <v>377.97353564679918</v>
      </c>
      <c r="AX655" s="429">
        <f>StockValueR!AX582</f>
        <v>377.97353564679918</v>
      </c>
      <c r="AY655" s="429">
        <f>StockValueR!AY582</f>
        <v>377.97353564679918</v>
      </c>
      <c r="AZ655" s="429">
        <f>StockValueR!AZ582</f>
        <v>377.97353564679918</v>
      </c>
    </row>
    <row r="656" spans="1:52" x14ac:dyDescent="0.25">
      <c r="A656" s="422"/>
      <c r="B656" s="281"/>
      <c r="C656" s="281"/>
      <c r="D656" s="281"/>
      <c r="E656" s="180" t="str">
        <f>StockValueR!E583</f>
        <v>30 MPH</v>
      </c>
      <c r="F656" s="427"/>
      <c r="G656" s="328"/>
      <c r="I656" s="429">
        <f>StockValueR!I583</f>
        <v>0</v>
      </c>
      <c r="J656" s="429">
        <f>StockValueR!J583</f>
        <v>0</v>
      </c>
      <c r="K656" s="429">
        <f>StockValueR!K583</f>
        <v>436.81823428966197</v>
      </c>
      <c r="L656" s="429">
        <f>StockValueR!L583</f>
        <v>421.75303008771834</v>
      </c>
      <c r="M656" s="429">
        <f>StockValueR!M583</f>
        <v>407.20740213014864</v>
      </c>
      <c r="N656" s="429">
        <f>StockValueR!N583</f>
        <v>393.16343101339885</v>
      </c>
      <c r="O656" s="429">
        <f>StockValueR!O583</f>
        <v>379.60381534720409</v>
      </c>
      <c r="P656" s="429">
        <f>StockValueR!P583</f>
        <v>366.51185044023941</v>
      </c>
      <c r="Q656" s="429">
        <f>StockValueR!Q583</f>
        <v>353.87140772087031</v>
      </c>
      <c r="R656" s="429">
        <f>StockValueR!R583</f>
        <v>341.66691486765075</v>
      </c>
      <c r="S656" s="429">
        <f>StockValueR!S583</f>
        <v>329.88333662509052</v>
      </c>
      <c r="T656" s="429">
        <f>StockValueR!T583</f>
        <v>318.50615628105766</v>
      </c>
      <c r="U656" s="429">
        <f>StockValueR!U583</f>
        <v>307.52135778299765</v>
      </c>
      <c r="V656" s="429">
        <f>StockValueR!V583</f>
        <v>296.91540847093739</v>
      </c>
      <c r="W656" s="429">
        <f>StockValueR!W583</f>
        <v>286.67524240600159</v>
      </c>
      <c r="X656" s="429">
        <f>StockValueR!X583</f>
        <v>276.7882442739039</v>
      </c>
      <c r="Y656" s="429">
        <f>StockValueR!Y583</f>
        <v>267.2422338435822</v>
      </c>
      <c r="Z656" s="429">
        <f>StockValueR!Z583</f>
        <v>257.70222547242139</v>
      </c>
      <c r="AA656" s="429">
        <f>StockValueR!AA583</f>
        <v>248.16843611568441</v>
      </c>
      <c r="AB656" s="429">
        <f>StockValueR!AB583</f>
        <v>238.64109926736018</v>
      </c>
      <c r="AC656" s="429">
        <f>StockValueR!AC583</f>
        <v>229.12046694594463</v>
      </c>
      <c r="AD656" s="429">
        <f>StockValueR!AD583</f>
        <v>219.60681201415517</v>
      </c>
      <c r="AE656" s="429">
        <f>StockValueR!AE583</f>
        <v>210.10043090640431</v>
      </c>
      <c r="AF656" s="429">
        <f>StockValueR!AF583</f>
        <v>200.60164685849244</v>
      </c>
      <c r="AG656" s="429">
        <f>StockValueR!AG583</f>
        <v>191.110813761711</v>
      </c>
      <c r="AH656" s="429">
        <f>StockValueR!AH583</f>
        <v>181.6283208013329</v>
      </c>
      <c r="AI656" s="429">
        <f>StockValueR!AI583</f>
        <v>172.15459809171887</v>
      </c>
      <c r="AJ656" s="429">
        <f>StockValueR!AJ583</f>
        <v>162.69012359372408</v>
      </c>
      <c r="AK656" s="429">
        <f>StockValueR!AK583</f>
        <v>153.23543170524621</v>
      </c>
      <c r="AL656" s="429">
        <f>StockValueR!AL583</f>
        <v>143.79112406937085</v>
      </c>
      <c r="AM656" s="429">
        <f>StockValueR!AM583</f>
        <v>367.594870789482</v>
      </c>
      <c r="AN656" s="429">
        <f>StockValueR!AN583</f>
        <v>367.594870789482</v>
      </c>
      <c r="AO656" s="429">
        <f>StockValueR!AO583</f>
        <v>367.594870789482</v>
      </c>
      <c r="AP656" s="429">
        <f>StockValueR!AP583</f>
        <v>367.594870789482</v>
      </c>
      <c r="AQ656" s="429">
        <f>StockValueR!AQ583</f>
        <v>367.594870789482</v>
      </c>
      <c r="AR656" s="429">
        <f>StockValueR!AR583</f>
        <v>367.594870789482</v>
      </c>
      <c r="AS656" s="429">
        <f>StockValueR!AS583</f>
        <v>367.594870789482</v>
      </c>
      <c r="AT656" s="429">
        <f>StockValueR!AT583</f>
        <v>367.594870789482</v>
      </c>
      <c r="AU656" s="429">
        <f>StockValueR!AU583</f>
        <v>367.594870789482</v>
      </c>
      <c r="AV656" s="429">
        <f>StockValueR!AV583</f>
        <v>367.594870789482</v>
      </c>
      <c r="AW656" s="429">
        <f>StockValueR!AW583</f>
        <v>367.594870789482</v>
      </c>
      <c r="AX656" s="429">
        <f>StockValueR!AX583</f>
        <v>367.594870789482</v>
      </c>
      <c r="AY656" s="429">
        <f>StockValueR!AY583</f>
        <v>367.594870789482</v>
      </c>
      <c r="AZ656" s="429">
        <f>StockValueR!AZ583</f>
        <v>367.594870789482</v>
      </c>
    </row>
    <row r="657" spans="1:52" x14ac:dyDescent="0.25">
      <c r="A657" s="422"/>
      <c r="B657" s="281"/>
      <c r="C657" s="281"/>
      <c r="D657" s="281"/>
      <c r="E657" s="180" t="str">
        <f>StockValueR!E584</f>
        <v>31 MPH</v>
      </c>
      <c r="F657" s="427"/>
      <c r="G657" s="328"/>
      <c r="I657" s="429">
        <f>StockValueR!I584</f>
        <v>0</v>
      </c>
      <c r="J657" s="429">
        <f>StockValueR!J584</f>
        <v>0</v>
      </c>
      <c r="K657" s="429">
        <f>StockValueR!K584</f>
        <v>424.15901333525193</v>
      </c>
      <c r="L657" s="429">
        <f>StockValueR!L584</f>
        <v>409.53040663255382</v>
      </c>
      <c r="M657" s="429">
        <f>StockValueR!M584</f>
        <v>395.40631858284752</v>
      </c>
      <c r="N657" s="429">
        <f>StockValueR!N584</f>
        <v>381.76934909626868</v>
      </c>
      <c r="O657" s="429">
        <f>StockValueR!O584</f>
        <v>368.60269818589364</v>
      </c>
      <c r="P657" s="429">
        <f>StockValueR!P584</f>
        <v>355.89014527109123</v>
      </c>
      <c r="Q657" s="429">
        <f>StockValueR!Q584</f>
        <v>343.61602919467072</v>
      </c>
      <c r="R657" s="429">
        <f>StockValueR!R584</f>
        <v>331.76522892920832</v>
      </c>
      <c r="S657" s="429">
        <f>StockValueR!S584</f>
        <v>320.32314494878375</v>
      </c>
      <c r="T657" s="429">
        <f>StockValueR!T584</f>
        <v>309.27568124317713</v>
      </c>
      <c r="U657" s="429">
        <f>StockValueR!U584</f>
        <v>298.60922795236962</v>
      </c>
      <c r="V657" s="429">
        <f>StockValueR!V584</f>
        <v>288.31064459995383</v>
      </c>
      <c r="W657" s="429">
        <f>StockValueR!W584</f>
        <v>278.36724390479861</v>
      </c>
      <c r="X657" s="429">
        <f>StockValueR!X584</f>
        <v>268.76677615102545</v>
      </c>
      <c r="Y657" s="429">
        <f>StockValueR!Y584</f>
        <v>259.49741409704058</v>
      </c>
      <c r="Z657" s="429">
        <f>StockValueR!Z584</f>
        <v>250.23388015940205</v>
      </c>
      <c r="AA657" s="429">
        <f>StockValueR!AA584</f>
        <v>240.97638500589585</v>
      </c>
      <c r="AB657" s="429">
        <f>StockValueR!AB584</f>
        <v>231.72515536373291</v>
      </c>
      <c r="AC657" s="429">
        <f>StockValueR!AC584</f>
        <v>222.48043594778133</v>
      </c>
      <c r="AD657" s="429">
        <f>StockValueR!AD584</f>
        <v>213.24249171305419</v>
      </c>
      <c r="AE657" s="429">
        <f>StockValueR!AE584</f>
        <v>204.01161050313965</v>
      </c>
      <c r="AF657" s="429">
        <f>StockValueR!AF584</f>
        <v>194.78810618629552</v>
      </c>
      <c r="AG657" s="429">
        <f>StockValueR!AG584</f>
        <v>185.57232239785847</v>
      </c>
      <c r="AH657" s="429">
        <f>StockValueR!AH584</f>
        <v>176.36463704430858</v>
      </c>
      <c r="AI657" s="429">
        <f>StockValueR!AI584</f>
        <v>167.16546777506738</v>
      </c>
      <c r="AJ657" s="429">
        <f>StockValueR!AJ584</f>
        <v>157.97527869943443</v>
      </c>
      <c r="AK657" s="429">
        <f>StockValueR!AK584</f>
        <v>148.79458872817676</v>
      </c>
      <c r="AL657" s="429">
        <f>StockValueR!AL584</f>
        <v>139.62398206844858</v>
      </c>
      <c r="AM657" s="429">
        <f>StockValueR!AM584</f>
        <v>356.94177912402267</v>
      </c>
      <c r="AN657" s="429">
        <f>StockValueR!AN584</f>
        <v>356.94177912402267</v>
      </c>
      <c r="AO657" s="429">
        <f>StockValueR!AO584</f>
        <v>356.94177912402267</v>
      </c>
      <c r="AP657" s="429">
        <f>StockValueR!AP584</f>
        <v>356.94177912402267</v>
      </c>
      <c r="AQ657" s="429">
        <f>StockValueR!AQ584</f>
        <v>356.94177912402267</v>
      </c>
      <c r="AR657" s="429">
        <f>StockValueR!AR584</f>
        <v>356.94177912402267</v>
      </c>
      <c r="AS657" s="429">
        <f>StockValueR!AS584</f>
        <v>356.94177912402267</v>
      </c>
      <c r="AT657" s="429">
        <f>StockValueR!AT584</f>
        <v>356.94177912402267</v>
      </c>
      <c r="AU657" s="429">
        <f>StockValueR!AU584</f>
        <v>356.94177912402267</v>
      </c>
      <c r="AV657" s="429">
        <f>StockValueR!AV584</f>
        <v>356.94177912402267</v>
      </c>
      <c r="AW657" s="429">
        <f>StockValueR!AW584</f>
        <v>356.94177912402267</v>
      </c>
      <c r="AX657" s="429">
        <f>StockValueR!AX584</f>
        <v>356.94177912402267</v>
      </c>
      <c r="AY657" s="429">
        <f>StockValueR!AY584</f>
        <v>356.94177912402267</v>
      </c>
      <c r="AZ657" s="429">
        <f>StockValueR!AZ584</f>
        <v>356.94177912402267</v>
      </c>
    </row>
    <row r="658" spans="1:52" x14ac:dyDescent="0.25">
      <c r="A658" s="422"/>
      <c r="B658" s="281"/>
      <c r="C658" s="281"/>
      <c r="D658" s="281"/>
      <c r="E658" s="180" t="str">
        <f>StockValueR!E585</f>
        <v>32 MPH</v>
      </c>
      <c r="F658" s="427"/>
      <c r="G658" s="328"/>
      <c r="I658" s="429">
        <f>StockValueR!I585</f>
        <v>0</v>
      </c>
      <c r="J658" s="429">
        <f>StockValueR!J585</f>
        <v>0</v>
      </c>
      <c r="K658" s="429">
        <f>StockValueR!K585</f>
        <v>411.86666322686591</v>
      </c>
      <c r="L658" s="429">
        <f>StockValueR!L585</f>
        <v>397.66200119947598</v>
      </c>
      <c r="M658" s="429">
        <f>StockValueR!M585</f>
        <v>383.94723661057151</v>
      </c>
      <c r="N658" s="429">
        <f>StockValueR!N585</f>
        <v>370.70547363399533</v>
      </c>
      <c r="O658" s="429">
        <f>StockValueR!O585</f>
        <v>357.92039915523395</v>
      </c>
      <c r="P658" s="429">
        <f>StockValueR!P585</f>
        <v>345.57626267456874</v>
      </c>
      <c r="Q658" s="429">
        <f>StockValueR!Q585</f>
        <v>333.65785690333763</v>
      </c>
      <c r="R658" s="429">
        <f>StockValueR!R585</f>
        <v>322.15049902940234</v>
      </c>
      <c r="S658" s="429">
        <f>StockValueR!S585</f>
        <v>311.04001262874147</v>
      </c>
      <c r="T658" s="429">
        <f>StockValueR!T585</f>
        <v>300.31271020088582</v>
      </c>
      <c r="U658" s="429">
        <f>StockValueR!U585</f>
        <v>289.95537630667997</v>
      </c>
      <c r="V658" s="429">
        <f>StockValueR!V585</f>
        <v>279.95525128759738</v>
      </c>
      <c r="W658" s="429">
        <f>StockValueR!W585</f>
        <v>270.30001554655149</v>
      </c>
      <c r="X658" s="429">
        <f>StockValueR!X585</f>
        <v>260.97777437083852</v>
      </c>
      <c r="Y658" s="429">
        <f>StockValueR!Y585</f>
        <v>251.97704327851355</v>
      </c>
      <c r="Z658" s="429">
        <f>StockValueR!Z585</f>
        <v>242.98197140067421</v>
      </c>
      <c r="AA658" s="429">
        <f>StockValueR!AA585</f>
        <v>233.9927632998438</v>
      </c>
      <c r="AB658" s="429">
        <f>StockValueR!AB585</f>
        <v>225.00963913256007</v>
      </c>
      <c r="AC658" s="429">
        <f>StockValueR!AC585</f>
        <v>216.03283652172621</v>
      </c>
      <c r="AD658" s="429">
        <f>StockValueR!AD585</f>
        <v>207.06261274382044</v>
      </c>
      <c r="AE658" s="429">
        <f>StockValueR!AE585</f>
        <v>198.09924730057313</v>
      </c>
      <c r="AF658" s="429">
        <f>StockValueR!AF585</f>
        <v>189.14304496417574</v>
      </c>
      <c r="AG658" s="429">
        <f>StockValueR!AG585</f>
        <v>180.19433941123319</v>
      </c>
      <c r="AH658" s="429">
        <f>StockValueR!AH585</f>
        <v>171.25349759629796</v>
      </c>
      <c r="AI658" s="429">
        <f>StockValueR!AI585</f>
        <v>162.32092506509295</v>
      </c>
      <c r="AJ658" s="429">
        <f>StockValueR!AJ585</f>
        <v>153.39707247678734</v>
      </c>
      <c r="AK658" s="429">
        <f>StockValueR!AK585</f>
        <v>144.4824437038427</v>
      </c>
      <c r="AL658" s="429">
        <f>StockValueR!AL585</f>
        <v>135.57760602278427</v>
      </c>
      <c r="AM658" s="429">
        <f>StockValueR!AM585</f>
        <v>346.59741962827218</v>
      </c>
      <c r="AN658" s="429">
        <f>StockValueR!AN585</f>
        <v>346.59741962827218</v>
      </c>
      <c r="AO658" s="429">
        <f>StockValueR!AO585</f>
        <v>346.59741962827218</v>
      </c>
      <c r="AP658" s="429">
        <f>StockValueR!AP585</f>
        <v>346.59741962827218</v>
      </c>
      <c r="AQ658" s="429">
        <f>StockValueR!AQ585</f>
        <v>346.59741962827218</v>
      </c>
      <c r="AR658" s="429">
        <f>StockValueR!AR585</f>
        <v>346.59741962827218</v>
      </c>
      <c r="AS658" s="429">
        <f>StockValueR!AS585</f>
        <v>346.59741962827218</v>
      </c>
      <c r="AT658" s="429">
        <f>StockValueR!AT585</f>
        <v>346.59741962827218</v>
      </c>
      <c r="AU658" s="429">
        <f>StockValueR!AU585</f>
        <v>346.59741962827218</v>
      </c>
      <c r="AV658" s="429">
        <f>StockValueR!AV585</f>
        <v>346.59741962827218</v>
      </c>
      <c r="AW658" s="429">
        <f>StockValueR!AW585</f>
        <v>346.59741962827218</v>
      </c>
      <c r="AX658" s="429">
        <f>StockValueR!AX585</f>
        <v>346.59741962827218</v>
      </c>
      <c r="AY658" s="429">
        <f>StockValueR!AY585</f>
        <v>346.59741962827218</v>
      </c>
      <c r="AZ658" s="429">
        <f>StockValueR!AZ585</f>
        <v>346.59741962827218</v>
      </c>
    </row>
    <row r="659" spans="1:52" x14ac:dyDescent="0.25">
      <c r="A659" s="422"/>
      <c r="B659" s="281"/>
      <c r="C659" s="281"/>
      <c r="D659" s="281"/>
      <c r="E659" s="180" t="str">
        <f>StockValueR!E586</f>
        <v>33 MPH</v>
      </c>
      <c r="F659" s="427"/>
      <c r="G659" s="328"/>
      <c r="I659" s="429">
        <f>StockValueR!I586</f>
        <v>0</v>
      </c>
      <c r="J659" s="429">
        <f>StockValueR!J586</f>
        <v>0</v>
      </c>
      <c r="K659" s="429">
        <f>StockValueR!K586</f>
        <v>399.93055185545495</v>
      </c>
      <c r="L659" s="429">
        <f>StockValueR!L586</f>
        <v>386.13754836489301</v>
      </c>
      <c r="M659" s="429">
        <f>StockValueR!M586</f>
        <v>372.82024482875568</v>
      </c>
      <c r="N659" s="429">
        <f>StockValueR!N586</f>
        <v>359.96223507076706</v>
      </c>
      <c r="O659" s="429">
        <f>StockValueR!O586</f>
        <v>347.54767873900664</v>
      </c>
      <c r="P659" s="429">
        <f>StockValueR!P586</f>
        <v>335.56128179147754</v>
      </c>
      <c r="Q659" s="429">
        <f>StockValueR!Q586</f>
        <v>323.988277654699</v>
      </c>
      <c r="R659" s="429">
        <f>StockValueR!R586</f>
        <v>312.81440903210989</v>
      </c>
      <c r="S659" s="429">
        <f>StockValueR!S586</f>
        <v>302.02591033987346</v>
      </c>
      <c r="T659" s="429">
        <f>StockValueR!T586</f>
        <v>291.60949074844478</v>
      </c>
      <c r="U659" s="429">
        <f>StockValueR!U586</f>
        <v>281.55231780900903</v>
      </c>
      <c r="V659" s="429">
        <f>StockValueR!V586</f>
        <v>271.8420016446189</v>
      </c>
      <c r="W659" s="429">
        <f>StockValueR!W586</f>
        <v>262.46657968655666</v>
      </c>
      <c r="X659" s="429">
        <f>StockValueR!X586</f>
        <v>253.41450193711538</v>
      </c>
      <c r="Y659" s="429">
        <f>StockValueR!Y586</f>
        <v>244.67461674064515</v>
      </c>
      <c r="Z659" s="429">
        <f>StockValueR!Z586</f>
        <v>235.94022675166408</v>
      </c>
      <c r="AA659" s="429">
        <f>StockValueR!AA586</f>
        <v>227.21153060436657</v>
      </c>
      <c r="AB659" s="429">
        <f>StockValueR!AB586</f>
        <v>218.48874207503869</v>
      </c>
      <c r="AC659" s="429">
        <f>StockValueR!AC586</f>
        <v>209.77209190014759</v>
      </c>
      <c r="AD659" s="429">
        <f>StockValueR!AD586</f>
        <v>201.06182990016455</v>
      </c>
      <c r="AE659" s="429">
        <f>StockValueR!AE586</f>
        <v>192.35822747671358</v>
      </c>
      <c r="AF659" s="429">
        <f>StockValueR!AF586</f>
        <v>183.66158056952861</v>
      </c>
      <c r="AG659" s="429">
        <f>StockValueR!AG586</f>
        <v>174.97221318509193</v>
      </c>
      <c r="AH659" s="429">
        <f>StockValueR!AH586</f>
        <v>166.29048164342117</v>
      </c>
      <c r="AI659" s="429">
        <f>StockValueR!AI586</f>
        <v>157.61677973731199</v>
      </c>
      <c r="AJ659" s="429">
        <f>StockValueR!AJ586</f>
        <v>148.95154506559507</v>
      </c>
      <c r="AK659" s="429">
        <f>StockValueR!AK586</f>
        <v>140.29526689824445</v>
      </c>
      <c r="AL659" s="429">
        <f>StockValueR!AL586</f>
        <v>131.64849607181489</v>
      </c>
      <c r="AM659" s="429">
        <f>StockValueR!AM586</f>
        <v>336.55284508243687</v>
      </c>
      <c r="AN659" s="429">
        <f>StockValueR!AN586</f>
        <v>336.55284508243687</v>
      </c>
      <c r="AO659" s="429">
        <f>StockValueR!AO586</f>
        <v>336.55284508243687</v>
      </c>
      <c r="AP659" s="429">
        <f>StockValueR!AP586</f>
        <v>336.55284508243687</v>
      </c>
      <c r="AQ659" s="429">
        <f>StockValueR!AQ586</f>
        <v>336.55284508243687</v>
      </c>
      <c r="AR659" s="429">
        <f>StockValueR!AR586</f>
        <v>336.55284508243687</v>
      </c>
      <c r="AS659" s="429">
        <f>StockValueR!AS586</f>
        <v>336.55284508243687</v>
      </c>
      <c r="AT659" s="429">
        <f>StockValueR!AT586</f>
        <v>336.55284508243687</v>
      </c>
      <c r="AU659" s="429">
        <f>StockValueR!AU586</f>
        <v>336.55284508243687</v>
      </c>
      <c r="AV659" s="429">
        <f>StockValueR!AV586</f>
        <v>336.55284508243687</v>
      </c>
      <c r="AW659" s="429">
        <f>StockValueR!AW586</f>
        <v>336.55284508243687</v>
      </c>
      <c r="AX659" s="429">
        <f>StockValueR!AX586</f>
        <v>336.55284508243687</v>
      </c>
      <c r="AY659" s="429">
        <f>StockValueR!AY586</f>
        <v>336.55284508243687</v>
      </c>
      <c r="AZ659" s="429">
        <f>StockValueR!AZ586</f>
        <v>336.55284508243687</v>
      </c>
    </row>
    <row r="660" spans="1:52" x14ac:dyDescent="0.25">
      <c r="A660" s="422"/>
      <c r="B660" s="281"/>
      <c r="C660" s="281"/>
      <c r="D660" s="281"/>
      <c r="E660" s="180" t="str">
        <f>StockValueR!E587</f>
        <v>34 MPH</v>
      </c>
      <c r="F660" s="427"/>
      <c r="G660" s="328"/>
      <c r="I660" s="429">
        <f>StockValueR!I587</f>
        <v>0</v>
      </c>
      <c r="J660" s="429">
        <f>StockValueR!J587</f>
        <v>0</v>
      </c>
      <c r="K660" s="429">
        <f>StockValueR!K587</f>
        <v>388.34035523605257</v>
      </c>
      <c r="L660" s="429">
        <f>StockValueR!L587</f>
        <v>374.94708020255911</v>
      </c>
      <c r="M660" s="429">
        <f>StockValueR!M587</f>
        <v>362.01571908994504</v>
      </c>
      <c r="N660" s="429">
        <f>StockValueR!N587</f>
        <v>349.530341181506</v>
      </c>
      <c r="O660" s="429">
        <f>StockValueR!O587</f>
        <v>337.47556518700713</v>
      </c>
      <c r="P660" s="429">
        <f>StockValueR!P587</f>
        <v>325.83654029378977</v>
      </c>
      <c r="Q660" s="429">
        <f>StockValueR!Q587</f>
        <v>314.59892787139796</v>
      </c>
      <c r="R660" s="429">
        <f>StockValueR!R587</f>
        <v>303.74888380718363</v>
      </c>
      <c r="S660" s="429">
        <f>StockValueR!S587</f>
        <v>293.27304145113123</v>
      </c>
      <c r="T660" s="429">
        <f>StockValueR!T587</f>
        <v>283.15849514888924</v>
      </c>
      <c r="U660" s="429">
        <f>StockValueR!U587</f>
        <v>273.39278434272285</v>
      </c>
      <c r="V660" s="429">
        <f>StockValueR!V587</f>
        <v>263.96387822080061</v>
      </c>
      <c r="W660" s="429">
        <f>StockValueR!W587</f>
        <v>254.86016089590447</v>
      </c>
      <c r="X660" s="429">
        <f>StockValueR!X587</f>
        <v>246.07041709530355</v>
      </c>
      <c r="Y660" s="429">
        <f>StockValueR!Y587</f>
        <v>237.58381834416272</v>
      </c>
      <c r="Z660" s="429">
        <f>StockValueR!Z587</f>
        <v>229.10255554652318</v>
      </c>
      <c r="AA660" s="429">
        <f>StockValueR!AA587</f>
        <v>220.6268215800564</v>
      </c>
      <c r="AB660" s="429">
        <f>StockValueR!AB587</f>
        <v>212.15682402569988</v>
      </c>
      <c r="AC660" s="429">
        <f>StockValueR!AC587</f>
        <v>203.69278693305725</v>
      </c>
      <c r="AD660" s="429">
        <f>StockValueR!AD587</f>
        <v>195.23495288267182</v>
      </c>
      <c r="AE660" s="429">
        <f>StockValueR!AE587</f>
        <v>186.78358541080655</v>
      </c>
      <c r="AF660" s="429">
        <f>StockValueR!AF587</f>
        <v>178.33897188070705</v>
      </c>
      <c r="AG660" s="429">
        <f>StockValueR!AG587</f>
        <v>169.90142690897827</v>
      </c>
      <c r="AH660" s="429">
        <f>StockValueR!AH587</f>
        <v>161.47129648929732</v>
      </c>
      <c r="AI660" s="429">
        <f>StockValueR!AI587</f>
        <v>153.04896300213858</v>
      </c>
      <c r="AJ660" s="429">
        <f>StockValueR!AJ587</f>
        <v>144.63485136448975</v>
      </c>
      <c r="AK660" s="429">
        <f>StockValueR!AK587</f>
        <v>136.229436667025</v>
      </c>
      <c r="AL660" s="429">
        <f>StockValueR!AL587</f>
        <v>127.8332537827676</v>
      </c>
      <c r="AM660" s="429">
        <f>StockValueR!AM587</f>
        <v>326.79936756183344</v>
      </c>
      <c r="AN660" s="429">
        <f>StockValueR!AN587</f>
        <v>326.79936756183344</v>
      </c>
      <c r="AO660" s="429">
        <f>StockValueR!AO587</f>
        <v>326.79936756183344</v>
      </c>
      <c r="AP660" s="429">
        <f>StockValueR!AP587</f>
        <v>326.79936756183344</v>
      </c>
      <c r="AQ660" s="429">
        <f>StockValueR!AQ587</f>
        <v>326.79936756183344</v>
      </c>
      <c r="AR660" s="429">
        <f>StockValueR!AR587</f>
        <v>326.79936756183344</v>
      </c>
      <c r="AS660" s="429">
        <f>StockValueR!AS587</f>
        <v>326.79936756183344</v>
      </c>
      <c r="AT660" s="429">
        <f>StockValueR!AT587</f>
        <v>326.79936756183344</v>
      </c>
      <c r="AU660" s="429">
        <f>StockValueR!AU587</f>
        <v>326.79936756183344</v>
      </c>
      <c r="AV660" s="429">
        <f>StockValueR!AV587</f>
        <v>326.79936756183344</v>
      </c>
      <c r="AW660" s="429">
        <f>StockValueR!AW587</f>
        <v>326.79936756183344</v>
      </c>
      <c r="AX660" s="429">
        <f>StockValueR!AX587</f>
        <v>326.79936756183344</v>
      </c>
      <c r="AY660" s="429">
        <f>StockValueR!AY587</f>
        <v>326.79936756183344</v>
      </c>
      <c r="AZ660" s="429">
        <f>StockValueR!AZ587</f>
        <v>326.79936756183344</v>
      </c>
    </row>
    <row r="661" spans="1:52" x14ac:dyDescent="0.25">
      <c r="A661" s="422"/>
      <c r="B661" s="281"/>
      <c r="C661" s="281"/>
      <c r="D661" s="281"/>
      <c r="E661" s="180" t="str">
        <f>StockValueR!E588</f>
        <v>35 MPH</v>
      </c>
      <c r="F661" s="427"/>
      <c r="G661" s="328"/>
      <c r="I661" s="429">
        <f>StockValueR!I588</f>
        <v>0</v>
      </c>
      <c r="J661" s="429">
        <f>StockValueR!J588</f>
        <v>0</v>
      </c>
      <c r="K661" s="429">
        <f>StockValueR!K588</f>
        <v>393.881494235498</v>
      </c>
      <c r="L661" s="429">
        <f>StockValueR!L588</f>
        <v>380.2971136482866</v>
      </c>
      <c r="M661" s="429">
        <f>StockValueR!M588</f>
        <v>367.18123792520032</v>
      </c>
      <c r="N661" s="429">
        <f>StockValueR!N588</f>
        <v>354.5177090378109</v>
      </c>
      <c r="O661" s="429">
        <f>StockValueR!O588</f>
        <v>342.29092622379903</v>
      </c>
      <c r="P661" s="429">
        <f>StockValueR!P588</f>
        <v>330.48582676768416</v>
      </c>
      <c r="Q661" s="429">
        <f>StockValueR!Q588</f>
        <v>319.08786744439783</v>
      </c>
      <c r="R661" s="429">
        <f>StockValueR!R588</f>
        <v>308.08300660284038</v>
      </c>
      <c r="S661" s="429">
        <f>StockValueR!S588</f>
        <v>297.4576868673488</v>
      </c>
      <c r="T661" s="429">
        <f>StockValueR!T588</f>
        <v>287.19881843576496</v>
      </c>
      <c r="U661" s="429">
        <f>StockValueR!U588</f>
        <v>277.29376295352836</v>
      </c>
      <c r="V661" s="429">
        <f>StockValueR!V588</f>
        <v>267.73031794392722</v>
      </c>
      <c r="W661" s="429">
        <f>StockValueR!W588</f>
        <v>258.4967017753267</v>
      </c>
      <c r="X661" s="429">
        <f>StockValueR!X588</f>
        <v>249.58153914685494</v>
      </c>
      <c r="Y661" s="429">
        <f>StockValueR!Y588</f>
        <v>240.97384707466585</v>
      </c>
      <c r="Z661" s="429">
        <f>StockValueR!Z588</f>
        <v>232.37156709346843</v>
      </c>
      <c r="AA661" s="429">
        <f>StockValueR!AA588</f>
        <v>223.7748948330611</v>
      </c>
      <c r="AB661" s="429">
        <f>StockValueR!AB588</f>
        <v>215.18404083630594</v>
      </c>
      <c r="AC661" s="429">
        <f>StockValueR!AC588</f>
        <v>206.59923234971873</v>
      </c>
      <c r="AD661" s="429">
        <f>StockValueR!AD588</f>
        <v>198.02071541516861</v>
      </c>
      <c r="AE661" s="429">
        <f>StockValueR!AE588</f>
        <v>189.44875732925672</v>
      </c>
      <c r="AF661" s="429">
        <f>StockValueR!AF588</f>
        <v>180.8836495555486</v>
      </c>
      <c r="AG661" s="429">
        <f>StockValueR!AG588</f>
        <v>172.32571119984092</v>
      </c>
      <c r="AH661" s="429">
        <f>StockValueR!AH588</f>
        <v>163.77529319271488</v>
      </c>
      <c r="AI661" s="429">
        <f>StockValueR!AI588</f>
        <v>155.2327833707437</v>
      </c>
      <c r="AJ661" s="429">
        <f>StockValueR!AJ588</f>
        <v>146.6986127139576</v>
      </c>
      <c r="AK661" s="429">
        <f>StockValueR!AK588</f>
        <v>138.17326309199004</v>
      </c>
      <c r="AL661" s="429">
        <f>StockValueR!AL588</f>
        <v>129.65727700984414</v>
      </c>
      <c r="AM661" s="429">
        <f>StockValueR!AM588</f>
        <v>331.79001489964799</v>
      </c>
      <c r="AN661" s="429">
        <f>StockValueR!AN588</f>
        <v>331.79001489964799</v>
      </c>
      <c r="AO661" s="429">
        <f>StockValueR!AO588</f>
        <v>331.79001489964799</v>
      </c>
      <c r="AP661" s="429">
        <f>StockValueR!AP588</f>
        <v>331.79001489964799</v>
      </c>
      <c r="AQ661" s="429">
        <f>StockValueR!AQ588</f>
        <v>331.79001489964799</v>
      </c>
      <c r="AR661" s="429">
        <f>StockValueR!AR588</f>
        <v>331.79001489964799</v>
      </c>
      <c r="AS661" s="429">
        <f>StockValueR!AS588</f>
        <v>331.79001489964799</v>
      </c>
      <c r="AT661" s="429">
        <f>StockValueR!AT588</f>
        <v>331.79001489964799</v>
      </c>
      <c r="AU661" s="429">
        <f>StockValueR!AU588</f>
        <v>331.79001489964799</v>
      </c>
      <c r="AV661" s="429">
        <f>StockValueR!AV588</f>
        <v>331.79001489964799</v>
      </c>
      <c r="AW661" s="429">
        <f>StockValueR!AW588</f>
        <v>331.79001489964799</v>
      </c>
      <c r="AX661" s="429">
        <f>StockValueR!AX588</f>
        <v>331.79001489964799</v>
      </c>
      <c r="AY661" s="429">
        <f>StockValueR!AY588</f>
        <v>331.79001489964799</v>
      </c>
      <c r="AZ661" s="429">
        <f>StockValueR!AZ588</f>
        <v>331.79001489964799</v>
      </c>
    </row>
    <row r="662" spans="1:52" x14ac:dyDescent="0.25">
      <c r="A662" s="422"/>
      <c r="B662" s="281"/>
      <c r="C662" s="281"/>
      <c r="D662" s="281"/>
      <c r="E662" s="180" t="str">
        <f>StockValueR!E589</f>
        <v>36 MPH</v>
      </c>
      <c r="F662" s="427"/>
      <c r="G662" s="328"/>
      <c r="I662" s="429">
        <f>StockValueR!I589</f>
        <v>0</v>
      </c>
      <c r="J662" s="429">
        <f>StockValueR!J589</f>
        <v>0</v>
      </c>
      <c r="K662" s="429">
        <f>StockValueR!K589</f>
        <v>382.46660247053131</v>
      </c>
      <c r="L662" s="429">
        <f>StockValueR!L589</f>
        <v>369.27590433950667</v>
      </c>
      <c r="M662" s="429">
        <f>StockValueR!M589</f>
        <v>356.54013355654297</v>
      </c>
      <c r="N662" s="429">
        <f>StockValueR!N589</f>
        <v>344.24360036132907</v>
      </c>
      <c r="O662" s="429">
        <f>StockValueR!O589</f>
        <v>332.37115610979924</v>
      </c>
      <c r="P662" s="429">
        <f>StockValueR!P589</f>
        <v>320.90817461184787</v>
      </c>
      <c r="Q662" s="429">
        <f>StockValueR!Q589</f>
        <v>309.84053411267723</v>
      </c>
      <c r="R662" s="429">
        <f>StockValueR!R589</f>
        <v>299.15459989558258</v>
      </c>
      <c r="S662" s="429">
        <f>StockValueR!S589</f>
        <v>288.8372074847403</v>
      </c>
      <c r="T662" s="429">
        <f>StockValueR!T589</f>
        <v>278.87564642730678</v>
      </c>
      <c r="U662" s="429">
        <f>StockValueR!U589</f>
        <v>269.25764463484853</v>
      </c>
      <c r="V662" s="429">
        <f>StockValueR!V589</f>
        <v>259.97135326481276</v>
      </c>
      <c r="W662" s="429">
        <f>StockValueR!W589</f>
        <v>251.00533212341301</v>
      </c>
      <c r="X662" s="429">
        <f>StockValueR!X589</f>
        <v>242.34853557194774</v>
      </c>
      <c r="Y662" s="429">
        <f>StockValueR!Y589</f>
        <v>233.99029891918858</v>
      </c>
      <c r="Z662" s="429">
        <f>StockValueR!Z589</f>
        <v>225.63731751219277</v>
      </c>
      <c r="AA662" s="429">
        <f>StockValueR!AA589</f>
        <v>217.28978131130481</v>
      </c>
      <c r="AB662" s="429">
        <f>StockValueR!AB589</f>
        <v>208.94789475774454</v>
      </c>
      <c r="AC662" s="429">
        <f>StockValueR!AC589</f>
        <v>200.6118785123048</v>
      </c>
      <c r="AD662" s="429">
        <f>StockValueR!AD589</f>
        <v>192.28197148643264</v>
      </c>
      <c r="AE662" s="429">
        <f>StockValueR!AE589</f>
        <v>183.95843323033384</v>
      </c>
      <c r="AF662" s="429">
        <f>StockValueR!AF589</f>
        <v>175.64154676080739</v>
      </c>
      <c r="AG662" s="429">
        <f>StockValueR!AG589</f>
        <v>167.33162193579696</v>
      </c>
      <c r="AH662" s="429">
        <f>StockValueR!AH589</f>
        <v>159.02899951573198</v>
      </c>
      <c r="AI662" s="429">
        <f>StockValueR!AI589</f>
        <v>150.73405609747883</v>
      </c>
      <c r="AJ662" s="429">
        <f>StockValueR!AJ589</f>
        <v>142.44721017104098</v>
      </c>
      <c r="AK662" s="429">
        <f>StockValueR!AK589</f>
        <v>134.16892964121786</v>
      </c>
      <c r="AL662" s="429">
        <f>StockValueR!AL589</f>
        <v>125.89974129093376</v>
      </c>
      <c r="AM662" s="429">
        <f>StockValueR!AM589</f>
        <v>322.17456668945169</v>
      </c>
      <c r="AN662" s="429">
        <f>StockValueR!AN589</f>
        <v>322.17456668945169</v>
      </c>
      <c r="AO662" s="429">
        <f>StockValueR!AO589</f>
        <v>322.17456668945169</v>
      </c>
      <c r="AP662" s="429">
        <f>StockValueR!AP589</f>
        <v>322.17456668945169</v>
      </c>
      <c r="AQ662" s="429">
        <f>StockValueR!AQ589</f>
        <v>322.17456668945169</v>
      </c>
      <c r="AR662" s="429">
        <f>StockValueR!AR589</f>
        <v>322.17456668945169</v>
      </c>
      <c r="AS662" s="429">
        <f>StockValueR!AS589</f>
        <v>322.17456668945169</v>
      </c>
      <c r="AT662" s="429">
        <f>StockValueR!AT589</f>
        <v>322.17456668945169</v>
      </c>
      <c r="AU662" s="429">
        <f>StockValueR!AU589</f>
        <v>322.17456668945169</v>
      </c>
      <c r="AV662" s="429">
        <f>StockValueR!AV589</f>
        <v>322.17456668945169</v>
      </c>
      <c r="AW662" s="429">
        <f>StockValueR!AW589</f>
        <v>322.17456668945169</v>
      </c>
      <c r="AX662" s="429">
        <f>StockValueR!AX589</f>
        <v>322.17456668945169</v>
      </c>
      <c r="AY662" s="429">
        <f>StockValueR!AY589</f>
        <v>322.17456668945169</v>
      </c>
      <c r="AZ662" s="429">
        <f>StockValueR!AZ589</f>
        <v>322.17456668945169</v>
      </c>
    </row>
    <row r="663" spans="1:52" x14ac:dyDescent="0.25">
      <c r="A663" s="422"/>
      <c r="B663" s="281"/>
      <c r="C663" s="281"/>
      <c r="D663" s="281"/>
      <c r="E663" s="180" t="str">
        <f>StockValueR!E590</f>
        <v>37 MPH</v>
      </c>
      <c r="F663" s="427"/>
      <c r="G663" s="328"/>
      <c r="I663" s="429">
        <f>StockValueR!I590</f>
        <v>0</v>
      </c>
      <c r="J663" s="429">
        <f>StockValueR!J590</f>
        <v>0</v>
      </c>
      <c r="K663" s="429">
        <f>StockValueR!K590</f>
        <v>371.38252024069857</v>
      </c>
      <c r="L663" s="429">
        <f>StockValueR!L590</f>
        <v>358.57409544232246</v>
      </c>
      <c r="M663" s="429">
        <f>StockValueR!M590</f>
        <v>346.20741395946192</v>
      </c>
      <c r="N663" s="429">
        <f>StockValueR!N590</f>
        <v>334.26724072926777</v>
      </c>
      <c r="O663" s="429">
        <f>StockValueR!O590</f>
        <v>322.73886612330443</v>
      </c>
      <c r="P663" s="429">
        <f>StockValueR!P590</f>
        <v>311.60808782610735</v>
      </c>
      <c r="Q663" s="429">
        <f>StockValueR!Q590</f>
        <v>300.86119333872085</v>
      </c>
      <c r="R663" s="429">
        <f>StockValueR!R590</f>
        <v>290.48494308566325</v>
      </c>
      <c r="S663" s="429">
        <f>StockValueR!S590</f>
        <v>280.46655410450745</v>
      </c>
      <c r="T663" s="429">
        <f>StockValueR!T590</f>
        <v>270.79368429798279</v>
      </c>
      <c r="U663" s="429">
        <f>StockValueR!U590</f>
        <v>261.4544172291989</v>
      </c>
      <c r="V663" s="429">
        <f>StockValueR!V590</f>
        <v>252.4372474412589</v>
      </c>
      <c r="W663" s="429">
        <f>StockValueR!W590</f>
        <v>243.73106628317731</v>
      </c>
      <c r="X663" s="429">
        <f>StockValueR!X590</f>
        <v>235.32514822464074</v>
      </c>
      <c r="Y663" s="429">
        <f>StockValueR!Y590</f>
        <v>227.20913764275198</v>
      </c>
      <c r="Z663" s="429">
        <f>StockValueR!Z590</f>
        <v>219.09823000685503</v>
      </c>
      <c r="AA663" s="429">
        <f>StockValueR!AA590</f>
        <v>210.99260977214422</v>
      </c>
      <c r="AB663" s="429">
        <f>StockValueR!AB590</f>
        <v>202.89247545502587</v>
      </c>
      <c r="AC663" s="429">
        <f>StockValueR!AC590</f>
        <v>194.79804132142763</v>
      </c>
      <c r="AD663" s="429">
        <f>StockValueR!AD590</f>
        <v>186.70953935901784</v>
      </c>
      <c r="AE663" s="429">
        <f>StockValueR!AE590</f>
        <v>178.62722159610149</v>
      </c>
      <c r="AF663" s="429">
        <f>StockValueR!AF590</f>
        <v>170.55136284750267</v>
      </c>
      <c r="AG663" s="429">
        <f>StockValueR!AG590</f>
        <v>162.4822639913198</v>
      </c>
      <c r="AH663" s="429">
        <f>StockValueR!AH590</f>
        <v>154.42025591256674</v>
      </c>
      <c r="AI663" s="429">
        <f>StockValueR!AI590</f>
        <v>146.36570429413567</v>
      </c>
      <c r="AJ663" s="429">
        <f>StockValueR!AJ590</f>
        <v>138.31901549797084</v>
      </c>
      <c r="AK663" s="429">
        <f>StockValueR!AK590</f>
        <v>130.28064386874578</v>
      </c>
      <c r="AL663" s="429">
        <f>StockValueR!AL590</f>
        <v>122.25110092294005</v>
      </c>
      <c r="AM663" s="429">
        <f>StockValueR!AM590</f>
        <v>312.83777919877986</v>
      </c>
      <c r="AN663" s="429">
        <f>StockValueR!AN590</f>
        <v>312.83777919877986</v>
      </c>
      <c r="AO663" s="429">
        <f>StockValueR!AO590</f>
        <v>312.83777919877986</v>
      </c>
      <c r="AP663" s="429">
        <f>StockValueR!AP590</f>
        <v>312.83777919877986</v>
      </c>
      <c r="AQ663" s="429">
        <f>StockValueR!AQ590</f>
        <v>312.83777919877986</v>
      </c>
      <c r="AR663" s="429">
        <f>StockValueR!AR590</f>
        <v>312.83777919877986</v>
      </c>
      <c r="AS663" s="429">
        <f>StockValueR!AS590</f>
        <v>312.83777919877986</v>
      </c>
      <c r="AT663" s="429">
        <f>StockValueR!AT590</f>
        <v>312.83777919877986</v>
      </c>
      <c r="AU663" s="429">
        <f>StockValueR!AU590</f>
        <v>312.83777919877986</v>
      </c>
      <c r="AV663" s="429">
        <f>StockValueR!AV590</f>
        <v>312.83777919877986</v>
      </c>
      <c r="AW663" s="429">
        <f>StockValueR!AW590</f>
        <v>312.83777919877986</v>
      </c>
      <c r="AX663" s="429">
        <f>StockValueR!AX590</f>
        <v>312.83777919877986</v>
      </c>
      <c r="AY663" s="429">
        <f>StockValueR!AY590</f>
        <v>312.83777919877986</v>
      </c>
      <c r="AZ663" s="429">
        <f>StockValueR!AZ590</f>
        <v>312.83777919877986</v>
      </c>
    </row>
    <row r="664" spans="1:52" x14ac:dyDescent="0.25">
      <c r="A664" s="422"/>
      <c r="B664" s="281"/>
      <c r="C664" s="281"/>
      <c r="D664" s="281"/>
      <c r="E664" s="180" t="str">
        <f>StockValueR!E591</f>
        <v>38 MPH</v>
      </c>
      <c r="F664" s="427"/>
      <c r="G664" s="328"/>
      <c r="I664" s="429">
        <f>StockValueR!I591</f>
        <v>0</v>
      </c>
      <c r="J664" s="429">
        <f>StockValueR!J591</f>
        <v>0</v>
      </c>
      <c r="K664" s="429">
        <f>StockValueR!K591</f>
        <v>360.61966051260612</v>
      </c>
      <c r="L664" s="429">
        <f>StockValueR!L591</f>
        <v>348.18243056570924</v>
      </c>
      <c r="M664" s="429">
        <f>StockValueR!M591</f>
        <v>336.17414198194308</v>
      </c>
      <c r="N664" s="429">
        <f>StockValueR!N591</f>
        <v>324.58000121855002</v>
      </c>
      <c r="O664" s="429">
        <f>StockValueR!O591</f>
        <v>313.38572493982213</v>
      </c>
      <c r="P664" s="429">
        <f>StockValueR!P591</f>
        <v>302.57752242082694</v>
      </c>
      <c r="Q664" s="429">
        <f>StockValueR!Q591</f>
        <v>292.14207855800237</v>
      </c>
      <c r="R664" s="429">
        <f>StockValueR!R591</f>
        <v>282.06653746569054</v>
      </c>
      <c r="S664" s="429">
        <f>StockValueR!S591</f>
        <v>272.33848663840308</v>
      </c>
      <c r="T664" s="429">
        <f>StockValueR!T591</f>
        <v>262.94594165930499</v>
      </c>
      <c r="U664" s="429">
        <f>StockValueR!U591</f>
        <v>253.87733143608122</v>
      </c>
      <c r="V664" s="429">
        <f>StockValueR!V591</f>
        <v>245.12148394599492</v>
      </c>
      <c r="W664" s="429">
        <f>StockValueR!W591</f>
        <v>236.66761247257773</v>
      </c>
      <c r="X664" s="429">
        <f>StockValueR!X591</f>
        <v>228.50530231699585</v>
      </c>
      <c r="Y664" s="429">
        <f>StockValueR!Y591</f>
        <v>220.62449796772128</v>
      </c>
      <c r="Z664" s="429">
        <f>StockValueR!Z591</f>
        <v>212.74864867839406</v>
      </c>
      <c r="AA664" s="429">
        <f>StockValueR!AA591</f>
        <v>204.87793355860043</v>
      </c>
      <c r="AB664" s="429">
        <f>StockValueR!AB591</f>
        <v>197.01254537163746</v>
      </c>
      <c r="AC664" s="429">
        <f>StockValueR!AC591</f>
        <v>189.15269217389408</v>
      </c>
      <c r="AD664" s="429">
        <f>StockValueR!AD591</f>
        <v>181.29859922991466</v>
      </c>
      <c r="AE664" s="429">
        <f>StockValueR!AE591</f>
        <v>173.45051126409206</v>
      </c>
      <c r="AF664" s="429">
        <f>StockValueR!AF591</f>
        <v>165.60869512697298</v>
      </c>
      <c r="AG664" s="429">
        <f>StockValueR!AG591</f>
        <v>157.77344297705113</v>
      </c>
      <c r="AH664" s="429">
        <f>StockValueR!AH591</f>
        <v>149.9450761101196</v>
      </c>
      <c r="AI664" s="429">
        <f>StockValueR!AI591</f>
        <v>142.12394961138901</v>
      </c>
      <c r="AJ664" s="429">
        <f>StockValueR!AJ591</f>
        <v>134.31045806622188</v>
      </c>
      <c r="AK664" s="429">
        <f>StockValueR!AK591</f>
        <v>126.50504265214545</v>
      </c>
      <c r="AL664" s="429">
        <f>StockValueR!AL591</f>
        <v>118.70820006162405</v>
      </c>
      <c r="AM664" s="429">
        <f>StockValueR!AM591</f>
        <v>303.77157669419722</v>
      </c>
      <c r="AN664" s="429">
        <f>StockValueR!AN591</f>
        <v>303.77157669419722</v>
      </c>
      <c r="AO664" s="429">
        <f>StockValueR!AO591</f>
        <v>303.77157669419722</v>
      </c>
      <c r="AP664" s="429">
        <f>StockValueR!AP591</f>
        <v>303.77157669419722</v>
      </c>
      <c r="AQ664" s="429">
        <f>StockValueR!AQ591</f>
        <v>303.77157669419722</v>
      </c>
      <c r="AR664" s="429">
        <f>StockValueR!AR591</f>
        <v>303.77157669419722</v>
      </c>
      <c r="AS664" s="429">
        <f>StockValueR!AS591</f>
        <v>303.77157669419722</v>
      </c>
      <c r="AT664" s="429">
        <f>StockValueR!AT591</f>
        <v>303.77157669419722</v>
      </c>
      <c r="AU664" s="429">
        <f>StockValueR!AU591</f>
        <v>303.77157669419722</v>
      </c>
      <c r="AV664" s="429">
        <f>StockValueR!AV591</f>
        <v>303.77157669419722</v>
      </c>
      <c r="AW664" s="429">
        <f>StockValueR!AW591</f>
        <v>303.77157669419722</v>
      </c>
      <c r="AX664" s="429">
        <f>StockValueR!AX591</f>
        <v>303.77157669419722</v>
      </c>
      <c r="AY664" s="429">
        <f>StockValueR!AY591</f>
        <v>303.77157669419722</v>
      </c>
      <c r="AZ664" s="429">
        <f>StockValueR!AZ591</f>
        <v>303.77157669419722</v>
      </c>
    </row>
    <row r="665" spans="1:52" x14ac:dyDescent="0.25">
      <c r="A665" s="422"/>
      <c r="B665" s="281"/>
      <c r="C665" s="281"/>
      <c r="D665" s="281"/>
      <c r="E665" s="180" t="str">
        <f>StockValueR!E592</f>
        <v>39 MPH</v>
      </c>
      <c r="F665" s="427"/>
      <c r="G665" s="328"/>
      <c r="I665" s="429">
        <f>StockValueR!I592</f>
        <v>0</v>
      </c>
      <c r="J665" s="429">
        <f>StockValueR!J592</f>
        <v>0</v>
      </c>
      <c r="K665" s="429">
        <f>StockValueR!K592</f>
        <v>350.16871409010361</v>
      </c>
      <c r="L665" s="429">
        <f>StockValueR!L592</f>
        <v>338.09192157369677</v>
      </c>
      <c r="M665" s="429">
        <f>StockValueR!M592</f>
        <v>326.43163947531332</v>
      </c>
      <c r="N665" s="429">
        <f>StockValueR!N592</f>
        <v>315.173502976804</v>
      </c>
      <c r="O665" s="429">
        <f>StockValueR!O592</f>
        <v>304.3036426810022</v>
      </c>
      <c r="P665" s="429">
        <f>StockValueR!P592</f>
        <v>293.80866752539873</v>
      </c>
      <c r="Q665" s="429">
        <f>StockValueR!Q592</f>
        <v>283.67564828509859</v>
      </c>
      <c r="R665" s="429">
        <f>StockValueR!R592</f>
        <v>273.89210164473593</v>
      </c>
      <c r="S665" s="429">
        <f>StockValueR!S592</f>
        <v>264.44597481972511</v>
      </c>
      <c r="T665" s="429">
        <f>StockValueR!T592</f>
        <v>255.32563070790081</v>
      </c>
      <c r="U665" s="429">
        <f>StockValueR!U592</f>
        <v>246.51983355325669</v>
      </c>
      <c r="V665" s="429">
        <f>StockValueR!V592</f>
        <v>238.01773510411957</v>
      </c>
      <c r="W665" s="429">
        <f>StockValueR!W592</f>
        <v>229.8088612487075</v>
      </c>
      <c r="X665" s="429">
        <f>StockValueR!X592</f>
        <v>221.88309911160741</v>
      </c>
      <c r="Y665" s="429">
        <f>StockValueR!Y592</f>
        <v>214.23068459527602</v>
      </c>
      <c r="Z665" s="429">
        <f>StockValueR!Z592</f>
        <v>206.58308153866241</v>
      </c>
      <c r="AA665" s="429">
        <f>StockValueR!AA592</f>
        <v>198.94046386066333</v>
      </c>
      <c r="AB665" s="429">
        <f>StockValueR!AB592</f>
        <v>191.30301873819462</v>
      </c>
      <c r="AC665" s="429">
        <f>StockValueR!AC592</f>
        <v>183.67094819806229</v>
      </c>
      <c r="AD665" s="429">
        <f>StockValueR!AD592</f>
        <v>176.0444709765263</v>
      </c>
      <c r="AE665" s="429">
        <f>StockValueR!AE592</f>
        <v>168.42382470573861</v>
      </c>
      <c r="AF665" s="429">
        <f>StockValueR!AF592</f>
        <v>160.80926850277746</v>
      </c>
      <c r="AG665" s="429">
        <f>StockValueR!AG592</f>
        <v>153.20108605923056</v>
      </c>
      <c r="AH665" s="429">
        <f>StockValueR!AH592</f>
        <v>145.59958935957084</v>
      </c>
      <c r="AI665" s="429">
        <f>StockValueR!AI592</f>
        <v>138.00512319845373</v>
      </c>
      <c r="AJ665" s="429">
        <f>StockValueR!AJ592</f>
        <v>130.41807072595154</v>
      </c>
      <c r="AK665" s="429">
        <f>StockValueR!AK592</f>
        <v>122.83886033403594</v>
      </c>
      <c r="AL665" s="429">
        <f>StockValueR!AL592</f>
        <v>115.26797432076383</v>
      </c>
      <c r="AM665" s="429">
        <f>StockValueR!AM592</f>
        <v>294.96811748124838</v>
      </c>
      <c r="AN665" s="429">
        <f>StockValueR!AN592</f>
        <v>294.96811748124838</v>
      </c>
      <c r="AO665" s="429">
        <f>StockValueR!AO592</f>
        <v>294.96811748124838</v>
      </c>
      <c r="AP665" s="429">
        <f>StockValueR!AP592</f>
        <v>294.96811748124838</v>
      </c>
      <c r="AQ665" s="429">
        <f>StockValueR!AQ592</f>
        <v>294.96811748124838</v>
      </c>
      <c r="AR665" s="429">
        <f>StockValueR!AR592</f>
        <v>294.96811748124838</v>
      </c>
      <c r="AS665" s="429">
        <f>StockValueR!AS592</f>
        <v>294.96811748124838</v>
      </c>
      <c r="AT665" s="429">
        <f>StockValueR!AT592</f>
        <v>294.96811748124838</v>
      </c>
      <c r="AU665" s="429">
        <f>StockValueR!AU592</f>
        <v>294.96811748124838</v>
      </c>
      <c r="AV665" s="429">
        <f>StockValueR!AV592</f>
        <v>294.96811748124838</v>
      </c>
      <c r="AW665" s="429">
        <f>StockValueR!AW592</f>
        <v>294.96811748124838</v>
      </c>
      <c r="AX665" s="429">
        <f>StockValueR!AX592</f>
        <v>294.96811748124838</v>
      </c>
      <c r="AY665" s="429">
        <f>StockValueR!AY592</f>
        <v>294.96811748124838</v>
      </c>
      <c r="AZ665" s="429">
        <f>StockValueR!AZ592</f>
        <v>294.96811748124838</v>
      </c>
    </row>
    <row r="666" spans="1:52" x14ac:dyDescent="0.25">
      <c r="A666" s="422"/>
      <c r="B666" s="281"/>
      <c r="C666" s="281"/>
      <c r="D666" s="281"/>
      <c r="E666" s="180" t="str">
        <f>StockValueR!E593</f>
        <v>40 MPH</v>
      </c>
      <c r="F666" s="427"/>
      <c r="G666" s="328"/>
      <c r="I666" s="429">
        <f>StockValueR!I593</f>
        <v>0</v>
      </c>
      <c r="J666" s="429">
        <f>StockValueR!J593</f>
        <v>0</v>
      </c>
      <c r="K666" s="429">
        <f>StockValueR!K593</f>
        <v>366.36464100260503</v>
      </c>
      <c r="L666" s="429">
        <f>StockValueR!L593</f>
        <v>353.7292753154299</v>
      </c>
      <c r="M666" s="429">
        <f>StockValueR!M593</f>
        <v>341.52968439519663</v>
      </c>
      <c r="N666" s="429">
        <f>StockValueR!N593</f>
        <v>329.75083902532339</v>
      </c>
      <c r="O666" s="429">
        <f>StockValueR!O593</f>
        <v>318.3782283243138</v>
      </c>
      <c r="P666" s="429">
        <f>StockValueR!P593</f>
        <v>307.39784186915904</v>
      </c>
      <c r="Q666" s="429">
        <f>StockValueR!Q593</f>
        <v>296.79615243527712</v>
      </c>
      <c r="R666" s="429">
        <f>StockValueR!R593</f>
        <v>286.5600993317255</v>
      </c>
      <c r="S666" s="429">
        <f>StockValueR!S593</f>
        <v>276.67707231115713</v>
      </c>
      <c r="T666" s="429">
        <f>StockValueR!T593</f>
        <v>267.13489603469816</v>
      </c>
      <c r="U666" s="429">
        <f>StockValueR!U593</f>
        <v>257.92181507260852</v>
      </c>
      <c r="V666" s="429">
        <f>StockValueR!V593</f>
        <v>249.02647942224704</v>
      </c>
      <c r="W666" s="429">
        <f>StockValueR!W593</f>
        <v>240.43793052550046</v>
      </c>
      <c r="X666" s="429">
        <f>StockValueR!X593</f>
        <v>232.14558776845013</v>
      </c>
      <c r="Y666" s="429">
        <f>StockValueR!Y593</f>
        <v>224.13923544664482</v>
      </c>
      <c r="Z666" s="429">
        <f>StockValueR!Z593</f>
        <v>216.13791712314168</v>
      </c>
      <c r="AA666" s="429">
        <f>StockValueR!AA593</f>
        <v>208.14181476089635</v>
      </c>
      <c r="AB666" s="429">
        <f>StockValueR!AB593</f>
        <v>200.15112419409047</v>
      </c>
      <c r="AC666" s="429">
        <f>StockValueR!AC593</f>
        <v>192.16605679362974</v>
      </c>
      <c r="AD666" s="429">
        <f>StockValueR!AD593</f>
        <v>184.18684141271586</v>
      </c>
      <c r="AE666" s="429">
        <f>StockValueR!AE593</f>
        <v>176.21372667441128</v>
      </c>
      <c r="AF666" s="429">
        <f>StockValueR!AF593</f>
        <v>168.2469836804207</v>
      </c>
      <c r="AG666" s="429">
        <f>StockValueR!AG593</f>
        <v>160.28690924357326</v>
      </c>
      <c r="AH666" s="429">
        <f>StockValueR!AH593</f>
        <v>152.33382977817953</v>
      </c>
      <c r="AI666" s="429">
        <f>StockValueR!AI593</f>
        <v>144.38810602626216</v>
      </c>
      <c r="AJ666" s="429">
        <f>StockValueR!AJ593</f>
        <v>136.45013885926693</v>
      </c>
      <c r="AK666" s="429">
        <f>StockValueR!AK593</f>
        <v>128.52037648305742</v>
      </c>
      <c r="AL666" s="429">
        <f>StockValueR!AL593</f>
        <v>120.59932350283496</v>
      </c>
      <c r="AM666" s="429">
        <f>StockValueR!AM593</f>
        <v>309.64876610647502</v>
      </c>
      <c r="AN666" s="429">
        <f>StockValueR!AN593</f>
        <v>309.64876610647502</v>
      </c>
      <c r="AO666" s="429">
        <f>StockValueR!AO593</f>
        <v>309.64876610647502</v>
      </c>
      <c r="AP666" s="429">
        <f>StockValueR!AP593</f>
        <v>309.64876610647502</v>
      </c>
      <c r="AQ666" s="429">
        <f>StockValueR!AQ593</f>
        <v>309.64876610647502</v>
      </c>
      <c r="AR666" s="429">
        <f>StockValueR!AR593</f>
        <v>309.64876610647502</v>
      </c>
      <c r="AS666" s="429">
        <f>StockValueR!AS593</f>
        <v>309.64876610647502</v>
      </c>
      <c r="AT666" s="429">
        <f>StockValueR!AT593</f>
        <v>309.64876610647502</v>
      </c>
      <c r="AU666" s="429">
        <f>StockValueR!AU593</f>
        <v>309.64876610647502</v>
      </c>
      <c r="AV666" s="429">
        <f>StockValueR!AV593</f>
        <v>309.64876610647502</v>
      </c>
      <c r="AW666" s="429">
        <f>StockValueR!AW593</f>
        <v>309.64876610647502</v>
      </c>
      <c r="AX666" s="429">
        <f>StockValueR!AX593</f>
        <v>309.64876610647502</v>
      </c>
      <c r="AY666" s="429">
        <f>StockValueR!AY593</f>
        <v>309.64876610647502</v>
      </c>
      <c r="AZ666" s="429">
        <f>StockValueR!AZ593</f>
        <v>309.64876610647502</v>
      </c>
    </row>
    <row r="667" spans="1:52" x14ac:dyDescent="0.25">
      <c r="A667" s="422"/>
      <c r="B667" s="281"/>
      <c r="C667" s="281"/>
      <c r="D667" s="281"/>
      <c r="E667" s="180" t="str">
        <f>StockValueR!E594</f>
        <v>41 MPH</v>
      </c>
      <c r="F667" s="427"/>
      <c r="G667" s="328"/>
      <c r="I667" s="429">
        <f>StockValueR!I594</f>
        <v>0</v>
      </c>
      <c r="J667" s="429">
        <f>StockValueR!J594</f>
        <v>0</v>
      </c>
      <c r="K667" s="429">
        <f>StockValueR!K594</f>
        <v>355.74720203997322</v>
      </c>
      <c r="L667" s="429">
        <f>StockValueR!L594</f>
        <v>343.47801586069761</v>
      </c>
      <c r="M667" s="429">
        <f>StockValueR!M594</f>
        <v>331.63197546763905</v>
      </c>
      <c r="N667" s="429">
        <f>StockValueR!N594</f>
        <v>320.19448719877499</v>
      </c>
      <c r="O667" s="429">
        <f>StockValueR!O594</f>
        <v>309.15146070554619</v>
      </c>
      <c r="P667" s="429">
        <f>StockValueR!P594</f>
        <v>298.48929159433231</v>
      </c>
      <c r="Q667" s="429">
        <f>StockValueR!Q594</f>
        <v>288.19484466659668</v>
      </c>
      <c r="R667" s="429">
        <f>StockValueR!R594</f>
        <v>278.255437737053</v>
      </c>
      <c r="S667" s="429">
        <f>StockValueR!S594</f>
        <v>268.65882600991955</v>
      </c>
      <c r="T667" s="429">
        <f>StockValueR!T594</f>
        <v>259.39318699401258</v>
      </c>
      <c r="U667" s="429">
        <f>StockValueR!U594</f>
        <v>250.44710593809583</v>
      </c>
      <c r="V667" s="429">
        <f>StockValueR!V594</f>
        <v>241.80956176854258</v>
      </c>
      <c r="W667" s="429">
        <f>StockValueR!W594</f>
        <v>233.4699135119867</v>
      </c>
      <c r="X667" s="429">
        <f>StockValueR!X594</f>
        <v>225.41788718623624</v>
      </c>
      <c r="Y667" s="429">
        <f>StockValueR!Y594</f>
        <v>217.64356314329939</v>
      </c>
      <c r="Z667" s="429">
        <f>StockValueR!Z594</f>
        <v>209.87412721076032</v>
      </c>
      <c r="AA667" s="429">
        <f>StockValueR!AA594</f>
        <v>202.10975607819307</v>
      </c>
      <c r="AB667" s="429">
        <f>StockValueR!AB594</f>
        <v>194.35063990440219</v>
      </c>
      <c r="AC667" s="429">
        <f>StockValueR!AC594</f>
        <v>186.59698393465399</v>
      </c>
      <c r="AD667" s="429">
        <f>StockValueR!AD594</f>
        <v>178.84901038986465</v>
      </c>
      <c r="AE667" s="429">
        <f>StockValueR!AE594</f>
        <v>171.10696068787016</v>
      </c>
      <c r="AF667" s="429">
        <f>StockValueR!AF594</f>
        <v>163.37109807370607</v>
      </c>
      <c r="AG667" s="429">
        <f>StockValueR!AG594</f>
        <v>155.64171075841037</v>
      </c>
      <c r="AH667" s="429">
        <f>StockValueR!AH594</f>
        <v>147.9191156966362</v>
      </c>
      <c r="AI667" s="429">
        <f>StockValueR!AI594</f>
        <v>140.20366317591365</v>
      </c>
      <c r="AJ667" s="429">
        <f>StockValueR!AJ594</f>
        <v>132.49574245022427</v>
      </c>
      <c r="AK667" s="429">
        <f>StockValueR!AK594</f>
        <v>124.79578873619126</v>
      </c>
      <c r="AL667" s="429">
        <f>StockValueR!AL594</f>
        <v>117.1042920152932</v>
      </c>
      <c r="AM667" s="429">
        <f>StockValueR!AM594</f>
        <v>300.67498286966321</v>
      </c>
      <c r="AN667" s="429">
        <f>StockValueR!AN594</f>
        <v>300.67498286966321</v>
      </c>
      <c r="AO667" s="429">
        <f>StockValueR!AO594</f>
        <v>300.67498286966321</v>
      </c>
      <c r="AP667" s="429">
        <f>StockValueR!AP594</f>
        <v>300.67498286966321</v>
      </c>
      <c r="AQ667" s="429">
        <f>StockValueR!AQ594</f>
        <v>300.67498286966321</v>
      </c>
      <c r="AR667" s="429">
        <f>StockValueR!AR594</f>
        <v>300.67498286966321</v>
      </c>
      <c r="AS667" s="429">
        <f>StockValueR!AS594</f>
        <v>300.67498286966321</v>
      </c>
      <c r="AT667" s="429">
        <f>StockValueR!AT594</f>
        <v>300.67498286966321</v>
      </c>
      <c r="AU667" s="429">
        <f>StockValueR!AU594</f>
        <v>300.67498286966321</v>
      </c>
      <c r="AV667" s="429">
        <f>StockValueR!AV594</f>
        <v>300.67498286966321</v>
      </c>
      <c r="AW667" s="429">
        <f>StockValueR!AW594</f>
        <v>300.67498286966321</v>
      </c>
      <c r="AX667" s="429">
        <f>StockValueR!AX594</f>
        <v>300.67498286966321</v>
      </c>
      <c r="AY667" s="429">
        <f>StockValueR!AY594</f>
        <v>300.67498286966321</v>
      </c>
      <c r="AZ667" s="429">
        <f>StockValueR!AZ594</f>
        <v>300.67498286966321</v>
      </c>
    </row>
    <row r="668" spans="1:52" x14ac:dyDescent="0.25">
      <c r="A668" s="422"/>
      <c r="B668" s="281"/>
      <c r="C668" s="281"/>
      <c r="D668" s="281"/>
      <c r="E668" s="180" t="str">
        <f>StockValueR!E595</f>
        <v>42 MPH</v>
      </c>
      <c r="F668" s="427"/>
      <c r="G668" s="328"/>
      <c r="I668" s="429">
        <f>StockValueR!I595</f>
        <v>0</v>
      </c>
      <c r="J668" s="429">
        <f>StockValueR!J595</f>
        <v>0</v>
      </c>
      <c r="K668" s="429">
        <f>StockValueR!K595</f>
        <v>345.43746201307033</v>
      </c>
      <c r="L668" s="429">
        <f>StockValueR!L595</f>
        <v>333.5238432679858</v>
      </c>
      <c r="M668" s="429">
        <f>StockValueR!M595</f>
        <v>322.02110732286184</v>
      </c>
      <c r="N668" s="429">
        <f>StockValueR!N595</f>
        <v>310.91508344763622</v>
      </c>
      <c r="O668" s="429">
        <f>StockValueR!O595</f>
        <v>300.19208963942231</v>
      </c>
      <c r="P668" s="429">
        <f>StockValueR!P595</f>
        <v>289.83891576704417</v>
      </c>
      <c r="Q668" s="429">
        <f>StockValueR!Q595</f>
        <v>279.8428072968905</v>
      </c>
      <c r="R668" s="429">
        <f>StockValueR!R595</f>
        <v>270.19144958003938</v>
      </c>
      <c r="S668" s="429">
        <f>StockValueR!S595</f>
        <v>260.87295268129679</v>
      </c>
      <c r="T668" s="429">
        <f>StockValueR!T595</f>
        <v>251.87583673145849</v>
      </c>
      <c r="U668" s="429">
        <f>StockValueR!U595</f>
        <v>243.1890177847508</v>
      </c>
      <c r="V668" s="429">
        <f>StockValueR!V595</f>
        <v>234.80179416402643</v>
      </c>
      <c r="W668" s="429">
        <f>StockValueR!W595</f>
        <v>226.7038332768943</v>
      </c>
      <c r="X668" s="429">
        <f>StockValueR!X595</f>
        <v>218.88515888654132</v>
      </c>
      <c r="Y668" s="429">
        <f>StockValueR!Y595</f>
        <v>211.33613882156399</v>
      </c>
      <c r="Z668" s="429">
        <f>StockValueR!Z595</f>
        <v>203.79186520698789</v>
      </c>
      <c r="AA668" s="429">
        <f>StockValueR!AA595</f>
        <v>196.25250961183073</v>
      </c>
      <c r="AB668" s="429">
        <f>StockValueR!AB595</f>
        <v>188.71825668399541</v>
      </c>
      <c r="AC668" s="429">
        <f>StockValueR!AC595</f>
        <v>181.18930572063309</v>
      </c>
      <c r="AD668" s="429">
        <f>StockValueR!AD595</f>
        <v>173.66587250258149</v>
      </c>
      <c r="AE668" s="429">
        <f>StockValueR!AE595</f>
        <v>166.14819145126148</v>
      </c>
      <c r="AF668" s="429">
        <f>StockValueR!AF595</f>
        <v>158.6365181827297</v>
      </c>
      <c r="AG668" s="429">
        <f>StockValueR!AG595</f>
        <v>151.13113255551752</v>
      </c>
      <c r="AH668" s="429">
        <f>StockValueR!AH595</f>
        <v>143.63234233876636</v>
      </c>
      <c r="AI668" s="429">
        <f>StockValueR!AI595</f>
        <v>136.14048766849052</v>
      </c>
      <c r="AJ668" s="429">
        <f>StockValueR!AJ595</f>
        <v>128.65594651788746</v>
      </c>
      <c r="AK668" s="429">
        <f>StockValueR!AK595</f>
        <v>121.17914149077495</v>
      </c>
      <c r="AL668" s="429">
        <f>StockValueR!AL595</f>
        <v>113.71054836871201</v>
      </c>
      <c r="AM668" s="429">
        <f>StockValueR!AM595</f>
        <v>291.96126456575541</v>
      </c>
      <c r="AN668" s="429">
        <f>StockValueR!AN595</f>
        <v>291.96126456575541</v>
      </c>
      <c r="AO668" s="429">
        <f>StockValueR!AO595</f>
        <v>291.96126456575541</v>
      </c>
      <c r="AP668" s="429">
        <f>StockValueR!AP595</f>
        <v>291.96126456575541</v>
      </c>
      <c r="AQ668" s="429">
        <f>StockValueR!AQ595</f>
        <v>291.96126456575541</v>
      </c>
      <c r="AR668" s="429">
        <f>StockValueR!AR595</f>
        <v>291.96126456575541</v>
      </c>
      <c r="AS668" s="429">
        <f>StockValueR!AS595</f>
        <v>291.96126456575541</v>
      </c>
      <c r="AT668" s="429">
        <f>StockValueR!AT595</f>
        <v>291.96126456575541</v>
      </c>
      <c r="AU668" s="429">
        <f>StockValueR!AU595</f>
        <v>291.96126456575541</v>
      </c>
      <c r="AV668" s="429">
        <f>StockValueR!AV595</f>
        <v>291.96126456575541</v>
      </c>
      <c r="AW668" s="429">
        <f>StockValueR!AW595</f>
        <v>291.96126456575541</v>
      </c>
      <c r="AX668" s="429">
        <f>StockValueR!AX595</f>
        <v>291.96126456575541</v>
      </c>
      <c r="AY668" s="429">
        <f>StockValueR!AY595</f>
        <v>291.96126456575541</v>
      </c>
      <c r="AZ668" s="429">
        <f>StockValueR!AZ595</f>
        <v>291.96126456575541</v>
      </c>
    </row>
    <row r="669" spans="1:52" x14ac:dyDescent="0.25">
      <c r="A669" s="422"/>
      <c r="B669" s="281"/>
      <c r="C669" s="281"/>
      <c r="D669" s="281"/>
      <c r="E669" s="180" t="str">
        <f>StockValueR!E596</f>
        <v>43 MPH</v>
      </c>
      <c r="F669" s="427"/>
      <c r="G669" s="328"/>
      <c r="I669" s="429">
        <f>StockValueR!I596</f>
        <v>0</v>
      </c>
      <c r="J669" s="429">
        <f>StockValueR!J596</f>
        <v>0</v>
      </c>
      <c r="K669" s="429">
        <f>StockValueR!K596</f>
        <v>335.42650364576394</v>
      </c>
      <c r="L669" s="429">
        <f>StockValueR!L596</f>
        <v>323.85814780460987</v>
      </c>
      <c r="M669" s="429">
        <f>StockValueR!M596</f>
        <v>312.68876716491718</v>
      </c>
      <c r="N669" s="429">
        <f>StockValueR!N596</f>
        <v>301.90460167179424</v>
      </c>
      <c r="O669" s="429">
        <f>StockValueR!O596</f>
        <v>291.49236583395606</v>
      </c>
      <c r="P669" s="429">
        <f>StockValueR!P596</f>
        <v>281.43923235673907</v>
      </c>
      <c r="Q669" s="429">
        <f>StockValueR!Q596</f>
        <v>271.73281633958862</v>
      </c>
      <c r="R669" s="429">
        <f>StockValueR!R596</f>
        <v>262.36116001855117</v>
      </c>
      <c r="S669" s="429">
        <f>StockValueR!S596</f>
        <v>253.31271803497484</v>
      </c>
      <c r="T669" s="429">
        <f>StockValueR!T596</f>
        <v>244.5763432122707</v>
      </c>
      <c r="U669" s="429">
        <f>StockValueR!U596</f>
        <v>236.14127282321229</v>
      </c>
      <c r="V669" s="429">
        <f>StockValueR!V596</f>
        <v>227.99711533085468</v>
      </c>
      <c r="W669" s="429">
        <f>StockValueR!W596</f>
        <v>220.13383758673987</v>
      </c>
      <c r="X669" s="429">
        <f>StockValueR!X596</f>
        <v>212.54175247061676</v>
      </c>
      <c r="Y669" s="429">
        <f>StockValueR!Y596</f>
        <v>205.21150695644826</v>
      </c>
      <c r="Z669" s="429">
        <f>StockValueR!Z596</f>
        <v>197.88587033806522</v>
      </c>
      <c r="AA669" s="429">
        <f>StockValueR!AA596</f>
        <v>190.56500921232544</v>
      </c>
      <c r="AB669" s="429">
        <f>StockValueR!AB596</f>
        <v>183.24910287593903</v>
      </c>
      <c r="AC669" s="429">
        <f>StockValueR!AC596</f>
        <v>175.93834485032144</v>
      </c>
      <c r="AD669" s="429">
        <f>StockValueR!AD596</f>
        <v>168.63294466286879</v>
      </c>
      <c r="AE669" s="429">
        <f>StockValueR!AE596</f>
        <v>161.33312994134658</v>
      </c>
      <c r="AF669" s="429">
        <f>StockValueR!AF596</f>
        <v>154.03914889392439</v>
      </c>
      <c r="AG669" s="429">
        <f>StockValueR!AG596</f>
        <v>146.7512732686869</v>
      </c>
      <c r="AH669" s="429">
        <f>StockValueR!AH596</f>
        <v>139.46980191546484</v>
      </c>
      <c r="AI669" s="429">
        <f>StockValueR!AI596</f>
        <v>132.19506511295288</v>
      </c>
      <c r="AJ669" s="429">
        <f>StockValueR!AJ596</f>
        <v>124.92742988048745</v>
      </c>
      <c r="AK669" s="429">
        <f>StockValueR!AK596</f>
        <v>117.66730657460661</v>
      </c>
      <c r="AL669" s="429">
        <f>StockValueR!AL596</f>
        <v>110.41515718847089</v>
      </c>
      <c r="AM669" s="429">
        <f>StockValueR!AM596</f>
        <v>283.50007437694114</v>
      </c>
      <c r="AN669" s="429">
        <f>StockValueR!AN596</f>
        <v>283.50007437694114</v>
      </c>
      <c r="AO669" s="429">
        <f>StockValueR!AO596</f>
        <v>283.50007437694114</v>
      </c>
      <c r="AP669" s="429">
        <f>StockValueR!AP596</f>
        <v>283.50007437694114</v>
      </c>
      <c r="AQ669" s="429">
        <f>StockValueR!AQ596</f>
        <v>283.50007437694114</v>
      </c>
      <c r="AR669" s="429">
        <f>StockValueR!AR596</f>
        <v>283.50007437694114</v>
      </c>
      <c r="AS669" s="429">
        <f>StockValueR!AS596</f>
        <v>283.50007437694114</v>
      </c>
      <c r="AT669" s="429">
        <f>StockValueR!AT596</f>
        <v>283.50007437694114</v>
      </c>
      <c r="AU669" s="429">
        <f>StockValueR!AU596</f>
        <v>283.50007437694114</v>
      </c>
      <c r="AV669" s="429">
        <f>StockValueR!AV596</f>
        <v>283.50007437694114</v>
      </c>
      <c r="AW669" s="429">
        <f>StockValueR!AW596</f>
        <v>283.50007437694114</v>
      </c>
      <c r="AX669" s="429">
        <f>StockValueR!AX596</f>
        <v>283.50007437694114</v>
      </c>
      <c r="AY669" s="429">
        <f>StockValueR!AY596</f>
        <v>283.50007437694114</v>
      </c>
      <c r="AZ669" s="429">
        <f>StockValueR!AZ596</f>
        <v>283.50007437694114</v>
      </c>
    </row>
    <row r="670" spans="1:52" x14ac:dyDescent="0.25">
      <c r="A670" s="422"/>
      <c r="B670" s="281"/>
      <c r="C670" s="281"/>
      <c r="D670" s="281"/>
      <c r="E670" s="180" t="str">
        <f>StockValueR!E597</f>
        <v>44 MPH</v>
      </c>
      <c r="F670" s="427"/>
      <c r="G670" s="328"/>
      <c r="I670" s="429">
        <f>StockValueR!I597</f>
        <v>0</v>
      </c>
      <c r="J670" s="429">
        <f>StockValueR!J597</f>
        <v>0</v>
      </c>
      <c r="K670" s="429">
        <f>StockValueR!K597</f>
        <v>325.70566808924917</v>
      </c>
      <c r="L670" s="429">
        <f>StockValueR!L597</f>
        <v>314.47256925244278</v>
      </c>
      <c r="M670" s="429">
        <f>StockValueR!M597</f>
        <v>303.62688310703265</v>
      </c>
      <c r="N670" s="429">
        <f>StockValueR!N597</f>
        <v>293.15524837171648</v>
      </c>
      <c r="O670" s="429">
        <f>StockValueR!O597</f>
        <v>283.04476457569717</v>
      </c>
      <c r="P670" s="429">
        <f>StockValueR!P597</f>
        <v>273.28297616602117</v>
      </c>
      <c r="Q670" s="429">
        <f>StockValueR!Q597</f>
        <v>263.85785716303121</v>
      </c>
      <c r="R670" s="429">
        <f>StockValueR!R597</f>
        <v>254.75779634502888</v>
      </c>
      <c r="S670" s="429">
        <f>StockValueR!S597</f>
        <v>245.97158294389604</v>
      </c>
      <c r="T670" s="429">
        <f>StockValueR!T597</f>
        <v>237.48839283405309</v>
      </c>
      <c r="U670" s="429">
        <f>StockValueR!U597</f>
        <v>229.29777519773916</v>
      </c>
      <c r="V670" s="429">
        <f>StockValueR!V597</f>
        <v>221.38963965018641</v>
      </c>
      <c r="W670" s="429">
        <f>StockValueR!W597</f>
        <v>213.75424380882805</v>
      </c>
      <c r="X670" s="429">
        <f>StockValueR!X597</f>
        <v>206.38218129122578</v>
      </c>
      <c r="Y670" s="429">
        <f>StockValueR!Y597</f>
        <v>199.26437012693012</v>
      </c>
      <c r="Z670" s="429">
        <f>StockValueR!Z597</f>
        <v>192.15103429020888</v>
      </c>
      <c r="AA670" s="429">
        <f>StockValueR!AA597</f>
        <v>185.04233554985578</v>
      </c>
      <c r="AB670" s="429">
        <f>StockValueR!AB597</f>
        <v>177.93844800646846</v>
      </c>
      <c r="AC670" s="429">
        <f>StockValueR!AC597</f>
        <v>170.83955957311051</v>
      </c>
      <c r="AD670" s="429">
        <f>StockValueR!AD597</f>
        <v>163.74587370496445</v>
      </c>
      <c r="AE670" s="429">
        <f>StockValueR!AE597</f>
        <v>156.65761143302413</v>
      </c>
      <c r="AF670" s="429">
        <f>StockValueR!AF597</f>
        <v>149.57501377225645</v>
      </c>
      <c r="AG670" s="429">
        <f>StockValueR!AG597</f>
        <v>142.49834459534446</v>
      </c>
      <c r="AH670" s="429">
        <f>StockValueR!AH597</f>
        <v>135.42789409129446</v>
      </c>
      <c r="AI670" s="429">
        <f>StockValueR!AI597</f>
        <v>128.36398296715177</v>
      </c>
      <c r="AJ670" s="429">
        <f>StockValueR!AJ597</f>
        <v>121.3069676058404</v>
      </c>
      <c r="AK670" s="429">
        <f>StockValueR!AK597</f>
        <v>114.25724647155128</v>
      </c>
      <c r="AL670" s="429">
        <f>StockValueR!AL597</f>
        <v>107.21526816864146</v>
      </c>
      <c r="AM670" s="429">
        <f>StockValueR!AM597</f>
        <v>275.28409390633306</v>
      </c>
      <c r="AN670" s="429">
        <f>StockValueR!AN597</f>
        <v>275.28409390633306</v>
      </c>
      <c r="AO670" s="429">
        <f>StockValueR!AO597</f>
        <v>275.28409390633306</v>
      </c>
      <c r="AP670" s="429">
        <f>StockValueR!AP597</f>
        <v>275.28409390633306</v>
      </c>
      <c r="AQ670" s="429">
        <f>StockValueR!AQ597</f>
        <v>275.28409390633306</v>
      </c>
      <c r="AR670" s="429">
        <f>StockValueR!AR597</f>
        <v>275.28409390633306</v>
      </c>
      <c r="AS670" s="429">
        <f>StockValueR!AS597</f>
        <v>275.28409390633306</v>
      </c>
      <c r="AT670" s="429">
        <f>StockValueR!AT597</f>
        <v>275.28409390633306</v>
      </c>
      <c r="AU670" s="429">
        <f>StockValueR!AU597</f>
        <v>275.28409390633306</v>
      </c>
      <c r="AV670" s="429">
        <f>StockValueR!AV597</f>
        <v>275.28409390633306</v>
      </c>
      <c r="AW670" s="429">
        <f>StockValueR!AW597</f>
        <v>275.28409390633306</v>
      </c>
      <c r="AX670" s="429">
        <f>StockValueR!AX597</f>
        <v>275.28409390633306</v>
      </c>
      <c r="AY670" s="429">
        <f>StockValueR!AY597</f>
        <v>275.28409390633306</v>
      </c>
      <c r="AZ670" s="429">
        <f>StockValueR!AZ597</f>
        <v>275.28409390633306</v>
      </c>
    </row>
    <row r="671" spans="1:52" x14ac:dyDescent="0.25">
      <c r="A671" s="422"/>
      <c r="B671" s="281"/>
      <c r="C671" s="281"/>
      <c r="D671" s="281"/>
      <c r="E671" s="180" t="str">
        <f>StockValueR!E598</f>
        <v>45 MPH</v>
      </c>
      <c r="F671" s="427"/>
      <c r="G671" s="328"/>
      <c r="I671" s="429">
        <f>StockValueR!I598</f>
        <v>0</v>
      </c>
      <c r="J671" s="429">
        <f>StockValueR!J598</f>
        <v>0</v>
      </c>
      <c r="K671" s="429">
        <f>StockValueR!K598</f>
        <v>354.14412040570397</v>
      </c>
      <c r="L671" s="429">
        <f>StockValueR!L598</f>
        <v>341.93022210197216</v>
      </c>
      <c r="M671" s="429">
        <f>StockValueR!M598</f>
        <v>330.13756278874791</v>
      </c>
      <c r="N671" s="429">
        <f>StockValueR!N598</f>
        <v>318.75161456652603</v>
      </c>
      <c r="O671" s="429">
        <f>StockValueR!O598</f>
        <v>307.75835058121447</v>
      </c>
      <c r="P671" s="429">
        <f>StockValueR!P598</f>
        <v>297.14422774383115</v>
      </c>
      <c r="Q671" s="429">
        <f>StockValueR!Q598</f>
        <v>286.89617004617293</v>
      </c>
      <c r="R671" s="429">
        <f>StockValueR!R598</f>
        <v>277.00155245190138</v>
      </c>
      <c r="S671" s="429">
        <f>StockValueR!S598</f>
        <v>267.44818534320132</v>
      </c>
      <c r="T671" s="429">
        <f>StockValueR!T598</f>
        <v>258.2242995038506</v>
      </c>
      <c r="U671" s="429">
        <f>StockValueR!U598</f>
        <v>249.3185316202011</v>
      </c>
      <c r="V671" s="429">
        <f>StockValueR!V598</f>
        <v>240.71991028220913</v>
      </c>
      <c r="W671" s="429">
        <f>StockValueR!W598</f>
        <v>232.41784246726934</v>
      </c>
      <c r="X671" s="429">
        <f>StockValueR!X598</f>
        <v>224.40210049020087</v>
      </c>
      <c r="Y671" s="429">
        <f>StockValueR!Y598</f>
        <v>216.66280940330873</v>
      </c>
      <c r="Z671" s="429">
        <f>StockValueR!Z598</f>
        <v>208.92838439982452</v>
      </c>
      <c r="AA671" s="429">
        <f>StockValueR!AA598</f>
        <v>201.19900137311697</v>
      </c>
      <c r="AB671" s="429">
        <f>StockValueR!AB598</f>
        <v>193.47484962508977</v>
      </c>
      <c r="AC671" s="429">
        <f>StockValueR!AC598</f>
        <v>185.75613347612514</v>
      </c>
      <c r="AD671" s="429">
        <f>StockValueR!AD598</f>
        <v>178.04307414575894</v>
      </c>
      <c r="AE671" s="429">
        <f>StockValueR!AE598</f>
        <v>170.33591196394087</v>
      </c>
      <c r="AF671" s="429">
        <f>StockValueR!AF598</f>
        <v>162.63490898946156</v>
      </c>
      <c r="AG671" s="429">
        <f>StockValueR!AG598</f>
        <v>154.94035213461152</v>
      </c>
      <c r="AH671" s="429">
        <f>StockValueR!AH598</f>
        <v>147.25255692577065</v>
      </c>
      <c r="AI671" s="429">
        <f>StockValueR!AI598</f>
        <v>139.57187207199001</v>
      </c>
      <c r="AJ671" s="429">
        <f>StockValueR!AJ598</f>
        <v>131.89868507318002</v>
      </c>
      <c r="AK671" s="429">
        <f>StockValueR!AK598</f>
        <v>124.23342918477404</v>
      </c>
      <c r="AL671" s="429">
        <f>StockValueR!AL598</f>
        <v>116.57659218027743</v>
      </c>
      <c r="AM671" s="429">
        <f>StockValueR!AM598</f>
        <v>298.560746998073</v>
      </c>
      <c r="AN671" s="429">
        <f>StockValueR!AN598</f>
        <v>298.560746998073</v>
      </c>
      <c r="AO671" s="429">
        <f>StockValueR!AO598</f>
        <v>298.560746998073</v>
      </c>
      <c r="AP671" s="429">
        <f>StockValueR!AP598</f>
        <v>298.560746998073</v>
      </c>
      <c r="AQ671" s="429">
        <f>StockValueR!AQ598</f>
        <v>298.560746998073</v>
      </c>
      <c r="AR671" s="429">
        <f>StockValueR!AR598</f>
        <v>298.560746998073</v>
      </c>
      <c r="AS671" s="429">
        <f>StockValueR!AS598</f>
        <v>298.560746998073</v>
      </c>
      <c r="AT671" s="429">
        <f>StockValueR!AT598</f>
        <v>298.560746998073</v>
      </c>
      <c r="AU671" s="429">
        <f>StockValueR!AU598</f>
        <v>298.560746998073</v>
      </c>
      <c r="AV671" s="429">
        <f>StockValueR!AV598</f>
        <v>298.560746998073</v>
      </c>
      <c r="AW671" s="429">
        <f>StockValueR!AW598</f>
        <v>298.560746998073</v>
      </c>
      <c r="AX671" s="429">
        <f>StockValueR!AX598</f>
        <v>298.560746998073</v>
      </c>
      <c r="AY671" s="429">
        <f>StockValueR!AY598</f>
        <v>298.560746998073</v>
      </c>
      <c r="AZ671" s="429">
        <f>StockValueR!AZ598</f>
        <v>298.560746998073</v>
      </c>
    </row>
    <row r="672" spans="1:52" x14ac:dyDescent="0.25">
      <c r="A672" s="422"/>
      <c r="B672" s="281"/>
      <c r="C672" s="281"/>
      <c r="D672" s="281"/>
      <c r="E672" s="180" t="str">
        <f>StockValueR!E599</f>
        <v>46 MPH</v>
      </c>
      <c r="F672" s="427"/>
      <c r="G672" s="328"/>
      <c r="I672" s="429">
        <f>StockValueR!I599</f>
        <v>0</v>
      </c>
      <c r="J672" s="429">
        <f>StockValueR!J599</f>
        <v>0</v>
      </c>
      <c r="K672" s="429">
        <f>StockValueR!K599</f>
        <v>343.88083852322626</v>
      </c>
      <c r="L672" s="429">
        <f>StockValueR!L599</f>
        <v>332.02090538212798</v>
      </c>
      <c r="M672" s="429">
        <f>StockValueR!M599</f>
        <v>320.57000350521804</v>
      </c>
      <c r="N672" s="429">
        <f>StockValueR!N599</f>
        <v>309.51402601911934</v>
      </c>
      <c r="O672" s="429">
        <f>StockValueR!O599</f>
        <v>298.83935257530959</v>
      </c>
      <c r="P672" s="429">
        <f>StockValueR!P599</f>
        <v>288.53283257061065</v>
      </c>
      <c r="Q672" s="429">
        <f>StockValueR!Q599</f>
        <v>278.58176894637785</v>
      </c>
      <c r="R672" s="429">
        <f>StockValueR!R599</f>
        <v>268.97390254643079</v>
      </c>
      <c r="S672" s="429">
        <f>StockValueR!S599</f>
        <v>259.69739701445565</v>
      </c>
      <c r="T672" s="429">
        <f>StockValueR!T599</f>
        <v>250.74082421227357</v>
      </c>
      <c r="U672" s="429">
        <f>StockValueR!U599</f>
        <v>242.09315014101065</v>
      </c>
      <c r="V672" s="429">
        <f>StockValueR!V599</f>
        <v>233.74372134782615</v>
      </c>
      <c r="W672" s="429">
        <f>StockValueR!W599</f>
        <v>225.6822518014516</v>
      </c>
      <c r="X672" s="429">
        <f>StockValueR!X599</f>
        <v>217.89881022037338</v>
      </c>
      <c r="Y672" s="429">
        <f>StockValueR!Y599</f>
        <v>210.38380783804686</v>
      </c>
      <c r="Z672" s="429">
        <f>StockValueR!Z599</f>
        <v>202.87353051748536</v>
      </c>
      <c r="AA672" s="429">
        <f>StockValueR!AA599</f>
        <v>195.36814905457581</v>
      </c>
      <c r="AB672" s="429">
        <f>StockValueR!AB599</f>
        <v>187.86784726515364</v>
      </c>
      <c r="AC672" s="429">
        <f>StockValueR!AC599</f>
        <v>180.37282354828955</v>
      </c>
      <c r="AD672" s="429">
        <f>StockValueR!AD599</f>
        <v>172.8832927124615</v>
      </c>
      <c r="AE672" s="429">
        <f>StockValueR!AE599</f>
        <v>165.3994881227315</v>
      </c>
      <c r="AF672" s="429">
        <f>StockValueR!AF599</f>
        <v>157.92166424328937</v>
      </c>
      <c r="AG672" s="429">
        <f>StockValueR!AG599</f>
        <v>150.4500996715573</v>
      </c>
      <c r="AH672" s="429">
        <f>StockValueR!AH599</f>
        <v>142.98510078979567</v>
      </c>
      <c r="AI672" s="429">
        <f>StockValueR!AI599</f>
        <v>135.52700620128479</v>
      </c>
      <c r="AJ672" s="429">
        <f>StockValueR!AJ599</f>
        <v>128.07619217598494</v>
      </c>
      <c r="AK672" s="429">
        <f>StockValueR!AK599</f>
        <v>120.63307941336036</v>
      </c>
      <c r="AL672" s="429">
        <f>StockValueR!AL599</f>
        <v>113.19814155098508</v>
      </c>
      <c r="AM672" s="429">
        <f>StockValueR!AM599</f>
        <v>289.90830035580206</v>
      </c>
      <c r="AN672" s="429">
        <f>StockValueR!AN599</f>
        <v>289.90830035580206</v>
      </c>
      <c r="AO672" s="429">
        <f>StockValueR!AO599</f>
        <v>289.90830035580206</v>
      </c>
      <c r="AP672" s="429">
        <f>StockValueR!AP599</f>
        <v>289.90830035580206</v>
      </c>
      <c r="AQ672" s="429">
        <f>StockValueR!AQ599</f>
        <v>289.90830035580206</v>
      </c>
      <c r="AR672" s="429">
        <f>StockValueR!AR599</f>
        <v>289.90830035580206</v>
      </c>
      <c r="AS672" s="429">
        <f>StockValueR!AS599</f>
        <v>289.90830035580206</v>
      </c>
      <c r="AT672" s="429">
        <f>StockValueR!AT599</f>
        <v>289.90830035580206</v>
      </c>
      <c r="AU672" s="429">
        <f>StockValueR!AU599</f>
        <v>289.90830035580206</v>
      </c>
      <c r="AV672" s="429">
        <f>StockValueR!AV599</f>
        <v>289.90830035580206</v>
      </c>
      <c r="AW672" s="429">
        <f>StockValueR!AW599</f>
        <v>289.90830035580206</v>
      </c>
      <c r="AX672" s="429">
        <f>StockValueR!AX599</f>
        <v>289.90830035580206</v>
      </c>
      <c r="AY672" s="429">
        <f>StockValueR!AY599</f>
        <v>289.90830035580206</v>
      </c>
      <c r="AZ672" s="429">
        <f>StockValueR!AZ599</f>
        <v>289.90830035580206</v>
      </c>
    </row>
    <row r="673" spans="1:52" x14ac:dyDescent="0.25">
      <c r="A673" s="422"/>
      <c r="B673" s="281"/>
      <c r="C673" s="281"/>
      <c r="D673" s="281"/>
      <c r="E673" s="180" t="str">
        <f>StockValueR!E600</f>
        <v>47 MPH</v>
      </c>
      <c r="F673" s="427"/>
      <c r="G673" s="328"/>
      <c r="I673" s="429">
        <f>StockValueR!I600</f>
        <v>0</v>
      </c>
      <c r="J673" s="429">
        <f>StockValueR!J600</f>
        <v>0</v>
      </c>
      <c r="K673" s="429">
        <f>StockValueR!K600</f>
        <v>333.91499191901471</v>
      </c>
      <c r="L673" s="429">
        <f>StockValueR!L600</f>
        <v>322.39876584495732</v>
      </c>
      <c r="M673" s="429">
        <f>StockValueR!M600</f>
        <v>311.27971709506437</v>
      </c>
      <c r="N673" s="429">
        <f>StockValueR!N600</f>
        <v>300.54414762052937</v>
      </c>
      <c r="O673" s="429">
        <f>StockValueR!O600</f>
        <v>290.17883179765573</v>
      </c>
      <c r="P673" s="429">
        <f>StockValueR!P600</f>
        <v>280.17100013462527</v>
      </c>
      <c r="Q673" s="429">
        <f>StockValueR!Q600</f>
        <v>270.50832354019542</v>
      </c>
      <c r="R673" s="429">
        <f>StockValueR!R600</f>
        <v>261.17889813494531</v>
      </c>
      <c r="S673" s="429">
        <f>StockValueR!S600</f>
        <v>252.1712305863594</v>
      </c>
      <c r="T673" s="429">
        <f>StockValueR!T600</f>
        <v>243.47422394968197</v>
      </c>
      <c r="U673" s="429">
        <f>StockValueR!U600</f>
        <v>235.07716399709901</v>
      </c>
      <c r="V673" s="429">
        <f>StockValueR!V600</f>
        <v>226.96970601840653</v>
      </c>
      <c r="W673" s="429">
        <f>StockValueR!W600</f>
        <v>219.14186207690344</v>
      </c>
      <c r="X673" s="429">
        <f>StockValueR!X600</f>
        <v>211.58398870481</v>
      </c>
      <c r="Y673" s="429">
        <f>StockValueR!Y600</f>
        <v>204.28677502305246</v>
      </c>
      <c r="Z673" s="429">
        <f>StockValueR!Z600</f>
        <v>196.99414946829808</v>
      </c>
      <c r="AA673" s="429">
        <f>StockValueR!AA600</f>
        <v>189.70627788667954</v>
      </c>
      <c r="AB673" s="429">
        <f>StockValueR!AB600</f>
        <v>182.42333876695329</v>
      </c>
      <c r="AC673" s="429">
        <f>StockValueR!AC600</f>
        <v>175.14552475848109</v>
      </c>
      <c r="AD673" s="429">
        <f>StockValueR!AD600</f>
        <v>167.87304444447889</v>
      </c>
      <c r="AE673" s="429">
        <f>StockValueR!AE600</f>
        <v>160.60612442696709</v>
      </c>
      <c r="AF673" s="429">
        <f>StockValueR!AF600</f>
        <v>153.34501179563017</v>
      </c>
      <c r="AG673" s="429">
        <f>StockValueR!AG600</f>
        <v>146.08997707399124</v>
      </c>
      <c r="AH673" s="429">
        <f>StockValueR!AH600</f>
        <v>138.84131776519254</v>
      </c>
      <c r="AI673" s="429">
        <f>StockValueR!AI600</f>
        <v>131.59936265961414</v>
      </c>
      <c r="AJ673" s="429">
        <f>StockValueR!AJ600</f>
        <v>124.36447712271605</v>
      </c>
      <c r="AK673" s="429">
        <f>StockValueR!AK600</f>
        <v>117.13706966187192</v>
      </c>
      <c r="AL673" s="429">
        <f>StockValueR!AL600</f>
        <v>109.91760018839111</v>
      </c>
      <c r="AM673" s="429">
        <f>StockValueR!AM600</f>
        <v>281.50660614381565</v>
      </c>
      <c r="AN673" s="429">
        <f>StockValueR!AN600</f>
        <v>281.50660614381565</v>
      </c>
      <c r="AO673" s="429">
        <f>StockValueR!AO600</f>
        <v>281.50660614381565</v>
      </c>
      <c r="AP673" s="429">
        <f>StockValueR!AP600</f>
        <v>281.50660614381565</v>
      </c>
      <c r="AQ673" s="429">
        <f>StockValueR!AQ600</f>
        <v>281.50660614381565</v>
      </c>
      <c r="AR673" s="429">
        <f>StockValueR!AR600</f>
        <v>281.50660614381565</v>
      </c>
      <c r="AS673" s="429">
        <f>StockValueR!AS600</f>
        <v>281.50660614381565</v>
      </c>
      <c r="AT673" s="429">
        <f>StockValueR!AT600</f>
        <v>281.50660614381565</v>
      </c>
      <c r="AU673" s="429">
        <f>StockValueR!AU600</f>
        <v>281.50660614381565</v>
      </c>
      <c r="AV673" s="429">
        <f>StockValueR!AV600</f>
        <v>281.50660614381565</v>
      </c>
      <c r="AW673" s="429">
        <f>StockValueR!AW600</f>
        <v>281.50660614381565</v>
      </c>
      <c r="AX673" s="429">
        <f>StockValueR!AX600</f>
        <v>281.50660614381565</v>
      </c>
      <c r="AY673" s="429">
        <f>StockValueR!AY600</f>
        <v>281.50660614381565</v>
      </c>
      <c r="AZ673" s="429">
        <f>StockValueR!AZ600</f>
        <v>281.50660614381565</v>
      </c>
    </row>
    <row r="674" spans="1:52" x14ac:dyDescent="0.25">
      <c r="A674" s="422"/>
      <c r="B674" s="281"/>
      <c r="C674" s="281"/>
      <c r="D674" s="281"/>
      <c r="E674" s="180" t="str">
        <f>StockValueR!E601</f>
        <v>48 MPH</v>
      </c>
      <c r="F674" s="427"/>
      <c r="G674" s="328"/>
      <c r="I674" s="429">
        <f>StockValueR!I601</f>
        <v>0</v>
      </c>
      <c r="J674" s="429">
        <f>StockValueR!J601</f>
        <v>0</v>
      </c>
      <c r="K674" s="429">
        <f>StockValueR!K601</f>
        <v>324.23796076309969</v>
      </c>
      <c r="L674" s="429">
        <f>StockValueR!L601</f>
        <v>313.05548094546748</v>
      </c>
      <c r="M674" s="429">
        <f>StockValueR!M601</f>
        <v>302.25866804535917</v>
      </c>
      <c r="N674" s="429">
        <f>StockValueR!N601</f>
        <v>291.8342209905889</v>
      </c>
      <c r="O674" s="429">
        <f>StockValueR!O601</f>
        <v>281.76929744295387</v>
      </c>
      <c r="P674" s="429">
        <f>StockValueR!P601</f>
        <v>272.05149797718934</v>
      </c>
      <c r="Q674" s="429">
        <f>StockValueR!Q601</f>
        <v>262.66885080556693</v>
      </c>
      <c r="R674" s="429">
        <f>StockValueR!R601</f>
        <v>253.60979702931897</v>
      </c>
      <c r="S674" s="429">
        <f>StockValueR!S601</f>
        <v>244.86317639871911</v>
      </c>
      <c r="T674" s="429">
        <f>StockValueR!T601</f>
        <v>236.41821356427604</v>
      </c>
      <c r="U674" s="429">
        <f>StockValueR!U601</f>
        <v>228.26450480210306</v>
      </c>
      <c r="V674" s="429">
        <f>StockValueR!V601</f>
        <v>220.3920051971098</v>
      </c>
      <c r="W674" s="429">
        <f>StockValueR!W601</f>
        <v>212.79101626822603</v>
      </c>
      <c r="X674" s="429">
        <f>StockValueR!X601</f>
        <v>205.45217402041331</v>
      </c>
      <c r="Y674" s="429">
        <f>StockValueR!Y601</f>
        <v>198.3664374087445</v>
      </c>
      <c r="Z674" s="429">
        <f>StockValueR!Z601</f>
        <v>191.28515595775798</v>
      </c>
      <c r="AA674" s="429">
        <f>StockValueR!AA601</f>
        <v>184.20849070727877</v>
      </c>
      <c r="AB674" s="429">
        <f>StockValueR!AB601</f>
        <v>177.13661497336574</v>
      </c>
      <c r="AC674" s="429">
        <f>StockValueR!AC601</f>
        <v>170.06971582230139</v>
      </c>
      <c r="AD674" s="429">
        <f>StockValueR!AD601</f>
        <v>163.00799579245094</v>
      </c>
      <c r="AE674" s="429">
        <f>StockValueR!AE601</f>
        <v>155.95167491878965</v>
      </c>
      <c r="AF674" s="429">
        <f>StockValueR!AF601</f>
        <v>148.90099313021375</v>
      </c>
      <c r="AG674" s="429">
        <f>StockValueR!AG601</f>
        <v>141.8562131103331</v>
      </c>
      <c r="AH674" s="429">
        <f>StockValueR!AH601</f>
        <v>134.81762374049322</v>
      </c>
      <c r="AI674" s="429">
        <f>StockValueR!AI601</f>
        <v>127.78554428255694</v>
      </c>
      <c r="AJ674" s="429">
        <f>StockValueR!AJ601</f>
        <v>120.76032951350213</v>
      </c>
      <c r="AK674" s="429">
        <f>StockValueR!AK601</f>
        <v>113.74237610194501</v>
      </c>
      <c r="AL674" s="429">
        <f>StockValueR!AL601</f>
        <v>106.73213063072461</v>
      </c>
      <c r="AM674" s="429">
        <f>StockValueR!AM601</f>
        <v>273.34839742550122</v>
      </c>
      <c r="AN674" s="429">
        <f>StockValueR!AN601</f>
        <v>273.34839742550122</v>
      </c>
      <c r="AO674" s="429">
        <f>StockValueR!AO601</f>
        <v>273.34839742550122</v>
      </c>
      <c r="AP674" s="429">
        <f>StockValueR!AP601</f>
        <v>273.34839742550122</v>
      </c>
      <c r="AQ674" s="429">
        <f>StockValueR!AQ601</f>
        <v>273.34839742550122</v>
      </c>
      <c r="AR674" s="429">
        <f>StockValueR!AR601</f>
        <v>273.34839742550122</v>
      </c>
      <c r="AS674" s="429">
        <f>StockValueR!AS601</f>
        <v>273.34839742550122</v>
      </c>
      <c r="AT674" s="429">
        <f>StockValueR!AT601</f>
        <v>273.34839742550122</v>
      </c>
      <c r="AU674" s="429">
        <f>StockValueR!AU601</f>
        <v>273.34839742550122</v>
      </c>
      <c r="AV674" s="429">
        <f>StockValueR!AV601</f>
        <v>273.34839742550122</v>
      </c>
      <c r="AW674" s="429">
        <f>StockValueR!AW601</f>
        <v>273.34839742550122</v>
      </c>
      <c r="AX674" s="429">
        <f>StockValueR!AX601</f>
        <v>273.34839742550122</v>
      </c>
      <c r="AY674" s="429">
        <f>StockValueR!AY601</f>
        <v>273.34839742550122</v>
      </c>
      <c r="AZ674" s="429">
        <f>StockValueR!AZ601</f>
        <v>273.34839742550122</v>
      </c>
    </row>
    <row r="675" spans="1:52" x14ac:dyDescent="0.25">
      <c r="A675" s="422"/>
      <c r="B675" s="281"/>
      <c r="C675" s="281"/>
      <c r="D675" s="281"/>
      <c r="E675" s="180" t="str">
        <f>StockValueR!E602</f>
        <v>49 MPH</v>
      </c>
      <c r="F675" s="427"/>
      <c r="G675" s="328"/>
      <c r="I675" s="429">
        <f>StockValueR!I602</f>
        <v>0</v>
      </c>
      <c r="J675" s="429">
        <f>StockValueR!J602</f>
        <v>0</v>
      </c>
      <c r="K675" s="429">
        <f>StockValueR!K602</f>
        <v>314.84137503269363</v>
      </c>
      <c r="L675" s="429">
        <f>StockValueR!L602</f>
        <v>303.98296933037358</v>
      </c>
      <c r="M675" s="429">
        <f>StockValueR!M602</f>
        <v>293.49905371654307</v>
      </c>
      <c r="N675" s="429">
        <f>StockValueR!N602</f>
        <v>283.37671259104673</v>
      </c>
      <c r="O675" s="429">
        <f>StockValueR!O602</f>
        <v>273.6034757933615</v>
      </c>
      <c r="P675" s="429">
        <f>StockValueR!P602</f>
        <v>264.16730324005363</v>
      </c>
      <c r="Q675" s="429">
        <f>StockValueR!Q602</f>
        <v>255.05657009206621</v>
      </c>
      <c r="R675" s="429">
        <f>StockValueR!R602</f>
        <v>246.26005243356499</v>
      </c>
      <c r="S675" s="429">
        <f>StockValueR!S602</f>
        <v>237.7669134446993</v>
      </c>
      <c r="T675" s="429">
        <f>StockValueR!T602</f>
        <v>229.56669005124328</v>
      </c>
      <c r="U675" s="429">
        <f>StockValueR!U602</f>
        <v>221.64928003467122</v>
      </c>
      <c r="V675" s="429">
        <f>StockValueR!V602</f>
        <v>214.00492958678717</v>
      </c>
      <c r="W675" s="429">
        <f>StockValueR!W602</f>
        <v>206.62422129357611</v>
      </c>
      <c r="X675" s="429">
        <f>StockValueR!X602</f>
        <v>199.49806253347469</v>
      </c>
      <c r="Y675" s="429">
        <f>StockValueR!Y602</f>
        <v>192.61767427576765</v>
      </c>
      <c r="Z675" s="429">
        <f>StockValueR!Z602</f>
        <v>185.74161206585558</v>
      </c>
      <c r="AA675" s="429">
        <f>StockValueR!AA602</f>
        <v>178.87003227654512</v>
      </c>
      <c r="AB675" s="429">
        <f>StockValueR!AB602</f>
        <v>172.00310320110509</v>
      </c>
      <c r="AC675" s="429">
        <f>StockValueR!AC602</f>
        <v>165.14100648453922</v>
      </c>
      <c r="AD675" s="429">
        <f>StockValueR!AD602</f>
        <v>158.283938795545</v>
      </c>
      <c r="AE675" s="429">
        <f>StockValueR!AE602</f>
        <v>151.43211379236897</v>
      </c>
      <c r="AF675" s="429">
        <f>StockValueR!AF602</f>
        <v>144.58576445064239</v>
      </c>
      <c r="AG675" s="429">
        <f>StockValueR!AG602</f>
        <v>137.74514584126675</v>
      </c>
      <c r="AH675" s="429">
        <f>StockValueR!AH602</f>
        <v>130.91053847365501</v>
      </c>
      <c r="AI675" s="429">
        <f>StockValueR!AI602</f>
        <v>124.08225235729419</v>
      </c>
      <c r="AJ675" s="429">
        <f>StockValueR!AJ602</f>
        <v>117.26063198753974</v>
      </c>
      <c r="AK675" s="429">
        <f>StockValueR!AK602</f>
        <v>110.44606253734388</v>
      </c>
      <c r="AL675" s="429">
        <f>StockValueR!AL602</f>
        <v>103.63897764734131</v>
      </c>
      <c r="AM675" s="429">
        <f>StockValueR!AM602</f>
        <v>265.42661786387083</v>
      </c>
      <c r="AN675" s="429">
        <f>StockValueR!AN602</f>
        <v>265.42661786387083</v>
      </c>
      <c r="AO675" s="429">
        <f>StockValueR!AO602</f>
        <v>265.42661786387083</v>
      </c>
      <c r="AP675" s="429">
        <f>StockValueR!AP602</f>
        <v>265.42661786387083</v>
      </c>
      <c r="AQ675" s="429">
        <f>StockValueR!AQ602</f>
        <v>265.42661786387083</v>
      </c>
      <c r="AR675" s="429">
        <f>StockValueR!AR602</f>
        <v>265.42661786387083</v>
      </c>
      <c r="AS675" s="429">
        <f>StockValueR!AS602</f>
        <v>265.42661786387083</v>
      </c>
      <c r="AT675" s="429">
        <f>StockValueR!AT602</f>
        <v>265.42661786387083</v>
      </c>
      <c r="AU675" s="429">
        <f>StockValueR!AU602</f>
        <v>265.42661786387083</v>
      </c>
      <c r="AV675" s="429">
        <f>StockValueR!AV602</f>
        <v>265.42661786387083</v>
      </c>
      <c r="AW675" s="429">
        <f>StockValueR!AW602</f>
        <v>265.42661786387083</v>
      </c>
      <c r="AX675" s="429">
        <f>StockValueR!AX602</f>
        <v>265.42661786387083</v>
      </c>
      <c r="AY675" s="429">
        <f>StockValueR!AY602</f>
        <v>265.42661786387083</v>
      </c>
      <c r="AZ675" s="429">
        <f>StockValueR!AZ602</f>
        <v>265.42661786387083</v>
      </c>
    </row>
    <row r="676" spans="1:52" x14ac:dyDescent="0.25">
      <c r="A676" s="422"/>
      <c r="B676" s="281"/>
      <c r="C676" s="281"/>
      <c r="D676" s="281"/>
      <c r="E676" s="180" t="str">
        <f>StockValueR!E603</f>
        <v>50 MPH</v>
      </c>
      <c r="F676" s="427"/>
      <c r="G676" s="328"/>
      <c r="I676" s="429">
        <f>StockValueR!I603</f>
        <v>0</v>
      </c>
      <c r="J676" s="429">
        <f>StockValueR!J603</f>
        <v>0</v>
      </c>
      <c r="K676" s="429">
        <f>StockValueR!K603</f>
        <v>354.25079000361399</v>
      </c>
      <c r="L676" s="429">
        <f>StockValueR!L603</f>
        <v>342.03321282581396</v>
      </c>
      <c r="M676" s="429">
        <f>StockValueR!M603</f>
        <v>330.23700151735744</v>
      </c>
      <c r="N676" s="429">
        <f>StockValueR!N603</f>
        <v>318.8476238028789</v>
      </c>
      <c r="O676" s="429">
        <f>StockValueR!O603</f>
        <v>307.85104860334275</v>
      </c>
      <c r="P676" s="429">
        <f>StockValueR!P603</f>
        <v>297.23372875053553</v>
      </c>
      <c r="Q676" s="429">
        <f>StockValueR!Q603</f>
        <v>286.98258429770902</v>
      </c>
      <c r="R676" s="429">
        <f>StockValueR!R603</f>
        <v>277.08498640581439</v>
      </c>
      <c r="S676" s="429">
        <f>StockValueR!S603</f>
        <v>267.52874178547586</v>
      </c>
      <c r="T676" s="429">
        <f>StockValueR!T603</f>
        <v>258.30207767553713</v>
      </c>
      <c r="U676" s="429">
        <f>StockValueR!U603</f>
        <v>249.39362733967539</v>
      </c>
      <c r="V676" s="429">
        <f>StockValueR!V603</f>
        <v>240.79241606321528</v>
      </c>
      <c r="W676" s="429">
        <f>StockValueR!W603</f>
        <v>232.48784763289149</v>
      </c>
      <c r="X676" s="429">
        <f>StockValueR!X603</f>
        <v>224.46969128290425</v>
      </c>
      <c r="Y676" s="429">
        <f>StockValueR!Y603</f>
        <v>216.72806909118563</v>
      </c>
      <c r="Z676" s="429">
        <f>StockValueR!Z603</f>
        <v>208.99131444855834</v>
      </c>
      <c r="AA676" s="429">
        <f>StockValueR!AA603</f>
        <v>201.2596033013709</v>
      </c>
      <c r="AB676" s="429">
        <f>StockValueR!AB603</f>
        <v>193.53312500854548</v>
      </c>
      <c r="AC676" s="429">
        <f>StockValueR!AC603</f>
        <v>185.81208395200636</v>
      </c>
      <c r="AD676" s="429">
        <f>StockValueR!AD603</f>
        <v>178.09670141792162</v>
      </c>
      <c r="AE676" s="429">
        <f>StockValueR!AE603</f>
        <v>170.38721780862929</v>
      </c>
      <c r="AF676" s="429">
        <f>StockValueR!AF603</f>
        <v>162.68389526185311</v>
      </c>
      <c r="AG676" s="429">
        <f>StockValueR!AG603</f>
        <v>154.98702077630273</v>
      </c>
      <c r="AH676" s="429">
        <f>StockValueR!AH603</f>
        <v>147.2969099733958</v>
      </c>
      <c r="AI676" s="429">
        <f>StockValueR!AI603</f>
        <v>139.61391166721594</v>
      </c>
      <c r="AJ676" s="429">
        <f>StockValueR!AJ603</f>
        <v>131.93841347439002</v>
      </c>
      <c r="AK676" s="429">
        <f>StockValueR!AK603</f>
        <v>124.27084878084968</v>
      </c>
      <c r="AL676" s="429">
        <f>StockValueR!AL603</f>
        <v>116.61170550701956</v>
      </c>
      <c r="AM676" s="429">
        <f>StockValueR!AM603</f>
        <v>299.05218963341599</v>
      </c>
      <c r="AN676" s="429">
        <f>StockValueR!AN603</f>
        <v>299.05218963341599</v>
      </c>
      <c r="AO676" s="429">
        <f>StockValueR!AO603</f>
        <v>299.05218963341599</v>
      </c>
      <c r="AP676" s="429">
        <f>StockValueR!AP603</f>
        <v>299.05218963341599</v>
      </c>
      <c r="AQ676" s="429">
        <f>StockValueR!AQ603</f>
        <v>299.05218963341599</v>
      </c>
      <c r="AR676" s="429">
        <f>StockValueR!AR603</f>
        <v>299.05218963341599</v>
      </c>
      <c r="AS676" s="429">
        <f>StockValueR!AS603</f>
        <v>299.05218963341599</v>
      </c>
      <c r="AT676" s="429">
        <f>StockValueR!AT603</f>
        <v>299.05218963341599</v>
      </c>
      <c r="AU676" s="429">
        <f>StockValueR!AU603</f>
        <v>299.05218963341599</v>
      </c>
      <c r="AV676" s="429">
        <f>StockValueR!AV603</f>
        <v>299.05218963341599</v>
      </c>
      <c r="AW676" s="429">
        <f>StockValueR!AW603</f>
        <v>299.05218963341599</v>
      </c>
      <c r="AX676" s="429">
        <f>StockValueR!AX603</f>
        <v>299.05218963341599</v>
      </c>
      <c r="AY676" s="429">
        <f>StockValueR!AY603</f>
        <v>299.05218963341599</v>
      </c>
      <c r="AZ676" s="429">
        <f>StockValueR!AZ603</f>
        <v>299.05218963341599</v>
      </c>
    </row>
    <row r="677" spans="1:52" x14ac:dyDescent="0.25">
      <c r="A677" s="422"/>
      <c r="B677" s="281"/>
      <c r="C677" s="281"/>
      <c r="D677" s="281"/>
      <c r="E677" s="180" t="str">
        <f>StockValueR!E604</f>
        <v>51 MPH</v>
      </c>
      <c r="F677" s="427"/>
      <c r="G677" s="328"/>
      <c r="I677" s="429">
        <f>StockValueR!I604</f>
        <v>0</v>
      </c>
      <c r="J677" s="429">
        <f>StockValueR!J604</f>
        <v>0</v>
      </c>
      <c r="K677" s="429">
        <f>StockValueR!K604</f>
        <v>343.98441678038381</v>
      </c>
      <c r="L677" s="429">
        <f>StockValueR!L604</f>
        <v>332.1209113809125</v>
      </c>
      <c r="M677" s="429">
        <f>StockValueR!M604</f>
        <v>320.66656044745037</v>
      </c>
      <c r="N677" s="429">
        <f>StockValueR!N604</f>
        <v>309.60725285757474</v>
      </c>
      <c r="O677" s="429">
        <f>StockValueR!O604</f>
        <v>298.92936416026095</v>
      </c>
      <c r="P677" s="429">
        <f>StockValueR!P604</f>
        <v>288.61973979131761</v>
      </c>
      <c r="Q677" s="429">
        <f>StockValueR!Q604</f>
        <v>278.66567886769622</v>
      </c>
      <c r="R677" s="429">
        <f>StockValueR!R604</f>
        <v>269.05491854071033</v>
      </c>
      <c r="S677" s="429">
        <f>StockValueR!S604</f>
        <v>259.77561888888937</v>
      </c>
      <c r="T677" s="429">
        <f>StockValueR!T604</f>
        <v>250.81634833185439</v>
      </c>
      <c r="U677" s="429">
        <f>StockValueR!U604</f>
        <v>242.1660695472477</v>
      </c>
      <c r="V677" s="429">
        <f>StockValueR!V604</f>
        <v>233.81412587336683</v>
      </c>
      <c r="W677" s="429">
        <f>StockValueR!W604</f>
        <v>225.7502281807503</v>
      </c>
      <c r="X677" s="429">
        <f>StockValueR!X604</f>
        <v>217.96444219654362</v>
      </c>
      <c r="Y677" s="429">
        <f>StockValueR!Y604</f>
        <v>210.44717626602801</v>
      </c>
      <c r="Z677" s="429">
        <f>StockValueR!Z604</f>
        <v>202.93463682048457</v>
      </c>
      <c r="AA677" s="429">
        <f>StockValueR!AA604</f>
        <v>195.42699470724457</v>
      </c>
      <c r="AB677" s="429">
        <f>StockValueR!AB604</f>
        <v>187.92443379750961</v>
      </c>
      <c r="AC677" s="429">
        <f>StockValueR!AC604</f>
        <v>180.42715255010881</v>
      </c>
      <c r="AD677" s="429">
        <f>StockValueR!AD604</f>
        <v>172.9353658382214</v>
      </c>
      <c r="AE677" s="429">
        <f>StockValueR!AE604</f>
        <v>165.44930709719983</v>
      </c>
      <c r="AF677" s="429">
        <f>StockValueR!AF604</f>
        <v>157.96923086787947</v>
      </c>
      <c r="AG677" s="429">
        <f>StockValueR!AG604</f>
        <v>150.49541583159726</v>
      </c>
      <c r="AH677" s="429">
        <f>StockValueR!AH604</f>
        <v>143.02816846289701</v>
      </c>
      <c r="AI677" s="429">
        <f>StockValueR!AI604</f>
        <v>135.56782746704775</v>
      </c>
      <c r="AJ677" s="429">
        <f>StockValueR!AJ604</f>
        <v>128.11476922734366</v>
      </c>
      <c r="AK677" s="429">
        <f>StockValueR!AK604</f>
        <v>120.6694145699654</v>
      </c>
      <c r="AL677" s="429">
        <f>StockValueR!AL604</f>
        <v>113.23223727514844</v>
      </c>
      <c r="AM677" s="429">
        <f>StockValueR!AM604</f>
        <v>290.38550072647092</v>
      </c>
      <c r="AN677" s="429">
        <f>StockValueR!AN604</f>
        <v>290.38550072647092</v>
      </c>
      <c r="AO677" s="429">
        <f>StockValueR!AO604</f>
        <v>290.38550072647092</v>
      </c>
      <c r="AP677" s="429">
        <f>StockValueR!AP604</f>
        <v>290.38550072647092</v>
      </c>
      <c r="AQ677" s="429">
        <f>StockValueR!AQ604</f>
        <v>290.38550072647092</v>
      </c>
      <c r="AR677" s="429">
        <f>StockValueR!AR604</f>
        <v>290.38550072647092</v>
      </c>
      <c r="AS677" s="429">
        <f>StockValueR!AS604</f>
        <v>290.38550072647092</v>
      </c>
      <c r="AT677" s="429">
        <f>StockValueR!AT604</f>
        <v>290.38550072647092</v>
      </c>
      <c r="AU677" s="429">
        <f>StockValueR!AU604</f>
        <v>290.38550072647092</v>
      </c>
      <c r="AV677" s="429">
        <f>StockValueR!AV604</f>
        <v>290.38550072647092</v>
      </c>
      <c r="AW677" s="429">
        <f>StockValueR!AW604</f>
        <v>290.38550072647092</v>
      </c>
      <c r="AX677" s="429">
        <f>StockValueR!AX604</f>
        <v>290.38550072647092</v>
      </c>
      <c r="AY677" s="429">
        <f>StockValueR!AY604</f>
        <v>290.38550072647092</v>
      </c>
      <c r="AZ677" s="429">
        <f>StockValueR!AZ604</f>
        <v>290.38550072647092</v>
      </c>
    </row>
    <row r="678" spans="1:52" x14ac:dyDescent="0.25">
      <c r="A678" s="422"/>
      <c r="B678" s="281"/>
      <c r="C678" s="281"/>
      <c r="D678" s="281"/>
      <c r="E678" s="180" t="str">
        <f>StockValueR!E605</f>
        <v>52 MPH</v>
      </c>
      <c r="F678" s="427"/>
      <c r="G678" s="328"/>
      <c r="I678" s="429">
        <f>StockValueR!I605</f>
        <v>0</v>
      </c>
      <c r="J678" s="429">
        <f>StockValueR!J605</f>
        <v>0</v>
      </c>
      <c r="K678" s="429">
        <f>StockValueR!K605</f>
        <v>334.01556842409207</v>
      </c>
      <c r="L678" s="429">
        <f>StockValueR!L605</f>
        <v>322.49587361757818</v>
      </c>
      <c r="M678" s="429">
        <f>StockValueR!M605</f>
        <v>311.37347576659636</v>
      </c>
      <c r="N678" s="429">
        <f>StockValueR!N605</f>
        <v>300.634672696434</v>
      </c>
      <c r="O678" s="429">
        <f>StockValueR!O605</f>
        <v>290.26623479978497</v>
      </c>
      <c r="P678" s="429">
        <f>StockValueR!P605</f>
        <v>280.25538873861001</v>
      </c>
      <c r="Q678" s="429">
        <f>StockValueR!Q605</f>
        <v>270.58980170809588</v>
      </c>
      <c r="R678" s="429">
        <f>StockValueR!R605</f>
        <v>261.25756624332649</v>
      </c>
      <c r="S678" s="429">
        <f>StockValueR!S605</f>
        <v>252.24718554994968</v>
      </c>
      <c r="T678" s="429">
        <f>StockValueR!T605</f>
        <v>243.54755934076633</v>
      </c>
      <c r="U678" s="429">
        <f>StockValueR!U605</f>
        <v>235.14797016079498</v>
      </c>
      <c r="V678" s="429">
        <f>StockValueR!V605</f>
        <v>227.03807018396441</v>
      </c>
      <c r="W678" s="429">
        <f>StockValueR!W605</f>
        <v>219.20786846516771</v>
      </c>
      <c r="X678" s="429">
        <f>StockValueR!X605</f>
        <v>211.64771863197495</v>
      </c>
      <c r="Y678" s="429">
        <f>StockValueR!Y605</f>
        <v>204.34830700083907</v>
      </c>
      <c r="Z678" s="429">
        <f>StockValueR!Z605</f>
        <v>197.05348487866814</v>
      </c>
      <c r="AA678" s="429">
        <f>StockValueR!AA605</f>
        <v>189.76341816154843</v>
      </c>
      <c r="AB678" s="429">
        <f>StockValueR!AB605</f>
        <v>182.4782853919979</v>
      </c>
      <c r="AC678" s="429">
        <f>StockValueR!AC605</f>
        <v>175.19827927740502</v>
      </c>
      <c r="AD678" s="429">
        <f>StockValueR!AD605</f>
        <v>167.92360846381183</v>
      </c>
      <c r="AE678" s="429">
        <f>StockValueR!AE605</f>
        <v>160.65449962149216</v>
      </c>
      <c r="AF678" s="429">
        <f>StockValueR!AF605</f>
        <v>153.39119991455482</v>
      </c>
      <c r="AG678" s="429">
        <f>StockValueR!AG605</f>
        <v>146.13397994800576</v>
      </c>
      <c r="AH678" s="429">
        <f>StockValueR!AH605</f>
        <v>138.88313731459624</v>
      </c>
      <c r="AI678" s="429">
        <f>StockValueR!AI605</f>
        <v>131.63900090373934</v>
      </c>
      <c r="AJ678" s="429">
        <f>StockValueR!AJ605</f>
        <v>124.40193619094453</v>
      </c>
      <c r="AK678" s="429">
        <f>StockValueR!AK605</f>
        <v>117.17235180662954</v>
      </c>
      <c r="AL678" s="429">
        <f>StockValueR!AL605</f>
        <v>109.95070780063077</v>
      </c>
      <c r="AM678" s="429">
        <f>StockValueR!AM605</f>
        <v>281.96997699809162</v>
      </c>
      <c r="AN678" s="429">
        <f>StockValueR!AN605</f>
        <v>281.96997699809162</v>
      </c>
      <c r="AO678" s="429">
        <f>StockValueR!AO605</f>
        <v>281.96997699809162</v>
      </c>
      <c r="AP678" s="429">
        <f>StockValueR!AP605</f>
        <v>281.96997699809162</v>
      </c>
      <c r="AQ678" s="429">
        <f>StockValueR!AQ605</f>
        <v>281.96997699809162</v>
      </c>
      <c r="AR678" s="429">
        <f>StockValueR!AR605</f>
        <v>281.96997699809162</v>
      </c>
      <c r="AS678" s="429">
        <f>StockValueR!AS605</f>
        <v>281.96997699809162</v>
      </c>
      <c r="AT678" s="429">
        <f>StockValueR!AT605</f>
        <v>281.96997699809162</v>
      </c>
      <c r="AU678" s="429">
        <f>StockValueR!AU605</f>
        <v>281.96997699809162</v>
      </c>
      <c r="AV678" s="429">
        <f>StockValueR!AV605</f>
        <v>281.96997699809162</v>
      </c>
      <c r="AW678" s="429">
        <f>StockValueR!AW605</f>
        <v>281.96997699809162</v>
      </c>
      <c r="AX678" s="429">
        <f>StockValueR!AX605</f>
        <v>281.96997699809162</v>
      </c>
      <c r="AY678" s="429">
        <f>StockValueR!AY605</f>
        <v>281.96997699809162</v>
      </c>
      <c r="AZ678" s="429">
        <f>StockValueR!AZ605</f>
        <v>281.96997699809162</v>
      </c>
    </row>
    <row r="679" spans="1:52" x14ac:dyDescent="0.25">
      <c r="A679" s="422"/>
      <c r="B679" s="281"/>
      <c r="C679" s="281"/>
      <c r="D679" s="281"/>
      <c r="E679" s="180" t="str">
        <f>StockValueR!E606</f>
        <v>53 MPH</v>
      </c>
      <c r="F679" s="427"/>
      <c r="G679" s="328"/>
      <c r="I679" s="429">
        <f>StockValueR!I606</f>
        <v>0</v>
      </c>
      <c r="J679" s="429">
        <f>StockValueR!J606</f>
        <v>0</v>
      </c>
      <c r="K679" s="429">
        <f>StockValueR!K606</f>
        <v>324.33562250844255</v>
      </c>
      <c r="L679" s="429">
        <f>StockValueR!L606</f>
        <v>313.14977448403511</v>
      </c>
      <c r="M679" s="429">
        <f>StockValueR!M606</f>
        <v>302.3497095415396</v>
      </c>
      <c r="N679" s="429">
        <f>StockValueR!N606</f>
        <v>291.92212260243491</v>
      </c>
      <c r="O679" s="429">
        <f>StockValueR!O606</f>
        <v>281.85416746035588</v>
      </c>
      <c r="P679" s="429">
        <f>StockValueR!P606</f>
        <v>272.13344095528208</v>
      </c>
      <c r="Q679" s="429">
        <f>StockValueR!Q606</f>
        <v>262.74796769353571</v>
      </c>
      <c r="R679" s="429">
        <f>StockValueR!R606</f>
        <v>253.68618529476348</v>
      </c>
      <c r="S679" s="429">
        <f>StockValueR!S606</f>
        <v>244.93693014772813</v>
      </c>
      <c r="T679" s="429">
        <f>StockValueR!T606</f>
        <v>236.48942365736082</v>
      </c>
      <c r="U679" s="429">
        <f>StockValueR!U606</f>
        <v>228.33325896613235</v>
      </c>
      <c r="V679" s="429">
        <f>StockValueR!V606</f>
        <v>220.45838813338457</v>
      </c>
      <c r="W679" s="429">
        <f>StockValueR!W606</f>
        <v>212.85510975682666</v>
      </c>
      <c r="X679" s="429">
        <f>StockValueR!X606</f>
        <v>205.51405702094823</v>
      </c>
      <c r="Y679" s="429">
        <f>StockValueR!Y606</f>
        <v>198.42618615762393</v>
      </c>
      <c r="Z679" s="429">
        <f>StockValueR!Z606</f>
        <v>191.34277179689377</v>
      </c>
      <c r="AA679" s="429">
        <f>StockValueR!AA606</f>
        <v>184.26397502708861</v>
      </c>
      <c r="AB679" s="429">
        <f>StockValueR!AB606</f>
        <v>177.18996921647081</v>
      </c>
      <c r="AC679" s="429">
        <f>StockValueR!AC606</f>
        <v>170.12094148766798</v>
      </c>
      <c r="AD679" s="429">
        <f>StockValueR!AD606</f>
        <v>163.05709444005066</v>
      </c>
      <c r="AE679" s="429">
        <f>StockValueR!AE606</f>
        <v>155.99864817486957</v>
      </c>
      <c r="AF679" s="429">
        <f>StockValueR!AF606</f>
        <v>148.94584269328831</v>
      </c>
      <c r="AG679" s="429">
        <f>StockValueR!AG606</f>
        <v>141.89894075803824</v>
      </c>
      <c r="AH679" s="429">
        <f>StockValueR!AH606</f>
        <v>134.85823133747698</v>
      </c>
      <c r="AI679" s="429">
        <f>StockValueR!AI606</f>
        <v>127.82403378963035</v>
      </c>
      <c r="AJ679" s="429">
        <f>StockValueR!AJ606</f>
        <v>120.79670299833634</v>
      </c>
      <c r="AK679" s="429">
        <f>StockValueR!AK606</f>
        <v>113.77663575168944</v>
      </c>
      <c r="AL679" s="429">
        <f>StockValueR!AL606</f>
        <v>106.76427876704108</v>
      </c>
      <c r="AM679" s="429">
        <f>StockValueR!AM606</f>
        <v>273.79833955000436</v>
      </c>
      <c r="AN679" s="429">
        <f>StockValueR!AN606</f>
        <v>273.79833955000436</v>
      </c>
      <c r="AO679" s="429">
        <f>StockValueR!AO606</f>
        <v>273.79833955000436</v>
      </c>
      <c r="AP679" s="429">
        <f>StockValueR!AP606</f>
        <v>273.79833955000436</v>
      </c>
      <c r="AQ679" s="429">
        <f>StockValueR!AQ606</f>
        <v>273.79833955000436</v>
      </c>
      <c r="AR679" s="429">
        <f>StockValueR!AR606</f>
        <v>273.79833955000436</v>
      </c>
      <c r="AS679" s="429">
        <f>StockValueR!AS606</f>
        <v>273.79833955000436</v>
      </c>
      <c r="AT679" s="429">
        <f>StockValueR!AT606</f>
        <v>273.79833955000436</v>
      </c>
      <c r="AU679" s="429">
        <f>StockValueR!AU606</f>
        <v>273.79833955000436</v>
      </c>
      <c r="AV679" s="429">
        <f>StockValueR!AV606</f>
        <v>273.79833955000436</v>
      </c>
      <c r="AW679" s="429">
        <f>StockValueR!AW606</f>
        <v>273.79833955000436</v>
      </c>
      <c r="AX679" s="429">
        <f>StockValueR!AX606</f>
        <v>273.79833955000436</v>
      </c>
      <c r="AY679" s="429">
        <f>StockValueR!AY606</f>
        <v>273.79833955000436</v>
      </c>
      <c r="AZ679" s="429">
        <f>StockValueR!AZ606</f>
        <v>273.79833955000436</v>
      </c>
    </row>
    <row r="680" spans="1:52" x14ac:dyDescent="0.25">
      <c r="A680" s="422"/>
      <c r="B680" s="281"/>
      <c r="C680" s="281"/>
      <c r="D680" s="281"/>
      <c r="E680" s="180" t="str">
        <f>StockValueR!E607</f>
        <v>54 MPH</v>
      </c>
      <c r="F680" s="427"/>
      <c r="G680" s="328"/>
      <c r="I680" s="429">
        <f>StockValueR!I607</f>
        <v>0</v>
      </c>
      <c r="J680" s="429">
        <f>StockValueR!J607</f>
        <v>0</v>
      </c>
      <c r="K680" s="429">
        <f>StockValueR!K607</f>
        <v>314.93620648956397</v>
      </c>
      <c r="L680" s="429">
        <f>StockValueR!L607</f>
        <v>304.07453019286311</v>
      </c>
      <c r="M680" s="429">
        <f>StockValueR!M607</f>
        <v>293.58745678253513</v>
      </c>
      <c r="N680" s="429">
        <f>StockValueR!N607</f>
        <v>283.46206676819509</v>
      </c>
      <c r="O680" s="429">
        <f>StockValueR!O607</f>
        <v>273.68588623325883</v>
      </c>
      <c r="P680" s="429">
        <f>StockValueR!P607</f>
        <v>264.24687146777217</v>
      </c>
      <c r="Q680" s="429">
        <f>StockValueR!Q607</f>
        <v>255.13339413123106</v>
      </c>
      <c r="R680" s="429">
        <f>StockValueR!R607</f>
        <v>246.33422692711383</v>
      </c>
      <c r="S680" s="429">
        <f>StockValueR!S607</f>
        <v>237.83852977147723</v>
      </c>
      <c r="T680" s="429">
        <f>StockValueR!T607</f>
        <v>229.63583643857638</v>
      </c>
      <c r="U680" s="429">
        <f>StockValueR!U607</f>
        <v>221.71604166705768</v>
      </c>
      <c r="V680" s="429">
        <f>StockValueR!V607</f>
        <v>214.06938871083997</v>
      </c>
      <c r="W680" s="429">
        <f>StockValueR!W607</f>
        <v>206.68645731934612</v>
      </c>
      <c r="X680" s="429">
        <f>StockValueR!X607</f>
        <v>199.55815213227959</v>
      </c>
      <c r="Y680" s="429">
        <f>StockValueR!Y607</f>
        <v>192.67569147464658</v>
      </c>
      <c r="Z680" s="429">
        <f>StockValueR!Z607</f>
        <v>185.79755816783108</v>
      </c>
      <c r="AA680" s="429">
        <f>StockValueR!AA607</f>
        <v>178.92390863173983</v>
      </c>
      <c r="AB680" s="429">
        <f>StockValueR!AB607</f>
        <v>172.05491121033231</v>
      </c>
      <c r="AC680" s="429">
        <f>StockValueR!AC607</f>
        <v>165.19074760332441</v>
      </c>
      <c r="AD680" s="429">
        <f>StockValueR!AD607</f>
        <v>158.33161453865097</v>
      </c>
      <c r="AE680" s="429">
        <f>StockValueR!AE607</f>
        <v>151.47772573891328</v>
      </c>
      <c r="AF680" s="429">
        <f>StockValueR!AF607</f>
        <v>144.62931424991567</v>
      </c>
      <c r="AG680" s="429">
        <f>StockValueR!AG607</f>
        <v>137.7866352193881</v>
      </c>
      <c r="AH680" s="429">
        <f>StockValueR!AH607</f>
        <v>130.94996924123402</v>
      </c>
      <c r="AI680" s="429">
        <f>StockValueR!AI607</f>
        <v>124.11962641831654</v>
      </c>
      <c r="AJ680" s="429">
        <f>StockValueR!AJ607</f>
        <v>117.2959513497544</v>
      </c>
      <c r="AK680" s="429">
        <f>StockValueR!AK607</f>
        <v>110.47932932451552</v>
      </c>
      <c r="AL680" s="429">
        <f>StockValueR!AL607</f>
        <v>103.67019411384878</v>
      </c>
      <c r="AM680" s="429">
        <f>StockValueR!AM607</f>
        <v>265.86352043021532</v>
      </c>
      <c r="AN680" s="429">
        <f>StockValueR!AN607</f>
        <v>265.86352043021532</v>
      </c>
      <c r="AO680" s="429">
        <f>StockValueR!AO607</f>
        <v>265.86352043021532</v>
      </c>
      <c r="AP680" s="429">
        <f>StockValueR!AP607</f>
        <v>265.86352043021532</v>
      </c>
      <c r="AQ680" s="429">
        <f>StockValueR!AQ607</f>
        <v>265.86352043021532</v>
      </c>
      <c r="AR680" s="429">
        <f>StockValueR!AR607</f>
        <v>265.86352043021532</v>
      </c>
      <c r="AS680" s="429">
        <f>StockValueR!AS607</f>
        <v>265.86352043021532</v>
      </c>
      <c r="AT680" s="429">
        <f>StockValueR!AT607</f>
        <v>265.86352043021532</v>
      </c>
      <c r="AU680" s="429">
        <f>StockValueR!AU607</f>
        <v>265.86352043021532</v>
      </c>
      <c r="AV680" s="429">
        <f>StockValueR!AV607</f>
        <v>265.86352043021532</v>
      </c>
      <c r="AW680" s="429">
        <f>StockValueR!AW607</f>
        <v>265.86352043021532</v>
      </c>
      <c r="AX680" s="429">
        <f>StockValueR!AX607</f>
        <v>265.86352043021532</v>
      </c>
      <c r="AY680" s="429">
        <f>StockValueR!AY607</f>
        <v>265.86352043021532</v>
      </c>
      <c r="AZ680" s="429">
        <f>StockValueR!AZ607</f>
        <v>265.86352043021532</v>
      </c>
    </row>
    <row r="681" spans="1:52" x14ac:dyDescent="0.25">
      <c r="A681" s="422"/>
      <c r="B681" s="281"/>
      <c r="C681" s="281"/>
      <c r="D681" s="281"/>
      <c r="E681" s="180" t="str">
        <f>StockValueR!E608</f>
        <v>55 MPH</v>
      </c>
      <c r="F681" s="427"/>
      <c r="G681" s="328"/>
      <c r="I681" s="429">
        <f>StockValueR!I608</f>
        <v>0</v>
      </c>
      <c r="J681" s="429">
        <f>StockValueR!J608</f>
        <v>0</v>
      </c>
      <c r="K681" s="429">
        <f>StockValueR!K608</f>
        <v>371.18915113874698</v>
      </c>
      <c r="L681" s="429">
        <f>StockValueR!L608</f>
        <v>358.38739534999218</v>
      </c>
      <c r="M681" s="429">
        <f>StockValueR!M608</f>
        <v>346.02715287263709</v>
      </c>
      <c r="N681" s="429">
        <f>StockValueR!N608</f>
        <v>334.09319657632869</v>
      </c>
      <c r="O681" s="429">
        <f>StockValueR!O608</f>
        <v>322.5708244915478</v>
      </c>
      <c r="P681" s="429">
        <f>StockValueR!P608</f>
        <v>311.44584169760151</v>
      </c>
      <c r="Q681" s="429">
        <f>StockValueR!Q608</f>
        <v>300.70454283527147</v>
      </c>
      <c r="R681" s="429">
        <f>StockValueR!R608</f>
        <v>290.33369522257448</v>
      </c>
      <c r="S681" s="429">
        <f>StockValueR!S608</f>
        <v>280.32052255283537</v>
      </c>
      <c r="T681" s="429">
        <f>StockValueR!T608</f>
        <v>270.65268915498871</v>
      </c>
      <c r="U681" s="429">
        <f>StockValueR!U608</f>
        <v>261.31828479671907</v>
      </c>
      <c r="V681" s="429">
        <f>StockValueR!V608</f>
        <v>252.30581001171808</v>
      </c>
      <c r="W681" s="429">
        <f>StockValueR!W608</f>
        <v>243.60416193298246</v>
      </c>
      <c r="X681" s="429">
        <f>StockValueR!X608</f>
        <v>235.20262061470015</v>
      </c>
      <c r="Y681" s="429">
        <f>StockValueR!Y608</f>
        <v>227.09083582587411</v>
      </c>
      <c r="Z681" s="429">
        <f>StockValueR!Z608</f>
        <v>218.98415132607022</v>
      </c>
      <c r="AA681" s="429">
        <f>StockValueR!AA608</f>
        <v>210.8827514744419</v>
      </c>
      <c r="AB681" s="429">
        <f>StockValueR!AB608</f>
        <v>202.78683468403315</v>
      </c>
      <c r="AC681" s="429">
        <f>StockValueR!AC608</f>
        <v>194.69661510920898</v>
      </c>
      <c r="AD681" s="429">
        <f>StockValueR!AD608</f>
        <v>186.61232461684784</v>
      </c>
      <c r="AE681" s="429">
        <f>StockValueR!AE608</f>
        <v>178.53421510403035</v>
      </c>
      <c r="AF681" s="429">
        <f>StockValueR!AF608</f>
        <v>170.46256124249163</v>
      </c>
      <c r="AG681" s="429">
        <f>StockValueR!AG608</f>
        <v>162.39766375367083</v>
      </c>
      <c r="AH681" s="429">
        <f>StockValueR!AH608</f>
        <v>154.33985335029865</v>
      </c>
      <c r="AI681" s="429">
        <f>StockValueR!AI608</f>
        <v>146.28949552486588</v>
      </c>
      <c r="AJ681" s="429">
        <f>StockValueR!AJ608</f>
        <v>138.24699642773479</v>
      </c>
      <c r="AK681" s="429">
        <f>StockValueR!AK608</f>
        <v>130.21281016701357</v>
      </c>
      <c r="AL681" s="429">
        <f>StockValueR!AL608</f>
        <v>122.18744799284866</v>
      </c>
      <c r="AM681" s="429">
        <f>StockValueR!AM608</f>
        <v>312.66721254537998</v>
      </c>
      <c r="AN681" s="429">
        <f>StockValueR!AN608</f>
        <v>312.66721254537998</v>
      </c>
      <c r="AO681" s="429">
        <f>StockValueR!AO608</f>
        <v>312.66721254537998</v>
      </c>
      <c r="AP681" s="429">
        <f>StockValueR!AP608</f>
        <v>312.66721254537998</v>
      </c>
      <c r="AQ681" s="429">
        <f>StockValueR!AQ608</f>
        <v>312.66721254537998</v>
      </c>
      <c r="AR681" s="429">
        <f>StockValueR!AR608</f>
        <v>312.66721254537998</v>
      </c>
      <c r="AS681" s="429">
        <f>StockValueR!AS608</f>
        <v>312.66721254537998</v>
      </c>
      <c r="AT681" s="429">
        <f>StockValueR!AT608</f>
        <v>312.66721254537998</v>
      </c>
      <c r="AU681" s="429">
        <f>StockValueR!AU608</f>
        <v>312.66721254537998</v>
      </c>
      <c r="AV681" s="429">
        <f>StockValueR!AV608</f>
        <v>312.66721254537998</v>
      </c>
      <c r="AW681" s="429">
        <f>StockValueR!AW608</f>
        <v>312.66721254537998</v>
      </c>
      <c r="AX681" s="429">
        <f>StockValueR!AX608</f>
        <v>312.66721254537998</v>
      </c>
      <c r="AY681" s="429">
        <f>StockValueR!AY608</f>
        <v>312.66721254537998</v>
      </c>
      <c r="AZ681" s="429">
        <f>StockValueR!AZ608</f>
        <v>312.66721254537998</v>
      </c>
    </row>
    <row r="682" spans="1:52" x14ac:dyDescent="0.25">
      <c r="A682" s="422"/>
      <c r="B682" s="281"/>
      <c r="C682" s="281"/>
      <c r="D682" s="281"/>
      <c r="E682" s="180" t="str">
        <f>StockValueR!E609</f>
        <v>56 MPH</v>
      </c>
      <c r="F682" s="427"/>
      <c r="G682" s="328"/>
      <c r="I682" s="429">
        <f>StockValueR!I609</f>
        <v>0</v>
      </c>
      <c r="J682" s="429">
        <f>StockValueR!J609</f>
        <v>0</v>
      </c>
      <c r="K682" s="429">
        <f>StockValueR!K609</f>
        <v>360.43189534839155</v>
      </c>
      <c r="L682" s="429">
        <f>StockValueR!L609</f>
        <v>348.00114113972825</v>
      </c>
      <c r="M682" s="429">
        <f>StockValueR!M609</f>
        <v>335.99910495571936</v>
      </c>
      <c r="N682" s="429">
        <f>StockValueR!N609</f>
        <v>324.41100095621562</v>
      </c>
      <c r="O682" s="429">
        <f>StockValueR!O609</f>
        <v>313.22255324246601</v>
      </c>
      <c r="P682" s="429">
        <f>StockValueR!P609</f>
        <v>302.41997827000546</v>
      </c>
      <c r="Q682" s="429">
        <f>StockValueR!Q609</f>
        <v>291.98996786809579</v>
      </c>
      <c r="R682" s="429">
        <f>StockValueR!R609</f>
        <v>281.91967284480052</v>
      </c>
      <c r="S682" s="429">
        <f>StockValueR!S609</f>
        <v>272.19668715749594</v>
      </c>
      <c r="T682" s="429">
        <f>StockValueR!T609</f>
        <v>262.80903262931753</v>
      </c>
      <c r="U682" s="429">
        <f>StockValueR!U609</f>
        <v>253.74514419271335</v>
      </c>
      <c r="V682" s="429">
        <f>StockValueR!V609</f>
        <v>244.99385564192465</v>
      </c>
      <c r="W682" s="429">
        <f>StockValueR!W609</f>
        <v>236.54438587684245</v>
      </c>
      <c r="X682" s="429">
        <f>StockValueR!X609</f>
        <v>228.38632562129257</v>
      </c>
      <c r="Y682" s="429">
        <f>StockValueR!Y609</f>
        <v>220.509624599387</v>
      </c>
      <c r="Z682" s="429">
        <f>StockValueR!Z609</f>
        <v>212.63787605745949</v>
      </c>
      <c r="AA682" s="429">
        <f>StockValueR!AA609</f>
        <v>204.77125901183871</v>
      </c>
      <c r="AB682" s="429">
        <f>StockValueR!AB609</f>
        <v>196.90996612545487</v>
      </c>
      <c r="AC682" s="429">
        <f>StockValueR!AC609</f>
        <v>189.05420534636741</v>
      </c>
      <c r="AD682" s="429">
        <f>StockValueR!AD609</f>
        <v>181.20420182183136</v>
      </c>
      <c r="AE682" s="429">
        <f>StockValueR!AE609</f>
        <v>173.36020014881817</v>
      </c>
      <c r="AF682" s="429">
        <f>StockValueR!AF609</f>
        <v>165.52246703893235</v>
      </c>
      <c r="AG682" s="429">
        <f>StockValueR!AG609</f>
        <v>157.69129449854844</v>
      </c>
      <c r="AH682" s="429">
        <f>StockValueR!AH609</f>
        <v>149.86700365616923</v>
      </c>
      <c r="AI682" s="429">
        <f>StockValueR!AI609</f>
        <v>142.04994941212183</v>
      </c>
      <c r="AJ682" s="429">
        <f>StockValueR!AJ609</f>
        <v>134.24052614631859</v>
      </c>
      <c r="AK682" s="429">
        <f>StockValueR!AK609</f>
        <v>126.43917480657714</v>
      </c>
      <c r="AL682" s="429">
        <f>StockValueR!AL609</f>
        <v>118.64639182674721</v>
      </c>
      <c r="AM682" s="429">
        <f>StockValueR!AM609</f>
        <v>303.60595315164608</v>
      </c>
      <c r="AN682" s="429">
        <f>StockValueR!AN609</f>
        <v>303.60595315164608</v>
      </c>
      <c r="AO682" s="429">
        <f>StockValueR!AO609</f>
        <v>303.60595315164608</v>
      </c>
      <c r="AP682" s="429">
        <f>StockValueR!AP609</f>
        <v>303.60595315164608</v>
      </c>
      <c r="AQ682" s="429">
        <f>StockValueR!AQ609</f>
        <v>303.60595315164608</v>
      </c>
      <c r="AR682" s="429">
        <f>StockValueR!AR609</f>
        <v>303.60595315164608</v>
      </c>
      <c r="AS682" s="429">
        <f>StockValueR!AS609</f>
        <v>303.60595315164608</v>
      </c>
      <c r="AT682" s="429">
        <f>StockValueR!AT609</f>
        <v>303.60595315164608</v>
      </c>
      <c r="AU682" s="429">
        <f>StockValueR!AU609</f>
        <v>303.60595315164608</v>
      </c>
      <c r="AV682" s="429">
        <f>StockValueR!AV609</f>
        <v>303.60595315164608</v>
      </c>
      <c r="AW682" s="429">
        <f>StockValueR!AW609</f>
        <v>303.60595315164608</v>
      </c>
      <c r="AX682" s="429">
        <f>StockValueR!AX609</f>
        <v>303.60595315164608</v>
      </c>
      <c r="AY682" s="429">
        <f>StockValueR!AY609</f>
        <v>303.60595315164608</v>
      </c>
      <c r="AZ682" s="429">
        <f>StockValueR!AZ609</f>
        <v>303.60595315164608</v>
      </c>
    </row>
    <row r="683" spans="1:52" x14ac:dyDescent="0.25">
      <c r="A683" s="422"/>
      <c r="B683" s="281"/>
      <c r="C683" s="281"/>
      <c r="D683" s="281"/>
      <c r="E683" s="180" t="str">
        <f>StockValueR!E610</f>
        <v>57 MPH</v>
      </c>
      <c r="F683" s="427"/>
      <c r="G683" s="328"/>
      <c r="I683" s="429">
        <f>StockValueR!I610</f>
        <v>0</v>
      </c>
      <c r="J683" s="429">
        <f>StockValueR!J610</f>
        <v>0</v>
      </c>
      <c r="K683" s="429">
        <f>StockValueR!K610</f>
        <v>349.98639045857868</v>
      </c>
      <c r="L683" s="429">
        <f>StockValueR!L610</f>
        <v>337.91588601012359</v>
      </c>
      <c r="M683" s="429">
        <f>StockValueR!M610</f>
        <v>326.26167511368146</v>
      </c>
      <c r="N683" s="429">
        <f>StockValueR!N610</f>
        <v>315.00940043048581</v>
      </c>
      <c r="O683" s="429">
        <f>StockValueR!O610</f>
        <v>304.14519978479996</v>
      </c>
      <c r="P683" s="429">
        <f>StockValueR!P610</f>
        <v>293.65568908648845</v>
      </c>
      <c r="Q683" s="429">
        <f>StockValueR!Q610</f>
        <v>283.52794584256333</v>
      </c>
      <c r="R683" s="429">
        <f>StockValueR!R610</f>
        <v>273.74949323739264</v>
      </c>
      <c r="S683" s="429">
        <f>StockValueR!S610</f>
        <v>264.30828476195813</v>
      </c>
      <c r="T683" s="429">
        <f>StockValueR!T610</f>
        <v>255.19268937322735</v>
      </c>
      <c r="U683" s="429">
        <f>StockValueR!U610</f>
        <v>246.39147716535635</v>
      </c>
      <c r="V683" s="429">
        <f>StockValueR!V610</f>
        <v>237.89380553507095</v>
      </c>
      <c r="W683" s="429">
        <f>StockValueR!W610</f>
        <v>229.68920582418355</v>
      </c>
      <c r="X683" s="429">
        <f>StockValueR!X610</f>
        <v>221.76757042278916</v>
      </c>
      <c r="Y683" s="429">
        <f>StockValueR!Y610</f>
        <v>214.11914031725291</v>
      </c>
      <c r="Z683" s="429">
        <f>StockValueR!Z610</f>
        <v>206.47551916623402</v>
      </c>
      <c r="AA683" s="429">
        <f>StockValueR!AA610</f>
        <v>198.83688079807433</v>
      </c>
      <c r="AB683" s="429">
        <f>StockValueR!AB610</f>
        <v>191.20341229223152</v>
      </c>
      <c r="AC683" s="429">
        <f>StockValueR!AC610</f>
        <v>183.57531557032146</v>
      </c>
      <c r="AD683" s="429">
        <f>StockValueR!AD610</f>
        <v>175.95280925471397</v>
      </c>
      <c r="AE683" s="429">
        <f>StockValueR!AE610</f>
        <v>168.33613085383229</v>
      </c>
      <c r="AF683" s="429">
        <f>StockValueR!AF610</f>
        <v>160.7255393498391</v>
      </c>
      <c r="AG683" s="429">
        <f>StockValueR!AG610</f>
        <v>153.12131828661146</v>
      </c>
      <c r="AH683" s="429">
        <f>StockValueR!AH610</f>
        <v>145.52377948618013</v>
      </c>
      <c r="AI683" s="429">
        <f>StockValueR!AI610</f>
        <v>137.93326756367506</v>
      </c>
      <c r="AJ683" s="429">
        <f>StockValueR!AJ610</f>
        <v>130.35016546967245</v>
      </c>
      <c r="AK683" s="429">
        <f>StockValueR!AK610</f>
        <v>122.77490137309145</v>
      </c>
      <c r="AL683" s="429">
        <f>StockValueR!AL610</f>
        <v>115.20795732086914</v>
      </c>
      <c r="AM683" s="429">
        <f>StockValueR!AM610</f>
        <v>294.80729379560756</v>
      </c>
      <c r="AN683" s="429">
        <f>StockValueR!AN610</f>
        <v>294.80729379560756</v>
      </c>
      <c r="AO683" s="429">
        <f>StockValueR!AO610</f>
        <v>294.80729379560756</v>
      </c>
      <c r="AP683" s="429">
        <f>StockValueR!AP610</f>
        <v>294.80729379560756</v>
      </c>
      <c r="AQ683" s="429">
        <f>StockValueR!AQ610</f>
        <v>294.80729379560756</v>
      </c>
      <c r="AR683" s="429">
        <f>StockValueR!AR610</f>
        <v>294.80729379560756</v>
      </c>
      <c r="AS683" s="429">
        <f>StockValueR!AS610</f>
        <v>294.80729379560756</v>
      </c>
      <c r="AT683" s="429">
        <f>StockValueR!AT610</f>
        <v>294.80729379560756</v>
      </c>
      <c r="AU683" s="429">
        <f>StockValueR!AU610</f>
        <v>294.80729379560756</v>
      </c>
      <c r="AV683" s="429">
        <f>StockValueR!AV610</f>
        <v>294.80729379560756</v>
      </c>
      <c r="AW683" s="429">
        <f>StockValueR!AW610</f>
        <v>294.80729379560756</v>
      </c>
      <c r="AX683" s="429">
        <f>StockValueR!AX610</f>
        <v>294.80729379560756</v>
      </c>
      <c r="AY683" s="429">
        <f>StockValueR!AY610</f>
        <v>294.80729379560756</v>
      </c>
      <c r="AZ683" s="429">
        <f>StockValueR!AZ610</f>
        <v>294.80729379560756</v>
      </c>
    </row>
    <row r="684" spans="1:52" x14ac:dyDescent="0.25">
      <c r="A684" s="422"/>
      <c r="B684" s="281"/>
      <c r="C684" s="281"/>
      <c r="D684" s="281"/>
      <c r="E684" s="180" t="str">
        <f>StockValueR!E611</f>
        <v>58 MPH</v>
      </c>
      <c r="F684" s="427"/>
      <c r="G684" s="328"/>
      <c r="I684" s="429">
        <f>StockValueR!I611</f>
        <v>0</v>
      </c>
      <c r="J684" s="429">
        <f>StockValueR!J611</f>
        <v>0</v>
      </c>
      <c r="K684" s="429">
        <f>StockValueR!K611</f>
        <v>339.84360176511586</v>
      </c>
      <c r="L684" s="429">
        <f>StockValueR!L611</f>
        <v>328.12290685035083</v>
      </c>
      <c r="M684" s="429">
        <f>StockValueR!M611</f>
        <v>316.80644108267438</v>
      </c>
      <c r="N684" s="429">
        <f>StockValueR!N611</f>
        <v>305.88026320650863</v>
      </c>
      <c r="O684" s="429">
        <f>StockValueR!O611</f>
        <v>295.33091277922176</v>
      </c>
      <c r="P684" s="429">
        <f>StockValueR!P611</f>
        <v>285.14539358861259</v>
      </c>
      <c r="Q684" s="429">
        <f>StockValueR!Q611</f>
        <v>275.31115764230032</v>
      </c>
      <c r="R684" s="429">
        <f>StockValueR!R611</f>
        <v>265.81608970929744</v>
      </c>
      <c r="S684" s="429">
        <f>StockValueR!S611</f>
        <v>256.64849239471914</v>
      </c>
      <c r="T684" s="429">
        <f>StockValueR!T611</f>
        <v>247.79707172924506</v>
      </c>
      <c r="U684" s="429">
        <f>StockValueR!U611</f>
        <v>239.25092325557753</v>
      </c>
      <c r="V684" s="429">
        <f>StockValueR!V611</f>
        <v>230.99951859475769</v>
      </c>
      <c r="W684" s="429">
        <f>StockValueR!W611</f>
        <v>223.03269247578893</v>
      </c>
      <c r="X684" s="429">
        <f>StockValueR!X611</f>
        <v>215.34063021258919</v>
      </c>
      <c r="Y684" s="429">
        <f>StockValueR!Y611</f>
        <v>207.91385561284426</v>
      </c>
      <c r="Z684" s="429">
        <f>StockValueR!Z611</f>
        <v>200.49175060159894</v>
      </c>
      <c r="AA684" s="429">
        <f>StockValueR!AA611</f>
        <v>193.07448396955877</v>
      </c>
      <c r="AB684" s="429">
        <f>StockValueR!AB611</f>
        <v>185.66223737452088</v>
      </c>
      <c r="AC684" s="429">
        <f>StockValueR!AC611</f>
        <v>178.25520688630709</v>
      </c>
      <c r="AD684" s="429">
        <f>StockValueR!AD611</f>
        <v>170.85360479149656</v>
      </c>
      <c r="AE684" s="429">
        <f>StockValueR!AE611</f>
        <v>163.45766171539418</v>
      </c>
      <c r="AF684" s="429">
        <f>StockValueR!AF611</f>
        <v>156.06762913472403</v>
      </c>
      <c r="AG684" s="429">
        <f>StockValueR!AG611</f>
        <v>148.68378237611333</v>
      </c>
      <c r="AH684" s="429">
        <f>StockValueR!AH611</f>
        <v>141.30642422482723</v>
      </c>
      <c r="AI684" s="429">
        <f>StockValueR!AI611</f>
        <v>133.93588930886889</v>
      </c>
      <c r="AJ684" s="429">
        <f>StockValueR!AJ611</f>
        <v>126.57254948070651</v>
      </c>
      <c r="AK684" s="429">
        <f>StockValueR!AK611</f>
        <v>119.21682050069998</v>
      </c>
      <c r="AL684" s="429">
        <f>StockValueR!AL611</f>
        <v>111.86917044581391</v>
      </c>
      <c r="AM684" s="429">
        <f>StockValueR!AM611</f>
        <v>286.26362419079089</v>
      </c>
      <c r="AN684" s="429">
        <f>StockValueR!AN611</f>
        <v>286.26362419079089</v>
      </c>
      <c r="AO684" s="429">
        <f>StockValueR!AO611</f>
        <v>286.26362419079089</v>
      </c>
      <c r="AP684" s="429">
        <f>StockValueR!AP611</f>
        <v>286.26362419079089</v>
      </c>
      <c r="AQ684" s="429">
        <f>StockValueR!AQ611</f>
        <v>286.26362419079089</v>
      </c>
      <c r="AR684" s="429">
        <f>StockValueR!AR611</f>
        <v>286.26362419079089</v>
      </c>
      <c r="AS684" s="429">
        <f>StockValueR!AS611</f>
        <v>286.26362419079089</v>
      </c>
      <c r="AT684" s="429">
        <f>StockValueR!AT611</f>
        <v>286.26362419079089</v>
      </c>
      <c r="AU684" s="429">
        <f>StockValueR!AU611</f>
        <v>286.26362419079089</v>
      </c>
      <c r="AV684" s="429">
        <f>StockValueR!AV611</f>
        <v>286.26362419079089</v>
      </c>
      <c r="AW684" s="429">
        <f>StockValueR!AW611</f>
        <v>286.26362419079089</v>
      </c>
      <c r="AX684" s="429">
        <f>StockValueR!AX611</f>
        <v>286.26362419079089</v>
      </c>
      <c r="AY684" s="429">
        <f>StockValueR!AY611</f>
        <v>286.26362419079089</v>
      </c>
      <c r="AZ684" s="429">
        <f>StockValueR!AZ611</f>
        <v>286.26362419079089</v>
      </c>
    </row>
    <row r="685" spans="1:52" x14ac:dyDescent="0.25">
      <c r="A685" s="422"/>
      <c r="B685" s="281"/>
      <c r="C685" s="281"/>
      <c r="D685" s="281"/>
      <c r="E685" s="180" t="str">
        <f>StockValueR!E612</f>
        <v>59 MPH</v>
      </c>
      <c r="F685" s="427"/>
      <c r="G685" s="328"/>
      <c r="I685" s="429">
        <f>StockValueR!I612</f>
        <v>0</v>
      </c>
      <c r="J685" s="429">
        <f>StockValueR!J612</f>
        <v>0</v>
      </c>
      <c r="K685" s="429">
        <f>StockValueR!K612</f>
        <v>329.99475639426464</v>
      </c>
      <c r="L685" s="429">
        <f>StockValueR!L612</f>
        <v>318.61373334989787</v>
      </c>
      <c r="M685" s="429">
        <f>StockValueR!M612</f>
        <v>307.6252246804616</v>
      </c>
      <c r="N685" s="429">
        <f>StockValueR!N612</f>
        <v>297.01569315525808</v>
      </c>
      <c r="O685" s="429">
        <f>StockValueR!O612</f>
        <v>286.77206842232482</v>
      </c>
      <c r="P685" s="429">
        <f>StockValueR!P612</f>
        <v>276.88173090648934</v>
      </c>
      <c r="Q685" s="429">
        <f>StockValueR!Q612</f>
        <v>267.33249626275455</v>
      </c>
      <c r="R685" s="429">
        <f>StockValueR!R612</f>
        <v>258.11260036586526</v>
      </c>
      <c r="S685" s="429">
        <f>StockValueR!S612</f>
        <v>249.21068481755989</v>
      </c>
      <c r="T685" s="429">
        <f>StockValueR!T612</f>
        <v>240.61578295365754</v>
      </c>
      <c r="U685" s="429">
        <f>StockValueR!U612</f>
        <v>232.3173063337378</v>
      </c>
      <c r="V685" s="429">
        <f>StockValueR!V612</f>
        <v>224.30503169677201</v>
      </c>
      <c r="W685" s="429">
        <f>StockValueR!W612</f>
        <v>216.56908836663507</v>
      </c>
      <c r="X685" s="429">
        <f>StockValueR!X612</f>
        <v>209.09994609198222</v>
      </c>
      <c r="Y685" s="429">
        <f>StockValueR!Y612</f>
        <v>201.88840330551005</v>
      </c>
      <c r="Z685" s="429">
        <f>StockValueR!Z612</f>
        <v>194.68139478041985</v>
      </c>
      <c r="AA685" s="429">
        <f>StockValueR!AA612</f>
        <v>187.4790844157742</v>
      </c>
      <c r="AB685" s="429">
        <f>StockValueR!AB612</f>
        <v>180.28164860483221</v>
      </c>
      <c r="AC685" s="429">
        <f>StockValueR!AC612</f>
        <v>173.08927773520975</v>
      </c>
      <c r="AD685" s="429">
        <f>StockValueR!AD612</f>
        <v>165.90217794130979</v>
      </c>
      <c r="AE685" s="429">
        <f>StockValueR!AE612</f>
        <v>158.72057316479527</v>
      </c>
      <c r="AF685" s="429">
        <f>StockValueR!AF612</f>
        <v>151.54470759446323</v>
      </c>
      <c r="AG685" s="429">
        <f>StockValueR!AG612</f>
        <v>144.37484857783122</v>
      </c>
      <c r="AH685" s="429">
        <f>StockValueR!AH612</f>
        <v>137.21129012528897</v>
      </c>
      <c r="AI685" s="429">
        <f>StockValueR!AI612</f>
        <v>130.05435716714507</v>
      </c>
      <c r="AJ685" s="429">
        <f>StockValueR!AJ612</f>
        <v>122.90441077938861</v>
      </c>
      <c r="AK685" s="429">
        <f>StockValueR!AK612</f>
        <v>115.76185467342678</v>
      </c>
      <c r="AL685" s="429">
        <f>StockValueR!AL612</f>
        <v>108.62714336110886</v>
      </c>
      <c r="AM685" s="429">
        <f>StockValueR!AM612</f>
        <v>277.96755460080584</v>
      </c>
      <c r="AN685" s="429">
        <f>StockValueR!AN612</f>
        <v>277.96755460080584</v>
      </c>
      <c r="AO685" s="429">
        <f>StockValueR!AO612</f>
        <v>277.96755460080584</v>
      </c>
      <c r="AP685" s="429">
        <f>StockValueR!AP612</f>
        <v>277.96755460080584</v>
      </c>
      <c r="AQ685" s="429">
        <f>StockValueR!AQ612</f>
        <v>277.96755460080584</v>
      </c>
      <c r="AR685" s="429">
        <f>StockValueR!AR612</f>
        <v>277.96755460080584</v>
      </c>
      <c r="AS685" s="429">
        <f>StockValueR!AS612</f>
        <v>277.96755460080584</v>
      </c>
      <c r="AT685" s="429">
        <f>StockValueR!AT612</f>
        <v>277.96755460080584</v>
      </c>
      <c r="AU685" s="429">
        <f>StockValueR!AU612</f>
        <v>277.96755460080584</v>
      </c>
      <c r="AV685" s="429">
        <f>StockValueR!AV612</f>
        <v>277.96755460080584</v>
      </c>
      <c r="AW685" s="429">
        <f>StockValueR!AW612</f>
        <v>277.96755460080584</v>
      </c>
      <c r="AX685" s="429">
        <f>StockValueR!AX612</f>
        <v>277.96755460080584</v>
      </c>
      <c r="AY685" s="429">
        <f>StockValueR!AY612</f>
        <v>277.96755460080584</v>
      </c>
      <c r="AZ685" s="429">
        <f>StockValueR!AZ612</f>
        <v>277.96755460080584</v>
      </c>
    </row>
    <row r="686" spans="1:52" x14ac:dyDescent="0.25">
      <c r="A686" s="422"/>
      <c r="B686" s="281"/>
      <c r="C686" s="281"/>
      <c r="D686" s="281"/>
      <c r="E686" s="180" t="str">
        <f>StockValueR!E613</f>
        <v>60 MPH</v>
      </c>
      <c r="F686" s="427"/>
      <c r="G686" s="328"/>
      <c r="I686" s="429">
        <f>StockValueR!I613</f>
        <v>0</v>
      </c>
      <c r="J686" s="429">
        <f>StockValueR!J613</f>
        <v>0</v>
      </c>
      <c r="K686" s="429">
        <f>StockValueR!K613</f>
        <v>402.56970678174798</v>
      </c>
      <c r="L686" s="429">
        <f>StockValueR!L613</f>
        <v>388.68568280540012</v>
      </c>
      <c r="M686" s="429">
        <f>StockValueR!M613</f>
        <v>375.28049794319435</v>
      </c>
      <c r="N686" s="429">
        <f>StockValueR!N613</f>
        <v>362.33763775395545</v>
      </c>
      <c r="O686" s="429">
        <f>StockValueR!O613</f>
        <v>349.84115735475706</v>
      </c>
      <c r="P686" s="429">
        <f>StockValueR!P613</f>
        <v>337.77566177771394</v>
      </c>
      <c r="Q686" s="429">
        <f>StockValueR!Q613</f>
        <v>326.12628700423886</v>
      </c>
      <c r="R686" s="429">
        <f>StockValueR!R613</f>
        <v>314.87868165339967</v>
      </c>
      <c r="S686" s="429">
        <f>StockValueR!S613</f>
        <v>304.01898930181704</v>
      </c>
      <c r="T686" s="429">
        <f>StockValueR!T613</f>
        <v>293.53383141332279</v>
      </c>
      <c r="U686" s="429">
        <f>StockValueR!U613</f>
        <v>283.41029085734823</v>
      </c>
      <c r="V686" s="429">
        <f>StockValueR!V613</f>
        <v>273.63589599573879</v>
      </c>
      <c r="W686" s="429">
        <f>StockValueR!W613</f>
        <v>264.19860531839043</v>
      </c>
      <c r="X686" s="429">
        <f>StockValueR!X613</f>
        <v>255.08679260877972</v>
      </c>
      <c r="Y686" s="429">
        <f>StockValueR!Y613</f>
        <v>246.28923262111266</v>
      </c>
      <c r="Z686" s="429">
        <f>StockValueR!Z613</f>
        <v>237.49720410399058</v>
      </c>
      <c r="AA686" s="429">
        <f>StockValueR!AA613</f>
        <v>228.71090700240143</v>
      </c>
      <c r="AB686" s="429">
        <f>StockValueR!AB613</f>
        <v>219.93055650334807</v>
      </c>
      <c r="AC686" s="429">
        <f>StockValueR!AC613</f>
        <v>211.15638486593528</v>
      </c>
      <c r="AD686" s="429">
        <f>StockValueR!AD613</f>
        <v>202.38864355920782</v>
      </c>
      <c r="AE686" s="429">
        <f>StockValueR!AE613</f>
        <v>193.62760577577805</v>
      </c>
      <c r="AF686" s="429">
        <f>StockValueR!AF613</f>
        <v>184.87356940829594</v>
      </c>
      <c r="AG686" s="429">
        <f>StockValueR!AG613</f>
        <v>176.12686060137321</v>
      </c>
      <c r="AH686" s="429">
        <f>StockValueR!AH613</f>
        <v>167.38783802639517</v>
      </c>
      <c r="AI686" s="429">
        <f>StockValueR!AI613</f>
        <v>158.65689807480905</v>
      </c>
      <c r="AJ686" s="429">
        <f>StockValueR!AJ613</f>
        <v>149.93448123317478</v>
      </c>
      <c r="AK686" s="429">
        <f>StockValueR!AK613</f>
        <v>141.22108000017505</v>
      </c>
      <c r="AL686" s="429">
        <f>StockValueR!AL613</f>
        <v>132.51724884735327</v>
      </c>
      <c r="AM686" s="429">
        <f>StockValueR!AM613</f>
        <v>338.66087349943803</v>
      </c>
      <c r="AN686" s="429">
        <f>StockValueR!AN613</f>
        <v>338.66087349943803</v>
      </c>
      <c r="AO686" s="429">
        <f>StockValueR!AO613</f>
        <v>338.66087349943803</v>
      </c>
      <c r="AP686" s="429">
        <f>StockValueR!AP613</f>
        <v>338.66087349943803</v>
      </c>
      <c r="AQ686" s="429">
        <f>StockValueR!AQ613</f>
        <v>338.66087349943803</v>
      </c>
      <c r="AR686" s="429">
        <f>StockValueR!AR613</f>
        <v>338.66087349943803</v>
      </c>
      <c r="AS686" s="429">
        <f>StockValueR!AS613</f>
        <v>338.66087349943803</v>
      </c>
      <c r="AT686" s="429">
        <f>StockValueR!AT613</f>
        <v>338.66087349943803</v>
      </c>
      <c r="AU686" s="429">
        <f>StockValueR!AU613</f>
        <v>338.66087349943803</v>
      </c>
      <c r="AV686" s="429">
        <f>StockValueR!AV613</f>
        <v>338.66087349943803</v>
      </c>
      <c r="AW686" s="429">
        <f>StockValueR!AW613</f>
        <v>338.66087349943803</v>
      </c>
      <c r="AX686" s="429">
        <f>StockValueR!AX613</f>
        <v>338.66087349943803</v>
      </c>
      <c r="AY686" s="429">
        <f>StockValueR!AY613</f>
        <v>338.66087349943803</v>
      </c>
      <c r="AZ686" s="429">
        <f>StockValueR!AZ613</f>
        <v>338.66087349943803</v>
      </c>
    </row>
    <row r="687" spans="1:52" x14ac:dyDescent="0.25">
      <c r="A687" s="422"/>
      <c r="B687" s="281"/>
      <c r="C687" s="281"/>
      <c r="D687" s="281"/>
      <c r="E687" s="180" t="str">
        <f>StockValueR!E614</f>
        <v>61 MPH</v>
      </c>
      <c r="F687" s="427"/>
      <c r="G687" s="328"/>
      <c r="I687" s="429">
        <f>StockValueR!I614</f>
        <v>0</v>
      </c>
      <c r="J687" s="429">
        <f>StockValueR!J614</f>
        <v>0</v>
      </c>
      <c r="K687" s="429">
        <f>StockValueR!K614</f>
        <v>390.90302607188818</v>
      </c>
      <c r="L687" s="429">
        <f>StockValueR!L614</f>
        <v>377.4213683739049</v>
      </c>
      <c r="M687" s="429">
        <f>StockValueR!M614</f>
        <v>364.40467278202766</v>
      </c>
      <c r="N687" s="429">
        <f>StockValueR!N614</f>
        <v>351.83690345222607</v>
      </c>
      <c r="O687" s="429">
        <f>StockValueR!O614</f>
        <v>339.70257759262279</v>
      </c>
      <c r="P687" s="429">
        <f>StockValueR!P614</f>
        <v>327.98674638955578</v>
      </c>
      <c r="Q687" s="429">
        <f>StockValueR!Q614</f>
        <v>316.67497659147273</v>
      </c>
      <c r="R687" s="429">
        <f>StockValueR!R614</f>
        <v>305.75333272796894</v>
      </c>
      <c r="S687" s="429">
        <f>StockValueR!S614</f>
        <v>295.20835994206368</v>
      </c>
      <c r="T687" s="429">
        <f>StockValueR!T614</f>
        <v>285.02706741456603</v>
      </c>
      <c r="U687" s="429">
        <f>StockValueR!U614</f>
        <v>275.19691236010885</v>
      </c>
      <c r="V687" s="429">
        <f>StockValueR!V614</f>
        <v>265.70578457513591</v>
      </c>
      <c r="W687" s="429">
        <f>StockValueR!W614</f>
        <v>256.54199151880567</v>
      </c>
      <c r="X687" s="429">
        <f>StockValueR!X614</f>
        <v>247.69424390843182</v>
      </c>
      <c r="Y687" s="429">
        <f>StockValueR!Y614</f>
        <v>239.15164181171602</v>
      </c>
      <c r="Z687" s="429">
        <f>StockValueR!Z614</f>
        <v>230.61441088063501</v>
      </c>
      <c r="AA687" s="429">
        <f>StockValueR!AA614</f>
        <v>222.08274526566632</v>
      </c>
      <c r="AB687" s="429">
        <f>StockValueR!AB614</f>
        <v>213.55685391758095</v>
      </c>
      <c r="AC687" s="429">
        <f>StockValueR!AC614</f>
        <v>205.03696236449329</v>
      </c>
      <c r="AD687" s="429">
        <f>StockValueR!AD614</f>
        <v>196.5233147877436</v>
      </c>
      <c r="AE687" s="429">
        <f>StockValueR!AE614</f>
        <v>188.01617646267945</v>
      </c>
      <c r="AF687" s="429">
        <f>StockValueR!AF614</f>
        <v>179.51583664886596</v>
      </c>
      <c r="AG687" s="429">
        <f>StockValueR!AG614</f>
        <v>171.02261203907338</v>
      </c>
      <c r="AH687" s="429">
        <f>StockValueR!AH614</f>
        <v>162.53685091020262</v>
      </c>
      <c r="AI687" s="429">
        <f>StockValueR!AI614</f>
        <v>154.05893816606937</v>
      </c>
      <c r="AJ687" s="429">
        <f>StockValueR!AJ614</f>
        <v>145.58930152770264</v>
      </c>
      <c r="AK687" s="429">
        <f>StockValueR!AK614</f>
        <v>137.12841922091567</v>
      </c>
      <c r="AL687" s="429">
        <f>StockValueR!AL614</f>
        <v>128.67682964837641</v>
      </c>
      <c r="AM687" s="429">
        <f>StockValueR!AM614</f>
        <v>328.8463042124792</v>
      </c>
      <c r="AN687" s="429">
        <f>StockValueR!AN614</f>
        <v>328.8463042124792</v>
      </c>
      <c r="AO687" s="429">
        <f>StockValueR!AO614</f>
        <v>328.8463042124792</v>
      </c>
      <c r="AP687" s="429">
        <f>StockValueR!AP614</f>
        <v>328.8463042124792</v>
      </c>
      <c r="AQ687" s="429">
        <f>StockValueR!AQ614</f>
        <v>328.8463042124792</v>
      </c>
      <c r="AR687" s="429">
        <f>StockValueR!AR614</f>
        <v>328.8463042124792</v>
      </c>
      <c r="AS687" s="429">
        <f>StockValueR!AS614</f>
        <v>328.8463042124792</v>
      </c>
      <c r="AT687" s="429">
        <f>StockValueR!AT614</f>
        <v>328.8463042124792</v>
      </c>
      <c r="AU687" s="429">
        <f>StockValueR!AU614</f>
        <v>328.8463042124792</v>
      </c>
      <c r="AV687" s="429">
        <f>StockValueR!AV614</f>
        <v>328.8463042124792</v>
      </c>
      <c r="AW687" s="429">
        <f>StockValueR!AW614</f>
        <v>328.8463042124792</v>
      </c>
      <c r="AX687" s="429">
        <f>StockValueR!AX614</f>
        <v>328.8463042124792</v>
      </c>
      <c r="AY687" s="429">
        <f>StockValueR!AY614</f>
        <v>328.8463042124792</v>
      </c>
      <c r="AZ687" s="429">
        <f>StockValueR!AZ614</f>
        <v>328.8463042124792</v>
      </c>
    </row>
    <row r="688" spans="1:52" x14ac:dyDescent="0.25">
      <c r="A688" s="422"/>
      <c r="B688" s="281"/>
      <c r="C688" s="281"/>
      <c r="D688" s="281"/>
      <c r="E688" s="180" t="str">
        <f>StockValueR!E615</f>
        <v>62 MPH</v>
      </c>
      <c r="F688" s="427"/>
      <c r="G688" s="328"/>
      <c r="I688" s="429">
        <f>StockValueR!I615</f>
        <v>0</v>
      </c>
      <c r="J688" s="429">
        <f>StockValueR!J615</f>
        <v>0</v>
      </c>
      <c r="K688" s="429">
        <f>StockValueR!K615</f>
        <v>379.57445187251056</v>
      </c>
      <c r="L688" s="429">
        <f>StockValueR!L615</f>
        <v>366.48349966764397</v>
      </c>
      <c r="M688" s="429">
        <f>StockValueR!M615</f>
        <v>353.84403472380006</v>
      </c>
      <c r="N688" s="429">
        <f>StockValueR!N615</f>
        <v>341.64048592409779</v>
      </c>
      <c r="O688" s="429">
        <f>StockValueR!O615</f>
        <v>329.85781917606829</v>
      </c>
      <c r="P688" s="429">
        <f>StockValueR!P615</f>
        <v>318.48151889049007</v>
      </c>
      <c r="Q688" s="429">
        <f>StockValueR!Q615</f>
        <v>307.49757009899162</v>
      </c>
      <c r="R688" s="429">
        <f>StockValueR!R615</f>
        <v>296.89244118839105</v>
      </c>
      <c r="S688" s="429">
        <f>StockValueR!S615</f>
        <v>286.65306723050196</v>
      </c>
      <c r="T688" s="429">
        <f>StockValueR!T615</f>
        <v>276.76683388686985</v>
      </c>
      <c r="U688" s="429">
        <f>StockValueR!U615</f>
        <v>267.22156186860929</v>
      </c>
      <c r="V688" s="429">
        <f>StockValueR!V615</f>
        <v>258.00549193219865</v>
      </c>
      <c r="W688" s="429">
        <f>StockValueR!W615</f>
        <v>249.10727039274713</v>
      </c>
      <c r="X688" s="429">
        <f>StockValueR!X615</f>
        <v>240.51593513688661</v>
      </c>
      <c r="Y688" s="429">
        <f>StockValueR!Y615</f>
        <v>232.2209021180592</v>
      </c>
      <c r="Z688" s="429">
        <f>StockValueR!Z615</f>
        <v>223.93108460567655</v>
      </c>
      <c r="AA688" s="429">
        <f>StockValueR!AA615</f>
        <v>215.64667112363372</v>
      </c>
      <c r="AB688" s="429">
        <f>StockValueR!AB615</f>
        <v>207.36786456719909</v>
      </c>
      <c r="AC688" s="429">
        <f>StockValueR!AC615</f>
        <v>199.09488392856431</v>
      </c>
      <c r="AD688" s="429">
        <f>StockValueR!AD615</f>
        <v>190.82796631256662</v>
      </c>
      <c r="AE688" s="429">
        <f>StockValueR!AE615</f>
        <v>182.56736930673529</v>
      </c>
      <c r="AF688" s="429">
        <f>StockValueR!AF615</f>
        <v>174.31337378774185</v>
      </c>
      <c r="AG688" s="429">
        <f>StockValueR!AG615</f>
        <v>166.06628727043446</v>
      </c>
      <c r="AH688" s="429">
        <f>StockValueR!AH615</f>
        <v>157.82644793846717</v>
      </c>
      <c r="AI688" s="429">
        <f>StockValueR!AI615</f>
        <v>149.59422954094177</v>
      </c>
      <c r="AJ688" s="429">
        <f>StockValueR!AJ615</f>
        <v>141.37004740330806</v>
      </c>
      <c r="AK688" s="429">
        <f>StockValueR!AK615</f>
        <v>133.15436589214505</v>
      </c>
      <c r="AL688" s="429">
        <f>StockValueR!AL615</f>
        <v>124.94770780692967</v>
      </c>
      <c r="AM688" s="429">
        <f>StockValueR!AM615</f>
        <v>319.31616627802111</v>
      </c>
      <c r="AN688" s="429">
        <f>StockValueR!AN615</f>
        <v>319.31616627802111</v>
      </c>
      <c r="AO688" s="429">
        <f>StockValueR!AO615</f>
        <v>319.31616627802111</v>
      </c>
      <c r="AP688" s="429">
        <f>StockValueR!AP615</f>
        <v>319.31616627802111</v>
      </c>
      <c r="AQ688" s="429">
        <f>StockValueR!AQ615</f>
        <v>319.31616627802111</v>
      </c>
      <c r="AR688" s="429">
        <f>StockValueR!AR615</f>
        <v>319.31616627802111</v>
      </c>
      <c r="AS688" s="429">
        <f>StockValueR!AS615</f>
        <v>319.31616627802111</v>
      </c>
      <c r="AT688" s="429">
        <f>StockValueR!AT615</f>
        <v>319.31616627802111</v>
      </c>
      <c r="AU688" s="429">
        <f>StockValueR!AU615</f>
        <v>319.31616627802111</v>
      </c>
      <c r="AV688" s="429">
        <f>StockValueR!AV615</f>
        <v>319.31616627802111</v>
      </c>
      <c r="AW688" s="429">
        <f>StockValueR!AW615</f>
        <v>319.31616627802111</v>
      </c>
      <c r="AX688" s="429">
        <f>StockValueR!AX615</f>
        <v>319.31616627802111</v>
      </c>
      <c r="AY688" s="429">
        <f>StockValueR!AY615</f>
        <v>319.31616627802111</v>
      </c>
      <c r="AZ688" s="429">
        <f>StockValueR!AZ615</f>
        <v>319.31616627802111</v>
      </c>
    </row>
    <row r="689" spans="1:52" x14ac:dyDescent="0.25">
      <c r="A689" s="422"/>
      <c r="B689" s="281"/>
      <c r="C689" s="281"/>
      <c r="D689" s="281"/>
      <c r="E689" s="180" t="str">
        <f>StockValueR!E616</f>
        <v>63 MPH</v>
      </c>
      <c r="F689" s="427"/>
      <c r="G689" s="328"/>
      <c r="I689" s="429">
        <f>StockValueR!I616</f>
        <v>0</v>
      </c>
      <c r="J689" s="429">
        <f>StockValueR!J616</f>
        <v>0</v>
      </c>
      <c r="K689" s="429">
        <f>StockValueR!K616</f>
        <v>368.57418568005846</v>
      </c>
      <c r="L689" s="429">
        <f>StockValueR!L616</f>
        <v>355.86261611871754</v>
      </c>
      <c r="M689" s="429">
        <f>StockValueR!M616</f>
        <v>343.58944948137594</v>
      </c>
      <c r="N689" s="429">
        <f>StockValueR!N616</f>
        <v>331.73956591026604</v>
      </c>
      <c r="O689" s="429">
        <f>StockValueR!O616</f>
        <v>320.29836700878383</v>
      </c>
      <c r="P689" s="429">
        <f>StockValueR!P616</f>
        <v>309.25175785707745</v>
      </c>
      <c r="Q689" s="429">
        <f>StockValueR!Q616</f>
        <v>298.5861296478908</v>
      </c>
      <c r="R689" s="429">
        <f>StockValueR!R616</f>
        <v>288.28834292127118</v>
      </c>
      <c r="S689" s="429">
        <f>StockValueR!S616</f>
        <v>278.34571137748611</v>
      </c>
      <c r="T689" s="429">
        <f>StockValueR!T616</f>
        <v>268.74598624820868</v>
      </c>
      <c r="U689" s="429">
        <f>StockValueR!U616</f>
        <v>259.47734120671709</v>
      </c>
      <c r="V689" s="429">
        <f>StockValueR!V616</f>
        <v>250.52835779851887</v>
      </c>
      <c r="W689" s="429">
        <f>StockValueR!W616</f>
        <v>241.8880113744512</v>
      </c>
      <c r="X689" s="429">
        <f>StockValueR!X616</f>
        <v>233.54565750892621</v>
      </c>
      <c r="Y689" s="429">
        <f>StockValueR!Y616</f>
        <v>225.4910188865924</v>
      </c>
      <c r="Z689" s="429">
        <f>StockValueR!Z616</f>
        <v>217.44144462259803</v>
      </c>
      <c r="AA689" s="429">
        <f>StockValueR!AA616</f>
        <v>209.39711777731711</v>
      </c>
      <c r="AB689" s="429">
        <f>StockValueR!AB616</f>
        <v>201.35823536600694</v>
      </c>
      <c r="AC689" s="429">
        <f>StockValueR!AC616</f>
        <v>193.3250100343509</v>
      </c>
      <c r="AD689" s="429">
        <f>StockValueR!AD616</f>
        <v>185.29767201576402</v>
      </c>
      <c r="AE689" s="429">
        <f>StockValueR!AE616</f>
        <v>177.27647143275422</v>
      </c>
      <c r="AF689" s="429">
        <f>StockValueR!AF616</f>
        <v>169.26168102204011</v>
      </c>
      <c r="AG689" s="429">
        <f>StockValueR!AG616</f>
        <v>161.25359938652869</v>
      </c>
      <c r="AH689" s="429">
        <f>StockValueR!AH616</f>
        <v>153.25255490913483</v>
      </c>
      <c r="AI689" s="429">
        <f>StockValueR!AI616</f>
        <v>145.25891050751576</v>
      </c>
      <c r="AJ689" s="429">
        <f>StockValueR!AJ616</f>
        <v>137.2730694707725</v>
      </c>
      <c r="AK689" s="429">
        <f>StockValueR!AK616</f>
        <v>129.29548270789763</v>
      </c>
      <c r="AL689" s="429">
        <f>StockValueR!AL616</f>
        <v>121.32665786736578</v>
      </c>
      <c r="AM689" s="429">
        <f>StockValueR!AM616</f>
        <v>310.06221672666589</v>
      </c>
      <c r="AN689" s="429">
        <f>StockValueR!AN616</f>
        <v>310.06221672666589</v>
      </c>
      <c r="AO689" s="429">
        <f>StockValueR!AO616</f>
        <v>310.06221672666589</v>
      </c>
      <c r="AP689" s="429">
        <f>StockValueR!AP616</f>
        <v>310.06221672666589</v>
      </c>
      <c r="AQ689" s="429">
        <f>StockValueR!AQ616</f>
        <v>310.06221672666589</v>
      </c>
      <c r="AR689" s="429">
        <f>StockValueR!AR616</f>
        <v>310.06221672666589</v>
      </c>
      <c r="AS689" s="429">
        <f>StockValueR!AS616</f>
        <v>310.06221672666589</v>
      </c>
      <c r="AT689" s="429">
        <f>StockValueR!AT616</f>
        <v>310.06221672666589</v>
      </c>
      <c r="AU689" s="429">
        <f>StockValueR!AU616</f>
        <v>310.06221672666589</v>
      </c>
      <c r="AV689" s="429">
        <f>StockValueR!AV616</f>
        <v>310.06221672666589</v>
      </c>
      <c r="AW689" s="429">
        <f>StockValueR!AW616</f>
        <v>310.06221672666589</v>
      </c>
      <c r="AX689" s="429">
        <f>StockValueR!AX616</f>
        <v>310.06221672666589</v>
      </c>
      <c r="AY689" s="429">
        <f>StockValueR!AY616</f>
        <v>310.06221672666589</v>
      </c>
      <c r="AZ689" s="429">
        <f>StockValueR!AZ616</f>
        <v>310.06221672666589</v>
      </c>
    </row>
    <row r="690" spans="1:52" x14ac:dyDescent="0.25">
      <c r="A690" s="422"/>
      <c r="B690" s="281"/>
      <c r="C690" s="281"/>
      <c r="D690" s="281"/>
      <c r="E690" s="180" t="str">
        <f>StockValueR!E617</f>
        <v>64 MPH</v>
      </c>
      <c r="F690" s="427"/>
      <c r="G690" s="328"/>
      <c r="I690" s="429">
        <f>StockValueR!I617</f>
        <v>0</v>
      </c>
      <c r="J690" s="429">
        <f>StockValueR!J617</f>
        <v>0</v>
      </c>
      <c r="K690" s="429">
        <f>StockValueR!K617</f>
        <v>357.89271295673439</v>
      </c>
      <c r="L690" s="429">
        <f>StockValueR!L617</f>
        <v>345.54953133143289</v>
      </c>
      <c r="M690" s="429">
        <f>StockValueR!M617</f>
        <v>333.6320474840395</v>
      </c>
      <c r="N690" s="429">
        <f>StockValueR!N617</f>
        <v>322.12557973817479</v>
      </c>
      <c r="O690" s="429">
        <f>StockValueR!O617</f>
        <v>311.01595276640552</v>
      </c>
      <c r="P690" s="429">
        <f>StockValueR!P617</f>
        <v>300.28948012703097</v>
      </c>
      <c r="Q690" s="429">
        <f>StockValueR!Q617</f>
        <v>289.932947403149</v>
      </c>
      <c r="R690" s="429">
        <f>StockValueR!R617</f>
        <v>279.9335959232302</v>
      </c>
      <c r="S690" s="429">
        <f>StockValueR!S617</f>
        <v>270.27910704314542</v>
      </c>
      <c r="T690" s="429">
        <f>StockValueR!T617</f>
        <v>260.95758697028174</v>
      </c>
      <c r="U690" s="429">
        <f>StockValueR!U617</f>
        <v>251.95755211105291</v>
      </c>
      <c r="V690" s="429">
        <f>StockValueR!V617</f>
        <v>243.26791492375125</v>
      </c>
      <c r="W690" s="429">
        <f>StockValueR!W617</f>
        <v>234.87797025931431</v>
      </c>
      <c r="X690" s="429">
        <f>StockValueR!X617</f>
        <v>226.77738217317648</v>
      </c>
      <c r="Y690" s="429">
        <f>StockValueR!Y617</f>
        <v>218.95617119196177</v>
      </c>
      <c r="Z690" s="429">
        <f>StockValueR!Z617</f>
        <v>211.13987780133237</v>
      </c>
      <c r="AA690" s="429">
        <f>StockValueR!AA617</f>
        <v>203.32867975647687</v>
      </c>
      <c r="AB690" s="429">
        <f>StockValueR!AB617</f>
        <v>195.52276836304736</v>
      </c>
      <c r="AC690" s="429">
        <f>StockValueR!AC617</f>
        <v>187.72235010414408</v>
      </c>
      <c r="AD690" s="429">
        <f>StockValueR!AD617</f>
        <v>179.9276485408972</v>
      </c>
      <c r="AE690" s="429">
        <f>StockValueR!AE617</f>
        <v>172.13890654713353</v>
      </c>
      <c r="AF690" s="429">
        <f>StockValueR!AF617</f>
        <v>164.3563889555189</v>
      </c>
      <c r="AG690" s="429">
        <f>StockValueR!AG617</f>
        <v>156.58038571529184</v>
      </c>
      <c r="AH690" s="429">
        <f>StockValueR!AH617</f>
        <v>148.81121569265855</v>
      </c>
      <c r="AI690" s="429">
        <f>StockValueR!AI617</f>
        <v>141.04923128773271</v>
      </c>
      <c r="AJ690" s="429">
        <f>StockValueR!AJ617</f>
        <v>133.29482410208615</v>
      </c>
      <c r="AK690" s="429">
        <f>StockValueR!AK617</f>
        <v>125.54843197713303</v>
      </c>
      <c r="AL690" s="429">
        <f>StockValueR!AL617</f>
        <v>117.81054784942955</v>
      </c>
      <c r="AM690" s="429">
        <f>StockValueR!AM617</f>
        <v>301.07645147458118</v>
      </c>
      <c r="AN690" s="429">
        <f>StockValueR!AN617</f>
        <v>301.07645147458118</v>
      </c>
      <c r="AO690" s="429">
        <f>StockValueR!AO617</f>
        <v>301.07645147458118</v>
      </c>
      <c r="AP690" s="429">
        <f>StockValueR!AP617</f>
        <v>301.07645147458118</v>
      </c>
      <c r="AQ690" s="429">
        <f>StockValueR!AQ617</f>
        <v>301.07645147458118</v>
      </c>
      <c r="AR690" s="429">
        <f>StockValueR!AR617</f>
        <v>301.07645147458118</v>
      </c>
      <c r="AS690" s="429">
        <f>StockValueR!AS617</f>
        <v>301.07645147458118</v>
      </c>
      <c r="AT690" s="429">
        <f>StockValueR!AT617</f>
        <v>301.07645147458118</v>
      </c>
      <c r="AU690" s="429">
        <f>StockValueR!AU617</f>
        <v>301.07645147458118</v>
      </c>
      <c r="AV690" s="429">
        <f>StockValueR!AV617</f>
        <v>301.07645147458118</v>
      </c>
      <c r="AW690" s="429">
        <f>StockValueR!AW617</f>
        <v>301.07645147458118</v>
      </c>
      <c r="AX690" s="429">
        <f>StockValueR!AX617</f>
        <v>301.07645147458118</v>
      </c>
      <c r="AY690" s="429">
        <f>StockValueR!AY617</f>
        <v>301.07645147458118</v>
      </c>
      <c r="AZ690" s="429">
        <f>StockValueR!AZ617</f>
        <v>301.07645147458118</v>
      </c>
    </row>
    <row r="691" spans="1:52" x14ac:dyDescent="0.25">
      <c r="A691" s="422"/>
      <c r="B691" s="281"/>
      <c r="C691" s="281"/>
      <c r="D691" s="281"/>
      <c r="E691" s="180" t="str">
        <f>StockValueR!E618</f>
        <v>65 MPH</v>
      </c>
      <c r="F691" s="427"/>
      <c r="G691" s="328"/>
      <c r="I691" s="429">
        <f>StockValueR!I618</f>
        <v>0</v>
      </c>
      <c r="J691" s="429">
        <f>StockValueR!J618</f>
        <v>0</v>
      </c>
      <c r="K691" s="429">
        <f>StockValueR!K618</f>
        <v>451.19816471343302</v>
      </c>
      <c r="L691" s="429">
        <f>StockValueR!L618</f>
        <v>435.63701832950579</v>
      </c>
      <c r="M691" s="429">
        <f>StockValueR!M618</f>
        <v>420.61255249022526</v>
      </c>
      <c r="N691" s="429">
        <f>StockValueR!N618</f>
        <v>406.10625789043513</v>
      </c>
      <c r="O691" s="429">
        <f>StockValueR!O618</f>
        <v>392.10026358308767</v>
      </c>
      <c r="P691" s="429">
        <f>StockValueR!P618</f>
        <v>378.57731496323208</v>
      </c>
      <c r="Q691" s="429">
        <f>StockValueR!Q618</f>
        <v>365.52075251130242</v>
      </c>
      <c r="R691" s="429">
        <f>StockValueR!R618</f>
        <v>352.9144912695171</v>
      </c>
      <c r="S691" s="429">
        <f>StockValueR!S618</f>
        <v>340.74300102610681</v>
      </c>
      <c r="T691" s="429">
        <f>StockValueR!T618</f>
        <v>328.99128718295862</v>
      </c>
      <c r="U691" s="429">
        <f>StockValueR!U618</f>
        <v>317.64487228310594</v>
      </c>
      <c r="V691" s="429">
        <f>StockValueR!V618</f>
        <v>306.68977817530822</v>
      </c>
      <c r="W691" s="429">
        <f>StockValueR!W618</f>
        <v>296.11250879374671</v>
      </c>
      <c r="X691" s="429">
        <f>StockValueR!X618</f>
        <v>285.90003353162325</v>
      </c>
      <c r="Y691" s="429">
        <f>StockValueR!Y618</f>
        <v>276.03977118817841</v>
      </c>
      <c r="Z691" s="429">
        <f>StockValueR!Z618</f>
        <v>266.18570848995279</v>
      </c>
      <c r="AA691" s="429">
        <f>StockValueR!AA618</f>
        <v>256.33806953431412</v>
      </c>
      <c r="AB691" s="429">
        <f>StockValueR!AB618</f>
        <v>246.49709550180611</v>
      </c>
      <c r="AC691" s="429">
        <f>StockValueR!AC618</f>
        <v>236.66304670730105</v>
      </c>
      <c r="AD691" s="429">
        <f>StockValueR!AD618</f>
        <v>226.83620499607832</v>
      </c>
      <c r="AE691" s="429">
        <f>StockValueR!AE618</f>
        <v>217.01687656108595</v>
      </c>
      <c r="AF691" s="429">
        <f>StockValueR!AF618</f>
        <v>207.20539527895372</v>
      </c>
      <c r="AG691" s="429">
        <f>StockValueR!AG618</f>
        <v>197.40212669097244</v>
      </c>
      <c r="AH691" s="429">
        <f>StockValueR!AH618</f>
        <v>187.60747279428205</v>
      </c>
      <c r="AI691" s="429">
        <f>StockValueR!AI618</f>
        <v>177.82187786248414</v>
      </c>
      <c r="AJ691" s="429">
        <f>StockValueR!AJ618</f>
        <v>168.04583559076755</v>
      </c>
      <c r="AK691" s="429">
        <f>StockValueR!AK618</f>
        <v>158.27989796925476</v>
      </c>
      <c r="AL691" s="429">
        <f>StockValueR!AL618</f>
        <v>148.52468644694841</v>
      </c>
      <c r="AM691" s="429">
        <f>StockValueR!AM618</f>
        <v>380.39564755292201</v>
      </c>
      <c r="AN691" s="429">
        <f>StockValueR!AN618</f>
        <v>380.39564755292201</v>
      </c>
      <c r="AO691" s="429">
        <f>StockValueR!AO618</f>
        <v>380.39564755292201</v>
      </c>
      <c r="AP691" s="429">
        <f>StockValueR!AP618</f>
        <v>380.39564755292201</v>
      </c>
      <c r="AQ691" s="429">
        <f>StockValueR!AQ618</f>
        <v>380.39564755292201</v>
      </c>
      <c r="AR691" s="429">
        <f>StockValueR!AR618</f>
        <v>380.39564755292201</v>
      </c>
      <c r="AS691" s="429">
        <f>StockValueR!AS618</f>
        <v>380.39564755292201</v>
      </c>
      <c r="AT691" s="429">
        <f>StockValueR!AT618</f>
        <v>380.39564755292201</v>
      </c>
      <c r="AU691" s="429">
        <f>StockValueR!AU618</f>
        <v>380.39564755292201</v>
      </c>
      <c r="AV691" s="429">
        <f>StockValueR!AV618</f>
        <v>380.39564755292201</v>
      </c>
      <c r="AW691" s="429">
        <f>StockValueR!AW618</f>
        <v>380.39564755292201</v>
      </c>
      <c r="AX691" s="429">
        <f>StockValueR!AX618</f>
        <v>380.39564755292201</v>
      </c>
      <c r="AY691" s="429">
        <f>StockValueR!AY618</f>
        <v>380.39564755292201</v>
      </c>
      <c r="AZ691" s="429">
        <f>StockValueR!AZ618</f>
        <v>380.39564755292201</v>
      </c>
    </row>
    <row r="692" spans="1:52" x14ac:dyDescent="0.25">
      <c r="A692" s="422"/>
      <c r="B692" s="281"/>
      <c r="C692" s="281"/>
      <c r="D692" s="281"/>
      <c r="E692" s="180" t="str">
        <f>StockValueR!E619</f>
        <v>66 MPH</v>
      </c>
      <c r="F692" s="427"/>
      <c r="G692" s="328"/>
      <c r="I692" s="429">
        <f>StockValueR!I619</f>
        <v>0</v>
      </c>
      <c r="J692" s="429">
        <f>StockValueR!J619</f>
        <v>0</v>
      </c>
      <c r="K692" s="429">
        <f>StockValueR!K619</f>
        <v>438.12220585237498</v>
      </c>
      <c r="L692" s="429">
        <f>StockValueR!L619</f>
        <v>423.01202963158295</v>
      </c>
      <c r="M692" s="429">
        <f>StockValueR!M619</f>
        <v>408.42298067248538</v>
      </c>
      <c r="N692" s="429">
        <f>StockValueR!N619</f>
        <v>394.33708607927269</v>
      </c>
      <c r="O692" s="429">
        <f>StockValueR!O619</f>
        <v>380.73699281429185</v>
      </c>
      <c r="P692" s="429">
        <f>StockValueR!P619</f>
        <v>367.60594632007042</v>
      </c>
      <c r="Q692" s="429">
        <f>StockValueR!Q619</f>
        <v>354.92776987863505</v>
      </c>
      <c r="R692" s="429">
        <f>StockValueR!R619</f>
        <v>342.68684468269566</v>
      </c>
      <c r="S692" s="429">
        <f>StockValueR!S619</f>
        <v>330.86809059414469</v>
      </c>
      <c r="T692" s="429">
        <f>StockValueR!T619</f>
        <v>319.45694756616712</v>
      </c>
      <c r="U692" s="429">
        <f>StockValueR!U619</f>
        <v>308.43935770607317</v>
      </c>
      <c r="V692" s="429">
        <f>StockValueR!V619</f>
        <v>297.80174795675811</v>
      </c>
      <c r="W692" s="429">
        <f>StockValueR!W619</f>
        <v>287.5310133754511</v>
      </c>
      <c r="X692" s="429">
        <f>StockValueR!X619</f>
        <v>277.61450098915606</v>
      </c>
      <c r="Y692" s="429">
        <f>StockValueR!Y619</f>
        <v>268.03999420689354</v>
      </c>
      <c r="Z692" s="429">
        <f>StockValueR!Z619</f>
        <v>258.47150740088841</v>
      </c>
      <c r="AA692" s="429">
        <f>StockValueR!AA619</f>
        <v>248.90925817404943</v>
      </c>
      <c r="AB692" s="429">
        <f>StockValueR!AB619</f>
        <v>239.35348071738198</v>
      </c>
      <c r="AC692" s="429">
        <f>StockValueR!AC619</f>
        <v>229.80442780169716</v>
      </c>
      <c r="AD692" s="429">
        <f>StockValueR!AD619</f>
        <v>220.26237310425071</v>
      </c>
      <c r="AE692" s="429">
        <f>StockValueR!AE619</f>
        <v>210.72761394435884</v>
      </c>
      <c r="AF692" s="429">
        <f>StockValueR!AF619</f>
        <v>201.20047452273192</v>
      </c>
      <c r="AG692" s="429">
        <f>StockValueR!AG619</f>
        <v>191.68130978708294</v>
      </c>
      <c r="AH692" s="429">
        <f>StockValueR!AH619</f>
        <v>182.17051008446438</v>
      </c>
      <c r="AI692" s="429">
        <f>StockValueR!AI619</f>
        <v>172.66850681319647</v>
      </c>
      <c r="AJ692" s="429">
        <f>StockValueR!AJ619</f>
        <v>163.17577936092317</v>
      </c>
      <c r="AK692" s="429">
        <f>StockValueR!AK619</f>
        <v>153.69286372080444</v>
      </c>
      <c r="AL692" s="429">
        <f>StockValueR!AL619</f>
        <v>144.22036333192571</v>
      </c>
      <c r="AM692" s="429">
        <f>StockValueR!AM619</f>
        <v>369.37158268003697</v>
      </c>
      <c r="AN692" s="429">
        <f>StockValueR!AN619</f>
        <v>369.37158268003697</v>
      </c>
      <c r="AO692" s="429">
        <f>StockValueR!AO619</f>
        <v>369.37158268003697</v>
      </c>
      <c r="AP692" s="429">
        <f>StockValueR!AP619</f>
        <v>369.37158268003697</v>
      </c>
      <c r="AQ692" s="429">
        <f>StockValueR!AQ619</f>
        <v>369.37158268003697</v>
      </c>
      <c r="AR692" s="429">
        <f>StockValueR!AR619</f>
        <v>369.37158268003697</v>
      </c>
      <c r="AS692" s="429">
        <f>StockValueR!AS619</f>
        <v>369.37158268003697</v>
      </c>
      <c r="AT692" s="429">
        <f>StockValueR!AT619</f>
        <v>369.37158268003697</v>
      </c>
      <c r="AU692" s="429">
        <f>StockValueR!AU619</f>
        <v>369.37158268003697</v>
      </c>
      <c r="AV692" s="429">
        <f>StockValueR!AV619</f>
        <v>369.37158268003697</v>
      </c>
      <c r="AW692" s="429">
        <f>StockValueR!AW619</f>
        <v>369.37158268003697</v>
      </c>
      <c r="AX692" s="429">
        <f>StockValueR!AX619</f>
        <v>369.37158268003697</v>
      </c>
      <c r="AY692" s="429">
        <f>StockValueR!AY619</f>
        <v>369.37158268003697</v>
      </c>
      <c r="AZ692" s="429">
        <f>StockValueR!AZ619</f>
        <v>369.37158268003697</v>
      </c>
    </row>
    <row r="693" spans="1:52" x14ac:dyDescent="0.25">
      <c r="A693" s="422"/>
      <c r="B693" s="281"/>
      <c r="C693" s="281"/>
      <c r="D693" s="281"/>
      <c r="E693" s="180" t="str">
        <f>StockValueR!E620</f>
        <v>67 MPH</v>
      </c>
      <c r="F693" s="427"/>
      <c r="G693" s="328"/>
      <c r="I693" s="429">
        <f>StockValueR!I620</f>
        <v>0</v>
      </c>
      <c r="J693" s="429">
        <f>StockValueR!J620</f>
        <v>0</v>
      </c>
      <c r="K693" s="429">
        <f>StockValueR!K620</f>
        <v>422.93029466195679</v>
      </c>
      <c r="L693" s="429">
        <f>StockValueR!L620</f>
        <v>408.34406461908384</v>
      </c>
      <c r="M693" s="429">
        <f>StockValueR!M620</f>
        <v>394.26089172191308</v>
      </c>
      <c r="N693" s="429">
        <f>StockValueR!N620</f>
        <v>380.66342628576939</v>
      </c>
      <c r="O693" s="429">
        <f>StockValueR!O620</f>
        <v>367.53491699051915</v>
      </c>
      <c r="P693" s="429">
        <f>StockValueR!P620</f>
        <v>354.8591902438767</v>
      </c>
      <c r="Q693" s="429">
        <f>StockValueR!Q620</f>
        <v>342.62063025643965</v>
      </c>
      <c r="R693" s="429">
        <f>StockValueR!R620</f>
        <v>330.80415980390563</v>
      </c>
      <c r="S693" s="429">
        <f>StockValueR!S620</f>
        <v>319.3952216527718</v>
      </c>
      <c r="T693" s="429">
        <f>StockValueR!T620</f>
        <v>308.37976062663415</v>
      </c>
      <c r="U693" s="429">
        <f>StockValueR!U620</f>
        <v>297.74420629099251</v>
      </c>
      <c r="V693" s="429">
        <f>StockValueR!V620</f>
        <v>287.47545623523143</v>
      </c>
      <c r="W693" s="429">
        <f>StockValueR!W620</f>
        <v>277.56085993117978</v>
      </c>
      <c r="X693" s="429">
        <f>StockValueR!X620</f>
        <v>267.98820314836456</v>
      </c>
      <c r="Y693" s="429">
        <f>StockValueR!Y620</f>
        <v>258.74569290675947</v>
      </c>
      <c r="Z693" s="429">
        <f>StockValueR!Z620</f>
        <v>249.50899389840936</v>
      </c>
      <c r="AA693" s="429">
        <f>StockValueR!AA620</f>
        <v>240.27831618083036</v>
      </c>
      <c r="AB693" s="429">
        <f>StockValueR!AB620</f>
        <v>231.05388582444206</v>
      </c>
      <c r="AC693" s="429">
        <f>StockValueR!AC620</f>
        <v>221.83594683521403</v>
      </c>
      <c r="AD693" s="429">
        <f>StockValueR!AD620</f>
        <v>212.62476340062835</v>
      </c>
      <c r="AE693" s="429">
        <f>StockValueR!AE620</f>
        <v>203.42062253043784</v>
      </c>
      <c r="AF693" s="429">
        <f>StockValueR!AF620</f>
        <v>194.22383718367573</v>
      </c>
      <c r="AG693" s="429">
        <f>StockValueR!AG620</f>
        <v>185.03475000022382</v>
      </c>
      <c r="AH693" s="429">
        <f>StockValueR!AH620</f>
        <v>175.85373779182947</v>
      </c>
      <c r="AI693" s="429">
        <f>StockValueR!AI620</f>
        <v>166.6812169980528</v>
      </c>
      <c r="AJ693" s="429">
        <f>StockValueR!AJ620</f>
        <v>157.51765038374529</v>
      </c>
      <c r="AK693" s="429">
        <f>StockValueR!AK620</f>
        <v>148.36355535647505</v>
      </c>
      <c r="AL693" s="429">
        <f>StockValueR!AL620</f>
        <v>139.21951443104459</v>
      </c>
      <c r="AM693" s="429">
        <f>StockValueR!AM620</f>
        <v>356.56360306754021</v>
      </c>
      <c r="AN693" s="429">
        <f>StockValueR!AN620</f>
        <v>356.56360306754021</v>
      </c>
      <c r="AO693" s="429">
        <f>StockValueR!AO620</f>
        <v>356.56360306754021</v>
      </c>
      <c r="AP693" s="429">
        <f>StockValueR!AP620</f>
        <v>356.56360306754021</v>
      </c>
      <c r="AQ693" s="429">
        <f>StockValueR!AQ620</f>
        <v>356.56360306754021</v>
      </c>
      <c r="AR693" s="429">
        <f>StockValueR!AR620</f>
        <v>356.56360306754021</v>
      </c>
      <c r="AS693" s="429">
        <f>StockValueR!AS620</f>
        <v>356.56360306754021</v>
      </c>
      <c r="AT693" s="429">
        <f>StockValueR!AT620</f>
        <v>356.56360306754021</v>
      </c>
      <c r="AU693" s="429">
        <f>StockValueR!AU620</f>
        <v>356.56360306754021</v>
      </c>
      <c r="AV693" s="429">
        <f>StockValueR!AV620</f>
        <v>356.56360306754021</v>
      </c>
      <c r="AW693" s="429">
        <f>StockValueR!AW620</f>
        <v>356.56360306754021</v>
      </c>
      <c r="AX693" s="429">
        <f>StockValueR!AX620</f>
        <v>356.56360306754021</v>
      </c>
      <c r="AY693" s="429">
        <f>StockValueR!AY620</f>
        <v>356.56360306754021</v>
      </c>
      <c r="AZ693" s="429">
        <f>StockValueR!AZ620</f>
        <v>356.56360306754021</v>
      </c>
    </row>
    <row r="694" spans="1:52" x14ac:dyDescent="0.25">
      <c r="A694" s="422"/>
      <c r="B694" s="281"/>
      <c r="C694" s="281"/>
      <c r="D694" s="281"/>
      <c r="E694" s="180" t="str">
        <f>StockValueR!E621</f>
        <v>68 MPH</v>
      </c>
      <c r="F694" s="427"/>
      <c r="G694" s="328"/>
      <c r="I694" s="429">
        <f>StockValueR!I621</f>
        <v>0</v>
      </c>
      <c r="J694" s="429">
        <f>StockValueR!J621</f>
        <v>0</v>
      </c>
      <c r="K694" s="429">
        <f>StockValueR!K621</f>
        <v>404.67903587887605</v>
      </c>
      <c r="L694" s="429">
        <f>StockValueR!L621</f>
        <v>390.72226431306677</v>
      </c>
      <c r="M694" s="429">
        <f>StockValueR!M621</f>
        <v>377.24684081639379</v>
      </c>
      <c r="N694" s="429">
        <f>StockValueR!N621</f>
        <v>364.23616441759583</v>
      </c>
      <c r="O694" s="429">
        <f>StockValueR!O621</f>
        <v>351.67420668795341</v>
      </c>
      <c r="P694" s="429">
        <f>StockValueR!P621</f>
        <v>339.54549199515662</v>
      </c>
      <c r="Q694" s="429">
        <f>StockValueR!Q621</f>
        <v>327.8350784381887</v>
      </c>
      <c r="R694" s="429">
        <f>StockValueR!R621</f>
        <v>316.52853943973554</v>
      </c>
      <c r="S694" s="429">
        <f>StockValueR!S621</f>
        <v>305.61194597344615</v>
      </c>
      <c r="T694" s="429">
        <f>StockValueR!T621</f>
        <v>295.07184940414805</v>
      </c>
      <c r="U694" s="429">
        <f>StockValueR!U621</f>
        <v>284.89526491987749</v>
      </c>
      <c r="V694" s="429">
        <f>StockValueR!V621</f>
        <v>275.06965553531444</v>
      </c>
      <c r="W694" s="429">
        <f>StockValueR!W621</f>
        <v>265.58291664691478</v>
      </c>
      <c r="X694" s="429">
        <f>StockValueR!X621</f>
        <v>256.42336112071308</v>
      </c>
      <c r="Y694" s="429">
        <f>StockValueR!Y621</f>
        <v>247.57970489442425</v>
      </c>
      <c r="Z694" s="429">
        <f>StockValueR!Z621</f>
        <v>238.74160912171507</v>
      </c>
      <c r="AA694" s="429">
        <f>StockValueR!AA621</f>
        <v>229.90927479521758</v>
      </c>
      <c r="AB694" s="429">
        <f>StockValueR!AB621</f>
        <v>221.08291822944179</v>
      </c>
      <c r="AC694" s="429">
        <f>StockValueR!AC621</f>
        <v>212.26277290045161</v>
      </c>
      <c r="AD694" s="429">
        <f>StockValueR!AD621</f>
        <v>203.44909159490453</v>
      </c>
      <c r="AE694" s="429">
        <f>StockValueR!AE621</f>
        <v>194.64214893684976</v>
      </c>
      <c r="AF694" s="429">
        <f>StockValueR!AF621</f>
        <v>185.84224437979407</v>
      </c>
      <c r="AG694" s="429">
        <f>StockValueR!AG621</f>
        <v>177.04970577723662</v>
      </c>
      <c r="AH694" s="429">
        <f>StockValueR!AH621</f>
        <v>168.26489367987938</v>
      </c>
      <c r="AI694" s="429">
        <f>StockValueR!AI621</f>
        <v>159.48820655612678</v>
      </c>
      <c r="AJ694" s="429">
        <f>StockValueR!AJ621</f>
        <v>150.7200872005393</v>
      </c>
      <c r="AK694" s="429">
        <f>StockValueR!AK621</f>
        <v>141.96103069232612</v>
      </c>
      <c r="AL694" s="429">
        <f>StockValueR!AL621</f>
        <v>133.21159440827398</v>
      </c>
      <c r="AM694" s="429">
        <f>StockValueR!AM621</f>
        <v>341.17635208469227</v>
      </c>
      <c r="AN694" s="429">
        <f>StockValueR!AN621</f>
        <v>341.17635208469227</v>
      </c>
      <c r="AO694" s="429">
        <f>StockValueR!AO621</f>
        <v>341.17635208469227</v>
      </c>
      <c r="AP694" s="429">
        <f>StockValueR!AP621</f>
        <v>341.17635208469227</v>
      </c>
      <c r="AQ694" s="429">
        <f>StockValueR!AQ621</f>
        <v>341.17635208469227</v>
      </c>
      <c r="AR694" s="429">
        <f>StockValueR!AR621</f>
        <v>341.17635208469227</v>
      </c>
      <c r="AS694" s="429">
        <f>StockValueR!AS621</f>
        <v>341.17635208469227</v>
      </c>
      <c r="AT694" s="429">
        <f>StockValueR!AT621</f>
        <v>341.17635208469227</v>
      </c>
      <c r="AU694" s="429">
        <f>StockValueR!AU621</f>
        <v>341.17635208469227</v>
      </c>
      <c r="AV694" s="429">
        <f>StockValueR!AV621</f>
        <v>341.17635208469227</v>
      </c>
      <c r="AW694" s="429">
        <f>StockValueR!AW621</f>
        <v>341.17635208469227</v>
      </c>
      <c r="AX694" s="429">
        <f>StockValueR!AX621</f>
        <v>341.17635208469227</v>
      </c>
      <c r="AY694" s="429">
        <f>StockValueR!AY621</f>
        <v>341.17635208469227</v>
      </c>
      <c r="AZ694" s="429">
        <f>StockValueR!AZ621</f>
        <v>341.17635208469227</v>
      </c>
    </row>
    <row r="695" spans="1:52" x14ac:dyDescent="0.25">
      <c r="A695" s="422"/>
      <c r="B695" s="281"/>
      <c r="C695" s="281"/>
      <c r="D695" s="281"/>
      <c r="E695" s="180" t="str">
        <f>StockValueR!E622</f>
        <v>69 MPH</v>
      </c>
      <c r="F695" s="427"/>
      <c r="G695" s="328"/>
      <c r="I695" s="429">
        <f>StockValueR!I622</f>
        <v>0</v>
      </c>
      <c r="J695" s="429">
        <f>StockValueR!J622</f>
        <v>0</v>
      </c>
      <c r="K695" s="429">
        <f>StockValueR!K622</f>
        <v>381.56329361189961</v>
      </c>
      <c r="L695" s="429">
        <f>StockValueR!L622</f>
        <v>368.40374924540311</v>
      </c>
      <c r="M695" s="429">
        <f>StockValueR!M622</f>
        <v>355.69805778046475</v>
      </c>
      <c r="N695" s="429">
        <f>StockValueR!N622</f>
        <v>343.43056651281762</v>
      </c>
      <c r="O695" s="429">
        <f>StockValueR!O622</f>
        <v>331.58616257643371</v>
      </c>
      <c r="P695" s="429">
        <f>StockValueR!P622</f>
        <v>320.15025432531354</v>
      </c>
      <c r="Q695" s="429">
        <f>StockValueR!Q622</f>
        <v>309.10875335739212</v>
      </c>
      <c r="R695" s="429">
        <f>StockValueR!R622</f>
        <v>298.44805715841125</v>
      </c>
      <c r="S695" s="429">
        <f>StockValueR!S622</f>
        <v>288.15503234438</v>
      </c>
      <c r="T695" s="429">
        <f>StockValueR!T622</f>
        <v>278.21699848197699</v>
      </c>
      <c r="U695" s="429">
        <f>StockValueR!U622</f>
        <v>268.62171246696272</v>
      </c>
      <c r="V695" s="429">
        <f>StockValueR!V622</f>
        <v>259.35735344135708</v>
      </c>
      <c r="W695" s="429">
        <f>StockValueR!W622</f>
        <v>250.41250823080037</v>
      </c>
      <c r="X695" s="429">
        <f>StockValueR!X622</f>
        <v>241.77615728415861</v>
      </c>
      <c r="Y695" s="429">
        <f>StockValueR!Y622</f>
        <v>233.43766109804994</v>
      </c>
      <c r="Z695" s="429">
        <f>StockValueR!Z622</f>
        <v>225.10440774587559</v>
      </c>
      <c r="AA695" s="429">
        <f>StockValueR!AA622</f>
        <v>216.77658673933223</v>
      </c>
      <c r="AB695" s="429">
        <f>StockValueR!AB622</f>
        <v>208.45440203679073</v>
      </c>
      <c r="AC695" s="429">
        <f>StockValueR!AC622</f>
        <v>200.13807377788777</v>
      </c>
      <c r="AD695" s="429">
        <f>StockValueR!AD622</f>
        <v>191.82784030980977</v>
      </c>
      <c r="AE695" s="429">
        <f>StockValueR!AE622</f>
        <v>183.52396056975743</v>
      </c>
      <c r="AF695" s="429">
        <f>StockValueR!AF622</f>
        <v>175.22671690610116</v>
      </c>
      <c r="AG695" s="429">
        <f>StockValueR!AG622</f>
        <v>166.93641844496281</v>
      </c>
      <c r="AH695" s="429">
        <f>StockValueR!AH622</f>
        <v>158.65340514196444</v>
      </c>
      <c r="AI695" s="429">
        <f>StockValueR!AI622</f>
        <v>150.37805270452677</v>
      </c>
      <c r="AJ695" s="429">
        <f>StockValueR!AJ622</f>
        <v>142.11077863426439</v>
      </c>
      <c r="AK695" s="429">
        <f>StockValueR!AK622</f>
        <v>133.85204973088008</v>
      </c>
      <c r="AL695" s="429">
        <f>StockValueR!AL622</f>
        <v>125.60239153314329</v>
      </c>
      <c r="AM695" s="429">
        <f>StockValueR!AM622</f>
        <v>321.6879577693083</v>
      </c>
      <c r="AN695" s="429">
        <f>StockValueR!AN622</f>
        <v>321.6879577693083</v>
      </c>
      <c r="AO695" s="429">
        <f>StockValueR!AO622</f>
        <v>321.6879577693083</v>
      </c>
      <c r="AP695" s="429">
        <f>StockValueR!AP622</f>
        <v>321.6879577693083</v>
      </c>
      <c r="AQ695" s="429">
        <f>StockValueR!AQ622</f>
        <v>321.6879577693083</v>
      </c>
      <c r="AR695" s="429">
        <f>StockValueR!AR622</f>
        <v>321.6879577693083</v>
      </c>
      <c r="AS695" s="429">
        <f>StockValueR!AS622</f>
        <v>321.6879577693083</v>
      </c>
      <c r="AT695" s="429">
        <f>StockValueR!AT622</f>
        <v>321.6879577693083</v>
      </c>
      <c r="AU695" s="429">
        <f>StockValueR!AU622</f>
        <v>321.6879577693083</v>
      </c>
      <c r="AV695" s="429">
        <f>StockValueR!AV622</f>
        <v>321.6879577693083</v>
      </c>
      <c r="AW695" s="429">
        <f>StockValueR!AW622</f>
        <v>321.6879577693083</v>
      </c>
      <c r="AX695" s="429">
        <f>StockValueR!AX622</f>
        <v>321.6879577693083</v>
      </c>
      <c r="AY695" s="429">
        <f>StockValueR!AY622</f>
        <v>321.6879577693083</v>
      </c>
      <c r="AZ695" s="429">
        <f>StockValueR!AZ622</f>
        <v>321.6879577693083</v>
      </c>
    </row>
    <row r="696" spans="1:52" x14ac:dyDescent="0.25">
      <c r="A696" s="422"/>
      <c r="B696" s="281"/>
      <c r="C696" s="281"/>
      <c r="D696" s="281"/>
      <c r="E696" s="180" t="str">
        <f>StockValueR!E623</f>
        <v>70 MPH</v>
      </c>
      <c r="F696" s="427"/>
      <c r="G696" s="328"/>
      <c r="I696" s="429">
        <f>StockValueR!I623</f>
        <v>0</v>
      </c>
      <c r="J696" s="429">
        <f>StockValueR!J623</f>
        <v>0</v>
      </c>
      <c r="K696" s="429">
        <f>StockValueR!K623</f>
        <v>484.28601993674499</v>
      </c>
      <c r="L696" s="429">
        <f>StockValueR!L623</f>
        <v>467.58372316939995</v>
      </c>
      <c r="M696" s="429">
        <f>StockValueR!M623</f>
        <v>451.45746350785635</v>
      </c>
      <c r="N696" s="429">
        <f>StockValueR!N623</f>
        <v>435.88737429833105</v>
      </c>
      <c r="O696" s="429">
        <f>StockValueR!O623</f>
        <v>420.85427405806297</v>
      </c>
      <c r="P696" s="429">
        <f>StockValueR!P623</f>
        <v>406.3396428447947</v>
      </c>
      <c r="Q696" s="429">
        <f>StockValueR!Q623</f>
        <v>392.32559944123494</v>
      </c>
      <c r="R696" s="429">
        <f>StockValueR!R623</f>
        <v>378.79487932639466</v>
      </c>
      <c r="S696" s="429">
        <f>StockValueR!S623</f>
        <v>365.73081340665891</v>
      </c>
      <c r="T696" s="429">
        <f>StockValueR!T623</f>
        <v>353.11730748039167</v>
      </c>
      <c r="U696" s="429">
        <f>StockValueR!U623</f>
        <v>340.9388224107758</v>
      </c>
      <c r="V696" s="429">
        <f>StockValueR!V623</f>
        <v>329.18035498246201</v>
      </c>
      <c r="W696" s="429">
        <f>StockValueR!W623</f>
        <v>317.82741941844301</v>
      </c>
      <c r="X696" s="429">
        <f>StockValueR!X623</f>
        <v>306.86602953438307</v>
      </c>
      <c r="Y696" s="429">
        <f>StockValueR!Y623</f>
        <v>296.2826815084178</v>
      </c>
      <c r="Z696" s="429">
        <f>StockValueR!Z623</f>
        <v>285.70598776818116</v>
      </c>
      <c r="AA696" s="429">
        <f>StockValueR!AA623</f>
        <v>275.13618884484276</v>
      </c>
      <c r="AB696" s="429">
        <f>StockValueR!AB623</f>
        <v>264.57354360551415</v>
      </c>
      <c r="AC696" s="429">
        <f>StockValueR!AC623</f>
        <v>254.01833145481893</v>
      </c>
      <c r="AD696" s="429">
        <f>StockValueR!AD623</f>
        <v>243.47085490668402</v>
      </c>
      <c r="AE696" s="429">
        <f>StockValueR!AE623</f>
        <v>232.93144260820003</v>
      </c>
      <c r="AF696" s="429">
        <f>StockValueR!AF623</f>
        <v>222.40045292027537</v>
      </c>
      <c r="AG696" s="429">
        <f>StockValueR!AG623</f>
        <v>211.87827819055394</v>
      </c>
      <c r="AH696" s="429">
        <f>StockValueR!AH623</f>
        <v>201.36534989595688</v>
      </c>
      <c r="AI696" s="429">
        <f>StockValueR!AI623</f>
        <v>190.86214489013983</v>
      </c>
      <c r="AJ696" s="429">
        <f>StockValueR!AJ623</f>
        <v>180.36919307259436</v>
      </c>
      <c r="AK696" s="429">
        <f>StockValueR!AK623</f>
        <v>169.88708691270611</v>
      </c>
      <c r="AL696" s="429">
        <f>StockValueR!AL623</f>
        <v>159.41649343239055</v>
      </c>
      <c r="AM696" s="429">
        <f>StockValueR!AM623</f>
        <v>410.52482280327899</v>
      </c>
      <c r="AN696" s="429">
        <f>StockValueR!AN623</f>
        <v>410.52482280327899</v>
      </c>
      <c r="AO696" s="429">
        <f>StockValueR!AO623</f>
        <v>410.52482280327899</v>
      </c>
      <c r="AP696" s="429">
        <f>StockValueR!AP623</f>
        <v>410.52482280327899</v>
      </c>
      <c r="AQ696" s="429">
        <f>StockValueR!AQ623</f>
        <v>410.52482280327899</v>
      </c>
      <c r="AR696" s="429">
        <f>StockValueR!AR623</f>
        <v>410.52482280327899</v>
      </c>
      <c r="AS696" s="429">
        <f>StockValueR!AS623</f>
        <v>410.52482280327899</v>
      </c>
      <c r="AT696" s="429">
        <f>StockValueR!AT623</f>
        <v>410.52482280327899</v>
      </c>
      <c r="AU696" s="429">
        <f>StockValueR!AU623</f>
        <v>410.52482280327899</v>
      </c>
      <c r="AV696" s="429">
        <f>StockValueR!AV623</f>
        <v>410.52482280327899</v>
      </c>
      <c r="AW696" s="429">
        <f>StockValueR!AW623</f>
        <v>410.52482280327899</v>
      </c>
      <c r="AX696" s="429">
        <f>StockValueR!AX623</f>
        <v>410.52482280327899</v>
      </c>
      <c r="AY696" s="429">
        <f>StockValueR!AY623</f>
        <v>410.52482280327899</v>
      </c>
      <c r="AZ696" s="429">
        <f>StockValueR!AZ623</f>
        <v>410.52482280327899</v>
      </c>
    </row>
    <row r="697" spans="1:52" x14ac:dyDescent="0.25">
      <c r="A697" s="422"/>
      <c r="B697" s="281"/>
      <c r="C697" s="281"/>
      <c r="D697" s="281"/>
      <c r="E697" s="180"/>
      <c r="F697" s="427"/>
      <c r="G697" s="328"/>
      <c r="I697" s="429"/>
      <c r="J697" s="429"/>
      <c r="K697" s="429"/>
      <c r="L697" s="429"/>
      <c r="M697" s="429"/>
      <c r="N697" s="429"/>
      <c r="O697" s="429"/>
      <c r="P697" s="429"/>
      <c r="Q697" s="429"/>
      <c r="R697" s="429"/>
      <c r="S697" s="429"/>
      <c r="T697" s="429"/>
      <c r="U697" s="429"/>
      <c r="V697" s="429"/>
      <c r="W697" s="429"/>
      <c r="X697" s="429"/>
      <c r="Y697" s="429"/>
      <c r="Z697" s="429"/>
      <c r="AA697" s="429"/>
      <c r="AB697" s="429"/>
      <c r="AC697" s="429"/>
      <c r="AD697" s="429"/>
      <c r="AE697" s="429"/>
      <c r="AF697" s="429"/>
      <c r="AG697" s="429"/>
      <c r="AH697" s="429"/>
      <c r="AI697" s="429"/>
      <c r="AJ697" s="429"/>
      <c r="AK697" s="429"/>
      <c r="AL697" s="429"/>
      <c r="AM697" s="429"/>
      <c r="AN697" s="429"/>
      <c r="AO697" s="429"/>
      <c r="AP697" s="429"/>
      <c r="AQ697" s="429"/>
      <c r="AR697" s="429"/>
      <c r="AS697" s="429"/>
      <c r="AT697" s="429"/>
      <c r="AU697" s="429"/>
      <c r="AV697" s="429"/>
      <c r="AW697" s="429"/>
      <c r="AX697" s="429"/>
      <c r="AY697" s="429"/>
      <c r="AZ697" s="429"/>
    </row>
    <row r="698" spans="1:52" x14ac:dyDescent="0.25">
      <c r="A698" s="422"/>
      <c r="B698" s="281"/>
      <c r="C698" s="281"/>
      <c r="D698" s="431" t="s">
        <v>1095</v>
      </c>
      <c r="E698" s="180"/>
      <c r="F698" s="427"/>
      <c r="G698" s="328"/>
      <c r="I698" s="189"/>
      <c r="J698" s="189"/>
      <c r="K698" s="189"/>
      <c r="L698" s="189"/>
      <c r="M698" s="189"/>
      <c r="N698" s="189"/>
      <c r="O698" s="189"/>
      <c r="P698" s="189"/>
      <c r="Q698" s="189"/>
      <c r="R698" s="189"/>
      <c r="S698" s="189"/>
      <c r="T698" s="189"/>
      <c r="U698" s="189"/>
      <c r="V698" s="189"/>
      <c r="W698" s="189"/>
      <c r="X698" s="189"/>
      <c r="Y698" s="189"/>
      <c r="Z698" s="189"/>
      <c r="AA698" s="189"/>
      <c r="AB698" s="189"/>
      <c r="AC698" s="189"/>
      <c r="AD698" s="189"/>
      <c r="AE698" s="189"/>
      <c r="AF698" s="189"/>
      <c r="AG698" s="189"/>
      <c r="AH698" s="189"/>
      <c r="AI698" s="189"/>
      <c r="AJ698" s="189"/>
      <c r="AK698" s="189"/>
      <c r="AL698" s="189"/>
      <c r="AM698" s="189"/>
      <c r="AN698" s="189"/>
      <c r="AO698" s="189"/>
      <c r="AP698" s="189"/>
      <c r="AQ698" s="189"/>
      <c r="AR698" s="189"/>
      <c r="AS698" s="189"/>
      <c r="AT698" s="189"/>
      <c r="AU698" s="189"/>
      <c r="AV698" s="189"/>
      <c r="AW698" s="189"/>
      <c r="AX698" s="189"/>
      <c r="AY698" s="189"/>
      <c r="AZ698" s="189"/>
    </row>
    <row r="699" spans="1:52" x14ac:dyDescent="0.25">
      <c r="A699" s="422"/>
      <c r="B699" s="281"/>
      <c r="C699" s="281"/>
      <c r="D699" s="431"/>
      <c r="E699" s="180"/>
      <c r="F699" s="427"/>
      <c r="G699" s="328"/>
      <c r="I699" s="189"/>
      <c r="J699" s="189"/>
      <c r="K699" s="189"/>
      <c r="L699" s="189"/>
      <c r="M699" s="189"/>
      <c r="N699" s="189"/>
      <c r="O699" s="189"/>
      <c r="P699" s="189"/>
      <c r="Q699" s="189"/>
      <c r="R699" s="189"/>
      <c r="S699" s="189"/>
      <c r="T699" s="189"/>
      <c r="U699" s="189"/>
      <c r="V699" s="189"/>
      <c r="W699" s="189"/>
      <c r="X699" s="189"/>
      <c r="Y699" s="189"/>
      <c r="Z699" s="189"/>
      <c r="AA699" s="189"/>
      <c r="AB699" s="189"/>
      <c r="AC699" s="189"/>
      <c r="AD699" s="189"/>
      <c r="AE699" s="189"/>
      <c r="AF699" s="189"/>
      <c r="AG699" s="189"/>
      <c r="AH699" s="189"/>
      <c r="AI699" s="189"/>
      <c r="AJ699" s="189"/>
      <c r="AK699" s="189"/>
      <c r="AL699" s="189"/>
      <c r="AM699" s="189"/>
      <c r="AN699" s="189"/>
      <c r="AO699" s="189"/>
      <c r="AP699" s="189"/>
      <c r="AQ699" s="189"/>
      <c r="AR699" s="189"/>
      <c r="AS699" s="189"/>
      <c r="AT699" s="189"/>
      <c r="AU699" s="189"/>
      <c r="AV699" s="189"/>
      <c r="AW699" s="189"/>
      <c r="AX699" s="189"/>
      <c r="AY699" s="189"/>
      <c r="AZ699" s="189"/>
    </row>
    <row r="700" spans="1:52" x14ac:dyDescent="0.25">
      <c r="A700" s="422"/>
      <c r="B700" s="281"/>
      <c r="C700" s="281"/>
      <c r="D700" s="281"/>
      <c r="E700" t="str">
        <f>"No Build - Truck - "&amp;$D$274</f>
        <v>No Build - Truck - CO2 Emissions</v>
      </c>
      <c r="F700" s="428" t="s">
        <v>827</v>
      </c>
      <c r="G700" s="225" t="s">
        <v>661</v>
      </c>
      <c r="I700" s="416">
        <f t="shared" ref="I700:AZ700" si="42">INDEX($I$630:$AZ$696,MATCH(I$364,$E$630:$E$696,0),I$1)</f>
        <v>0</v>
      </c>
      <c r="J700" s="416">
        <f t="shared" si="42"/>
        <v>0</v>
      </c>
      <c r="K700" s="416">
        <f t="shared" si="42"/>
        <v>1047.2455641302099</v>
      </c>
      <c r="L700" s="416">
        <f t="shared" si="42"/>
        <v>1011.1276390191916</v>
      </c>
      <c r="M700" s="416">
        <f t="shared" si="42"/>
        <v>976.25536684670703</v>
      </c>
      <c r="N700" s="416">
        <f t="shared" si="42"/>
        <v>942.58578691558125</v>
      </c>
      <c r="O700" s="416">
        <f t="shared" si="42"/>
        <v>910.07742017849921</v>
      </c>
      <c r="P700" s="416">
        <f t="shared" si="42"/>
        <v>878.69021813812958</v>
      </c>
      <c r="Q700" s="416">
        <f t="shared" si="42"/>
        <v>848.38551350960631</v>
      </c>
      <c r="R700" s="416">
        <f t="shared" si="42"/>
        <v>819.12597258458709</v>
      </c>
      <c r="S700" s="416">
        <f t="shared" si="42"/>
        <v>790.87554923820403</v>
      </c>
      <c r="T700" s="416">
        <f t="shared" si="42"/>
        <v>763.59944052224557</v>
      </c>
      <c r="U700" s="416">
        <f t="shared" si="42"/>
        <v>737.26404378986194</v>
      </c>
      <c r="V700" s="416">
        <f t="shared" si="42"/>
        <v>711.83691529897646</v>
      </c>
      <c r="W700" s="416">
        <f t="shared" si="42"/>
        <v>687.28673024340151</v>
      </c>
      <c r="X700" s="416">
        <f t="shared" si="42"/>
        <v>663.58324416242215</v>
      </c>
      <c r="Y700" s="416">
        <f t="shared" si="42"/>
        <v>640.69725568130514</v>
      </c>
      <c r="Z700" s="416">
        <f t="shared" si="42"/>
        <v>617.82565677767934</v>
      </c>
      <c r="AA700" s="416">
        <f t="shared" si="42"/>
        <v>594.96896758879836</v>
      </c>
      <c r="AB700" s="416">
        <f t="shared" si="42"/>
        <v>572.12774790252115</v>
      </c>
      <c r="AC700" s="416">
        <f t="shared" si="42"/>
        <v>549.30260191810339</v>
      </c>
      <c r="AD700" s="416">
        <f t="shared" si="42"/>
        <v>526.49418380757345</v>
      </c>
      <c r="AE700" s="416">
        <f t="shared" si="42"/>
        <v>503.70320425468776</v>
      </c>
      <c r="AF700" s="416">
        <f t="shared" si="42"/>
        <v>480.93043819792535</v>
      </c>
      <c r="AG700" s="416">
        <f t="shared" si="42"/>
        <v>458.17673407046976</v>
      </c>
      <c r="AH700" s="416">
        <f t="shared" si="42"/>
        <v>435.44302492071199</v>
      </c>
      <c r="AI700" s="416">
        <f t="shared" si="42"/>
        <v>412.7303419220807</v>
      </c>
      <c r="AJ700" s="416">
        <f t="shared" si="42"/>
        <v>390.03983095711044</v>
      </c>
      <c r="AK700" s="416">
        <f t="shared" si="42"/>
        <v>367.37277321276605</v>
      </c>
      <c r="AL700" s="416">
        <f t="shared" si="42"/>
        <v>344.73061109232452</v>
      </c>
      <c r="AM700" s="416">
        <f t="shared" si="42"/>
        <v>884.17381607289497</v>
      </c>
      <c r="AN700" s="416">
        <f t="shared" si="42"/>
        <v>884.17381607289497</v>
      </c>
      <c r="AO700" s="416">
        <f t="shared" si="42"/>
        <v>884.17381607289497</v>
      </c>
      <c r="AP700" s="416">
        <f t="shared" si="42"/>
        <v>884.17381607289497</v>
      </c>
      <c r="AQ700" s="416">
        <f t="shared" si="42"/>
        <v>884.17381607289497</v>
      </c>
      <c r="AR700" s="416">
        <f t="shared" si="42"/>
        <v>884.17381607289497</v>
      </c>
      <c r="AS700" s="416">
        <f t="shared" si="42"/>
        <v>884.17381607289497</v>
      </c>
      <c r="AT700" s="416">
        <f t="shared" si="42"/>
        <v>884.17381607289497</v>
      </c>
      <c r="AU700" s="416">
        <f t="shared" si="42"/>
        <v>884.17381607289497</v>
      </c>
      <c r="AV700" s="416">
        <f t="shared" si="42"/>
        <v>884.17381607289497</v>
      </c>
      <c r="AW700" s="416">
        <f t="shared" si="42"/>
        <v>884.17381607289497</v>
      </c>
      <c r="AX700" s="416">
        <f t="shared" si="42"/>
        <v>884.17381607289497</v>
      </c>
      <c r="AY700" s="416">
        <f t="shared" si="42"/>
        <v>884.17381607289497</v>
      </c>
      <c r="AZ700" s="416">
        <f t="shared" si="42"/>
        <v>884.17381607289497</v>
      </c>
    </row>
    <row r="701" spans="1:52" x14ac:dyDescent="0.25">
      <c r="A701" s="422"/>
      <c r="B701" s="281"/>
      <c r="C701" s="281"/>
      <c r="D701" s="281"/>
      <c r="E701" s="180"/>
      <c r="F701" s="427"/>
      <c r="G701" s="328"/>
      <c r="I701" s="429"/>
      <c r="J701" s="429"/>
      <c r="K701" s="429"/>
      <c r="L701" s="429"/>
      <c r="M701" s="429"/>
      <c r="N701" s="429"/>
      <c r="O701" s="429"/>
      <c r="P701" s="429"/>
      <c r="Q701" s="429"/>
      <c r="R701" s="429"/>
      <c r="S701" s="429"/>
      <c r="T701" s="429"/>
      <c r="U701" s="429"/>
      <c r="V701" s="429"/>
      <c r="W701" s="429"/>
      <c r="X701" s="429"/>
      <c r="Y701" s="429"/>
      <c r="Z701" s="429"/>
      <c r="AA701" s="429"/>
      <c r="AB701" s="429"/>
      <c r="AC701" s="429"/>
      <c r="AD701" s="429"/>
      <c r="AE701" s="429"/>
      <c r="AF701" s="429"/>
      <c r="AG701" s="429"/>
      <c r="AH701" s="429"/>
      <c r="AI701" s="429"/>
      <c r="AJ701" s="429"/>
      <c r="AK701" s="429"/>
      <c r="AL701" s="429"/>
      <c r="AM701" s="429"/>
      <c r="AN701" s="429"/>
      <c r="AO701" s="429"/>
      <c r="AP701" s="429"/>
      <c r="AQ701" s="429"/>
      <c r="AR701" s="429"/>
      <c r="AS701" s="429"/>
      <c r="AT701" s="429"/>
      <c r="AU701" s="429"/>
      <c r="AV701" s="429"/>
      <c r="AW701" s="429"/>
      <c r="AX701" s="429"/>
      <c r="AY701" s="429"/>
      <c r="AZ701" s="429"/>
    </row>
    <row r="702" spans="1:52" x14ac:dyDescent="0.25">
      <c r="A702" s="422"/>
      <c r="B702" s="281"/>
      <c r="C702" s="281"/>
      <c r="D702" s="281"/>
      <c r="E702" s="180" t="str">
        <f>StockValueC!$E$31</f>
        <v>Grams to metric ton conversion</v>
      </c>
      <c r="F702" s="432">
        <f>StockValueC!$H$31</f>
        <v>9.9999999999999995E-7</v>
      </c>
      <c r="G702" s="180" t="str">
        <f>StockValueC!$G$31</f>
        <v>Factor</v>
      </c>
      <c r="I702" s="429"/>
      <c r="J702" s="429"/>
      <c r="K702" s="429"/>
      <c r="L702" s="429"/>
      <c r="M702" s="429"/>
      <c r="N702" s="429"/>
      <c r="O702" s="429"/>
      <c r="P702" s="429"/>
      <c r="Q702" s="429"/>
      <c r="R702" s="429"/>
      <c r="S702" s="429"/>
      <c r="T702" s="429"/>
      <c r="U702" s="429"/>
      <c r="V702" s="429"/>
      <c r="W702" s="429"/>
      <c r="X702" s="429"/>
      <c r="Y702" s="429"/>
      <c r="Z702" s="429"/>
      <c r="AA702" s="429"/>
      <c r="AB702" s="429"/>
      <c r="AC702" s="429"/>
      <c r="AD702" s="429"/>
      <c r="AE702" s="429"/>
      <c r="AF702" s="429"/>
      <c r="AG702" s="429"/>
      <c r="AH702" s="429"/>
      <c r="AI702" s="429"/>
      <c r="AJ702" s="429"/>
      <c r="AK702" s="429"/>
      <c r="AL702" s="429"/>
      <c r="AM702" s="429"/>
      <c r="AN702" s="429"/>
      <c r="AO702" s="429"/>
      <c r="AP702" s="429"/>
      <c r="AQ702" s="429"/>
      <c r="AR702" s="429"/>
      <c r="AS702" s="429"/>
      <c r="AT702" s="429"/>
      <c r="AU702" s="429"/>
      <c r="AV702" s="429"/>
      <c r="AW702" s="429"/>
      <c r="AX702" s="429"/>
      <c r="AY702" s="429"/>
      <c r="AZ702" s="429"/>
    </row>
    <row r="703" spans="1:52" x14ac:dyDescent="0.25">
      <c r="A703" s="422"/>
      <c r="B703" s="281"/>
      <c r="C703" s="281"/>
      <c r="D703" s="281"/>
      <c r="E703" s="180"/>
      <c r="F703" s="427"/>
      <c r="G703" s="328"/>
      <c r="I703" s="429"/>
      <c r="J703" s="429"/>
      <c r="K703" s="429"/>
      <c r="L703" s="429"/>
      <c r="M703" s="429"/>
      <c r="N703" s="429"/>
      <c r="O703" s="429"/>
      <c r="P703" s="429"/>
      <c r="Q703" s="429"/>
      <c r="R703" s="429"/>
      <c r="S703" s="429"/>
      <c r="T703" s="429"/>
      <c r="U703" s="429"/>
      <c r="V703" s="429"/>
      <c r="W703" s="429"/>
      <c r="X703" s="429"/>
      <c r="Y703" s="429"/>
      <c r="Z703" s="429"/>
      <c r="AA703" s="429"/>
      <c r="AB703" s="429"/>
      <c r="AC703" s="429"/>
      <c r="AD703" s="429"/>
      <c r="AE703" s="429"/>
      <c r="AF703" s="429"/>
      <c r="AG703" s="429"/>
      <c r="AH703" s="429"/>
      <c r="AI703" s="429"/>
      <c r="AJ703" s="429"/>
      <c r="AK703" s="429"/>
      <c r="AL703" s="429"/>
      <c r="AM703" s="429"/>
      <c r="AN703" s="429"/>
      <c r="AO703" s="429"/>
      <c r="AP703" s="429"/>
      <c r="AQ703" s="429"/>
      <c r="AR703" s="429"/>
      <c r="AS703" s="429"/>
      <c r="AT703" s="429"/>
      <c r="AU703" s="429"/>
      <c r="AV703" s="429"/>
      <c r="AW703" s="429"/>
      <c r="AX703" s="429"/>
      <c r="AY703" s="429"/>
      <c r="AZ703" s="429"/>
    </row>
    <row r="704" spans="1:52" x14ac:dyDescent="0.25">
      <c r="A704" s="339"/>
      <c r="B704" s="199"/>
      <c r="C704" s="199"/>
      <c r="D704" s="199"/>
      <c r="E704" t="str">
        <f>E$700</f>
        <v>No Build - Truck - CO2 Emissions</v>
      </c>
      <c r="F704" s="214" t="s">
        <v>827</v>
      </c>
      <c r="G704" s="433" t="s">
        <v>1096</v>
      </c>
      <c r="H704" s="434">
        <f>SUM(I704:AZ704)</f>
        <v>0</v>
      </c>
      <c r="I704" s="435">
        <f>I700*$F702*I$362</f>
        <v>0</v>
      </c>
      <c r="J704" s="435">
        <f t="shared" ref="J704:AZ704" si="43">J700*$F702*J$362</f>
        <v>0</v>
      </c>
      <c r="K704" s="435">
        <f t="shared" si="43"/>
        <v>0</v>
      </c>
      <c r="L704" s="435">
        <f t="shared" si="43"/>
        <v>0</v>
      </c>
      <c r="M704" s="435">
        <f t="shared" si="43"/>
        <v>0</v>
      </c>
      <c r="N704" s="435">
        <f t="shared" si="43"/>
        <v>0</v>
      </c>
      <c r="O704" s="435">
        <f t="shared" si="43"/>
        <v>0</v>
      </c>
      <c r="P704" s="435">
        <f t="shared" si="43"/>
        <v>0</v>
      </c>
      <c r="Q704" s="435">
        <f t="shared" si="43"/>
        <v>0</v>
      </c>
      <c r="R704" s="435">
        <f t="shared" si="43"/>
        <v>0</v>
      </c>
      <c r="S704" s="435">
        <f t="shared" si="43"/>
        <v>0</v>
      </c>
      <c r="T704" s="435">
        <f t="shared" si="43"/>
        <v>0</v>
      </c>
      <c r="U704" s="435">
        <f t="shared" si="43"/>
        <v>0</v>
      </c>
      <c r="V704" s="435">
        <f t="shared" si="43"/>
        <v>0</v>
      </c>
      <c r="W704" s="435">
        <f t="shared" si="43"/>
        <v>0</v>
      </c>
      <c r="X704" s="435">
        <f t="shared" si="43"/>
        <v>0</v>
      </c>
      <c r="Y704" s="435">
        <f t="shared" si="43"/>
        <v>0</v>
      </c>
      <c r="Z704" s="435">
        <f t="shared" si="43"/>
        <v>0</v>
      </c>
      <c r="AA704" s="435">
        <f t="shared" si="43"/>
        <v>0</v>
      </c>
      <c r="AB704" s="435">
        <f t="shared" si="43"/>
        <v>0</v>
      </c>
      <c r="AC704" s="435">
        <f t="shared" si="43"/>
        <v>0</v>
      </c>
      <c r="AD704" s="435">
        <f t="shared" si="43"/>
        <v>0</v>
      </c>
      <c r="AE704" s="435">
        <f t="shared" si="43"/>
        <v>0</v>
      </c>
      <c r="AF704" s="435">
        <f t="shared" si="43"/>
        <v>0</v>
      </c>
      <c r="AG704" s="435">
        <f t="shared" si="43"/>
        <v>0</v>
      </c>
      <c r="AH704" s="435">
        <f t="shared" si="43"/>
        <v>0</v>
      </c>
      <c r="AI704" s="435">
        <f t="shared" si="43"/>
        <v>0</v>
      </c>
      <c r="AJ704" s="435">
        <f t="shared" si="43"/>
        <v>0</v>
      </c>
      <c r="AK704" s="435">
        <f t="shared" si="43"/>
        <v>0</v>
      </c>
      <c r="AL704" s="435">
        <f t="shared" si="43"/>
        <v>0</v>
      </c>
      <c r="AM704" s="435">
        <f t="shared" si="43"/>
        <v>0</v>
      </c>
      <c r="AN704" s="435">
        <f t="shared" si="43"/>
        <v>0</v>
      </c>
      <c r="AO704" s="435">
        <f t="shared" si="43"/>
        <v>0</v>
      </c>
      <c r="AP704" s="435">
        <f t="shared" si="43"/>
        <v>0</v>
      </c>
      <c r="AQ704" s="435">
        <f t="shared" si="43"/>
        <v>0</v>
      </c>
      <c r="AR704" s="435">
        <f t="shared" si="43"/>
        <v>0</v>
      </c>
      <c r="AS704" s="435">
        <f t="shared" si="43"/>
        <v>0</v>
      </c>
      <c r="AT704" s="435">
        <f t="shared" si="43"/>
        <v>0</v>
      </c>
      <c r="AU704" s="435">
        <f t="shared" si="43"/>
        <v>0</v>
      </c>
      <c r="AV704" s="435">
        <f t="shared" si="43"/>
        <v>0</v>
      </c>
      <c r="AW704" s="435">
        <f t="shared" si="43"/>
        <v>0</v>
      </c>
      <c r="AX704" s="435">
        <f t="shared" si="43"/>
        <v>0</v>
      </c>
      <c r="AY704" s="435">
        <f t="shared" si="43"/>
        <v>0</v>
      </c>
      <c r="AZ704" s="435">
        <f t="shared" si="43"/>
        <v>0</v>
      </c>
    </row>
    <row r="705" spans="1:52" x14ac:dyDescent="0.25">
      <c r="A705" s="422"/>
      <c r="B705" s="281"/>
      <c r="C705" s="281"/>
      <c r="D705" s="281"/>
      <c r="E705" s="180"/>
      <c r="F705" s="427"/>
      <c r="G705" s="328"/>
      <c r="I705" s="429"/>
      <c r="J705" s="429"/>
      <c r="K705" s="429"/>
      <c r="L705" s="429"/>
      <c r="M705" s="429"/>
      <c r="N705" s="429"/>
      <c r="O705" s="429"/>
      <c r="P705" s="429"/>
      <c r="Q705" s="429"/>
      <c r="R705" s="429"/>
      <c r="S705" s="429"/>
      <c r="T705" s="429"/>
      <c r="U705" s="429"/>
      <c r="V705" s="429"/>
      <c r="W705" s="429"/>
      <c r="X705" s="429"/>
      <c r="Y705" s="429"/>
      <c r="Z705" s="429"/>
      <c r="AA705" s="429"/>
      <c r="AB705" s="429"/>
      <c r="AC705" s="429"/>
      <c r="AD705" s="429"/>
      <c r="AE705" s="429"/>
      <c r="AF705" s="429"/>
      <c r="AG705" s="429"/>
      <c r="AH705" s="429"/>
      <c r="AI705" s="429"/>
      <c r="AJ705" s="429"/>
      <c r="AK705" s="429"/>
      <c r="AL705" s="429"/>
      <c r="AM705" s="429"/>
      <c r="AN705" s="429"/>
      <c r="AO705" s="429"/>
      <c r="AP705" s="429"/>
      <c r="AQ705" s="429"/>
      <c r="AR705" s="429"/>
      <c r="AS705" s="429"/>
      <c r="AT705" s="429"/>
      <c r="AU705" s="429"/>
      <c r="AV705" s="429"/>
      <c r="AW705" s="429"/>
      <c r="AX705" s="429"/>
      <c r="AY705" s="429"/>
      <c r="AZ705" s="429"/>
    </row>
    <row r="706" spans="1:52" x14ac:dyDescent="0.25">
      <c r="A706" s="422"/>
      <c r="B706" s="281"/>
      <c r="C706" s="281"/>
      <c r="D706" s="431" t="s">
        <v>1097</v>
      </c>
      <c r="E706" s="180"/>
      <c r="F706" s="427"/>
      <c r="G706" s="328"/>
      <c r="I706" s="429"/>
      <c r="J706" s="429"/>
      <c r="K706" s="429"/>
      <c r="L706" s="429"/>
      <c r="M706" s="429"/>
      <c r="N706" s="429"/>
      <c r="O706" s="429"/>
      <c r="P706" s="429"/>
      <c r="Q706" s="429"/>
      <c r="R706" s="429"/>
      <c r="S706" s="429"/>
      <c r="T706" s="429"/>
      <c r="U706" s="429"/>
      <c r="V706" s="429"/>
      <c r="W706" s="429"/>
      <c r="X706" s="429"/>
      <c r="Y706" s="429"/>
      <c r="Z706" s="429"/>
      <c r="AA706" s="429"/>
      <c r="AB706" s="429"/>
      <c r="AC706" s="429"/>
      <c r="AD706" s="429"/>
      <c r="AE706" s="429"/>
      <c r="AF706" s="429"/>
      <c r="AG706" s="429"/>
      <c r="AH706" s="429"/>
      <c r="AI706" s="429"/>
      <c r="AJ706" s="429"/>
      <c r="AK706" s="429"/>
      <c r="AL706" s="429"/>
      <c r="AM706" s="429"/>
      <c r="AN706" s="429"/>
      <c r="AO706" s="429"/>
      <c r="AP706" s="429"/>
      <c r="AQ706" s="429"/>
      <c r="AR706" s="429"/>
      <c r="AS706" s="429"/>
      <c r="AT706" s="429"/>
      <c r="AU706" s="429"/>
      <c r="AV706" s="429"/>
      <c r="AW706" s="429"/>
      <c r="AX706" s="429"/>
      <c r="AY706" s="429"/>
      <c r="AZ706" s="429"/>
    </row>
    <row r="707" spans="1:52" x14ac:dyDescent="0.25">
      <c r="A707" s="422"/>
      <c r="B707" s="281"/>
      <c r="C707" s="281"/>
      <c r="D707" s="281"/>
      <c r="E707" s="180"/>
      <c r="F707" s="427"/>
      <c r="G707" s="328"/>
      <c r="I707" s="429"/>
      <c r="J707" s="429"/>
      <c r="K707" s="429"/>
      <c r="L707" s="429"/>
      <c r="M707" s="429"/>
      <c r="N707" s="429"/>
      <c r="O707" s="429"/>
      <c r="P707" s="429"/>
      <c r="Q707" s="429"/>
      <c r="R707" s="429"/>
      <c r="S707" s="429"/>
      <c r="T707" s="429"/>
      <c r="U707" s="429"/>
      <c r="V707" s="429"/>
      <c r="W707" s="429"/>
      <c r="X707" s="429"/>
      <c r="Y707" s="429"/>
      <c r="Z707" s="429"/>
      <c r="AA707" s="429"/>
      <c r="AB707" s="429"/>
      <c r="AC707" s="429"/>
      <c r="AD707" s="429"/>
      <c r="AE707" s="429"/>
      <c r="AF707" s="429"/>
      <c r="AG707" s="429"/>
      <c r="AH707" s="429"/>
      <c r="AI707" s="429"/>
      <c r="AJ707" s="429"/>
      <c r="AK707" s="429"/>
      <c r="AL707" s="429"/>
      <c r="AM707" s="429"/>
      <c r="AN707" s="429"/>
      <c r="AO707" s="429"/>
      <c r="AP707" s="429"/>
      <c r="AQ707" s="429"/>
      <c r="AR707" s="429"/>
      <c r="AS707" s="429"/>
      <c r="AT707" s="429"/>
      <c r="AU707" s="429"/>
      <c r="AV707" s="429"/>
      <c r="AW707" s="429"/>
      <c r="AX707" s="429"/>
      <c r="AY707" s="429"/>
      <c r="AZ707" s="429"/>
    </row>
    <row r="708" spans="1:52" x14ac:dyDescent="0.25">
      <c r="A708" s="422"/>
      <c r="B708" s="281"/>
      <c r="C708" s="281"/>
      <c r="D708" s="281"/>
      <c r="E708" t="str">
        <f>E$700</f>
        <v>No Build - Truck - CO2 Emissions</v>
      </c>
      <c r="F708" s="428" t="s">
        <v>827</v>
      </c>
      <c r="G708" s="225" t="s">
        <v>661</v>
      </c>
      <c r="I708" s="416">
        <f t="shared" ref="I708:AZ708" si="44">INDEX($I$630:$AZ$696,MATCH(I$368,$E$630:$E$696,0),I$1)</f>
        <v>0</v>
      </c>
      <c r="J708" s="416">
        <f t="shared" si="44"/>
        <v>0</v>
      </c>
      <c r="K708" s="416">
        <f t="shared" si="44"/>
        <v>1047.2455641302099</v>
      </c>
      <c r="L708" s="416">
        <f t="shared" si="44"/>
        <v>1011.1276390191916</v>
      </c>
      <c r="M708" s="416">
        <f t="shared" si="44"/>
        <v>976.25536684670703</v>
      </c>
      <c r="N708" s="416">
        <f t="shared" si="44"/>
        <v>942.58578691558125</v>
      </c>
      <c r="O708" s="416">
        <f t="shared" si="44"/>
        <v>910.07742017849921</v>
      </c>
      <c r="P708" s="416">
        <f t="shared" si="44"/>
        <v>878.69021813812958</v>
      </c>
      <c r="Q708" s="416">
        <f t="shared" si="44"/>
        <v>848.38551350960631</v>
      </c>
      <c r="R708" s="416">
        <f t="shared" si="44"/>
        <v>819.12597258458709</v>
      </c>
      <c r="S708" s="416">
        <f t="shared" si="44"/>
        <v>790.87554923820403</v>
      </c>
      <c r="T708" s="416">
        <f t="shared" si="44"/>
        <v>763.59944052224557</v>
      </c>
      <c r="U708" s="416">
        <f t="shared" si="44"/>
        <v>737.26404378986194</v>
      </c>
      <c r="V708" s="416">
        <f t="shared" si="44"/>
        <v>711.83691529897646</v>
      </c>
      <c r="W708" s="416">
        <f t="shared" si="44"/>
        <v>687.28673024340151</v>
      </c>
      <c r="X708" s="416">
        <f t="shared" si="44"/>
        <v>663.58324416242215</v>
      </c>
      <c r="Y708" s="416">
        <f t="shared" si="44"/>
        <v>640.69725568130514</v>
      </c>
      <c r="Z708" s="416">
        <f t="shared" si="44"/>
        <v>617.82565677767934</v>
      </c>
      <c r="AA708" s="416">
        <f t="shared" si="44"/>
        <v>594.96896758879836</v>
      </c>
      <c r="AB708" s="416">
        <f t="shared" si="44"/>
        <v>572.12774790252115</v>
      </c>
      <c r="AC708" s="416">
        <f t="shared" si="44"/>
        <v>549.30260191810339</v>
      </c>
      <c r="AD708" s="416">
        <f t="shared" si="44"/>
        <v>526.49418380757345</v>
      </c>
      <c r="AE708" s="416">
        <f t="shared" si="44"/>
        <v>503.70320425468776</v>
      </c>
      <c r="AF708" s="416">
        <f t="shared" si="44"/>
        <v>480.93043819792535</v>
      </c>
      <c r="AG708" s="416">
        <f t="shared" si="44"/>
        <v>458.17673407046976</v>
      </c>
      <c r="AH708" s="416">
        <f t="shared" si="44"/>
        <v>435.44302492071199</v>
      </c>
      <c r="AI708" s="416">
        <f t="shared" si="44"/>
        <v>412.7303419220807</v>
      </c>
      <c r="AJ708" s="416">
        <f t="shared" si="44"/>
        <v>390.03983095711044</v>
      </c>
      <c r="AK708" s="416">
        <f t="shared" si="44"/>
        <v>367.37277321276605</v>
      </c>
      <c r="AL708" s="416">
        <f t="shared" si="44"/>
        <v>344.73061109232452</v>
      </c>
      <c r="AM708" s="416">
        <f t="shared" si="44"/>
        <v>884.17381607289497</v>
      </c>
      <c r="AN708" s="416">
        <f t="shared" si="44"/>
        <v>884.17381607289497</v>
      </c>
      <c r="AO708" s="416">
        <f t="shared" si="44"/>
        <v>884.17381607289497</v>
      </c>
      <c r="AP708" s="416">
        <f t="shared" si="44"/>
        <v>884.17381607289497</v>
      </c>
      <c r="AQ708" s="416">
        <f t="shared" si="44"/>
        <v>884.17381607289497</v>
      </c>
      <c r="AR708" s="416">
        <f t="shared" si="44"/>
        <v>884.17381607289497</v>
      </c>
      <c r="AS708" s="416">
        <f t="shared" si="44"/>
        <v>884.17381607289497</v>
      </c>
      <c r="AT708" s="416">
        <f t="shared" si="44"/>
        <v>884.17381607289497</v>
      </c>
      <c r="AU708" s="416">
        <f t="shared" si="44"/>
        <v>884.17381607289497</v>
      </c>
      <c r="AV708" s="416">
        <f t="shared" si="44"/>
        <v>884.17381607289497</v>
      </c>
      <c r="AW708" s="416">
        <f t="shared" si="44"/>
        <v>884.17381607289497</v>
      </c>
      <c r="AX708" s="416">
        <f t="shared" si="44"/>
        <v>884.17381607289497</v>
      </c>
      <c r="AY708" s="416">
        <f t="shared" si="44"/>
        <v>884.17381607289497</v>
      </c>
      <c r="AZ708" s="416">
        <f t="shared" si="44"/>
        <v>884.17381607289497</v>
      </c>
    </row>
    <row r="709" spans="1:52" x14ac:dyDescent="0.25">
      <c r="A709" s="422"/>
      <c r="B709" s="281"/>
      <c r="C709" s="281"/>
      <c r="D709" s="281"/>
      <c r="E709" s="180"/>
      <c r="F709" s="427"/>
      <c r="G709" s="328"/>
      <c r="I709" s="429"/>
      <c r="J709" s="429"/>
      <c r="K709" s="429"/>
      <c r="L709" s="429"/>
      <c r="M709" s="429"/>
      <c r="N709" s="429"/>
      <c r="O709" s="429"/>
      <c r="P709" s="429"/>
      <c r="Q709" s="429"/>
      <c r="R709" s="429"/>
      <c r="S709" s="429"/>
      <c r="T709" s="429"/>
      <c r="U709" s="429"/>
      <c r="V709" s="429"/>
      <c r="W709" s="429"/>
      <c r="X709" s="429"/>
      <c r="Y709" s="429"/>
      <c r="Z709" s="429"/>
      <c r="AA709" s="429"/>
      <c r="AB709" s="429"/>
      <c r="AC709" s="429"/>
      <c r="AD709" s="429"/>
      <c r="AE709" s="429"/>
      <c r="AF709" s="429"/>
      <c r="AG709" s="429"/>
      <c r="AH709" s="429"/>
      <c r="AI709" s="429"/>
      <c r="AJ709" s="429"/>
      <c r="AK709" s="429"/>
      <c r="AL709" s="429"/>
      <c r="AM709" s="429"/>
      <c r="AN709" s="429"/>
      <c r="AO709" s="429"/>
      <c r="AP709" s="429"/>
      <c r="AQ709" s="429"/>
      <c r="AR709" s="429"/>
      <c r="AS709" s="429"/>
      <c r="AT709" s="429"/>
      <c r="AU709" s="429"/>
      <c r="AV709" s="429"/>
      <c r="AW709" s="429"/>
      <c r="AX709" s="429"/>
      <c r="AY709" s="429"/>
      <c r="AZ709" s="429"/>
    </row>
    <row r="710" spans="1:52" x14ac:dyDescent="0.25">
      <c r="A710" s="422"/>
      <c r="B710" s="281"/>
      <c r="C710" s="281"/>
      <c r="D710" s="281"/>
      <c r="E710" s="180" t="str">
        <f>StockValueC!$E$31</f>
        <v>Grams to metric ton conversion</v>
      </c>
      <c r="F710" s="432">
        <f>StockValueC!$H$31</f>
        <v>9.9999999999999995E-7</v>
      </c>
      <c r="G710" s="180" t="str">
        <f>StockValueC!$G$31</f>
        <v>Factor</v>
      </c>
      <c r="I710" s="429"/>
      <c r="J710" s="429"/>
      <c r="K710" s="429"/>
      <c r="L710" s="429"/>
      <c r="M710" s="429"/>
      <c r="N710" s="429"/>
      <c r="O710" s="429"/>
      <c r="P710" s="429"/>
      <c r="Q710" s="429"/>
      <c r="R710" s="429"/>
      <c r="S710" s="429"/>
      <c r="T710" s="429"/>
      <c r="U710" s="429"/>
      <c r="V710" s="429"/>
      <c r="W710" s="429"/>
      <c r="X710" s="429"/>
      <c r="Y710" s="429"/>
      <c r="Z710" s="429"/>
      <c r="AA710" s="429"/>
      <c r="AB710" s="429"/>
      <c r="AC710" s="429"/>
      <c r="AD710" s="429"/>
      <c r="AE710" s="429"/>
      <c r="AF710" s="429"/>
      <c r="AG710" s="429"/>
      <c r="AH710" s="429"/>
      <c r="AI710" s="429"/>
      <c r="AJ710" s="429"/>
      <c r="AK710" s="429"/>
      <c r="AL710" s="429"/>
      <c r="AM710" s="429"/>
      <c r="AN710" s="429"/>
      <c r="AO710" s="429"/>
      <c r="AP710" s="429"/>
      <c r="AQ710" s="429"/>
      <c r="AR710" s="429"/>
      <c r="AS710" s="429"/>
      <c r="AT710" s="429"/>
      <c r="AU710" s="429"/>
      <c r="AV710" s="429"/>
      <c r="AW710" s="429"/>
      <c r="AX710" s="429"/>
      <c r="AY710" s="429"/>
      <c r="AZ710" s="429"/>
    </row>
    <row r="711" spans="1:52" x14ac:dyDescent="0.25">
      <c r="A711" s="422"/>
      <c r="B711" s="281"/>
      <c r="C711" s="281"/>
      <c r="D711" s="281"/>
      <c r="E711" s="180"/>
      <c r="F711" s="427"/>
      <c r="G711" s="328"/>
      <c r="I711" s="429"/>
      <c r="J711" s="429"/>
      <c r="K711" s="429"/>
      <c r="L711" s="429"/>
      <c r="M711" s="429"/>
      <c r="N711" s="429"/>
      <c r="O711" s="429"/>
      <c r="P711" s="429"/>
      <c r="Q711" s="429"/>
      <c r="R711" s="429"/>
      <c r="S711" s="429"/>
      <c r="T711" s="429"/>
      <c r="U711" s="429"/>
      <c r="V711" s="429"/>
      <c r="W711" s="429"/>
      <c r="X711" s="429"/>
      <c r="Y711" s="429"/>
      <c r="Z711" s="429"/>
      <c r="AA711" s="429"/>
      <c r="AB711" s="429"/>
      <c r="AC711" s="429"/>
      <c r="AD711" s="429"/>
      <c r="AE711" s="429"/>
      <c r="AF711" s="429"/>
      <c r="AG711" s="429"/>
      <c r="AH711" s="429"/>
      <c r="AI711" s="429"/>
      <c r="AJ711" s="429"/>
      <c r="AK711" s="429"/>
      <c r="AL711" s="429"/>
      <c r="AM711" s="429"/>
      <c r="AN711" s="429"/>
      <c r="AO711" s="429"/>
      <c r="AP711" s="429"/>
      <c r="AQ711" s="429"/>
      <c r="AR711" s="429"/>
      <c r="AS711" s="429"/>
      <c r="AT711" s="429"/>
      <c r="AU711" s="429"/>
      <c r="AV711" s="429"/>
      <c r="AW711" s="429"/>
      <c r="AX711" s="429"/>
      <c r="AY711" s="429"/>
      <c r="AZ711" s="429"/>
    </row>
    <row r="712" spans="1:52" x14ac:dyDescent="0.25">
      <c r="A712" s="422"/>
      <c r="B712" s="281"/>
      <c r="C712" s="281"/>
      <c r="D712" s="281"/>
      <c r="E712" t="str">
        <f>E$700</f>
        <v>No Build - Truck - CO2 Emissions</v>
      </c>
      <c r="F712" s="214" t="s">
        <v>827</v>
      </c>
      <c r="G712" s="433" t="s">
        <v>1096</v>
      </c>
      <c r="H712" s="434">
        <f>SUM(I712:AZ712)</f>
        <v>0</v>
      </c>
      <c r="I712" s="435">
        <f>I708*$F710*I$366</f>
        <v>0</v>
      </c>
      <c r="J712" s="435">
        <f t="shared" ref="J712:AZ712" si="45">J708*$F710*J$366</f>
        <v>0</v>
      </c>
      <c r="K712" s="435">
        <f t="shared" si="45"/>
        <v>0</v>
      </c>
      <c r="L712" s="435">
        <f t="shared" si="45"/>
        <v>0</v>
      </c>
      <c r="M712" s="435">
        <f t="shared" si="45"/>
        <v>0</v>
      </c>
      <c r="N712" s="435">
        <f t="shared" si="45"/>
        <v>0</v>
      </c>
      <c r="O712" s="435">
        <f t="shared" si="45"/>
        <v>0</v>
      </c>
      <c r="P712" s="435">
        <f t="shared" si="45"/>
        <v>0</v>
      </c>
      <c r="Q712" s="435">
        <f t="shared" si="45"/>
        <v>0</v>
      </c>
      <c r="R712" s="435">
        <f t="shared" si="45"/>
        <v>0</v>
      </c>
      <c r="S712" s="435">
        <f t="shared" si="45"/>
        <v>0</v>
      </c>
      <c r="T712" s="435">
        <f t="shared" si="45"/>
        <v>0</v>
      </c>
      <c r="U712" s="435">
        <f t="shared" si="45"/>
        <v>0</v>
      </c>
      <c r="V712" s="435">
        <f t="shared" si="45"/>
        <v>0</v>
      </c>
      <c r="W712" s="435">
        <f t="shared" si="45"/>
        <v>0</v>
      </c>
      <c r="X712" s="435">
        <f t="shared" si="45"/>
        <v>0</v>
      </c>
      <c r="Y712" s="435">
        <f t="shared" si="45"/>
        <v>0</v>
      </c>
      <c r="Z712" s="435">
        <f t="shared" si="45"/>
        <v>0</v>
      </c>
      <c r="AA712" s="435">
        <f t="shared" si="45"/>
        <v>0</v>
      </c>
      <c r="AB712" s="435">
        <f t="shared" si="45"/>
        <v>0</v>
      </c>
      <c r="AC712" s="435">
        <f t="shared" si="45"/>
        <v>0</v>
      </c>
      <c r="AD712" s="435">
        <f t="shared" si="45"/>
        <v>0</v>
      </c>
      <c r="AE712" s="435">
        <f t="shared" si="45"/>
        <v>0</v>
      </c>
      <c r="AF712" s="435">
        <f t="shared" si="45"/>
        <v>0</v>
      </c>
      <c r="AG712" s="435">
        <f t="shared" si="45"/>
        <v>0</v>
      </c>
      <c r="AH712" s="435">
        <f t="shared" si="45"/>
        <v>0</v>
      </c>
      <c r="AI712" s="435">
        <f t="shared" si="45"/>
        <v>0</v>
      </c>
      <c r="AJ712" s="435">
        <f t="shared" si="45"/>
        <v>0</v>
      </c>
      <c r="AK712" s="435">
        <f t="shared" si="45"/>
        <v>0</v>
      </c>
      <c r="AL712" s="435">
        <f t="shared" si="45"/>
        <v>0</v>
      </c>
      <c r="AM712" s="435">
        <f t="shared" si="45"/>
        <v>0</v>
      </c>
      <c r="AN712" s="435">
        <f t="shared" si="45"/>
        <v>0</v>
      </c>
      <c r="AO712" s="435">
        <f t="shared" si="45"/>
        <v>0</v>
      </c>
      <c r="AP712" s="435">
        <f t="shared" si="45"/>
        <v>0</v>
      </c>
      <c r="AQ712" s="435">
        <f t="shared" si="45"/>
        <v>0</v>
      </c>
      <c r="AR712" s="435">
        <f t="shared" si="45"/>
        <v>0</v>
      </c>
      <c r="AS712" s="435">
        <f t="shared" si="45"/>
        <v>0</v>
      </c>
      <c r="AT712" s="435">
        <f t="shared" si="45"/>
        <v>0</v>
      </c>
      <c r="AU712" s="435">
        <f t="shared" si="45"/>
        <v>0</v>
      </c>
      <c r="AV712" s="435">
        <f t="shared" si="45"/>
        <v>0</v>
      </c>
      <c r="AW712" s="435">
        <f t="shared" si="45"/>
        <v>0</v>
      </c>
      <c r="AX712" s="435">
        <f t="shared" si="45"/>
        <v>0</v>
      </c>
      <c r="AY712" s="435">
        <f t="shared" si="45"/>
        <v>0</v>
      </c>
      <c r="AZ712" s="435">
        <f t="shared" si="45"/>
        <v>0</v>
      </c>
    </row>
    <row r="713" spans="1:52" x14ac:dyDescent="0.25">
      <c r="A713" s="422"/>
      <c r="B713" s="281"/>
      <c r="C713" s="281"/>
      <c r="D713" s="281"/>
      <c r="E713" s="172"/>
      <c r="F713" s="214"/>
      <c r="G713" s="433"/>
      <c r="I713" s="435"/>
      <c r="J713" s="435"/>
      <c r="K713" s="435"/>
      <c r="L713" s="435"/>
      <c r="M713" s="435"/>
      <c r="N713" s="435"/>
      <c r="O713" s="435"/>
      <c r="P713" s="435"/>
      <c r="Q713" s="435"/>
      <c r="R713" s="435"/>
      <c r="S713" s="435"/>
      <c r="T713" s="435"/>
      <c r="U713" s="435"/>
      <c r="V713" s="435"/>
      <c r="W713" s="435"/>
      <c r="X713" s="435"/>
      <c r="Y713" s="435"/>
      <c r="Z713" s="435"/>
      <c r="AA713" s="435"/>
      <c r="AB713" s="435"/>
      <c r="AC713" s="435"/>
      <c r="AD713" s="435"/>
      <c r="AE713" s="435"/>
      <c r="AF713" s="435"/>
      <c r="AG713" s="435"/>
      <c r="AH713" s="435"/>
      <c r="AI713" s="435"/>
      <c r="AJ713" s="435"/>
      <c r="AK713" s="435"/>
      <c r="AL713" s="435"/>
      <c r="AM713" s="435"/>
      <c r="AN713" s="435"/>
      <c r="AO713" s="435"/>
      <c r="AP713" s="435"/>
      <c r="AQ713" s="435"/>
      <c r="AR713" s="435"/>
      <c r="AS713" s="435"/>
      <c r="AT713" s="435"/>
      <c r="AU713" s="435"/>
      <c r="AV713" s="435"/>
      <c r="AW713" s="435"/>
      <c r="AX713" s="435"/>
      <c r="AY713" s="435"/>
      <c r="AZ713" s="435"/>
    </row>
    <row r="714" spans="1:52" x14ac:dyDescent="0.25">
      <c r="A714" s="19" t="s">
        <v>731</v>
      </c>
      <c r="E714" s="19"/>
      <c r="F714" s="421"/>
      <c r="G714" s="22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row>
    <row r="715" spans="1:52" x14ac:dyDescent="0.25">
      <c r="A715" s="19"/>
      <c r="E715" s="19"/>
      <c r="F715" s="421"/>
      <c r="G715" s="22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row>
    <row r="716" spans="1:52" x14ac:dyDescent="0.25">
      <c r="A716" s="422"/>
      <c r="B716" s="281"/>
      <c r="C716" s="281"/>
      <c r="D716" s="281"/>
      <c r="E716" s="179" t="str">
        <f>'Intermediate Calcs'!E$23</f>
        <v>No-Build  Annual Vehicle-Miles Traveled</v>
      </c>
      <c r="F716" s="423" t="str">
        <f>'Intermediate Calcs'!F$23</f>
        <v>User Input</v>
      </c>
      <c r="G716" s="424" t="str">
        <f>'Intermediate Calcs'!G$23</f>
        <v>VMT</v>
      </c>
      <c r="I716" s="179">
        <f>'Intermediate Calcs'!I$34</f>
        <v>0</v>
      </c>
      <c r="J716" s="179">
        <f>'Intermediate Calcs'!J$34</f>
        <v>0</v>
      </c>
      <c r="K716" s="179">
        <f>'Intermediate Calcs'!K$34</f>
        <v>0</v>
      </c>
      <c r="L716" s="179">
        <f>'Intermediate Calcs'!L$34</f>
        <v>0</v>
      </c>
      <c r="M716" s="179">
        <f>'Intermediate Calcs'!M$34</f>
        <v>0</v>
      </c>
      <c r="N716" s="179">
        <f>'Intermediate Calcs'!N$34</f>
        <v>0</v>
      </c>
      <c r="O716" s="179">
        <f>'Intermediate Calcs'!O$34</f>
        <v>0</v>
      </c>
      <c r="P716" s="179">
        <f>'Intermediate Calcs'!P$34</f>
        <v>0</v>
      </c>
      <c r="Q716" s="179">
        <f>'Intermediate Calcs'!Q$34</f>
        <v>0</v>
      </c>
      <c r="R716" s="179">
        <f>'Intermediate Calcs'!R$34</f>
        <v>0</v>
      </c>
      <c r="S716" s="179">
        <f>'Intermediate Calcs'!S$34</f>
        <v>0</v>
      </c>
      <c r="T716" s="179">
        <f>'Intermediate Calcs'!T$34</f>
        <v>0</v>
      </c>
      <c r="U716" s="179">
        <f>'Intermediate Calcs'!U$34</f>
        <v>0</v>
      </c>
      <c r="V716" s="179">
        <f>'Intermediate Calcs'!V$34</f>
        <v>0</v>
      </c>
      <c r="W716" s="179">
        <f>'Intermediate Calcs'!W$34</f>
        <v>0</v>
      </c>
      <c r="X716" s="179">
        <f>'Intermediate Calcs'!X$34</f>
        <v>0</v>
      </c>
      <c r="Y716" s="179">
        <f>'Intermediate Calcs'!Y$34</f>
        <v>0</v>
      </c>
      <c r="Z716" s="179">
        <f>'Intermediate Calcs'!Z$34</f>
        <v>0</v>
      </c>
      <c r="AA716" s="179">
        <f>'Intermediate Calcs'!AA$34</f>
        <v>0</v>
      </c>
      <c r="AB716" s="179">
        <f>'Intermediate Calcs'!AB$34</f>
        <v>0</v>
      </c>
      <c r="AC716" s="179">
        <f>'Intermediate Calcs'!AC$34</f>
        <v>0</v>
      </c>
      <c r="AD716" s="179">
        <f>'Intermediate Calcs'!AD$34</f>
        <v>0</v>
      </c>
      <c r="AE716" s="179">
        <f>'Intermediate Calcs'!AE$34</f>
        <v>0</v>
      </c>
      <c r="AF716" s="179">
        <f>'Intermediate Calcs'!AF$34</f>
        <v>0</v>
      </c>
      <c r="AG716" s="179">
        <f>'Intermediate Calcs'!AG$34</f>
        <v>0</v>
      </c>
      <c r="AH716" s="179">
        <f>'Intermediate Calcs'!AH$34</f>
        <v>0</v>
      </c>
      <c r="AI716" s="179">
        <f>'Intermediate Calcs'!AI$34</f>
        <v>0</v>
      </c>
      <c r="AJ716" s="179">
        <f>'Intermediate Calcs'!AJ$34</f>
        <v>0</v>
      </c>
      <c r="AK716" s="179">
        <f>'Intermediate Calcs'!AK$34</f>
        <v>0</v>
      </c>
      <c r="AL716" s="179">
        <f>'Intermediate Calcs'!AL$34</f>
        <v>0</v>
      </c>
      <c r="AM716" s="179">
        <f>'Intermediate Calcs'!AM$34</f>
        <v>0</v>
      </c>
      <c r="AN716" s="179">
        <f>'Intermediate Calcs'!AN$34</f>
        <v>0</v>
      </c>
      <c r="AO716" s="179">
        <f>'Intermediate Calcs'!AO$34</f>
        <v>0</v>
      </c>
      <c r="AP716" s="179">
        <f>'Intermediate Calcs'!AP$34</f>
        <v>0</v>
      </c>
      <c r="AQ716" s="179">
        <f>'Intermediate Calcs'!AQ$34</f>
        <v>0</v>
      </c>
      <c r="AR716" s="179">
        <f>'Intermediate Calcs'!AR$34</f>
        <v>0</v>
      </c>
      <c r="AS716" s="179">
        <f>'Intermediate Calcs'!AS$34</f>
        <v>0</v>
      </c>
      <c r="AT716" s="179">
        <f>'Intermediate Calcs'!AT$34</f>
        <v>0</v>
      </c>
      <c r="AU716" s="179">
        <f>'Intermediate Calcs'!AU$34</f>
        <v>0</v>
      </c>
      <c r="AV716" s="179">
        <f>'Intermediate Calcs'!AV$34</f>
        <v>0</v>
      </c>
      <c r="AW716" s="179">
        <f>'Intermediate Calcs'!AW$34</f>
        <v>0</v>
      </c>
      <c r="AX716" s="179">
        <f>'Intermediate Calcs'!AX$34</f>
        <v>0</v>
      </c>
      <c r="AY716" s="179">
        <f>'Intermediate Calcs'!AY$34</f>
        <v>0</v>
      </c>
      <c r="AZ716" s="179">
        <f>'Intermediate Calcs'!AZ$34</f>
        <v>0</v>
      </c>
    </row>
    <row r="717" spans="1:52" x14ac:dyDescent="0.25">
      <c r="A717" s="422"/>
      <c r="B717" s="281"/>
      <c r="C717" s="281"/>
      <c r="D717" s="281"/>
      <c r="E717" s="179" t="str">
        <f>'Intermediate Calcs'!E$24</f>
        <v>Average Speed</v>
      </c>
      <c r="F717" s="423" t="str">
        <f>'Intermediate Calcs'!F$24</f>
        <v>User Input</v>
      </c>
      <c r="G717" s="424" t="str">
        <f>'Intermediate Calcs'!G$24</f>
        <v>MPH</v>
      </c>
      <c r="I717" s="179">
        <f>'Intermediate Calcs'!I$35</f>
        <v>0</v>
      </c>
      <c r="J717" s="179">
        <f>'Intermediate Calcs'!J$35</f>
        <v>0</v>
      </c>
      <c r="K717" s="179">
        <f>'Intermediate Calcs'!K$35</f>
        <v>0</v>
      </c>
      <c r="L717" s="179">
        <f>'Intermediate Calcs'!L$35</f>
        <v>0</v>
      </c>
      <c r="M717" s="179">
        <f>'Intermediate Calcs'!M$35</f>
        <v>0</v>
      </c>
      <c r="N717" s="179">
        <f>'Intermediate Calcs'!N$35</f>
        <v>0</v>
      </c>
      <c r="O717" s="179">
        <f>'Intermediate Calcs'!O$35</f>
        <v>0</v>
      </c>
      <c r="P717" s="179">
        <f>'Intermediate Calcs'!P$35</f>
        <v>0</v>
      </c>
      <c r="Q717" s="179">
        <f>'Intermediate Calcs'!Q$35</f>
        <v>0</v>
      </c>
      <c r="R717" s="179">
        <f>'Intermediate Calcs'!R$35</f>
        <v>0</v>
      </c>
      <c r="S717" s="179">
        <f>'Intermediate Calcs'!S$35</f>
        <v>0</v>
      </c>
      <c r="T717" s="179">
        <f>'Intermediate Calcs'!T$35</f>
        <v>0</v>
      </c>
      <c r="U717" s="179">
        <f>'Intermediate Calcs'!U$35</f>
        <v>0</v>
      </c>
      <c r="V717" s="179">
        <f>'Intermediate Calcs'!V$35</f>
        <v>0</v>
      </c>
      <c r="W717" s="179">
        <f>'Intermediate Calcs'!W$35</f>
        <v>0</v>
      </c>
      <c r="X717" s="179">
        <f>'Intermediate Calcs'!X$35</f>
        <v>0</v>
      </c>
      <c r="Y717" s="179">
        <f>'Intermediate Calcs'!Y$35</f>
        <v>0</v>
      </c>
      <c r="Z717" s="179">
        <f>'Intermediate Calcs'!Z$35</f>
        <v>0</v>
      </c>
      <c r="AA717" s="179">
        <f>'Intermediate Calcs'!AA$35</f>
        <v>0</v>
      </c>
      <c r="AB717" s="179">
        <f>'Intermediate Calcs'!AB$35</f>
        <v>0</v>
      </c>
      <c r="AC717" s="179">
        <f>'Intermediate Calcs'!AC$35</f>
        <v>0</v>
      </c>
      <c r="AD717" s="179">
        <f>'Intermediate Calcs'!AD$35</f>
        <v>0</v>
      </c>
      <c r="AE717" s="179">
        <f>'Intermediate Calcs'!AE$35</f>
        <v>0</v>
      </c>
      <c r="AF717" s="179">
        <f>'Intermediate Calcs'!AF$35</f>
        <v>0</v>
      </c>
      <c r="AG717" s="179">
        <f>'Intermediate Calcs'!AG$35</f>
        <v>0</v>
      </c>
      <c r="AH717" s="179">
        <f>'Intermediate Calcs'!AH$35</f>
        <v>0</v>
      </c>
      <c r="AI717" s="179">
        <f>'Intermediate Calcs'!AI$35</f>
        <v>0</v>
      </c>
      <c r="AJ717" s="179">
        <f>'Intermediate Calcs'!AJ$35</f>
        <v>0</v>
      </c>
      <c r="AK717" s="179">
        <f>'Intermediate Calcs'!AK$35</f>
        <v>0</v>
      </c>
      <c r="AL717" s="179">
        <f>'Intermediate Calcs'!AL$35</f>
        <v>0</v>
      </c>
      <c r="AM717" s="179">
        <f>'Intermediate Calcs'!AM$35</f>
        <v>0</v>
      </c>
      <c r="AN717" s="179">
        <f>'Intermediate Calcs'!AN$35</f>
        <v>0</v>
      </c>
      <c r="AO717" s="179">
        <f>'Intermediate Calcs'!AO$35</f>
        <v>0</v>
      </c>
      <c r="AP717" s="179">
        <f>'Intermediate Calcs'!AP$35</f>
        <v>0</v>
      </c>
      <c r="AQ717" s="179">
        <f>'Intermediate Calcs'!AQ$35</f>
        <v>0</v>
      </c>
      <c r="AR717" s="179">
        <f>'Intermediate Calcs'!AR$35</f>
        <v>0</v>
      </c>
      <c r="AS717" s="179">
        <f>'Intermediate Calcs'!AS$35</f>
        <v>0</v>
      </c>
      <c r="AT717" s="179">
        <f>'Intermediate Calcs'!AT$35</f>
        <v>0</v>
      </c>
      <c r="AU717" s="179">
        <f>'Intermediate Calcs'!AU$35</f>
        <v>0</v>
      </c>
      <c r="AV717" s="179">
        <f>'Intermediate Calcs'!AV$35</f>
        <v>0</v>
      </c>
      <c r="AW717" s="179">
        <f>'Intermediate Calcs'!AW$35</f>
        <v>0</v>
      </c>
      <c r="AX717" s="179">
        <f>'Intermediate Calcs'!AX$35</f>
        <v>0</v>
      </c>
      <c r="AY717" s="179">
        <f>'Intermediate Calcs'!AY$35</f>
        <v>0</v>
      </c>
      <c r="AZ717" s="179">
        <f>'Intermediate Calcs'!AZ$35</f>
        <v>0</v>
      </c>
    </row>
    <row r="718" spans="1:52" x14ac:dyDescent="0.25">
      <c r="A718" s="339"/>
      <c r="B718" s="199"/>
      <c r="C718" s="199"/>
      <c r="D718" s="199"/>
      <c r="E718" s="184" t="s">
        <v>801</v>
      </c>
      <c r="F718" s="425" t="s">
        <v>797</v>
      </c>
      <c r="G718" s="426" t="s">
        <v>799</v>
      </c>
      <c r="H718" s="172"/>
      <c r="I718" s="184" t="str">
        <f t="shared" ref="I718:AZ718" si="46">IF(I717=0,0&amp;" MPH",IF(I717&lt;=5,5,MROUND(I717,1))&amp;" MPH")</f>
        <v>0 MPH</v>
      </c>
      <c r="J718" s="184" t="str">
        <f t="shared" si="46"/>
        <v>0 MPH</v>
      </c>
      <c r="K718" s="184" t="str">
        <f t="shared" si="46"/>
        <v>0 MPH</v>
      </c>
      <c r="L718" s="184" t="str">
        <f t="shared" si="46"/>
        <v>0 MPH</v>
      </c>
      <c r="M718" s="184" t="str">
        <f t="shared" si="46"/>
        <v>0 MPH</v>
      </c>
      <c r="N718" s="184" t="str">
        <f t="shared" si="46"/>
        <v>0 MPH</v>
      </c>
      <c r="O718" s="184" t="str">
        <f t="shared" si="46"/>
        <v>0 MPH</v>
      </c>
      <c r="P718" s="184" t="str">
        <f t="shared" si="46"/>
        <v>0 MPH</v>
      </c>
      <c r="Q718" s="184" t="str">
        <f t="shared" si="46"/>
        <v>0 MPH</v>
      </c>
      <c r="R718" s="184" t="str">
        <f t="shared" si="46"/>
        <v>0 MPH</v>
      </c>
      <c r="S718" s="184" t="str">
        <f t="shared" si="46"/>
        <v>0 MPH</v>
      </c>
      <c r="T718" s="184" t="str">
        <f t="shared" si="46"/>
        <v>0 MPH</v>
      </c>
      <c r="U718" s="184" t="str">
        <f t="shared" si="46"/>
        <v>0 MPH</v>
      </c>
      <c r="V718" s="184" t="str">
        <f t="shared" si="46"/>
        <v>0 MPH</v>
      </c>
      <c r="W718" s="184" t="str">
        <f t="shared" si="46"/>
        <v>0 MPH</v>
      </c>
      <c r="X718" s="184" t="str">
        <f t="shared" si="46"/>
        <v>0 MPH</v>
      </c>
      <c r="Y718" s="184" t="str">
        <f t="shared" si="46"/>
        <v>0 MPH</v>
      </c>
      <c r="Z718" s="184" t="str">
        <f t="shared" si="46"/>
        <v>0 MPH</v>
      </c>
      <c r="AA718" s="184" t="str">
        <f t="shared" si="46"/>
        <v>0 MPH</v>
      </c>
      <c r="AB718" s="184" t="str">
        <f t="shared" si="46"/>
        <v>0 MPH</v>
      </c>
      <c r="AC718" s="184" t="str">
        <f t="shared" si="46"/>
        <v>0 MPH</v>
      </c>
      <c r="AD718" s="184" t="str">
        <f t="shared" si="46"/>
        <v>0 MPH</v>
      </c>
      <c r="AE718" s="184" t="str">
        <f t="shared" si="46"/>
        <v>0 MPH</v>
      </c>
      <c r="AF718" s="184" t="str">
        <f t="shared" si="46"/>
        <v>0 MPH</v>
      </c>
      <c r="AG718" s="184" t="str">
        <f t="shared" si="46"/>
        <v>0 MPH</v>
      </c>
      <c r="AH718" s="184" t="str">
        <f t="shared" si="46"/>
        <v>0 MPH</v>
      </c>
      <c r="AI718" s="184" t="str">
        <f t="shared" si="46"/>
        <v>0 MPH</v>
      </c>
      <c r="AJ718" s="184" t="str">
        <f t="shared" si="46"/>
        <v>0 MPH</v>
      </c>
      <c r="AK718" s="184" t="str">
        <f t="shared" si="46"/>
        <v>0 MPH</v>
      </c>
      <c r="AL718" s="184" t="str">
        <f t="shared" si="46"/>
        <v>0 MPH</v>
      </c>
      <c r="AM718" s="184" t="str">
        <f t="shared" si="46"/>
        <v>0 MPH</v>
      </c>
      <c r="AN718" s="184" t="str">
        <f t="shared" si="46"/>
        <v>0 MPH</v>
      </c>
      <c r="AO718" s="184" t="str">
        <f t="shared" si="46"/>
        <v>0 MPH</v>
      </c>
      <c r="AP718" s="184" t="str">
        <f t="shared" si="46"/>
        <v>0 MPH</v>
      </c>
      <c r="AQ718" s="184" t="str">
        <f t="shared" si="46"/>
        <v>0 MPH</v>
      </c>
      <c r="AR718" s="184" t="str">
        <f t="shared" si="46"/>
        <v>0 MPH</v>
      </c>
      <c r="AS718" s="184" t="str">
        <f t="shared" si="46"/>
        <v>0 MPH</v>
      </c>
      <c r="AT718" s="184" t="str">
        <f t="shared" si="46"/>
        <v>0 MPH</v>
      </c>
      <c r="AU718" s="184" t="str">
        <f t="shared" si="46"/>
        <v>0 MPH</v>
      </c>
      <c r="AV718" s="184" t="str">
        <f t="shared" si="46"/>
        <v>0 MPH</v>
      </c>
      <c r="AW718" s="184" t="str">
        <f t="shared" si="46"/>
        <v>0 MPH</v>
      </c>
      <c r="AX718" s="184" t="str">
        <f t="shared" si="46"/>
        <v>0 MPH</v>
      </c>
      <c r="AY718" s="184" t="str">
        <f t="shared" si="46"/>
        <v>0 MPH</v>
      </c>
      <c r="AZ718" s="184" t="str">
        <f t="shared" si="46"/>
        <v>0 MPH</v>
      </c>
    </row>
    <row r="719" spans="1:52" x14ac:dyDescent="0.25">
      <c r="A719" s="19"/>
      <c r="E719" s="19"/>
      <c r="F719" s="421"/>
      <c r="G719" s="22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row>
    <row r="720" spans="1:52" x14ac:dyDescent="0.25">
      <c r="A720" s="422"/>
      <c r="B720" s="281"/>
      <c r="C720" s="281"/>
      <c r="D720" s="281"/>
      <c r="E720" s="179" t="str">
        <f>'Intermediate Calcs'!E$26</f>
        <v>Build  Annual Vehicle-Miles Traveled</v>
      </c>
      <c r="F720" s="423" t="str">
        <f>'Intermediate Calcs'!F$26</f>
        <v>User Input</v>
      </c>
      <c r="G720" s="424" t="str">
        <f>'Intermediate Calcs'!G$26</f>
        <v>VMT</v>
      </c>
      <c r="I720" s="179">
        <f>'Intermediate Calcs'!I$38</f>
        <v>0</v>
      </c>
      <c r="J720" s="179">
        <f>'Intermediate Calcs'!J$38</f>
        <v>0</v>
      </c>
      <c r="K720" s="179">
        <f>'Intermediate Calcs'!K$38</f>
        <v>0</v>
      </c>
      <c r="L720" s="179">
        <f>'Intermediate Calcs'!L$38</f>
        <v>0</v>
      </c>
      <c r="M720" s="179">
        <f>'Intermediate Calcs'!M$38</f>
        <v>0</v>
      </c>
      <c r="N720" s="179">
        <f>'Intermediate Calcs'!N$38</f>
        <v>0</v>
      </c>
      <c r="O720" s="179">
        <f>'Intermediate Calcs'!O$38</f>
        <v>0</v>
      </c>
      <c r="P720" s="179">
        <f>'Intermediate Calcs'!P$38</f>
        <v>0</v>
      </c>
      <c r="Q720" s="179">
        <f>'Intermediate Calcs'!Q$38</f>
        <v>0</v>
      </c>
      <c r="R720" s="179">
        <f>'Intermediate Calcs'!R$38</f>
        <v>0</v>
      </c>
      <c r="S720" s="179">
        <f>'Intermediate Calcs'!S$38</f>
        <v>0</v>
      </c>
      <c r="T720" s="179">
        <f>'Intermediate Calcs'!T$38</f>
        <v>0</v>
      </c>
      <c r="U720" s="179">
        <f>'Intermediate Calcs'!U$38</f>
        <v>0</v>
      </c>
      <c r="V720" s="179">
        <f>'Intermediate Calcs'!V$38</f>
        <v>0</v>
      </c>
      <c r="W720" s="179">
        <f>'Intermediate Calcs'!W$38</f>
        <v>0</v>
      </c>
      <c r="X720" s="179">
        <f>'Intermediate Calcs'!X$38</f>
        <v>0</v>
      </c>
      <c r="Y720" s="179">
        <f>'Intermediate Calcs'!Y$38</f>
        <v>0</v>
      </c>
      <c r="Z720" s="179">
        <f>'Intermediate Calcs'!Z$38</f>
        <v>0</v>
      </c>
      <c r="AA720" s="179">
        <f>'Intermediate Calcs'!AA$38</f>
        <v>0</v>
      </c>
      <c r="AB720" s="179">
        <f>'Intermediate Calcs'!AB$38</f>
        <v>0</v>
      </c>
      <c r="AC720" s="179">
        <f>'Intermediate Calcs'!AC$38</f>
        <v>0</v>
      </c>
      <c r="AD720" s="179">
        <f>'Intermediate Calcs'!AD$38</f>
        <v>0</v>
      </c>
      <c r="AE720" s="179">
        <f>'Intermediate Calcs'!AE$38</f>
        <v>0</v>
      </c>
      <c r="AF720" s="179">
        <f>'Intermediate Calcs'!AF$38</f>
        <v>0</v>
      </c>
      <c r="AG720" s="179">
        <f>'Intermediate Calcs'!AG$38</f>
        <v>0</v>
      </c>
      <c r="AH720" s="179">
        <f>'Intermediate Calcs'!AH$38</f>
        <v>0</v>
      </c>
      <c r="AI720" s="179">
        <f>'Intermediate Calcs'!AI$38</f>
        <v>0</v>
      </c>
      <c r="AJ720" s="179">
        <f>'Intermediate Calcs'!AJ$38</f>
        <v>0</v>
      </c>
      <c r="AK720" s="179">
        <f>'Intermediate Calcs'!AK$38</f>
        <v>0</v>
      </c>
      <c r="AL720" s="179">
        <f>'Intermediate Calcs'!AL$38</f>
        <v>0</v>
      </c>
      <c r="AM720" s="179">
        <f>'Intermediate Calcs'!AM$38</f>
        <v>0</v>
      </c>
      <c r="AN720" s="179">
        <f>'Intermediate Calcs'!AN$38</f>
        <v>0</v>
      </c>
      <c r="AO720" s="179">
        <f>'Intermediate Calcs'!AO$38</f>
        <v>0</v>
      </c>
      <c r="AP720" s="179">
        <f>'Intermediate Calcs'!AP$38</f>
        <v>0</v>
      </c>
      <c r="AQ720" s="179">
        <f>'Intermediate Calcs'!AQ$38</f>
        <v>0</v>
      </c>
      <c r="AR720" s="179">
        <f>'Intermediate Calcs'!AR$38</f>
        <v>0</v>
      </c>
      <c r="AS720" s="179">
        <f>'Intermediate Calcs'!AS$38</f>
        <v>0</v>
      </c>
      <c r="AT720" s="179">
        <f>'Intermediate Calcs'!AT$38</f>
        <v>0</v>
      </c>
      <c r="AU720" s="179">
        <f>'Intermediate Calcs'!AU$38</f>
        <v>0</v>
      </c>
      <c r="AV720" s="179">
        <f>'Intermediate Calcs'!AV$38</f>
        <v>0</v>
      </c>
      <c r="AW720" s="179">
        <f>'Intermediate Calcs'!AW$38</f>
        <v>0</v>
      </c>
      <c r="AX720" s="179">
        <f>'Intermediate Calcs'!AX$38</f>
        <v>0</v>
      </c>
      <c r="AY720" s="179">
        <f>'Intermediate Calcs'!AY$38</f>
        <v>0</v>
      </c>
      <c r="AZ720" s="179">
        <f>'Intermediate Calcs'!AZ$38</f>
        <v>0</v>
      </c>
    </row>
    <row r="721" spans="1:52" x14ac:dyDescent="0.25">
      <c r="A721" s="422"/>
      <c r="B721" s="281"/>
      <c r="C721" s="281"/>
      <c r="D721" s="281"/>
      <c r="E721" s="179" t="str">
        <f>'Intermediate Calcs'!E$27</f>
        <v>Average Speed</v>
      </c>
      <c r="F721" s="423" t="str">
        <f>'Intermediate Calcs'!F$27</f>
        <v>User Input</v>
      </c>
      <c r="G721" s="424" t="str">
        <f>'Intermediate Calcs'!G$27</f>
        <v>MPH</v>
      </c>
      <c r="I721" s="179">
        <f>'Intermediate Calcs'!I$39</f>
        <v>0</v>
      </c>
      <c r="J721" s="179">
        <f>'Intermediate Calcs'!J$39</f>
        <v>0</v>
      </c>
      <c r="K721" s="179">
        <f>'Intermediate Calcs'!K$39</f>
        <v>0</v>
      </c>
      <c r="L721" s="179">
        <f>'Intermediate Calcs'!L$39</f>
        <v>0</v>
      </c>
      <c r="M721" s="179">
        <f>'Intermediate Calcs'!M$39</f>
        <v>0</v>
      </c>
      <c r="N721" s="179">
        <f>'Intermediate Calcs'!N$39</f>
        <v>0</v>
      </c>
      <c r="O721" s="179">
        <f>'Intermediate Calcs'!O$39</f>
        <v>0</v>
      </c>
      <c r="P721" s="179">
        <f>'Intermediate Calcs'!P$39</f>
        <v>0</v>
      </c>
      <c r="Q721" s="179">
        <f>'Intermediate Calcs'!Q$39</f>
        <v>0</v>
      </c>
      <c r="R721" s="179">
        <f>'Intermediate Calcs'!R$39</f>
        <v>0</v>
      </c>
      <c r="S721" s="179">
        <f>'Intermediate Calcs'!S$39</f>
        <v>0</v>
      </c>
      <c r="T721" s="179">
        <f>'Intermediate Calcs'!T$39</f>
        <v>0</v>
      </c>
      <c r="U721" s="179">
        <f>'Intermediate Calcs'!U$39</f>
        <v>0</v>
      </c>
      <c r="V721" s="179">
        <f>'Intermediate Calcs'!V$39</f>
        <v>0</v>
      </c>
      <c r="W721" s="179">
        <f>'Intermediate Calcs'!W$39</f>
        <v>0</v>
      </c>
      <c r="X721" s="179">
        <f>'Intermediate Calcs'!X$39</f>
        <v>0</v>
      </c>
      <c r="Y721" s="179">
        <f>'Intermediate Calcs'!Y$39</f>
        <v>0</v>
      </c>
      <c r="Z721" s="179">
        <f>'Intermediate Calcs'!Z$39</f>
        <v>0</v>
      </c>
      <c r="AA721" s="179">
        <f>'Intermediate Calcs'!AA$39</f>
        <v>0</v>
      </c>
      <c r="AB721" s="179">
        <f>'Intermediate Calcs'!AB$39</f>
        <v>0</v>
      </c>
      <c r="AC721" s="179">
        <f>'Intermediate Calcs'!AC$39</f>
        <v>0</v>
      </c>
      <c r="AD721" s="179">
        <f>'Intermediate Calcs'!AD$39</f>
        <v>0</v>
      </c>
      <c r="AE721" s="179">
        <f>'Intermediate Calcs'!AE$39</f>
        <v>0</v>
      </c>
      <c r="AF721" s="179">
        <f>'Intermediate Calcs'!AF$39</f>
        <v>0</v>
      </c>
      <c r="AG721" s="179">
        <f>'Intermediate Calcs'!AG$39</f>
        <v>0</v>
      </c>
      <c r="AH721" s="179">
        <f>'Intermediate Calcs'!AH$39</f>
        <v>0</v>
      </c>
      <c r="AI721" s="179">
        <f>'Intermediate Calcs'!AI$39</f>
        <v>0</v>
      </c>
      <c r="AJ721" s="179">
        <f>'Intermediate Calcs'!AJ$39</f>
        <v>0</v>
      </c>
      <c r="AK721" s="179">
        <f>'Intermediate Calcs'!AK$39</f>
        <v>0</v>
      </c>
      <c r="AL721" s="179">
        <f>'Intermediate Calcs'!AL$39</f>
        <v>0</v>
      </c>
      <c r="AM721" s="179">
        <f>'Intermediate Calcs'!AM$39</f>
        <v>0</v>
      </c>
      <c r="AN721" s="179">
        <f>'Intermediate Calcs'!AN$39</f>
        <v>0</v>
      </c>
      <c r="AO721" s="179">
        <f>'Intermediate Calcs'!AO$39</f>
        <v>0</v>
      </c>
      <c r="AP721" s="179">
        <f>'Intermediate Calcs'!AP$39</f>
        <v>0</v>
      </c>
      <c r="AQ721" s="179">
        <f>'Intermediate Calcs'!AQ$39</f>
        <v>0</v>
      </c>
      <c r="AR721" s="179">
        <f>'Intermediate Calcs'!AR$39</f>
        <v>0</v>
      </c>
      <c r="AS721" s="179">
        <f>'Intermediate Calcs'!AS$39</f>
        <v>0</v>
      </c>
      <c r="AT721" s="179">
        <f>'Intermediate Calcs'!AT$39</f>
        <v>0</v>
      </c>
      <c r="AU721" s="179">
        <f>'Intermediate Calcs'!AU$39</f>
        <v>0</v>
      </c>
      <c r="AV721" s="179">
        <f>'Intermediate Calcs'!AV$39</f>
        <v>0</v>
      </c>
      <c r="AW721" s="179">
        <f>'Intermediate Calcs'!AW$39</f>
        <v>0</v>
      </c>
      <c r="AX721" s="179">
        <f>'Intermediate Calcs'!AX$39</f>
        <v>0</v>
      </c>
      <c r="AY721" s="179">
        <f>'Intermediate Calcs'!AY$39</f>
        <v>0</v>
      </c>
      <c r="AZ721" s="179">
        <f>'Intermediate Calcs'!AZ$39</f>
        <v>0</v>
      </c>
    </row>
    <row r="722" spans="1:52" x14ac:dyDescent="0.25">
      <c r="A722" s="339"/>
      <c r="B722" s="199"/>
      <c r="C722" s="199"/>
      <c r="D722" s="199"/>
      <c r="E722" s="184" t="s">
        <v>801</v>
      </c>
      <c r="F722" s="425" t="s">
        <v>797</v>
      </c>
      <c r="G722" s="426" t="s">
        <v>799</v>
      </c>
      <c r="H722" s="172"/>
      <c r="I722" s="184" t="str">
        <f t="shared" ref="I722:AZ722" si="47">IF(I721=0,0&amp;" MPH",IF(I721&lt;=5,5,MROUND(I721,1))&amp;" MPH")</f>
        <v>0 MPH</v>
      </c>
      <c r="J722" s="184" t="str">
        <f t="shared" si="47"/>
        <v>0 MPH</v>
      </c>
      <c r="K722" s="184" t="str">
        <f t="shared" si="47"/>
        <v>0 MPH</v>
      </c>
      <c r="L722" s="184" t="str">
        <f t="shared" si="47"/>
        <v>0 MPH</v>
      </c>
      <c r="M722" s="184" t="str">
        <f t="shared" si="47"/>
        <v>0 MPH</v>
      </c>
      <c r="N722" s="184" t="str">
        <f t="shared" si="47"/>
        <v>0 MPH</v>
      </c>
      <c r="O722" s="184" t="str">
        <f t="shared" si="47"/>
        <v>0 MPH</v>
      </c>
      <c r="P722" s="184" t="str">
        <f t="shared" si="47"/>
        <v>0 MPH</v>
      </c>
      <c r="Q722" s="184" t="str">
        <f t="shared" si="47"/>
        <v>0 MPH</v>
      </c>
      <c r="R722" s="184" t="str">
        <f t="shared" si="47"/>
        <v>0 MPH</v>
      </c>
      <c r="S722" s="184" t="str">
        <f t="shared" si="47"/>
        <v>0 MPH</v>
      </c>
      <c r="T722" s="184" t="str">
        <f t="shared" si="47"/>
        <v>0 MPH</v>
      </c>
      <c r="U722" s="184" t="str">
        <f t="shared" si="47"/>
        <v>0 MPH</v>
      </c>
      <c r="V722" s="184" t="str">
        <f t="shared" si="47"/>
        <v>0 MPH</v>
      </c>
      <c r="W722" s="184" t="str">
        <f t="shared" si="47"/>
        <v>0 MPH</v>
      </c>
      <c r="X722" s="184" t="str">
        <f t="shared" si="47"/>
        <v>0 MPH</v>
      </c>
      <c r="Y722" s="184" t="str">
        <f t="shared" si="47"/>
        <v>0 MPH</v>
      </c>
      <c r="Z722" s="184" t="str">
        <f t="shared" si="47"/>
        <v>0 MPH</v>
      </c>
      <c r="AA722" s="184" t="str">
        <f t="shared" si="47"/>
        <v>0 MPH</v>
      </c>
      <c r="AB722" s="184" t="str">
        <f t="shared" si="47"/>
        <v>0 MPH</v>
      </c>
      <c r="AC722" s="184" t="str">
        <f t="shared" si="47"/>
        <v>0 MPH</v>
      </c>
      <c r="AD722" s="184" t="str">
        <f t="shared" si="47"/>
        <v>0 MPH</v>
      </c>
      <c r="AE722" s="184" t="str">
        <f t="shared" si="47"/>
        <v>0 MPH</v>
      </c>
      <c r="AF722" s="184" t="str">
        <f t="shared" si="47"/>
        <v>0 MPH</v>
      </c>
      <c r="AG722" s="184" t="str">
        <f t="shared" si="47"/>
        <v>0 MPH</v>
      </c>
      <c r="AH722" s="184" t="str">
        <f t="shared" si="47"/>
        <v>0 MPH</v>
      </c>
      <c r="AI722" s="184" t="str">
        <f t="shared" si="47"/>
        <v>0 MPH</v>
      </c>
      <c r="AJ722" s="184" t="str">
        <f t="shared" si="47"/>
        <v>0 MPH</v>
      </c>
      <c r="AK722" s="184" t="str">
        <f t="shared" si="47"/>
        <v>0 MPH</v>
      </c>
      <c r="AL722" s="184" t="str">
        <f t="shared" si="47"/>
        <v>0 MPH</v>
      </c>
      <c r="AM722" s="184" t="str">
        <f t="shared" si="47"/>
        <v>0 MPH</v>
      </c>
      <c r="AN722" s="184" t="str">
        <f t="shared" si="47"/>
        <v>0 MPH</v>
      </c>
      <c r="AO722" s="184" t="str">
        <f t="shared" si="47"/>
        <v>0 MPH</v>
      </c>
      <c r="AP722" s="184" t="str">
        <f t="shared" si="47"/>
        <v>0 MPH</v>
      </c>
      <c r="AQ722" s="184" t="str">
        <f t="shared" si="47"/>
        <v>0 MPH</v>
      </c>
      <c r="AR722" s="184" t="str">
        <f t="shared" si="47"/>
        <v>0 MPH</v>
      </c>
      <c r="AS722" s="184" t="str">
        <f t="shared" si="47"/>
        <v>0 MPH</v>
      </c>
      <c r="AT722" s="184" t="str">
        <f t="shared" si="47"/>
        <v>0 MPH</v>
      </c>
      <c r="AU722" s="184" t="str">
        <f t="shared" si="47"/>
        <v>0 MPH</v>
      </c>
      <c r="AV722" s="184" t="str">
        <f t="shared" si="47"/>
        <v>0 MPH</v>
      </c>
      <c r="AW722" s="184" t="str">
        <f t="shared" si="47"/>
        <v>0 MPH</v>
      </c>
      <c r="AX722" s="184" t="str">
        <f t="shared" si="47"/>
        <v>0 MPH</v>
      </c>
      <c r="AY722" s="184" t="str">
        <f t="shared" si="47"/>
        <v>0 MPH</v>
      </c>
      <c r="AZ722" s="184" t="str">
        <f t="shared" si="47"/>
        <v>0 MPH</v>
      </c>
    </row>
    <row r="723" spans="1:52" x14ac:dyDescent="0.25">
      <c r="A723" s="19"/>
      <c r="E723" s="19"/>
      <c r="F723" s="421"/>
      <c r="G723" s="22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row>
    <row r="724" spans="1:52" x14ac:dyDescent="0.25">
      <c r="A724" s="422"/>
      <c r="B724" s="281"/>
      <c r="C724" s="281"/>
      <c r="D724" s="180" t="str">
        <f>StockValueR!D629</f>
        <v>NOx Emissions</v>
      </c>
      <c r="E724" s="180"/>
      <c r="F724" s="427"/>
      <c r="G724" s="328"/>
      <c r="I724" s="336"/>
      <c r="J724" s="336"/>
      <c r="K724" s="336"/>
      <c r="L724" s="336"/>
      <c r="M724" s="336"/>
      <c r="N724" s="336"/>
      <c r="O724" s="336"/>
      <c r="P724" s="336"/>
      <c r="Q724" s="336"/>
      <c r="R724" s="336"/>
      <c r="S724" s="336"/>
      <c r="T724" s="336"/>
      <c r="U724" s="336"/>
      <c r="V724" s="336"/>
      <c r="W724" s="336"/>
      <c r="X724" s="336"/>
      <c r="Y724" s="336"/>
      <c r="Z724" s="336"/>
      <c r="AA724" s="336"/>
      <c r="AB724" s="336"/>
      <c r="AC724" s="336"/>
      <c r="AD724" s="336"/>
      <c r="AE724" s="336"/>
      <c r="AF724" s="336"/>
      <c r="AG724" s="336"/>
      <c r="AH724" s="336"/>
      <c r="AI724" s="336"/>
      <c r="AJ724" s="336"/>
      <c r="AK724" s="336"/>
      <c r="AL724" s="336"/>
      <c r="AM724" s="336"/>
      <c r="AN724" s="336"/>
      <c r="AO724" s="336"/>
      <c r="AP724" s="336"/>
      <c r="AQ724" s="336"/>
      <c r="AR724" s="336"/>
      <c r="AS724" s="336"/>
      <c r="AT724" s="336"/>
      <c r="AU724" s="336"/>
      <c r="AV724" s="336"/>
      <c r="AW724" s="336"/>
      <c r="AX724" s="336"/>
      <c r="AY724" s="336"/>
      <c r="AZ724" s="336"/>
    </row>
    <row r="725" spans="1:52" x14ac:dyDescent="0.25">
      <c r="A725" s="422"/>
      <c r="B725" s="281"/>
      <c r="C725" s="281"/>
      <c r="D725" s="281"/>
      <c r="F725" s="428"/>
      <c r="G725" s="225"/>
      <c r="I725" s="338"/>
      <c r="J725" s="338"/>
      <c r="K725" s="338"/>
      <c r="L725" s="338"/>
      <c r="M725" s="338"/>
      <c r="N725" s="338"/>
      <c r="O725" s="338"/>
      <c r="P725" s="338"/>
      <c r="Q725" s="338"/>
      <c r="R725" s="338"/>
      <c r="S725" s="338"/>
      <c r="T725" s="338"/>
      <c r="U725" s="338"/>
      <c r="V725" s="338"/>
      <c r="W725" s="338"/>
      <c r="X725" s="338"/>
      <c r="Y725" s="338"/>
      <c r="Z725" s="338"/>
      <c r="AA725" s="338"/>
      <c r="AB725" s="338"/>
      <c r="AC725" s="338"/>
      <c r="AD725" s="338"/>
      <c r="AE725" s="338"/>
      <c r="AF725" s="338"/>
      <c r="AG725" s="338"/>
      <c r="AH725" s="338"/>
      <c r="AI725" s="338"/>
      <c r="AJ725" s="338"/>
      <c r="AK725" s="338"/>
      <c r="AL725" s="338"/>
      <c r="AM725" s="338"/>
      <c r="AN725" s="338"/>
      <c r="AO725" s="338"/>
      <c r="AP725" s="338"/>
      <c r="AQ725" s="338"/>
      <c r="AR725" s="338"/>
      <c r="AS725" s="338"/>
      <c r="AT725" s="338"/>
      <c r="AU725" s="338"/>
      <c r="AV725" s="338"/>
      <c r="AW725" s="338"/>
      <c r="AX725" s="338"/>
      <c r="AY725" s="338"/>
      <c r="AZ725" s="338"/>
    </row>
    <row r="726" spans="1:52" x14ac:dyDescent="0.25">
      <c r="A726" s="422"/>
      <c r="B726" s="281"/>
      <c r="C726" s="281"/>
      <c r="D726" s="180"/>
      <c r="E726" s="172" t="s">
        <v>1094</v>
      </c>
      <c r="F726" s="427"/>
      <c r="G726" s="328"/>
      <c r="I726" s="429"/>
      <c r="J726" s="429"/>
      <c r="K726" s="430">
        <f t="shared" ref="K726:AZ726" si="48">K727</f>
        <v>0.123941479846705</v>
      </c>
      <c r="L726" s="430">
        <f t="shared" si="48"/>
        <v>0.11966692453648983</v>
      </c>
      <c r="M726" s="430">
        <f t="shared" si="48"/>
        <v>0.11553979221269282</v>
      </c>
      <c r="N726" s="430">
        <f t="shared" si="48"/>
        <v>0.11155499847814349</v>
      </c>
      <c r="O726" s="430">
        <f t="shared" si="48"/>
        <v>0.10770763428888598</v>
      </c>
      <c r="P726" s="430">
        <f t="shared" si="48"/>
        <v>0.10399295990651043</v>
      </c>
      <c r="Q726" s="430">
        <f t="shared" si="48"/>
        <v>0.10040639905905913</v>
      </c>
      <c r="R726" s="430">
        <f t="shared" si="48"/>
        <v>9.6943533303314358E-2</v>
      </c>
      <c r="S726" s="430">
        <f t="shared" si="48"/>
        <v>9.3600096581522463E-2</v>
      </c>
      <c r="T726" s="430">
        <f t="shared" si="48"/>
        <v>9.0371969965848231E-2</v>
      </c>
      <c r="U726" s="430">
        <f t="shared" si="48"/>
        <v>8.7255176584085228E-2</v>
      </c>
      <c r="V726" s="430">
        <f t="shared" si="48"/>
        <v>8.4245876720370719E-2</v>
      </c>
      <c r="W726" s="430">
        <f t="shared" si="48"/>
        <v>8.1340363084869555E-2</v>
      </c>
      <c r="X726" s="430">
        <f t="shared" si="48"/>
        <v>7.8535056246599594E-2</v>
      </c>
      <c r="Y726" s="430">
        <f t="shared" si="48"/>
        <v>7.5826500223772061E-2</v>
      </c>
      <c r="Z726" s="430">
        <f t="shared" si="48"/>
        <v>7.3119647206991753E-2</v>
      </c>
      <c r="AA726" s="430">
        <f t="shared" si="48"/>
        <v>7.0414558754486392E-2</v>
      </c>
      <c r="AB726" s="430">
        <f t="shared" si="48"/>
        <v>6.7711301117131625E-2</v>
      </c>
      <c r="AC726" s="430">
        <f t="shared" si="48"/>
        <v>6.5009945801890526E-2</v>
      </c>
      <c r="AD726" s="430">
        <f t="shared" si="48"/>
        <v>6.2310570230002235E-2</v>
      </c>
      <c r="AE726" s="430">
        <f t="shared" si="48"/>
        <v>5.9613258510867149E-2</v>
      </c>
      <c r="AF726" s="430">
        <f t="shared" si="48"/>
        <v>5.6918102358430096E-2</v>
      </c>
      <c r="AG726" s="430">
        <f t="shared" si="48"/>
        <v>5.4225202184731883E-2</v>
      </c>
      <c r="AH726" s="430">
        <f t="shared" si="48"/>
        <v>5.1534668416020481E-2</v>
      </c>
      <c r="AI726" s="430">
        <f t="shared" si="48"/>
        <v>4.8846623091639001E-2</v>
      </c>
      <c r="AJ726" s="430">
        <f t="shared" si="48"/>
        <v>4.6161201826749661E-2</v>
      </c>
      <c r="AK726" s="430">
        <f t="shared" si="48"/>
        <v>4.3478556249789788E-2</v>
      </c>
      <c r="AL726" s="430">
        <f t="shared" si="48"/>
        <v>4.0798857069142214E-2</v>
      </c>
      <c r="AM726" s="430">
        <f t="shared" si="48"/>
        <v>2.1470817968174301E-2</v>
      </c>
      <c r="AN726" s="430">
        <f t="shared" si="48"/>
        <v>2.1470817968174301E-2</v>
      </c>
      <c r="AO726" s="430">
        <f t="shared" si="48"/>
        <v>2.1470817968174301E-2</v>
      </c>
      <c r="AP726" s="430">
        <f t="shared" si="48"/>
        <v>2.1470817968174301E-2</v>
      </c>
      <c r="AQ726" s="430">
        <f t="shared" si="48"/>
        <v>2.1470817968174301E-2</v>
      </c>
      <c r="AR726" s="430">
        <f t="shared" si="48"/>
        <v>2.1470817968174301E-2</v>
      </c>
      <c r="AS726" s="430">
        <f t="shared" si="48"/>
        <v>2.1470817968174301E-2</v>
      </c>
      <c r="AT726" s="430">
        <f t="shared" si="48"/>
        <v>2.1470817968174301E-2</v>
      </c>
      <c r="AU726" s="430">
        <f t="shared" si="48"/>
        <v>2.1470817968174301E-2</v>
      </c>
      <c r="AV726" s="430">
        <f t="shared" si="48"/>
        <v>2.1470817968174301E-2</v>
      </c>
      <c r="AW726" s="430">
        <f t="shared" si="48"/>
        <v>2.1470817968174301E-2</v>
      </c>
      <c r="AX726" s="430">
        <f t="shared" si="48"/>
        <v>2.1470817968174301E-2</v>
      </c>
      <c r="AY726" s="430">
        <f t="shared" si="48"/>
        <v>2.1470817968174301E-2</v>
      </c>
      <c r="AZ726" s="430">
        <f t="shared" si="48"/>
        <v>2.1470817968174301E-2</v>
      </c>
    </row>
    <row r="727" spans="1:52" x14ac:dyDescent="0.25">
      <c r="A727" s="422"/>
      <c r="B727" s="281"/>
      <c r="C727" s="281"/>
      <c r="D727" s="180"/>
      <c r="E727" s="180" t="str">
        <f>StockValueR!E631</f>
        <v>5 MPH</v>
      </c>
      <c r="F727" s="180"/>
      <c r="G727" s="180"/>
      <c r="I727" s="438">
        <f>StockValueR!I631</f>
        <v>0</v>
      </c>
      <c r="J727" s="438">
        <f>StockValueR!J631</f>
        <v>0</v>
      </c>
      <c r="K727" s="438">
        <f>StockValueR!K631</f>
        <v>0.123941479846705</v>
      </c>
      <c r="L727" s="438">
        <f>StockValueR!L631</f>
        <v>0.11966692453648983</v>
      </c>
      <c r="M727" s="438">
        <f>StockValueR!M631</f>
        <v>0.11553979221269282</v>
      </c>
      <c r="N727" s="438">
        <f>StockValueR!N631</f>
        <v>0.11155499847814349</v>
      </c>
      <c r="O727" s="438">
        <f>StockValueR!O631</f>
        <v>0.10770763428888598</v>
      </c>
      <c r="P727" s="438">
        <f>StockValueR!P631</f>
        <v>0.10399295990651043</v>
      </c>
      <c r="Q727" s="438">
        <f>StockValueR!Q631</f>
        <v>0.10040639905905913</v>
      </c>
      <c r="R727" s="438">
        <f>StockValueR!R631</f>
        <v>9.6943533303314358E-2</v>
      </c>
      <c r="S727" s="438">
        <f>StockValueR!S631</f>
        <v>9.3600096581522463E-2</v>
      </c>
      <c r="T727" s="438">
        <f>StockValueR!T631</f>
        <v>9.0371969965848231E-2</v>
      </c>
      <c r="U727" s="438">
        <f>StockValueR!U631</f>
        <v>8.7255176584085228E-2</v>
      </c>
      <c r="V727" s="438">
        <f>StockValueR!V631</f>
        <v>8.4245876720370719E-2</v>
      </c>
      <c r="W727" s="438">
        <f>StockValueR!W631</f>
        <v>8.1340363084869555E-2</v>
      </c>
      <c r="X727" s="438">
        <f>StockValueR!X631</f>
        <v>7.8535056246599594E-2</v>
      </c>
      <c r="Y727" s="438">
        <f>StockValueR!Y631</f>
        <v>7.5826500223772061E-2</v>
      </c>
      <c r="Z727" s="438">
        <f>StockValueR!Z631</f>
        <v>7.3119647206991753E-2</v>
      </c>
      <c r="AA727" s="438">
        <f>StockValueR!AA631</f>
        <v>7.0414558754486392E-2</v>
      </c>
      <c r="AB727" s="438">
        <f>StockValueR!AB631</f>
        <v>6.7711301117131625E-2</v>
      </c>
      <c r="AC727" s="438">
        <f>StockValueR!AC631</f>
        <v>6.5009945801890526E-2</v>
      </c>
      <c r="AD727" s="438">
        <f>StockValueR!AD631</f>
        <v>6.2310570230002235E-2</v>
      </c>
      <c r="AE727" s="438">
        <f>StockValueR!AE631</f>
        <v>5.9613258510867149E-2</v>
      </c>
      <c r="AF727" s="438">
        <f>StockValueR!AF631</f>
        <v>5.6918102358430096E-2</v>
      </c>
      <c r="AG727" s="438">
        <f>StockValueR!AG631</f>
        <v>5.4225202184731883E-2</v>
      </c>
      <c r="AH727" s="438">
        <f>StockValueR!AH631</f>
        <v>5.1534668416020481E-2</v>
      </c>
      <c r="AI727" s="438">
        <f>StockValueR!AI631</f>
        <v>4.8846623091639001E-2</v>
      </c>
      <c r="AJ727" s="438">
        <f>StockValueR!AJ631</f>
        <v>4.6161201826749661E-2</v>
      </c>
      <c r="AK727" s="438">
        <f>StockValueR!AK631</f>
        <v>4.3478556249789788E-2</v>
      </c>
      <c r="AL727" s="438">
        <f>StockValueR!AL631</f>
        <v>4.0798857069142214E-2</v>
      </c>
      <c r="AM727" s="438">
        <f>StockValueR!AM631</f>
        <v>2.1470817968174301E-2</v>
      </c>
      <c r="AN727" s="438">
        <f>StockValueR!AN631</f>
        <v>2.1470817968174301E-2</v>
      </c>
      <c r="AO727" s="438">
        <f>StockValueR!AO631</f>
        <v>2.1470817968174301E-2</v>
      </c>
      <c r="AP727" s="438">
        <f>StockValueR!AP631</f>
        <v>2.1470817968174301E-2</v>
      </c>
      <c r="AQ727" s="438">
        <f>StockValueR!AQ631</f>
        <v>2.1470817968174301E-2</v>
      </c>
      <c r="AR727" s="438">
        <f>StockValueR!AR631</f>
        <v>2.1470817968174301E-2</v>
      </c>
      <c r="AS727" s="438">
        <f>StockValueR!AS631</f>
        <v>2.1470817968174301E-2</v>
      </c>
      <c r="AT727" s="438">
        <f>StockValueR!AT631</f>
        <v>2.1470817968174301E-2</v>
      </c>
      <c r="AU727" s="438">
        <f>StockValueR!AU631</f>
        <v>2.1470817968174301E-2</v>
      </c>
      <c r="AV727" s="438">
        <f>StockValueR!AV631</f>
        <v>2.1470817968174301E-2</v>
      </c>
      <c r="AW727" s="438">
        <f>StockValueR!AW631</f>
        <v>2.1470817968174301E-2</v>
      </c>
      <c r="AX727" s="438">
        <f>StockValueR!AX631</f>
        <v>2.1470817968174301E-2</v>
      </c>
      <c r="AY727" s="438">
        <f>StockValueR!AY631</f>
        <v>2.1470817968174301E-2</v>
      </c>
      <c r="AZ727" s="438">
        <f>StockValueR!AZ631</f>
        <v>2.1470817968174301E-2</v>
      </c>
    </row>
    <row r="728" spans="1:52" x14ac:dyDescent="0.25">
      <c r="A728" s="422"/>
      <c r="B728" s="281"/>
      <c r="C728" s="281"/>
      <c r="D728" s="180"/>
      <c r="E728" s="180" t="str">
        <f>StockValueR!E632</f>
        <v>6 MPH</v>
      </c>
      <c r="F728" s="180"/>
      <c r="G728" s="180"/>
      <c r="I728" s="438">
        <f>StockValueR!I632</f>
        <v>0</v>
      </c>
      <c r="J728" s="438">
        <f>StockValueR!J632</f>
        <v>0</v>
      </c>
      <c r="K728" s="438">
        <f>StockValueR!K632</f>
        <v>0.12034959091984404</v>
      </c>
      <c r="L728" s="438">
        <f>StockValueR!L632</f>
        <v>0.11619891445878418</v>
      </c>
      <c r="M728" s="438">
        <f>StockValueR!M632</f>
        <v>0.11219138858887066</v>
      </c>
      <c r="N728" s="438">
        <f>StockValueR!N632</f>
        <v>0.10832207626142293</v>
      </c>
      <c r="O728" s="438">
        <f>StockValueR!O632</f>
        <v>0.10458621069914718</v>
      </c>
      <c r="P728" s="438">
        <f>StockValueR!P632</f>
        <v>0.1009791895237323</v>
      </c>
      <c r="Q728" s="438">
        <f>StockValueR!Q632</f>
        <v>9.7496569085976023E-2</v>
      </c>
      <c r="R728" s="438">
        <f>StockValueR!R632</f>
        <v>9.4134058991456604E-2</v>
      </c>
      <c r="S728" s="438">
        <f>StockValueR!S632</f>
        <v>9.0887516815005939E-2</v>
      </c>
      <c r="T728" s="438">
        <f>StockValueR!T632</f>
        <v>8.77529429974723E-2</v>
      </c>
      <c r="U728" s="438">
        <f>StockValueR!U632</f>
        <v>8.4726475918486338E-2</v>
      </c>
      <c r="V728" s="438">
        <f>StockValueR!V632</f>
        <v>8.1804387139159801E-2</v>
      </c>
      <c r="W728" s="438">
        <f>StockValueR!W632</f>
        <v>7.8983076808856439E-2</v>
      </c>
      <c r="X728" s="438">
        <f>StockValueR!X632</f>
        <v>7.6259069230376605E-2</v>
      </c>
      <c r="Y728" s="438">
        <f>StockValueR!Y632</f>
        <v>7.3629008578091765E-2</v>
      </c>
      <c r="Z728" s="438">
        <f>StockValueR!Z632</f>
        <v>7.100060157784796E-2</v>
      </c>
      <c r="AA728" s="438">
        <f>StockValueR!AA632</f>
        <v>6.8373908003883266E-2</v>
      </c>
      <c r="AB728" s="438">
        <f>StockValueR!AB632</f>
        <v>6.5748992187088295E-2</v>
      </c>
      <c r="AC728" s="438">
        <f>StockValueR!AC632</f>
        <v>6.3125923562116937E-2</v>
      </c>
      <c r="AD728" s="438">
        <f>StockValueR!AD632</f>
        <v>6.05047773065003E-2</v>
      </c>
      <c r="AE728" s="438">
        <f>StockValueR!AE632</f>
        <v>5.7885635092104357E-2</v>
      </c>
      <c r="AF728" s="438">
        <f>StockValueR!AF632</f>
        <v>5.526858597495584E-2</v>
      </c>
      <c r="AG728" s="438">
        <f>StockValueR!AG632</f>
        <v>5.2653727457102076E-2</v>
      </c>
      <c r="AH728" s="438">
        <f>StockValueR!AH632</f>
        <v>5.0041166764580605E-2</v>
      </c>
      <c r="AI728" s="438">
        <f>StockValueR!AI632</f>
        <v>4.7431022399970532E-2</v>
      </c>
      <c r="AJ728" s="438">
        <f>StockValueR!AJ632</f>
        <v>4.4823426048235714E-2</v>
      </c>
      <c r="AK728" s="438">
        <f>StockValueR!AK632</f>
        <v>4.2218524943542043E-2</v>
      </c>
      <c r="AL728" s="438">
        <f>StockValueR!AL632</f>
        <v>3.9616484847054122E-2</v>
      </c>
      <c r="AM728" s="438">
        <f>StockValueR!AM632</f>
        <v>2.0848582430839112E-2</v>
      </c>
      <c r="AN728" s="438">
        <f>StockValueR!AN632</f>
        <v>2.0848582430839112E-2</v>
      </c>
      <c r="AO728" s="438">
        <f>StockValueR!AO632</f>
        <v>2.0848582430839112E-2</v>
      </c>
      <c r="AP728" s="438">
        <f>StockValueR!AP632</f>
        <v>2.0848582430839112E-2</v>
      </c>
      <c r="AQ728" s="438">
        <f>StockValueR!AQ632</f>
        <v>2.0848582430839112E-2</v>
      </c>
      <c r="AR728" s="438">
        <f>StockValueR!AR632</f>
        <v>2.0848582430839112E-2</v>
      </c>
      <c r="AS728" s="438">
        <f>StockValueR!AS632</f>
        <v>2.0848582430839112E-2</v>
      </c>
      <c r="AT728" s="438">
        <f>StockValueR!AT632</f>
        <v>2.0848582430839112E-2</v>
      </c>
      <c r="AU728" s="438">
        <f>StockValueR!AU632</f>
        <v>2.0848582430839112E-2</v>
      </c>
      <c r="AV728" s="438">
        <f>StockValueR!AV632</f>
        <v>2.0848582430839112E-2</v>
      </c>
      <c r="AW728" s="438">
        <f>StockValueR!AW632</f>
        <v>2.0848582430839112E-2</v>
      </c>
      <c r="AX728" s="438">
        <f>StockValueR!AX632</f>
        <v>2.0848582430839112E-2</v>
      </c>
      <c r="AY728" s="438">
        <f>StockValueR!AY632</f>
        <v>2.0848582430839112E-2</v>
      </c>
      <c r="AZ728" s="438">
        <f>StockValueR!AZ632</f>
        <v>2.0848582430839112E-2</v>
      </c>
    </row>
    <row r="729" spans="1:52" x14ac:dyDescent="0.25">
      <c r="A729" s="422"/>
      <c r="B729" s="281"/>
      <c r="C729" s="281"/>
      <c r="D729" s="281"/>
      <c r="E729" s="180" t="str">
        <f>StockValueR!E633</f>
        <v>7 MPH</v>
      </c>
      <c r="F729" s="180"/>
      <c r="G729" s="180"/>
      <c r="I729" s="438">
        <f>StockValueR!I633</f>
        <v>0</v>
      </c>
      <c r="J729" s="438">
        <f>StockValueR!J633</f>
        <v>0</v>
      </c>
      <c r="K729" s="438">
        <f>StockValueR!K633</f>
        <v>0.11686179681320681</v>
      </c>
      <c r="L729" s="438">
        <f>StockValueR!L633</f>
        <v>0.1128314091274456</v>
      </c>
      <c r="M729" s="438">
        <f>StockValueR!M633</f>
        <v>0.10894002345380903</v>
      </c>
      <c r="N729" s="438">
        <f>StockValueR!N633</f>
        <v>0.10518284582187014</v>
      </c>
      <c r="O729" s="438">
        <f>StockValueR!O633</f>
        <v>0.1015552475980349</v>
      </c>
      <c r="P729" s="438">
        <f>StockValueR!P633</f>
        <v>9.8052759783323395E-2</v>
      </c>
      <c r="Q729" s="438">
        <f>StockValueR!Q633</f>
        <v>9.4671067507811971E-2</v>
      </c>
      <c r="R729" s="438">
        <f>StockValueR!R633</f>
        <v>9.140600471495379E-2</v>
      </c>
      <c r="S729" s="438">
        <f>StockValueR!S633</f>
        <v>8.8253549029229258E-2</v>
      </c>
      <c r="T729" s="438">
        <f>StockValueR!T633</f>
        <v>8.5209816800803265E-2</v>
      </c>
      <c r="U729" s="438">
        <f>StockValueR!U633</f>
        <v>8.2271058321084986E-2</v>
      </c>
      <c r="V729" s="438">
        <f>StockValueR!V633</f>
        <v>7.9433653203295734E-2</v>
      </c>
      <c r="W729" s="438">
        <f>StockValueR!W633</f>
        <v>7.669410592235397E-2</v>
      </c>
      <c r="X729" s="438">
        <f>StockValueR!X633</f>
        <v>7.4049041508583227E-2</v>
      </c>
      <c r="Y729" s="438">
        <f>StockValueR!Y633</f>
        <v>7.1495201389937313E-2</v>
      </c>
      <c r="Z729" s="438">
        <f>StockValueR!Z633</f>
        <v>6.8942966999631164E-2</v>
      </c>
      <c r="AA729" s="438">
        <f>StockValueR!AA633</f>
        <v>6.639239637961418E-2</v>
      </c>
      <c r="AB729" s="438">
        <f>StockValueR!AB633</f>
        <v>6.3843551996434086E-2</v>
      </c>
      <c r="AC729" s="438">
        <f>StockValueR!AC633</f>
        <v>6.1296501272492178E-2</v>
      </c>
      <c r="AD729" s="438">
        <f>StockValueR!AD633</f>
        <v>5.8751317206635394E-2</v>
      </c>
      <c r="AE729" s="438">
        <f>StockValueR!AE633</f>
        <v>5.6208079103836302E-2</v>
      </c>
      <c r="AF729" s="438">
        <f>StockValueR!AF633</f>
        <v>5.3666873439231384E-2</v>
      </c>
      <c r="AG729" s="438">
        <f>StockValueR!AG633</f>
        <v>5.1127794889207628E-2</v>
      </c>
      <c r="AH729" s="438">
        <f>StockValueR!AH633</f>
        <v>4.859094757233591E-2</v>
      </c>
      <c r="AI729" s="438">
        <f>StockValueR!AI633</f>
        <v>4.6056446556928601E-2</v>
      </c>
      <c r="AJ729" s="438">
        <f>StockValueR!AJ633</f>
        <v>4.3524419711650414E-2</v>
      </c>
      <c r="AK729" s="438">
        <f>StockValueR!AK633</f>
        <v>4.0995010003744073E-2</v>
      </c>
      <c r="AL729" s="438">
        <f>StockValueR!AL633</f>
        <v>3.8468378390528926E-2</v>
      </c>
      <c r="AM729" s="438">
        <f>StockValueR!AM633</f>
        <v>2.024437960490303E-2</v>
      </c>
      <c r="AN729" s="438">
        <f>StockValueR!AN633</f>
        <v>2.024437960490303E-2</v>
      </c>
      <c r="AO729" s="438">
        <f>StockValueR!AO633</f>
        <v>2.024437960490303E-2</v>
      </c>
      <c r="AP729" s="438">
        <f>StockValueR!AP633</f>
        <v>2.024437960490303E-2</v>
      </c>
      <c r="AQ729" s="438">
        <f>StockValueR!AQ633</f>
        <v>2.024437960490303E-2</v>
      </c>
      <c r="AR729" s="438">
        <f>StockValueR!AR633</f>
        <v>2.024437960490303E-2</v>
      </c>
      <c r="AS729" s="438">
        <f>StockValueR!AS633</f>
        <v>2.024437960490303E-2</v>
      </c>
      <c r="AT729" s="438">
        <f>StockValueR!AT633</f>
        <v>2.024437960490303E-2</v>
      </c>
      <c r="AU729" s="438">
        <f>StockValueR!AU633</f>
        <v>2.024437960490303E-2</v>
      </c>
      <c r="AV729" s="438">
        <f>StockValueR!AV633</f>
        <v>2.024437960490303E-2</v>
      </c>
      <c r="AW729" s="438">
        <f>StockValueR!AW633</f>
        <v>2.024437960490303E-2</v>
      </c>
      <c r="AX729" s="438">
        <f>StockValueR!AX633</f>
        <v>2.024437960490303E-2</v>
      </c>
      <c r="AY729" s="438">
        <f>StockValueR!AY633</f>
        <v>2.024437960490303E-2</v>
      </c>
      <c r="AZ729" s="438">
        <f>StockValueR!AZ633</f>
        <v>2.024437960490303E-2</v>
      </c>
    </row>
    <row r="730" spans="1:52" x14ac:dyDescent="0.25">
      <c r="A730" s="422"/>
      <c r="B730" s="281"/>
      <c r="C730" s="281"/>
      <c r="D730" s="281"/>
      <c r="E730" s="180" t="str">
        <f>StockValueR!E634</f>
        <v>8 MPH</v>
      </c>
      <c r="F730" s="180"/>
      <c r="G730" s="180"/>
      <c r="I730" s="438">
        <f>StockValueR!I634</f>
        <v>0</v>
      </c>
      <c r="J730" s="438">
        <f>StockValueR!J634</f>
        <v>0</v>
      </c>
      <c r="K730" s="438">
        <f>StockValueR!K634</f>
        <v>0.11347508080444525</v>
      </c>
      <c r="L730" s="438">
        <f>StockValueR!L634</f>
        <v>0.10956149586234458</v>
      </c>
      <c r="M730" s="438">
        <f>StockValueR!M634</f>
        <v>0.10578288458133724</v>
      </c>
      <c r="N730" s="438">
        <f>StockValueR!N634</f>
        <v>0.10213459192276725</v>
      </c>
      <c r="O730" s="438">
        <f>StockValueR!O634</f>
        <v>9.8612123393263654E-2</v>
      </c>
      <c r="P730" s="438">
        <f>StockValueR!P634</f>
        <v>9.5211139507774933E-2</v>
      </c>
      <c r="Q730" s="438">
        <f>StockValueR!Q634</f>
        <v>9.1927450443565206E-2</v>
      </c>
      <c r="R730" s="438">
        <f>StockValueR!R634</f>
        <v>8.875701087858584E-2</v>
      </c>
      <c r="S730" s="438">
        <f>StockValueR!S634</f>
        <v>8.5695915007864151E-2</v>
      </c>
      <c r="T730" s="438">
        <f>StockValueR!T634</f>
        <v>8.2740391731769017E-2</v>
      </c>
      <c r="U730" s="438">
        <f>StockValueR!U634</f>
        <v>7.9886800010226244E-2</v>
      </c>
      <c r="V730" s="438">
        <f>StockValueR!V634</f>
        <v>7.7131624377160035E-2</v>
      </c>
      <c r="W730" s="438">
        <f>StockValueR!W634</f>
        <v>7.447147060963441E-2</v>
      </c>
      <c r="X730" s="438">
        <f>StockValueR!X634</f>
        <v>7.1903061546359795E-2</v>
      </c>
      <c r="Y730" s="438">
        <f>StockValueR!Y634</f>
        <v>6.9423233050412619E-2</v>
      </c>
      <c r="Z730" s="438">
        <f>StockValueR!Z634</f>
        <v>6.6944963747957872E-2</v>
      </c>
      <c r="AA730" s="438">
        <f>StockValueR!AA634</f>
        <v>6.44683099988589E-2</v>
      </c>
      <c r="AB730" s="438">
        <f>StockValueR!AB634</f>
        <v>6.1993332459350188E-2</v>
      </c>
      <c r="AC730" s="438">
        <f>StockValueR!AC634</f>
        <v>5.9520096597896574E-2</v>
      </c>
      <c r="AD730" s="438">
        <f>StockValueR!AD634</f>
        <v>5.7048673297800216E-2</v>
      </c>
      <c r="AE730" s="438">
        <f>StockValueR!AE634</f>
        <v>5.4579139565734097E-2</v>
      </c>
      <c r="AF730" s="438">
        <f>StockValueR!AF634</f>
        <v>5.2111579370740006E-2</v>
      </c>
      <c r="AG730" s="438">
        <f>StockValueR!AG634</f>
        <v>4.9646084645433693E-2</v>
      </c>
      <c r="AH730" s="438">
        <f>StockValueR!AH634</f>
        <v>4.7182756490975385E-2</v>
      </c>
      <c r="AI730" s="438">
        <f>StockValueR!AI634</f>
        <v>4.4721706640937567E-2</v>
      </c>
      <c r="AJ730" s="438">
        <f>StockValueR!AJ634</f>
        <v>4.2263059258284143E-2</v>
      </c>
      <c r="AK730" s="438">
        <f>StockValueR!AK634</f>
        <v>3.9806953166992357E-2</v>
      </c>
      <c r="AL730" s="438">
        <f>StockValueR!AL634</f>
        <v>3.7353544659754233E-2</v>
      </c>
      <c r="AM730" s="438">
        <f>StockValueR!AM634</f>
        <v>1.9657686892955762E-2</v>
      </c>
      <c r="AN730" s="438">
        <f>StockValueR!AN634</f>
        <v>1.9657686892955762E-2</v>
      </c>
      <c r="AO730" s="438">
        <f>StockValueR!AO634</f>
        <v>1.9657686892955762E-2</v>
      </c>
      <c r="AP730" s="438">
        <f>StockValueR!AP634</f>
        <v>1.9657686892955762E-2</v>
      </c>
      <c r="AQ730" s="438">
        <f>StockValueR!AQ634</f>
        <v>1.9657686892955762E-2</v>
      </c>
      <c r="AR730" s="438">
        <f>StockValueR!AR634</f>
        <v>1.9657686892955762E-2</v>
      </c>
      <c r="AS730" s="438">
        <f>StockValueR!AS634</f>
        <v>1.9657686892955762E-2</v>
      </c>
      <c r="AT730" s="438">
        <f>StockValueR!AT634</f>
        <v>1.9657686892955762E-2</v>
      </c>
      <c r="AU730" s="438">
        <f>StockValueR!AU634</f>
        <v>1.9657686892955762E-2</v>
      </c>
      <c r="AV730" s="438">
        <f>StockValueR!AV634</f>
        <v>1.9657686892955762E-2</v>
      </c>
      <c r="AW730" s="438">
        <f>StockValueR!AW634</f>
        <v>1.9657686892955762E-2</v>
      </c>
      <c r="AX730" s="438">
        <f>StockValueR!AX634</f>
        <v>1.9657686892955762E-2</v>
      </c>
      <c r="AY730" s="438">
        <f>StockValueR!AY634</f>
        <v>1.9657686892955762E-2</v>
      </c>
      <c r="AZ730" s="438">
        <f>StockValueR!AZ634</f>
        <v>1.9657686892955762E-2</v>
      </c>
    </row>
    <row r="731" spans="1:52" x14ac:dyDescent="0.25">
      <c r="A731" s="422"/>
      <c r="B731" s="281"/>
      <c r="C731" s="281"/>
      <c r="D731" s="281"/>
      <c r="E731" s="180" t="str">
        <f>StockValueR!E635</f>
        <v>9 MPH</v>
      </c>
      <c r="F731" s="180"/>
      <c r="G731" s="180"/>
      <c r="I731" s="438">
        <f>StockValueR!I635</f>
        <v>0</v>
      </c>
      <c r="J731" s="438">
        <f>StockValueR!J635</f>
        <v>0</v>
      </c>
      <c r="K731" s="438">
        <f>StockValueR!K635</f>
        <v>0.11018651359740317</v>
      </c>
      <c r="L731" s="438">
        <f>StockValueR!L635</f>
        <v>0.10638634639434554</v>
      </c>
      <c r="M731" s="438">
        <f>StockValueR!M635</f>
        <v>0.10271724124507027</v>
      </c>
      <c r="N731" s="438">
        <f>StockValueR!N635</f>
        <v>9.9174678016376985E-2</v>
      </c>
      <c r="O731" s="438">
        <f>StockValueR!O635</f>
        <v>9.5754292467663912E-2</v>
      </c>
      <c r="P731" s="438">
        <f>StockValueR!P635</f>
        <v>9.2451870874426564E-2</v>
      </c>
      <c r="Q731" s="438">
        <f>StockValueR!Q635</f>
        <v>8.92633448371839E-2</v>
      </c>
      <c r="R731" s="438">
        <f>StockValueR!R635</f>
        <v>8.6184786269436583E-2</v>
      </c>
      <c r="S731" s="438">
        <f>StockValueR!S635</f>
        <v>8.3212402558483389E-2</v>
      </c>
      <c r="T731" s="438">
        <f>StockValueR!T635</f>
        <v>8.0342531893133395E-2</v>
      </c>
      <c r="U731" s="438">
        <f>StockValueR!U635</f>
        <v>7.7571638752558583E-2</v>
      </c>
      <c r="V731" s="438">
        <f>StockValueR!V635</f>
        <v>7.4896309550729179E-2</v>
      </c>
      <c r="W731" s="438">
        <f>StockValueR!W635</f>
        <v>7.2313248431065597E-2</v>
      </c>
      <c r="X731" s="438">
        <f>StockValueR!X635</f>
        <v>6.9819273206126908E-2</v>
      </c>
      <c r="Y731" s="438">
        <f>StockValueR!Y635</f>
        <v>6.7411311437332935E-2</v>
      </c>
      <c r="Z731" s="438">
        <f>StockValueR!Z635</f>
        <v>6.5004863675788283E-2</v>
      </c>
      <c r="AA731" s="438">
        <f>StockValueR!AA635</f>
        <v>6.2599984648017956E-2</v>
      </c>
      <c r="AB731" s="438">
        <f>StockValueR!AB635</f>
        <v>6.0196733252407035E-2</v>
      </c>
      <c r="AC731" s="438">
        <f>StockValueR!AC635</f>
        <v>5.7795173060110012E-2</v>
      </c>
      <c r="AD731" s="438">
        <f>StockValueR!AD635</f>
        <v>5.5395372900193862E-2</v>
      </c>
      <c r="AE731" s="438">
        <f>StockValueR!AE635</f>
        <v>5.2997407547637883E-2</v>
      </c>
      <c r="AF731" s="438">
        <f>StockValueR!AF635</f>
        <v>5.0601358538017123E-2</v>
      </c>
      <c r="AG731" s="438">
        <f>StockValueR!AG635</f>
        <v>4.8207315139692015E-2</v>
      </c>
      <c r="AH731" s="438">
        <f>StockValueR!AH635</f>
        <v>4.5815375523858282E-2</v>
      </c>
      <c r="AI731" s="438">
        <f>StockValueR!AI635</f>
        <v>4.3425648185991025E-2</v>
      </c>
      <c r="AJ731" s="438">
        <f>StockValueR!AJ635</f>
        <v>4.1038253690746491E-2</v>
      </c>
      <c r="AK731" s="438">
        <f>StockValueR!AK635</f>
        <v>3.8653326838910443E-2</v>
      </c>
      <c r="AL731" s="438">
        <f>StockValueR!AL635</f>
        <v>3.6271019393730917E-2</v>
      </c>
      <c r="AM731" s="438">
        <f>StockValueR!AM635</f>
        <v>1.9087996842733362E-2</v>
      </c>
      <c r="AN731" s="438">
        <f>StockValueR!AN635</f>
        <v>1.9087996842733362E-2</v>
      </c>
      <c r="AO731" s="438">
        <f>StockValueR!AO635</f>
        <v>1.9087996842733362E-2</v>
      </c>
      <c r="AP731" s="438">
        <f>StockValueR!AP635</f>
        <v>1.9087996842733362E-2</v>
      </c>
      <c r="AQ731" s="438">
        <f>StockValueR!AQ635</f>
        <v>1.9087996842733362E-2</v>
      </c>
      <c r="AR731" s="438">
        <f>StockValueR!AR635</f>
        <v>1.9087996842733362E-2</v>
      </c>
      <c r="AS731" s="438">
        <f>StockValueR!AS635</f>
        <v>1.9087996842733362E-2</v>
      </c>
      <c r="AT731" s="438">
        <f>StockValueR!AT635</f>
        <v>1.9087996842733362E-2</v>
      </c>
      <c r="AU731" s="438">
        <f>StockValueR!AU635</f>
        <v>1.9087996842733362E-2</v>
      </c>
      <c r="AV731" s="438">
        <f>StockValueR!AV635</f>
        <v>1.9087996842733362E-2</v>
      </c>
      <c r="AW731" s="438">
        <f>StockValueR!AW635</f>
        <v>1.9087996842733362E-2</v>
      </c>
      <c r="AX731" s="438">
        <f>StockValueR!AX635</f>
        <v>1.9087996842733362E-2</v>
      </c>
      <c r="AY731" s="438">
        <f>StockValueR!AY635</f>
        <v>1.9087996842733362E-2</v>
      </c>
      <c r="AZ731" s="438">
        <f>StockValueR!AZ635</f>
        <v>1.9087996842733362E-2</v>
      </c>
    </row>
    <row r="732" spans="1:52" x14ac:dyDescent="0.25">
      <c r="A732" s="422"/>
      <c r="B732" s="281"/>
      <c r="C732" s="281"/>
      <c r="D732" s="281"/>
      <c r="E732" s="180" t="str">
        <f>StockValueR!E636</f>
        <v>10 MPH</v>
      </c>
      <c r="F732" s="180"/>
      <c r="G732" s="180"/>
      <c r="I732" s="438">
        <f>StockValueR!I636</f>
        <v>0</v>
      </c>
      <c r="J732" s="438">
        <f>StockValueR!J636</f>
        <v>0</v>
      </c>
      <c r="K732" s="438">
        <f>StockValueR!K636</f>
        <v>0.15251755179516299</v>
      </c>
      <c r="L732" s="438">
        <f>StockValueR!L636</f>
        <v>0.14725745072380755</v>
      </c>
      <c r="M732" s="438">
        <f>StockValueR!M636</f>
        <v>0.14217876263053372</v>
      </c>
      <c r="N732" s="438">
        <f>StockValueR!N636</f>
        <v>0.13727523085445797</v>
      </c>
      <c r="O732" s="438">
        <f>StockValueR!O636</f>
        <v>0.13254081451752461</v>
      </c>
      <c r="P732" s="438">
        <f>StockValueR!P636</f>
        <v>0.12796968108248041</v>
      </c>
      <c r="Q732" s="438">
        <f>StockValueR!Q636</f>
        <v>0.12355619916751358</v>
      </c>
      <c r="R732" s="438">
        <f>StockValueR!R636</f>
        <v>0.11929493160870494</v>
      </c>
      <c r="S732" s="438">
        <f>StockValueR!S636</f>
        <v>0.11518062876174484</v>
      </c>
      <c r="T732" s="438">
        <f>StockValueR!T636</f>
        <v>0.11120822203466373</v>
      </c>
      <c r="U732" s="438">
        <f>StockValueR!U636</f>
        <v>0.10737281764360911</v>
      </c>
      <c r="V732" s="438">
        <f>StockValueR!V636</f>
        <v>0.1036696905839764</v>
      </c>
      <c r="W732" s="438">
        <f>StockValueR!W636</f>
        <v>0.10009427880946642</v>
      </c>
      <c r="X732" s="438">
        <f>StockValueR!X636</f>
        <v>9.6642177611898403E-2</v>
      </c>
      <c r="Y732" s="438">
        <f>StockValueR!Y636</f>
        <v>9.3309134194854829E-2</v>
      </c>
      <c r="Z732" s="438">
        <f>StockValueR!Z636</f>
        <v>8.9978186430641413E-2</v>
      </c>
      <c r="AA732" s="438">
        <f>StockValueR!AA636</f>
        <v>8.664941007041263E-2</v>
      </c>
      <c r="AB732" s="438">
        <f>StockValueR!AB636</f>
        <v>8.3322886639912497E-2</v>
      </c>
      <c r="AC732" s="438">
        <f>StockValueR!AC636</f>
        <v>7.9998704132821202E-2</v>
      </c>
      <c r="AD732" s="438">
        <f>StockValueR!AD636</f>
        <v>7.6676957820696501E-2</v>
      </c>
      <c r="AE732" s="438">
        <f>StockValueR!AE636</f>
        <v>7.3357751205286523E-2</v>
      </c>
      <c r="AF732" s="438">
        <f>StockValueR!AF636</f>
        <v>7.0041197146195236E-2</v>
      </c>
      <c r="AG732" s="438">
        <f>StockValueR!AG636</f>
        <v>6.6727419206564317E-2</v>
      </c>
      <c r="AH732" s="438">
        <f>StockValueR!AH636</f>
        <v>6.3416553272628268E-2</v>
      </c>
      <c r="AI732" s="438">
        <f>StockValueR!AI636</f>
        <v>6.01087495212436E-2</v>
      </c>
      <c r="AJ732" s="438">
        <f>StockValueR!AJ636</f>
        <v>5.6804174835140393E-2</v>
      </c>
      <c r="AK732" s="438">
        <f>StockValueR!AK636</f>
        <v>5.3503015802360616E-2</v>
      </c>
      <c r="AL732" s="438">
        <f>StockValueR!AL636</f>
        <v>5.0205482489983133E-2</v>
      </c>
      <c r="AM732" s="438">
        <f>StockValueR!AM636</f>
        <v>1.9230126896331801E-2</v>
      </c>
      <c r="AN732" s="438">
        <f>StockValueR!AN636</f>
        <v>1.9230126896331801E-2</v>
      </c>
      <c r="AO732" s="438">
        <f>StockValueR!AO636</f>
        <v>1.9230126896331801E-2</v>
      </c>
      <c r="AP732" s="438">
        <f>StockValueR!AP636</f>
        <v>1.9230126896331801E-2</v>
      </c>
      <c r="AQ732" s="438">
        <f>StockValueR!AQ636</f>
        <v>1.9230126896331801E-2</v>
      </c>
      <c r="AR732" s="438">
        <f>StockValueR!AR636</f>
        <v>1.9230126896331801E-2</v>
      </c>
      <c r="AS732" s="438">
        <f>StockValueR!AS636</f>
        <v>1.9230126896331801E-2</v>
      </c>
      <c r="AT732" s="438">
        <f>StockValueR!AT636</f>
        <v>1.9230126896331801E-2</v>
      </c>
      <c r="AU732" s="438">
        <f>StockValueR!AU636</f>
        <v>1.9230126896331801E-2</v>
      </c>
      <c r="AV732" s="438">
        <f>StockValueR!AV636</f>
        <v>1.9230126896331801E-2</v>
      </c>
      <c r="AW732" s="438">
        <f>StockValueR!AW636</f>
        <v>1.9230126896331801E-2</v>
      </c>
      <c r="AX732" s="438">
        <f>StockValueR!AX636</f>
        <v>1.9230126896331801E-2</v>
      </c>
      <c r="AY732" s="438">
        <f>StockValueR!AY636</f>
        <v>1.9230126896331801E-2</v>
      </c>
      <c r="AZ732" s="438">
        <f>StockValueR!AZ636</f>
        <v>1.9230126896331801E-2</v>
      </c>
    </row>
    <row r="733" spans="1:52" x14ac:dyDescent="0.25">
      <c r="A733" s="422"/>
      <c r="B733" s="281"/>
      <c r="C733" s="281"/>
      <c r="D733" s="281"/>
      <c r="E733" s="180" t="str">
        <f>StockValueR!E637</f>
        <v>11 MPH</v>
      </c>
      <c r="F733" s="180"/>
      <c r="G733" s="180"/>
      <c r="I733" s="438">
        <f>StockValueR!I637</f>
        <v>0</v>
      </c>
      <c r="J733" s="438">
        <f>StockValueR!J637</f>
        <v>0</v>
      </c>
      <c r="K733" s="438">
        <f>StockValueR!K637</f>
        <v>0.14809751335345195</v>
      </c>
      <c r="L733" s="438">
        <f>StockValueR!L637</f>
        <v>0.14298985276300524</v>
      </c>
      <c r="M733" s="438">
        <f>StockValueR!M637</f>
        <v>0.13805834770762779</v>
      </c>
      <c r="N733" s="438">
        <f>StockValueR!N637</f>
        <v>0.13329692284774169</v>
      </c>
      <c r="O733" s="438">
        <f>StockValueR!O637</f>
        <v>0.12869971237309766</v>
      </c>
      <c r="P733" s="438">
        <f>StockValueR!P637</f>
        <v>0.12426105277642335</v>
      </c>
      <c r="Q733" s="438">
        <f>StockValueR!Q637</f>
        <v>0.11997547587629802</v>
      </c>
      <c r="R733" s="438">
        <f>StockValueR!R637</f>
        <v>0.11583770208065734</v>
      </c>
      <c r="S733" s="438">
        <f>StockValueR!S637</f>
        <v>0.11184263388263017</v>
      </c>
      <c r="T733" s="438">
        <f>StockValueR!T637</f>
        <v>0.10798534958069388</v>
      </c>
      <c r="U733" s="438">
        <f>StockValueR!U637</f>
        <v>0.10426109721541224</v>
      </c>
      <c r="V733" s="438">
        <f>StockValueR!V637</f>
        <v>0.10066528871528606</v>
      </c>
      <c r="W733" s="438">
        <f>StockValueR!W637</f>
        <v>9.7193494244504533E-2</v>
      </c>
      <c r="X733" s="438">
        <f>StockValueR!X637</f>
        <v>9.3841436745634346E-2</v>
      </c>
      <c r="Y733" s="438">
        <f>StockValueR!Y637</f>
        <v>9.0604986670523052E-2</v>
      </c>
      <c r="Z733" s="438">
        <f>StockValueR!Z637</f>
        <v>8.7370571515126547E-2</v>
      </c>
      <c r="AA733" s="438">
        <f>StockValueR!AA637</f>
        <v>8.4138264835291215E-2</v>
      </c>
      <c r="AB733" s="438">
        <f>StockValueR!AB637</f>
        <v>8.0908145794102354E-2</v>
      </c>
      <c r="AC733" s="438">
        <f>StockValueR!AC637</f>
        <v>7.7680299835137273E-2</v>
      </c>
      <c r="AD733" s="438">
        <f>StockValueR!AD637</f>
        <v>7.4454819468934133E-2</v>
      </c>
      <c r="AE733" s="438">
        <f>StockValueR!AE637</f>
        <v>7.1231805197706277E-2</v>
      </c>
      <c r="AF733" s="438">
        <f>StockValueR!AF637</f>
        <v>6.8011366610327278E-2</v>
      </c>
      <c r="AG733" s="438">
        <f>StockValueR!AG637</f>
        <v>6.479362368901434E-2</v>
      </c>
      <c r="AH733" s="438">
        <f>StockValueR!AH637</f>
        <v>6.1578708381947803E-2</v>
      </c>
      <c r="AI733" s="438">
        <f>StockValueR!AI637</f>
        <v>5.8366766513780304E-2</v>
      </c>
      <c r="AJ733" s="438">
        <f>StockValueR!AJ637</f>
        <v>5.5157960130893101E-2</v>
      </c>
      <c r="AK733" s="438">
        <f>StockValueR!AK637</f>
        <v>5.1952470413909088E-2</v>
      </c>
      <c r="AL733" s="438">
        <f>StockValueR!AL637</f>
        <v>4.875050134205329E-2</v>
      </c>
      <c r="AM733" s="438">
        <f>StockValueR!AM637</f>
        <v>1.8672827758492744E-2</v>
      </c>
      <c r="AN733" s="438">
        <f>StockValueR!AN637</f>
        <v>1.8672827758492744E-2</v>
      </c>
      <c r="AO733" s="438">
        <f>StockValueR!AO637</f>
        <v>1.8672827758492744E-2</v>
      </c>
      <c r="AP733" s="438">
        <f>StockValueR!AP637</f>
        <v>1.8672827758492744E-2</v>
      </c>
      <c r="AQ733" s="438">
        <f>StockValueR!AQ637</f>
        <v>1.8672827758492744E-2</v>
      </c>
      <c r="AR733" s="438">
        <f>StockValueR!AR637</f>
        <v>1.8672827758492744E-2</v>
      </c>
      <c r="AS733" s="438">
        <f>StockValueR!AS637</f>
        <v>1.8672827758492744E-2</v>
      </c>
      <c r="AT733" s="438">
        <f>StockValueR!AT637</f>
        <v>1.8672827758492744E-2</v>
      </c>
      <c r="AU733" s="438">
        <f>StockValueR!AU637</f>
        <v>1.8672827758492744E-2</v>
      </c>
      <c r="AV733" s="438">
        <f>StockValueR!AV637</f>
        <v>1.8672827758492744E-2</v>
      </c>
      <c r="AW733" s="438">
        <f>StockValueR!AW637</f>
        <v>1.8672827758492744E-2</v>
      </c>
      <c r="AX733" s="438">
        <f>StockValueR!AX637</f>
        <v>1.8672827758492744E-2</v>
      </c>
      <c r="AY733" s="438">
        <f>StockValueR!AY637</f>
        <v>1.8672827758492744E-2</v>
      </c>
      <c r="AZ733" s="438">
        <f>StockValueR!AZ637</f>
        <v>1.8672827758492744E-2</v>
      </c>
    </row>
    <row r="734" spans="1:52" x14ac:dyDescent="0.25">
      <c r="A734" s="422"/>
      <c r="B734" s="281"/>
      <c r="C734" s="281"/>
      <c r="D734" s="281"/>
      <c r="E734" s="180" t="str">
        <f>StockValueR!E638</f>
        <v>12 MPH</v>
      </c>
      <c r="F734" s="180"/>
      <c r="G734" s="180"/>
      <c r="I734" s="438">
        <f>StockValueR!I638</f>
        <v>0</v>
      </c>
      <c r="J734" s="438">
        <f>StockValueR!J638</f>
        <v>0</v>
      </c>
      <c r="K734" s="438">
        <f>StockValueR!K638</f>
        <v>0.14380556993815755</v>
      </c>
      <c r="L734" s="438">
        <f>StockValueR!L638</f>
        <v>0.13884593202373247</v>
      </c>
      <c r="M734" s="438">
        <f>StockValueR!M638</f>
        <v>0.13405734456481327</v>
      </c>
      <c r="N734" s="438">
        <f>StockValueR!N638</f>
        <v>0.12943390828834136</v>
      </c>
      <c r="O734" s="438">
        <f>StockValueR!O638</f>
        <v>0.12496992737831723</v>
      </c>
      <c r="P734" s="438">
        <f>StockValueR!P638</f>
        <v>0.1206599024588722</v>
      </c>
      <c r="Q734" s="438">
        <f>StockValueR!Q638</f>
        <v>0.11649852381934381</v>
      </c>
      <c r="R734" s="438">
        <f>StockValueR!R638</f>
        <v>0.11248066487300781</v>
      </c>
      <c r="S734" s="438">
        <f>StockValueR!S638</f>
        <v>0.108601375841409</v>
      </c>
      <c r="T734" s="438">
        <f>StockValueR!T638</f>
        <v>0.10485587765650968</v>
      </c>
      <c r="U734" s="438">
        <f>StockValueR!U638</f>
        <v>0.10123955607314412</v>
      </c>
      <c r="V734" s="438">
        <f>StockValueR!V638</f>
        <v>9.7747955984525459E-2</v>
      </c>
      <c r="W734" s="438">
        <f>StockValueR!W638</f>
        <v>9.4376775933802171E-2</v>
      </c>
      <c r="X734" s="438">
        <f>StockValueR!X638</f>
        <v>9.1121862814902962E-2</v>
      </c>
      <c r="Y734" s="438">
        <f>StockValueR!Y638</f>
        <v>8.7979206756141223E-2</v>
      </c>
      <c r="Z734" s="438">
        <f>StockValueR!Z638</f>
        <v>8.4838526644056361E-2</v>
      </c>
      <c r="AA734" s="438">
        <f>StockValueR!AA638</f>
        <v>8.1699893902807852E-2</v>
      </c>
      <c r="AB734" s="438">
        <f>StockValueR!AB638</f>
        <v>7.8563385401293345E-2</v>
      </c>
      <c r="AC734" s="438">
        <f>StockValueR!AC638</f>
        <v>7.5429084106890601E-2</v>
      </c>
      <c r="AD734" s="438">
        <f>StockValueR!AD638</f>
        <v>7.2297079849133986E-2</v>
      </c>
      <c r="AE734" s="438">
        <f>StockValueR!AE638</f>
        <v>6.9167470217630103E-2</v>
      </c>
      <c r="AF734" s="438">
        <f>StockValueR!AF638</f>
        <v>6.6040361625309657E-2</v>
      </c>
      <c r="AG734" s="438">
        <f>StockValueR!AG638</f>
        <v>6.2915870577242419E-2</v>
      </c>
      <c r="AH734" s="438">
        <f>StockValueR!AH638</f>
        <v>5.979412519768143E-2</v>
      </c>
      <c r="AI734" s="438">
        <f>StockValueR!AI638</f>
        <v>5.6675267085204609E-2</v>
      </c>
      <c r="AJ734" s="438">
        <f>StockValueR!AJ638</f>
        <v>5.3559453590004316E-2</v>
      </c>
      <c r="AK734" s="438">
        <f>StockValueR!AK638</f>
        <v>5.044686064199419E-2</v>
      </c>
      <c r="AL734" s="438">
        <f>StockValueR!AL638</f>
        <v>4.7337686308974621E-2</v>
      </c>
      <c r="AM734" s="438">
        <f>StockValueR!AM638</f>
        <v>1.8131679441223437E-2</v>
      </c>
      <c r="AN734" s="438">
        <f>StockValueR!AN638</f>
        <v>1.8131679441223437E-2</v>
      </c>
      <c r="AO734" s="438">
        <f>StockValueR!AO638</f>
        <v>1.8131679441223437E-2</v>
      </c>
      <c r="AP734" s="438">
        <f>StockValueR!AP638</f>
        <v>1.8131679441223437E-2</v>
      </c>
      <c r="AQ734" s="438">
        <f>StockValueR!AQ638</f>
        <v>1.8131679441223437E-2</v>
      </c>
      <c r="AR734" s="438">
        <f>StockValueR!AR638</f>
        <v>1.8131679441223437E-2</v>
      </c>
      <c r="AS734" s="438">
        <f>StockValueR!AS638</f>
        <v>1.8131679441223437E-2</v>
      </c>
      <c r="AT734" s="438">
        <f>StockValueR!AT638</f>
        <v>1.8131679441223437E-2</v>
      </c>
      <c r="AU734" s="438">
        <f>StockValueR!AU638</f>
        <v>1.8131679441223437E-2</v>
      </c>
      <c r="AV734" s="438">
        <f>StockValueR!AV638</f>
        <v>1.8131679441223437E-2</v>
      </c>
      <c r="AW734" s="438">
        <f>StockValueR!AW638</f>
        <v>1.8131679441223437E-2</v>
      </c>
      <c r="AX734" s="438">
        <f>StockValueR!AX638</f>
        <v>1.8131679441223437E-2</v>
      </c>
      <c r="AY734" s="438">
        <f>StockValueR!AY638</f>
        <v>1.8131679441223437E-2</v>
      </c>
      <c r="AZ734" s="438">
        <f>StockValueR!AZ638</f>
        <v>1.8131679441223437E-2</v>
      </c>
    </row>
    <row r="735" spans="1:52" x14ac:dyDescent="0.25">
      <c r="A735" s="422"/>
      <c r="B735" s="281"/>
      <c r="C735" s="281"/>
      <c r="D735" s="281"/>
      <c r="E735" s="180" t="str">
        <f>StockValueR!E639</f>
        <v>13 MPH</v>
      </c>
      <c r="F735" s="180"/>
      <c r="G735" s="180"/>
      <c r="I735" s="438">
        <f>StockValueR!I639</f>
        <v>0</v>
      </c>
      <c r="J735" s="438">
        <f>StockValueR!J639</f>
        <v>0</v>
      </c>
      <c r="K735" s="438">
        <f>StockValueR!K639</f>
        <v>0.13963800928840037</v>
      </c>
      <c r="L735" s="438">
        <f>StockValueR!L639</f>
        <v>0.13482210427540667</v>
      </c>
      <c r="M735" s="438">
        <f>StockValueR!M639</f>
        <v>0.13017229258623195</v>
      </c>
      <c r="N735" s="438">
        <f>StockValueR!N639</f>
        <v>0.12568284591183715</v>
      </c>
      <c r="O735" s="438">
        <f>StockValueR!O639</f>
        <v>0.1213482335039502</v>
      </c>
      <c r="P735" s="438">
        <f>StockValueR!P639</f>
        <v>0.11716311536149215</v>
      </c>
      <c r="Q735" s="438">
        <f>StockValueR!Q639</f>
        <v>0.11312233565199335</v>
      </c>
      <c r="R735" s="438">
        <f>StockValueR!R639</f>
        <v>0.10922091635989485</v>
      </c>
      <c r="S735" s="438">
        <f>StockValueR!S639</f>
        <v>0.10545405115391057</v>
      </c>
      <c r="T735" s="438">
        <f>StockValueR!T639</f>
        <v>0.10181709946589476</v>
      </c>
      <c r="U735" s="438">
        <f>StockValueR!U639</f>
        <v>9.830558077392057E-2</v>
      </c>
      <c r="V735" s="438">
        <f>StockValueR!V639</f>
        <v>9.4915169082526521E-2</v>
      </c>
      <c r="W735" s="438">
        <f>StockValueR!W639</f>
        <v>9.1641687593331023E-2</v>
      </c>
      <c r="X735" s="438">
        <f>StockValueR!X639</f>
        <v>8.8481103559449423E-2</v>
      </c>
      <c r="Y735" s="438">
        <f>StockValueR!Y639</f>
        <v>8.5429523317374398E-2</v>
      </c>
      <c r="Z735" s="438">
        <f>StockValueR!Z639</f>
        <v>8.2379861758007836E-2</v>
      </c>
      <c r="AA735" s="438">
        <f>StockValueR!AA639</f>
        <v>7.9332188235599677E-2</v>
      </c>
      <c r="AB735" s="438">
        <f>StockValueR!AB639</f>
        <v>7.6286577391346713E-2</v>
      </c>
      <c r="AC735" s="438">
        <f>StockValueR!AC639</f>
        <v>7.3243109788188709E-2</v>
      </c>
      <c r="AD735" s="438">
        <f>StockValueR!AD639</f>
        <v>7.0201872652353114E-2</v>
      </c>
      <c r="AE735" s="438">
        <f>StockValueR!AE639</f>
        <v>6.7162960745248676E-2</v>
      </c>
      <c r="AF735" s="438">
        <f>StockValueR!AF639</f>
        <v>6.4126477395903714E-2</v>
      </c>
      <c r="AG735" s="438">
        <f>StockValueR!AG639</f>
        <v>6.10925357330101E-2</v>
      </c>
      <c r="AH735" s="438">
        <f>StockValueR!AH639</f>
        <v>5.8061260167713014E-2</v>
      </c>
      <c r="AI735" s="438">
        <f>StockValueR!AI639</f>
        <v>5.5032788194989496E-2</v>
      </c>
      <c r="AJ735" s="438">
        <f>StockValueR!AJ639</f>
        <v>5.2007272604941028E-2</v>
      </c>
      <c r="AK735" s="438">
        <f>StockValueR!AK639</f>
        <v>4.8984884228940297E-2</v>
      </c>
      <c r="AL735" s="438">
        <f>StockValueR!AL639</f>
        <v>4.596581539467922E-2</v>
      </c>
      <c r="AM735" s="438">
        <f>StockValueR!AM639</f>
        <v>1.7606213885294347E-2</v>
      </c>
      <c r="AN735" s="438">
        <f>StockValueR!AN639</f>
        <v>1.7606213885294347E-2</v>
      </c>
      <c r="AO735" s="438">
        <f>StockValueR!AO639</f>
        <v>1.7606213885294347E-2</v>
      </c>
      <c r="AP735" s="438">
        <f>StockValueR!AP639</f>
        <v>1.7606213885294347E-2</v>
      </c>
      <c r="AQ735" s="438">
        <f>StockValueR!AQ639</f>
        <v>1.7606213885294347E-2</v>
      </c>
      <c r="AR735" s="438">
        <f>StockValueR!AR639</f>
        <v>1.7606213885294347E-2</v>
      </c>
      <c r="AS735" s="438">
        <f>StockValueR!AS639</f>
        <v>1.7606213885294347E-2</v>
      </c>
      <c r="AT735" s="438">
        <f>StockValueR!AT639</f>
        <v>1.7606213885294347E-2</v>
      </c>
      <c r="AU735" s="438">
        <f>StockValueR!AU639</f>
        <v>1.7606213885294347E-2</v>
      </c>
      <c r="AV735" s="438">
        <f>StockValueR!AV639</f>
        <v>1.7606213885294347E-2</v>
      </c>
      <c r="AW735" s="438">
        <f>StockValueR!AW639</f>
        <v>1.7606213885294347E-2</v>
      </c>
      <c r="AX735" s="438">
        <f>StockValueR!AX639</f>
        <v>1.7606213885294347E-2</v>
      </c>
      <c r="AY735" s="438">
        <f>StockValueR!AY639</f>
        <v>1.7606213885294347E-2</v>
      </c>
      <c r="AZ735" s="438">
        <f>StockValueR!AZ639</f>
        <v>1.7606213885294347E-2</v>
      </c>
    </row>
    <row r="736" spans="1:52" x14ac:dyDescent="0.25">
      <c r="A736" s="422"/>
      <c r="B736" s="281"/>
      <c r="C736" s="281"/>
      <c r="D736" s="281"/>
      <c r="E736" s="180" t="str">
        <f>StockValueR!E640</f>
        <v>14 MPH</v>
      </c>
      <c r="F736" s="180"/>
      <c r="G736" s="180"/>
      <c r="I736" s="438">
        <f>StockValueR!I640</f>
        <v>0</v>
      </c>
      <c r="J736" s="438">
        <f>StockValueR!J640</f>
        <v>0</v>
      </c>
      <c r="K736" s="438">
        <f>StockValueR!K640</f>
        <v>0.1355912267265634</v>
      </c>
      <c r="L736" s="438">
        <f>StockValueR!L640</f>
        <v>0.13091488916032265</v>
      </c>
      <c r="M736" s="438">
        <f>StockValueR!M640</f>
        <v>0.12639983144648365</v>
      </c>
      <c r="N736" s="438">
        <f>StockValueR!N640</f>
        <v>0.12204049128540009</v>
      </c>
      <c r="O736" s="438">
        <f>StockValueR!O640</f>
        <v>0.1178314982127783</v>
      </c>
      <c r="P736" s="438">
        <f>StockValueR!P640</f>
        <v>0.11376766698356425</v>
      </c>
      <c r="Q736" s="438">
        <f>StockValueR!Q640</f>
        <v>0.10984399118401057</v>
      </c>
      <c r="R736" s="438">
        <f>StockValueR!R640</f>
        <v>0.10605563706405349</v>
      </c>
      <c r="S736" s="438">
        <f>StockValueR!S640</f>
        <v>0.10239793758240208</v>
      </c>
      <c r="T736" s="438">
        <f>StockValueR!T640</f>
        <v>9.8866386657003189E-2</v>
      </c>
      <c r="U736" s="438">
        <f>StockValueR!U640</f>
        <v>9.5456633613799427E-2</v>
      </c>
      <c r="V736" s="438">
        <f>StockValueR!V640</f>
        <v>9.2164477826940969E-2</v>
      </c>
      <c r="W736" s="438">
        <f>StockValueR!W640</f>
        <v>8.8985863543848451E-2</v>
      </c>
      <c r="X736" s="438">
        <f>StockValueR!X640</f>
        <v>8.5916874888751701E-2</v>
      </c>
      <c r="Y736" s="438">
        <f>StockValueR!Y640</f>
        <v>8.295373103854882E-2</v>
      </c>
      <c r="Z736" s="438">
        <f>StockValueR!Z640</f>
        <v>7.9992450266625742E-2</v>
      </c>
      <c r="AA736" s="438">
        <f>StockValueR!AA640</f>
        <v>7.7033099917309958E-2</v>
      </c>
      <c r="AB736" s="438">
        <f>StockValueR!AB640</f>
        <v>7.4075752468657316E-2</v>
      </c>
      <c r="AC736" s="438">
        <f>StockValueR!AC640</f>
        <v>7.1120486148851456E-2</v>
      </c>
      <c r="AD736" s="438">
        <f>StockValueR!AD640</f>
        <v>6.8167385656258114E-2</v>
      </c>
      <c r="AE736" s="438">
        <f>StockValueR!AE640</f>
        <v>6.5216543006050842E-2</v>
      </c>
      <c r="AF736" s="438">
        <f>StockValueR!AF640</f>
        <v>6.2268058532728661E-2</v>
      </c>
      <c r="AG736" s="438">
        <f>StockValueR!AG640</f>
        <v>5.9322042086454765E-2</v>
      </c>
      <c r="AH736" s="438">
        <f>StockValueR!AH640</f>
        <v>5.6378614472874261E-2</v>
      </c>
      <c r="AI736" s="438">
        <f>StockValueR!AI640</f>
        <v>5.3437909202287824E-2</v>
      </c>
      <c r="AJ736" s="438">
        <f>StockValueR!AJ640</f>
        <v>5.0500074636859855E-2</v>
      </c>
      <c r="AK736" s="438">
        <f>StockValueR!AK640</f>
        <v>4.7565276657180494E-2</v>
      </c>
      <c r="AL736" s="438">
        <f>StockValueR!AL640</f>
        <v>4.4633702017184536E-2</v>
      </c>
      <c r="AM736" s="438">
        <f>StockValueR!AM640</f>
        <v>1.709597659607728E-2</v>
      </c>
      <c r="AN736" s="438">
        <f>StockValueR!AN640</f>
        <v>1.709597659607728E-2</v>
      </c>
      <c r="AO736" s="438">
        <f>StockValueR!AO640</f>
        <v>1.709597659607728E-2</v>
      </c>
      <c r="AP736" s="438">
        <f>StockValueR!AP640</f>
        <v>1.709597659607728E-2</v>
      </c>
      <c r="AQ736" s="438">
        <f>StockValueR!AQ640</f>
        <v>1.709597659607728E-2</v>
      </c>
      <c r="AR736" s="438">
        <f>StockValueR!AR640</f>
        <v>1.709597659607728E-2</v>
      </c>
      <c r="AS736" s="438">
        <f>StockValueR!AS640</f>
        <v>1.709597659607728E-2</v>
      </c>
      <c r="AT736" s="438">
        <f>StockValueR!AT640</f>
        <v>1.709597659607728E-2</v>
      </c>
      <c r="AU736" s="438">
        <f>StockValueR!AU640</f>
        <v>1.709597659607728E-2</v>
      </c>
      <c r="AV736" s="438">
        <f>StockValueR!AV640</f>
        <v>1.709597659607728E-2</v>
      </c>
      <c r="AW736" s="438">
        <f>StockValueR!AW640</f>
        <v>1.709597659607728E-2</v>
      </c>
      <c r="AX736" s="438">
        <f>StockValueR!AX640</f>
        <v>1.709597659607728E-2</v>
      </c>
      <c r="AY736" s="438">
        <f>StockValueR!AY640</f>
        <v>1.709597659607728E-2</v>
      </c>
      <c r="AZ736" s="438">
        <f>StockValueR!AZ640</f>
        <v>1.709597659607728E-2</v>
      </c>
    </row>
    <row r="737" spans="1:52" x14ac:dyDescent="0.25">
      <c r="A737" s="422"/>
      <c r="B737" s="281"/>
      <c r="C737" s="281"/>
      <c r="D737" s="281"/>
      <c r="E737" s="180" t="str">
        <f>StockValueR!E641</f>
        <v>15 MPH</v>
      </c>
      <c r="F737" s="180"/>
      <c r="G737" s="180"/>
      <c r="I737" s="438">
        <f>StockValueR!I641</f>
        <v>0</v>
      </c>
      <c r="J737" s="438">
        <f>StockValueR!J641</f>
        <v>0</v>
      </c>
      <c r="K737" s="438">
        <f>StockValueR!K641</f>
        <v>0.12589137650750201</v>
      </c>
      <c r="L737" s="438">
        <f>StockValueR!L641</f>
        <v>0.12154957219286887</v>
      </c>
      <c r="M737" s="438">
        <f>StockValueR!M641</f>
        <v>0.11735751018171625</v>
      </c>
      <c r="N737" s="438">
        <f>StockValueR!N641</f>
        <v>0.11331002608711495</v>
      </c>
      <c r="O737" s="438">
        <f>StockValueR!O641</f>
        <v>0.10940213363407697</v>
      </c>
      <c r="P737" s="438">
        <f>StockValueR!P641</f>
        <v>0.10562901851674246</v>
      </c>
      <c r="Q737" s="438">
        <f>StockValueR!Q641</f>
        <v>0.10198603246742298</v>
      </c>
      <c r="R737" s="438">
        <f>StockValueR!R641</f>
        <v>9.846868753019461E-2</v>
      </c>
      <c r="S737" s="438">
        <f>StockValueR!S641</f>
        <v>9.50726505319862E-2</v>
      </c>
      <c r="T737" s="438">
        <f>StockValueR!T641</f>
        <v>9.179373774435147E-2</v>
      </c>
      <c r="U737" s="438">
        <f>StockValueR!U641</f>
        <v>8.8627909729348572E-2</v>
      </c>
      <c r="V737" s="438">
        <f>StockValueR!V641</f>
        <v>8.5571266363177495E-2</v>
      </c>
      <c r="W737" s="438">
        <f>StockValueR!W641</f>
        <v>8.2620042031444768E-2</v>
      </c>
      <c r="X737" s="438">
        <f>StockValueR!X641</f>
        <v>7.9770600990136262E-2</v>
      </c>
      <c r="Y737" s="438">
        <f>StockValueR!Y641</f>
        <v>7.7019432886583014E-2</v>
      </c>
      <c r="Z737" s="438">
        <f>StockValueR!Z641</f>
        <v>7.4269994581445509E-2</v>
      </c>
      <c r="AA737" s="438">
        <f>StockValueR!AA641</f>
        <v>7.1522348601410018E-2</v>
      </c>
      <c r="AB737" s="438">
        <f>StockValueR!AB641</f>
        <v>6.8776562239637323E-2</v>
      </c>
      <c r="AC737" s="438">
        <f>StockValueR!AC641</f>
        <v>6.6032708128066456E-2</v>
      </c>
      <c r="AD737" s="438">
        <f>StockValueR!AD641</f>
        <v>6.3290864905958297E-2</v>
      </c>
      <c r="AE737" s="438">
        <f>StockValueR!AE641</f>
        <v>6.0551118005955799E-2</v>
      </c>
      <c r="AF737" s="438">
        <f>StockValueR!AF641</f>
        <v>5.7813560584884037E-2</v>
      </c>
      <c r="AG737" s="438">
        <f>StockValueR!AG641</f>
        <v>5.5078294634505989E-2</v>
      </c>
      <c r="AH737" s="438">
        <f>StockValueR!AH641</f>
        <v>5.2345432318339276E-2</v>
      </c>
      <c r="AI737" s="438">
        <f>StockValueR!AI641</f>
        <v>4.9615097595698508E-2</v>
      </c>
      <c r="AJ737" s="438">
        <f>StockValueR!AJ641</f>
        <v>4.6887428215297573E-2</v>
      </c>
      <c r="AK737" s="438">
        <f>StockValueR!AK641</f>
        <v>4.4162578191052689E-2</v>
      </c>
      <c r="AL737" s="438">
        <f>StockValueR!AL641</f>
        <v>4.1440720916998873E-2</v>
      </c>
      <c r="AM737" s="438">
        <f>StockValueR!AM641</f>
        <v>1.755314753646E-2</v>
      </c>
      <c r="AN737" s="438">
        <f>StockValueR!AN641</f>
        <v>1.755314753646E-2</v>
      </c>
      <c r="AO737" s="438">
        <f>StockValueR!AO641</f>
        <v>1.755314753646E-2</v>
      </c>
      <c r="AP737" s="438">
        <f>StockValueR!AP641</f>
        <v>1.755314753646E-2</v>
      </c>
      <c r="AQ737" s="438">
        <f>StockValueR!AQ641</f>
        <v>1.755314753646E-2</v>
      </c>
      <c r="AR737" s="438">
        <f>StockValueR!AR641</f>
        <v>1.755314753646E-2</v>
      </c>
      <c r="AS737" s="438">
        <f>StockValueR!AS641</f>
        <v>1.755314753646E-2</v>
      </c>
      <c r="AT737" s="438">
        <f>StockValueR!AT641</f>
        <v>1.755314753646E-2</v>
      </c>
      <c r="AU737" s="438">
        <f>StockValueR!AU641</f>
        <v>1.755314753646E-2</v>
      </c>
      <c r="AV737" s="438">
        <f>StockValueR!AV641</f>
        <v>1.755314753646E-2</v>
      </c>
      <c r="AW737" s="438">
        <f>StockValueR!AW641</f>
        <v>1.755314753646E-2</v>
      </c>
      <c r="AX737" s="438">
        <f>StockValueR!AX641</f>
        <v>1.755314753646E-2</v>
      </c>
      <c r="AY737" s="438">
        <f>StockValueR!AY641</f>
        <v>1.755314753646E-2</v>
      </c>
      <c r="AZ737" s="438">
        <f>StockValueR!AZ641</f>
        <v>1.755314753646E-2</v>
      </c>
    </row>
    <row r="738" spans="1:52" x14ac:dyDescent="0.25">
      <c r="A738" s="422"/>
      <c r="B738" s="281"/>
      <c r="C738" s="281"/>
      <c r="D738" s="281"/>
      <c r="E738" s="180" t="str">
        <f>StockValueR!E642</f>
        <v>16 MPH</v>
      </c>
      <c r="F738" s="180"/>
      <c r="G738" s="180"/>
      <c r="I738" s="438">
        <f>StockValueR!I642</f>
        <v>0</v>
      </c>
      <c r="J738" s="438">
        <f>StockValueR!J642</f>
        <v>0</v>
      </c>
      <c r="K738" s="438">
        <f>StockValueR!K642</f>
        <v>0.12224297855530826</v>
      </c>
      <c r="L738" s="438">
        <f>StockValueR!L642</f>
        <v>0.11802700200116029</v>
      </c>
      <c r="M738" s="438">
        <f>StockValueR!M642</f>
        <v>0.11395642814019917</v>
      </c>
      <c r="N738" s="438">
        <f>StockValueR!N642</f>
        <v>0.1100262422521307</v>
      </c>
      <c r="O738" s="438">
        <f>StockValueR!O642</f>
        <v>0.10623160256682465</v>
      </c>
      <c r="P738" s="438">
        <f>StockValueR!P642</f>
        <v>0.10256783429952362</v>
      </c>
      <c r="Q738" s="438">
        <f>StockValueR!Q642</f>
        <v>9.9030423891768568E-2</v>
      </c>
      <c r="R738" s="438">
        <f>StockValueR!R642</f>
        <v>9.561501345094614E-2</v>
      </c>
      <c r="S738" s="438">
        <f>StockValueR!S642</f>
        <v>9.2317395381607728E-2</v>
      </c>
      <c r="T738" s="438">
        <f>StockValueR!T642</f>
        <v>8.9133507201946169E-2</v>
      </c>
      <c r="U738" s="438">
        <f>StockValueR!U642</f>
        <v>8.6059426539044442E-2</v>
      </c>
      <c r="V738" s="438">
        <f>StockValueR!V642</f>
        <v>8.3091366296730626E-2</v>
      </c>
      <c r="W738" s="438">
        <f>StockValueR!W642</f>
        <v>8.0225669990086387E-2</v>
      </c>
      <c r="X738" s="438">
        <f>StockValueR!X642</f>
        <v>7.7458807240861183E-2</v>
      </c>
      <c r="Y738" s="438">
        <f>StockValueR!Y642</f>
        <v>7.4787369428242892E-2</v>
      </c>
      <c r="Z738" s="438">
        <f>StockValueR!Z642</f>
        <v>7.2117611283577285E-2</v>
      </c>
      <c r="AA738" s="438">
        <f>StockValueR!AA642</f>
        <v>6.9449593521494574E-2</v>
      </c>
      <c r="AB738" s="438">
        <f>StockValueR!AB642</f>
        <v>6.678338148496453E-2</v>
      </c>
      <c r="AC738" s="438">
        <f>StockValueR!AC642</f>
        <v>6.4119045701014593E-2</v>
      </c>
      <c r="AD738" s="438">
        <f>StockValueR!AD642</f>
        <v>6.1456662529898731E-2</v>
      </c>
      <c r="AE738" s="438">
        <f>StockValueR!AE642</f>
        <v>5.8796314928377197E-2</v>
      </c>
      <c r="AF738" s="438">
        <f>StockValueR!AF642</f>
        <v>5.6138093353541536E-2</v>
      </c>
      <c r="AG738" s="438">
        <f>StockValueR!AG642</f>
        <v>5.3482096841380097E-2</v>
      </c>
      <c r="AH738" s="438">
        <f>StockValueR!AH642</f>
        <v>5.0828434304853058E-2</v>
      </c>
      <c r="AI738" s="438">
        <f>StockValueR!AI642</f>
        <v>4.8177226110869262E-2</v>
      </c>
      <c r="AJ738" s="438">
        <f>StockValueR!AJ642</f>
        <v>4.5528606016112791E-2</v>
      </c>
      <c r="AK738" s="438">
        <f>StockValueR!AK642</f>
        <v>4.2882723571096001E-2</v>
      </c>
      <c r="AL738" s="438">
        <f>StockValueR!AL642</f>
        <v>4.0239747144804064E-2</v>
      </c>
      <c r="AM738" s="438">
        <f>StockValueR!AM642</f>
        <v>1.7044448137794203E-2</v>
      </c>
      <c r="AN738" s="438">
        <f>StockValueR!AN642</f>
        <v>1.7044448137794203E-2</v>
      </c>
      <c r="AO738" s="438">
        <f>StockValueR!AO642</f>
        <v>1.7044448137794203E-2</v>
      </c>
      <c r="AP738" s="438">
        <f>StockValueR!AP642</f>
        <v>1.7044448137794203E-2</v>
      </c>
      <c r="AQ738" s="438">
        <f>StockValueR!AQ642</f>
        <v>1.7044448137794203E-2</v>
      </c>
      <c r="AR738" s="438">
        <f>StockValueR!AR642</f>
        <v>1.7044448137794203E-2</v>
      </c>
      <c r="AS738" s="438">
        <f>StockValueR!AS642</f>
        <v>1.7044448137794203E-2</v>
      </c>
      <c r="AT738" s="438">
        <f>StockValueR!AT642</f>
        <v>1.7044448137794203E-2</v>
      </c>
      <c r="AU738" s="438">
        <f>StockValueR!AU642</f>
        <v>1.7044448137794203E-2</v>
      </c>
      <c r="AV738" s="438">
        <f>StockValueR!AV642</f>
        <v>1.7044448137794203E-2</v>
      </c>
      <c r="AW738" s="438">
        <f>StockValueR!AW642</f>
        <v>1.7044448137794203E-2</v>
      </c>
      <c r="AX738" s="438">
        <f>StockValueR!AX642</f>
        <v>1.7044448137794203E-2</v>
      </c>
      <c r="AY738" s="438">
        <f>StockValueR!AY642</f>
        <v>1.7044448137794203E-2</v>
      </c>
      <c r="AZ738" s="438">
        <f>StockValueR!AZ642</f>
        <v>1.7044448137794203E-2</v>
      </c>
    </row>
    <row r="739" spans="1:52" x14ac:dyDescent="0.25">
      <c r="A739" s="422"/>
      <c r="B739" s="281"/>
      <c r="C739" s="281"/>
      <c r="D739" s="281"/>
      <c r="E739" s="180" t="str">
        <f>StockValueR!E643</f>
        <v>17 MPH</v>
      </c>
      <c r="F739" s="180"/>
      <c r="G739" s="180"/>
      <c r="I739" s="438">
        <f>StockValueR!I643</f>
        <v>0</v>
      </c>
      <c r="J739" s="438">
        <f>StockValueR!J643</f>
        <v>0</v>
      </c>
      <c r="K739" s="438">
        <f>StockValueR!K643</f>
        <v>0.1187003130844555</v>
      </c>
      <c r="L739" s="438">
        <f>StockValueR!L643</f>
        <v>0.1146065177364661</v>
      </c>
      <c r="M739" s="438">
        <f>StockValueR!M643</f>
        <v>0.11065391123554652</v>
      </c>
      <c r="N739" s="438">
        <f>StockValueR!N643</f>
        <v>0.10683762419062014</v>
      </c>
      <c r="O739" s="438">
        <f>StockValueR!O643</f>
        <v>0.10315295514858812</v>
      </c>
      <c r="P739" s="438">
        <f>StockValueR!P643</f>
        <v>9.9595364802400999E-2</v>
      </c>
      <c r="Q739" s="438">
        <f>StockValueR!Q643</f>
        <v>9.6160470398885145E-2</v>
      </c>
      <c r="R739" s="438">
        <f>StockValueR!R643</f>
        <v>9.2844040339435024E-2</v>
      </c>
      <c r="S739" s="438">
        <f>StockValueR!S643</f>
        <v>8.964198896691937E-2</v>
      </c>
      <c r="T739" s="438">
        <f>StockValueR!T643</f>
        <v>8.6550371532379086E-2</v>
      </c>
      <c r="U739" s="438">
        <f>StockValueR!U643</f>
        <v>8.3565379335316325E-2</v>
      </c>
      <c r="V739" s="438">
        <f>StockValueR!V643</f>
        <v>8.0683335031587478E-2</v>
      </c>
      <c r="W739" s="438">
        <f>StockValueR!W643</f>
        <v>7.7900688103120036E-2</v>
      </c>
      <c r="X739" s="438">
        <f>StockValueR!X643</f>
        <v>7.5214010483872135E-2</v>
      </c>
      <c r="Y739" s="438">
        <f>StockValueR!Y643</f>
        <v>7.2619992336645997E-2</v>
      </c>
      <c r="Z739" s="438">
        <f>StockValueR!Z643</f>
        <v>7.0027605179716554E-2</v>
      </c>
      <c r="AA739" s="438">
        <f>StockValueR!AA643</f>
        <v>6.7436907968172255E-2</v>
      </c>
      <c r="AB739" s="438">
        <f>StockValueR!AB643</f>
        <v>6.4847964151309445E-2</v>
      </c>
      <c r="AC739" s="438">
        <f>StockValueR!AC643</f>
        <v>6.2260842212245378E-2</v>
      </c>
      <c r="AD739" s="438">
        <f>StockValueR!AD643</f>
        <v>5.9675616298273934E-2</v>
      </c>
      <c r="AE739" s="438">
        <f>StockValueR!AE643</f>
        <v>5.7092366962025048E-2</v>
      </c>
      <c r="AF739" s="438">
        <f>StockValueR!AF643</f>
        <v>5.451118203909644E-2</v>
      </c>
      <c r="AG739" s="438">
        <f>StockValueR!AG643</f>
        <v>5.1932157695361691E-2</v>
      </c>
      <c r="AH739" s="438">
        <f>StockValueR!AH643</f>
        <v>4.9355399687426423E-2</v>
      </c>
      <c r="AI739" s="438">
        <f>StockValueR!AI643</f>
        <v>4.678102489390349E-2</v>
      </c>
      <c r="AJ739" s="438">
        <f>StockValueR!AJ643</f>
        <v>4.4209163195138283E-2</v>
      </c>
      <c r="AK739" s="438">
        <f>StockValueR!AK643</f>
        <v>4.1639959807591088E-2</v>
      </c>
      <c r="AL739" s="438">
        <f>StockValueR!AL643</f>
        <v>3.9073578220825786E-2</v>
      </c>
      <c r="AM739" s="438">
        <f>StockValueR!AM643</f>
        <v>1.6550491113831601E-2</v>
      </c>
      <c r="AN739" s="438">
        <f>StockValueR!AN643</f>
        <v>1.6550491113831601E-2</v>
      </c>
      <c r="AO739" s="438">
        <f>StockValueR!AO643</f>
        <v>1.6550491113831601E-2</v>
      </c>
      <c r="AP739" s="438">
        <f>StockValueR!AP643</f>
        <v>1.6550491113831601E-2</v>
      </c>
      <c r="AQ739" s="438">
        <f>StockValueR!AQ643</f>
        <v>1.6550491113831601E-2</v>
      </c>
      <c r="AR739" s="438">
        <f>StockValueR!AR643</f>
        <v>1.6550491113831601E-2</v>
      </c>
      <c r="AS739" s="438">
        <f>StockValueR!AS643</f>
        <v>1.6550491113831601E-2</v>
      </c>
      <c r="AT739" s="438">
        <f>StockValueR!AT643</f>
        <v>1.6550491113831601E-2</v>
      </c>
      <c r="AU739" s="438">
        <f>StockValueR!AU643</f>
        <v>1.6550491113831601E-2</v>
      </c>
      <c r="AV739" s="438">
        <f>StockValueR!AV643</f>
        <v>1.6550491113831601E-2</v>
      </c>
      <c r="AW739" s="438">
        <f>StockValueR!AW643</f>
        <v>1.6550491113831601E-2</v>
      </c>
      <c r="AX739" s="438">
        <f>StockValueR!AX643</f>
        <v>1.6550491113831601E-2</v>
      </c>
      <c r="AY739" s="438">
        <f>StockValueR!AY643</f>
        <v>1.6550491113831601E-2</v>
      </c>
      <c r="AZ739" s="438">
        <f>StockValueR!AZ643</f>
        <v>1.6550491113831601E-2</v>
      </c>
    </row>
    <row r="740" spans="1:52" x14ac:dyDescent="0.25">
      <c r="A740" s="422"/>
      <c r="B740" s="281"/>
      <c r="C740" s="281"/>
      <c r="D740" s="281"/>
      <c r="E740" s="180" t="str">
        <f>StockValueR!E644</f>
        <v>18 MPH</v>
      </c>
      <c r="F740" s="180"/>
      <c r="G740" s="180"/>
      <c r="I740" s="438">
        <f>StockValueR!I644</f>
        <v>0</v>
      </c>
      <c r="J740" s="438">
        <f>StockValueR!J644</f>
        <v>0</v>
      </c>
      <c r="K740" s="438">
        <f>StockValueR!K644</f>
        <v>0.11526031591231975</v>
      </c>
      <c r="L740" s="438">
        <f>StockValueR!L644</f>
        <v>0.11128516089521445</v>
      </c>
      <c r="M740" s="438">
        <f>StockValueR!M644</f>
        <v>0.10744710299852689</v>
      </c>
      <c r="N740" s="438">
        <f>StockValueR!N644</f>
        <v>0.10374141394868132</v>
      </c>
      <c r="O740" s="438">
        <f>StockValueR!O644</f>
        <v>0.10016352854314929</v>
      </c>
      <c r="P740" s="438">
        <f>StockValueR!P644</f>
        <v>9.6709039026374427E-2</v>
      </c>
      <c r="Q740" s="438">
        <f>StockValueR!Q644</f>
        <v>9.3373689659662917E-2</v>
      </c>
      <c r="R740" s="438">
        <f>StockValueR!R644</f>
        <v>9.0153371478350619E-2</v>
      </c>
      <c r="S740" s="438">
        <f>StockValueR!S644</f>
        <v>8.704411722978736E-2</v>
      </c>
      <c r="T740" s="438">
        <f>StockValueR!T644</f>
        <v>8.404209648590262E-2</v>
      </c>
      <c r="U740" s="438">
        <f>StockValueR!U644</f>
        <v>8.1143610924331533E-2</v>
      </c>
      <c r="V740" s="438">
        <f>StockValueR!V644</f>
        <v>7.8345089772287574E-2</v>
      </c>
      <c r="W740" s="438">
        <f>StockValueR!W644</f>
        <v>7.5643085407569477E-2</v>
      </c>
      <c r="X740" s="438">
        <f>StockValueR!X644</f>
        <v>7.3034269111282676E-2</v>
      </c>
      <c r="Y740" s="438">
        <f>StockValueR!Y644</f>
        <v>7.0515426967042966E-2</v>
      </c>
      <c r="Z740" s="438">
        <f>StockValueR!Z644</f>
        <v>6.7998168546147889E-2</v>
      </c>
      <c r="AA740" s="438">
        <f>StockValueR!AA644</f>
        <v>6.5482551095136579E-2</v>
      </c>
      <c r="AB740" s="438">
        <f>StockValueR!AB644</f>
        <v>6.2968636224511598E-2</v>
      </c>
      <c r="AC740" s="438">
        <f>StockValueR!AC644</f>
        <v>6.0456490432713617E-2</v>
      </c>
      <c r="AD740" s="438">
        <f>StockValueR!AD644</f>
        <v>5.7946185718209156E-2</v>
      </c>
      <c r="AE740" s="438">
        <f>StockValueR!AE644</f>
        <v>5.5437800299170795E-2</v>
      </c>
      <c r="AF740" s="438">
        <f>StockValueR!AF644</f>
        <v>5.2931419465674673E-2</v>
      </c>
      <c r="AG740" s="438">
        <f>StockValueR!AG644</f>
        <v>5.0427136596657048E-2</v>
      </c>
      <c r="AH740" s="438">
        <f>StockValueR!AH644</f>
        <v>4.7925054383841786E-2</v>
      </c>
      <c r="AI740" s="438">
        <f>StockValueR!AI644</f>
        <v>4.5425286318638396E-2</v>
      </c>
      <c r="AJ740" s="438">
        <f>StockValueR!AJ644</f>
        <v>4.2927958517391909E-2</v>
      </c>
      <c r="AK740" s="438">
        <f>StockValueR!AK644</f>
        <v>4.0433211988113615E-2</v>
      </c>
      <c r="AL740" s="438">
        <f>StockValueR!AL644</f>
        <v>3.7941205482354315E-2</v>
      </c>
      <c r="AM740" s="438">
        <f>StockValueR!AM644</f>
        <v>1.6070849222840713E-2</v>
      </c>
      <c r="AN740" s="438">
        <f>StockValueR!AN644</f>
        <v>1.6070849222840713E-2</v>
      </c>
      <c r="AO740" s="438">
        <f>StockValueR!AO644</f>
        <v>1.6070849222840713E-2</v>
      </c>
      <c r="AP740" s="438">
        <f>StockValueR!AP644</f>
        <v>1.6070849222840713E-2</v>
      </c>
      <c r="AQ740" s="438">
        <f>StockValueR!AQ644</f>
        <v>1.6070849222840713E-2</v>
      </c>
      <c r="AR740" s="438">
        <f>StockValueR!AR644</f>
        <v>1.6070849222840713E-2</v>
      </c>
      <c r="AS740" s="438">
        <f>StockValueR!AS644</f>
        <v>1.6070849222840713E-2</v>
      </c>
      <c r="AT740" s="438">
        <f>StockValueR!AT644</f>
        <v>1.6070849222840713E-2</v>
      </c>
      <c r="AU740" s="438">
        <f>StockValueR!AU644</f>
        <v>1.6070849222840713E-2</v>
      </c>
      <c r="AV740" s="438">
        <f>StockValueR!AV644</f>
        <v>1.6070849222840713E-2</v>
      </c>
      <c r="AW740" s="438">
        <f>StockValueR!AW644</f>
        <v>1.6070849222840713E-2</v>
      </c>
      <c r="AX740" s="438">
        <f>StockValueR!AX644</f>
        <v>1.6070849222840713E-2</v>
      </c>
      <c r="AY740" s="438">
        <f>StockValueR!AY644</f>
        <v>1.6070849222840713E-2</v>
      </c>
      <c r="AZ740" s="438">
        <f>StockValueR!AZ644</f>
        <v>1.6070849222840713E-2</v>
      </c>
    </row>
    <row r="741" spans="1:52" x14ac:dyDescent="0.25">
      <c r="A741" s="422"/>
      <c r="B741" s="281"/>
      <c r="C741" s="281"/>
      <c r="D741" s="281"/>
      <c r="E741" s="180" t="str">
        <f>StockValueR!E645</f>
        <v>19 MPH</v>
      </c>
      <c r="F741" s="180"/>
      <c r="G741" s="180"/>
      <c r="I741" s="438">
        <f>StockValueR!I645</f>
        <v>0</v>
      </c>
      <c r="J741" s="438">
        <f>StockValueR!J645</f>
        <v>0</v>
      </c>
      <c r="K741" s="438">
        <f>StockValueR!K645</f>
        <v>0.11192001165789249</v>
      </c>
      <c r="L741" s="438">
        <f>StockValueR!L645</f>
        <v>0.10806005871281471</v>
      </c>
      <c r="M741" s="438">
        <f>StockValueR!M645</f>
        <v>0.10433322974188157</v>
      </c>
      <c r="N741" s="438">
        <f>StockValueR!N645</f>
        <v>0.10073493349935921</v>
      </c>
      <c r="O741" s="438">
        <f>StockValueR!O645</f>
        <v>9.7260737084676765E-2</v>
      </c>
      <c r="P741" s="438">
        <f>StockValueR!P645</f>
        <v>9.3906360481339823E-2</v>
      </c>
      <c r="Q741" s="438">
        <f>StockValueR!Q645</f>
        <v>9.0667671284188345E-2</v>
      </c>
      <c r="R741" s="438">
        <f>StockValueR!R645</f>
        <v>8.7540679608503785E-2</v>
      </c>
      <c r="S741" s="438">
        <f>StockValueR!S645</f>
        <v>8.4521533174693284E-2</v>
      </c>
      <c r="T741" s="438">
        <f>StockValueR!T645</f>
        <v>8.1606512562495723E-2</v>
      </c>
      <c r="U741" s="438">
        <f>StockValueR!U645</f>
        <v>7.8792026628863157E-2</v>
      </c>
      <c r="V741" s="438">
        <f>StockValueR!V645</f>
        <v>7.6074608083872508E-2</v>
      </c>
      <c r="W741" s="438">
        <f>StockValueR!W645</f>
        <v>7.3450909219217542E-2</v>
      </c>
      <c r="X741" s="438">
        <f>StockValueR!X645</f>
        <v>7.0917697784018713E-2</v>
      </c>
      <c r="Y741" s="438">
        <f>StockValueR!Y645</f>
        <v>6.8471853002869995E-2</v>
      </c>
      <c r="Z741" s="438">
        <f>StockValueR!Z645</f>
        <v>6.6027546047934857E-2</v>
      </c>
      <c r="AA741" s="438">
        <f>StockValueR!AA645</f>
        <v>6.3584832506717759E-2</v>
      </c>
      <c r="AB741" s="438">
        <f>StockValueR!AB645</f>
        <v>6.1143772204216677E-2</v>
      </c>
      <c r="AC741" s="438">
        <f>StockValueR!AC645</f>
        <v>5.8704429711712684E-2</v>
      </c>
      <c r="AD741" s="438">
        <f>StockValueR!AD645</f>
        <v>5.6266874941119073E-2</v>
      </c>
      <c r="AE741" s="438">
        <f>StockValueR!AE645</f>
        <v>5.3831183843804864E-2</v>
      </c>
      <c r="AF741" s="438">
        <f>StockValueR!AF645</f>
        <v>5.1397439238095158E-2</v>
      </c>
      <c r="AG741" s="438">
        <f>StockValueR!AG645</f>
        <v>4.8965731796755806E-2</v>
      </c>
      <c r="AH741" s="438">
        <f>StockValueR!AH645</f>
        <v>4.6536161235450776E-2</v>
      </c>
      <c r="AI741" s="438">
        <f>StockValueR!AI645</f>
        <v>4.4108837756549162E-2</v>
      </c>
      <c r="AJ741" s="438">
        <f>StockValueR!AJ645</f>
        <v>4.1683883821478342E-2</v>
      </c>
      <c r="AK741" s="438">
        <f>StockValueR!AK645</f>
        <v>3.9261436351763664E-2</v>
      </c>
      <c r="AL741" s="438">
        <f>StockValueR!AL645</f>
        <v>3.6841649498252936E-2</v>
      </c>
      <c r="AM741" s="438">
        <f>StockValueR!AM645</f>
        <v>1.5605107604778949E-2</v>
      </c>
      <c r="AN741" s="438">
        <f>StockValueR!AN645</f>
        <v>1.5605107604778949E-2</v>
      </c>
      <c r="AO741" s="438">
        <f>StockValueR!AO645</f>
        <v>1.5605107604778949E-2</v>
      </c>
      <c r="AP741" s="438">
        <f>StockValueR!AP645</f>
        <v>1.5605107604778949E-2</v>
      </c>
      <c r="AQ741" s="438">
        <f>StockValueR!AQ645</f>
        <v>1.5605107604778949E-2</v>
      </c>
      <c r="AR741" s="438">
        <f>StockValueR!AR645</f>
        <v>1.5605107604778949E-2</v>
      </c>
      <c r="AS741" s="438">
        <f>StockValueR!AS645</f>
        <v>1.5605107604778949E-2</v>
      </c>
      <c r="AT741" s="438">
        <f>StockValueR!AT645</f>
        <v>1.5605107604778949E-2</v>
      </c>
      <c r="AU741" s="438">
        <f>StockValueR!AU645</f>
        <v>1.5605107604778949E-2</v>
      </c>
      <c r="AV741" s="438">
        <f>StockValueR!AV645</f>
        <v>1.5605107604778949E-2</v>
      </c>
      <c r="AW741" s="438">
        <f>StockValueR!AW645</f>
        <v>1.5605107604778949E-2</v>
      </c>
      <c r="AX741" s="438">
        <f>StockValueR!AX645</f>
        <v>1.5605107604778949E-2</v>
      </c>
      <c r="AY741" s="438">
        <f>StockValueR!AY645</f>
        <v>1.5605107604778949E-2</v>
      </c>
      <c r="AZ741" s="438">
        <f>StockValueR!AZ645</f>
        <v>1.5605107604778949E-2</v>
      </c>
    </row>
    <row r="742" spans="1:52" x14ac:dyDescent="0.25">
      <c r="A742" s="422"/>
      <c r="B742" s="281"/>
      <c r="C742" s="281"/>
      <c r="D742" s="281"/>
      <c r="E742" s="180" t="str">
        <f>StockValueR!E646</f>
        <v>20 MPH</v>
      </c>
      <c r="F742" s="180"/>
      <c r="G742" s="180"/>
      <c r="I742" s="438">
        <f>StockValueR!I646</f>
        <v>0</v>
      </c>
      <c r="J742" s="438">
        <f>StockValueR!J646</f>
        <v>0</v>
      </c>
      <c r="K742" s="438">
        <f>StockValueR!K646</f>
        <v>0.22229762509338499</v>
      </c>
      <c r="L742" s="438">
        <f>StockValueR!L646</f>
        <v>0.21463091419912733</v>
      </c>
      <c r="M742" s="438">
        <f>StockValueR!M646</f>
        <v>0.20722861663772213</v>
      </c>
      <c r="N742" s="438">
        <f>StockValueR!N646</f>
        <v>0.20008161319082995</v>
      </c>
      <c r="O742" s="438">
        <f>StockValueR!O646</f>
        <v>0.19318109914824233</v>
      </c>
      <c r="P742" s="438">
        <f>StockValueR!P646</f>
        <v>0.18651857346096914</v>
      </c>
      <c r="Q742" s="438">
        <f>StockValueR!Q646</f>
        <v>0.18008582826841979</v>
      </c>
      <c r="R742" s="438">
        <f>StockValueR!R646</f>
        <v>0.17387493878677596</v>
      </c>
      <c r="S742" s="438">
        <f>StockValueR!S646</f>
        <v>0.16787825354609937</v>
      </c>
      <c r="T742" s="438">
        <f>StockValueR!T646</f>
        <v>0.16208838496414693</v>
      </c>
      <c r="U742" s="438">
        <f>StockValueR!U646</f>
        <v>0.15649820024528088</v>
      </c>
      <c r="V742" s="438">
        <f>StockValueR!V646</f>
        <v>0.15110081259326175</v>
      </c>
      <c r="W742" s="438">
        <f>StockValueR!W646</f>
        <v>0.14588957272709902</v>
      </c>
      <c r="X742" s="438">
        <f>StockValueR!X646</f>
        <v>0.14085806068950718</v>
      </c>
      <c r="Y742" s="438">
        <f>StockValueR!Y646</f>
        <v>0.13600007793787594</v>
      </c>
      <c r="Z742" s="438">
        <f>StockValueR!Z646</f>
        <v>0.13114514964549662</v>
      </c>
      <c r="AA742" s="438">
        <f>StockValueR!AA646</f>
        <v>0.12629338622131261</v>
      </c>
      <c r="AB742" s="438">
        <f>StockValueR!AB646</f>
        <v>0.12144490649085622</v>
      </c>
      <c r="AC742" s="438">
        <f>StockValueR!AC646</f>
        <v>0.11659983870681641</v>
      </c>
      <c r="AD742" s="438">
        <f>StockValueR!AD646</f>
        <v>0.11175832172954579</v>
      </c>
      <c r="AE742" s="438">
        <f>StockValueR!AE646</f>
        <v>0.10692050641507725</v>
      </c>
      <c r="AF742" s="438">
        <f>StockValueR!AF646</f>
        <v>0.10208655725872054</v>
      </c>
      <c r="AG742" s="438">
        <f>StockValueR!AG646</f>
        <v>9.7256654356422806E-2</v>
      </c>
      <c r="AH742" s="438">
        <f>StockValueR!AH646</f>
        <v>9.2430995765305043E-2</v>
      </c>
      <c r="AI742" s="438">
        <f>StockValueR!AI646</f>
        <v>8.7609800371378443E-2</v>
      </c>
      <c r="AJ742" s="438">
        <f>StockValueR!AJ646</f>
        <v>8.2793311409825626E-2</v>
      </c>
      <c r="AK742" s="438">
        <f>StockValueR!AK646</f>
        <v>7.7981800836746828E-2</v>
      </c>
      <c r="AL742" s="438">
        <f>StockValueR!AL646</f>
        <v>7.3175574829445506E-2</v>
      </c>
      <c r="AM742" s="438">
        <f>StockValueR!AM646</f>
        <v>1.6433876659104701E-2</v>
      </c>
      <c r="AN742" s="438">
        <f>StockValueR!AN646</f>
        <v>1.6433876659104701E-2</v>
      </c>
      <c r="AO742" s="438">
        <f>StockValueR!AO646</f>
        <v>1.6433876659104701E-2</v>
      </c>
      <c r="AP742" s="438">
        <f>StockValueR!AP646</f>
        <v>1.6433876659104701E-2</v>
      </c>
      <c r="AQ742" s="438">
        <f>StockValueR!AQ646</f>
        <v>1.6433876659104701E-2</v>
      </c>
      <c r="AR742" s="438">
        <f>StockValueR!AR646</f>
        <v>1.6433876659104701E-2</v>
      </c>
      <c r="AS742" s="438">
        <f>StockValueR!AS646</f>
        <v>1.6433876659104701E-2</v>
      </c>
      <c r="AT742" s="438">
        <f>StockValueR!AT646</f>
        <v>1.6433876659104701E-2</v>
      </c>
      <c r="AU742" s="438">
        <f>StockValueR!AU646</f>
        <v>1.6433876659104701E-2</v>
      </c>
      <c r="AV742" s="438">
        <f>StockValueR!AV646</f>
        <v>1.6433876659104701E-2</v>
      </c>
      <c r="AW742" s="438">
        <f>StockValueR!AW646</f>
        <v>1.6433876659104701E-2</v>
      </c>
      <c r="AX742" s="438">
        <f>StockValueR!AX646</f>
        <v>1.6433876659104701E-2</v>
      </c>
      <c r="AY742" s="438">
        <f>StockValueR!AY646</f>
        <v>1.6433876659104701E-2</v>
      </c>
      <c r="AZ742" s="438">
        <f>StockValueR!AZ646</f>
        <v>1.6433876659104701E-2</v>
      </c>
    </row>
    <row r="743" spans="1:52" x14ac:dyDescent="0.25">
      <c r="A743" s="422"/>
      <c r="B743" s="281"/>
      <c r="C743" s="281"/>
      <c r="D743" s="281"/>
      <c r="E743" s="180" t="str">
        <f>StockValueR!E647</f>
        <v>21 MPH</v>
      </c>
      <c r="F743" s="180"/>
      <c r="G743" s="180"/>
      <c r="I743" s="438">
        <f>StockValueR!I647</f>
        <v>0</v>
      </c>
      <c r="J743" s="438">
        <f>StockValueR!J647</f>
        <v>0</v>
      </c>
      <c r="K743" s="438">
        <f>StockValueR!K647</f>
        <v>0.21585532362152912</v>
      </c>
      <c r="L743" s="438">
        <f>StockValueR!L647</f>
        <v>0.20841079801988366</v>
      </c>
      <c r="M743" s="438">
        <f>StockValueR!M647</f>
        <v>0.2012230229143748</v>
      </c>
      <c r="N743" s="438">
        <f>StockValueR!N647</f>
        <v>0.19428314336638136</v>
      </c>
      <c r="O743" s="438">
        <f>StockValueR!O647</f>
        <v>0.18758260983080297</v>
      </c>
      <c r="P743" s="438">
        <f>StockValueR!P647</f>
        <v>0.18111316762349663</v>
      </c>
      <c r="Q743" s="438">
        <f>StockValueR!Q647</f>
        <v>0.17486684675196568</v>
      </c>
      <c r="R743" s="438">
        <f>StockValueR!R647</f>
        <v>0.16883595209677274</v>
      </c>
      <c r="S743" s="438">
        <f>StockValueR!S647</f>
        <v>0.16301305393158125</v>
      </c>
      <c r="T743" s="438">
        <f>StockValueR!T647</f>
        <v>0.15739097877014646</v>
      </c>
      <c r="U743" s="438">
        <f>StockValueR!U647</f>
        <v>0.1519628005289797</v>
      </c>
      <c r="V743" s="438">
        <f>StockValueR!V647</f>
        <v>0.14672183199479941</v>
      </c>
      <c r="W743" s="438">
        <f>StockValueR!W647</f>
        <v>0.14166161658625681</v>
      </c>
      <c r="X743" s="438">
        <f>StockValueR!X647</f>
        <v>0.1367759203997872</v>
      </c>
      <c r="Y743" s="438">
        <f>StockValueR!Y647</f>
        <v>0.1320587245297879</v>
      </c>
      <c r="Z743" s="438">
        <f>StockValueR!Z647</f>
        <v>0.12734449459921343</v>
      </c>
      <c r="AA743" s="438">
        <f>StockValueR!AA647</f>
        <v>0.12263333781729827</v>
      </c>
      <c r="AB743" s="438">
        <f>StockValueR!AB647</f>
        <v>0.1179253695659486</v>
      </c>
      <c r="AC743" s="438">
        <f>StockValueR!AC647</f>
        <v>0.11322071438102337</v>
      </c>
      <c r="AD743" s="438">
        <f>StockValueR!AD647</f>
        <v>0.10851950709862954</v>
      </c>
      <c r="AE743" s="438">
        <f>StockValueR!AE647</f>
        <v>0.10382189420291321</v>
      </c>
      <c r="AF743" s="438">
        <f>StockValueR!AF647</f>
        <v>9.912803542202403E-2</v>
      </c>
      <c r="AG743" s="438">
        <f>StockValueR!AG647</f>
        <v>9.443810563263437E-2</v>
      </c>
      <c r="AH743" s="438">
        <f>StockValueR!AH647</f>
        <v>8.9752297152066257E-2</v>
      </c>
      <c r="AI743" s="438">
        <f>StockValueR!AI647</f>
        <v>8.5070822522899742E-2</v>
      </c>
      <c r="AJ743" s="438">
        <f>StockValueR!AJ647</f>
        <v>8.0393917931234599E-2</v>
      </c>
      <c r="AK743" s="438">
        <f>StockValueR!AK647</f>
        <v>7.5721847451741028E-2</v>
      </c>
      <c r="AL743" s="438">
        <f>StockValueR!AL647</f>
        <v>7.1054908388544044E-2</v>
      </c>
      <c r="AM743" s="438">
        <f>StockValueR!AM647</f>
        <v>1.5957614316019515E-2</v>
      </c>
      <c r="AN743" s="438">
        <f>StockValueR!AN647</f>
        <v>1.5957614316019515E-2</v>
      </c>
      <c r="AO743" s="438">
        <f>StockValueR!AO647</f>
        <v>1.5957614316019515E-2</v>
      </c>
      <c r="AP743" s="438">
        <f>StockValueR!AP647</f>
        <v>1.5957614316019515E-2</v>
      </c>
      <c r="AQ743" s="438">
        <f>StockValueR!AQ647</f>
        <v>1.5957614316019515E-2</v>
      </c>
      <c r="AR743" s="438">
        <f>StockValueR!AR647</f>
        <v>1.5957614316019515E-2</v>
      </c>
      <c r="AS743" s="438">
        <f>StockValueR!AS647</f>
        <v>1.5957614316019515E-2</v>
      </c>
      <c r="AT743" s="438">
        <f>StockValueR!AT647</f>
        <v>1.5957614316019515E-2</v>
      </c>
      <c r="AU743" s="438">
        <f>StockValueR!AU647</f>
        <v>1.5957614316019515E-2</v>
      </c>
      <c r="AV743" s="438">
        <f>StockValueR!AV647</f>
        <v>1.5957614316019515E-2</v>
      </c>
      <c r="AW743" s="438">
        <f>StockValueR!AW647</f>
        <v>1.5957614316019515E-2</v>
      </c>
      <c r="AX743" s="438">
        <f>StockValueR!AX647</f>
        <v>1.5957614316019515E-2</v>
      </c>
      <c r="AY743" s="438">
        <f>StockValueR!AY647</f>
        <v>1.5957614316019515E-2</v>
      </c>
      <c r="AZ743" s="438">
        <f>StockValueR!AZ647</f>
        <v>1.5957614316019515E-2</v>
      </c>
    </row>
    <row r="744" spans="1:52" x14ac:dyDescent="0.25">
      <c r="A744" s="422"/>
      <c r="B744" s="281"/>
      <c r="C744" s="281"/>
      <c r="D744" s="281"/>
      <c r="E744" s="180" t="str">
        <f>StockValueR!E648</f>
        <v>22 MPH</v>
      </c>
      <c r="F744" s="180"/>
      <c r="G744" s="180"/>
      <c r="I744" s="438">
        <f>StockValueR!I648</f>
        <v>0</v>
      </c>
      <c r="J744" s="438">
        <f>StockValueR!J648</f>
        <v>0</v>
      </c>
      <c r="K744" s="438">
        <f>StockValueR!K648</f>
        <v>0.20959972341666538</v>
      </c>
      <c r="L744" s="438">
        <f>StockValueR!L648</f>
        <v>0.20237094406161435</v>
      </c>
      <c r="M744" s="438">
        <f>StockValueR!M648</f>
        <v>0.19539147443900093</v>
      </c>
      <c r="N744" s="438">
        <f>StockValueR!N648</f>
        <v>0.18865271623095775</v>
      </c>
      <c r="O744" s="438">
        <f>StockValueR!O648</f>
        <v>0.18214636766267417</v>
      </c>
      <c r="P744" s="438">
        <f>StockValueR!P648</f>
        <v>0.17586441327507221</v>
      </c>
      <c r="Q744" s="438">
        <f>StockValueR!Q648</f>
        <v>0.16979911405020726</v>
      </c>
      <c r="R744" s="438">
        <f>StockValueR!R648</f>
        <v>0.16394299787722902</v>
      </c>
      <c r="S744" s="438">
        <f>StockValueR!S648</f>
        <v>0.15828885034715709</v>
      </c>
      <c r="T744" s="438">
        <f>StockValueR!T648</f>
        <v>0.15282970586513098</v>
      </c>
      <c r="U744" s="438">
        <f>StockValueR!U648</f>
        <v>0.14755883906918488</v>
      </c>
      <c r="V744" s="438">
        <f>StockValueR!V648</f>
        <v>0.14246975654497665</v>
      </c>
      <c r="W744" s="438">
        <f>StockValueR!W648</f>
        <v>0.1375561888262628</v>
      </c>
      <c r="X744" s="438">
        <f>StockValueR!X648</f>
        <v>0.13281208267126524</v>
      </c>
      <c r="Y744" s="438">
        <f>StockValueR!Y648</f>
        <v>0.1282315936054145</v>
      </c>
      <c r="Z744" s="438">
        <f>StockValueR!Z648</f>
        <v>0.12365398452451239</v>
      </c>
      <c r="AA744" s="438">
        <f>StockValueR!AA648</f>
        <v>0.11907935953081369</v>
      </c>
      <c r="AB744" s="438">
        <f>StockValueR!AB648</f>
        <v>0.11450783066239661</v>
      </c>
      <c r="AC744" s="438">
        <f>StockValueR!AC648</f>
        <v>0.10993951884600574</v>
      </c>
      <c r="AD744" s="438">
        <f>StockValueR!AD648</f>
        <v>0.1053745550101271</v>
      </c>
      <c r="AE744" s="438">
        <f>StockValueR!AE648</f>
        <v>0.10081308139371963</v>
      </c>
      <c r="AF744" s="438">
        <f>StockValueR!AF648</f>
        <v>9.6255253095927612E-2</v>
      </c>
      <c r="AG744" s="438">
        <f>StockValueR!AG648</f>
        <v>9.1701239925405978E-2</v>
      </c>
      <c r="AH744" s="438">
        <f>StockValueR!AH648</f>
        <v>8.715122862602015E-2</v>
      </c>
      <c r="AI744" s="438">
        <f>StockValueR!AI648</f>
        <v>8.2605425580755024E-2</v>
      </c>
      <c r="AJ744" s="438">
        <f>StockValueR!AJ648</f>
        <v>7.8064060130913618E-2</v>
      </c>
      <c r="AK744" s="438">
        <f>StockValueR!AK648</f>
        <v>7.3527388698144056E-2</v>
      </c>
      <c r="AL744" s="438">
        <f>StockValueR!AL648</f>
        <v>6.8995699970542265E-2</v>
      </c>
      <c r="AM744" s="438">
        <f>StockValueR!AM648</f>
        <v>1.549515430479711E-2</v>
      </c>
      <c r="AN744" s="438">
        <f>StockValueR!AN648</f>
        <v>1.549515430479711E-2</v>
      </c>
      <c r="AO744" s="438">
        <f>StockValueR!AO648</f>
        <v>1.549515430479711E-2</v>
      </c>
      <c r="AP744" s="438">
        <f>StockValueR!AP648</f>
        <v>1.549515430479711E-2</v>
      </c>
      <c r="AQ744" s="438">
        <f>StockValueR!AQ648</f>
        <v>1.549515430479711E-2</v>
      </c>
      <c r="AR744" s="438">
        <f>StockValueR!AR648</f>
        <v>1.549515430479711E-2</v>
      </c>
      <c r="AS744" s="438">
        <f>StockValueR!AS648</f>
        <v>1.549515430479711E-2</v>
      </c>
      <c r="AT744" s="438">
        <f>StockValueR!AT648</f>
        <v>1.549515430479711E-2</v>
      </c>
      <c r="AU744" s="438">
        <f>StockValueR!AU648</f>
        <v>1.549515430479711E-2</v>
      </c>
      <c r="AV744" s="438">
        <f>StockValueR!AV648</f>
        <v>1.549515430479711E-2</v>
      </c>
      <c r="AW744" s="438">
        <f>StockValueR!AW648</f>
        <v>1.549515430479711E-2</v>
      </c>
      <c r="AX744" s="438">
        <f>StockValueR!AX648</f>
        <v>1.549515430479711E-2</v>
      </c>
      <c r="AY744" s="438">
        <f>StockValueR!AY648</f>
        <v>1.549515430479711E-2</v>
      </c>
      <c r="AZ744" s="438">
        <f>StockValueR!AZ648</f>
        <v>1.549515430479711E-2</v>
      </c>
    </row>
    <row r="745" spans="1:52" x14ac:dyDescent="0.25">
      <c r="A745" s="422"/>
      <c r="B745" s="281"/>
      <c r="C745" s="281"/>
      <c r="D745" s="281"/>
      <c r="E745" s="180" t="str">
        <f>StockValueR!E649</f>
        <v>23 MPH</v>
      </c>
      <c r="F745" s="180"/>
      <c r="G745" s="180"/>
      <c r="I745" s="438">
        <f>StockValueR!I649</f>
        <v>0</v>
      </c>
      <c r="J745" s="438">
        <f>StockValueR!J649</f>
        <v>0</v>
      </c>
      <c r="K745" s="438">
        <f>StockValueR!K649</f>
        <v>0.20352541377840219</v>
      </c>
      <c r="L745" s="438">
        <f>StockValueR!L649</f>
        <v>0.19650612823085004</v>
      </c>
      <c r="M745" s="438">
        <f>StockValueR!M649</f>
        <v>0.18972892728926119</v>
      </c>
      <c r="N745" s="438">
        <f>StockValueR!N649</f>
        <v>0.18318546181951839</v>
      </c>
      <c r="O745" s="438">
        <f>StockValueR!O649</f>
        <v>0.17686767063658812</v>
      </c>
      <c r="P745" s="438">
        <f>StockValueR!P649</f>
        <v>0.17076777057358986</v>
      </c>
      <c r="Q745" s="438">
        <f>StockValueR!Q649</f>
        <v>0.16487824689336769</v>
      </c>
      <c r="R745" s="438">
        <f>StockValueR!R649</f>
        <v>0.15919184403075293</v>
      </c>
      <c r="S745" s="438">
        <f>StockValueR!S649</f>
        <v>0.15370155665411167</v>
      </c>
      <c r="T745" s="438">
        <f>StockValueR!T649</f>
        <v>0.14840062103516655</v>
      </c>
      <c r="U745" s="438">
        <f>StockValueR!U649</f>
        <v>0.14328250671645998</v>
      </c>
      <c r="V745" s="438">
        <f>StockValueR!V649</f>
        <v>0.13834090846619454</v>
      </c>
      <c r="W745" s="438">
        <f>StockValueR!W649</f>
        <v>0.13356973851053838</v>
      </c>
      <c r="X745" s="438">
        <f>StockValueR!X649</f>
        <v>0.12896311903382693</v>
      </c>
      <c r="Y745" s="438">
        <f>StockValueR!Y649</f>
        <v>0.12451537493742133</v>
      </c>
      <c r="Z745" s="438">
        <f>StockValueR!Z649</f>
        <v>0.12007042736249386</v>
      </c>
      <c r="AA745" s="438">
        <f>StockValueR!AA649</f>
        <v>0.11562837739436152</v>
      </c>
      <c r="AB745" s="438">
        <f>StockValueR!AB649</f>
        <v>0.11118933382418036</v>
      </c>
      <c r="AC745" s="438">
        <f>StockValueR!AC649</f>
        <v>0.10675341407417467</v>
      </c>
      <c r="AD745" s="438">
        <f>StockValueR!AD649</f>
        <v>0.10232074527845444</v>
      </c>
      <c r="AE745" s="438">
        <f>StockValueR!AE649</f>
        <v>9.7891465553819182E-2</v>
      </c>
      <c r="AF745" s="438">
        <f>StockValueR!AF649</f>
        <v>9.3465725504558825E-2</v>
      </c>
      <c r="AG745" s="438">
        <f>StockValueR!AG649</f>
        <v>8.9043690018184629E-2</v>
      </c>
      <c r="AH745" s="438">
        <f>StockValueR!AH649</f>
        <v>8.4625540426627135E-2</v>
      </c>
      <c r="AI745" s="438">
        <f>StockValueR!AI649</f>
        <v>8.0211477131784337E-2</v>
      </c>
      <c r="AJ745" s="438">
        <f>StockValueR!AJ649</f>
        <v>7.5801722828528317E-2</v>
      </c>
      <c r="AK745" s="438">
        <f>StockValueR!AK649</f>
        <v>7.1396526507273683E-2</v>
      </c>
      <c r="AL745" s="438">
        <f>StockValueR!AL649</f>
        <v>6.6996168489784319E-2</v>
      </c>
      <c r="AM745" s="438">
        <f>StockValueR!AM649</f>
        <v>1.5046096626639312E-2</v>
      </c>
      <c r="AN745" s="438">
        <f>StockValueR!AN649</f>
        <v>1.5046096626639312E-2</v>
      </c>
      <c r="AO745" s="438">
        <f>StockValueR!AO649</f>
        <v>1.5046096626639312E-2</v>
      </c>
      <c r="AP745" s="438">
        <f>StockValueR!AP649</f>
        <v>1.5046096626639312E-2</v>
      </c>
      <c r="AQ745" s="438">
        <f>StockValueR!AQ649</f>
        <v>1.5046096626639312E-2</v>
      </c>
      <c r="AR745" s="438">
        <f>StockValueR!AR649</f>
        <v>1.5046096626639312E-2</v>
      </c>
      <c r="AS745" s="438">
        <f>StockValueR!AS649</f>
        <v>1.5046096626639312E-2</v>
      </c>
      <c r="AT745" s="438">
        <f>StockValueR!AT649</f>
        <v>1.5046096626639312E-2</v>
      </c>
      <c r="AU745" s="438">
        <f>StockValueR!AU649</f>
        <v>1.5046096626639312E-2</v>
      </c>
      <c r="AV745" s="438">
        <f>StockValueR!AV649</f>
        <v>1.5046096626639312E-2</v>
      </c>
      <c r="AW745" s="438">
        <f>StockValueR!AW649</f>
        <v>1.5046096626639312E-2</v>
      </c>
      <c r="AX745" s="438">
        <f>StockValueR!AX649</f>
        <v>1.5046096626639312E-2</v>
      </c>
      <c r="AY745" s="438">
        <f>StockValueR!AY649</f>
        <v>1.5046096626639312E-2</v>
      </c>
      <c r="AZ745" s="438">
        <f>StockValueR!AZ649</f>
        <v>1.5046096626639312E-2</v>
      </c>
    </row>
    <row r="746" spans="1:52" x14ac:dyDescent="0.25">
      <c r="A746" s="422"/>
      <c r="B746" s="281"/>
      <c r="C746" s="281"/>
      <c r="D746" s="281"/>
      <c r="E746" s="180" t="str">
        <f>StockValueR!E650</f>
        <v>24 MPH</v>
      </c>
      <c r="F746" s="180"/>
      <c r="G746" s="180"/>
      <c r="I746" s="438">
        <f>StockValueR!I650</f>
        <v>0</v>
      </c>
      <c r="J746" s="438">
        <f>StockValueR!J650</f>
        <v>0</v>
      </c>
      <c r="K746" s="438">
        <f>StockValueR!K650</f>
        <v>0.19762714081127597</v>
      </c>
      <c r="L746" s="438">
        <f>StockValueR!L650</f>
        <v>0.19081127783108312</v>
      </c>
      <c r="M746" s="438">
        <f>StockValueR!M650</f>
        <v>0.1842304837183244</v>
      </c>
      <c r="N746" s="438">
        <f>StockValueR!N650</f>
        <v>0.17787665130115718</v>
      </c>
      <c r="O746" s="438">
        <f>StockValueR!O650</f>
        <v>0.17174195301190751</v>
      </c>
      <c r="P746" s="438">
        <f>StockValueR!P650</f>
        <v>0.16581883124394284</v>
      </c>
      <c r="Q746" s="438">
        <f>StockValueR!Q650</f>
        <v>0.16009998904112147</v>
      </c>
      <c r="R746" s="438">
        <f>StockValueR!R650</f>
        <v>0.15457838110834907</v>
      </c>
      <c r="S746" s="438">
        <f>StockValueR!S650</f>
        <v>0.14924720513216738</v>
      </c>
      <c r="T746" s="438">
        <f>StockValueR!T650</f>
        <v>0.14409989340068302</v>
      </c>
      <c r="U746" s="438">
        <f>StockValueR!U650</f>
        <v>0.139130104712512</v>
      </c>
      <c r="V746" s="438">
        <f>StockValueR!V650</f>
        <v>0.134331716564773</v>
      </c>
      <c r="W746" s="438">
        <f>StockValueR!W650</f>
        <v>0.12969881761050467</v>
      </c>
      <c r="X746" s="438">
        <f>StockValueR!X650</f>
        <v>0.12522570037621542</v>
      </c>
      <c r="Y746" s="438">
        <f>StockValueR!Y650</f>
        <v>0.12090685423059394</v>
      </c>
      <c r="Z746" s="438">
        <f>StockValueR!Z650</f>
        <v>0.11659072356179512</v>
      </c>
      <c r="AA746" s="438">
        <f>StockValueR!AA650</f>
        <v>0.1122774065256306</v>
      </c>
      <c r="AB746" s="438">
        <f>StockValueR!AB650</f>
        <v>0.10796700876043183</v>
      </c>
      <c r="AC746" s="438">
        <f>StockValueR!AC650</f>
        <v>0.10365964428546559</v>
      </c>
      <c r="AD746" s="438">
        <f>StockValueR!AD650</f>
        <v>9.9355436550428847E-2</v>
      </c>
      <c r="AE746" s="438">
        <f>StockValueR!AE650</f>
        <v>9.505451966942402E-2</v>
      </c>
      <c r="AF746" s="438">
        <f>StockValueR!AF650</f>
        <v>9.0757039882149934E-2</v>
      </c>
      <c r="AG746" s="438">
        <f>StockValueR!AG650</f>
        <v>8.6463157297591478E-2</v>
      </c>
      <c r="AH746" s="438">
        <f>StockValueR!AH650</f>
        <v>8.2173047992585013E-2</v>
      </c>
      <c r="AI746" s="438">
        <f>StockValueR!AI650</f>
        <v>7.7886906561276684E-2</v>
      </c>
      <c r="AJ746" s="438">
        <f>StockValueR!AJ650</f>
        <v>7.360494924472466E-2</v>
      </c>
      <c r="AK746" s="438">
        <f>StockValueR!AK650</f>
        <v>6.9327417817471079E-2</v>
      </c>
      <c r="AL746" s="438">
        <f>StockValueR!AL650</f>
        <v>6.5054584477408459E-2</v>
      </c>
      <c r="AM746" s="438">
        <f>StockValueR!AM650</f>
        <v>1.4610052874922378E-2</v>
      </c>
      <c r="AN746" s="438">
        <f>StockValueR!AN650</f>
        <v>1.4610052874922378E-2</v>
      </c>
      <c r="AO746" s="438">
        <f>StockValueR!AO650</f>
        <v>1.4610052874922378E-2</v>
      </c>
      <c r="AP746" s="438">
        <f>StockValueR!AP650</f>
        <v>1.4610052874922378E-2</v>
      </c>
      <c r="AQ746" s="438">
        <f>StockValueR!AQ650</f>
        <v>1.4610052874922378E-2</v>
      </c>
      <c r="AR746" s="438">
        <f>StockValueR!AR650</f>
        <v>1.4610052874922378E-2</v>
      </c>
      <c r="AS746" s="438">
        <f>StockValueR!AS650</f>
        <v>1.4610052874922378E-2</v>
      </c>
      <c r="AT746" s="438">
        <f>StockValueR!AT650</f>
        <v>1.4610052874922378E-2</v>
      </c>
      <c r="AU746" s="438">
        <f>StockValueR!AU650</f>
        <v>1.4610052874922378E-2</v>
      </c>
      <c r="AV746" s="438">
        <f>StockValueR!AV650</f>
        <v>1.4610052874922378E-2</v>
      </c>
      <c r="AW746" s="438">
        <f>StockValueR!AW650</f>
        <v>1.4610052874922378E-2</v>
      </c>
      <c r="AX746" s="438">
        <f>StockValueR!AX650</f>
        <v>1.4610052874922378E-2</v>
      </c>
      <c r="AY746" s="438">
        <f>StockValueR!AY650</f>
        <v>1.4610052874922378E-2</v>
      </c>
      <c r="AZ746" s="438">
        <f>StockValueR!AZ650</f>
        <v>1.4610052874922378E-2</v>
      </c>
    </row>
    <row r="747" spans="1:52" x14ac:dyDescent="0.25">
      <c r="A747" s="422"/>
      <c r="B747" s="281"/>
      <c r="C747" s="281"/>
      <c r="D747" s="281"/>
      <c r="E747" s="180" t="str">
        <f>StockValueR!E651</f>
        <v>25 MPH</v>
      </c>
      <c r="F747" s="180"/>
      <c r="G747" s="180"/>
      <c r="I747" s="438">
        <f>StockValueR!I651</f>
        <v>0</v>
      </c>
      <c r="J747" s="438">
        <f>StockValueR!J651</f>
        <v>0</v>
      </c>
      <c r="K747" s="438">
        <f>StockValueR!K651</f>
        <v>0.110384946838052</v>
      </c>
      <c r="L747" s="438">
        <f>StockValueR!L651</f>
        <v>0.10657793597084265</v>
      </c>
      <c r="M747" s="438">
        <f>StockValueR!M651</f>
        <v>0.10290222318510373</v>
      </c>
      <c r="N747" s="438">
        <f>StockValueR!N651</f>
        <v>9.9353280207394673E-2</v>
      </c>
      <c r="O747" s="438">
        <f>StockValueR!O651</f>
        <v>9.592673493761826E-2</v>
      </c>
      <c r="P747" s="438">
        <f>StockValueR!P651</f>
        <v>9.2618366062836743E-2</v>
      </c>
      <c r="Q747" s="438">
        <f>StockValueR!Q651</f>
        <v>8.9424097856849391E-2</v>
      </c>
      <c r="R747" s="438">
        <f>StockValueR!R651</f>
        <v>8.6339995159124827E-2</v>
      </c>
      <c r="S747" s="438">
        <f>StockValueR!S651</f>
        <v>8.3362258526902419E-2</v>
      </c>
      <c r="T747" s="438">
        <f>StockValueR!T651</f>
        <v>8.0487219554490355E-2</v>
      </c>
      <c r="U747" s="438">
        <f>StockValueR!U651</f>
        <v>7.7711336353994201E-2</v>
      </c>
      <c r="V747" s="438">
        <f>StockValueR!V651</f>
        <v>7.5031189191908224E-2</v>
      </c>
      <c r="W747" s="438">
        <f>StockValueR!W651</f>
        <v>7.2443476276194185E-2</v>
      </c>
      <c r="X747" s="438">
        <f>StockValueR!X651</f>
        <v>6.9945009688657425E-2</v>
      </c>
      <c r="Y747" s="438">
        <f>StockValueR!Y651</f>
        <v>6.7532711457609224E-2</v>
      </c>
      <c r="Z747" s="438">
        <f>StockValueR!Z651</f>
        <v>6.5121929960363298E-2</v>
      </c>
      <c r="AA747" s="438">
        <f>StockValueR!AA651</f>
        <v>6.2712720022000831E-2</v>
      </c>
      <c r="AB747" s="438">
        <f>StockValueR!AB651</f>
        <v>6.030514064697616E-2</v>
      </c>
      <c r="AC747" s="438">
        <f>StockValueR!AC651</f>
        <v>5.7899255520928054E-2</v>
      </c>
      <c r="AD747" s="438">
        <f>StockValueR!AD651</f>
        <v>5.5495133596876758E-2</v>
      </c>
      <c r="AE747" s="438">
        <f>StockValueR!AE651</f>
        <v>5.3092849784462715E-2</v>
      </c>
      <c r="AF747" s="438">
        <f>StockValueR!AF651</f>
        <v>5.069248576609714E-2</v>
      </c>
      <c r="AG747" s="438">
        <f>StockValueR!AG651</f>
        <v>4.829413097090255E-2</v>
      </c>
      <c r="AH747" s="438">
        <f>StockValueR!AH651</f>
        <v>4.5897883746869685E-2</v>
      </c>
      <c r="AI747" s="438">
        <f>StockValueR!AI651</f>
        <v>4.3503852784861512E-2</v>
      </c>
      <c r="AJ747" s="438">
        <f>StockValueR!AJ651</f>
        <v>4.1112158866657381E-2</v>
      </c>
      <c r="AK747" s="438">
        <f>StockValueR!AK651</f>
        <v>3.8722937035803762E-2</v>
      </c>
      <c r="AL747" s="438">
        <f>StockValueR!AL651</f>
        <v>3.633633932885684E-2</v>
      </c>
      <c r="AM747" s="438">
        <f>StockValueR!AM651</f>
        <v>1.5701815904439899E-2</v>
      </c>
      <c r="AN747" s="438">
        <f>StockValueR!AN651</f>
        <v>1.5701815904439899E-2</v>
      </c>
      <c r="AO747" s="438">
        <f>StockValueR!AO651</f>
        <v>1.5701815904439899E-2</v>
      </c>
      <c r="AP747" s="438">
        <f>StockValueR!AP651</f>
        <v>1.5701815904439899E-2</v>
      </c>
      <c r="AQ747" s="438">
        <f>StockValueR!AQ651</f>
        <v>1.5701815904439899E-2</v>
      </c>
      <c r="AR747" s="438">
        <f>StockValueR!AR651</f>
        <v>1.5701815904439899E-2</v>
      </c>
      <c r="AS747" s="438">
        <f>StockValueR!AS651</f>
        <v>1.5701815904439899E-2</v>
      </c>
      <c r="AT747" s="438">
        <f>StockValueR!AT651</f>
        <v>1.5701815904439899E-2</v>
      </c>
      <c r="AU747" s="438">
        <f>StockValueR!AU651</f>
        <v>1.5701815904439899E-2</v>
      </c>
      <c r="AV747" s="438">
        <f>StockValueR!AV651</f>
        <v>1.5701815904439899E-2</v>
      </c>
      <c r="AW747" s="438">
        <f>StockValueR!AW651</f>
        <v>1.5701815904439899E-2</v>
      </c>
      <c r="AX747" s="438">
        <f>StockValueR!AX651</f>
        <v>1.5701815904439899E-2</v>
      </c>
      <c r="AY747" s="438">
        <f>StockValueR!AY651</f>
        <v>1.5701815904439899E-2</v>
      </c>
      <c r="AZ747" s="438">
        <f>StockValueR!AZ651</f>
        <v>1.5701815904439899E-2</v>
      </c>
    </row>
    <row r="748" spans="1:52" x14ac:dyDescent="0.25">
      <c r="A748" s="422"/>
      <c r="B748" s="281"/>
      <c r="C748" s="281"/>
      <c r="D748" s="281"/>
      <c r="E748" s="180" t="str">
        <f>StockValueR!E652</f>
        <v>26 MPH</v>
      </c>
      <c r="F748" s="180"/>
      <c r="G748" s="180"/>
      <c r="I748" s="438">
        <f>StockValueR!I652</f>
        <v>0</v>
      </c>
      <c r="J748" s="438">
        <f>StockValueR!J652</f>
        <v>0</v>
      </c>
      <c r="K748" s="438">
        <f>StockValueR!K652</f>
        <v>0.10718593332998248</v>
      </c>
      <c r="L748" s="438">
        <f>StockValueR!L652</f>
        <v>0.1034892516293708</v>
      </c>
      <c r="M748" s="438">
        <f>StockValueR!M652</f>
        <v>9.9920062923138958E-2</v>
      </c>
      <c r="N748" s="438">
        <f>StockValueR!N652</f>
        <v>9.6473970169579731E-2</v>
      </c>
      <c r="O748" s="438">
        <f>StockValueR!O652</f>
        <v>9.3146727974343979E-2</v>
      </c>
      <c r="P748" s="438">
        <f>StockValueR!P652</f>
        <v>8.9934237360351318E-2</v>
      </c>
      <c r="Q748" s="438">
        <f>StockValueR!Q652</f>
        <v>8.6832540718078569E-2</v>
      </c>
      <c r="R748" s="438">
        <f>StockValueR!R652</f>
        <v>8.3837816930005235E-2</v>
      </c>
      <c r="S748" s="438">
        <f>StockValueR!S652</f>
        <v>8.0946376663209613E-2</v>
      </c>
      <c r="T748" s="438">
        <f>StockValueR!T652</f>
        <v>7.8154657824315993E-2</v>
      </c>
      <c r="U748" s="438">
        <f>StockValueR!U652</f>
        <v>7.545922117119408E-2</v>
      </c>
      <c r="V748" s="438">
        <f>StockValueR!V652</f>
        <v>7.2856746076004189E-2</v>
      </c>
      <c r="W748" s="438">
        <f>StockValueR!W652</f>
        <v>7.0344026434368739E-2</v>
      </c>
      <c r="X748" s="438">
        <f>StockValueR!X652</f>
        <v>6.7917966715630093E-2</v>
      </c>
      <c r="Y748" s="438">
        <f>StockValueR!Y652</f>
        <v>6.5575578149329364E-2</v>
      </c>
      <c r="Z748" s="438">
        <f>StockValueR!Z652</f>
        <v>6.323466236109182E-2</v>
      </c>
      <c r="AA748" s="438">
        <f>StockValueR!AA652</f>
        <v>6.0895272587139129E-2</v>
      </c>
      <c r="AB748" s="438">
        <f>StockValueR!AB652</f>
        <v>5.8557466121945664E-2</v>
      </c>
      <c r="AC748" s="438">
        <f>StockValueR!AC652</f>
        <v>5.6221304805507064E-2</v>
      </c>
      <c r="AD748" s="438">
        <f>StockValueR!AD652</f>
        <v>5.3886855592548966E-2</v>
      </c>
      <c r="AE748" s="438">
        <f>StockValueR!AE652</f>
        <v>5.1554191221791258E-2</v>
      </c>
      <c r="AF748" s="438">
        <f>StockValueR!AF652</f>
        <v>4.9223391008446138E-2</v>
      </c>
      <c r="AG748" s="438">
        <f>StockValueR!AG652</f>
        <v>4.6894541789933367E-2</v>
      </c>
      <c r="AH748" s="438">
        <f>StockValueR!AH652</f>
        <v>4.4567739064067462E-2</v>
      </c>
      <c r="AI748" s="438">
        <f>StockValueR!AI652</f>
        <v>4.2243088371793323E-2</v>
      </c>
      <c r="AJ748" s="438">
        <f>StockValueR!AJ652</f>
        <v>3.9920706994571141E-2</v>
      </c>
      <c r="AK748" s="438">
        <f>StockValueR!AK652</f>
        <v>3.7600726062314759E-2</v>
      </c>
      <c r="AL748" s="438">
        <f>StockValueR!AL652</f>
        <v>3.5283293205481438E-2</v>
      </c>
      <c r="AM748" s="438">
        <f>StockValueR!AM652</f>
        <v>1.5246769065007906E-2</v>
      </c>
      <c r="AN748" s="438">
        <f>StockValueR!AN652</f>
        <v>1.5246769065007906E-2</v>
      </c>
      <c r="AO748" s="438">
        <f>StockValueR!AO652</f>
        <v>1.5246769065007906E-2</v>
      </c>
      <c r="AP748" s="438">
        <f>StockValueR!AP652</f>
        <v>1.5246769065007906E-2</v>
      </c>
      <c r="AQ748" s="438">
        <f>StockValueR!AQ652</f>
        <v>1.5246769065007906E-2</v>
      </c>
      <c r="AR748" s="438">
        <f>StockValueR!AR652</f>
        <v>1.5246769065007906E-2</v>
      </c>
      <c r="AS748" s="438">
        <f>StockValueR!AS652</f>
        <v>1.5246769065007906E-2</v>
      </c>
      <c r="AT748" s="438">
        <f>StockValueR!AT652</f>
        <v>1.5246769065007906E-2</v>
      </c>
      <c r="AU748" s="438">
        <f>StockValueR!AU652</f>
        <v>1.5246769065007906E-2</v>
      </c>
      <c r="AV748" s="438">
        <f>StockValueR!AV652</f>
        <v>1.5246769065007906E-2</v>
      </c>
      <c r="AW748" s="438">
        <f>StockValueR!AW652</f>
        <v>1.5246769065007906E-2</v>
      </c>
      <c r="AX748" s="438">
        <f>StockValueR!AX652</f>
        <v>1.5246769065007906E-2</v>
      </c>
      <c r="AY748" s="438">
        <f>StockValueR!AY652</f>
        <v>1.5246769065007906E-2</v>
      </c>
      <c r="AZ748" s="438">
        <f>StockValueR!AZ652</f>
        <v>1.5246769065007906E-2</v>
      </c>
    </row>
    <row r="749" spans="1:52" x14ac:dyDescent="0.25">
      <c r="A749" s="422"/>
      <c r="B749" s="281"/>
      <c r="C749" s="281"/>
      <c r="D749" s="281"/>
      <c r="E749" s="180" t="str">
        <f>StockValueR!E653</f>
        <v>27 MPH</v>
      </c>
      <c r="F749" s="180"/>
      <c r="G749" s="180"/>
      <c r="I749" s="438">
        <f>StockValueR!I653</f>
        <v>0</v>
      </c>
      <c r="J749" s="438">
        <f>StockValueR!J653</f>
        <v>0</v>
      </c>
      <c r="K749" s="438">
        <f>StockValueR!K653</f>
        <v>0.10407962890696443</v>
      </c>
      <c r="L749" s="438">
        <f>StockValueR!L653</f>
        <v>0.10049007897598289</v>
      </c>
      <c r="M749" s="438">
        <f>StockValueR!M653</f>
        <v>9.702432722570517E-2</v>
      </c>
      <c r="N749" s="438">
        <f>StockValueR!N653</f>
        <v>9.3678104042993052E-2</v>
      </c>
      <c r="O749" s="438">
        <f>StockValueR!O653</f>
        <v>9.0447287067246626E-2</v>
      </c>
      <c r="P749" s="438">
        <f>StockValueR!P653</f>
        <v>8.7327896111885739E-2</v>
      </c>
      <c r="Q749" s="438">
        <f>StockValueR!Q653</f>
        <v>8.4316088260981636E-2</v>
      </c>
      <c r="R749" s="438">
        <f>StockValueR!R653</f>
        <v>8.1408153134998607E-2</v>
      </c>
      <c r="S749" s="438">
        <f>StockValueR!S653</f>
        <v>7.860050831981312E-2</v>
      </c>
      <c r="T749" s="438">
        <f>StockValueR!T653</f>
        <v>7.5889694953379036E-2</v>
      </c>
      <c r="U749" s="438">
        <f>StockValueR!U653</f>
        <v>7.3272373464602247E-2</v>
      </c>
      <c r="V749" s="438">
        <f>StockValueR!V653</f>
        <v>7.0745319459175088E-2</v>
      </c>
      <c r="W749" s="438">
        <f>StockValueR!W653</f>
        <v>6.8305419747302129E-2</v>
      </c>
      <c r="X749" s="438">
        <f>StockValueR!X653</f>
        <v>6.5949668508423639E-2</v>
      </c>
      <c r="Y749" s="438">
        <f>StockValueR!Y653</f>
        <v>6.367516358821225E-2</v>
      </c>
      <c r="Z749" s="438">
        <f>StockValueR!Z653</f>
        <v>6.1402088764185264E-2</v>
      </c>
      <c r="AA749" s="438">
        <f>StockValueR!AA653</f>
        <v>5.9130495729750814E-2</v>
      </c>
      <c r="AB749" s="438">
        <f>StockValueR!AB653</f>
        <v>5.6860440118959431E-2</v>
      </c>
      <c r="AC749" s="438">
        <f>StockValueR!AC653</f>
        <v>5.4591981979651316E-2</v>
      </c>
      <c r="AD749" s="438">
        <f>StockValueR!AD653</f>
        <v>5.232518632616915E-2</v>
      </c>
      <c r="AE749" s="438">
        <f>StockValueR!AE653</f>
        <v>5.0060123789226647E-2</v>
      </c>
      <c r="AF749" s="438">
        <f>StockValueR!AF653</f>
        <v>4.7796871385439671E-2</v>
      </c>
      <c r="AG749" s="438">
        <f>StockValueR!AG653</f>
        <v>4.5535513435634119E-2</v>
      </c>
      <c r="AH749" s="438">
        <f>StockValueR!AH653</f>
        <v>4.3276142670047896E-2</v>
      </c>
      <c r="AI749" s="438">
        <f>StockValueR!AI653</f>
        <v>4.1018861570994096E-2</v>
      </c>
      <c r="AJ749" s="438">
        <f>StockValueR!AJ653</f>
        <v>3.8763784021054834E-2</v>
      </c>
      <c r="AK749" s="438">
        <f>StockValueR!AK653</f>
        <v>3.6511037349930456E-2</v>
      </c>
      <c r="AL749" s="438">
        <f>StockValueR!AL653</f>
        <v>3.4260764909670331E-2</v>
      </c>
      <c r="AM749" s="438">
        <f>StockValueR!AM653</f>
        <v>1.4804909721043778E-2</v>
      </c>
      <c r="AN749" s="438">
        <f>StockValueR!AN653</f>
        <v>1.4804909721043778E-2</v>
      </c>
      <c r="AO749" s="438">
        <f>StockValueR!AO653</f>
        <v>1.4804909721043778E-2</v>
      </c>
      <c r="AP749" s="438">
        <f>StockValueR!AP653</f>
        <v>1.4804909721043778E-2</v>
      </c>
      <c r="AQ749" s="438">
        <f>StockValueR!AQ653</f>
        <v>1.4804909721043778E-2</v>
      </c>
      <c r="AR749" s="438">
        <f>StockValueR!AR653</f>
        <v>1.4804909721043778E-2</v>
      </c>
      <c r="AS749" s="438">
        <f>StockValueR!AS653</f>
        <v>1.4804909721043778E-2</v>
      </c>
      <c r="AT749" s="438">
        <f>StockValueR!AT653</f>
        <v>1.4804909721043778E-2</v>
      </c>
      <c r="AU749" s="438">
        <f>StockValueR!AU653</f>
        <v>1.4804909721043778E-2</v>
      </c>
      <c r="AV749" s="438">
        <f>StockValueR!AV653</f>
        <v>1.4804909721043778E-2</v>
      </c>
      <c r="AW749" s="438">
        <f>StockValueR!AW653</f>
        <v>1.4804909721043778E-2</v>
      </c>
      <c r="AX749" s="438">
        <f>StockValueR!AX653</f>
        <v>1.4804909721043778E-2</v>
      </c>
      <c r="AY749" s="438">
        <f>StockValueR!AY653</f>
        <v>1.4804909721043778E-2</v>
      </c>
      <c r="AZ749" s="438">
        <f>StockValueR!AZ653</f>
        <v>1.4804909721043778E-2</v>
      </c>
    </row>
    <row r="750" spans="1:52" x14ac:dyDescent="0.25">
      <c r="A750" s="422"/>
      <c r="B750" s="281"/>
      <c r="C750" s="281"/>
      <c r="D750" s="281"/>
      <c r="E750" s="180" t="str">
        <f>StockValueR!E654</f>
        <v>28 MPH</v>
      </c>
      <c r="F750" s="180"/>
      <c r="G750" s="180"/>
      <c r="I750" s="438">
        <f>StockValueR!I654</f>
        <v>0</v>
      </c>
      <c r="J750" s="438">
        <f>StockValueR!J654</f>
        <v>0</v>
      </c>
      <c r="K750" s="438">
        <f>StockValueR!K654</f>
        <v>0.10106334681121161</v>
      </c>
      <c r="L750" s="438">
        <f>StockValueR!L654</f>
        <v>9.7577823915129563E-2</v>
      </c>
      <c r="M750" s="438">
        <f>StockValueR!M654</f>
        <v>9.4212511463708598E-2</v>
      </c>
      <c r="N750" s="438">
        <f>StockValueR!N654</f>
        <v>9.0963263579432921E-2</v>
      </c>
      <c r="O750" s="438">
        <f>StockValueR!O654</f>
        <v>8.7826077369869471E-2</v>
      </c>
      <c r="P750" s="438">
        <f>StockValueR!P654</f>
        <v>8.479708799632743E-2</v>
      </c>
      <c r="Q750" s="438">
        <f>StockValueR!Q654</f>
        <v>8.1872563912592122E-2</v>
      </c>
      <c r="R750" s="438">
        <f>StockValueR!R654</f>
        <v>7.9048902267867885E-2</v>
      </c>
      <c r="S750" s="438">
        <f>StockValueR!S654</f>
        <v>7.6322624468266667E-2</v>
      </c>
      <c r="T750" s="438">
        <f>StockValueR!T654</f>
        <v>7.3690371891373938E-2</v>
      </c>
      <c r="U750" s="438">
        <f>StockValueR!U654</f>
        <v>7.1148901748613019E-2</v>
      </c>
      <c r="V750" s="438">
        <f>StockValueR!V654</f>
        <v>6.8695083090310166E-2</v>
      </c>
      <c r="W750" s="438">
        <f>StockValueR!W654</f>
        <v>6.6325892948538898E-2</v>
      </c>
      <c r="X750" s="438">
        <f>StockValueR!X654</f>
        <v>6.4038412612991827E-2</v>
      </c>
      <c r="Y750" s="438">
        <f>StockValueR!Y654</f>
        <v>6.1829824035292261E-2</v>
      </c>
      <c r="Z750" s="438">
        <f>StockValueR!Z654</f>
        <v>5.9622624108841511E-2</v>
      </c>
      <c r="AA750" s="438">
        <f>StockValueR!AA654</f>
        <v>5.7416863028945699E-2</v>
      </c>
      <c r="AB750" s="438">
        <f>StockValueR!AB654</f>
        <v>5.5212594817351461E-2</v>
      </c>
      <c r="AC750" s="438">
        <f>StockValueR!AC654</f>
        <v>5.3009877781681182E-2</v>
      </c>
      <c r="AD750" s="438">
        <f>StockValueR!AD654</f>
        <v>5.0808775052127865E-2</v>
      </c>
      <c r="AE750" s="438">
        <f>StockValueR!AE654</f>
        <v>4.8609355212490206E-2</v>
      </c>
      <c r="AF750" s="438">
        <f>StockValueR!AF654</f>
        <v>4.6411693047402239E-2</v>
      </c>
      <c r="AG750" s="438">
        <f>StockValueR!AG654</f>
        <v>4.421587043402822E-2</v>
      </c>
      <c r="AH750" s="438">
        <f>StockValueR!AH654</f>
        <v>4.2021977415235237E-2</v>
      </c>
      <c r="AI750" s="438">
        <f>StockValueR!AI654</f>
        <v>3.9830113503345352E-2</v>
      </c>
      <c r="AJ750" s="438">
        <f>StockValueR!AJ654</f>
        <v>3.7640389280563853E-2</v>
      </c>
      <c r="AK750" s="438">
        <f>StockValueR!AK654</f>
        <v>3.545292838650977E-2</v>
      </c>
      <c r="AL750" s="438">
        <f>StockValueR!AL654</f>
        <v>3.3267870018815086E-2</v>
      </c>
      <c r="AM750" s="438">
        <f>StockValueR!AM654</f>
        <v>1.437585569202972E-2</v>
      </c>
      <c r="AN750" s="438">
        <f>StockValueR!AN654</f>
        <v>1.437585569202972E-2</v>
      </c>
      <c r="AO750" s="438">
        <f>StockValueR!AO654</f>
        <v>1.437585569202972E-2</v>
      </c>
      <c r="AP750" s="438">
        <f>StockValueR!AP654</f>
        <v>1.437585569202972E-2</v>
      </c>
      <c r="AQ750" s="438">
        <f>StockValueR!AQ654</f>
        <v>1.437585569202972E-2</v>
      </c>
      <c r="AR750" s="438">
        <f>StockValueR!AR654</f>
        <v>1.437585569202972E-2</v>
      </c>
      <c r="AS750" s="438">
        <f>StockValueR!AS654</f>
        <v>1.437585569202972E-2</v>
      </c>
      <c r="AT750" s="438">
        <f>StockValueR!AT654</f>
        <v>1.437585569202972E-2</v>
      </c>
      <c r="AU750" s="438">
        <f>StockValueR!AU654</f>
        <v>1.437585569202972E-2</v>
      </c>
      <c r="AV750" s="438">
        <f>StockValueR!AV654</f>
        <v>1.437585569202972E-2</v>
      </c>
      <c r="AW750" s="438">
        <f>StockValueR!AW654</f>
        <v>1.437585569202972E-2</v>
      </c>
      <c r="AX750" s="438">
        <f>StockValueR!AX654</f>
        <v>1.437585569202972E-2</v>
      </c>
      <c r="AY750" s="438">
        <f>StockValueR!AY654</f>
        <v>1.437585569202972E-2</v>
      </c>
      <c r="AZ750" s="438">
        <f>StockValueR!AZ654</f>
        <v>1.437585569202972E-2</v>
      </c>
    </row>
    <row r="751" spans="1:52" x14ac:dyDescent="0.25">
      <c r="A751" s="422"/>
      <c r="B751" s="281"/>
      <c r="C751" s="281"/>
      <c r="D751" s="281"/>
      <c r="E751" s="180" t="str">
        <f>StockValueR!E655</f>
        <v>29 MPH</v>
      </c>
      <c r="F751" s="180"/>
      <c r="G751" s="180"/>
      <c r="I751" s="438">
        <f>StockValueR!I655</f>
        <v>0</v>
      </c>
      <c r="J751" s="438">
        <f>StockValueR!J655</f>
        <v>0</v>
      </c>
      <c r="K751" s="438">
        <f>StockValueR!K655</f>
        <v>9.8134478148584045E-2</v>
      </c>
      <c r="L751" s="438">
        <f>StockValueR!L655</f>
        <v>9.4749967529507581E-2</v>
      </c>
      <c r="M751" s="438">
        <f>StockValueR!M655</f>
        <v>9.1482183593516939E-2</v>
      </c>
      <c r="N751" s="438">
        <f>StockValueR!N655</f>
        <v>8.8327100612795667E-2</v>
      </c>
      <c r="O751" s="438">
        <f>StockValueR!O655</f>
        <v>8.5280831700827578E-2</v>
      </c>
      <c r="P751" s="438">
        <f>StockValueR!P655</f>
        <v>8.2339624023969021E-2</v>
      </c>
      <c r="Q751" s="438">
        <f>StockValueR!Q655</f>
        <v>7.9499854178166796E-2</v>
      </c>
      <c r="R751" s="438">
        <f>StockValueR!R655</f>
        <v>7.6758023725126176E-2</v>
      </c>
      <c r="S751" s="438">
        <f>StockValueR!S655</f>
        <v>7.4110754882429838E-2</v>
      </c>
      <c r="T751" s="438">
        <f>StockValueR!T655</f>
        <v>7.1554786362297895E-2</v>
      </c>
      <c r="U751" s="438">
        <f>StockValueR!U655</f>
        <v>6.9086969353863131E-2</v>
      </c>
      <c r="V751" s="438">
        <f>StockValueR!V655</f>
        <v>6.6704263644011302E-2</v>
      </c>
      <c r="W751" s="438">
        <f>StockValueR!W655</f>
        <v>6.4403733872007943E-2</v>
      </c>
      <c r="X751" s="438">
        <f>StockValueR!X655</f>
        <v>6.2182545913297305E-2</v>
      </c>
      <c r="Y751" s="438">
        <f>StockValueR!Y655</f>
        <v>6.003796338801895E-2</v>
      </c>
      <c r="Z751" s="438">
        <f>StockValueR!Z655</f>
        <v>5.7894729270149742E-2</v>
      </c>
      <c r="AA751" s="438">
        <f>StockValueR!AA655</f>
        <v>5.575289230030956E-2</v>
      </c>
      <c r="AB751" s="438">
        <f>StockValueR!AB655</f>
        <v>5.3612504934666572E-2</v>
      </c>
      <c r="AC751" s="438">
        <f>StockValueR!AC655</f>
        <v>5.147362379105775E-2</v>
      </c>
      <c r="AD751" s="438">
        <f>StockValueR!AD655</f>
        <v>4.9336310170130092E-2</v>
      </c>
      <c r="AE751" s="438">
        <f>StockValueR!AE655</f>
        <v>4.7200630668087919E-2</v>
      </c>
      <c r="AF751" s="438">
        <f>StockValueR!AF655</f>
        <v>4.5066657902267444E-2</v>
      </c>
      <c r="AG751" s="438">
        <f>StockValueR!AG655</f>
        <v>4.2934471376989872E-2</v>
      </c>
      <c r="AH751" s="438">
        <f>StockValueR!AH655</f>
        <v>4.0804158525632898E-2</v>
      </c>
      <c r="AI751" s="438">
        <f>StockValueR!AI655</f>
        <v>3.8675815976599422E-2</v>
      </c>
      <c r="AJ751" s="438">
        <f>StockValueR!AJ655</f>
        <v>3.6549551107364582E-2</v>
      </c>
      <c r="AK751" s="438">
        <f>StockValueR!AK655</f>
        <v>3.4425483974406562E-2</v>
      </c>
      <c r="AL751" s="438">
        <f>StockValueR!AL655</f>
        <v>3.2303749741337144E-2</v>
      </c>
      <c r="AM751" s="438">
        <f>StockValueR!AM655</f>
        <v>1.3959235873239283E-2</v>
      </c>
      <c r="AN751" s="438">
        <f>StockValueR!AN655</f>
        <v>1.3959235873239283E-2</v>
      </c>
      <c r="AO751" s="438">
        <f>StockValueR!AO655</f>
        <v>1.3959235873239283E-2</v>
      </c>
      <c r="AP751" s="438">
        <f>StockValueR!AP655</f>
        <v>1.3959235873239283E-2</v>
      </c>
      <c r="AQ751" s="438">
        <f>StockValueR!AQ655</f>
        <v>1.3959235873239283E-2</v>
      </c>
      <c r="AR751" s="438">
        <f>StockValueR!AR655</f>
        <v>1.3959235873239283E-2</v>
      </c>
      <c r="AS751" s="438">
        <f>StockValueR!AS655</f>
        <v>1.3959235873239283E-2</v>
      </c>
      <c r="AT751" s="438">
        <f>StockValueR!AT655</f>
        <v>1.3959235873239283E-2</v>
      </c>
      <c r="AU751" s="438">
        <f>StockValueR!AU655</f>
        <v>1.3959235873239283E-2</v>
      </c>
      <c r="AV751" s="438">
        <f>StockValueR!AV655</f>
        <v>1.3959235873239283E-2</v>
      </c>
      <c r="AW751" s="438">
        <f>StockValueR!AW655</f>
        <v>1.3959235873239283E-2</v>
      </c>
      <c r="AX751" s="438">
        <f>StockValueR!AX655</f>
        <v>1.3959235873239283E-2</v>
      </c>
      <c r="AY751" s="438">
        <f>StockValueR!AY655</f>
        <v>1.3959235873239283E-2</v>
      </c>
      <c r="AZ751" s="438">
        <f>StockValueR!AZ655</f>
        <v>1.3959235873239283E-2</v>
      </c>
    </row>
    <row r="752" spans="1:52" x14ac:dyDescent="0.25">
      <c r="A752" s="422"/>
      <c r="B752" s="281"/>
      <c r="C752" s="281"/>
      <c r="D752" s="281"/>
      <c r="E752" s="180" t="str">
        <f>StockValueR!E656</f>
        <v>30 MPH</v>
      </c>
      <c r="F752" s="180"/>
      <c r="G752" s="180"/>
      <c r="I752" s="438">
        <f>StockValueR!I656</f>
        <v>0</v>
      </c>
      <c r="J752" s="438">
        <f>StockValueR!J656</f>
        <v>0</v>
      </c>
      <c r="K752" s="438">
        <f>StockValueR!K656</f>
        <v>0.121679334169459</v>
      </c>
      <c r="L752" s="438">
        <f>StockValueR!L656</f>
        <v>0.11748279686281383</v>
      </c>
      <c r="M752" s="438">
        <f>StockValueR!M656</f>
        <v>0.11343099181893351</v>
      </c>
      <c r="N752" s="438">
        <f>StockValueR!N656</f>
        <v>0.10951892743966117</v>
      </c>
      <c r="O752" s="438">
        <f>StockValueR!O656</f>
        <v>0.10574178427955618</v>
      </c>
      <c r="P752" s="438">
        <f>StockValueR!P656</f>
        <v>0.10209490910860572</v>
      </c>
      <c r="Q752" s="438">
        <f>StockValueR!Q656</f>
        <v>9.8573809179704652E-2</v>
      </c>
      <c r="R752" s="438">
        <f>StockValueR!R656</f>
        <v>9.5174146693841208E-2</v>
      </c>
      <c r="S752" s="438">
        <f>StockValueR!S656</f>
        <v>9.1891733456170216E-2</v>
      </c>
      <c r="T752" s="438">
        <f>StockValueR!T656</f>
        <v>8.8722525716390332E-2</v>
      </c>
      <c r="U752" s="438">
        <f>StockValueR!U656</f>
        <v>8.5662619187068856E-2</v>
      </c>
      <c r="V752" s="438">
        <f>StockValueR!V656</f>
        <v>8.2708244233777053E-2</v>
      </c>
      <c r="W752" s="438">
        <f>StockValueR!W656</f>
        <v>7.9855761231110503E-2</v>
      </c>
      <c r="X752" s="438">
        <f>StockValueR!X656</f>
        <v>7.710165607887326E-2</v>
      </c>
      <c r="Y752" s="438">
        <f>StockValueR!Y656</f>
        <v>7.4442535872902171E-2</v>
      </c>
      <c r="Z752" s="438">
        <f>StockValueR!Z656</f>
        <v>7.1785087590182026E-2</v>
      </c>
      <c r="AA752" s="438">
        <f>StockValueR!AA656</f>
        <v>6.9129371665396774E-2</v>
      </c>
      <c r="AB752" s="438">
        <f>StockValueR!AB656</f>
        <v>6.6475453140229374E-2</v>
      </c>
      <c r="AC752" s="438">
        <f>StockValueR!AC656</f>
        <v>6.3823402216517527E-2</v>
      </c>
      <c r="AD752" s="438">
        <f>StockValueR!AD656</f>
        <v>6.1173294902429315E-2</v>
      </c>
      <c r="AE752" s="438">
        <f>StockValueR!AE656</f>
        <v>5.8525213772223569E-2</v>
      </c>
      <c r="AF752" s="438">
        <f>StockValueR!AF656</f>
        <v>5.5879248865907505E-2</v>
      </c>
      <c r="AG752" s="438">
        <f>StockValueR!AG656</f>
        <v>5.3235498762829077E-2</v>
      </c>
      <c r="AH752" s="438">
        <f>StockValueR!AH656</f>
        <v>5.0594071873766862E-2</v>
      </c>
      <c r="AI752" s="438">
        <f>StockValueR!AI656</f>
        <v>4.7955088010635576E-2</v>
      </c>
      <c r="AJ752" s="438">
        <f>StockValueR!AJ656</f>
        <v>4.5318680313386928E-2</v>
      </c>
      <c r="AK752" s="438">
        <f>StockValueR!AK656</f>
        <v>4.2684997642977861E-2</v>
      </c>
      <c r="AL752" s="438">
        <f>StockValueR!AL656</f>
        <v>4.0054207592068923E-2</v>
      </c>
      <c r="AM752" s="438">
        <f>StockValueR!AM656</f>
        <v>1.5188942927453699E-2</v>
      </c>
      <c r="AN752" s="438">
        <f>StockValueR!AN656</f>
        <v>1.5188942927453699E-2</v>
      </c>
      <c r="AO752" s="438">
        <f>StockValueR!AO656</f>
        <v>1.5188942927453699E-2</v>
      </c>
      <c r="AP752" s="438">
        <f>StockValueR!AP656</f>
        <v>1.5188942927453699E-2</v>
      </c>
      <c r="AQ752" s="438">
        <f>StockValueR!AQ656</f>
        <v>1.5188942927453699E-2</v>
      </c>
      <c r="AR752" s="438">
        <f>StockValueR!AR656</f>
        <v>1.5188942927453699E-2</v>
      </c>
      <c r="AS752" s="438">
        <f>StockValueR!AS656</f>
        <v>1.5188942927453699E-2</v>
      </c>
      <c r="AT752" s="438">
        <f>StockValueR!AT656</f>
        <v>1.5188942927453699E-2</v>
      </c>
      <c r="AU752" s="438">
        <f>StockValueR!AU656</f>
        <v>1.5188942927453699E-2</v>
      </c>
      <c r="AV752" s="438">
        <f>StockValueR!AV656</f>
        <v>1.5188942927453699E-2</v>
      </c>
      <c r="AW752" s="438">
        <f>StockValueR!AW656</f>
        <v>1.5188942927453699E-2</v>
      </c>
      <c r="AX752" s="438">
        <f>StockValueR!AX656</f>
        <v>1.5188942927453699E-2</v>
      </c>
      <c r="AY752" s="438">
        <f>StockValueR!AY656</f>
        <v>1.5188942927453699E-2</v>
      </c>
      <c r="AZ752" s="438">
        <f>StockValueR!AZ656</f>
        <v>1.5188942927453699E-2</v>
      </c>
    </row>
    <row r="753" spans="1:52" x14ac:dyDescent="0.25">
      <c r="A753" s="422"/>
      <c r="B753" s="281"/>
      <c r="C753" s="281"/>
      <c r="D753" s="281"/>
      <c r="E753" s="180" t="str">
        <f>StockValueR!E657</f>
        <v>31 MPH</v>
      </c>
      <c r="F753" s="180"/>
      <c r="G753" s="180"/>
      <c r="I753" s="438">
        <f>StockValueR!I657</f>
        <v>0</v>
      </c>
      <c r="J753" s="438">
        <f>StockValueR!J657</f>
        <v>0</v>
      </c>
      <c r="K753" s="438">
        <f>StockValueR!K657</f>
        <v>0.1181530034077829</v>
      </c>
      <c r="L753" s="438">
        <f>StockValueR!L657</f>
        <v>0.11407808394773389</v>
      </c>
      <c r="M753" s="438">
        <f>StockValueR!M657</f>
        <v>0.11014370233375705</v>
      </c>
      <c r="N753" s="438">
        <f>StockValueR!N657</f>
        <v>0.10634501162682147</v>
      </c>
      <c r="O753" s="438">
        <f>StockValueR!O657</f>
        <v>0.10267733205153676</v>
      </c>
      <c r="P753" s="438">
        <f>StockValueR!P657</f>
        <v>9.9136145230930214E-2</v>
      </c>
      <c r="Q753" s="438">
        <f>StockValueR!Q657</f>
        <v>9.5717088620058205E-2</v>
      </c>
      <c r="R753" s="438">
        <f>StockValueR!R657</f>
        <v>9.2415950131593705E-2</v>
      </c>
      <c r="S753" s="438">
        <f>StockValueR!S657</f>
        <v>8.9228662946769219E-2</v>
      </c>
      <c r="T753" s="438">
        <f>StockValueR!T657</f>
        <v>8.6151300505282677E-2</v>
      </c>
      <c r="U753" s="438">
        <f>StockValueR!U657</f>
        <v>8.3180071667993696E-2</v>
      </c>
      <c r="V753" s="438">
        <f>StockValueR!V657</f>
        <v>8.0311316046451448E-2</v>
      </c>
      <c r="W753" s="438">
        <f>StockValueR!W657</f>
        <v>7.7541499493499783E-2</v>
      </c>
      <c r="X753" s="438">
        <f>StockValueR!X657</f>
        <v>7.4867209749404889E-2</v>
      </c>
      <c r="Y753" s="438">
        <f>StockValueR!Y657</f>
        <v>7.228515223814129E-2</v>
      </c>
      <c r="Z753" s="438">
        <f>StockValueR!Z657</f>
        <v>6.970471819691812E-2</v>
      </c>
      <c r="AA753" s="438">
        <f>StockValueR!AA657</f>
        <v>6.7125966308990606E-2</v>
      </c>
      <c r="AB753" s="438">
        <f>StockValueR!AB657</f>
        <v>6.4548959731099698E-2</v>
      </c>
      <c r="AC753" s="438">
        <f>StockValueR!AC657</f>
        <v>6.1973766630597116E-2</v>
      </c>
      <c r="AD753" s="438">
        <f>StockValueR!AD657</f>
        <v>5.9400460812894455E-2</v>
      </c>
      <c r="AE753" s="438">
        <f>StockValueR!AE657</f>
        <v>5.6829122459205336E-2</v>
      </c>
      <c r="AF753" s="438">
        <f>StockValueR!AF657</f>
        <v>5.4259839000130455E-2</v>
      </c>
      <c r="AG753" s="438">
        <f>StockValueR!AG657</f>
        <v>5.1692706158136696E-2</v>
      </c>
      <c r="AH753" s="438">
        <f>StockValueR!AH657</f>
        <v>4.9127829202201545E-2</v>
      </c>
      <c r="AI753" s="438">
        <f>StockValueR!AI657</f>
        <v>4.6565324472027769E-2</v>
      </c>
      <c r="AJ753" s="438">
        <f>StockValueR!AJ657</f>
        <v>4.4005321249101607E-2</v>
      </c>
      <c r="AK753" s="438">
        <f>StockValueR!AK657</f>
        <v>4.1447964080311595E-2</v>
      </c>
      <c r="AL753" s="438">
        <f>StockValueR!AL657</f>
        <v>3.8893415701395304E-2</v>
      </c>
      <c r="AM753" s="438">
        <f>StockValueR!AM657</f>
        <v>1.4748759415208064E-2</v>
      </c>
      <c r="AN753" s="438">
        <f>StockValueR!AN657</f>
        <v>1.4748759415208064E-2</v>
      </c>
      <c r="AO753" s="438">
        <f>StockValueR!AO657</f>
        <v>1.4748759415208064E-2</v>
      </c>
      <c r="AP753" s="438">
        <f>StockValueR!AP657</f>
        <v>1.4748759415208064E-2</v>
      </c>
      <c r="AQ753" s="438">
        <f>StockValueR!AQ657</f>
        <v>1.4748759415208064E-2</v>
      </c>
      <c r="AR753" s="438">
        <f>StockValueR!AR657</f>
        <v>1.4748759415208064E-2</v>
      </c>
      <c r="AS753" s="438">
        <f>StockValueR!AS657</f>
        <v>1.4748759415208064E-2</v>
      </c>
      <c r="AT753" s="438">
        <f>StockValueR!AT657</f>
        <v>1.4748759415208064E-2</v>
      </c>
      <c r="AU753" s="438">
        <f>StockValueR!AU657</f>
        <v>1.4748759415208064E-2</v>
      </c>
      <c r="AV753" s="438">
        <f>StockValueR!AV657</f>
        <v>1.4748759415208064E-2</v>
      </c>
      <c r="AW753" s="438">
        <f>StockValueR!AW657</f>
        <v>1.4748759415208064E-2</v>
      </c>
      <c r="AX753" s="438">
        <f>StockValueR!AX657</f>
        <v>1.4748759415208064E-2</v>
      </c>
      <c r="AY753" s="438">
        <f>StockValueR!AY657</f>
        <v>1.4748759415208064E-2</v>
      </c>
      <c r="AZ753" s="438">
        <f>StockValueR!AZ657</f>
        <v>1.4748759415208064E-2</v>
      </c>
    </row>
    <row r="754" spans="1:52" x14ac:dyDescent="0.25">
      <c r="A754" s="422"/>
      <c r="B754" s="281"/>
      <c r="C754" s="281"/>
      <c r="D754" s="281"/>
      <c r="E754" s="180" t="str">
        <f>StockValueR!E658</f>
        <v>32 MPH</v>
      </c>
      <c r="F754" s="180"/>
      <c r="G754" s="180"/>
      <c r="I754" s="438">
        <f>StockValueR!I658</f>
        <v>0</v>
      </c>
      <c r="J754" s="438">
        <f>StockValueR!J658</f>
        <v>0</v>
      </c>
      <c r="K754" s="438">
        <f>StockValueR!K658</f>
        <v>0.11472886755640622</v>
      </c>
      <c r="L754" s="438">
        <f>StockValueR!L658</f>
        <v>0.11077204139413374</v>
      </c>
      <c r="M754" s="438">
        <f>StockValueR!M658</f>
        <v>0.10695168021763084</v>
      </c>
      <c r="N754" s="438">
        <f>StockValueR!N658</f>
        <v>0.10326307755469545</v>
      </c>
      <c r="O754" s="438">
        <f>StockValueR!O658</f>
        <v>9.9701689252276224E-2</v>
      </c>
      <c r="P754" s="438">
        <f>StockValueR!P658</f>
        <v>9.6263127878328983E-2</v>
      </c>
      <c r="Q754" s="438">
        <f>StockValueR!Q658</f>
        <v>9.2943157316744837E-2</v>
      </c>
      <c r="R754" s="438">
        <f>StockValueR!R658</f>
        <v>8.9737687548691103E-2</v>
      </c>
      <c r="S754" s="438">
        <f>StockValueR!S658</f>
        <v>8.664276961393573E-2</v>
      </c>
      <c r="T754" s="438">
        <f>StockValueR!T658</f>
        <v>8.3654590745948429E-2</v>
      </c>
      <c r="U754" s="438">
        <f>StockValueR!U658</f>
        <v>8.0769469674784475E-2</v>
      </c>
      <c r="V754" s="438">
        <f>StockValueR!V658</f>
        <v>7.7983852091965275E-2</v>
      </c>
      <c r="W754" s="438">
        <f>StockValueR!W658</f>
        <v>7.5294306271768197E-2</v>
      </c>
      <c r="X754" s="438">
        <f>StockValueR!X658</f>
        <v>7.2697518843531664E-2</v>
      </c>
      <c r="Y754" s="438">
        <f>StockValueR!Y658</f>
        <v>7.0190290709766998E-2</v>
      </c>
      <c r="Z754" s="438">
        <f>StockValueR!Z658</f>
        <v>6.7684638997031671E-2</v>
      </c>
      <c r="AA754" s="438">
        <f>StockValueR!AA658</f>
        <v>6.5180620687909446E-2</v>
      </c>
      <c r="AB754" s="438">
        <f>StockValueR!AB658</f>
        <v>6.2678297108825901E-2</v>
      </c>
      <c r="AC754" s="438">
        <f>StockValueR!AC658</f>
        <v>6.0177734451607234E-2</v>
      </c>
      <c r="AD754" s="438">
        <f>StockValueR!AD658</f>
        <v>5.7679004382745605E-2</v>
      </c>
      <c r="AE754" s="438">
        <f>StockValueR!AE658</f>
        <v>5.5182184759761103E-2</v>
      </c>
      <c r="AF754" s="438">
        <f>StockValueR!AF658</f>
        <v>5.268736047946989E-2</v>
      </c>
      <c r="AG754" s="438">
        <f>StockValueR!AG658</f>
        <v>5.019462449025168E-2</v>
      </c>
      <c r="AH754" s="438">
        <f>StockValueR!AH658</f>
        <v>4.7704079010333911E-2</v>
      </c>
      <c r="AI754" s="438">
        <f>StockValueR!AI658</f>
        <v>4.5215837007833909E-2</v>
      </c>
      <c r="AJ754" s="438">
        <f>StockValueR!AJ658</f>
        <v>4.2730024017592801E-2</v>
      </c>
      <c r="AK754" s="438">
        <f>StockValueR!AK658</f>
        <v>4.0246780397454669E-2</v>
      </c>
      <c r="AL754" s="438">
        <f>StockValueR!AL658</f>
        <v>3.7766264166990283E-2</v>
      </c>
      <c r="AM754" s="438">
        <f>StockValueR!AM658</f>
        <v>1.4321332651432574E-2</v>
      </c>
      <c r="AN754" s="438">
        <f>StockValueR!AN658</f>
        <v>1.4321332651432574E-2</v>
      </c>
      <c r="AO754" s="438">
        <f>StockValueR!AO658</f>
        <v>1.4321332651432574E-2</v>
      </c>
      <c r="AP754" s="438">
        <f>StockValueR!AP658</f>
        <v>1.4321332651432574E-2</v>
      </c>
      <c r="AQ754" s="438">
        <f>StockValueR!AQ658</f>
        <v>1.4321332651432574E-2</v>
      </c>
      <c r="AR754" s="438">
        <f>StockValueR!AR658</f>
        <v>1.4321332651432574E-2</v>
      </c>
      <c r="AS754" s="438">
        <f>StockValueR!AS658</f>
        <v>1.4321332651432574E-2</v>
      </c>
      <c r="AT754" s="438">
        <f>StockValueR!AT658</f>
        <v>1.4321332651432574E-2</v>
      </c>
      <c r="AU754" s="438">
        <f>StockValueR!AU658</f>
        <v>1.4321332651432574E-2</v>
      </c>
      <c r="AV754" s="438">
        <f>StockValueR!AV658</f>
        <v>1.4321332651432574E-2</v>
      </c>
      <c r="AW754" s="438">
        <f>StockValueR!AW658</f>
        <v>1.4321332651432574E-2</v>
      </c>
      <c r="AX754" s="438">
        <f>StockValueR!AX658</f>
        <v>1.4321332651432574E-2</v>
      </c>
      <c r="AY754" s="438">
        <f>StockValueR!AY658</f>
        <v>1.4321332651432574E-2</v>
      </c>
      <c r="AZ754" s="438">
        <f>StockValueR!AZ658</f>
        <v>1.4321332651432574E-2</v>
      </c>
    </row>
    <row r="755" spans="1:52" x14ac:dyDescent="0.25">
      <c r="A755" s="422"/>
      <c r="B755" s="281"/>
      <c r="C755" s="281"/>
      <c r="D755" s="281"/>
      <c r="E755" s="180" t="str">
        <f>StockValueR!E659</f>
        <v>33 MPH</v>
      </c>
      <c r="F755" s="180"/>
      <c r="G755" s="180"/>
      <c r="I755" s="438">
        <f>StockValueR!I659</f>
        <v>0</v>
      </c>
      <c r="J755" s="438">
        <f>StockValueR!J659</f>
        <v>0</v>
      </c>
      <c r="K755" s="438">
        <f>StockValueR!K659</f>
        <v>0.11140396495336449</v>
      </c>
      <c r="L755" s="438">
        <f>StockValueR!L659</f>
        <v>0.10756180968331759</v>
      </c>
      <c r="M755" s="438">
        <f>StockValueR!M659</f>
        <v>0.10385216457235999</v>
      </c>
      <c r="N755" s="438">
        <f>StockValueR!N659</f>
        <v>0.10027045954431628</v>
      </c>
      <c r="O755" s="438">
        <f>StockValueR!O659</f>
        <v>9.6812282138067834E-2</v>
      </c>
      <c r="P755" s="438">
        <f>StockValueR!P659</f>
        <v>9.3473372071646452E-2</v>
      </c>
      <c r="Q755" s="438">
        <f>StockValueR!Q659</f>
        <v>9.0249615993804211E-2</v>
      </c>
      <c r="R755" s="438">
        <f>StockValueR!R659</f>
        <v>8.7137042416593938E-2</v>
      </c>
      <c r="S755" s="438">
        <f>StockValueR!S659</f>
        <v>8.4131816822717018E-2</v>
      </c>
      <c r="T755" s="438">
        <f>StockValueR!T659</f>
        <v>8.1230236941611897E-2</v>
      </c>
      <c r="U755" s="438">
        <f>StockValueR!U659</f>
        <v>7.8428728188462749E-2</v>
      </c>
      <c r="V755" s="438">
        <f>StockValueR!V659</f>
        <v>7.5723839260510115E-2</v>
      </c>
      <c r="W755" s="438">
        <f>StockValueR!W659</f>
        <v>7.3112237885238171E-2</v>
      </c>
      <c r="X755" s="438">
        <f>StockValueR!X659</f>
        <v>7.0590706715200527E-2</v>
      </c>
      <c r="Y755" s="438">
        <f>StockValueR!Y659</f>
        <v>6.8156139364427326E-2</v>
      </c>
      <c r="Z755" s="438">
        <f>StockValueR!Z659</f>
        <v>6.5723102749177323E-2</v>
      </c>
      <c r="AA755" s="438">
        <f>StockValueR!AA659</f>
        <v>6.3291652200649196E-2</v>
      </c>
      <c r="AB755" s="438">
        <f>StockValueR!AB659</f>
        <v>6.0861847267996615E-2</v>
      </c>
      <c r="AC755" s="438">
        <f>StockValueR!AC659</f>
        <v>5.8433752224772026E-2</v>
      </c>
      <c r="AD755" s="438">
        <f>StockValueR!AD659</f>
        <v>5.6007436660535155E-2</v>
      </c>
      <c r="AE755" s="438">
        <f>StockValueR!AE659</f>
        <v>5.3582976176454425E-2</v>
      </c>
      <c r="AF755" s="438">
        <f>StockValueR!AF659</f>
        <v>5.116045320899186E-2</v>
      </c>
      <c r="AG755" s="438">
        <f>StockValueR!AG659</f>
        <v>4.8739958012834497E-2</v>
      </c>
      <c r="AH755" s="438">
        <f>StockValueR!AH659</f>
        <v>4.6321589843872066E-2</v>
      </c>
      <c r="AI755" s="438">
        <f>StockValueR!AI659</f>
        <v>4.3905458396346748E-2</v>
      </c>
      <c r="AJ755" s="438">
        <f>StockValueR!AJ659</f>
        <v>4.1491685567034309E-2</v>
      </c>
      <c r="AK755" s="438">
        <f>StockValueR!AK659</f>
        <v>3.9080407646135081E-2</v>
      </c>
      <c r="AL755" s="438">
        <f>StockValueR!AL659</f>
        <v>3.6671778073729996E-2</v>
      </c>
      <c r="AM755" s="438">
        <f>StockValueR!AM659</f>
        <v>1.3906292938882774E-2</v>
      </c>
      <c r="AN755" s="438">
        <f>StockValueR!AN659</f>
        <v>1.3906292938882774E-2</v>
      </c>
      <c r="AO755" s="438">
        <f>StockValueR!AO659</f>
        <v>1.3906292938882774E-2</v>
      </c>
      <c r="AP755" s="438">
        <f>StockValueR!AP659</f>
        <v>1.3906292938882774E-2</v>
      </c>
      <c r="AQ755" s="438">
        <f>StockValueR!AQ659</f>
        <v>1.3906292938882774E-2</v>
      </c>
      <c r="AR755" s="438">
        <f>StockValueR!AR659</f>
        <v>1.3906292938882774E-2</v>
      </c>
      <c r="AS755" s="438">
        <f>StockValueR!AS659</f>
        <v>1.3906292938882774E-2</v>
      </c>
      <c r="AT755" s="438">
        <f>StockValueR!AT659</f>
        <v>1.3906292938882774E-2</v>
      </c>
      <c r="AU755" s="438">
        <f>StockValueR!AU659</f>
        <v>1.3906292938882774E-2</v>
      </c>
      <c r="AV755" s="438">
        <f>StockValueR!AV659</f>
        <v>1.3906292938882774E-2</v>
      </c>
      <c r="AW755" s="438">
        <f>StockValueR!AW659</f>
        <v>1.3906292938882774E-2</v>
      </c>
      <c r="AX755" s="438">
        <f>StockValueR!AX659</f>
        <v>1.3906292938882774E-2</v>
      </c>
      <c r="AY755" s="438">
        <f>StockValueR!AY659</f>
        <v>1.3906292938882774E-2</v>
      </c>
      <c r="AZ755" s="438">
        <f>StockValueR!AZ659</f>
        <v>1.3906292938882774E-2</v>
      </c>
    </row>
    <row r="756" spans="1:52" x14ac:dyDescent="0.25">
      <c r="A756" s="422"/>
      <c r="B756" s="281"/>
      <c r="C756" s="281"/>
      <c r="D756" s="281"/>
      <c r="E756" s="180" t="str">
        <f>StockValueR!E660</f>
        <v>34 MPH</v>
      </c>
      <c r="F756" s="180"/>
      <c r="G756" s="180"/>
      <c r="I756" s="438">
        <f>StockValueR!I660</f>
        <v>0</v>
      </c>
      <c r="J756" s="438">
        <f>StockValueR!J660</f>
        <v>0</v>
      </c>
      <c r="K756" s="438">
        <f>StockValueR!K660</f>
        <v>0.10817541976720634</v>
      </c>
      <c r="L756" s="438">
        <f>StockValueR!L660</f>
        <v>0.10444461216693739</v>
      </c>
      <c r="M756" s="438">
        <f>StockValueR!M660</f>
        <v>0.10084247451202366</v>
      </c>
      <c r="N756" s="438">
        <f>StockValueR!N660</f>
        <v>9.7364569169488185E-2</v>
      </c>
      <c r="O756" s="438">
        <f>StockValueR!O660</f>
        <v>9.4006611553643954E-2</v>
      </c>
      <c r="P756" s="438">
        <f>StockValueR!P660</f>
        <v>9.0764464847722992E-2</v>
      </c>
      <c r="Q756" s="438">
        <f>StockValueR!Q660</f>
        <v>8.7634134907548497E-2</v>
      </c>
      <c r="R756" s="438">
        <f>StockValueR!R660</f>
        <v>8.4611765340971715E-2</v>
      </c>
      <c r="S756" s="438">
        <f>StockValueR!S660</f>
        <v>8.1693632757011372E-2</v>
      </c>
      <c r="T756" s="438">
        <f>StockValueR!T660</f>
        <v>7.88761421788437E-2</v>
      </c>
      <c r="U756" s="438">
        <f>StockValueR!U660</f>
        <v>7.6155822614990876E-2</v>
      </c>
      <c r="V756" s="438">
        <f>StockValueR!V660</f>
        <v>7.3529322783252984E-2</v>
      </c>
      <c r="W756" s="438">
        <f>StockValueR!W660</f>
        <v>7.0993406982115037E-2</v>
      </c>
      <c r="X756" s="438">
        <f>StockValueR!X660</f>
        <v>6.8544951104542798E-2</v>
      </c>
      <c r="Y756" s="438">
        <f>StockValueR!Y660</f>
        <v>6.6180938789256946E-2</v>
      </c>
      <c r="Z756" s="438">
        <f>StockValueR!Z660</f>
        <v>6.3818412847978026E-2</v>
      </c>
      <c r="AA756" s="438">
        <f>StockValueR!AA660</f>
        <v>6.1457427008377606E-2</v>
      </c>
      <c r="AB756" s="438">
        <f>StockValueR!AB660</f>
        <v>5.909803909384375E-2</v>
      </c>
      <c r="AC756" s="438">
        <f>StockValueR!AC660</f>
        <v>5.6740311515247721E-2</v>
      </c>
      <c r="AD756" s="438">
        <f>StockValueR!AD660</f>
        <v>5.4384311845407401E-2</v>
      </c>
      <c r="AE756" s="438">
        <f>StockValueR!AE660</f>
        <v>5.2030113494529795E-2</v>
      </c>
      <c r="AF756" s="438">
        <f>StockValueR!AF660</f>
        <v>4.9677796510025136E-2</v>
      </c>
      <c r="AG756" s="438">
        <f>StockValueR!AG660</f>
        <v>4.7327448530952408E-2</v>
      </c>
      <c r="AH756" s="438">
        <f>StockValueR!AH660</f>
        <v>4.4979165936713729E-2</v>
      </c>
      <c r="AI756" s="438">
        <f>StockValueR!AI660</f>
        <v>4.2633055242554764E-2</v>
      </c>
      <c r="AJ756" s="438">
        <f>StockValueR!AJ660</f>
        <v>4.0289234812618938E-2</v>
      </c>
      <c r="AK756" s="438">
        <f>StockValueR!AK660</f>
        <v>3.7947836987345281E-2</v>
      </c>
      <c r="AL756" s="438">
        <f>StockValueR!AL660</f>
        <v>3.5609010760040902E-2</v>
      </c>
      <c r="AM756" s="438">
        <f>StockValueR!AM660</f>
        <v>1.350328129433377E-2</v>
      </c>
      <c r="AN756" s="438">
        <f>StockValueR!AN660</f>
        <v>1.350328129433377E-2</v>
      </c>
      <c r="AO756" s="438">
        <f>StockValueR!AO660</f>
        <v>1.350328129433377E-2</v>
      </c>
      <c r="AP756" s="438">
        <f>StockValueR!AP660</f>
        <v>1.350328129433377E-2</v>
      </c>
      <c r="AQ756" s="438">
        <f>StockValueR!AQ660</f>
        <v>1.350328129433377E-2</v>
      </c>
      <c r="AR756" s="438">
        <f>StockValueR!AR660</f>
        <v>1.350328129433377E-2</v>
      </c>
      <c r="AS756" s="438">
        <f>StockValueR!AS660</f>
        <v>1.350328129433377E-2</v>
      </c>
      <c r="AT756" s="438">
        <f>StockValueR!AT660</f>
        <v>1.350328129433377E-2</v>
      </c>
      <c r="AU756" s="438">
        <f>StockValueR!AU660</f>
        <v>1.350328129433377E-2</v>
      </c>
      <c r="AV756" s="438">
        <f>StockValueR!AV660</f>
        <v>1.350328129433377E-2</v>
      </c>
      <c r="AW756" s="438">
        <f>StockValueR!AW660</f>
        <v>1.350328129433377E-2</v>
      </c>
      <c r="AX756" s="438">
        <f>StockValueR!AX660</f>
        <v>1.350328129433377E-2</v>
      </c>
      <c r="AY756" s="438">
        <f>StockValueR!AY660</f>
        <v>1.350328129433377E-2</v>
      </c>
      <c r="AZ756" s="438">
        <f>StockValueR!AZ660</f>
        <v>1.350328129433377E-2</v>
      </c>
    </row>
    <row r="757" spans="1:52" x14ac:dyDescent="0.25">
      <c r="A757" s="422"/>
      <c r="B757" s="281"/>
      <c r="C757" s="281"/>
      <c r="D757" s="281"/>
      <c r="E757" s="180" t="str">
        <f>StockValueR!E661</f>
        <v>35 MPH</v>
      </c>
      <c r="F757" s="180"/>
      <c r="G757" s="180"/>
      <c r="I757" s="438">
        <f>StockValueR!I661</f>
        <v>0</v>
      </c>
      <c r="J757" s="438">
        <f>StockValueR!J661</f>
        <v>0</v>
      </c>
      <c r="K757" s="438">
        <f>StockValueR!K661</f>
        <v>0.14597786938318999</v>
      </c>
      <c r="L757" s="438">
        <f>StockValueR!L661</f>
        <v>0.14094331212667197</v>
      </c>
      <c r="M757" s="438">
        <f>StockValueR!M661</f>
        <v>0.13608238918113721</v>
      </c>
      <c r="N757" s="438">
        <f>StockValueR!N661</f>
        <v>0.13138911216023627</v>
      </c>
      <c r="O757" s="438">
        <f>StockValueR!O661</f>
        <v>0.12685769920806209</v>
      </c>
      <c r="P757" s="438">
        <f>StockValueR!P661</f>
        <v>0.12248256787622559</v>
      </c>
      <c r="Q757" s="438">
        <f>StockValueR!Q661</f>
        <v>0.11825832824659017</v>
      </c>
      <c r="R757" s="438">
        <f>StockValueR!R661</f>
        <v>0.11417977629119273</v>
      </c>
      <c r="S757" s="438">
        <f>StockValueR!S661</f>
        <v>0.11024188746117104</v>
      </c>
      <c r="T757" s="438">
        <f>StockValueR!T661</f>
        <v>0.10643981049679938</v>
      </c>
      <c r="U757" s="438">
        <f>StockValueR!U661</f>
        <v>0.10276886145100672</v>
      </c>
      <c r="V757" s="438">
        <f>StockValueR!V661</f>
        <v>9.9224517919014862E-2</v>
      </c>
      <c r="W757" s="438">
        <f>StockValueR!W661</f>
        <v>9.5802413466987521E-2</v>
      </c>
      <c r="X757" s="438">
        <f>StockValueR!X661</f>
        <v>9.2498332252827095E-2</v>
      </c>
      <c r="Y757" s="438">
        <f>StockValueR!Y661</f>
        <v>8.9308203832491953E-2</v>
      </c>
      <c r="Z757" s="438">
        <f>StockValueR!Z661</f>
        <v>8.6120081207106375E-2</v>
      </c>
      <c r="AA757" s="438">
        <f>StockValueR!AA661</f>
        <v>8.2934036879749568E-2</v>
      </c>
      <c r="AB757" s="438">
        <f>StockValueR!AB661</f>
        <v>7.9750148880486066E-2</v>
      </c>
      <c r="AC757" s="438">
        <f>StockValueR!AC661</f>
        <v>7.6568501429982949E-2</v>
      </c>
      <c r="AD757" s="438">
        <f>StockValueR!AD661</f>
        <v>7.338918571472236E-2</v>
      </c>
      <c r="AE757" s="438">
        <f>StockValueR!AE661</f>
        <v>7.0212300798480842E-2</v>
      </c>
      <c r="AF757" s="438">
        <f>StockValueR!AF661</f>
        <v>6.7037954701642491E-2</v>
      </c>
      <c r="AG757" s="438">
        <f>StockValueR!AG661</f>
        <v>6.3866265689180385E-2</v>
      </c>
      <c r="AH757" s="438">
        <f>StockValueR!AH661</f>
        <v>6.0697363820768034E-2</v>
      </c>
      <c r="AI757" s="438">
        <f>StockValueR!AI661</f>
        <v>5.75313928339444E-2</v>
      </c>
      <c r="AJ757" s="438">
        <f>StockValueR!AJ661</f>
        <v>5.4368512455803757E-2</v>
      </c>
      <c r="AK757" s="438">
        <f>StockValueR!AK661</f>
        <v>5.120890127382341E-2</v>
      </c>
      <c r="AL757" s="438">
        <f>StockValueR!AL661</f>
        <v>4.8052760347778042E-2</v>
      </c>
      <c r="AM757" s="438">
        <f>StockValueR!AM661</f>
        <v>1.51920826766287E-2</v>
      </c>
      <c r="AN757" s="438">
        <f>StockValueR!AN661</f>
        <v>1.51920826766287E-2</v>
      </c>
      <c r="AO757" s="438">
        <f>StockValueR!AO661</f>
        <v>1.51920826766287E-2</v>
      </c>
      <c r="AP757" s="438">
        <f>StockValueR!AP661</f>
        <v>1.51920826766287E-2</v>
      </c>
      <c r="AQ757" s="438">
        <f>StockValueR!AQ661</f>
        <v>1.51920826766287E-2</v>
      </c>
      <c r="AR757" s="438">
        <f>StockValueR!AR661</f>
        <v>1.51920826766287E-2</v>
      </c>
      <c r="AS757" s="438">
        <f>StockValueR!AS661</f>
        <v>1.51920826766287E-2</v>
      </c>
      <c r="AT757" s="438">
        <f>StockValueR!AT661</f>
        <v>1.51920826766287E-2</v>
      </c>
      <c r="AU757" s="438">
        <f>StockValueR!AU661</f>
        <v>1.51920826766287E-2</v>
      </c>
      <c r="AV757" s="438">
        <f>StockValueR!AV661</f>
        <v>1.51920826766287E-2</v>
      </c>
      <c r="AW757" s="438">
        <f>StockValueR!AW661</f>
        <v>1.51920826766287E-2</v>
      </c>
      <c r="AX757" s="438">
        <f>StockValueR!AX661</f>
        <v>1.51920826766287E-2</v>
      </c>
      <c r="AY757" s="438">
        <f>StockValueR!AY661</f>
        <v>1.51920826766287E-2</v>
      </c>
      <c r="AZ757" s="438">
        <f>StockValueR!AZ661</f>
        <v>1.51920826766287E-2</v>
      </c>
    </row>
    <row r="758" spans="1:52" x14ac:dyDescent="0.25">
      <c r="A758" s="422"/>
      <c r="B758" s="281"/>
      <c r="C758" s="281"/>
      <c r="D758" s="281"/>
      <c r="E758" s="180" t="str">
        <f>StockValueR!E662</f>
        <v>36 MPH</v>
      </c>
      <c r="F758" s="180"/>
      <c r="G758" s="180"/>
      <c r="I758" s="438">
        <f>StockValueR!I662</f>
        <v>0</v>
      </c>
      <c r="J758" s="438">
        <f>StockValueR!J662</f>
        <v>0</v>
      </c>
      <c r="K758" s="438">
        <f>StockValueR!K662</f>
        <v>0.14174735435906125</v>
      </c>
      <c r="L758" s="438">
        <f>StockValueR!L662</f>
        <v>0.13685870120570304</v>
      </c>
      <c r="M758" s="438">
        <f>StockValueR!M662</f>
        <v>0.13213865035015773</v>
      </c>
      <c r="N758" s="438">
        <f>StockValueR!N662</f>
        <v>0.12758138695264515</v>
      </c>
      <c r="O758" s="438">
        <f>StockValueR!O662</f>
        <v>0.12318129671846723</v>
      </c>
      <c r="P758" s="438">
        <f>StockValueR!P662</f>
        <v>0.11893295898150973</v>
      </c>
      <c r="Q758" s="438">
        <f>StockValueR!Q662</f>
        <v>0.1148311400262834</v>
      </c>
      <c r="R758" s="438">
        <f>StockValueR!R662</f>
        <v>0.11087078664027805</v>
      </c>
      <c r="S758" s="438">
        <f>StockValueR!S662</f>
        <v>0.1070470198886861</v>
      </c>
      <c r="T758" s="438">
        <f>StockValueR!T662</f>
        <v>0.10335512910382666</v>
      </c>
      <c r="U758" s="438">
        <f>StockValueR!U662</f>
        <v>9.9790566081865262E-2</v>
      </c>
      <c r="V758" s="438">
        <f>StockValueR!V662</f>
        <v>9.634893947968011E-2</v>
      </c>
      <c r="W758" s="438">
        <f>StockValueR!W662</f>
        <v>9.3026009404971827E-2</v>
      </c>
      <c r="X758" s="438">
        <f>StockValueR!X662</f>
        <v>8.9817682192952331E-2</v>
      </c>
      <c r="Y758" s="438">
        <f>StockValueR!Y662</f>
        <v>8.6720005363177824E-2</v>
      </c>
      <c r="Z758" s="438">
        <f>StockValueR!Z662</f>
        <v>8.3624276199365882E-2</v>
      </c>
      <c r="AA758" s="438">
        <f>StockValueR!AA662</f>
        <v>8.0530565103418578E-2</v>
      </c>
      <c r="AB758" s="438">
        <f>StockValueR!AB662</f>
        <v>7.7438947844048325E-2</v>
      </c>
      <c r="AC758" s="438">
        <f>StockValueR!AC662</f>
        <v>7.4349506201163221E-2</v>
      </c>
      <c r="AD758" s="438">
        <f>StockValueR!AD662</f>
        <v>7.126232871861346E-2</v>
      </c>
      <c r="AE758" s="438">
        <f>StockValueR!AE662</f>
        <v>6.8177511589255502E-2</v>
      </c>
      <c r="AF758" s="438">
        <f>StockValueR!AF662</f>
        <v>6.5095159702986211E-2</v>
      </c>
      <c r="AG758" s="438">
        <f>StockValueR!AG662</f>
        <v>6.2015387897397863E-2</v>
      </c>
      <c r="AH758" s="438">
        <f>StockValueR!AH662</f>
        <v>5.893832246296659E-2</v>
      </c>
      <c r="AI758" s="438">
        <f>StockValueR!AI662</f>
        <v>5.5864102971642286E-2</v>
      </c>
      <c r="AJ758" s="438">
        <f>StockValueR!AJ662</f>
        <v>5.2792884521544459E-2</v>
      </c>
      <c r="AK758" s="438">
        <f>StockValueR!AK662</f>
        <v>4.9724840524591904E-2</v>
      </c>
      <c r="AL758" s="438">
        <f>StockValueR!AL662</f>
        <v>4.666016621374184E-2</v>
      </c>
      <c r="AM758" s="438">
        <f>StockValueR!AM662</f>
        <v>1.475180817280939E-2</v>
      </c>
      <c r="AN758" s="438">
        <f>StockValueR!AN662</f>
        <v>1.475180817280939E-2</v>
      </c>
      <c r="AO758" s="438">
        <f>StockValueR!AO662</f>
        <v>1.475180817280939E-2</v>
      </c>
      <c r="AP758" s="438">
        <f>StockValueR!AP662</f>
        <v>1.475180817280939E-2</v>
      </c>
      <c r="AQ758" s="438">
        <f>StockValueR!AQ662</f>
        <v>1.475180817280939E-2</v>
      </c>
      <c r="AR758" s="438">
        <f>StockValueR!AR662</f>
        <v>1.475180817280939E-2</v>
      </c>
      <c r="AS758" s="438">
        <f>StockValueR!AS662</f>
        <v>1.475180817280939E-2</v>
      </c>
      <c r="AT758" s="438">
        <f>StockValueR!AT662</f>
        <v>1.475180817280939E-2</v>
      </c>
      <c r="AU758" s="438">
        <f>StockValueR!AU662</f>
        <v>1.475180817280939E-2</v>
      </c>
      <c r="AV758" s="438">
        <f>StockValueR!AV662</f>
        <v>1.475180817280939E-2</v>
      </c>
      <c r="AW758" s="438">
        <f>StockValueR!AW662</f>
        <v>1.475180817280939E-2</v>
      </c>
      <c r="AX758" s="438">
        <f>StockValueR!AX662</f>
        <v>1.475180817280939E-2</v>
      </c>
      <c r="AY758" s="438">
        <f>StockValueR!AY662</f>
        <v>1.475180817280939E-2</v>
      </c>
      <c r="AZ758" s="438">
        <f>StockValueR!AZ662</f>
        <v>1.475180817280939E-2</v>
      </c>
    </row>
    <row r="759" spans="1:52" x14ac:dyDescent="0.25">
      <c r="A759" s="422"/>
      <c r="B759" s="281"/>
      <c r="C759" s="281"/>
      <c r="D759" s="281"/>
      <c r="E759" s="180" t="str">
        <f>StockValueR!E663</f>
        <v>37 MPH</v>
      </c>
      <c r="F759" s="180"/>
      <c r="G759" s="180"/>
      <c r="I759" s="438">
        <f>StockValueR!I663</f>
        <v>0</v>
      </c>
      <c r="J759" s="438">
        <f>StockValueR!J663</f>
        <v>0</v>
      </c>
      <c r="K759" s="438">
        <f>StockValueR!K663</f>
        <v>0.13763944187355701</v>
      </c>
      <c r="L759" s="438">
        <f>StockValueR!L663</f>
        <v>0.13289246444611824</v>
      </c>
      <c r="M759" s="438">
        <f>StockValueR!M663</f>
        <v>0.12830920313369623</v>
      </c>
      <c r="N759" s="438">
        <f>StockValueR!N663</f>
        <v>0.12388401161360967</v>
      </c>
      <c r="O759" s="438">
        <f>StockValueR!O663</f>
        <v>0.11961143829635802</v>
      </c>
      <c r="P759" s="438">
        <f>StockValueR!P663</f>
        <v>0.11548621960956691</v>
      </c>
      <c r="Q759" s="438">
        <f>StockValueR!Q663</f>
        <v>0.11150327351356003</v>
      </c>
      <c r="R759" s="438">
        <f>StockValueR!R663</f>
        <v>0.10765769324056933</v>
      </c>
      <c r="S759" s="438">
        <f>StockValueR!S663</f>
        <v>0.10394474124987042</v>
      </c>
      <c r="T759" s="438">
        <f>StockValueR!T663</f>
        <v>0.10035984339139623</v>
      </c>
      <c r="U759" s="438">
        <f>StockValueR!U663</f>
        <v>9.6898583270638813E-2</v>
      </c>
      <c r="V759" s="438">
        <f>StockValueR!V663</f>
        <v>9.3556696807897452E-2</v>
      </c>
      <c r="W759" s="438">
        <f>StockValueR!W663</f>
        <v>9.0330066985169696E-2</v>
      </c>
      <c r="X759" s="438">
        <f>StockValueR!X663</f>
        <v>8.7214718774214675E-2</v>
      </c>
      <c r="Y759" s="438">
        <f>StockValueR!Y663</f>
        <v>8.4206814239539615E-2</v>
      </c>
      <c r="Z759" s="438">
        <f>StockValueR!Z663</f>
        <v>8.1200800926448602E-2</v>
      </c>
      <c r="AA759" s="438">
        <f>StockValueR!AA663</f>
        <v>7.8196747196559724E-2</v>
      </c>
      <c r="AB759" s="438">
        <f>StockValueR!AB663</f>
        <v>7.5194726622768493E-2</v>
      </c>
      <c r="AC759" s="438">
        <f>StockValueR!AC663</f>
        <v>7.2194818614958495E-2</v>
      </c>
      <c r="AD759" s="438">
        <f>StockValueR!AD663</f>
        <v>6.9197109150932787E-2</v>
      </c>
      <c r="AE759" s="438">
        <f>StockValueR!AE663</f>
        <v>6.6201691635828563E-2</v>
      </c>
      <c r="AF759" s="438">
        <f>StockValueR!AF663</f>
        <v>6.3208667919778583E-2</v>
      </c>
      <c r="AG759" s="438">
        <f>StockValueR!AG663</f>
        <v>6.0218149512321628E-2</v>
      </c>
      <c r="AH759" s="438">
        <f>StockValueR!AH663</f>
        <v>5.723025904396975E-2</v>
      </c>
      <c r="AI759" s="438">
        <f>StockValueR!AI663</f>
        <v>5.4245132041804728E-2</v>
      </c>
      <c r="AJ759" s="438">
        <f>StockValueR!AJ663</f>
        <v>5.1262919109121424E-2</v>
      </c>
      <c r="AK759" s="438">
        <f>StockValueR!AK663</f>
        <v>4.8283788632270501E-2</v>
      </c>
      <c r="AL759" s="438">
        <f>StockValueR!AL663</f>
        <v>4.5307930186255944E-2</v>
      </c>
      <c r="AM759" s="438">
        <f>StockValueR!AM663</f>
        <v>1.4324293054443632E-2</v>
      </c>
      <c r="AN759" s="438">
        <f>StockValueR!AN663</f>
        <v>1.4324293054443632E-2</v>
      </c>
      <c r="AO759" s="438">
        <f>StockValueR!AO663</f>
        <v>1.4324293054443632E-2</v>
      </c>
      <c r="AP759" s="438">
        <f>StockValueR!AP663</f>
        <v>1.4324293054443632E-2</v>
      </c>
      <c r="AQ759" s="438">
        <f>StockValueR!AQ663</f>
        <v>1.4324293054443632E-2</v>
      </c>
      <c r="AR759" s="438">
        <f>StockValueR!AR663</f>
        <v>1.4324293054443632E-2</v>
      </c>
      <c r="AS759" s="438">
        <f>StockValueR!AS663</f>
        <v>1.4324293054443632E-2</v>
      </c>
      <c r="AT759" s="438">
        <f>StockValueR!AT663</f>
        <v>1.4324293054443632E-2</v>
      </c>
      <c r="AU759" s="438">
        <f>StockValueR!AU663</f>
        <v>1.4324293054443632E-2</v>
      </c>
      <c r="AV759" s="438">
        <f>StockValueR!AV663</f>
        <v>1.4324293054443632E-2</v>
      </c>
      <c r="AW759" s="438">
        <f>StockValueR!AW663</f>
        <v>1.4324293054443632E-2</v>
      </c>
      <c r="AX759" s="438">
        <f>StockValueR!AX663</f>
        <v>1.4324293054443632E-2</v>
      </c>
      <c r="AY759" s="438">
        <f>StockValueR!AY663</f>
        <v>1.4324293054443632E-2</v>
      </c>
      <c r="AZ759" s="438">
        <f>StockValueR!AZ663</f>
        <v>1.4324293054443632E-2</v>
      </c>
    </row>
    <row r="760" spans="1:52" x14ac:dyDescent="0.25">
      <c r="A760" s="422"/>
      <c r="B760" s="281"/>
      <c r="C760" s="281"/>
      <c r="D760" s="281"/>
      <c r="E760" s="180" t="str">
        <f>StockValueR!E664</f>
        <v>38 MPH</v>
      </c>
      <c r="F760" s="180"/>
      <c r="G760" s="180"/>
      <c r="I760" s="438">
        <f>StockValueR!I664</f>
        <v>0</v>
      </c>
      <c r="J760" s="438">
        <f>StockValueR!J664</f>
        <v>0</v>
      </c>
      <c r="K760" s="438">
        <f>StockValueR!K664</f>
        <v>0.13365057884096754</v>
      </c>
      <c r="L760" s="438">
        <f>StockValueR!L664</f>
        <v>0.12904117130279236</v>
      </c>
      <c r="M760" s="438">
        <f>StockValueR!M664</f>
        <v>0.12459073530097146</v>
      </c>
      <c r="N760" s="438">
        <f>StockValueR!N664</f>
        <v>0.12029378814620872</v>
      </c>
      <c r="O760" s="438">
        <f>StockValueR!O664</f>
        <v>0.11614503623891942</v>
      </c>
      <c r="P760" s="438">
        <f>StockValueR!P664</f>
        <v>0.11213936854781024</v>
      </c>
      <c r="Q760" s="438">
        <f>StockValueR!Q664</f>
        <v>0.1082718503133734</v>
      </c>
      <c r="R760" s="438">
        <f>StockValueR!R664</f>
        <v>0.10453771696853778</v>
      </c>
      <c r="S760" s="438">
        <f>StockValueR!S664</f>
        <v>0.10093236826898767</v>
      </c>
      <c r="T760" s="438">
        <f>StockValueR!T664</f>
        <v>9.7451362625917928E-2</v>
      </c>
      <c r="U760" s="438">
        <f>StockValueR!U664</f>
        <v>9.4090411634243948E-2</v>
      </c>
      <c r="V760" s="438">
        <f>StockValueR!V664</f>
        <v>9.0845374789525493E-2</v>
      </c>
      <c r="W760" s="438">
        <f>StockValueR!W664</f>
        <v>8.7712254387095678E-2</v>
      </c>
      <c r="X760" s="438">
        <f>StockValueR!X664</f>
        <v>8.4687190597111633E-2</v>
      </c>
      <c r="Y760" s="438">
        <f>StockValueR!Y664</f>
        <v>8.1766456709459007E-2</v>
      </c>
      <c r="Z760" s="438">
        <f>StockValueR!Z664</f>
        <v>7.8847559234799497E-2</v>
      </c>
      <c r="AA760" s="438">
        <f>StockValueR!AA664</f>
        <v>7.5930564553595772E-2</v>
      </c>
      <c r="AB760" s="438">
        <f>StockValueR!AB664</f>
        <v>7.3015544106562316E-2</v>
      </c>
      <c r="AC760" s="438">
        <f>StockValueR!AC664</f>
        <v>7.0102575002242748E-2</v>
      </c>
      <c r="AD760" s="438">
        <f>StockValueR!AD664</f>
        <v>6.7191740726758417E-2</v>
      </c>
      <c r="AE760" s="438">
        <f>StockValueR!AE664</f>
        <v>6.4283131978316782E-2</v>
      </c>
      <c r="AF760" s="438">
        <f>StockValueR!AF664</f>
        <v>6.137684765538047E-2</v>
      </c>
      <c r="AG760" s="438">
        <f>StockValueR!AG664</f>
        <v>5.8472996035883476E-2</v>
      </c>
      <c r="AH760" s="438">
        <f>StockValueR!AH664</f>
        <v>5.5571696196441471E-2</v>
      </c>
      <c r="AI760" s="438">
        <f>StockValueR!AI664</f>
        <v>5.2673079736490498E-2</v>
      </c>
      <c r="AJ760" s="438">
        <f>StockValueR!AJ664</f>
        <v>4.9777292894763146E-2</v>
      </c>
      <c r="AK760" s="438">
        <f>StockValueR!AK664</f>
        <v>4.6884499177685543E-2</v>
      </c>
      <c r="AL760" s="438">
        <f>StockValueR!AL664</f>
        <v>4.3994882666278885E-2</v>
      </c>
      <c r="AM760" s="438">
        <f>StockValueR!AM664</f>
        <v>1.3909167547865815E-2</v>
      </c>
      <c r="AN760" s="438">
        <f>StockValueR!AN664</f>
        <v>1.3909167547865815E-2</v>
      </c>
      <c r="AO760" s="438">
        <f>StockValueR!AO664</f>
        <v>1.3909167547865815E-2</v>
      </c>
      <c r="AP760" s="438">
        <f>StockValueR!AP664</f>
        <v>1.3909167547865815E-2</v>
      </c>
      <c r="AQ760" s="438">
        <f>StockValueR!AQ664</f>
        <v>1.3909167547865815E-2</v>
      </c>
      <c r="AR760" s="438">
        <f>StockValueR!AR664</f>
        <v>1.3909167547865815E-2</v>
      </c>
      <c r="AS760" s="438">
        <f>StockValueR!AS664</f>
        <v>1.3909167547865815E-2</v>
      </c>
      <c r="AT760" s="438">
        <f>StockValueR!AT664</f>
        <v>1.3909167547865815E-2</v>
      </c>
      <c r="AU760" s="438">
        <f>StockValueR!AU664</f>
        <v>1.3909167547865815E-2</v>
      </c>
      <c r="AV760" s="438">
        <f>StockValueR!AV664</f>
        <v>1.3909167547865815E-2</v>
      </c>
      <c r="AW760" s="438">
        <f>StockValueR!AW664</f>
        <v>1.3909167547865815E-2</v>
      </c>
      <c r="AX760" s="438">
        <f>StockValueR!AX664</f>
        <v>1.3909167547865815E-2</v>
      </c>
      <c r="AY760" s="438">
        <f>StockValueR!AY664</f>
        <v>1.3909167547865815E-2</v>
      </c>
      <c r="AZ760" s="438">
        <f>StockValueR!AZ664</f>
        <v>1.3909167547865815E-2</v>
      </c>
    </row>
    <row r="761" spans="1:52" x14ac:dyDescent="0.25">
      <c r="A761" s="422"/>
      <c r="B761" s="281"/>
      <c r="C761" s="281"/>
      <c r="D761" s="281"/>
      <c r="E761" s="180" t="str">
        <f>StockValueR!E665</f>
        <v>39 MPH</v>
      </c>
      <c r="F761" s="180"/>
      <c r="G761" s="180"/>
      <c r="I761" s="438">
        <f>StockValueR!I665</f>
        <v>0</v>
      </c>
      <c r="J761" s="438">
        <f>StockValueR!J665</f>
        <v>0</v>
      </c>
      <c r="K761" s="438">
        <f>StockValueR!K665</f>
        <v>0.12977731514586577</v>
      </c>
      <c r="L761" s="438">
        <f>StockValueR!L665</f>
        <v>0.12530149064959262</v>
      </c>
      <c r="M761" s="438">
        <f>StockValueR!M665</f>
        <v>0.12098003061138306</v>
      </c>
      <c r="N761" s="438">
        <f>StockValueR!N665</f>
        <v>0.11680761123314508</v>
      </c>
      <c r="O761" s="438">
        <f>StockValueR!O665</f>
        <v>0.11277909232657932</v>
      </c>
      <c r="P761" s="438">
        <f>StockValueR!P665</f>
        <v>0.10888951098075321</v>
      </c>
      <c r="Q761" s="438">
        <f>StockValueR!Q665</f>
        <v>0.10513407544807117</v>
      </c>
      <c r="R761" s="438">
        <f>StockValueR!R665</f>
        <v>0.10150815924110841</v>
      </c>
      <c r="S761" s="438">
        <f>StockValueR!S665</f>
        <v>9.8007295433036143E-2</v>
      </c>
      <c r="T761" s="438">
        <f>StockValueR!T665</f>
        <v>9.4627171154616455E-2</v>
      </c>
      <c r="U761" s="438">
        <f>StockValueR!U665</f>
        <v>9.13636222809876E-2</v>
      </c>
      <c r="V761" s="438">
        <f>StockValueR!V665</f>
        <v>8.8212628301694157E-2</v>
      </c>
      <c r="W761" s="438">
        <f>StockValueR!W665</f>
        <v>8.5170307367641904E-2</v>
      </c>
      <c r="X761" s="438">
        <f>StockValueR!X665</f>
        <v>8.2232911508876128E-2</v>
      </c>
      <c r="Y761" s="438">
        <f>StockValueR!Y665</f>
        <v>7.9396822017291258E-2</v>
      </c>
      <c r="Z761" s="438">
        <f>StockValueR!Z665</f>
        <v>7.6562515718490209E-2</v>
      </c>
      <c r="AA761" s="438">
        <f>StockValueR!AA665</f>
        <v>7.3730057069195151E-2</v>
      </c>
      <c r="AB761" s="438">
        <f>StockValueR!AB665</f>
        <v>7.0899515439731275E-2</v>
      </c>
      <c r="AC761" s="438">
        <f>StockValueR!AC665</f>
        <v>6.8070965703996247E-2</v>
      </c>
      <c r="AD761" s="438">
        <f>StockValueR!AD665</f>
        <v>6.5244488928639974E-2</v>
      </c>
      <c r="AE761" s="438">
        <f>StockValueR!AE665</f>
        <v>6.2420173183388397E-2</v>
      </c>
      <c r="AF761" s="438">
        <f>StockValueR!AF665</f>
        <v>5.9598114500574957E-2</v>
      </c>
      <c r="AG761" s="438">
        <f>StockValueR!AG665</f>
        <v>5.6778418020182471E-2</v>
      </c>
      <c r="AH761" s="438">
        <f>StockValueR!AH665</f>
        <v>5.3961199367924005E-2</v>
      </c>
      <c r="AI761" s="438">
        <f>StockValueR!AI665</f>
        <v>5.1146586329415086E-2</v>
      </c>
      <c r="AJ761" s="438">
        <f>StockValueR!AJ665</f>
        <v>4.8334720905313336E-2</v>
      </c>
      <c r="AK761" s="438">
        <f>StockValueR!AK665</f>
        <v>4.5525761863543103E-2</v>
      </c>
      <c r="AL761" s="438">
        <f>StockValueR!AL665</f>
        <v>4.2719887950361302E-2</v>
      </c>
      <c r="AM761" s="438">
        <f>StockValueR!AM665</f>
        <v>1.3506072595644609E-2</v>
      </c>
      <c r="AN761" s="438">
        <f>StockValueR!AN665</f>
        <v>1.3506072595644609E-2</v>
      </c>
      <c r="AO761" s="438">
        <f>StockValueR!AO665</f>
        <v>1.3506072595644609E-2</v>
      </c>
      <c r="AP761" s="438">
        <f>StockValueR!AP665</f>
        <v>1.3506072595644609E-2</v>
      </c>
      <c r="AQ761" s="438">
        <f>StockValueR!AQ665</f>
        <v>1.3506072595644609E-2</v>
      </c>
      <c r="AR761" s="438">
        <f>StockValueR!AR665</f>
        <v>1.3506072595644609E-2</v>
      </c>
      <c r="AS761" s="438">
        <f>StockValueR!AS665</f>
        <v>1.3506072595644609E-2</v>
      </c>
      <c r="AT761" s="438">
        <f>StockValueR!AT665</f>
        <v>1.3506072595644609E-2</v>
      </c>
      <c r="AU761" s="438">
        <f>StockValueR!AU665</f>
        <v>1.3506072595644609E-2</v>
      </c>
      <c r="AV761" s="438">
        <f>StockValueR!AV665</f>
        <v>1.3506072595644609E-2</v>
      </c>
      <c r="AW761" s="438">
        <f>StockValueR!AW665</f>
        <v>1.3506072595644609E-2</v>
      </c>
      <c r="AX761" s="438">
        <f>StockValueR!AX665</f>
        <v>1.3506072595644609E-2</v>
      </c>
      <c r="AY761" s="438">
        <f>StockValueR!AY665</f>
        <v>1.3506072595644609E-2</v>
      </c>
      <c r="AZ761" s="438">
        <f>StockValueR!AZ665</f>
        <v>1.3506072595644609E-2</v>
      </c>
    </row>
    <row r="762" spans="1:52" x14ac:dyDescent="0.25">
      <c r="A762" s="422"/>
      <c r="B762" s="281"/>
      <c r="C762" s="281"/>
      <c r="D762" s="281"/>
      <c r="E762" s="180" t="str">
        <f>StockValueR!E666</f>
        <v>40 MPH</v>
      </c>
      <c r="F762" s="180"/>
      <c r="G762" s="180"/>
      <c r="I762" s="438">
        <f>StockValueR!I666</f>
        <v>0</v>
      </c>
      <c r="J762" s="438">
        <f>StockValueR!J666</f>
        <v>0</v>
      </c>
      <c r="K762" s="438">
        <f>StockValueR!K666</f>
        <v>0.145359289748727</v>
      </c>
      <c r="L762" s="438">
        <f>StockValueR!L666</f>
        <v>0.14034606637384855</v>
      </c>
      <c r="M762" s="438">
        <f>StockValueR!M666</f>
        <v>0.13550574153644834</v>
      </c>
      <c r="N762" s="438">
        <f>StockValueR!N666</f>
        <v>0.1308323522258989</v>
      </c>
      <c r="O762" s="438">
        <f>StockValueR!O666</f>
        <v>0.12632014108684475</v>
      </c>
      <c r="P762" s="438">
        <f>StockValueR!P666</f>
        <v>0.12196354932646118</v>
      </c>
      <c r="Q762" s="438">
        <f>StockValueR!Q666</f>
        <v>0.11775720986633108</v>
      </c>
      <c r="R762" s="438">
        <f>StockValueR!R666</f>
        <v>0.11369594073050326</v>
      </c>
      <c r="S762" s="438">
        <f>StockValueR!S666</f>
        <v>0.10977473866158668</v>
      </c>
      <c r="T762" s="438">
        <f>StockValueR!T666</f>
        <v>0.10598877295701596</v>
      </c>
      <c r="U762" s="438">
        <f>StockValueR!U666</f>
        <v>0.10233337951789488</v>
      </c>
      <c r="V762" s="438">
        <f>StockValueR!V666</f>
        <v>9.8804055103086291E-2</v>
      </c>
      <c r="W762" s="438">
        <f>StockValueR!W666</f>
        <v>9.539645178146984E-2</v>
      </c>
      <c r="X762" s="438">
        <f>StockValueR!X666</f>
        <v>9.2106371575532975E-2</v>
      </c>
      <c r="Y762" s="438">
        <f>StockValueR!Y666</f>
        <v>8.892976128969643E-2</v>
      </c>
      <c r="Z762" s="438">
        <f>StockValueR!Z666</f>
        <v>8.5755148299275163E-2</v>
      </c>
      <c r="AA762" s="438">
        <f>StockValueR!AA666</f>
        <v>8.2582604800117365E-2</v>
      </c>
      <c r="AB762" s="438">
        <f>StockValueR!AB666</f>
        <v>7.9412208491636008E-2</v>
      </c>
      <c r="AC762" s="438">
        <f>StockValueR!AC666</f>
        <v>7.6244043237614037E-2</v>
      </c>
      <c r="AD762" s="438">
        <f>StockValueR!AD666</f>
        <v>7.3078199838131852E-2</v>
      </c>
      <c r="AE762" s="438">
        <f>StockValueR!AE666</f>
        <v>6.9914776937184314E-2</v>
      </c>
      <c r="AF762" s="438">
        <f>StockValueR!AF666</f>
        <v>6.6753882097420322E-2</v>
      </c>
      <c r="AG762" s="438">
        <f>StockValueR!AG666</f>
        <v>6.3595633082666428E-2</v>
      </c>
      <c r="AH762" s="438">
        <f>StockValueR!AH666</f>
        <v>6.0440159401469677E-2</v>
      </c>
      <c r="AI762" s="438">
        <f>StockValueR!AI666</f>
        <v>5.7287604182282771E-2</v>
      </c>
      <c r="AJ762" s="438">
        <f>StockValueR!AJ666</f>
        <v>5.4138126475358164E-2</v>
      </c>
      <c r="AK762" s="438">
        <f>StockValueR!AK666</f>
        <v>5.0991904111410663E-2</v>
      </c>
      <c r="AL762" s="438">
        <f>StockValueR!AL666</f>
        <v>4.7849137298226346E-2</v>
      </c>
      <c r="AM762" s="438">
        <f>StockValueR!AM666</f>
        <v>1.5486239276289501E-2</v>
      </c>
      <c r="AN762" s="438">
        <f>StockValueR!AN666</f>
        <v>1.5486239276289501E-2</v>
      </c>
      <c r="AO762" s="438">
        <f>StockValueR!AO666</f>
        <v>1.5486239276289501E-2</v>
      </c>
      <c r="AP762" s="438">
        <f>StockValueR!AP666</f>
        <v>1.5486239276289501E-2</v>
      </c>
      <c r="AQ762" s="438">
        <f>StockValueR!AQ666</f>
        <v>1.5486239276289501E-2</v>
      </c>
      <c r="AR762" s="438">
        <f>StockValueR!AR666</f>
        <v>1.5486239276289501E-2</v>
      </c>
      <c r="AS762" s="438">
        <f>StockValueR!AS666</f>
        <v>1.5486239276289501E-2</v>
      </c>
      <c r="AT762" s="438">
        <f>StockValueR!AT666</f>
        <v>1.5486239276289501E-2</v>
      </c>
      <c r="AU762" s="438">
        <f>StockValueR!AU666</f>
        <v>1.5486239276289501E-2</v>
      </c>
      <c r="AV762" s="438">
        <f>StockValueR!AV666</f>
        <v>1.5486239276289501E-2</v>
      </c>
      <c r="AW762" s="438">
        <f>StockValueR!AW666</f>
        <v>1.5486239276289501E-2</v>
      </c>
      <c r="AX762" s="438">
        <f>StockValueR!AX666</f>
        <v>1.5486239276289501E-2</v>
      </c>
      <c r="AY762" s="438">
        <f>StockValueR!AY666</f>
        <v>1.5486239276289501E-2</v>
      </c>
      <c r="AZ762" s="438">
        <f>StockValueR!AZ666</f>
        <v>1.5486239276289501E-2</v>
      </c>
    </row>
    <row r="763" spans="1:52" x14ac:dyDescent="0.25">
      <c r="A763" s="422"/>
      <c r="B763" s="281"/>
      <c r="C763" s="281"/>
      <c r="D763" s="281"/>
      <c r="E763" s="180" t="str">
        <f>StockValueR!E667</f>
        <v>41 MPH</v>
      </c>
      <c r="F763" s="180"/>
      <c r="G763" s="180"/>
      <c r="I763" s="438">
        <f>StockValueR!I667</f>
        <v>0</v>
      </c>
      <c r="J763" s="438">
        <f>StockValueR!J667</f>
        <v>0</v>
      </c>
      <c r="K763" s="438">
        <f>StockValueR!K667</f>
        <v>0.14114670148601949</v>
      </c>
      <c r="L763" s="438">
        <f>StockValueR!L667</f>
        <v>0.13627876394724997</v>
      </c>
      <c r="M763" s="438">
        <f>StockValueR!M667</f>
        <v>0.13157871425588943</v>
      </c>
      <c r="N763" s="438">
        <f>StockValueR!N667</f>
        <v>0.12704076221247795</v>
      </c>
      <c r="O763" s="438">
        <f>StockValueR!O667</f>
        <v>0.12265931731283028</v>
      </c>
      <c r="P763" s="438">
        <f>StockValueR!P667</f>
        <v>0.11842898186084588</v>
      </c>
      <c r="Q763" s="438">
        <f>StockValueR!Q667</f>
        <v>0.11434454431884801</v>
      </c>
      <c r="R763" s="438">
        <f>StockValueR!R667</f>
        <v>0.11040097288725952</v>
      </c>
      <c r="S763" s="438">
        <f>StockValueR!S667</f>
        <v>0.10659340930570606</v>
      </c>
      <c r="T763" s="438">
        <f>StockValueR!T667</f>
        <v>0.10291716286790981</v>
      </c>
      <c r="U763" s="438">
        <f>StockValueR!U667</f>
        <v>9.9367704643000612E-2</v>
      </c>
      <c r="V763" s="438">
        <f>StockValueR!V667</f>
        <v>9.5940661896125393E-2</v>
      </c>
      <c r="W763" s="438">
        <f>StockValueR!W667</f>
        <v>9.2631812701482311E-2</v>
      </c>
      <c r="X763" s="438">
        <f>StockValueR!X667</f>
        <v>8.9437080741143329E-2</v>
      </c>
      <c r="Y763" s="438">
        <f>StockValueR!Y667</f>
        <v>8.6352530283257525E-2</v>
      </c>
      <c r="Z763" s="438">
        <f>StockValueR!Z667</f>
        <v>8.3269919238120979E-2</v>
      </c>
      <c r="AA763" s="438">
        <f>StockValueR!AA667</f>
        <v>8.0189317709308414E-2</v>
      </c>
      <c r="AB763" s="438">
        <f>StockValueR!AB667</f>
        <v>7.7110801144463156E-2</v>
      </c>
      <c r="AC763" s="438">
        <f>StockValueR!AC667</f>
        <v>7.4034450976951868E-2</v>
      </c>
      <c r="AD763" s="438">
        <f>StockValueR!AD667</f>
        <v>7.0960355375421114E-2</v>
      </c>
      <c r="AE763" s="438">
        <f>StockValueR!AE667</f>
        <v>6.788861012511116E-2</v>
      </c>
      <c r="AF763" s="438">
        <f>StockValueR!AF667</f>
        <v>6.4819319671449091E-2</v>
      </c>
      <c r="AG763" s="438">
        <f>StockValueR!AG667</f>
        <v>6.1752598365404129E-2</v>
      </c>
      <c r="AH763" s="438">
        <f>StockValueR!AH667</f>
        <v>5.8688571962297896E-2</v>
      </c>
      <c r="AI763" s="438">
        <f>StockValueR!AI667</f>
        <v>5.5627379442645647E-2</v>
      </c>
      <c r="AJ763" s="438">
        <f>StockValueR!AJ667</f>
        <v>5.2569175247340311E-2</v>
      </c>
      <c r="AK763" s="438">
        <f>StockValueR!AK667</f>
        <v>4.9514132053469551E-2</v>
      </c>
      <c r="AL763" s="438">
        <f>StockValueR!AL667</f>
        <v>4.6462444266693055E-2</v>
      </c>
      <c r="AM763" s="438">
        <f>StockValueR!AM667</f>
        <v>1.5037439960321817E-2</v>
      </c>
      <c r="AN763" s="438">
        <f>StockValueR!AN667</f>
        <v>1.5037439960321817E-2</v>
      </c>
      <c r="AO763" s="438">
        <f>StockValueR!AO667</f>
        <v>1.5037439960321817E-2</v>
      </c>
      <c r="AP763" s="438">
        <f>StockValueR!AP667</f>
        <v>1.5037439960321817E-2</v>
      </c>
      <c r="AQ763" s="438">
        <f>StockValueR!AQ667</f>
        <v>1.5037439960321817E-2</v>
      </c>
      <c r="AR763" s="438">
        <f>StockValueR!AR667</f>
        <v>1.5037439960321817E-2</v>
      </c>
      <c r="AS763" s="438">
        <f>StockValueR!AS667</f>
        <v>1.5037439960321817E-2</v>
      </c>
      <c r="AT763" s="438">
        <f>StockValueR!AT667</f>
        <v>1.5037439960321817E-2</v>
      </c>
      <c r="AU763" s="438">
        <f>StockValueR!AU667</f>
        <v>1.5037439960321817E-2</v>
      </c>
      <c r="AV763" s="438">
        <f>StockValueR!AV667</f>
        <v>1.5037439960321817E-2</v>
      </c>
      <c r="AW763" s="438">
        <f>StockValueR!AW667</f>
        <v>1.5037439960321817E-2</v>
      </c>
      <c r="AX763" s="438">
        <f>StockValueR!AX667</f>
        <v>1.5037439960321817E-2</v>
      </c>
      <c r="AY763" s="438">
        <f>StockValueR!AY667</f>
        <v>1.5037439960321817E-2</v>
      </c>
      <c r="AZ763" s="438">
        <f>StockValueR!AZ667</f>
        <v>1.5037439960321817E-2</v>
      </c>
    </row>
    <row r="764" spans="1:52" x14ac:dyDescent="0.25">
      <c r="A764" s="422"/>
      <c r="B764" s="281"/>
      <c r="C764" s="281"/>
      <c r="D764" s="281"/>
      <c r="E764" s="180" t="str">
        <f>StockValueR!E668</f>
        <v>42 MPH</v>
      </c>
      <c r="F764" s="180"/>
      <c r="G764" s="180"/>
      <c r="I764" s="438">
        <f>StockValueR!I668</f>
        <v>0</v>
      </c>
      <c r="J764" s="438">
        <f>StockValueR!J668</f>
        <v>0</v>
      </c>
      <c r="K764" s="438">
        <f>StockValueR!K668</f>
        <v>0.137056196235012</v>
      </c>
      <c r="L764" s="438">
        <f>StockValueR!L668</f>
        <v>0.13232933407281364</v>
      </c>
      <c r="M764" s="438">
        <f>StockValueR!M668</f>
        <v>0.12776549428037454</v>
      </c>
      <c r="N764" s="438">
        <f>StockValueR!N668</f>
        <v>0.12335905446124436</v>
      </c>
      <c r="O764" s="438">
        <f>StockValueR!O668</f>
        <v>0.11910458612697383</v>
      </c>
      <c r="P764" s="438">
        <f>StockValueR!P668</f>
        <v>0.11499684800951927</v>
      </c>
      <c r="Q764" s="438">
        <f>StockValueR!Q668</f>
        <v>0.11103077960429227</v>
      </c>
      <c r="R764" s="438">
        <f>StockValueR!R668</f>
        <v>0.10720149493589981</v>
      </c>
      <c r="S764" s="438">
        <f>StockValueR!S668</f>
        <v>0.10350427653889487</v>
      </c>
      <c r="T764" s="438">
        <f>StockValueR!T668</f>
        <v>9.9934569646121518E-2</v>
      </c>
      <c r="U764" s="438">
        <f>StockValueR!U668</f>
        <v>9.6487976577495554E-2</v>
      </c>
      <c r="V764" s="438">
        <f>StockValueR!V668</f>
        <v>9.3160251322307583E-2</v>
      </c>
      <c r="W764" s="438">
        <f>StockValueR!W668</f>
        <v>8.994729430837424E-2</v>
      </c>
      <c r="X764" s="438">
        <f>StockValueR!X668</f>
        <v>8.6845147351593571E-2</v>
      </c>
      <c r="Y764" s="438">
        <f>StockValueR!Y668</f>
        <v>8.3849988779682721E-2</v>
      </c>
      <c r="Z764" s="438">
        <f>StockValueR!Z668</f>
        <v>8.0856713415325035E-2</v>
      </c>
      <c r="AA764" s="438">
        <f>StockValueR!AA668</f>
        <v>7.7865389330456974E-2</v>
      </c>
      <c r="AB764" s="438">
        <f>StockValueR!AB668</f>
        <v>7.4876089786209687E-2</v>
      </c>
      <c r="AC764" s="438">
        <f>StockValueR!AC668</f>
        <v>7.188889385596825E-2</v>
      </c>
      <c r="AD764" s="438">
        <f>StockValueR!AD668</f>
        <v>6.8903887153205751E-2</v>
      </c>
      <c r="AE764" s="438">
        <f>StockValueR!AE668</f>
        <v>6.5921162687256063E-2</v>
      </c>
      <c r="AF764" s="438">
        <f>StockValueR!AF668</f>
        <v>6.2940821876663167E-2</v>
      </c>
      <c r="AG764" s="438">
        <f>StockValueR!AG668</f>
        <v>5.9962975758445364E-2</v>
      </c>
      <c r="AH764" s="438">
        <f>StockValueR!AH668</f>
        <v>5.698774644346926E-2</v>
      </c>
      <c r="AI764" s="438">
        <f>StockValueR!AI668</f>
        <v>5.4015268884522079E-2</v>
      </c>
      <c r="AJ764" s="438">
        <f>StockValueR!AJ668</f>
        <v>5.1045693046718875E-2</v>
      </c>
      <c r="AK764" s="438">
        <f>StockValueR!AK668</f>
        <v>4.8079186602874968E-2</v>
      </c>
      <c r="AL764" s="438">
        <f>StockValueR!AL668</f>
        <v>4.5115938324672332E-2</v>
      </c>
      <c r="AM764" s="438">
        <f>StockValueR!AM668</f>
        <v>1.4601647083323564E-2</v>
      </c>
      <c r="AN764" s="438">
        <f>StockValueR!AN668</f>
        <v>1.4601647083323564E-2</v>
      </c>
      <c r="AO764" s="438">
        <f>StockValueR!AO668</f>
        <v>1.4601647083323564E-2</v>
      </c>
      <c r="AP764" s="438">
        <f>StockValueR!AP668</f>
        <v>1.4601647083323564E-2</v>
      </c>
      <c r="AQ764" s="438">
        <f>StockValueR!AQ668</f>
        <v>1.4601647083323564E-2</v>
      </c>
      <c r="AR764" s="438">
        <f>StockValueR!AR668</f>
        <v>1.4601647083323564E-2</v>
      </c>
      <c r="AS764" s="438">
        <f>StockValueR!AS668</f>
        <v>1.4601647083323564E-2</v>
      </c>
      <c r="AT764" s="438">
        <f>StockValueR!AT668</f>
        <v>1.4601647083323564E-2</v>
      </c>
      <c r="AU764" s="438">
        <f>StockValueR!AU668</f>
        <v>1.4601647083323564E-2</v>
      </c>
      <c r="AV764" s="438">
        <f>StockValueR!AV668</f>
        <v>1.4601647083323564E-2</v>
      </c>
      <c r="AW764" s="438">
        <f>StockValueR!AW668</f>
        <v>1.4601647083323564E-2</v>
      </c>
      <c r="AX764" s="438">
        <f>StockValueR!AX668</f>
        <v>1.4601647083323564E-2</v>
      </c>
      <c r="AY764" s="438">
        <f>StockValueR!AY668</f>
        <v>1.4601647083323564E-2</v>
      </c>
      <c r="AZ764" s="438">
        <f>StockValueR!AZ668</f>
        <v>1.4601647083323564E-2</v>
      </c>
    </row>
    <row r="765" spans="1:52" x14ac:dyDescent="0.25">
      <c r="A765" s="422"/>
      <c r="B765" s="281"/>
      <c r="C765" s="281"/>
      <c r="D765" s="281"/>
      <c r="E765" s="180" t="str">
        <f>StockValueR!E669</f>
        <v>43 MPH</v>
      </c>
      <c r="F765" s="180"/>
      <c r="G765" s="180"/>
      <c r="I765" s="438">
        <f>StockValueR!I669</f>
        <v>0</v>
      </c>
      <c r="J765" s="438">
        <f>StockValueR!J669</f>
        <v>0</v>
      </c>
      <c r="K765" s="438">
        <f>StockValueR!K669</f>
        <v>0.13308423596615684</v>
      </c>
      <c r="L765" s="438">
        <f>StockValueR!L669</f>
        <v>0.12849436074231196</v>
      </c>
      <c r="M765" s="438">
        <f>StockValueR!M669</f>
        <v>0.12406278341466434</v>
      </c>
      <c r="N765" s="438">
        <f>StockValueR!N669</f>
        <v>0.11978404452675419</v>
      </c>
      <c r="O765" s="438">
        <f>StockValueR!O669</f>
        <v>0.11565287291056746</v>
      </c>
      <c r="P765" s="438">
        <f>StockValueR!P669</f>
        <v>0.11166417919275036</v>
      </c>
      <c r="Q765" s="438">
        <f>StockValueR!Q669</f>
        <v>0.1078130495247849</v>
      </c>
      <c r="R765" s="438">
        <f>StockValueR!R669</f>
        <v>0.10409473952940111</v>
      </c>
      <c r="S765" s="438">
        <f>StockValueR!S669</f>
        <v>0.10050466845576857</v>
      </c>
      <c r="T765" s="438">
        <f>StockValueR!T669</f>
        <v>9.7038413536266396E-2</v>
      </c>
      <c r="U765" s="438">
        <f>StockValueR!U669</f>
        <v>9.3691704537879908E-2</v>
      </c>
      <c r="V765" s="438">
        <f>StockValueR!V669</f>
        <v>9.0460418501511417E-2</v>
      </c>
      <c r="W765" s="438">
        <f>StockValueR!W669</f>
        <v>8.7340574662724116E-2</v>
      </c>
      <c r="X765" s="438">
        <f>StockValueR!X669</f>
        <v>8.4328329547662118E-2</v>
      </c>
      <c r="Y765" s="438">
        <f>StockValueR!Y669</f>
        <v>8.141997223810464E-2</v>
      </c>
      <c r="Z765" s="438">
        <f>StockValueR!Z669</f>
        <v>7.8513443559760226E-2</v>
      </c>
      <c r="AA765" s="438">
        <f>StockValueR!AA669</f>
        <v>7.5608809611805008E-2</v>
      </c>
      <c r="AB765" s="438">
        <f>StockValueR!AB669</f>
        <v>7.2706141532224211E-2</v>
      </c>
      <c r="AC765" s="438">
        <f>StockValueR!AC669</f>
        <v>6.9805516102814852E-2</v>
      </c>
      <c r="AD765" s="438">
        <f>StockValueR!AD669</f>
        <v>6.6907016455926782E-2</v>
      </c>
      <c r="AE765" s="438">
        <f>StockValueR!AE669</f>
        <v>6.4010732905434714E-2</v>
      </c>
      <c r="AF765" s="438">
        <f>StockValueR!AF669</f>
        <v>6.1116763930720179E-2</v>
      </c>
      <c r="AG765" s="438">
        <f>StockValueR!AG669</f>
        <v>5.8225217350890583E-2</v>
      </c>
      <c r="AH765" s="438">
        <f>StockValueR!AH669</f>
        <v>5.5336211737975746E-2</v>
      </c>
      <c r="AI765" s="438">
        <f>StockValueR!AI669</f>
        <v>5.2449878133760515E-2</v>
      </c>
      <c r="AJ765" s="438">
        <f>StockValueR!AJ669</f>
        <v>4.9566362157292453E-2</v>
      </c>
      <c r="AK765" s="438">
        <f>StockValueR!AK669</f>
        <v>4.6685826622140963E-2</v>
      </c>
      <c r="AL765" s="438">
        <f>StockValueR!AL669</f>
        <v>4.3808454829285928E-2</v>
      </c>
      <c r="AM765" s="438">
        <f>StockValueR!AM669</f>
        <v>1.4178483711888993E-2</v>
      </c>
      <c r="AN765" s="438">
        <f>StockValueR!AN669</f>
        <v>1.4178483711888993E-2</v>
      </c>
      <c r="AO765" s="438">
        <f>StockValueR!AO669</f>
        <v>1.4178483711888993E-2</v>
      </c>
      <c r="AP765" s="438">
        <f>StockValueR!AP669</f>
        <v>1.4178483711888993E-2</v>
      </c>
      <c r="AQ765" s="438">
        <f>StockValueR!AQ669</f>
        <v>1.4178483711888993E-2</v>
      </c>
      <c r="AR765" s="438">
        <f>StockValueR!AR669</f>
        <v>1.4178483711888993E-2</v>
      </c>
      <c r="AS765" s="438">
        <f>StockValueR!AS669</f>
        <v>1.4178483711888993E-2</v>
      </c>
      <c r="AT765" s="438">
        <f>StockValueR!AT669</f>
        <v>1.4178483711888993E-2</v>
      </c>
      <c r="AU765" s="438">
        <f>StockValueR!AU669</f>
        <v>1.4178483711888993E-2</v>
      </c>
      <c r="AV765" s="438">
        <f>StockValueR!AV669</f>
        <v>1.4178483711888993E-2</v>
      </c>
      <c r="AW765" s="438">
        <f>StockValueR!AW669</f>
        <v>1.4178483711888993E-2</v>
      </c>
      <c r="AX765" s="438">
        <f>StockValueR!AX669</f>
        <v>1.4178483711888993E-2</v>
      </c>
      <c r="AY765" s="438">
        <f>StockValueR!AY669</f>
        <v>1.4178483711888993E-2</v>
      </c>
      <c r="AZ765" s="438">
        <f>StockValueR!AZ669</f>
        <v>1.4178483711888993E-2</v>
      </c>
    </row>
    <row r="766" spans="1:52" x14ac:dyDescent="0.25">
      <c r="A766" s="422"/>
      <c r="B766" s="281"/>
      <c r="C766" s="281"/>
      <c r="D766" s="281"/>
      <c r="E766" s="180" t="str">
        <f>StockValueR!E670</f>
        <v>44 MPH</v>
      </c>
      <c r="F766" s="180"/>
      <c r="G766" s="180"/>
      <c r="I766" s="438">
        <f>StockValueR!I670</f>
        <v>0</v>
      </c>
      <c r="J766" s="438">
        <f>StockValueR!J670</f>
        <v>0</v>
      </c>
      <c r="K766" s="438">
        <f>StockValueR!K670</f>
        <v>0.12922738518385357</v>
      </c>
      <c r="L766" s="438">
        <f>StockValueR!L670</f>
        <v>0.12477052694522293</v>
      </c>
      <c r="M766" s="438">
        <f>StockValueR!M670</f>
        <v>0.12046737904694305</v>
      </c>
      <c r="N766" s="438">
        <f>StockValueR!N670</f>
        <v>0.11631264025045848</v>
      </c>
      <c r="O766" s="438">
        <f>StockValueR!O670</f>
        <v>0.11230119214896188</v>
      </c>
      <c r="P766" s="438">
        <f>StockValueR!P670</f>
        <v>0.1084280928618018</v>
      </c>
      <c r="Q766" s="438">
        <f>StockValueR!Q670</f>
        <v>0.104688570946361</v>
      </c>
      <c r="R766" s="438">
        <f>StockValueR!R670</f>
        <v>0.10107801951990485</v>
      </c>
      <c r="S766" s="438">
        <f>StockValueR!S670</f>
        <v>9.7591990584158461E-2</v>
      </c>
      <c r="T766" s="438">
        <f>StockValueR!T670</f>
        <v>9.4226189545620398E-2</v>
      </c>
      <c r="U766" s="438">
        <f>StockValueR!U670</f>
        <v>9.097646992486276E-2</v>
      </c>
      <c r="V766" s="438">
        <f>StockValueR!V670</f>
        <v>8.7838828248299458E-2</v>
      </c>
      <c r="W766" s="438">
        <f>StockValueR!W670</f>
        <v>8.4809399116129627E-2</v>
      </c>
      <c r="X766" s="438">
        <f>StockValueR!X670</f>
        <v>8.188445044038048E-2</v>
      </c>
      <c r="Y766" s="438">
        <f>StockValueR!Y670</f>
        <v>7.9060378847182658E-2</v>
      </c>
      <c r="Z766" s="438">
        <f>StockValueR!Z670</f>
        <v>7.6238082890508679E-2</v>
      </c>
      <c r="AA766" s="438">
        <f>StockValueR!AA670</f>
        <v>7.3417626753945975E-2</v>
      </c>
      <c r="AB766" s="438">
        <f>StockValueR!AB670</f>
        <v>7.0599079513863738E-2</v>
      </c>
      <c r="AC766" s="438">
        <f>StockValueR!AC670</f>
        <v>6.7782515726882347E-2</v>
      </c>
      <c r="AD766" s="438">
        <f>StockValueR!AD670</f>
        <v>6.4968016116132649E-2</v>
      </c>
      <c r="AE766" s="438">
        <f>StockValueR!AE670</f>
        <v>6.2155668378146046E-2</v>
      </c>
      <c r="AF766" s="438">
        <f>StockValueR!AF670</f>
        <v>5.9345568138320044E-2</v>
      </c>
      <c r="AG766" s="438">
        <f>StockValueR!AG670</f>
        <v>5.6537820091107929E-2</v>
      </c>
      <c r="AH766" s="438">
        <f>StockValueR!AH670</f>
        <v>5.3732539372260052E-2</v>
      </c>
      <c r="AI766" s="438">
        <f>StockValueR!AI670</f>
        <v>5.0929853225901787E-2</v>
      </c>
      <c r="AJ766" s="438">
        <f>StockValueR!AJ670</f>
        <v>4.8129903050964519E-2</v>
      </c>
      <c r="AK766" s="438">
        <f>StockValueR!AK670</f>
        <v>4.5332846942595227E-2</v>
      </c>
      <c r="AL766" s="438">
        <f>StockValueR!AL670</f>
        <v>4.2538862889615503E-2</v>
      </c>
      <c r="AM766" s="438">
        <f>StockValueR!AM670</f>
        <v>1.3767583836339648E-2</v>
      </c>
      <c r="AN766" s="438">
        <f>StockValueR!AN670</f>
        <v>1.3767583836339648E-2</v>
      </c>
      <c r="AO766" s="438">
        <f>StockValueR!AO670</f>
        <v>1.3767583836339648E-2</v>
      </c>
      <c r="AP766" s="438">
        <f>StockValueR!AP670</f>
        <v>1.3767583836339648E-2</v>
      </c>
      <c r="AQ766" s="438">
        <f>StockValueR!AQ670</f>
        <v>1.3767583836339648E-2</v>
      </c>
      <c r="AR766" s="438">
        <f>StockValueR!AR670</f>
        <v>1.3767583836339648E-2</v>
      </c>
      <c r="AS766" s="438">
        <f>StockValueR!AS670</f>
        <v>1.3767583836339648E-2</v>
      </c>
      <c r="AT766" s="438">
        <f>StockValueR!AT670</f>
        <v>1.3767583836339648E-2</v>
      </c>
      <c r="AU766" s="438">
        <f>StockValueR!AU670</f>
        <v>1.3767583836339648E-2</v>
      </c>
      <c r="AV766" s="438">
        <f>StockValueR!AV670</f>
        <v>1.3767583836339648E-2</v>
      </c>
      <c r="AW766" s="438">
        <f>StockValueR!AW670</f>
        <v>1.3767583836339648E-2</v>
      </c>
      <c r="AX766" s="438">
        <f>StockValueR!AX670</f>
        <v>1.3767583836339648E-2</v>
      </c>
      <c r="AY766" s="438">
        <f>StockValueR!AY670</f>
        <v>1.3767583836339648E-2</v>
      </c>
      <c r="AZ766" s="438">
        <f>StockValueR!AZ670</f>
        <v>1.3767583836339648E-2</v>
      </c>
    </row>
    <row r="767" spans="1:52" x14ac:dyDescent="0.25">
      <c r="A767" s="422"/>
      <c r="B767" s="281"/>
      <c r="C767" s="281"/>
      <c r="D767" s="281"/>
      <c r="E767" s="180" t="str">
        <f>StockValueR!E671</f>
        <v>45 MPH</v>
      </c>
      <c r="F767" s="180"/>
      <c r="G767" s="180"/>
      <c r="I767" s="438">
        <f>StockValueR!I671</f>
        <v>0</v>
      </c>
      <c r="J767" s="438">
        <f>StockValueR!J671</f>
        <v>0</v>
      </c>
      <c r="K767" s="438">
        <f>StockValueR!K671</f>
        <v>0.12167752638354599</v>
      </c>
      <c r="L767" s="438">
        <f>StockValueR!L671</f>
        <v>0.11748105142471921</v>
      </c>
      <c r="M767" s="438">
        <f>StockValueR!M671</f>
        <v>0.11342930657837473</v>
      </c>
      <c r="N767" s="438">
        <f>StockValueR!N671</f>
        <v>0.10951730032051572</v>
      </c>
      <c r="O767" s="438">
        <f>StockValueR!O671</f>
        <v>0.10574021327730389</v>
      </c>
      <c r="P767" s="438">
        <f>StockValueR!P671</f>
        <v>0.10209339228785932</v>
      </c>
      <c r="Q767" s="438">
        <f>StockValueR!Q671</f>
        <v>9.8572344671825463E-2</v>
      </c>
      <c r="R767" s="438">
        <f>StockValueR!R671</f>
        <v>9.5172732694637066E-2</v>
      </c>
      <c r="S767" s="438">
        <f>StockValueR!S671</f>
        <v>9.1890368223672872E-2</v>
      </c>
      <c r="T767" s="438">
        <f>StockValueR!T671</f>
        <v>8.8721207568709382E-2</v>
      </c>
      <c r="U767" s="438">
        <f>StockValueR!U671</f>
        <v>8.5661346500319757E-2</v>
      </c>
      <c r="V767" s="438">
        <f>StockValueR!V671</f>
        <v>8.270701544008062E-2</v>
      </c>
      <c r="W767" s="438">
        <f>StockValueR!W671</f>
        <v>7.9854574816661333E-2</v>
      </c>
      <c r="X767" s="438">
        <f>StockValueR!X671</f>
        <v>7.710051058207483E-2</v>
      </c>
      <c r="Y767" s="438">
        <f>StockValueR!Y671</f>
        <v>7.4441429882566218E-2</v>
      </c>
      <c r="Z767" s="438">
        <f>StockValueR!Z671</f>
        <v>7.1784021081468835E-2</v>
      </c>
      <c r="AA767" s="438">
        <f>StockValueR!AA671</f>
        <v>6.9128344612568768E-2</v>
      </c>
      <c r="AB767" s="438">
        <f>StockValueR!AB671</f>
        <v>6.6474465516582648E-2</v>
      </c>
      <c r="AC767" s="438">
        <f>StockValueR!AC671</f>
        <v>6.3822453994305181E-2</v>
      </c>
      <c r="AD767" s="438">
        <f>StockValueR!AD671</f>
        <v>6.1172386052775196E-2</v>
      </c>
      <c r="AE767" s="438">
        <f>StockValueR!AE671</f>
        <v>5.852434426502473E-2</v>
      </c>
      <c r="AF767" s="438">
        <f>StockValueR!AF671</f>
        <v>5.5878418669723276E-2</v>
      </c>
      <c r="AG767" s="438">
        <f>StockValueR!AG671</f>
        <v>5.3234707844754203E-2</v>
      </c>
      <c r="AH767" s="438">
        <f>StockValueR!AH671</f>
        <v>5.0593320199285433E-2</v>
      </c>
      <c r="AI767" s="438">
        <f>StockValueR!AI671</f>
        <v>4.7954375543451631E-2</v>
      </c>
      <c r="AJ767" s="438">
        <f>StockValueR!AJ671</f>
        <v>4.5318007015226452E-2</v>
      </c>
      <c r="AK767" s="438">
        <f>StockValueR!AK671</f>
        <v>4.2684363473355219E-2</v>
      </c>
      <c r="AL767" s="438">
        <f>StockValueR!AL671</f>
        <v>4.0053612508008561E-2</v>
      </c>
      <c r="AM767" s="438">
        <f>StockValueR!AM671</f>
        <v>1.61488171632936E-2</v>
      </c>
      <c r="AN767" s="438">
        <f>StockValueR!AN671</f>
        <v>1.61488171632936E-2</v>
      </c>
      <c r="AO767" s="438">
        <f>StockValueR!AO671</f>
        <v>1.61488171632936E-2</v>
      </c>
      <c r="AP767" s="438">
        <f>StockValueR!AP671</f>
        <v>1.61488171632936E-2</v>
      </c>
      <c r="AQ767" s="438">
        <f>StockValueR!AQ671</f>
        <v>1.61488171632936E-2</v>
      </c>
      <c r="AR767" s="438">
        <f>StockValueR!AR671</f>
        <v>1.61488171632936E-2</v>
      </c>
      <c r="AS767" s="438">
        <f>StockValueR!AS671</f>
        <v>1.61488171632936E-2</v>
      </c>
      <c r="AT767" s="438">
        <f>StockValueR!AT671</f>
        <v>1.61488171632936E-2</v>
      </c>
      <c r="AU767" s="438">
        <f>StockValueR!AU671</f>
        <v>1.61488171632936E-2</v>
      </c>
      <c r="AV767" s="438">
        <f>StockValueR!AV671</f>
        <v>1.61488171632936E-2</v>
      </c>
      <c r="AW767" s="438">
        <f>StockValueR!AW671</f>
        <v>1.61488171632936E-2</v>
      </c>
      <c r="AX767" s="438">
        <f>StockValueR!AX671</f>
        <v>1.61488171632936E-2</v>
      </c>
      <c r="AY767" s="438">
        <f>StockValueR!AY671</f>
        <v>1.61488171632936E-2</v>
      </c>
      <c r="AZ767" s="438">
        <f>StockValueR!AZ671</f>
        <v>1.61488171632936E-2</v>
      </c>
    </row>
    <row r="768" spans="1:52" x14ac:dyDescent="0.25">
      <c r="A768" s="422"/>
      <c r="B768" s="281"/>
      <c r="C768" s="281"/>
      <c r="D768" s="281"/>
      <c r="E768" s="180" t="str">
        <f>StockValueR!E672</f>
        <v>46 MPH</v>
      </c>
      <c r="F768" s="180"/>
      <c r="G768" s="180"/>
      <c r="I768" s="438">
        <f>StockValueR!I672</f>
        <v>0</v>
      </c>
      <c r="J768" s="438">
        <f>StockValueR!J672</f>
        <v>0</v>
      </c>
      <c r="K768" s="438">
        <f>StockValueR!K672</f>
        <v>0.1181512480124514</v>
      </c>
      <c r="L768" s="438">
        <f>StockValueR!L672</f>
        <v>0.11407638909334838</v>
      </c>
      <c r="M768" s="438">
        <f>StockValueR!M672</f>
        <v>0.1101420659323513</v>
      </c>
      <c r="N768" s="438">
        <f>StockValueR!N672</f>
        <v>0.1063434316624401</v>
      </c>
      <c r="O768" s="438">
        <f>StockValueR!O672</f>
        <v>0.10267580657775162</v>
      </c>
      <c r="P768" s="438">
        <f>StockValueR!P672</f>
        <v>9.9134672368442575E-2</v>
      </c>
      <c r="Q768" s="438">
        <f>StockValueR!Q672</f>
        <v>9.571566655438353E-2</v>
      </c>
      <c r="R768" s="438">
        <f>StockValueR!R672</f>
        <v>9.2414577110826249E-2</v>
      </c>
      <c r="S768" s="438">
        <f>StockValueR!S672</f>
        <v>8.9227337279423891E-2</v>
      </c>
      <c r="T768" s="438">
        <f>StockValueR!T672</f>
        <v>8.615002055821111E-2</v>
      </c>
      <c r="U768" s="438">
        <f>StockValueR!U672</f>
        <v>8.3178835864372413E-2</v>
      </c>
      <c r="V768" s="438">
        <f>StockValueR!V672</f>
        <v>8.0310122863839178E-2</v>
      </c>
      <c r="W768" s="438">
        <f>StockValueR!W672</f>
        <v>7.7540347461962034E-2</v>
      </c>
      <c r="X768" s="438">
        <f>StockValueR!X672</f>
        <v>7.4866097449702962E-2</v>
      </c>
      <c r="Y768" s="438">
        <f>StockValueR!Y672</f>
        <v>7.2284078299983873E-2</v>
      </c>
      <c r="Z768" s="438">
        <f>StockValueR!Z672</f>
        <v>6.9703682596185396E-2</v>
      </c>
      <c r="AA768" s="438">
        <f>StockValueR!AA672</f>
        <v>6.7124969020690872E-2</v>
      </c>
      <c r="AB768" s="438">
        <f>StockValueR!AB672</f>
        <v>6.4548000729302946E-2</v>
      </c>
      <c r="AC768" s="438">
        <f>StockValueR!AC672</f>
        <v>6.197284588836055E-2</v>
      </c>
      <c r="AD768" s="438">
        <f>StockValueR!AD672</f>
        <v>5.9399578302178783E-2</v>
      </c>
      <c r="AE768" s="438">
        <f>StockValueR!AE672</f>
        <v>5.6828278150780009E-2</v>
      </c>
      <c r="AF768" s="438">
        <f>StockValueR!AF672</f>
        <v>5.4259032863465971E-2</v>
      </c>
      <c r="AG768" s="438">
        <f>StockValueR!AG672</f>
        <v>5.1691938161281405E-2</v>
      </c>
      <c r="AH768" s="438">
        <f>StockValueR!AH672</f>
        <v>4.9127099311639832E-2</v>
      </c>
      <c r="AI768" s="438">
        <f>StockValueR!AI672</f>
        <v>4.6564632652515543E-2</v>
      </c>
      <c r="AJ768" s="438">
        <f>StockValueR!AJ672</f>
        <v>4.4004667463474062E-2</v>
      </c>
      <c r="AK768" s="438">
        <f>StockValueR!AK672</f>
        <v>4.1447348289256385E-2</v>
      </c>
      <c r="AL768" s="438">
        <f>StockValueR!AL672</f>
        <v>3.8892837863182331E-2</v>
      </c>
      <c r="AM768" s="438">
        <f>StockValueR!AM672</f>
        <v>1.5680815993528007E-2</v>
      </c>
      <c r="AN768" s="438">
        <f>StockValueR!AN672</f>
        <v>1.5680815993528007E-2</v>
      </c>
      <c r="AO768" s="438">
        <f>StockValueR!AO672</f>
        <v>1.5680815993528007E-2</v>
      </c>
      <c r="AP768" s="438">
        <f>StockValueR!AP672</f>
        <v>1.5680815993528007E-2</v>
      </c>
      <c r="AQ768" s="438">
        <f>StockValueR!AQ672</f>
        <v>1.5680815993528007E-2</v>
      </c>
      <c r="AR768" s="438">
        <f>StockValueR!AR672</f>
        <v>1.5680815993528007E-2</v>
      </c>
      <c r="AS768" s="438">
        <f>StockValueR!AS672</f>
        <v>1.5680815993528007E-2</v>
      </c>
      <c r="AT768" s="438">
        <f>StockValueR!AT672</f>
        <v>1.5680815993528007E-2</v>
      </c>
      <c r="AU768" s="438">
        <f>StockValueR!AU672</f>
        <v>1.5680815993528007E-2</v>
      </c>
      <c r="AV768" s="438">
        <f>StockValueR!AV672</f>
        <v>1.5680815993528007E-2</v>
      </c>
      <c r="AW768" s="438">
        <f>StockValueR!AW672</f>
        <v>1.5680815993528007E-2</v>
      </c>
      <c r="AX768" s="438">
        <f>StockValueR!AX672</f>
        <v>1.5680815993528007E-2</v>
      </c>
      <c r="AY768" s="438">
        <f>StockValueR!AY672</f>
        <v>1.5680815993528007E-2</v>
      </c>
      <c r="AZ768" s="438">
        <f>StockValueR!AZ672</f>
        <v>1.5680815993528007E-2</v>
      </c>
    </row>
    <row r="769" spans="1:52" x14ac:dyDescent="0.25">
      <c r="A769" s="422"/>
      <c r="B769" s="281"/>
      <c r="C769" s="281"/>
      <c r="D769" s="281"/>
      <c r="E769" s="180" t="str">
        <f>StockValueR!E673</f>
        <v>47 MPH</v>
      </c>
      <c r="F769" s="180"/>
      <c r="G769" s="180"/>
      <c r="I769" s="438">
        <f>StockValueR!I673</f>
        <v>0</v>
      </c>
      <c r="J769" s="438">
        <f>StockValueR!J673</f>
        <v>0</v>
      </c>
      <c r="K769" s="438">
        <f>StockValueR!K673</f>
        <v>0.11472716303334979</v>
      </c>
      <c r="L769" s="438">
        <f>StockValueR!L673</f>
        <v>0.11077039565751501</v>
      </c>
      <c r="M769" s="438">
        <f>StockValueR!M673</f>
        <v>0.10695009123999394</v>
      </c>
      <c r="N769" s="438">
        <f>StockValueR!N673</f>
        <v>0.10326154337850842</v>
      </c>
      <c r="O769" s="438">
        <f>StockValueR!O673</f>
        <v>9.970020798751944E-2</v>
      </c>
      <c r="P769" s="438">
        <f>StockValueR!P673</f>
        <v>9.6261697700166779E-2</v>
      </c>
      <c r="Q769" s="438">
        <f>StockValueR!Q673</f>
        <v>9.2941776463277379E-2</v>
      </c>
      <c r="R769" s="438">
        <f>StockValueR!R673</f>
        <v>8.9736354318783795E-2</v>
      </c>
      <c r="S769" s="438">
        <f>StockValueR!S673</f>
        <v>8.6641482365123604E-2</v>
      </c>
      <c r="T769" s="438">
        <f>StockValueR!T673</f>
        <v>8.3653347892412619E-2</v>
      </c>
      <c r="U769" s="438">
        <f>StockValueR!U673</f>
        <v>8.0768269685398644E-2</v>
      </c>
      <c r="V769" s="438">
        <f>StockValueR!V673</f>
        <v>7.7982693488409333E-2</v>
      </c>
      <c r="W769" s="438">
        <f>StockValueR!W673</f>
        <v>7.52931876267071E-2</v>
      </c>
      <c r="X769" s="438">
        <f>StockValueR!X673</f>
        <v>7.2696438778857009E-2</v>
      </c>
      <c r="Y769" s="438">
        <f>StockValueR!Y673</f>
        <v>7.0189247894899234E-2</v>
      </c>
      <c r="Z769" s="438">
        <f>StockValueR!Z673</f>
        <v>6.7683633408549965E-2</v>
      </c>
      <c r="AA769" s="438">
        <f>StockValueR!AA673</f>
        <v>6.5179652301546376E-2</v>
      </c>
      <c r="AB769" s="438">
        <f>StockValueR!AB673</f>
        <v>6.2677365899402926E-2</v>
      </c>
      <c r="AC769" s="438">
        <f>StockValueR!AC673</f>
        <v>6.017684039296238E-2</v>
      </c>
      <c r="AD769" s="438">
        <f>StockValueR!AD673</f>
        <v>5.7678147447652164E-2</v>
      </c>
      <c r="AE769" s="438">
        <f>StockValueR!AE673</f>
        <v>5.5181364919835649E-2</v>
      </c>
      <c r="AF769" s="438">
        <f>StockValueR!AF673</f>
        <v>5.2686577705067683E-2</v>
      </c>
      <c r="AG769" s="438">
        <f>StockValueR!AG673</f>
        <v>5.0193878750347039E-2</v>
      </c>
      <c r="AH769" s="438">
        <f>StockValueR!AH673</f>
        <v>4.7703370272382528E-2</v>
      </c>
      <c r="AI769" s="438">
        <f>StockValueR!AI673</f>
        <v>4.5215165237613077E-2</v>
      </c>
      <c r="AJ769" s="438">
        <f>StockValueR!AJ673</f>
        <v>4.2729389179014775E-2</v>
      </c>
      <c r="AK769" s="438">
        <f>StockValueR!AK673</f>
        <v>4.0246182452346395E-2</v>
      </c>
      <c r="AL769" s="438">
        <f>StockValueR!AL673</f>
        <v>3.7765703074831021E-2</v>
      </c>
      <c r="AM769" s="438">
        <f>StockValueR!AM673</f>
        <v>1.52263777425005E-2</v>
      </c>
      <c r="AN769" s="438">
        <f>StockValueR!AN673</f>
        <v>1.52263777425005E-2</v>
      </c>
      <c r="AO769" s="438">
        <f>StockValueR!AO673</f>
        <v>1.52263777425005E-2</v>
      </c>
      <c r="AP769" s="438">
        <f>StockValueR!AP673</f>
        <v>1.52263777425005E-2</v>
      </c>
      <c r="AQ769" s="438">
        <f>StockValueR!AQ673</f>
        <v>1.52263777425005E-2</v>
      </c>
      <c r="AR769" s="438">
        <f>StockValueR!AR673</f>
        <v>1.52263777425005E-2</v>
      </c>
      <c r="AS769" s="438">
        <f>StockValueR!AS673</f>
        <v>1.52263777425005E-2</v>
      </c>
      <c r="AT769" s="438">
        <f>StockValueR!AT673</f>
        <v>1.52263777425005E-2</v>
      </c>
      <c r="AU769" s="438">
        <f>StockValueR!AU673</f>
        <v>1.52263777425005E-2</v>
      </c>
      <c r="AV769" s="438">
        <f>StockValueR!AV673</f>
        <v>1.52263777425005E-2</v>
      </c>
      <c r="AW769" s="438">
        <f>StockValueR!AW673</f>
        <v>1.52263777425005E-2</v>
      </c>
      <c r="AX769" s="438">
        <f>StockValueR!AX673</f>
        <v>1.52263777425005E-2</v>
      </c>
      <c r="AY769" s="438">
        <f>StockValueR!AY673</f>
        <v>1.52263777425005E-2</v>
      </c>
      <c r="AZ769" s="438">
        <f>StockValueR!AZ673</f>
        <v>1.52263777425005E-2</v>
      </c>
    </row>
    <row r="770" spans="1:52" x14ac:dyDescent="0.25">
      <c r="A770" s="422"/>
      <c r="B770" s="281"/>
      <c r="C770" s="281"/>
      <c r="D770" s="281"/>
      <c r="E770" s="180" t="str">
        <f>StockValueR!E674</f>
        <v>48 MPH</v>
      </c>
      <c r="F770" s="180"/>
      <c r="G770" s="180"/>
      <c r="I770" s="438">
        <f>StockValueR!I674</f>
        <v>0</v>
      </c>
      <c r="J770" s="438">
        <f>StockValueR!J674</f>
        <v>0</v>
      </c>
      <c r="K770" s="438">
        <f>StockValueR!K674</f>
        <v>0.11140230982827797</v>
      </c>
      <c r="L770" s="438">
        <f>StockValueR!L674</f>
        <v>0.10756021164100704</v>
      </c>
      <c r="M770" s="438">
        <f>StockValueR!M674</f>
        <v>0.1038506216441263</v>
      </c>
      <c r="N770" s="438">
        <f>StockValueR!N674</f>
        <v>0.10026896982935776</v>
      </c>
      <c r="O770" s="438">
        <f>StockValueR!O674</f>
        <v>9.6810843801138649E-2</v>
      </c>
      <c r="P770" s="438">
        <f>StockValueR!P674</f>
        <v>9.3471983340795595E-2</v>
      </c>
      <c r="Q770" s="438">
        <f>StockValueR!Q674</f>
        <v>9.0248275158192642E-2</v>
      </c>
      <c r="R770" s="438">
        <f>StockValueR!R674</f>
        <v>8.7135747824386822E-2</v>
      </c>
      <c r="S770" s="438">
        <f>StockValueR!S674</f>
        <v>8.4130566879048893E-2</v>
      </c>
      <c r="T770" s="438">
        <f>StockValueR!T674</f>
        <v>8.1229030106621761E-2</v>
      </c>
      <c r="U770" s="438">
        <f>StockValueR!U674</f>
        <v>7.8427562975397103E-2</v>
      </c>
      <c r="V770" s="438">
        <f>StockValueR!V674</f>
        <v>7.5722714233891361E-2</v>
      </c>
      <c r="W770" s="438">
        <f>StockValueR!W674</f>
        <v>7.311115165909618E-2</v>
      </c>
      <c r="X770" s="438">
        <f>StockValueR!X674</f>
        <v>7.0589657951365181E-2</v>
      </c>
      <c r="Y770" s="438">
        <f>StockValueR!Y674</f>
        <v>6.8155126770879995E-2</v>
      </c>
      <c r="Z770" s="438">
        <f>StockValueR!Z674</f>
        <v>6.5722126303175907E-2</v>
      </c>
      <c r="AA770" s="438">
        <f>StockValueR!AA674</f>
        <v>6.3290711878629544E-2</v>
      </c>
      <c r="AB770" s="438">
        <f>StockValueR!AB674</f>
        <v>6.0860943045509888E-2</v>
      </c>
      <c r="AC770" s="438">
        <f>StockValueR!AC674</f>
        <v>5.8432884076414435E-2</v>
      </c>
      <c r="AD770" s="438">
        <f>StockValueR!AD674</f>
        <v>5.6006604559869035E-2</v>
      </c>
      <c r="AE770" s="438">
        <f>StockValueR!AE674</f>
        <v>5.3582180095918919E-2</v>
      </c>
      <c r="AF770" s="438">
        <f>StockValueR!AF674</f>
        <v>5.1159693119801342E-2</v>
      </c>
      <c r="AG770" s="438">
        <f>StockValueR!AG674</f>
        <v>4.8739233884862426E-2</v>
      </c>
      <c r="AH770" s="438">
        <f>StockValueR!AH674</f>
        <v>4.632090164551729E-2</v>
      </c>
      <c r="AI770" s="438">
        <f>StockValueR!AI674</f>
        <v>4.3904806094378357E-2</v>
      </c>
      <c r="AJ770" s="438">
        <f>StockValueR!AJ674</f>
        <v>4.1491069126410395E-2</v>
      </c>
      <c r="AK770" s="438">
        <f>StockValueR!AK674</f>
        <v>3.9079827029788863E-2</v>
      </c>
      <c r="AL770" s="438">
        <f>StockValueR!AL674</f>
        <v>3.6671233242315047E-2</v>
      </c>
      <c r="AM770" s="438">
        <f>StockValueR!AM674</f>
        <v>1.4785109349730508E-2</v>
      </c>
      <c r="AN770" s="438">
        <f>StockValueR!AN674</f>
        <v>1.4785109349730508E-2</v>
      </c>
      <c r="AO770" s="438">
        <f>StockValueR!AO674</f>
        <v>1.4785109349730508E-2</v>
      </c>
      <c r="AP770" s="438">
        <f>StockValueR!AP674</f>
        <v>1.4785109349730508E-2</v>
      </c>
      <c r="AQ770" s="438">
        <f>StockValueR!AQ674</f>
        <v>1.4785109349730508E-2</v>
      </c>
      <c r="AR770" s="438">
        <f>StockValueR!AR674</f>
        <v>1.4785109349730508E-2</v>
      </c>
      <c r="AS770" s="438">
        <f>StockValueR!AS674</f>
        <v>1.4785109349730508E-2</v>
      </c>
      <c r="AT770" s="438">
        <f>StockValueR!AT674</f>
        <v>1.4785109349730508E-2</v>
      </c>
      <c r="AU770" s="438">
        <f>StockValueR!AU674</f>
        <v>1.4785109349730508E-2</v>
      </c>
      <c r="AV770" s="438">
        <f>StockValueR!AV674</f>
        <v>1.4785109349730508E-2</v>
      </c>
      <c r="AW770" s="438">
        <f>StockValueR!AW674</f>
        <v>1.4785109349730508E-2</v>
      </c>
      <c r="AX770" s="438">
        <f>StockValueR!AX674</f>
        <v>1.4785109349730508E-2</v>
      </c>
      <c r="AY770" s="438">
        <f>StockValueR!AY674</f>
        <v>1.4785109349730508E-2</v>
      </c>
      <c r="AZ770" s="438">
        <f>StockValueR!AZ674</f>
        <v>1.4785109349730508E-2</v>
      </c>
    </row>
    <row r="771" spans="1:52" x14ac:dyDescent="0.25">
      <c r="A771" s="422"/>
      <c r="B771" s="281"/>
      <c r="C771" s="281"/>
      <c r="D771" s="281"/>
      <c r="E771" s="180" t="str">
        <f>StockValueR!E675</f>
        <v>49 MPH</v>
      </c>
      <c r="F771" s="180"/>
      <c r="G771" s="180"/>
      <c r="I771" s="438">
        <f>StockValueR!I675</f>
        <v>0</v>
      </c>
      <c r="J771" s="438">
        <f>StockValueR!J675</f>
        <v>0</v>
      </c>
      <c r="K771" s="438">
        <f>StockValueR!K675</f>
        <v>0.10817381260851071</v>
      </c>
      <c r="L771" s="438">
        <f>StockValueR!L675</f>
        <v>0.10444306043672903</v>
      </c>
      <c r="M771" s="438">
        <f>StockValueR!M675</f>
        <v>0.10084097629865738</v>
      </c>
      <c r="N771" s="438">
        <f>StockValueR!N675</f>
        <v>9.7363122627248513E-2</v>
      </c>
      <c r="O771" s="438">
        <f>StockValueR!O675</f>
        <v>9.4005214900471451E-2</v>
      </c>
      <c r="P771" s="438">
        <f>StockValueR!P675</f>
        <v>9.0763116363018717E-2</v>
      </c>
      <c r="Q771" s="438">
        <f>StockValueR!Q675</f>
        <v>8.763283293005443E-2</v>
      </c>
      <c r="R771" s="438">
        <f>StockValueR!R675</f>
        <v>8.4610508266724033E-2</v>
      </c>
      <c r="S771" s="438">
        <f>StockValueR!S675</f>
        <v>8.1692419037364669E-2</v>
      </c>
      <c r="T771" s="438">
        <f>StockValueR!T675</f>
        <v>7.8874970318562942E-2</v>
      </c>
      <c r="U771" s="438">
        <f>StockValueR!U675</f>
        <v>7.6154691170409461E-2</v>
      </c>
      <c r="V771" s="438">
        <f>StockValueR!V675</f>
        <v>7.3528230360494218E-2</v>
      </c>
      <c r="W771" s="438">
        <f>StockValueR!W675</f>
        <v>7.0992352235374909E-2</v>
      </c>
      <c r="X771" s="438">
        <f>StockValueR!X675</f>
        <v>6.8543932734432059E-2</v>
      </c>
      <c r="Y771" s="438">
        <f>StockValueR!Y675</f>
        <v>6.6179955541200361E-2</v>
      </c>
      <c r="Z771" s="438">
        <f>StockValueR!Z675</f>
        <v>6.3817464699892565E-2</v>
      </c>
      <c r="AA771" s="438">
        <f>StockValueR!AA675</f>
        <v>6.1456513937382024E-2</v>
      </c>
      <c r="AB771" s="438">
        <f>StockValueR!AB675</f>
        <v>5.9097161076197745E-2</v>
      </c>
      <c r="AC771" s="438">
        <f>StockValueR!AC675</f>
        <v>5.6739468526283712E-2</v>
      </c>
      <c r="AD771" s="438">
        <f>StockValueR!AD675</f>
        <v>5.4383503859453904E-2</v>
      </c>
      <c r="AE771" s="438">
        <f>StockValueR!AE675</f>
        <v>5.2029340484824681E-2</v>
      </c>
      <c r="AF771" s="438">
        <f>StockValueR!AF675</f>
        <v>4.9677058448617001E-2</v>
      </c>
      <c r="AG771" s="438">
        <f>StockValueR!AG675</f>
        <v>4.7326745388587797E-2</v>
      </c>
      <c r="AH771" s="438">
        <f>StockValueR!AH675</f>
        <v>4.4978497682707314E-2</v>
      </c>
      <c r="AI771" s="438">
        <f>StockValueR!AI675</f>
        <v>4.2632421844638675E-2</v>
      </c>
      <c r="AJ771" s="438">
        <f>StockValueR!AJ675</f>
        <v>4.0288636236766803E-2</v>
      </c>
      <c r="AK771" s="438">
        <f>StockValueR!AK675</f>
        <v>3.7947273197564531E-2</v>
      </c>
      <c r="AL771" s="438">
        <f>StockValueR!AL675</f>
        <v>3.560848171812539E-2</v>
      </c>
      <c r="AM771" s="438">
        <f>StockValueR!AM675</f>
        <v>1.435662914583582E-2</v>
      </c>
      <c r="AN771" s="438">
        <f>StockValueR!AN675</f>
        <v>1.435662914583582E-2</v>
      </c>
      <c r="AO771" s="438">
        <f>StockValueR!AO675</f>
        <v>1.435662914583582E-2</v>
      </c>
      <c r="AP771" s="438">
        <f>StockValueR!AP675</f>
        <v>1.435662914583582E-2</v>
      </c>
      <c r="AQ771" s="438">
        <f>StockValueR!AQ675</f>
        <v>1.435662914583582E-2</v>
      </c>
      <c r="AR771" s="438">
        <f>StockValueR!AR675</f>
        <v>1.435662914583582E-2</v>
      </c>
      <c r="AS771" s="438">
        <f>StockValueR!AS675</f>
        <v>1.435662914583582E-2</v>
      </c>
      <c r="AT771" s="438">
        <f>StockValueR!AT675</f>
        <v>1.435662914583582E-2</v>
      </c>
      <c r="AU771" s="438">
        <f>StockValueR!AU675</f>
        <v>1.435662914583582E-2</v>
      </c>
      <c r="AV771" s="438">
        <f>StockValueR!AV675</f>
        <v>1.435662914583582E-2</v>
      </c>
      <c r="AW771" s="438">
        <f>StockValueR!AW675</f>
        <v>1.435662914583582E-2</v>
      </c>
      <c r="AX771" s="438">
        <f>StockValueR!AX675</f>
        <v>1.435662914583582E-2</v>
      </c>
      <c r="AY771" s="438">
        <f>StockValueR!AY675</f>
        <v>1.435662914583582E-2</v>
      </c>
      <c r="AZ771" s="438">
        <f>StockValueR!AZ675</f>
        <v>1.435662914583582E-2</v>
      </c>
    </row>
    <row r="772" spans="1:52" x14ac:dyDescent="0.25">
      <c r="A772" s="422"/>
      <c r="B772" s="281"/>
      <c r="C772" s="281"/>
      <c r="D772" s="281"/>
      <c r="E772" s="180" t="str">
        <f>StockValueR!E676</f>
        <v>50 MPH</v>
      </c>
      <c r="F772" s="180"/>
      <c r="G772" s="180"/>
      <c r="I772" s="438">
        <f>StockValueR!I676</f>
        <v>0</v>
      </c>
      <c r="J772" s="438">
        <f>StockValueR!J676</f>
        <v>0</v>
      </c>
      <c r="K772" s="438">
        <f>StockValueR!K676</f>
        <v>7.5331244260660096E-2</v>
      </c>
      <c r="L772" s="438">
        <f>StockValueR!L676</f>
        <v>7.2733182896718096E-2</v>
      </c>
      <c r="M772" s="438">
        <f>StockValueR!M676</f>
        <v>7.0224724763375226E-2</v>
      </c>
      <c r="N772" s="438">
        <f>StockValueR!N676</f>
        <v>6.7802779579914804E-2</v>
      </c>
      <c r="O772" s="438">
        <f>StockValueR!O676</f>
        <v>6.5464363644756204E-2</v>
      </c>
      <c r="P772" s="438">
        <f>StockValueR!P676</f>
        <v>6.3206596159700729E-2</v>
      </c>
      <c r="Q772" s="438">
        <f>StockValueR!Q676</f>
        <v>6.1026695680948637E-2</v>
      </c>
      <c r="R772" s="438">
        <f>StockValueR!R676</f>
        <v>5.8921976692515331E-2</v>
      </c>
      <c r="S772" s="438">
        <f>StockValueR!S676</f>
        <v>5.6889846297825182E-2</v>
      </c>
      <c r="T772" s="438">
        <f>StockValueR!T676</f>
        <v>5.4927801025407383E-2</v>
      </c>
      <c r="U772" s="438">
        <f>StockValueR!U676</f>
        <v>5.3033423744758515E-2</v>
      </c>
      <c r="V772" s="438">
        <f>StockValueR!V676</f>
        <v>5.1204380688572387E-2</v>
      </c>
      <c r="W772" s="438">
        <f>StockValueR!W676</f>
        <v>4.9438418577668682E-2</v>
      </c>
      <c r="X772" s="438">
        <f>StockValueR!X676</f>
        <v>4.7733361845078502E-2</v>
      </c>
      <c r="Y772" s="438">
        <f>StockValueR!Y676</f>
        <v>4.6087109955867039E-2</v>
      </c>
      <c r="Z772" s="438">
        <f>StockValueR!Z676</f>
        <v>4.4441893148410926E-2</v>
      </c>
      <c r="AA772" s="438">
        <f>StockValueR!AA676</f>
        <v>4.2797748837608673E-2</v>
      </c>
      <c r="AB772" s="438">
        <f>StockValueR!AB676</f>
        <v>4.1154717290535534E-2</v>
      </c>
      <c r="AC772" s="438">
        <f>StockValueR!AC676</f>
        <v>3.9512841968900266E-2</v>
      </c>
      <c r="AD772" s="438">
        <f>StockValueR!AD676</f>
        <v>3.7872169929090163E-2</v>
      </c>
      <c r="AE772" s="438">
        <f>StockValueR!AE676</f>
        <v>3.6232752292536037E-2</v>
      </c>
      <c r="AF772" s="438">
        <f>StockValueR!AF676</f>
        <v>3.4594644802687036E-2</v>
      </c>
      <c r="AG772" s="438">
        <f>StockValueR!AG676</f>
        <v>3.2957908489667877E-2</v>
      </c>
      <c r="AH772" s="438">
        <f>StockValueR!AH676</f>
        <v>3.132261047020711E-2</v>
      </c>
      <c r="AI772" s="438">
        <f>StockValueR!AI676</f>
        <v>2.9688824919436231E-2</v>
      </c>
      <c r="AJ772" s="438">
        <f>StockValueR!AJ676</f>
        <v>2.8056634263827176E-2</v>
      </c>
      <c r="AK772" s="438">
        <f>StockValueR!AK676</f>
        <v>2.642613066267047E-2</v>
      </c>
      <c r="AL772" s="438">
        <f>StockValueR!AL676</f>
        <v>2.4797417871987908E-2</v>
      </c>
      <c r="AM772" s="438">
        <f>StockValueR!AM676</f>
        <v>1.7032852035473601E-2</v>
      </c>
      <c r="AN772" s="438">
        <f>StockValueR!AN676</f>
        <v>1.7032852035473601E-2</v>
      </c>
      <c r="AO772" s="438">
        <f>StockValueR!AO676</f>
        <v>1.7032852035473601E-2</v>
      </c>
      <c r="AP772" s="438">
        <f>StockValueR!AP676</f>
        <v>1.7032852035473601E-2</v>
      </c>
      <c r="AQ772" s="438">
        <f>StockValueR!AQ676</f>
        <v>1.7032852035473601E-2</v>
      </c>
      <c r="AR772" s="438">
        <f>StockValueR!AR676</f>
        <v>1.7032852035473601E-2</v>
      </c>
      <c r="AS772" s="438">
        <f>StockValueR!AS676</f>
        <v>1.7032852035473601E-2</v>
      </c>
      <c r="AT772" s="438">
        <f>StockValueR!AT676</f>
        <v>1.7032852035473601E-2</v>
      </c>
      <c r="AU772" s="438">
        <f>StockValueR!AU676</f>
        <v>1.7032852035473601E-2</v>
      </c>
      <c r="AV772" s="438">
        <f>StockValueR!AV676</f>
        <v>1.7032852035473601E-2</v>
      </c>
      <c r="AW772" s="438">
        <f>StockValueR!AW676</f>
        <v>1.7032852035473601E-2</v>
      </c>
      <c r="AX772" s="438">
        <f>StockValueR!AX676</f>
        <v>1.7032852035473601E-2</v>
      </c>
      <c r="AY772" s="438">
        <f>StockValueR!AY676</f>
        <v>1.7032852035473601E-2</v>
      </c>
      <c r="AZ772" s="438">
        <f>StockValueR!AZ676</f>
        <v>1.7032852035473601E-2</v>
      </c>
    </row>
    <row r="773" spans="1:52" x14ac:dyDescent="0.25">
      <c r="A773" s="422"/>
      <c r="B773" s="281"/>
      <c r="C773" s="281"/>
      <c r="D773" s="281"/>
      <c r="E773" s="180" t="str">
        <f>StockValueR!E677</f>
        <v>51 MPH</v>
      </c>
      <c r="F773" s="180"/>
      <c r="G773" s="180"/>
      <c r="I773" s="438">
        <f>StockValueR!I677</f>
        <v>0</v>
      </c>
      <c r="J773" s="438">
        <f>StockValueR!J677</f>
        <v>0</v>
      </c>
      <c r="K773" s="438">
        <f>StockValueR!K677</f>
        <v>7.3148105391887611E-2</v>
      </c>
      <c r="L773" s="438">
        <f>StockValueR!L677</f>
        <v>7.0625337205467695E-2</v>
      </c>
      <c r="M773" s="438">
        <f>StockValueR!M677</f>
        <v>6.8189575501147556E-2</v>
      </c>
      <c r="N773" s="438">
        <f>StockValueR!N677</f>
        <v>6.5837819556162386E-2</v>
      </c>
      <c r="O773" s="438">
        <f>StockValueR!O677</f>
        <v>6.3567172138164305E-2</v>
      </c>
      <c r="P773" s="438">
        <f>StockValueR!P677</f>
        <v>6.1374835935993528E-2</v>
      </c>
      <c r="Q773" s="438">
        <f>StockValueR!Q677</f>
        <v>5.9258110113546758E-2</v>
      </c>
      <c r="R773" s="438">
        <f>StockValueR!R677</f>
        <v>5.7214386982497582E-2</v>
      </c>
      <c r="S773" s="438">
        <f>StockValueR!S677</f>
        <v>5.5241148789769622E-2</v>
      </c>
      <c r="T773" s="438">
        <f>StockValueR!T677</f>
        <v>5.3335964615805011E-2</v>
      </c>
      <c r="U773" s="438">
        <f>StockValueR!U677</f>
        <v>5.149648737980686E-2</v>
      </c>
      <c r="V773" s="438">
        <f>StockValueR!V677</f>
        <v>4.972045094826643E-2</v>
      </c>
      <c r="W773" s="438">
        <f>StockValueR!W677</f>
        <v>4.8005667343212877E-2</v>
      </c>
      <c r="X773" s="438">
        <f>StockValueR!X677</f>
        <v>4.6350024046746222E-2</v>
      </c>
      <c r="Y773" s="438">
        <f>StockValueR!Y677</f>
        <v>4.475148139853298E-2</v>
      </c>
      <c r="Z773" s="438">
        <f>StockValueR!Z677</f>
        <v>4.315394383486431E-2</v>
      </c>
      <c r="AA773" s="438">
        <f>StockValueR!AA677</f>
        <v>4.1557447686335382E-2</v>
      </c>
      <c r="AB773" s="438">
        <f>StockValueR!AB677</f>
        <v>3.9962032053060551E-2</v>
      </c>
      <c r="AC773" s="438">
        <f>StockValueR!AC677</f>
        <v>3.8367739137205509E-2</v>
      </c>
      <c r="AD773" s="438">
        <f>StockValueR!AD677</f>
        <v>3.6774614631438836E-2</v>
      </c>
      <c r="AE773" s="438">
        <f>StockValueR!AE677</f>
        <v>3.5182708175665531E-2</v>
      </c>
      <c r="AF773" s="438">
        <f>StockValueR!AF677</f>
        <v>3.3592073897860425E-2</v>
      </c>
      <c r="AG773" s="438">
        <f>StockValueR!AG677</f>
        <v>3.2002771059463295E-2</v>
      </c>
      <c r="AH773" s="438">
        <f>StockValueR!AH677</f>
        <v>3.0414864832124772E-2</v>
      </c>
      <c r="AI773" s="438">
        <f>StockValueR!AI677</f>
        <v>2.8828427241342248E-2</v>
      </c>
      <c r="AJ773" s="438">
        <f>StockValueR!AJ677</f>
        <v>2.724353832482538E-2</v>
      </c>
      <c r="AK773" s="438">
        <f>StockValueR!AK677</f>
        <v>2.5660287571040233E-2</v>
      </c>
      <c r="AL773" s="438">
        <f>StockValueR!AL677</f>
        <v>2.4078775729104815E-2</v>
      </c>
      <c r="AM773" s="438">
        <f>StockValueR!AM677</f>
        <v>1.6539231072622836E-2</v>
      </c>
      <c r="AN773" s="438">
        <f>StockValueR!AN677</f>
        <v>1.6539231072622836E-2</v>
      </c>
      <c r="AO773" s="438">
        <f>StockValueR!AO677</f>
        <v>1.6539231072622836E-2</v>
      </c>
      <c r="AP773" s="438">
        <f>StockValueR!AP677</f>
        <v>1.6539231072622836E-2</v>
      </c>
      <c r="AQ773" s="438">
        <f>StockValueR!AQ677</f>
        <v>1.6539231072622836E-2</v>
      </c>
      <c r="AR773" s="438">
        <f>StockValueR!AR677</f>
        <v>1.6539231072622836E-2</v>
      </c>
      <c r="AS773" s="438">
        <f>StockValueR!AS677</f>
        <v>1.6539231072622836E-2</v>
      </c>
      <c r="AT773" s="438">
        <f>StockValueR!AT677</f>
        <v>1.6539231072622836E-2</v>
      </c>
      <c r="AU773" s="438">
        <f>StockValueR!AU677</f>
        <v>1.6539231072622836E-2</v>
      </c>
      <c r="AV773" s="438">
        <f>StockValueR!AV677</f>
        <v>1.6539231072622836E-2</v>
      </c>
      <c r="AW773" s="438">
        <f>StockValueR!AW677</f>
        <v>1.6539231072622836E-2</v>
      </c>
      <c r="AX773" s="438">
        <f>StockValueR!AX677</f>
        <v>1.6539231072622836E-2</v>
      </c>
      <c r="AY773" s="438">
        <f>StockValueR!AY677</f>
        <v>1.6539231072622836E-2</v>
      </c>
      <c r="AZ773" s="438">
        <f>StockValueR!AZ677</f>
        <v>1.6539231072622836E-2</v>
      </c>
    </row>
    <row r="774" spans="1:52" x14ac:dyDescent="0.25">
      <c r="A774" s="422"/>
      <c r="B774" s="281"/>
      <c r="C774" s="281"/>
      <c r="D774" s="281"/>
      <c r="E774" s="180" t="str">
        <f>StockValueR!E678</f>
        <v>52 MPH</v>
      </c>
      <c r="F774" s="180"/>
      <c r="G774" s="180"/>
      <c r="I774" s="438">
        <f>StockValueR!I678</f>
        <v>0</v>
      </c>
      <c r="J774" s="438">
        <f>StockValueR!J678</f>
        <v>0</v>
      </c>
      <c r="K774" s="438">
        <f>StockValueR!K678</f>
        <v>7.1028235029657424E-2</v>
      </c>
      <c r="L774" s="438">
        <f>StockValueR!L678</f>
        <v>6.8578577985084821E-2</v>
      </c>
      <c r="M774" s="438">
        <f>StockValueR!M678</f>
        <v>6.6213405929242658E-2</v>
      </c>
      <c r="N774" s="438">
        <f>StockValueR!N678</f>
        <v>6.3929805101881704E-2</v>
      </c>
      <c r="O774" s="438">
        <f>StockValueR!O678</f>
        <v>6.1724962233963232E-2</v>
      </c>
      <c r="P774" s="438">
        <f>StockValueR!P678</f>
        <v>5.9596161081868292E-2</v>
      </c>
      <c r="Q774" s="438">
        <f>StockValueR!Q678</f>
        <v>5.7540779081136827E-2</v>
      </c>
      <c r="R774" s="438">
        <f>StockValueR!R678</f>
        <v>5.5556284115614356E-2</v>
      </c>
      <c r="S774" s="438">
        <f>StockValueR!S678</f>
        <v>5.3640231398025831E-2</v>
      </c>
      <c r="T774" s="438">
        <f>StockValueR!T678</f>
        <v>5.1790260458133931E-2</v>
      </c>
      <c r="U774" s="438">
        <f>StockValueR!U678</f>
        <v>5.0004092234771147E-2</v>
      </c>
      <c r="V774" s="438">
        <f>StockValueR!V678</f>
        <v>4.8279526268163377E-2</v>
      </c>
      <c r="W774" s="438">
        <f>StockValueR!W678</f>
        <v>4.6614437989086023E-2</v>
      </c>
      <c r="X774" s="438">
        <f>StockValueR!X678</f>
        <v>4.5006776101513032E-2</v>
      </c>
      <c r="Y774" s="438">
        <f>StockValueR!Y678</f>
        <v>4.3454560055534441E-2</v>
      </c>
      <c r="Z774" s="438">
        <f>StockValueR!Z678</f>
        <v>4.1903319966224498E-2</v>
      </c>
      <c r="AA774" s="438">
        <f>StockValueR!AA678</f>
        <v>4.0353091111298728E-2</v>
      </c>
      <c r="AB774" s="438">
        <f>StockValueR!AB678</f>
        <v>3.8803911457729712E-2</v>
      </c>
      <c r="AC774" s="438">
        <f>StockValueR!AC678</f>
        <v>3.72558219846423E-2</v>
      </c>
      <c r="AD774" s="438">
        <f>StockValueR!AD678</f>
        <v>3.5708867060507632E-2</v>
      </c>
      <c r="AE774" s="438">
        <f>StockValueR!AE678</f>
        <v>3.4163094886640294E-2</v>
      </c>
      <c r="AF774" s="438">
        <f>StockValueR!AF678</f>
        <v>3.2618558022358086E-2</v>
      </c>
      <c r="AG774" s="438">
        <f>StockValueR!AG678</f>
        <v>3.1075314011673263E-2</v>
      </c>
      <c r="AH774" s="438">
        <f>StockValueR!AH678</f>
        <v>2.9533426137527918E-2</v>
      </c>
      <c r="AI774" s="438">
        <f>StockValueR!AI678</f>
        <v>2.7992964338082849E-2</v>
      </c>
      <c r="AJ774" s="438">
        <f>StockValueR!AJ678</f>
        <v>2.6454006331513021E-2</v>
      </c>
      <c r="AK774" s="438">
        <f>StockValueR!AK678</f>
        <v>2.4916639012861928E-2</v>
      </c>
      <c r="AL774" s="438">
        <f>StockValueR!AL678</f>
        <v>2.3380960211485436E-2</v>
      </c>
      <c r="AM774" s="438">
        <f>StockValueR!AM678</f>
        <v>1.6059915503516951E-2</v>
      </c>
      <c r="AN774" s="438">
        <f>StockValueR!AN678</f>
        <v>1.6059915503516951E-2</v>
      </c>
      <c r="AO774" s="438">
        <f>StockValueR!AO678</f>
        <v>1.6059915503516951E-2</v>
      </c>
      <c r="AP774" s="438">
        <f>StockValueR!AP678</f>
        <v>1.6059915503516951E-2</v>
      </c>
      <c r="AQ774" s="438">
        <f>StockValueR!AQ678</f>
        <v>1.6059915503516951E-2</v>
      </c>
      <c r="AR774" s="438">
        <f>StockValueR!AR678</f>
        <v>1.6059915503516951E-2</v>
      </c>
      <c r="AS774" s="438">
        <f>StockValueR!AS678</f>
        <v>1.6059915503516951E-2</v>
      </c>
      <c r="AT774" s="438">
        <f>StockValueR!AT678</f>
        <v>1.6059915503516951E-2</v>
      </c>
      <c r="AU774" s="438">
        <f>StockValueR!AU678</f>
        <v>1.6059915503516951E-2</v>
      </c>
      <c r="AV774" s="438">
        <f>StockValueR!AV678</f>
        <v>1.6059915503516951E-2</v>
      </c>
      <c r="AW774" s="438">
        <f>StockValueR!AW678</f>
        <v>1.6059915503516951E-2</v>
      </c>
      <c r="AX774" s="438">
        <f>StockValueR!AX678</f>
        <v>1.6059915503516951E-2</v>
      </c>
      <c r="AY774" s="438">
        <f>StockValueR!AY678</f>
        <v>1.6059915503516951E-2</v>
      </c>
      <c r="AZ774" s="438">
        <f>StockValueR!AZ678</f>
        <v>1.6059915503516951E-2</v>
      </c>
    </row>
    <row r="775" spans="1:52" x14ac:dyDescent="0.25">
      <c r="A775" s="422"/>
      <c r="B775" s="281"/>
      <c r="C775" s="281"/>
      <c r="D775" s="281"/>
      <c r="E775" s="180" t="str">
        <f>StockValueR!E679</f>
        <v>53 MPH</v>
      </c>
      <c r="F775" s="180"/>
      <c r="G775" s="180"/>
      <c r="I775" s="438">
        <f>StockValueR!I679</f>
        <v>0</v>
      </c>
      <c r="J775" s="438">
        <f>StockValueR!J679</f>
        <v>0</v>
      </c>
      <c r="K775" s="438">
        <f>StockValueR!K679</f>
        <v>6.8969799619550548E-2</v>
      </c>
      <c r="L775" s="438">
        <f>StockValueR!L679</f>
        <v>6.6591134917685896E-2</v>
      </c>
      <c r="M775" s="438">
        <f>StockValueR!M679</f>
        <v>6.4294506785379318E-2</v>
      </c>
      <c r="N775" s="438">
        <f>StockValueR!N679</f>
        <v>6.2077085904677982E-2</v>
      </c>
      <c r="O775" s="438">
        <f>StockValueR!O679</f>
        <v>5.993614053655167E-2</v>
      </c>
      <c r="P775" s="438">
        <f>StockValueR!P679</f>
        <v>5.7869033155542531E-2</v>
      </c>
      <c r="Q775" s="438">
        <f>StockValueR!Q679</f>
        <v>5.5873217200480586E-2</v>
      </c>
      <c r="R775" s="438">
        <f>StockValueR!R679</f>
        <v>5.3946233937262202E-2</v>
      </c>
      <c r="S775" s="438">
        <f>StockValueR!S679</f>
        <v>5.2085709429826571E-2</v>
      </c>
      <c r="T775" s="438">
        <f>StockValueR!T679</f>
        <v>5.0289351615598742E-2</v>
      </c>
      <c r="U775" s="438">
        <f>StockValueR!U679</f>
        <v>4.8554947481796146E-2</v>
      </c>
      <c r="V775" s="438">
        <f>StockValueR!V679</f>
        <v>4.6880360339120131E-2</v>
      </c>
      <c r="W775" s="438">
        <f>StockValueR!W679</f>
        <v>4.5263527189473712E-2</v>
      </c>
      <c r="X775" s="438">
        <f>StockValueR!X679</f>
        <v>4.3702456184462814E-2</v>
      </c>
      <c r="Y775" s="438">
        <f>StockValueR!Y679</f>
        <v>4.2195224171550007E-2</v>
      </c>
      <c r="Z775" s="438">
        <f>StockValueR!Z679</f>
        <v>4.0688939831571014E-2</v>
      </c>
      <c r="AA775" s="438">
        <f>StockValueR!AA679</f>
        <v>3.9183637419874705E-2</v>
      </c>
      <c r="AB775" s="438">
        <f>StockValueR!AB679</f>
        <v>3.7679353803130929E-2</v>
      </c>
      <c r="AC775" s="438">
        <f>StockValueR!AC679</f>
        <v>3.617612877286807E-2</v>
      </c>
      <c r="AD775" s="438">
        <f>StockValueR!AD679</f>
        <v>3.467400541173575E-2</v>
      </c>
      <c r="AE775" s="438">
        <f>StockValueR!AE679</f>
        <v>3.3173030524149258E-2</v>
      </c>
      <c r="AF775" s="438">
        <f>StockValueR!AF679</f>
        <v>3.1673255146229852E-2</v>
      </c>
      <c r="AG775" s="438">
        <f>StockValueR!AG679</f>
        <v>3.017473515433421E-2</v>
      </c>
      <c r="AH775" s="438">
        <f>StockValueR!AH679</f>
        <v>2.8677531997431664E-2</v>
      </c>
      <c r="AI775" s="438">
        <f>StockValueR!AI679</f>
        <v>2.7181713586838515E-2</v>
      </c>
      <c r="AJ775" s="438">
        <f>StockValueR!AJ679</f>
        <v>2.5687355388416364E-2</v>
      </c>
      <c r="AK775" s="438">
        <f>StockValueR!AK679</f>
        <v>2.4194541778944884E-2</v>
      </c>
      <c r="AL775" s="438">
        <f>StockValueR!AL679</f>
        <v>2.2703367752634027E-2</v>
      </c>
      <c r="AM775" s="438">
        <f>StockValueR!AM679</f>
        <v>1.5594490750361248E-2</v>
      </c>
      <c r="AN775" s="438">
        <f>StockValueR!AN679</f>
        <v>1.5594490750361248E-2</v>
      </c>
      <c r="AO775" s="438">
        <f>StockValueR!AO679</f>
        <v>1.5594490750361248E-2</v>
      </c>
      <c r="AP775" s="438">
        <f>StockValueR!AP679</f>
        <v>1.5594490750361248E-2</v>
      </c>
      <c r="AQ775" s="438">
        <f>StockValueR!AQ679</f>
        <v>1.5594490750361248E-2</v>
      </c>
      <c r="AR775" s="438">
        <f>StockValueR!AR679</f>
        <v>1.5594490750361248E-2</v>
      </c>
      <c r="AS775" s="438">
        <f>StockValueR!AS679</f>
        <v>1.5594490750361248E-2</v>
      </c>
      <c r="AT775" s="438">
        <f>StockValueR!AT679</f>
        <v>1.5594490750361248E-2</v>
      </c>
      <c r="AU775" s="438">
        <f>StockValueR!AU679</f>
        <v>1.5594490750361248E-2</v>
      </c>
      <c r="AV775" s="438">
        <f>StockValueR!AV679</f>
        <v>1.5594490750361248E-2</v>
      </c>
      <c r="AW775" s="438">
        <f>StockValueR!AW679</f>
        <v>1.5594490750361248E-2</v>
      </c>
      <c r="AX775" s="438">
        <f>StockValueR!AX679</f>
        <v>1.5594490750361248E-2</v>
      </c>
      <c r="AY775" s="438">
        <f>StockValueR!AY679</f>
        <v>1.5594490750361248E-2</v>
      </c>
      <c r="AZ775" s="438">
        <f>StockValueR!AZ679</f>
        <v>1.5594490750361248E-2</v>
      </c>
    </row>
    <row r="776" spans="1:52" x14ac:dyDescent="0.25">
      <c r="A776" s="422"/>
      <c r="B776" s="281"/>
      <c r="C776" s="281"/>
      <c r="D776" s="281"/>
      <c r="E776" s="180" t="str">
        <f>StockValueR!E680</f>
        <v>54 MPH</v>
      </c>
      <c r="F776" s="180"/>
      <c r="G776" s="180"/>
      <c r="I776" s="438">
        <f>StockValueR!I680</f>
        <v>0</v>
      </c>
      <c r="J776" s="438">
        <f>StockValueR!J680</f>
        <v>0</v>
      </c>
      <c r="K776" s="438">
        <f>StockValueR!K680</f>
        <v>6.6971018744514305E-2</v>
      </c>
      <c r="L776" s="438">
        <f>StockValueR!L680</f>
        <v>6.4661288990125756E-2</v>
      </c>
      <c r="M776" s="438">
        <f>StockValueR!M680</f>
        <v>6.2431218342591445E-2</v>
      </c>
      <c r="N776" s="438">
        <f>StockValueR!N680</f>
        <v>6.0278059479072998E-2</v>
      </c>
      <c r="O776" s="438">
        <f>StockValueR!O680</f>
        <v>5.8199159827766418E-2</v>
      </c>
      <c r="P776" s="438">
        <f>StockValueR!P680</f>
        <v>5.6191958300081467E-2</v>
      </c>
      <c r="Q776" s="438">
        <f>StockValueR!Q680</f>
        <v>5.425398213552312E-2</v>
      </c>
      <c r="R776" s="438">
        <f>StockValueR!R680</f>
        <v>5.2382843855388377E-2</v>
      </c>
      <c r="S776" s="438">
        <f>StockValueR!S680</f>
        <v>5.0576238321525406E-2</v>
      </c>
      <c r="T776" s="438">
        <f>StockValueR!T680</f>
        <v>4.8831939896531798E-2</v>
      </c>
      <c r="U776" s="438">
        <f>StockValueR!U680</f>
        <v>4.714779970189318E-2</v>
      </c>
      <c r="V776" s="438">
        <f>StockValueR!V680</f>
        <v>4.5521742970684585E-2</v>
      </c>
      <c r="W776" s="438">
        <f>StockValueR!W680</f>
        <v>4.395176649157316E-2</v>
      </c>
      <c r="X776" s="438">
        <f>StockValueR!X680</f>
        <v>4.2435936140973338E-2</v>
      </c>
      <c r="Y776" s="438">
        <f>StockValueR!Y680</f>
        <v>4.0972384500314339E-2</v>
      </c>
      <c r="Z776" s="438">
        <f>StockValueR!Z680</f>
        <v>3.9509753068531751E-2</v>
      </c>
      <c r="AA776" s="438">
        <f>StockValueR!AA680</f>
        <v>3.8048075108236511E-2</v>
      </c>
      <c r="AB776" s="438">
        <f>StockValueR!AB680</f>
        <v>3.6587386417683089E-2</v>
      </c>
      <c r="AC776" s="438">
        <f>StockValueR!AC680</f>
        <v>3.5127725635220555E-2</v>
      </c>
      <c r="AD776" s="438">
        <f>StockValueR!AD680</f>
        <v>3.3669134594940822E-2</v>
      </c>
      <c r="AE776" s="438">
        <f>StockValueR!AE680</f>
        <v>3.2211658744842719E-2</v>
      </c>
      <c r="AF776" s="438">
        <f>StockValueR!AF680</f>
        <v>3.0755347641994016E-2</v>
      </c>
      <c r="AG776" s="438">
        <f>StockValueR!AG680</f>
        <v>2.9300255543425344E-2</v>
      </c>
      <c r="AH776" s="438">
        <f>StockValueR!AH680</f>
        <v>2.7846442117282759E-2</v>
      </c>
      <c r="AI776" s="438">
        <f>StockValueR!AI680</f>
        <v>2.6393973306777084E-2</v>
      </c>
      <c r="AJ776" s="438">
        <f>StockValueR!AJ680</f>
        <v>2.4942922390729771E-2</v>
      </c>
      <c r="AK776" s="438">
        <f>StockValueR!AK680</f>
        <v>2.3493371300637274E-2</v>
      </c>
      <c r="AL776" s="438">
        <f>StockValueR!AL680</f>
        <v>2.2045412277727643E-2</v>
      </c>
      <c r="AM776" s="438">
        <f>StockValueR!AM680</f>
        <v>1.5142554250042404E-2</v>
      </c>
      <c r="AN776" s="438">
        <f>StockValueR!AN680</f>
        <v>1.5142554250042404E-2</v>
      </c>
      <c r="AO776" s="438">
        <f>StockValueR!AO680</f>
        <v>1.5142554250042404E-2</v>
      </c>
      <c r="AP776" s="438">
        <f>StockValueR!AP680</f>
        <v>1.5142554250042404E-2</v>
      </c>
      <c r="AQ776" s="438">
        <f>StockValueR!AQ680</f>
        <v>1.5142554250042404E-2</v>
      </c>
      <c r="AR776" s="438">
        <f>StockValueR!AR680</f>
        <v>1.5142554250042404E-2</v>
      </c>
      <c r="AS776" s="438">
        <f>StockValueR!AS680</f>
        <v>1.5142554250042404E-2</v>
      </c>
      <c r="AT776" s="438">
        <f>StockValueR!AT680</f>
        <v>1.5142554250042404E-2</v>
      </c>
      <c r="AU776" s="438">
        <f>StockValueR!AU680</f>
        <v>1.5142554250042404E-2</v>
      </c>
      <c r="AV776" s="438">
        <f>StockValueR!AV680</f>
        <v>1.5142554250042404E-2</v>
      </c>
      <c r="AW776" s="438">
        <f>StockValueR!AW680</f>
        <v>1.5142554250042404E-2</v>
      </c>
      <c r="AX776" s="438">
        <f>StockValueR!AX680</f>
        <v>1.5142554250042404E-2</v>
      </c>
      <c r="AY776" s="438">
        <f>StockValueR!AY680</f>
        <v>1.5142554250042404E-2</v>
      </c>
      <c r="AZ776" s="438">
        <f>StockValueR!AZ680</f>
        <v>1.5142554250042404E-2</v>
      </c>
    </row>
    <row r="777" spans="1:52" x14ac:dyDescent="0.25">
      <c r="A777" s="422"/>
      <c r="B777" s="281"/>
      <c r="C777" s="281"/>
      <c r="D777" s="281"/>
      <c r="E777" s="180" t="str">
        <f>StockValueR!E681</f>
        <v>55 MPH</v>
      </c>
      <c r="F777" s="180"/>
      <c r="G777" s="180"/>
      <c r="I777" s="438">
        <f>StockValueR!I681</f>
        <v>0</v>
      </c>
      <c r="J777" s="438">
        <f>StockValueR!J681</f>
        <v>0</v>
      </c>
      <c r="K777" s="438">
        <f>StockValueR!K681</f>
        <v>8.7354105203274204E-2</v>
      </c>
      <c r="L777" s="438">
        <f>StockValueR!L681</f>
        <v>8.4341393440210022E-2</v>
      </c>
      <c r="M777" s="438">
        <f>StockValueR!M681</f>
        <v>8.1432585576638419E-2</v>
      </c>
      <c r="N777" s="438">
        <f>StockValueR!N681</f>
        <v>7.862409812327173E-2</v>
      </c>
      <c r="O777" s="438">
        <f>StockValueR!O681</f>
        <v>7.5912471179980512E-2</v>
      </c>
      <c r="P777" s="438">
        <f>StockValueR!P681</f>
        <v>7.3294364173389304E-2</v>
      </c>
      <c r="Q777" s="438">
        <f>StockValueR!Q681</f>
        <v>7.0766551741476225E-2</v>
      </c>
      <c r="R777" s="438">
        <f>StockValueR!R681</f>
        <v>6.8325919760106629E-2</v>
      </c>
      <c r="S777" s="438">
        <f>StockValueR!S681</f>
        <v>6.5969461506605598E-2</v>
      </c>
      <c r="T777" s="438">
        <f>StockValueR!T681</f>
        <v>6.3694273955643074E-2</v>
      </c>
      <c r="U777" s="438">
        <f>StockValueR!U681</f>
        <v>6.1497554202868294E-2</v>
      </c>
      <c r="V777" s="438">
        <f>StockValueR!V681</f>
        <v>5.9376596011887772E-2</v>
      </c>
      <c r="W777" s="438">
        <f>StockValueR!W681</f>
        <v>5.7328786480332759E-2</v>
      </c>
      <c r="X777" s="438">
        <f>StockValueR!X681</f>
        <v>5.5351602820909049E-2</v>
      </c>
      <c r="Y777" s="438">
        <f>StockValueR!Y681</f>
        <v>5.344260925346353E-2</v>
      </c>
      <c r="Z777" s="438">
        <f>StockValueR!Z681</f>
        <v>5.1534815966744002E-2</v>
      </c>
      <c r="AA777" s="438">
        <f>StockValueR!AA681</f>
        <v>4.9628266347063972E-2</v>
      </c>
      <c r="AB777" s="438">
        <f>StockValueR!AB681</f>
        <v>4.772300708812089E-2</v>
      </c>
      <c r="AC777" s="438">
        <f>StockValueR!AC681</f>
        <v>4.5819088588108979E-2</v>
      </c>
      <c r="AD777" s="438">
        <f>StockValueR!AD681</f>
        <v>4.3916565413611421E-2</v>
      </c>
      <c r="AE777" s="438">
        <f>StockValueR!AE681</f>
        <v>4.2015496845035548E-2</v>
      </c>
      <c r="AF777" s="438">
        <f>StockValueR!AF681</f>
        <v>4.0115947522480828E-2</v>
      </c>
      <c r="AG777" s="438">
        <f>StockValueR!AG681</f>
        <v>3.8217988216475311E-2</v>
      </c>
      <c r="AH777" s="438">
        <f>StockValueR!AH681</f>
        <v>3.632169675557239E-2</v>
      </c>
      <c r="AI777" s="438">
        <f>StockValueR!AI681</f>
        <v>3.4427159153249003E-2</v>
      </c>
      <c r="AJ777" s="438">
        <f>StockValueR!AJ681</f>
        <v>3.2534470991235825E-2</v>
      </c>
      <c r="AK777" s="438">
        <f>StockValueR!AK681</f>
        <v>3.0643739137439251E-2</v>
      </c>
      <c r="AL777" s="438">
        <f>StockValueR!AL681</f>
        <v>2.8755083907334385E-2</v>
      </c>
      <c r="AM777" s="438">
        <f>StockValueR!AM681</f>
        <v>1.8733418672206899E-2</v>
      </c>
      <c r="AN777" s="438">
        <f>StockValueR!AN681</f>
        <v>1.8733418672206899E-2</v>
      </c>
      <c r="AO777" s="438">
        <f>StockValueR!AO681</f>
        <v>1.8733418672206899E-2</v>
      </c>
      <c r="AP777" s="438">
        <f>StockValueR!AP681</f>
        <v>1.8733418672206899E-2</v>
      </c>
      <c r="AQ777" s="438">
        <f>StockValueR!AQ681</f>
        <v>1.8733418672206899E-2</v>
      </c>
      <c r="AR777" s="438">
        <f>StockValueR!AR681</f>
        <v>1.8733418672206899E-2</v>
      </c>
      <c r="AS777" s="438">
        <f>StockValueR!AS681</f>
        <v>1.8733418672206899E-2</v>
      </c>
      <c r="AT777" s="438">
        <f>StockValueR!AT681</f>
        <v>1.8733418672206899E-2</v>
      </c>
      <c r="AU777" s="438">
        <f>StockValueR!AU681</f>
        <v>1.8733418672206899E-2</v>
      </c>
      <c r="AV777" s="438">
        <f>StockValueR!AV681</f>
        <v>1.8733418672206899E-2</v>
      </c>
      <c r="AW777" s="438">
        <f>StockValueR!AW681</f>
        <v>1.8733418672206899E-2</v>
      </c>
      <c r="AX777" s="438">
        <f>StockValueR!AX681</f>
        <v>1.8733418672206899E-2</v>
      </c>
      <c r="AY777" s="438">
        <f>StockValueR!AY681</f>
        <v>1.8733418672206899E-2</v>
      </c>
      <c r="AZ777" s="438">
        <f>StockValueR!AZ681</f>
        <v>1.8733418672206899E-2</v>
      </c>
    </row>
    <row r="778" spans="1:52" x14ac:dyDescent="0.25">
      <c r="A778" s="422"/>
      <c r="B778" s="281"/>
      <c r="C778" s="281"/>
      <c r="D778" s="281"/>
      <c r="E778" s="180" t="str">
        <f>StockValueR!E682</f>
        <v>56 MPH</v>
      </c>
      <c r="F778" s="180"/>
      <c r="G778" s="180"/>
      <c r="I778" s="438">
        <f>StockValueR!I682</f>
        <v>0</v>
      </c>
      <c r="J778" s="438">
        <f>StockValueR!J682</f>
        <v>0</v>
      </c>
      <c r="K778" s="438">
        <f>StockValueR!K682</f>
        <v>8.4822537534535974E-2</v>
      </c>
      <c r="L778" s="438">
        <f>StockValueR!L682</f>
        <v>8.1897135734487869E-2</v>
      </c>
      <c r="M778" s="438">
        <f>StockValueR!M682</f>
        <v>7.9072626644566962E-2</v>
      </c>
      <c r="N778" s="438">
        <f>StockValueR!N682</f>
        <v>7.6345530626879862E-2</v>
      </c>
      <c r="O778" s="438">
        <f>StockValueR!O682</f>
        <v>7.371248805101295E-2</v>
      </c>
      <c r="P778" s="438">
        <f>StockValueR!P682</f>
        <v>7.1170255155154835E-2</v>
      </c>
      <c r="Q778" s="438">
        <f>StockValueR!Q682</f>
        <v>6.87157000499624E-2</v>
      </c>
      <c r="R778" s="438">
        <f>StockValueR!R682</f>
        <v>6.6345798860247593E-2</v>
      </c>
      <c r="S778" s="438">
        <f>StockValueR!S682</f>
        <v>6.4057631999731621E-2</v>
      </c>
      <c r="T778" s="438">
        <f>StockValueR!T682</f>
        <v>6.1848380574277211E-2</v>
      </c>
      <c r="U778" s="438">
        <f>StockValueR!U682</f>
        <v>5.9715322909168055E-2</v>
      </c>
      <c r="V778" s="438">
        <f>StockValueR!V682</f>
        <v>5.7655831196157144E-2</v>
      </c>
      <c r="W778" s="438">
        <f>StockValueR!W682</f>
        <v>5.5667368256153323E-2</v>
      </c>
      <c r="X778" s="438">
        <f>StockValueR!X682</f>
        <v>5.3747484413557992E-2</v>
      </c>
      <c r="Y778" s="438">
        <f>StockValueR!Y682</f>
        <v>5.1893814478401169E-2</v>
      </c>
      <c r="Z778" s="438">
        <f>StockValueR!Z682</f>
        <v>5.004131003920697E-2</v>
      </c>
      <c r="AA778" s="438">
        <f>StockValueR!AA682</f>
        <v>4.8190013224930828E-2</v>
      </c>
      <c r="AB778" s="438">
        <f>StockValueR!AB682</f>
        <v>4.6339969376062412E-2</v>
      </c>
      <c r="AC778" s="438">
        <f>StockValueR!AC682</f>
        <v>4.4491227430229915E-2</v>
      </c>
      <c r="AD778" s="438">
        <f>StockValueR!AD682</f>
        <v>4.2643840372648387E-2</v>
      </c>
      <c r="AE778" s="438">
        <f>StockValueR!AE682</f>
        <v>4.0797865765747954E-2</v>
      </c>
      <c r="AF778" s="438">
        <f>StockValueR!AF682</f>
        <v>3.8953366376324169E-2</v>
      </c>
      <c r="AG778" s="438">
        <f>StockValueR!AG682</f>
        <v>3.7110410923938165E-2</v>
      </c>
      <c r="AH778" s="438">
        <f>StockValueR!AH682</f>
        <v>3.5269074981631142E-2</v>
      </c>
      <c r="AI778" s="438">
        <f>StockValueR!AI682</f>
        <v>3.3429442070164468E-2</v>
      </c>
      <c r="AJ778" s="438">
        <f>StockValueR!AJ682</f>
        <v>3.1591605001260264E-2</v>
      </c>
      <c r="AK778" s="438">
        <f>StockValueR!AK682</f>
        <v>2.9755667545737094E-2</v>
      </c>
      <c r="AL778" s="438">
        <f>StockValueR!AL682</f>
        <v>2.7921746532264643E-2</v>
      </c>
      <c r="AM778" s="438">
        <f>StockValueR!AM682</f>
        <v>1.8190514398559569E-2</v>
      </c>
      <c r="AN778" s="438">
        <f>StockValueR!AN682</f>
        <v>1.8190514398559569E-2</v>
      </c>
      <c r="AO778" s="438">
        <f>StockValueR!AO682</f>
        <v>1.8190514398559569E-2</v>
      </c>
      <c r="AP778" s="438">
        <f>StockValueR!AP682</f>
        <v>1.8190514398559569E-2</v>
      </c>
      <c r="AQ778" s="438">
        <f>StockValueR!AQ682</f>
        <v>1.8190514398559569E-2</v>
      </c>
      <c r="AR778" s="438">
        <f>StockValueR!AR682</f>
        <v>1.8190514398559569E-2</v>
      </c>
      <c r="AS778" s="438">
        <f>StockValueR!AS682</f>
        <v>1.8190514398559569E-2</v>
      </c>
      <c r="AT778" s="438">
        <f>StockValueR!AT682</f>
        <v>1.8190514398559569E-2</v>
      </c>
      <c r="AU778" s="438">
        <f>StockValueR!AU682</f>
        <v>1.8190514398559569E-2</v>
      </c>
      <c r="AV778" s="438">
        <f>StockValueR!AV682</f>
        <v>1.8190514398559569E-2</v>
      </c>
      <c r="AW778" s="438">
        <f>StockValueR!AW682</f>
        <v>1.8190514398559569E-2</v>
      </c>
      <c r="AX778" s="438">
        <f>StockValueR!AX682</f>
        <v>1.8190514398559569E-2</v>
      </c>
      <c r="AY778" s="438">
        <f>StockValueR!AY682</f>
        <v>1.8190514398559569E-2</v>
      </c>
      <c r="AZ778" s="438">
        <f>StockValueR!AZ682</f>
        <v>1.8190514398559569E-2</v>
      </c>
    </row>
    <row r="779" spans="1:52" x14ac:dyDescent="0.25">
      <c r="A779" s="422"/>
      <c r="B779" s="281"/>
      <c r="C779" s="281"/>
      <c r="D779" s="281"/>
      <c r="E779" s="180" t="str">
        <f>StockValueR!E683</f>
        <v>57 MPH</v>
      </c>
      <c r="F779" s="180"/>
      <c r="G779" s="180"/>
      <c r="I779" s="438">
        <f>StockValueR!I683</f>
        <v>0</v>
      </c>
      <c r="J779" s="438">
        <f>StockValueR!J683</f>
        <v>0</v>
      </c>
      <c r="K779" s="438">
        <f>StockValueR!K683</f>
        <v>8.2364336021246168E-2</v>
      </c>
      <c r="L779" s="438">
        <f>StockValueR!L683</f>
        <v>7.9523713895809076E-2</v>
      </c>
      <c r="M779" s="438">
        <f>StockValueR!M683</f>
        <v>7.6781060556976935E-2</v>
      </c>
      <c r="N779" s="438">
        <f>StockValueR!N683</f>
        <v>7.4132997208582893E-2</v>
      </c>
      <c r="O779" s="438">
        <f>StockValueR!O683</f>
        <v>7.1576261584060344E-2</v>
      </c>
      <c r="P779" s="438">
        <f>StockValueR!P683</f>
        <v>6.9107703927512171E-2</v>
      </c>
      <c r="Q779" s="438">
        <f>StockValueR!Q683</f>
        <v>6.6724283113386892E-2</v>
      </c>
      <c r="R779" s="438">
        <f>StockValueR!R683</f>
        <v>6.4423062899981384E-2</v>
      </c>
      <c r="S779" s="438">
        <f>StockValueR!S683</f>
        <v>6.2201208312154616E-2</v>
      </c>
      <c r="T779" s="438">
        <f>StockValueR!T683</f>
        <v>6.0055982148796129E-2</v>
      </c>
      <c r="U779" s="438">
        <f>StockValueR!U683</f>
        <v>5.7984741610746758E-2</v>
      </c>
      <c r="V779" s="438">
        <f>StockValueR!V683</f>
        <v>5.5984935045017253E-2</v>
      </c>
      <c r="W779" s="438">
        <f>StockValueR!W683</f>
        <v>5.4054098801293859E-2</v>
      </c>
      <c r="X779" s="438">
        <f>StockValueR!X683</f>
        <v>5.2189854196858398E-2</v>
      </c>
      <c r="Y779" s="438">
        <f>StockValueR!Y683</f>
        <v>5.038990458618358E-2</v>
      </c>
      <c r="Z779" s="438">
        <f>StockValueR!Z683</f>
        <v>4.8591086694788649E-2</v>
      </c>
      <c r="AA779" s="438">
        <f>StockValueR!AA683</f>
        <v>4.6793441430709876E-2</v>
      </c>
      <c r="AB779" s="438">
        <f>StockValueR!AB683</f>
        <v>4.4997012820445811E-2</v>
      </c>
      <c r="AC779" s="438">
        <f>StockValueR!AC683</f>
        <v>4.3201848383386587E-2</v>
      </c>
      <c r="AD779" s="438">
        <f>StockValueR!AD683</f>
        <v>4.1407999569208001E-2</v>
      </c>
      <c r="AE779" s="438">
        <f>StockValueR!AE683</f>
        <v>3.961552227215083E-2</v>
      </c>
      <c r="AF779" s="438">
        <f>StockValueR!AF683</f>
        <v>3.782447743999607E-2</v>
      </c>
      <c r="AG779" s="438">
        <f>StockValueR!AG683</f>
        <v>3.6034931800776014E-2</v>
      </c>
      <c r="AH779" s="438">
        <f>StockValueR!AH683</f>
        <v>3.4246958737385591E-2</v>
      </c>
      <c r="AI779" s="438">
        <f>StockValueR!AI683</f>
        <v>3.2460639350110808E-2</v>
      </c>
      <c r="AJ779" s="438">
        <f>StockValueR!AJ683</f>
        <v>3.0676063760941525E-2</v>
      </c>
      <c r="AK779" s="438">
        <f>StockValueR!AK683</f>
        <v>2.8893332733363697E-2</v>
      </c>
      <c r="AL779" s="438">
        <f>StockValueR!AL683</f>
        <v>2.7112559710291043E-2</v>
      </c>
      <c r="AM779" s="438">
        <f>StockValueR!AM683</f>
        <v>1.7663343774786931E-2</v>
      </c>
      <c r="AN779" s="438">
        <f>StockValueR!AN683</f>
        <v>1.7663343774786931E-2</v>
      </c>
      <c r="AO779" s="438">
        <f>StockValueR!AO683</f>
        <v>1.7663343774786931E-2</v>
      </c>
      <c r="AP779" s="438">
        <f>StockValueR!AP683</f>
        <v>1.7663343774786931E-2</v>
      </c>
      <c r="AQ779" s="438">
        <f>StockValueR!AQ683</f>
        <v>1.7663343774786931E-2</v>
      </c>
      <c r="AR779" s="438">
        <f>StockValueR!AR683</f>
        <v>1.7663343774786931E-2</v>
      </c>
      <c r="AS779" s="438">
        <f>StockValueR!AS683</f>
        <v>1.7663343774786931E-2</v>
      </c>
      <c r="AT779" s="438">
        <f>StockValueR!AT683</f>
        <v>1.7663343774786931E-2</v>
      </c>
      <c r="AU779" s="438">
        <f>StockValueR!AU683</f>
        <v>1.7663343774786931E-2</v>
      </c>
      <c r="AV779" s="438">
        <f>StockValueR!AV683</f>
        <v>1.7663343774786931E-2</v>
      </c>
      <c r="AW779" s="438">
        <f>StockValueR!AW683</f>
        <v>1.7663343774786931E-2</v>
      </c>
      <c r="AX779" s="438">
        <f>StockValueR!AX683</f>
        <v>1.7663343774786931E-2</v>
      </c>
      <c r="AY779" s="438">
        <f>StockValueR!AY683</f>
        <v>1.7663343774786931E-2</v>
      </c>
      <c r="AZ779" s="438">
        <f>StockValueR!AZ683</f>
        <v>1.7663343774786931E-2</v>
      </c>
    </row>
    <row r="780" spans="1:52" x14ac:dyDescent="0.25">
      <c r="A780" s="422"/>
      <c r="B780" s="281"/>
      <c r="C780" s="281"/>
      <c r="D780" s="281"/>
      <c r="E780" s="180" t="str">
        <f>StockValueR!E684</f>
        <v>58 MPH</v>
      </c>
      <c r="F780" s="180"/>
      <c r="G780" s="180"/>
      <c r="I780" s="438">
        <f>StockValueR!I684</f>
        <v>0</v>
      </c>
      <c r="J780" s="438">
        <f>StockValueR!J684</f>
        <v>0</v>
      </c>
      <c r="K780" s="438">
        <f>StockValueR!K684</f>
        <v>7.9977374473837834E-2</v>
      </c>
      <c r="L780" s="438">
        <f>StockValueR!L684</f>
        <v>7.7219075063688414E-2</v>
      </c>
      <c r="M780" s="438">
        <f>StockValueR!M684</f>
        <v>7.455590525345504E-2</v>
      </c>
      <c r="N780" s="438">
        <f>StockValueR!N684</f>
        <v>7.198458416625142E-2</v>
      </c>
      <c r="O780" s="438">
        <f>StockValueR!O684</f>
        <v>6.9501944077702715E-2</v>
      </c>
      <c r="P780" s="438">
        <f>StockValueR!P684</f>
        <v>6.7104926513485541E-2</v>
      </c>
      <c r="Q780" s="438">
        <f>StockValueR!Q684</f>
        <v>6.4790578481457875E-2</v>
      </c>
      <c r="R780" s="438">
        <f>StockValueR!R684</f>
        <v>6.2556048833737263E-2</v>
      </c>
      <c r="S780" s="438">
        <f>StockValueR!S684</f>
        <v>6.03985847542454E-2</v>
      </c>
      <c r="T780" s="438">
        <f>StockValueR!T684</f>
        <v>5.8315528367392004E-2</v>
      </c>
      <c r="U780" s="438">
        <f>StockValueR!U684</f>
        <v>5.630431346372014E-2</v>
      </c>
      <c r="V780" s="438">
        <f>StockValueR!V684</f>
        <v>5.4362462338479092E-2</v>
      </c>
      <c r="W780" s="438">
        <f>StockValueR!W684</f>
        <v>5.2487582739230092E-2</v>
      </c>
      <c r="X780" s="438">
        <f>StockValueR!X684</f>
        <v>5.0677364918724543E-2</v>
      </c>
      <c r="Y780" s="438">
        <f>StockValueR!Y684</f>
        <v>4.8929578789424062E-2</v>
      </c>
      <c r="Z780" s="438">
        <f>StockValueR!Z684</f>
        <v>4.7182891581586658E-2</v>
      </c>
      <c r="AA780" s="438">
        <f>StockValueR!AA684</f>
        <v>4.543734301771233E-2</v>
      </c>
      <c r="AB780" s="438">
        <f>StockValueR!AB684</f>
        <v>4.3692975848388653E-2</v>
      </c>
      <c r="AC780" s="438">
        <f>StockValueR!AC684</f>
        <v>4.194983621586898E-2</v>
      </c>
      <c r="AD780" s="438">
        <f>StockValueR!AD684</f>
        <v>4.0207974078790586E-2</v>
      </c>
      <c r="AE780" s="438">
        <f>StockValueR!AE684</f>
        <v>3.8467443711549913E-2</v>
      </c>
      <c r="AF780" s="438">
        <f>StockValueR!AF684</f>
        <v>3.6728304295629371E-2</v>
      </c>
      <c r="AG780" s="438">
        <f>StockValueR!AG684</f>
        <v>3.4990620625247972E-2</v>
      </c>
      <c r="AH780" s="438">
        <f>StockValueR!AH684</f>
        <v>3.3254463956625957E-2</v>
      </c>
      <c r="AI780" s="438">
        <f>StockValueR!AI684</f>
        <v>3.1519913039720619E-2</v>
      </c>
      <c r="AJ780" s="438">
        <f>StockValueR!AJ684</f>
        <v>2.9787055384739407E-2</v>
      </c>
      <c r="AK780" s="438">
        <f>StockValueR!AK684</f>
        <v>2.8055988834989727E-2</v>
      </c>
      <c r="AL780" s="438">
        <f>StockValueR!AL684</f>
        <v>2.6326823545750319E-2</v>
      </c>
      <c r="AM780" s="438">
        <f>StockValueR!AM684</f>
        <v>1.7151450831484442E-2</v>
      </c>
      <c r="AN780" s="438">
        <f>StockValueR!AN684</f>
        <v>1.7151450831484442E-2</v>
      </c>
      <c r="AO780" s="438">
        <f>StockValueR!AO684</f>
        <v>1.7151450831484442E-2</v>
      </c>
      <c r="AP780" s="438">
        <f>StockValueR!AP684</f>
        <v>1.7151450831484442E-2</v>
      </c>
      <c r="AQ780" s="438">
        <f>StockValueR!AQ684</f>
        <v>1.7151450831484442E-2</v>
      </c>
      <c r="AR780" s="438">
        <f>StockValueR!AR684</f>
        <v>1.7151450831484442E-2</v>
      </c>
      <c r="AS780" s="438">
        <f>StockValueR!AS684</f>
        <v>1.7151450831484442E-2</v>
      </c>
      <c r="AT780" s="438">
        <f>StockValueR!AT684</f>
        <v>1.7151450831484442E-2</v>
      </c>
      <c r="AU780" s="438">
        <f>StockValueR!AU684</f>
        <v>1.7151450831484442E-2</v>
      </c>
      <c r="AV780" s="438">
        <f>StockValueR!AV684</f>
        <v>1.7151450831484442E-2</v>
      </c>
      <c r="AW780" s="438">
        <f>StockValueR!AW684</f>
        <v>1.7151450831484442E-2</v>
      </c>
      <c r="AX780" s="438">
        <f>StockValueR!AX684</f>
        <v>1.7151450831484442E-2</v>
      </c>
      <c r="AY780" s="438">
        <f>StockValueR!AY684</f>
        <v>1.7151450831484442E-2</v>
      </c>
      <c r="AZ780" s="438">
        <f>StockValueR!AZ684</f>
        <v>1.7151450831484442E-2</v>
      </c>
    </row>
    <row r="781" spans="1:52" x14ac:dyDescent="0.25">
      <c r="A781" s="422"/>
      <c r="B781" s="281"/>
      <c r="C781" s="281"/>
      <c r="D781" s="281"/>
      <c r="E781" s="180" t="str">
        <f>StockValueR!E685</f>
        <v>59 MPH</v>
      </c>
      <c r="F781" s="180"/>
      <c r="G781" s="180"/>
      <c r="I781" s="438">
        <f>StockValueR!I685</f>
        <v>0</v>
      </c>
      <c r="J781" s="438">
        <f>StockValueR!J685</f>
        <v>0</v>
      </c>
      <c r="K781" s="438">
        <f>StockValueR!K685</f>
        <v>7.7659588320830003E-2</v>
      </c>
      <c r="L781" s="438">
        <f>StockValueR!L685</f>
        <v>7.4981225870611498E-2</v>
      </c>
      <c r="M781" s="438">
        <f>StockValueR!M685</f>
        <v>7.2395236114735695E-2</v>
      </c>
      <c r="N781" s="438">
        <f>StockValueR!N685</f>
        <v>6.9898433257844922E-2</v>
      </c>
      <c r="O781" s="438">
        <f>StockValueR!O685</f>
        <v>6.7487741377873903E-2</v>
      </c>
      <c r="P781" s="438">
        <f>StockValueR!P685</f>
        <v>6.5160190636685253E-2</v>
      </c>
      <c r="Q781" s="438">
        <f>StockValueR!Q685</f>
        <v>6.2912913621394062E-2</v>
      </c>
      <c r="R781" s="438">
        <f>StockValueR!R685</f>
        <v>6.0743141811875137E-2</v>
      </c>
      <c r="S781" s="438">
        <f>StockValueR!S685</f>
        <v>5.8648202170100264E-2</v>
      </c>
      <c r="T781" s="438">
        <f>StockValueR!T685</f>
        <v>5.6625513847104264E-2</v>
      </c>
      <c r="U781" s="438">
        <f>StockValueR!U685</f>
        <v>5.4672585003522789E-2</v>
      </c>
      <c r="V781" s="438">
        <f>StockValueR!V685</f>
        <v>5.2787009739785028E-2</v>
      </c>
      <c r="W781" s="438">
        <f>StockValueR!W685</f>
        <v>5.0966465132179416E-2</v>
      </c>
      <c r="X781" s="438">
        <f>StockValueR!X685</f>
        <v>4.9208708371140983E-2</v>
      </c>
      <c r="Y781" s="438">
        <f>StockValueR!Y685</f>
        <v>4.7511573998234892E-2</v>
      </c>
      <c r="Z781" s="438">
        <f>StockValueR!Z685</f>
        <v>4.5815506699472971E-2</v>
      </c>
      <c r="AA781" s="438">
        <f>StockValueR!AA685</f>
        <v>4.4120545046176386E-2</v>
      </c>
      <c r="AB781" s="438">
        <f>StockValueR!AB685</f>
        <v>4.2426730549998314E-2</v>
      </c>
      <c r="AC781" s="438">
        <f>StockValueR!AC685</f>
        <v>4.0734108015965477E-2</v>
      </c>
      <c r="AD781" s="438">
        <f>StockValueR!AD685</f>
        <v>3.9042725954887697E-2</v>
      </c>
      <c r="AE781" s="438">
        <f>StockValueR!AE685</f>
        <v>3.7352637068261016E-2</v>
      </c>
      <c r="AF781" s="438">
        <f>StockValueR!AF685</f>
        <v>3.5663898822457525E-2</v>
      </c>
      <c r="AG781" s="438">
        <f>StockValueR!AG685</f>
        <v>3.3976574133925859E-2</v>
      </c>
      <c r="AH781" s="438">
        <f>StockValueR!AH685</f>
        <v>3.2290732193843735E-2</v>
      </c>
      <c r="AI781" s="438">
        <f>StockValueR!AI685</f>
        <v>3.060644946995348E-2</v>
      </c>
      <c r="AJ781" s="438">
        <f>StockValueR!AJ685</f>
        <v>2.8923810936370944E-2</v>
      </c>
      <c r="AK781" s="438">
        <f>StockValueR!AK685</f>
        <v>2.7242911600853299E-2</v>
      </c>
      <c r="AL781" s="438">
        <f>StockValueR!AL685</f>
        <v>2.5563858426321681E-2</v>
      </c>
      <c r="AM781" s="438">
        <f>StockValueR!AM685</f>
        <v>1.6654392813479447E-2</v>
      </c>
      <c r="AN781" s="438">
        <f>StockValueR!AN685</f>
        <v>1.6654392813479447E-2</v>
      </c>
      <c r="AO781" s="438">
        <f>StockValueR!AO685</f>
        <v>1.6654392813479447E-2</v>
      </c>
      <c r="AP781" s="438">
        <f>StockValueR!AP685</f>
        <v>1.6654392813479447E-2</v>
      </c>
      <c r="AQ781" s="438">
        <f>StockValueR!AQ685</f>
        <v>1.6654392813479447E-2</v>
      </c>
      <c r="AR781" s="438">
        <f>StockValueR!AR685</f>
        <v>1.6654392813479447E-2</v>
      </c>
      <c r="AS781" s="438">
        <f>StockValueR!AS685</f>
        <v>1.6654392813479447E-2</v>
      </c>
      <c r="AT781" s="438">
        <f>StockValueR!AT685</f>
        <v>1.6654392813479447E-2</v>
      </c>
      <c r="AU781" s="438">
        <f>StockValueR!AU685</f>
        <v>1.6654392813479447E-2</v>
      </c>
      <c r="AV781" s="438">
        <f>StockValueR!AV685</f>
        <v>1.6654392813479447E-2</v>
      </c>
      <c r="AW781" s="438">
        <f>StockValueR!AW685</f>
        <v>1.6654392813479447E-2</v>
      </c>
      <c r="AX781" s="438">
        <f>StockValueR!AX685</f>
        <v>1.6654392813479447E-2</v>
      </c>
      <c r="AY781" s="438">
        <f>StockValueR!AY685</f>
        <v>1.6654392813479447E-2</v>
      </c>
      <c r="AZ781" s="438">
        <f>StockValueR!AZ685</f>
        <v>1.6654392813479447E-2</v>
      </c>
    </row>
    <row r="782" spans="1:52" x14ac:dyDescent="0.25">
      <c r="A782" s="422"/>
      <c r="B782" s="281"/>
      <c r="C782" s="281"/>
      <c r="D782" s="281"/>
      <c r="E782" s="180" t="str">
        <f>StockValueR!E686</f>
        <v>60 MPH</v>
      </c>
      <c r="F782" s="180"/>
      <c r="G782" s="180"/>
      <c r="I782" s="438">
        <f>StockValueR!I686</f>
        <v>0</v>
      </c>
      <c r="J782" s="438">
        <f>StockValueR!J686</f>
        <v>0</v>
      </c>
      <c r="K782" s="438">
        <f>StockValueR!K686</f>
        <v>9.5852392410741005E-2</v>
      </c>
      <c r="L782" s="438">
        <f>StockValueR!L686</f>
        <v>9.254658749794728E-2</v>
      </c>
      <c r="M782" s="438">
        <f>StockValueR!M686</f>
        <v>8.9354794826753348E-2</v>
      </c>
      <c r="N782" s="438">
        <f>StockValueR!N686</f>
        <v>8.6273082286348821E-2</v>
      </c>
      <c r="O782" s="438">
        <f>StockValueR!O686</f>
        <v>8.3297653378513761E-2</v>
      </c>
      <c r="P782" s="438">
        <f>StockValueR!P686</f>
        <v>8.0424842540544286E-2</v>
      </c>
      <c r="Q782" s="438">
        <f>StockValueR!Q686</f>
        <v>7.7651110629483502E-2</v>
      </c>
      <c r="R782" s="438">
        <f>StockValueR!R686</f>
        <v>7.4973040562094445E-2</v>
      </c>
      <c r="S782" s="438">
        <f>StockValueR!S686</f>
        <v>7.2387333105203872E-2</v>
      </c>
      <c r="T782" s="438">
        <f>StockValueR!T686</f>
        <v>6.9890802811230709E-2</v>
      </c>
      <c r="U782" s="438">
        <f>StockValueR!U686</f>
        <v>6.7480374093892057E-2</v>
      </c>
      <c r="V782" s="438">
        <f>StockValueR!V686</f>
        <v>6.515307743925218E-2</v>
      </c>
      <c r="W782" s="438">
        <f>StockValueR!W686</f>
        <v>6.2906045747446709E-2</v>
      </c>
      <c r="X782" s="438">
        <f>StockValueR!X686</f>
        <v>6.0736510800575287E-2</v>
      </c>
      <c r="Y782" s="438">
        <f>StockValueR!Y686</f>
        <v>5.8641799852411289E-2</v>
      </c>
      <c r="Z782" s="438">
        <f>StockValueR!Z686</f>
        <v>5.6548405954875682E-2</v>
      </c>
      <c r="AA782" s="438">
        <f>StockValueR!AA686</f>
        <v>5.4456376715140885E-2</v>
      </c>
      <c r="AB782" s="438">
        <f>StockValueR!AB686</f>
        <v>5.2365763369523727E-2</v>
      </c>
      <c r="AC782" s="438">
        <f>StockValueR!AC686</f>
        <v>5.0276621219231619E-2</v>
      </c>
      <c r="AD782" s="438">
        <f>StockValueR!AD686</f>
        <v>4.8189010139384703E-2</v>
      </c>
      <c r="AE782" s="438">
        <f>StockValueR!AE686</f>
        <v>4.610299517751397E-2</v>
      </c>
      <c r="AF782" s="438">
        <f>StockValueR!AF686</f>
        <v>4.4018647262262837E-2</v>
      </c>
      <c r="AG782" s="438">
        <f>StockValueR!AG686</f>
        <v>4.1936044049105094E-2</v>
      </c>
      <c r="AH782" s="438">
        <f>StockValueR!AH686</f>
        <v>3.9855270938183328E-2</v>
      </c>
      <c r="AI782" s="438">
        <f>StockValueR!AI686</f>
        <v>3.7776422310837998E-2</v>
      </c>
      <c r="AJ782" s="438">
        <f>StockValueR!AJ686</f>
        <v>3.5699603047515599E-2</v>
      </c>
      <c r="AK782" s="438">
        <f>StockValueR!AK686</f>
        <v>3.3624930412819498E-2</v>
      </c>
      <c r="AL782" s="438">
        <f>StockValueR!AL686</f>
        <v>3.1552536427175142E-2</v>
      </c>
      <c r="AM782" s="438">
        <f>StockValueR!AM686</f>
        <v>2.04019350786004E-2</v>
      </c>
      <c r="AN782" s="438">
        <f>StockValueR!AN686</f>
        <v>2.04019350786004E-2</v>
      </c>
      <c r="AO782" s="438">
        <f>StockValueR!AO686</f>
        <v>2.04019350786004E-2</v>
      </c>
      <c r="AP782" s="438">
        <f>StockValueR!AP686</f>
        <v>2.04019350786004E-2</v>
      </c>
      <c r="AQ782" s="438">
        <f>StockValueR!AQ686</f>
        <v>2.04019350786004E-2</v>
      </c>
      <c r="AR782" s="438">
        <f>StockValueR!AR686</f>
        <v>2.04019350786004E-2</v>
      </c>
      <c r="AS782" s="438">
        <f>StockValueR!AS686</f>
        <v>2.04019350786004E-2</v>
      </c>
      <c r="AT782" s="438">
        <f>StockValueR!AT686</f>
        <v>2.04019350786004E-2</v>
      </c>
      <c r="AU782" s="438">
        <f>StockValueR!AU686</f>
        <v>2.04019350786004E-2</v>
      </c>
      <c r="AV782" s="438">
        <f>StockValueR!AV686</f>
        <v>2.04019350786004E-2</v>
      </c>
      <c r="AW782" s="438">
        <f>StockValueR!AW686</f>
        <v>2.04019350786004E-2</v>
      </c>
      <c r="AX782" s="438">
        <f>StockValueR!AX686</f>
        <v>2.04019350786004E-2</v>
      </c>
      <c r="AY782" s="438">
        <f>StockValueR!AY686</f>
        <v>2.04019350786004E-2</v>
      </c>
      <c r="AZ782" s="438">
        <f>StockValueR!AZ686</f>
        <v>2.04019350786004E-2</v>
      </c>
    </row>
    <row r="783" spans="1:52" x14ac:dyDescent="0.25">
      <c r="A783" s="422"/>
      <c r="B783" s="281"/>
      <c r="C783" s="281"/>
      <c r="D783" s="281"/>
      <c r="E783" s="180" t="str">
        <f>StockValueR!E687</f>
        <v>61 MPH</v>
      </c>
      <c r="F783" s="180"/>
      <c r="G783" s="180"/>
      <c r="I783" s="438">
        <f>StockValueR!I687</f>
        <v>0</v>
      </c>
      <c r="J783" s="438">
        <f>StockValueR!J687</f>
        <v>0</v>
      </c>
      <c r="K783" s="438">
        <f>StockValueR!K687</f>
        <v>9.3074539932788469E-2</v>
      </c>
      <c r="L783" s="438">
        <f>StockValueR!L687</f>
        <v>8.9864538975823846E-2</v>
      </c>
      <c r="M783" s="438">
        <f>StockValueR!M687</f>
        <v>8.676524612605109E-2</v>
      </c>
      <c r="N783" s="438">
        <f>StockValueR!N687</f>
        <v>8.3772843227288243E-2</v>
      </c>
      <c r="O783" s="438">
        <f>StockValueR!O687</f>
        <v>8.0883643805819916E-2</v>
      </c>
      <c r="P783" s="438">
        <f>StockValueR!P687</f>
        <v>7.8094088528867067E-2</v>
      </c>
      <c r="Q783" s="438">
        <f>StockValueR!Q687</f>
        <v>7.5400740819687229E-2</v>
      </c>
      <c r="R783" s="438">
        <f>StockValueR!R687</f>
        <v>7.2800282623903312E-2</v>
      </c>
      <c r="S783" s="438">
        <f>StockValueR!S687</f>
        <v>7.0289510321845439E-2</v>
      </c>
      <c r="T783" s="438">
        <f>StockValueR!T687</f>
        <v>6.7865330781869931E-2</v>
      </c>
      <c r="U783" s="438">
        <f>StockValueR!U687</f>
        <v>6.5524757549793394E-2</v>
      </c>
      <c r="V783" s="438">
        <f>StockValueR!V687</f>
        <v>6.3264907169747475E-2</v>
      </c>
      <c r="W783" s="438">
        <f>StockValueR!W687</f>
        <v>6.1082995631921801E-2</v>
      </c>
      <c r="X783" s="438">
        <f>StockValueR!X687</f>
        <v>5.8976334942818995E-2</v>
      </c>
      <c r="Y783" s="438">
        <f>StockValueR!Y687</f>
        <v>5.6942329813796343E-2</v>
      </c>
      <c r="Z783" s="438">
        <f>StockValueR!Z687</f>
        <v>5.4909603566585842E-2</v>
      </c>
      <c r="AA783" s="438">
        <f>StockValueR!AA687</f>
        <v>5.2878202428679161E-2</v>
      </c>
      <c r="AB783" s="438">
        <f>StockValueR!AB687</f>
        <v>5.0848176151537847E-2</v>
      </c>
      <c r="AC783" s="438">
        <f>StockValueR!AC687</f>
        <v>4.8819578433711402E-2</v>
      </c>
      <c r="AD783" s="438">
        <f>StockValueR!AD687</f>
        <v>4.6792467415107647E-2</v>
      </c>
      <c r="AE783" s="438">
        <f>StockValueR!AE687</f>
        <v>4.4766906258146111E-2</v>
      </c>
      <c r="AF783" s="438">
        <f>StockValueR!AF687</f>
        <v>4.2742963835921015E-2</v>
      </c>
      <c r="AG783" s="438">
        <f>StockValueR!AG687</f>
        <v>4.0720715553409885E-2</v>
      </c>
      <c r="AH783" s="438">
        <f>StockValueR!AH687</f>
        <v>3.8700244335814496E-2</v>
      </c>
      <c r="AI783" s="438">
        <f>StockValueR!AI687</f>
        <v>3.6681641829254701E-2</v>
      </c>
      <c r="AJ783" s="438">
        <f>StockValueR!AJ687</f>
        <v>3.4665009874686764E-2</v>
      </c>
      <c r="AK783" s="438">
        <f>StockValueR!AK687</f>
        <v>3.2650462338324519E-2</v>
      </c>
      <c r="AL783" s="438">
        <f>StockValueR!AL687</f>
        <v>3.0638127414572402E-2</v>
      </c>
      <c r="AM783" s="438">
        <f>StockValueR!AM687</f>
        <v>1.9810676326599067E-2</v>
      </c>
      <c r="AN783" s="438">
        <f>StockValueR!AN687</f>
        <v>1.9810676326599067E-2</v>
      </c>
      <c r="AO783" s="438">
        <f>StockValueR!AO687</f>
        <v>1.9810676326599067E-2</v>
      </c>
      <c r="AP783" s="438">
        <f>StockValueR!AP687</f>
        <v>1.9810676326599067E-2</v>
      </c>
      <c r="AQ783" s="438">
        <f>StockValueR!AQ687</f>
        <v>1.9810676326599067E-2</v>
      </c>
      <c r="AR783" s="438">
        <f>StockValueR!AR687</f>
        <v>1.9810676326599067E-2</v>
      </c>
      <c r="AS783" s="438">
        <f>StockValueR!AS687</f>
        <v>1.9810676326599067E-2</v>
      </c>
      <c r="AT783" s="438">
        <f>StockValueR!AT687</f>
        <v>1.9810676326599067E-2</v>
      </c>
      <c r="AU783" s="438">
        <f>StockValueR!AU687</f>
        <v>1.9810676326599067E-2</v>
      </c>
      <c r="AV783" s="438">
        <f>StockValueR!AV687</f>
        <v>1.9810676326599067E-2</v>
      </c>
      <c r="AW783" s="438">
        <f>StockValueR!AW687</f>
        <v>1.9810676326599067E-2</v>
      </c>
      <c r="AX783" s="438">
        <f>StockValueR!AX687</f>
        <v>1.9810676326599067E-2</v>
      </c>
      <c r="AY783" s="438">
        <f>StockValueR!AY687</f>
        <v>1.9810676326599067E-2</v>
      </c>
      <c r="AZ783" s="438">
        <f>StockValueR!AZ687</f>
        <v>1.9810676326599067E-2</v>
      </c>
    </row>
    <row r="784" spans="1:52" x14ac:dyDescent="0.25">
      <c r="A784" s="422"/>
      <c r="B784" s="281"/>
      <c r="C784" s="281"/>
      <c r="D784" s="281"/>
      <c r="E784" s="180" t="str">
        <f>StockValueR!E688</f>
        <v>62 MPH</v>
      </c>
      <c r="F784" s="180"/>
      <c r="G784" s="180"/>
      <c r="I784" s="438">
        <f>StockValueR!I688</f>
        <v>0</v>
      </c>
      <c r="J784" s="438">
        <f>StockValueR!J688</f>
        <v>0</v>
      </c>
      <c r="K784" s="438">
        <f>StockValueR!K688</f>
        <v>9.0377191072901111E-2</v>
      </c>
      <c r="L784" s="438">
        <f>StockValueR!L688</f>
        <v>8.7260217623005107E-2</v>
      </c>
      <c r="M784" s="438">
        <f>StockValueR!M688</f>
        <v>8.4250743901436775E-2</v>
      </c>
      <c r="N784" s="438">
        <f>StockValueR!N688</f>
        <v>8.1345062404177826E-2</v>
      </c>
      <c r="O784" s="438">
        <f>StockValueR!O688</f>
        <v>7.853959349344973E-2</v>
      </c>
      <c r="P784" s="438">
        <f>StockValueR!P688</f>
        <v>7.5830880987799484E-2</v>
      </c>
      <c r="Q784" s="438">
        <f>StockValueR!Q688</f>
        <v>7.3215587904276486E-2</v>
      </c>
      <c r="R784" s="438">
        <f>StockValueR!R688</f>
        <v>7.0690492347455364E-2</v>
      </c>
      <c r="S784" s="438">
        <f>StockValueR!S688</f>
        <v>6.8252483540240258E-2</v>
      </c>
      <c r="T784" s="438">
        <f>StockValueR!T688</f>
        <v>6.5898557991560733E-2</v>
      </c>
      <c r="U784" s="438">
        <f>StockValueR!U688</f>
        <v>6.3625815796237994E-2</v>
      </c>
      <c r="V784" s="438">
        <f>StockValueR!V688</f>
        <v>6.1431457062463279E-2</v>
      </c>
      <c r="W784" s="438">
        <f>StockValueR!W688</f>
        <v>5.9312778462486983E-2</v>
      </c>
      <c r="X784" s="438">
        <f>StockValueR!X688</f>
        <v>5.7267169902269523E-2</v>
      </c>
      <c r="Y784" s="438">
        <f>StockValueR!Y688</f>
        <v>5.52921113059908E-2</v>
      </c>
      <c r="Z784" s="438">
        <f>StockValueR!Z688</f>
        <v>5.3318294528860256E-2</v>
      </c>
      <c r="AA784" s="438">
        <f>StockValueR!AA688</f>
        <v>5.1345764458672664E-2</v>
      </c>
      <c r="AB784" s="438">
        <f>StockValueR!AB688</f>
        <v>4.9374569405066196E-2</v>
      </c>
      <c r="AC784" s="438">
        <f>StockValueR!AC688</f>
        <v>4.7404761510378285E-2</v>
      </c>
      <c r="AD784" s="438">
        <f>StockValueR!AD688</f>
        <v>4.5436397229591814E-2</v>
      </c>
      <c r="AE784" s="438">
        <f>StockValueR!AE688</f>
        <v>4.3469537894646353E-2</v>
      </c>
      <c r="AF784" s="438">
        <f>StockValueR!AF688</f>
        <v>4.1504250382657815E-2</v>
      </c>
      <c r="AG784" s="438">
        <f>StockValueR!AG688</f>
        <v>3.954060791332803E-2</v>
      </c>
      <c r="AH784" s="438">
        <f>StockValueR!AH688</f>
        <v>3.7578691008643042E-2</v>
      </c>
      <c r="AI784" s="438">
        <f>StockValueR!AI688</f>
        <v>3.5618588658770205E-2</v>
      </c>
      <c r="AJ784" s="438">
        <f>StockValueR!AJ688</f>
        <v>3.3660399753261593E-2</v>
      </c>
      <c r="AK784" s="438">
        <f>StockValueR!AK688</f>
        <v>3.1704234858428597E-2</v>
      </c>
      <c r="AL784" s="438">
        <f>StockValueR!AL688</f>
        <v>2.9750218453534739E-2</v>
      </c>
      <c r="AM784" s="438">
        <f>StockValueR!AM688</f>
        <v>1.923655256255213E-2</v>
      </c>
      <c r="AN784" s="438">
        <f>StockValueR!AN688</f>
        <v>1.923655256255213E-2</v>
      </c>
      <c r="AO784" s="438">
        <f>StockValueR!AO688</f>
        <v>1.923655256255213E-2</v>
      </c>
      <c r="AP784" s="438">
        <f>StockValueR!AP688</f>
        <v>1.923655256255213E-2</v>
      </c>
      <c r="AQ784" s="438">
        <f>StockValueR!AQ688</f>
        <v>1.923655256255213E-2</v>
      </c>
      <c r="AR784" s="438">
        <f>StockValueR!AR688</f>
        <v>1.923655256255213E-2</v>
      </c>
      <c r="AS784" s="438">
        <f>StockValueR!AS688</f>
        <v>1.923655256255213E-2</v>
      </c>
      <c r="AT784" s="438">
        <f>StockValueR!AT688</f>
        <v>1.923655256255213E-2</v>
      </c>
      <c r="AU784" s="438">
        <f>StockValueR!AU688</f>
        <v>1.923655256255213E-2</v>
      </c>
      <c r="AV784" s="438">
        <f>StockValueR!AV688</f>
        <v>1.923655256255213E-2</v>
      </c>
      <c r="AW784" s="438">
        <f>StockValueR!AW688</f>
        <v>1.923655256255213E-2</v>
      </c>
      <c r="AX784" s="438">
        <f>StockValueR!AX688</f>
        <v>1.923655256255213E-2</v>
      </c>
      <c r="AY784" s="438">
        <f>StockValueR!AY688</f>
        <v>1.923655256255213E-2</v>
      </c>
      <c r="AZ784" s="438">
        <f>StockValueR!AZ688</f>
        <v>1.923655256255213E-2</v>
      </c>
    </row>
    <row r="785" spans="1:52" x14ac:dyDescent="0.25">
      <c r="A785" s="422"/>
      <c r="B785" s="281"/>
      <c r="C785" s="281"/>
      <c r="D785" s="281"/>
      <c r="E785" s="180" t="str">
        <f>StockValueR!E689</f>
        <v>63 MPH</v>
      </c>
      <c r="F785" s="180"/>
      <c r="G785" s="180"/>
      <c r="I785" s="438">
        <f>StockValueR!I689</f>
        <v>0</v>
      </c>
      <c r="J785" s="438">
        <f>StockValueR!J689</f>
        <v>0</v>
      </c>
      <c r="K785" s="438">
        <f>StockValueR!K689</f>
        <v>8.7758012794111329E-2</v>
      </c>
      <c r="L785" s="438">
        <f>StockValueR!L689</f>
        <v>8.4731370865461064E-2</v>
      </c>
      <c r="M785" s="438">
        <f>StockValueR!M689</f>
        <v>8.180911326677226E-2</v>
      </c>
      <c r="N785" s="438">
        <f>StockValueR!N689</f>
        <v>7.8987639939432669E-2</v>
      </c>
      <c r="O785" s="438">
        <f>StockValueR!O689</f>
        <v>7.6263474985439325E-2</v>
      </c>
      <c r="P785" s="438">
        <f>StockValueR!P689</f>
        <v>7.3633262385285836E-2</v>
      </c>
      <c r="Q785" s="438">
        <f>StockValueR!Q689</f>
        <v>7.1093761863533292E-2</v>
      </c>
      <c r="R785" s="438">
        <f>StockValueR!R689</f>
        <v>6.8641844896971296E-2</v>
      </c>
      <c r="S785" s="438">
        <f>StockValueR!S689</f>
        <v>6.6274490860451646E-2</v>
      </c>
      <c r="T785" s="438">
        <f>StockValueR!T689</f>
        <v>6.3988783305646446E-2</v>
      </c>
      <c r="U785" s="438">
        <f>StockValueR!U689</f>
        <v>6.1781906368146081E-2</v>
      </c>
      <c r="V785" s="438">
        <f>StockValueR!V689</f>
        <v>5.965114129847119E-2</v>
      </c>
      <c r="W785" s="438">
        <f>StockValueR!W689</f>
        <v>5.759386311272461E-2</v>
      </c>
      <c r="X785" s="438">
        <f>StockValueR!X689</f>
        <v>5.5607537358757529E-2</v>
      </c>
      <c r="Y785" s="438">
        <f>StockValueR!Y689</f>
        <v>5.3689716993865502E-2</v>
      </c>
      <c r="Z785" s="438">
        <f>StockValueR!Z689</f>
        <v>5.1773102459553071E-2</v>
      </c>
      <c r="AA785" s="438">
        <f>StockValueR!AA689</f>
        <v>4.9857737342743236E-2</v>
      </c>
      <c r="AB785" s="438">
        <f>StockValueR!AB689</f>
        <v>4.7943668553035577E-2</v>
      </c>
      <c r="AC785" s="438">
        <f>StockValueR!AC689</f>
        <v>4.6030946721655315E-2</v>
      </c>
      <c r="AD785" s="438">
        <f>StockValueR!AD689</f>
        <v>4.4119626667490398E-2</v>
      </c>
      <c r="AE785" s="438">
        <f>StockValueR!AE689</f>
        <v>4.2209767945048687E-2</v>
      </c>
      <c r="AF785" s="438">
        <f>StockValueR!AF689</f>
        <v>4.0301435493312297E-2</v>
      </c>
      <c r="AG785" s="438">
        <f>StockValueR!AG689</f>
        <v>3.8394700410037799E-2</v>
      </c>
      <c r="AH785" s="438">
        <f>StockValueR!AH689</f>
        <v>3.6489640883641948E-2</v>
      </c>
      <c r="AI785" s="438">
        <f>StockValueR!AI689</f>
        <v>3.4586343325310492E-2</v>
      </c>
      <c r="AJ785" s="438">
        <f>StockValueR!AJ689</f>
        <v>3.268490375872455E-2</v>
      </c>
      <c r="AK785" s="438">
        <f>StockValueR!AK689</f>
        <v>3.0785429545925974E-2</v>
      </c>
      <c r="AL785" s="438">
        <f>StockValueR!AL689</f>
        <v>2.88880415587041E-2</v>
      </c>
      <c r="AM785" s="438">
        <f>StockValueR!AM689</f>
        <v>1.8679067205544374E-2</v>
      </c>
      <c r="AN785" s="438">
        <f>StockValueR!AN689</f>
        <v>1.8679067205544374E-2</v>
      </c>
      <c r="AO785" s="438">
        <f>StockValueR!AO689</f>
        <v>1.8679067205544374E-2</v>
      </c>
      <c r="AP785" s="438">
        <f>StockValueR!AP689</f>
        <v>1.8679067205544374E-2</v>
      </c>
      <c r="AQ785" s="438">
        <f>StockValueR!AQ689</f>
        <v>1.8679067205544374E-2</v>
      </c>
      <c r="AR785" s="438">
        <f>StockValueR!AR689</f>
        <v>1.8679067205544374E-2</v>
      </c>
      <c r="AS785" s="438">
        <f>StockValueR!AS689</f>
        <v>1.8679067205544374E-2</v>
      </c>
      <c r="AT785" s="438">
        <f>StockValueR!AT689</f>
        <v>1.8679067205544374E-2</v>
      </c>
      <c r="AU785" s="438">
        <f>StockValueR!AU689</f>
        <v>1.8679067205544374E-2</v>
      </c>
      <c r="AV785" s="438">
        <f>StockValueR!AV689</f>
        <v>1.8679067205544374E-2</v>
      </c>
      <c r="AW785" s="438">
        <f>StockValueR!AW689</f>
        <v>1.8679067205544374E-2</v>
      </c>
      <c r="AX785" s="438">
        <f>StockValueR!AX689</f>
        <v>1.8679067205544374E-2</v>
      </c>
      <c r="AY785" s="438">
        <f>StockValueR!AY689</f>
        <v>1.8679067205544374E-2</v>
      </c>
      <c r="AZ785" s="438">
        <f>StockValueR!AZ689</f>
        <v>1.8679067205544374E-2</v>
      </c>
    </row>
    <row r="786" spans="1:52" x14ac:dyDescent="0.25">
      <c r="A786" s="422"/>
      <c r="B786" s="281"/>
      <c r="C786" s="281"/>
      <c r="D786" s="281"/>
      <c r="E786" s="180" t="str">
        <f>StockValueR!E690</f>
        <v>64 MPH</v>
      </c>
      <c r="F786" s="180"/>
      <c r="G786" s="180"/>
      <c r="I786" s="438">
        <f>StockValueR!I690</f>
        <v>0</v>
      </c>
      <c r="J786" s="438">
        <f>StockValueR!J690</f>
        <v>0</v>
      </c>
      <c r="K786" s="438">
        <f>StockValueR!K690</f>
        <v>8.5214739672083401E-2</v>
      </c>
      <c r="L786" s="438">
        <f>StockValueR!L690</f>
        <v>8.2275811409935562E-2</v>
      </c>
      <c r="M786" s="438">
        <f>StockValueR!M690</f>
        <v>7.9438242365257469E-2</v>
      </c>
      <c r="N786" s="438">
        <f>StockValueR!N690</f>
        <v>7.6698536811018861E-2</v>
      </c>
      <c r="O786" s="438">
        <f>StockValueR!O690</f>
        <v>7.4053319582559327E-2</v>
      </c>
      <c r="P786" s="438">
        <f>StockValueR!P690</f>
        <v>7.1499331919573486E-2</v>
      </c>
      <c r="Q786" s="438">
        <f>StockValueR!Q690</f>
        <v>6.9033427451499846E-2</v>
      </c>
      <c r="R786" s="438">
        <f>StockValueR!R690</f>
        <v>6.6652568321367345E-2</v>
      </c>
      <c r="S786" s="438">
        <f>StockValueR!S690</f>
        <v>6.4353821443324841E-2</v>
      </c>
      <c r="T786" s="438">
        <f>StockValueR!T690</f>
        <v>6.2134354889242738E-2</v>
      </c>
      <c r="U786" s="438">
        <f>StockValueR!U690</f>
        <v>5.9991434399935151E-2</v>
      </c>
      <c r="V786" s="438">
        <f>StockValueR!V690</f>
        <v>5.7922420016704973E-2</v>
      </c>
      <c r="W786" s="438">
        <f>StockValueR!W690</f>
        <v>5.5924762829061656E-2</v>
      </c>
      <c r="X786" s="438">
        <f>StockValueR!X690</f>
        <v>5.3996001834605574E-2</v>
      </c>
      <c r="Y786" s="438">
        <f>StockValueR!Y690</f>
        <v>5.2133760907210051E-2</v>
      </c>
      <c r="Z786" s="438">
        <f>StockValueR!Z690</f>
        <v>5.0272690864793086E-2</v>
      </c>
      <c r="AA786" s="438">
        <f>StockValueR!AA690</f>
        <v>4.8412834031105849E-2</v>
      </c>
      <c r="AB786" s="438">
        <f>StockValueR!AB690</f>
        <v>4.6554235956283191E-2</v>
      </c>
      <c r="AC786" s="438">
        <f>StockValueR!AC690</f>
        <v>4.4696945804230927E-2</v>
      </c>
      <c r="AD786" s="438">
        <f>StockValueR!AD690</f>
        <v>4.2841016805156958E-2</v>
      </c>
      <c r="AE786" s="438">
        <f>StockValueR!AE690</f>
        <v>4.0986506787648348E-2</v>
      </c>
      <c r="AF786" s="438">
        <f>StockValueR!AF690</f>
        <v>3.913347880872154E-2</v>
      </c>
      <c r="AG786" s="438">
        <f>StockValueR!AG690</f>
        <v>3.728200190568292E-2</v>
      </c>
      <c r="AH786" s="438">
        <f>StockValueR!AH690</f>
        <v>3.5432152001008028E-2</v>
      </c>
      <c r="AI786" s="438">
        <f>StockValueR!AI690</f>
        <v>3.3584013001641232E-2</v>
      </c>
      <c r="AJ786" s="438">
        <f>StockValueR!AJ690</f>
        <v>3.1737678148447149E-2</v>
      </c>
      <c r="AK786" s="438">
        <f>StockValueR!AK690</f>
        <v>2.9893251692059485E-2</v>
      </c>
      <c r="AL786" s="438">
        <f>StockValueR!AL690</f>
        <v>2.8050851001339885E-2</v>
      </c>
      <c r="AM786" s="438">
        <f>StockValueR!AM690</f>
        <v>1.8137738065835296E-2</v>
      </c>
      <c r="AN786" s="438">
        <f>StockValueR!AN690</f>
        <v>1.8137738065835296E-2</v>
      </c>
      <c r="AO786" s="438">
        <f>StockValueR!AO690</f>
        <v>1.8137738065835296E-2</v>
      </c>
      <c r="AP786" s="438">
        <f>StockValueR!AP690</f>
        <v>1.8137738065835296E-2</v>
      </c>
      <c r="AQ786" s="438">
        <f>StockValueR!AQ690</f>
        <v>1.8137738065835296E-2</v>
      </c>
      <c r="AR786" s="438">
        <f>StockValueR!AR690</f>
        <v>1.8137738065835296E-2</v>
      </c>
      <c r="AS786" s="438">
        <f>StockValueR!AS690</f>
        <v>1.8137738065835296E-2</v>
      </c>
      <c r="AT786" s="438">
        <f>StockValueR!AT690</f>
        <v>1.8137738065835296E-2</v>
      </c>
      <c r="AU786" s="438">
        <f>StockValueR!AU690</f>
        <v>1.8137738065835296E-2</v>
      </c>
      <c r="AV786" s="438">
        <f>StockValueR!AV690</f>
        <v>1.8137738065835296E-2</v>
      </c>
      <c r="AW786" s="438">
        <f>StockValueR!AW690</f>
        <v>1.8137738065835296E-2</v>
      </c>
      <c r="AX786" s="438">
        <f>StockValueR!AX690</f>
        <v>1.8137738065835296E-2</v>
      </c>
      <c r="AY786" s="438">
        <f>StockValueR!AY690</f>
        <v>1.8137738065835296E-2</v>
      </c>
      <c r="AZ786" s="438">
        <f>StockValueR!AZ690</f>
        <v>1.8137738065835296E-2</v>
      </c>
    </row>
    <row r="787" spans="1:52" x14ac:dyDescent="0.25">
      <c r="A787" s="422"/>
      <c r="B787" s="281"/>
      <c r="C787" s="281"/>
      <c r="D787" s="281"/>
      <c r="E787" s="180" t="str">
        <f>StockValueR!E691</f>
        <v>65 MPH</v>
      </c>
      <c r="F787" s="180"/>
      <c r="G787" s="180"/>
      <c r="I787" s="438">
        <f>StockValueR!I691</f>
        <v>0</v>
      </c>
      <c r="J787" s="438">
        <f>StockValueR!J691</f>
        <v>0</v>
      </c>
      <c r="K787" s="438">
        <f>StockValueR!K691</f>
        <v>9.7743322163351798E-2</v>
      </c>
      <c r="L787" s="438">
        <f>StockValueR!L691</f>
        <v>9.4372301926154464E-2</v>
      </c>
      <c r="M787" s="438">
        <f>StockValueR!M691</f>
        <v>9.1117543109052943E-2</v>
      </c>
      <c r="N787" s="438">
        <f>StockValueR!N691</f>
        <v>8.797503603045187E-2</v>
      </c>
      <c r="O787" s="438">
        <f>StockValueR!O691</f>
        <v>8.4940909296646078E-2</v>
      </c>
      <c r="P787" s="438">
        <f>StockValueR!P691</f>
        <v>8.2011425032479157E-2</v>
      </c>
      <c r="Q787" s="438">
        <f>StockValueR!Q691</f>
        <v>7.9182974276489432E-2</v>
      </c>
      <c r="R787" s="438">
        <f>StockValueR!R691</f>
        <v>7.6452072534870463E-2</v>
      </c>
      <c r="S787" s="438">
        <f>StockValueR!S691</f>
        <v>7.3815355488768691E-2</v>
      </c>
      <c r="T787" s="438">
        <f>StockValueR!T691</f>
        <v>7.1269574849630021E-2</v>
      </c>
      <c r="U787" s="438">
        <f>StockValueR!U691</f>
        <v>6.8811594357489222E-2</v>
      </c>
      <c r="V787" s="438">
        <f>StockValueR!V691</f>
        <v>6.6438385917272288E-2</v>
      </c>
      <c r="W787" s="438">
        <f>StockValueR!W691</f>
        <v>6.4147025868351984E-2</v>
      </c>
      <c r="X787" s="438">
        <f>StockValueR!X691</f>
        <v>6.1934691382760768E-2</v>
      </c>
      <c r="Y787" s="438">
        <f>StockValueR!Y691</f>
        <v>5.9798656987623953E-2</v>
      </c>
      <c r="Z787" s="438">
        <f>StockValueR!Z691</f>
        <v>5.7663965625254901E-2</v>
      </c>
      <c r="AA787" s="438">
        <f>StockValueR!AA691</f>
        <v>5.5530665841997368E-2</v>
      </c>
      <c r="AB787" s="438">
        <f>StockValueR!AB691</f>
        <v>5.3398809884933514E-2</v>
      </c>
      <c r="AC787" s="438">
        <f>StockValueR!AC691</f>
        <v>5.1268454146226286E-2</v>
      </c>
      <c r="AD787" s="438">
        <f>StockValueR!AD691</f>
        <v>4.9139659682183312E-2</v>
      </c>
      <c r="AE787" s="438">
        <f>StockValueR!AE691</f>
        <v>4.7012492823561902E-2</v>
      </c>
      <c r="AF787" s="438">
        <f>StockValueR!AF691</f>
        <v>4.4887025898251519E-2</v>
      </c>
      <c r="AG787" s="438">
        <f>StockValueR!AG691</f>
        <v>4.2763338093675669E-2</v>
      </c>
      <c r="AH787" s="438">
        <f>StockValueR!AH691</f>
        <v>4.0641516494709769E-2</v>
      </c>
      <c r="AI787" s="438">
        <f>StockValueR!AI691</f>
        <v>3.8521657344603812E-2</v>
      </c>
      <c r="AJ787" s="438">
        <f>StockValueR!AJ691</f>
        <v>3.6403867592835142E-2</v>
      </c>
      <c r="AK787" s="438">
        <f>StockValueR!AK691</f>
        <v>3.4288266817346653E-2</v>
      </c>
      <c r="AL787" s="438">
        <f>StockValueR!AL691</f>
        <v>3.2174989642999044E-2</v>
      </c>
      <c r="AM787" s="438">
        <f>StockValueR!AM691</f>
        <v>2.2598844522614101E-2</v>
      </c>
      <c r="AN787" s="438">
        <f>StockValueR!AN691</f>
        <v>2.2598844522614101E-2</v>
      </c>
      <c r="AO787" s="438">
        <f>StockValueR!AO691</f>
        <v>2.2598844522614101E-2</v>
      </c>
      <c r="AP787" s="438">
        <f>StockValueR!AP691</f>
        <v>2.2598844522614101E-2</v>
      </c>
      <c r="AQ787" s="438">
        <f>StockValueR!AQ691</f>
        <v>2.2598844522614101E-2</v>
      </c>
      <c r="AR787" s="438">
        <f>StockValueR!AR691</f>
        <v>2.2598844522614101E-2</v>
      </c>
      <c r="AS787" s="438">
        <f>StockValueR!AS691</f>
        <v>2.2598844522614101E-2</v>
      </c>
      <c r="AT787" s="438">
        <f>StockValueR!AT691</f>
        <v>2.2598844522614101E-2</v>
      </c>
      <c r="AU787" s="438">
        <f>StockValueR!AU691</f>
        <v>2.2598844522614101E-2</v>
      </c>
      <c r="AV787" s="438">
        <f>StockValueR!AV691</f>
        <v>2.2598844522614101E-2</v>
      </c>
      <c r="AW787" s="438">
        <f>StockValueR!AW691</f>
        <v>2.2598844522614101E-2</v>
      </c>
      <c r="AX787" s="438">
        <f>StockValueR!AX691</f>
        <v>2.2598844522614101E-2</v>
      </c>
      <c r="AY787" s="438">
        <f>StockValueR!AY691</f>
        <v>2.2598844522614101E-2</v>
      </c>
      <c r="AZ787" s="438">
        <f>StockValueR!AZ691</f>
        <v>2.2598844522614101E-2</v>
      </c>
    </row>
    <row r="788" spans="1:52" x14ac:dyDescent="0.25">
      <c r="A788" s="422"/>
      <c r="B788" s="281"/>
      <c r="C788" s="281"/>
      <c r="D788" s="281"/>
      <c r="E788" s="180" t="str">
        <f>StockValueR!E692</f>
        <v>66 MPH</v>
      </c>
      <c r="F788" s="180"/>
      <c r="G788" s="180"/>
      <c r="I788" s="438">
        <f>StockValueR!I692</f>
        <v>0</v>
      </c>
      <c r="J788" s="438">
        <f>StockValueR!J692</f>
        <v>0</v>
      </c>
      <c r="K788" s="438">
        <f>StockValueR!K692</f>
        <v>9.4910669551914698E-2</v>
      </c>
      <c r="L788" s="438">
        <f>StockValueR!L692</f>
        <v>9.1637343244765551E-2</v>
      </c>
      <c r="M788" s="438">
        <f>StockValueR!M692</f>
        <v>8.8476909040934831E-2</v>
      </c>
      <c r="N788" s="438">
        <f>StockValueR!N692</f>
        <v>8.5425473461497467E-2</v>
      </c>
      <c r="O788" s="438">
        <f>StockValueR!O692</f>
        <v>8.2479277307763249E-2</v>
      </c>
      <c r="P788" s="438">
        <f>StockValueR!P692</f>
        <v>7.963469103015329E-2</v>
      </c>
      <c r="Q788" s="438">
        <f>StockValueR!Q692</f>
        <v>7.688821025679711E-2</v>
      </c>
      <c r="R788" s="438">
        <f>StockValueR!R692</f>
        <v>7.4236451476341739E-2</v>
      </c>
      <c r="S788" s="438">
        <f>StockValueR!S692</f>
        <v>7.1676147869654053E-2</v>
      </c>
      <c r="T788" s="438">
        <f>StockValueR!T692</f>
        <v>6.9204145285281626E-2</v>
      </c>
      <c r="U788" s="438">
        <f>StockValueR!U692</f>
        <v>6.6817398353713781E-2</v>
      </c>
      <c r="V788" s="438">
        <f>StockValueR!V692</f>
        <v>6.4512966735655902E-2</v>
      </c>
      <c r="W788" s="438">
        <f>StockValueR!W692</f>
        <v>6.2288011499695296E-2</v>
      </c>
      <c r="X788" s="438">
        <f>StockValueR!X692</f>
        <v>6.0139791624895696E-2</v>
      </c>
      <c r="Y788" s="438">
        <f>StockValueR!Y692</f>
        <v>5.8065660624012159E-2</v>
      </c>
      <c r="Z788" s="438">
        <f>StockValueR!Z692</f>
        <v>5.5992833734104165E-2</v>
      </c>
      <c r="AA788" s="438">
        <f>StockValueR!AA692</f>
        <v>5.3921358094617025E-2</v>
      </c>
      <c r="AB788" s="438">
        <f>StockValueR!AB692</f>
        <v>5.1851284438485121E-2</v>
      </c>
      <c r="AC788" s="438">
        <f>StockValueR!AC692</f>
        <v>4.9782667523597016E-2</v>
      </c>
      <c r="AD788" s="438">
        <f>StockValueR!AD692</f>
        <v>4.77155666368166E-2</v>
      </c>
      <c r="AE788" s="438">
        <f>StockValueR!AE692</f>
        <v>4.5650046186601144E-2</v>
      </c>
      <c r="AF788" s="438">
        <f>StockValueR!AF692</f>
        <v>4.3586176404740024E-2</v>
      </c>
      <c r="AG788" s="438">
        <f>StockValueR!AG692</f>
        <v>4.152403418376379E-2</v>
      </c>
      <c r="AH788" s="438">
        <f>StockValueR!AH692</f>
        <v>3.9463704084782614E-2</v>
      </c>
      <c r="AI788" s="438">
        <f>StockValueR!AI692</f>
        <v>3.7405279561866747E-2</v>
      </c>
      <c r="AJ788" s="438">
        <f>StockValueR!AJ692</f>
        <v>3.5348864465041735E-2</v>
      </c>
      <c r="AK788" s="438">
        <f>StockValueR!AK692</f>
        <v>3.329457490681912E-2</v>
      </c>
      <c r="AL788" s="438">
        <f>StockValueR!AL692</f>
        <v>3.1242541610560715E-2</v>
      </c>
      <c r="AM788" s="438">
        <f>StockValueR!AM692</f>
        <v>2.1943918185595799E-2</v>
      </c>
      <c r="AN788" s="438">
        <f>StockValueR!AN692</f>
        <v>2.1943918185595799E-2</v>
      </c>
      <c r="AO788" s="438">
        <f>StockValueR!AO692</f>
        <v>2.1943918185595799E-2</v>
      </c>
      <c r="AP788" s="438">
        <f>StockValueR!AP692</f>
        <v>2.1943918185595799E-2</v>
      </c>
      <c r="AQ788" s="438">
        <f>StockValueR!AQ692</f>
        <v>2.1943918185595799E-2</v>
      </c>
      <c r="AR788" s="438">
        <f>StockValueR!AR692</f>
        <v>2.1943918185595799E-2</v>
      </c>
      <c r="AS788" s="438">
        <f>StockValueR!AS692</f>
        <v>2.1943918185595799E-2</v>
      </c>
      <c r="AT788" s="438">
        <f>StockValueR!AT692</f>
        <v>2.1943918185595799E-2</v>
      </c>
      <c r="AU788" s="438">
        <f>StockValueR!AU692</f>
        <v>2.1943918185595799E-2</v>
      </c>
      <c r="AV788" s="438">
        <f>StockValueR!AV692</f>
        <v>2.1943918185595799E-2</v>
      </c>
      <c r="AW788" s="438">
        <f>StockValueR!AW692</f>
        <v>2.1943918185595799E-2</v>
      </c>
      <c r="AX788" s="438">
        <f>StockValueR!AX692</f>
        <v>2.1943918185595799E-2</v>
      </c>
      <c r="AY788" s="438">
        <f>StockValueR!AY692</f>
        <v>2.1943918185595799E-2</v>
      </c>
      <c r="AZ788" s="438">
        <f>StockValueR!AZ692</f>
        <v>2.1943918185595799E-2</v>
      </c>
    </row>
    <row r="789" spans="1:52" x14ac:dyDescent="0.25">
      <c r="A789" s="422"/>
      <c r="B789" s="281"/>
      <c r="C789" s="281"/>
      <c r="D789" s="281"/>
      <c r="E789" s="180" t="str">
        <f>StockValueR!E693</f>
        <v>67 MPH</v>
      </c>
      <c r="F789" s="180"/>
      <c r="G789" s="180"/>
      <c r="I789" s="438">
        <f>StockValueR!I693</f>
        <v>0</v>
      </c>
      <c r="J789" s="438">
        <f>StockValueR!J693</f>
        <v>0</v>
      </c>
      <c r="K789" s="438">
        <f>StockValueR!K693</f>
        <v>9.1619636950518418E-2</v>
      </c>
      <c r="L789" s="438">
        <f>StockValueR!L693</f>
        <v>8.8459813410157198E-2</v>
      </c>
      <c r="M789" s="438">
        <f>StockValueR!M693</f>
        <v>8.5408967433324337E-2</v>
      </c>
      <c r="N789" s="438">
        <f>StockValueR!N693</f>
        <v>8.2463340547687156E-2</v>
      </c>
      <c r="O789" s="438">
        <f>StockValueR!O693</f>
        <v>7.961930390497339E-2</v>
      </c>
      <c r="P789" s="438">
        <f>StockValueR!P693</f>
        <v>7.6873353810432171E-2</v>
      </c>
      <c r="Q789" s="438">
        <f>StockValueR!Q693</f>
        <v>7.4222107406477195E-2</v>
      </c>
      <c r="R789" s="438">
        <f>StockValueR!R693</f>
        <v>7.1662298505194733E-2</v>
      </c>
      <c r="S789" s="438">
        <f>StockValueR!S693</f>
        <v>6.9190773564581809E-2</v>
      </c>
      <c r="T789" s="438">
        <f>StockValueR!T693</f>
        <v>6.6804487803558257E-2</v>
      </c>
      <c r="U789" s="438">
        <f>StockValueR!U693</f>
        <v>6.4500501450965947E-2</v>
      </c>
      <c r="V789" s="438">
        <f>StockValueR!V693</f>
        <v>6.227597612393438E-2</v>
      </c>
      <c r="W789" s="438">
        <f>StockValueR!W693</f>
        <v>6.012817133115117E-2</v>
      </c>
      <c r="X789" s="438">
        <f>StockValueR!X693</f>
        <v>5.805444109672931E-2</v>
      </c>
      <c r="Y789" s="438">
        <f>StockValueR!Y693</f>
        <v>5.6052230700512261E-2</v>
      </c>
      <c r="Z789" s="438">
        <f>StockValueR!Z693</f>
        <v>5.4051279195152117E-2</v>
      </c>
      <c r="AA789" s="438">
        <f>StockValueR!AA693</f>
        <v>5.2051632085531381E-2</v>
      </c>
      <c r="AB789" s="438">
        <f>StockValueR!AB693</f>
        <v>5.0053338345417198E-2</v>
      </c>
      <c r="AC789" s="438">
        <f>StockValueR!AC693</f>
        <v>4.805645083396537E-2</v>
      </c>
      <c r="AD789" s="438">
        <f>StockValueR!AD693</f>
        <v>4.6061026782264577E-2</v>
      </c>
      <c r="AE789" s="438">
        <f>StockValueR!AE693</f>
        <v>4.4067128365405356E-2</v>
      </c>
      <c r="AF789" s="438">
        <f>StockValueR!AF693</f>
        <v>4.2074823379885981E-2</v>
      </c>
      <c r="AG789" s="438">
        <f>StockValueR!AG693</f>
        <v>4.0084186051984348E-2</v>
      </c>
      <c r="AH789" s="438">
        <f>StockValueR!AH693</f>
        <v>3.8095298010649564E-2</v>
      </c>
      <c r="AI789" s="438">
        <f>StockValueR!AI693</f>
        <v>3.6108249469426923E-2</v>
      </c>
      <c r="AJ789" s="438">
        <f>StockValueR!AJ693</f>
        <v>3.4123140677336732E-2</v>
      </c>
      <c r="AK789" s="438">
        <f>StockValueR!AK693</f>
        <v>3.2140083720682909E-2</v>
      </c>
      <c r="AL789" s="438">
        <f>StockValueR!AL693</f>
        <v>3.0159204789987619E-2</v>
      </c>
      <c r="AM789" s="438">
        <f>StockValueR!AM693</f>
        <v>2.1183011635340497E-2</v>
      </c>
      <c r="AN789" s="438">
        <f>StockValueR!AN693</f>
        <v>2.1183011635340497E-2</v>
      </c>
      <c r="AO789" s="438">
        <f>StockValueR!AO693</f>
        <v>2.1183011635340497E-2</v>
      </c>
      <c r="AP789" s="438">
        <f>StockValueR!AP693</f>
        <v>2.1183011635340497E-2</v>
      </c>
      <c r="AQ789" s="438">
        <f>StockValueR!AQ693</f>
        <v>2.1183011635340497E-2</v>
      </c>
      <c r="AR789" s="438">
        <f>StockValueR!AR693</f>
        <v>2.1183011635340497E-2</v>
      </c>
      <c r="AS789" s="438">
        <f>StockValueR!AS693</f>
        <v>2.1183011635340497E-2</v>
      </c>
      <c r="AT789" s="438">
        <f>StockValueR!AT693</f>
        <v>2.1183011635340497E-2</v>
      </c>
      <c r="AU789" s="438">
        <f>StockValueR!AU693</f>
        <v>2.1183011635340497E-2</v>
      </c>
      <c r="AV789" s="438">
        <f>StockValueR!AV693</f>
        <v>2.1183011635340497E-2</v>
      </c>
      <c r="AW789" s="438">
        <f>StockValueR!AW693</f>
        <v>2.1183011635340497E-2</v>
      </c>
      <c r="AX789" s="438">
        <f>StockValueR!AX693</f>
        <v>2.1183011635340497E-2</v>
      </c>
      <c r="AY789" s="438">
        <f>StockValueR!AY693</f>
        <v>2.1183011635340497E-2</v>
      </c>
      <c r="AZ789" s="438">
        <f>StockValueR!AZ693</f>
        <v>2.1183011635340497E-2</v>
      </c>
    </row>
    <row r="790" spans="1:52" x14ac:dyDescent="0.25">
      <c r="A790" s="422"/>
      <c r="B790" s="281"/>
      <c r="C790" s="281"/>
      <c r="D790" s="281"/>
      <c r="E790" s="180" t="str">
        <f>StockValueR!E694</f>
        <v>68 MPH</v>
      </c>
      <c r="F790" s="180"/>
      <c r="G790" s="180"/>
      <c r="I790" s="438">
        <f>StockValueR!I694</f>
        <v>0</v>
      </c>
      <c r="J790" s="438">
        <f>StockValueR!J694</f>
        <v>0</v>
      </c>
      <c r="K790" s="438">
        <f>StockValueR!K694</f>
        <v>8.766585609182545E-2</v>
      </c>
      <c r="L790" s="438">
        <f>StockValueR!L694</f>
        <v>8.4642392509291564E-2</v>
      </c>
      <c r="M790" s="438">
        <f>StockValueR!M694</f>
        <v>8.1723203640339803E-2</v>
      </c>
      <c r="N790" s="438">
        <f>StockValueR!N694</f>
        <v>7.8904693206862039E-2</v>
      </c>
      <c r="O790" s="438">
        <f>StockValueR!O694</f>
        <v>7.6183388960975568E-2</v>
      </c>
      <c r="P790" s="438">
        <f>StockValueR!P694</f>
        <v>7.3555938407407054E-2</v>
      </c>
      <c r="Q790" s="438">
        <f>StockValueR!Q694</f>
        <v>7.1019104673405109E-2</v>
      </c>
      <c r="R790" s="438">
        <f>StockValueR!R694</f>
        <v>6.8569762521093383E-2</v>
      </c>
      <c r="S790" s="438">
        <f>StockValueR!S694</f>
        <v>6.6204894497351396E-2</v>
      </c>
      <c r="T790" s="438">
        <f>StockValueR!T694</f>
        <v>6.3921587216480544E-2</v>
      </c>
      <c r="U790" s="438">
        <f>StockValueR!U694</f>
        <v>6.1717027771075059E-2</v>
      </c>
      <c r="V790" s="438">
        <f>StockValueR!V694</f>
        <v>5.9588500266676704E-2</v>
      </c>
      <c r="W790" s="438">
        <f>StockValueR!W694</f>
        <v>5.7533382475944174E-2</v>
      </c>
      <c r="X790" s="438">
        <f>StockValueR!X694</f>
        <v>5.5549142608214967E-2</v>
      </c>
      <c r="Y790" s="438">
        <f>StockValueR!Y694</f>
        <v>5.363333619048033E-2</v>
      </c>
      <c r="Z790" s="438">
        <f>StockValueR!Z694</f>
        <v>5.1718734337054942E-2</v>
      </c>
      <c r="AA790" s="438">
        <f>StockValueR!AA694</f>
        <v>4.9805380589090169E-2</v>
      </c>
      <c r="AB790" s="438">
        <f>StockValueR!AB694</f>
        <v>4.7893321806924759E-2</v>
      </c>
      <c r="AC790" s="438">
        <f>StockValueR!AC694</f>
        <v>4.5982608568614886E-2</v>
      </c>
      <c r="AD790" s="438">
        <f>StockValueR!AD694</f>
        <v>4.4073295635481957E-2</v>
      </c>
      <c r="AE790" s="438">
        <f>StockValueR!AE694</f>
        <v>4.2165442499494277E-2</v>
      </c>
      <c r="AF790" s="438">
        <f>StockValueR!AF694</f>
        <v>4.025911403144003E-2</v>
      </c>
      <c r="AG790" s="438">
        <f>StockValueR!AG694</f>
        <v>3.8354381254414406E-2</v>
      </c>
      <c r="AH790" s="438">
        <f>StockValueR!AH694</f>
        <v>3.6451322274726743E-2</v>
      </c>
      <c r="AI790" s="438">
        <f>StockValueR!AI694</f>
        <v>3.4550023412820367E-2</v>
      </c>
      <c r="AJ790" s="438">
        <f>StockValueR!AJ694</f>
        <v>3.2650580591539781E-2</v>
      </c>
      <c r="AK790" s="438">
        <f>StockValueR!AK694</f>
        <v>3.0753101060183443E-2</v>
      </c>
      <c r="AL790" s="438">
        <f>StockValueR!AL694</f>
        <v>2.8857705563610479E-2</v>
      </c>
      <c r="AM790" s="438">
        <f>StockValueR!AM694</f>
        <v>2.0268873698093347E-2</v>
      </c>
      <c r="AN790" s="438">
        <f>StockValueR!AN694</f>
        <v>2.0268873698093347E-2</v>
      </c>
      <c r="AO790" s="438">
        <f>StockValueR!AO694</f>
        <v>2.0268873698093347E-2</v>
      </c>
      <c r="AP790" s="438">
        <f>StockValueR!AP694</f>
        <v>2.0268873698093347E-2</v>
      </c>
      <c r="AQ790" s="438">
        <f>StockValueR!AQ694</f>
        <v>2.0268873698093347E-2</v>
      </c>
      <c r="AR790" s="438">
        <f>StockValueR!AR694</f>
        <v>2.0268873698093347E-2</v>
      </c>
      <c r="AS790" s="438">
        <f>StockValueR!AS694</f>
        <v>2.0268873698093347E-2</v>
      </c>
      <c r="AT790" s="438">
        <f>StockValueR!AT694</f>
        <v>2.0268873698093347E-2</v>
      </c>
      <c r="AU790" s="438">
        <f>StockValueR!AU694</f>
        <v>2.0268873698093347E-2</v>
      </c>
      <c r="AV790" s="438">
        <f>StockValueR!AV694</f>
        <v>2.0268873698093347E-2</v>
      </c>
      <c r="AW790" s="438">
        <f>StockValueR!AW694</f>
        <v>2.0268873698093347E-2</v>
      </c>
      <c r="AX790" s="438">
        <f>StockValueR!AX694</f>
        <v>2.0268873698093347E-2</v>
      </c>
      <c r="AY790" s="438">
        <f>StockValueR!AY694</f>
        <v>2.0268873698093347E-2</v>
      </c>
      <c r="AZ790" s="438">
        <f>StockValueR!AZ694</f>
        <v>2.0268873698093347E-2</v>
      </c>
    </row>
    <row r="791" spans="1:52" x14ac:dyDescent="0.25">
      <c r="A791" s="422"/>
      <c r="B791" s="281"/>
      <c r="C791" s="281"/>
      <c r="D791" s="281"/>
      <c r="E791" s="180" t="str">
        <f>StockValueR!E695</f>
        <v>69 MPH</v>
      </c>
      <c r="F791" s="180"/>
      <c r="G791" s="180"/>
      <c r="I791" s="438">
        <f>StockValueR!I695</f>
        <v>0</v>
      </c>
      <c r="J791" s="438">
        <f>StockValueR!J695</f>
        <v>0</v>
      </c>
      <c r="K791" s="438">
        <f>StockValueR!K695</f>
        <v>8.2658279332551418E-2</v>
      </c>
      <c r="L791" s="438">
        <f>StockValueR!L695</f>
        <v>7.9807519544212488E-2</v>
      </c>
      <c r="M791" s="438">
        <f>StockValueR!M695</f>
        <v>7.7055078175231329E-2</v>
      </c>
      <c r="N791" s="438">
        <f>StockValueR!N695</f>
        <v>7.4397564371133096E-2</v>
      </c>
      <c r="O791" s="438">
        <f>StockValueR!O695</f>
        <v>7.1831704222916085E-2</v>
      </c>
      <c r="P791" s="438">
        <f>StockValueR!P695</f>
        <v>6.9354336733778152E-2</v>
      </c>
      <c r="Q791" s="438">
        <f>StockValueR!Q695</f>
        <v>6.6962409924944705E-2</v>
      </c>
      <c r="R791" s="438">
        <f>StockValueR!R695</f>
        <v>6.4652977075800908E-2</v>
      </c>
      <c r="S791" s="438">
        <f>StockValueR!S695</f>
        <v>6.2423193093695796E-2</v>
      </c>
      <c r="T791" s="438">
        <f>StockValueR!T695</f>
        <v>6.0270311008946836E-2</v>
      </c>
      <c r="U791" s="438">
        <f>StockValueR!U695</f>
        <v>5.8191678590726111E-2</v>
      </c>
      <c r="V791" s="438">
        <f>StockValueR!V695</f>
        <v>5.6184735079659619E-2</v>
      </c>
      <c r="W791" s="438">
        <f>StockValueR!W695</f>
        <v>5.4247008033114469E-2</v>
      </c>
      <c r="X791" s="438">
        <f>StockValueR!X695</f>
        <v>5.2376110279287146E-2</v>
      </c>
      <c r="Y791" s="438">
        <f>StockValueR!Y695</f>
        <v>5.0569736976340859E-2</v>
      </c>
      <c r="Z791" s="438">
        <f>StockValueR!Z695</f>
        <v>4.8764499431574404E-2</v>
      </c>
      <c r="AA791" s="438">
        <f>StockValueR!AA695</f>
        <v>4.6960438699017393E-2</v>
      </c>
      <c r="AB791" s="438">
        <f>StockValueR!AB695</f>
        <v>4.5157598962290928E-2</v>
      </c>
      <c r="AC791" s="438">
        <f>StockValueR!AC695</f>
        <v>4.3356027910373164E-2</v>
      </c>
      <c r="AD791" s="438">
        <f>StockValueR!AD695</f>
        <v>4.1555777176554447E-2</v>
      </c>
      <c r="AE791" s="438">
        <f>StockValueR!AE695</f>
        <v>3.9756902854551919E-2</v>
      </c>
      <c r="AF791" s="438">
        <f>StockValueR!AF695</f>
        <v>3.7959466109658072E-2</v>
      </c>
      <c r="AG791" s="438">
        <f>StockValueR!AG695</f>
        <v>3.6163533908045421E-2</v>
      </c>
      <c r="AH791" s="438">
        <f>StockValueR!AH695</f>
        <v>3.4369179894499072E-2</v>
      </c>
      <c r="AI791" s="438">
        <f>StockValueR!AI695</f>
        <v>3.2576485458737169E-2</v>
      </c>
      <c r="AJ791" s="438">
        <f>StockValueR!AJ695</f>
        <v>3.0785541044378563E-2</v>
      </c>
      <c r="AK791" s="438">
        <f>StockValueR!AK695</f>
        <v>2.8996447774515703E-2</v>
      </c>
      <c r="AL791" s="438">
        <f>StockValueR!AL695</f>
        <v>2.7209319496919415E-2</v>
      </c>
      <c r="AM791" s="438">
        <f>StockValueR!AM695</f>
        <v>1.9111091804525578E-2</v>
      </c>
      <c r="AN791" s="438">
        <f>StockValueR!AN695</f>
        <v>1.9111091804525578E-2</v>
      </c>
      <c r="AO791" s="438">
        <f>StockValueR!AO695</f>
        <v>1.9111091804525578E-2</v>
      </c>
      <c r="AP791" s="438">
        <f>StockValueR!AP695</f>
        <v>1.9111091804525578E-2</v>
      </c>
      <c r="AQ791" s="438">
        <f>StockValueR!AQ695</f>
        <v>1.9111091804525578E-2</v>
      </c>
      <c r="AR791" s="438">
        <f>StockValueR!AR695</f>
        <v>1.9111091804525578E-2</v>
      </c>
      <c r="AS791" s="438">
        <f>StockValueR!AS695</f>
        <v>1.9111091804525578E-2</v>
      </c>
      <c r="AT791" s="438">
        <f>StockValueR!AT695</f>
        <v>1.9111091804525578E-2</v>
      </c>
      <c r="AU791" s="438">
        <f>StockValueR!AU695</f>
        <v>1.9111091804525578E-2</v>
      </c>
      <c r="AV791" s="438">
        <f>StockValueR!AV695</f>
        <v>1.9111091804525578E-2</v>
      </c>
      <c r="AW791" s="438">
        <f>StockValueR!AW695</f>
        <v>1.9111091804525578E-2</v>
      </c>
      <c r="AX791" s="438">
        <f>StockValueR!AX695</f>
        <v>1.9111091804525578E-2</v>
      </c>
      <c r="AY791" s="438">
        <f>StockValueR!AY695</f>
        <v>1.9111091804525578E-2</v>
      </c>
      <c r="AZ791" s="438">
        <f>StockValueR!AZ695</f>
        <v>1.9111091804525578E-2</v>
      </c>
    </row>
    <row r="792" spans="1:52" x14ac:dyDescent="0.25">
      <c r="A792" s="422"/>
      <c r="B792" s="281"/>
      <c r="C792" s="281"/>
      <c r="D792" s="281"/>
      <c r="E792" s="180" t="str">
        <f>StockValueR!E696</f>
        <v>70 MPH</v>
      </c>
      <c r="F792" s="180"/>
      <c r="G792" s="180"/>
      <c r="I792" s="438">
        <f>StockValueR!I696</f>
        <v>0</v>
      </c>
      <c r="J792" s="438">
        <f>StockValueR!J696</f>
        <v>0</v>
      </c>
      <c r="K792" s="438">
        <f>StockValueR!K696</f>
        <v>7.2401590721091494E-2</v>
      </c>
      <c r="L792" s="438">
        <f>StockValueR!L696</f>
        <v>6.9904568703380812E-2</v>
      </c>
      <c r="M792" s="438">
        <f>StockValueR!M696</f>
        <v>6.7493665221117105E-2</v>
      </c>
      <c r="N792" s="438">
        <f>StockValueR!N696</f>
        <v>6.5165910175480693E-2</v>
      </c>
      <c r="O792" s="438">
        <f>StockValueR!O696</f>
        <v>6.2918435901895026E-2</v>
      </c>
      <c r="P792" s="438">
        <f>StockValueR!P696</f>
        <v>6.0748473637223646E-2</v>
      </c>
      <c r="Q792" s="438">
        <f>StockValueR!Q696</f>
        <v>5.8653350108808198E-2</v>
      </c>
      <c r="R792" s="438">
        <f>StockValueR!R696</f>
        <v>5.6630484241145404E-2</v>
      </c>
      <c r="S792" s="438">
        <f>StockValueR!S696</f>
        <v>5.4677383976145785E-2</v>
      </c>
      <c r="T792" s="438">
        <f>StockValueR!T696</f>
        <v>5.2791643203056883E-2</v>
      </c>
      <c r="U792" s="438">
        <f>StockValueR!U696</f>
        <v>5.0970938794268832E-2</v>
      </c>
      <c r="V792" s="438">
        <f>StockValueR!V696</f>
        <v>4.9213027743350499E-2</v>
      </c>
      <c r="W792" s="438">
        <f>StockValueR!W696</f>
        <v>4.7515744401790509E-2</v>
      </c>
      <c r="X792" s="438">
        <f>StockValueR!X696</f>
        <v>4.5876997811038871E-2</v>
      </c>
      <c r="Y792" s="438">
        <f>StockValueR!Y696</f>
        <v>4.4294769126562508E-2</v>
      </c>
      <c r="Z792" s="438">
        <f>StockValueR!Z696</f>
        <v>4.2713535269217291E-2</v>
      </c>
      <c r="AA792" s="438">
        <f>StockValueR!AA696</f>
        <v>4.1133332198825673E-2</v>
      </c>
      <c r="AB792" s="438">
        <f>StockValueR!AB696</f>
        <v>3.9554198616464892E-2</v>
      </c>
      <c r="AC792" s="438">
        <f>StockValueR!AC696</f>
        <v>3.7976176293605467E-2</v>
      </c>
      <c r="AD792" s="438">
        <f>StockValueR!AD696</f>
        <v>3.6399310456598402E-2</v>
      </c>
      <c r="AE792" s="438">
        <f>StockValueR!AE696</f>
        <v>3.4823650238747506E-2</v>
      </c>
      <c r="AF792" s="438">
        <f>StockValueR!AF696</f>
        <v>3.3249249215623312E-2</v>
      </c>
      <c r="AG792" s="438">
        <f>StockValueR!AG696</f>
        <v>3.1676166043871613E-2</v>
      </c>
      <c r="AH792" s="438">
        <f>StockValueR!AH696</f>
        <v>3.0104465230032268E-2</v>
      </c>
      <c r="AI792" s="438">
        <f>StockValueR!AI696</f>
        <v>2.8534218064544793E-2</v>
      </c>
      <c r="AJ792" s="438">
        <f>StockValueR!AJ696</f>
        <v>2.6965503768292157E-2</v>
      </c>
      <c r="AK792" s="438">
        <f>StockValueR!AK696</f>
        <v>2.5398410916463835E-2</v>
      </c>
      <c r="AL792" s="438">
        <f>StockValueR!AL696</f>
        <v>2.3833039229980393E-2</v>
      </c>
      <c r="AM792" s="438">
        <f>StockValueR!AM696</f>
        <v>2.5664072038475101E-2</v>
      </c>
      <c r="AN792" s="438">
        <f>StockValueR!AN696</f>
        <v>2.5664072038475101E-2</v>
      </c>
      <c r="AO792" s="438">
        <f>StockValueR!AO696</f>
        <v>2.5664072038475101E-2</v>
      </c>
      <c r="AP792" s="438">
        <f>StockValueR!AP696</f>
        <v>2.5664072038475101E-2</v>
      </c>
      <c r="AQ792" s="438">
        <f>StockValueR!AQ696</f>
        <v>2.5664072038475101E-2</v>
      </c>
      <c r="AR792" s="438">
        <f>StockValueR!AR696</f>
        <v>2.5664072038475101E-2</v>
      </c>
      <c r="AS792" s="438">
        <f>StockValueR!AS696</f>
        <v>2.5664072038475101E-2</v>
      </c>
      <c r="AT792" s="438">
        <f>StockValueR!AT696</f>
        <v>2.5664072038475101E-2</v>
      </c>
      <c r="AU792" s="438">
        <f>StockValueR!AU696</f>
        <v>2.5664072038475101E-2</v>
      </c>
      <c r="AV792" s="438">
        <f>StockValueR!AV696</f>
        <v>2.5664072038475101E-2</v>
      </c>
      <c r="AW792" s="438">
        <f>StockValueR!AW696</f>
        <v>2.5664072038475101E-2</v>
      </c>
      <c r="AX792" s="438">
        <f>StockValueR!AX696</f>
        <v>2.5664072038475101E-2</v>
      </c>
      <c r="AY792" s="438">
        <f>StockValueR!AY696</f>
        <v>2.5664072038475101E-2</v>
      </c>
      <c r="AZ792" s="438">
        <f>StockValueR!AZ696</f>
        <v>2.5664072038475101E-2</v>
      </c>
    </row>
    <row r="793" spans="1:52" x14ac:dyDescent="0.25">
      <c r="A793" s="422"/>
      <c r="B793" s="281"/>
      <c r="C793" s="281"/>
      <c r="D793" s="281"/>
      <c r="E793" s="180"/>
      <c r="F793" s="427"/>
      <c r="G793" s="328"/>
      <c r="I793" s="429"/>
      <c r="J793" s="429"/>
      <c r="K793" s="429"/>
      <c r="L793" s="429"/>
      <c r="M793" s="429"/>
      <c r="N793" s="429"/>
      <c r="O793" s="429"/>
      <c r="P793" s="429"/>
      <c r="Q793" s="429"/>
      <c r="R793" s="429"/>
      <c r="S793" s="429"/>
      <c r="T793" s="429"/>
      <c r="U793" s="429"/>
      <c r="V793" s="429"/>
      <c r="W793" s="429"/>
      <c r="X793" s="429"/>
      <c r="Y793" s="429"/>
      <c r="Z793" s="429"/>
      <c r="AA793" s="429"/>
      <c r="AB793" s="429"/>
      <c r="AC793" s="429"/>
      <c r="AD793" s="429"/>
      <c r="AE793" s="429"/>
      <c r="AF793" s="429"/>
      <c r="AG793" s="429"/>
      <c r="AH793" s="429"/>
      <c r="AI793" s="429"/>
      <c r="AJ793" s="429"/>
      <c r="AK793" s="429"/>
      <c r="AL793" s="429"/>
      <c r="AM793" s="429"/>
      <c r="AN793" s="429"/>
      <c r="AO793" s="429"/>
      <c r="AP793" s="429"/>
      <c r="AQ793" s="429"/>
      <c r="AR793" s="429"/>
      <c r="AS793" s="429"/>
      <c r="AT793" s="429"/>
      <c r="AU793" s="429"/>
      <c r="AV793" s="429"/>
      <c r="AW793" s="429"/>
      <c r="AX793" s="429"/>
      <c r="AY793" s="429"/>
      <c r="AZ793" s="429"/>
    </row>
    <row r="794" spans="1:52" x14ac:dyDescent="0.25">
      <c r="A794" s="422"/>
      <c r="B794" s="281"/>
      <c r="C794" s="281"/>
      <c r="D794" s="431" t="s">
        <v>1095</v>
      </c>
      <c r="E794" s="180"/>
      <c r="F794" s="427"/>
      <c r="G794" s="328"/>
      <c r="I794" s="189"/>
      <c r="J794" s="189"/>
      <c r="K794" s="189"/>
      <c r="L794" s="189"/>
      <c r="M794" s="189"/>
      <c r="N794" s="189"/>
      <c r="O794" s="189"/>
      <c r="P794" s="189"/>
      <c r="Q794" s="189"/>
      <c r="R794" s="189"/>
      <c r="S794" s="189"/>
      <c r="T794" s="189"/>
      <c r="U794" s="189"/>
      <c r="V794" s="189"/>
      <c r="W794" s="189"/>
      <c r="X794" s="189"/>
      <c r="Y794" s="189"/>
      <c r="Z794" s="189"/>
      <c r="AA794" s="189"/>
      <c r="AB794" s="189"/>
      <c r="AC794" s="189"/>
      <c r="AD794" s="189"/>
      <c r="AE794" s="189"/>
      <c r="AF794" s="189"/>
      <c r="AG794" s="189"/>
      <c r="AH794" s="189"/>
      <c r="AI794" s="189"/>
      <c r="AJ794" s="189"/>
      <c r="AK794" s="189"/>
      <c r="AL794" s="189"/>
      <c r="AM794" s="189"/>
      <c r="AN794" s="189"/>
      <c r="AO794" s="189"/>
      <c r="AP794" s="189"/>
      <c r="AQ794" s="189"/>
      <c r="AR794" s="189"/>
      <c r="AS794" s="189"/>
      <c r="AT794" s="189"/>
      <c r="AU794" s="189"/>
      <c r="AV794" s="189"/>
      <c r="AW794" s="189"/>
      <c r="AX794" s="189"/>
      <c r="AY794" s="189"/>
      <c r="AZ794" s="189"/>
    </row>
    <row r="795" spans="1:52" x14ac:dyDescent="0.25">
      <c r="A795" s="422"/>
      <c r="B795" s="281"/>
      <c r="C795" s="281"/>
      <c r="D795" s="431"/>
      <c r="E795" s="180"/>
      <c r="F795" s="427"/>
      <c r="G795" s="328"/>
      <c r="I795" s="189"/>
      <c r="J795" s="189"/>
      <c r="K795" s="189"/>
      <c r="L795" s="189"/>
      <c r="M795" s="189"/>
      <c r="N795" s="189"/>
      <c r="O795" s="189"/>
      <c r="P795" s="189"/>
      <c r="Q795" s="189"/>
      <c r="R795" s="189"/>
      <c r="S795" s="189"/>
      <c r="T795" s="189"/>
      <c r="U795" s="189"/>
      <c r="V795" s="189"/>
      <c r="W795" s="189"/>
      <c r="X795" s="189"/>
      <c r="Y795" s="189"/>
      <c r="Z795" s="189"/>
      <c r="AA795" s="189"/>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row>
    <row r="796" spans="1:52" x14ac:dyDescent="0.25">
      <c r="A796" s="422"/>
      <c r="B796" s="281"/>
      <c r="C796" s="281"/>
      <c r="D796" s="281"/>
      <c r="E796" t="str">
        <f>"No Build - Bus - "&amp;$D$370</f>
        <v>No Build - Bus - NOx Emissions</v>
      </c>
      <c r="F796" s="428" t="s">
        <v>827</v>
      </c>
      <c r="G796" s="225" t="s">
        <v>661</v>
      </c>
      <c r="I796" s="416">
        <f t="shared" ref="I796:AZ796" si="49">INDEX($I$726:$AZ$792,MATCH(I$718,$E$726:$E$792,0),I$1)</f>
        <v>0</v>
      </c>
      <c r="J796" s="416">
        <f t="shared" si="49"/>
        <v>0</v>
      </c>
      <c r="K796" s="416">
        <f t="shared" si="49"/>
        <v>0.123941479846705</v>
      </c>
      <c r="L796" s="416">
        <f t="shared" si="49"/>
        <v>0.11966692453648983</v>
      </c>
      <c r="M796" s="416">
        <f t="shared" si="49"/>
        <v>0.11553979221269282</v>
      </c>
      <c r="N796" s="416">
        <f t="shared" si="49"/>
        <v>0.11155499847814349</v>
      </c>
      <c r="O796" s="416">
        <f t="shared" si="49"/>
        <v>0.10770763428888598</v>
      </c>
      <c r="P796" s="416">
        <f t="shared" si="49"/>
        <v>0.10399295990651043</v>
      </c>
      <c r="Q796" s="416">
        <f t="shared" si="49"/>
        <v>0.10040639905905913</v>
      </c>
      <c r="R796" s="416">
        <f t="shared" si="49"/>
        <v>9.6943533303314358E-2</v>
      </c>
      <c r="S796" s="416">
        <f t="shared" si="49"/>
        <v>9.3600096581522463E-2</v>
      </c>
      <c r="T796" s="416">
        <f t="shared" si="49"/>
        <v>9.0371969965848231E-2</v>
      </c>
      <c r="U796" s="416">
        <f t="shared" si="49"/>
        <v>8.7255176584085228E-2</v>
      </c>
      <c r="V796" s="416">
        <f t="shared" si="49"/>
        <v>8.4245876720370719E-2</v>
      </c>
      <c r="W796" s="416">
        <f t="shared" si="49"/>
        <v>8.1340363084869555E-2</v>
      </c>
      <c r="X796" s="416">
        <f t="shared" si="49"/>
        <v>7.8535056246599594E-2</v>
      </c>
      <c r="Y796" s="416">
        <f t="shared" si="49"/>
        <v>7.5826500223772061E-2</v>
      </c>
      <c r="Z796" s="416">
        <f t="shared" si="49"/>
        <v>7.3119647206991753E-2</v>
      </c>
      <c r="AA796" s="416">
        <f t="shared" si="49"/>
        <v>7.0414558754486392E-2</v>
      </c>
      <c r="AB796" s="416">
        <f t="shared" si="49"/>
        <v>6.7711301117131625E-2</v>
      </c>
      <c r="AC796" s="416">
        <f t="shared" si="49"/>
        <v>6.5009945801890526E-2</v>
      </c>
      <c r="AD796" s="416">
        <f t="shared" si="49"/>
        <v>6.2310570230002235E-2</v>
      </c>
      <c r="AE796" s="416">
        <f t="shared" si="49"/>
        <v>5.9613258510867149E-2</v>
      </c>
      <c r="AF796" s="416">
        <f t="shared" si="49"/>
        <v>5.6918102358430096E-2</v>
      </c>
      <c r="AG796" s="416">
        <f t="shared" si="49"/>
        <v>5.4225202184731883E-2</v>
      </c>
      <c r="AH796" s="416">
        <f t="shared" si="49"/>
        <v>5.1534668416020481E-2</v>
      </c>
      <c r="AI796" s="416">
        <f t="shared" si="49"/>
        <v>4.8846623091639001E-2</v>
      </c>
      <c r="AJ796" s="416">
        <f t="shared" si="49"/>
        <v>4.6161201826749661E-2</v>
      </c>
      <c r="AK796" s="416">
        <f t="shared" si="49"/>
        <v>4.3478556249789788E-2</v>
      </c>
      <c r="AL796" s="416">
        <f t="shared" si="49"/>
        <v>4.0798857069142214E-2</v>
      </c>
      <c r="AM796" s="416">
        <f t="shared" si="49"/>
        <v>2.1470817968174301E-2</v>
      </c>
      <c r="AN796" s="416">
        <f t="shared" si="49"/>
        <v>2.1470817968174301E-2</v>
      </c>
      <c r="AO796" s="416">
        <f t="shared" si="49"/>
        <v>2.1470817968174301E-2</v>
      </c>
      <c r="AP796" s="416">
        <f t="shared" si="49"/>
        <v>2.1470817968174301E-2</v>
      </c>
      <c r="AQ796" s="416">
        <f t="shared" si="49"/>
        <v>2.1470817968174301E-2</v>
      </c>
      <c r="AR796" s="416">
        <f t="shared" si="49"/>
        <v>2.1470817968174301E-2</v>
      </c>
      <c r="AS796" s="416">
        <f t="shared" si="49"/>
        <v>2.1470817968174301E-2</v>
      </c>
      <c r="AT796" s="416">
        <f t="shared" si="49"/>
        <v>2.1470817968174301E-2</v>
      </c>
      <c r="AU796" s="416">
        <f t="shared" si="49"/>
        <v>2.1470817968174301E-2</v>
      </c>
      <c r="AV796" s="416">
        <f t="shared" si="49"/>
        <v>2.1470817968174301E-2</v>
      </c>
      <c r="AW796" s="416">
        <f t="shared" si="49"/>
        <v>2.1470817968174301E-2</v>
      </c>
      <c r="AX796" s="416">
        <f t="shared" si="49"/>
        <v>2.1470817968174301E-2</v>
      </c>
      <c r="AY796" s="416">
        <f t="shared" si="49"/>
        <v>2.1470817968174301E-2</v>
      </c>
      <c r="AZ796" s="416">
        <f t="shared" si="49"/>
        <v>2.1470817968174301E-2</v>
      </c>
    </row>
    <row r="797" spans="1:52" x14ac:dyDescent="0.25">
      <c r="A797" s="422"/>
      <c r="B797" s="281"/>
      <c r="C797" s="281"/>
      <c r="D797" s="281"/>
      <c r="E797" s="180"/>
      <c r="F797" s="427"/>
      <c r="G797" s="328"/>
      <c r="I797" s="429"/>
      <c r="J797" s="429"/>
      <c r="K797" s="429"/>
      <c r="L797" s="429"/>
      <c r="M797" s="429"/>
      <c r="N797" s="429"/>
      <c r="O797" s="429"/>
      <c r="P797" s="429"/>
      <c r="Q797" s="429"/>
      <c r="R797" s="429"/>
      <c r="S797" s="429"/>
      <c r="T797" s="429"/>
      <c r="U797" s="429"/>
      <c r="V797" s="429"/>
      <c r="W797" s="429"/>
      <c r="X797" s="429"/>
      <c r="Y797" s="429"/>
      <c r="Z797" s="429"/>
      <c r="AA797" s="429"/>
      <c r="AB797" s="429"/>
      <c r="AC797" s="429"/>
      <c r="AD797" s="429"/>
      <c r="AE797" s="429"/>
      <c r="AF797" s="429"/>
      <c r="AG797" s="429"/>
      <c r="AH797" s="429"/>
      <c r="AI797" s="429"/>
      <c r="AJ797" s="429"/>
      <c r="AK797" s="429"/>
      <c r="AL797" s="429"/>
      <c r="AM797" s="429"/>
      <c r="AN797" s="429"/>
      <c r="AO797" s="429"/>
      <c r="AP797" s="429"/>
      <c r="AQ797" s="429"/>
      <c r="AR797" s="429"/>
      <c r="AS797" s="429"/>
      <c r="AT797" s="429"/>
      <c r="AU797" s="429"/>
      <c r="AV797" s="429"/>
      <c r="AW797" s="429"/>
      <c r="AX797" s="429"/>
      <c r="AY797" s="429"/>
      <c r="AZ797" s="429"/>
    </row>
    <row r="798" spans="1:52" x14ac:dyDescent="0.25">
      <c r="A798" s="422"/>
      <c r="B798" s="281"/>
      <c r="C798" s="281"/>
      <c r="D798" s="281"/>
      <c r="E798" s="180" t="str">
        <f>StockValueC!$E$31</f>
        <v>Grams to metric ton conversion</v>
      </c>
      <c r="F798" s="432">
        <f>StockValueC!$H$31</f>
        <v>9.9999999999999995E-7</v>
      </c>
      <c r="G798" s="180" t="str">
        <f>StockValueC!$G$31</f>
        <v>Factor</v>
      </c>
      <c r="I798" s="429"/>
      <c r="J798" s="429"/>
      <c r="K798" s="429"/>
      <c r="L798" s="429"/>
      <c r="M798" s="429"/>
      <c r="N798" s="429"/>
      <c r="O798" s="429"/>
      <c r="P798" s="429"/>
      <c r="Q798" s="429"/>
      <c r="R798" s="429"/>
      <c r="S798" s="429"/>
      <c r="T798" s="429"/>
      <c r="U798" s="429"/>
      <c r="V798" s="429"/>
      <c r="W798" s="429"/>
      <c r="X798" s="429"/>
      <c r="Y798" s="429"/>
      <c r="Z798" s="429"/>
      <c r="AA798" s="429"/>
      <c r="AB798" s="429"/>
      <c r="AC798" s="429"/>
      <c r="AD798" s="429"/>
      <c r="AE798" s="429"/>
      <c r="AF798" s="429"/>
      <c r="AG798" s="429"/>
      <c r="AH798" s="429"/>
      <c r="AI798" s="429"/>
      <c r="AJ798" s="429"/>
      <c r="AK798" s="429"/>
      <c r="AL798" s="429"/>
      <c r="AM798" s="429"/>
      <c r="AN798" s="429"/>
      <c r="AO798" s="429"/>
      <c r="AP798" s="429"/>
      <c r="AQ798" s="429"/>
      <c r="AR798" s="429"/>
      <c r="AS798" s="429"/>
      <c r="AT798" s="429"/>
      <c r="AU798" s="429"/>
      <c r="AV798" s="429"/>
      <c r="AW798" s="429"/>
      <c r="AX798" s="429"/>
      <c r="AY798" s="429"/>
      <c r="AZ798" s="429"/>
    </row>
    <row r="799" spans="1:52" x14ac:dyDescent="0.25">
      <c r="A799" s="422"/>
      <c r="B799" s="281"/>
      <c r="C799" s="281"/>
      <c r="D799" s="281"/>
      <c r="E799" s="180"/>
      <c r="F799" s="427"/>
      <c r="G799" s="328"/>
      <c r="I799" s="429"/>
      <c r="J799" s="429"/>
      <c r="K799" s="429"/>
      <c r="L799" s="429"/>
      <c r="M799" s="429"/>
      <c r="N799" s="429"/>
      <c r="O799" s="429"/>
      <c r="P799" s="429"/>
      <c r="Q799" s="429"/>
      <c r="R799" s="429"/>
      <c r="S799" s="429"/>
      <c r="T799" s="429"/>
      <c r="U799" s="429"/>
      <c r="V799" s="429"/>
      <c r="W799" s="429"/>
      <c r="X799" s="429"/>
      <c r="Y799" s="429"/>
      <c r="Z799" s="429"/>
      <c r="AA799" s="429"/>
      <c r="AB799" s="429"/>
      <c r="AC799" s="429"/>
      <c r="AD799" s="429"/>
      <c r="AE799" s="429"/>
      <c r="AF799" s="429"/>
      <c r="AG799" s="429"/>
      <c r="AH799" s="429"/>
      <c r="AI799" s="429"/>
      <c r="AJ799" s="429"/>
      <c r="AK799" s="429"/>
      <c r="AL799" s="429"/>
      <c r="AM799" s="429"/>
      <c r="AN799" s="429"/>
      <c r="AO799" s="429"/>
      <c r="AP799" s="429"/>
      <c r="AQ799" s="429"/>
      <c r="AR799" s="429"/>
      <c r="AS799" s="429"/>
      <c r="AT799" s="429"/>
      <c r="AU799" s="429"/>
      <c r="AV799" s="429"/>
      <c r="AW799" s="429"/>
      <c r="AX799" s="429"/>
      <c r="AY799" s="429"/>
      <c r="AZ799" s="429"/>
    </row>
    <row r="800" spans="1:52" x14ac:dyDescent="0.25">
      <c r="A800" s="339"/>
      <c r="B800" s="199"/>
      <c r="C800" s="199"/>
      <c r="D800" s="199"/>
      <c r="E800" s="172" t="str">
        <f>"No Build - Bus - "&amp;$D$370</f>
        <v>No Build - Bus - NOx Emissions</v>
      </c>
      <c r="F800" s="214" t="s">
        <v>827</v>
      </c>
      <c r="G800" s="433" t="s">
        <v>1096</v>
      </c>
      <c r="H800" s="172"/>
      <c r="I800" s="435">
        <f t="shared" ref="I800:AZ800" si="50">I796*$F798*I$716</f>
        <v>0</v>
      </c>
      <c r="J800" s="435">
        <f t="shared" si="50"/>
        <v>0</v>
      </c>
      <c r="K800" s="435">
        <f t="shared" si="50"/>
        <v>0</v>
      </c>
      <c r="L800" s="435">
        <f t="shared" si="50"/>
        <v>0</v>
      </c>
      <c r="M800" s="435">
        <f t="shared" si="50"/>
        <v>0</v>
      </c>
      <c r="N800" s="435">
        <f t="shared" si="50"/>
        <v>0</v>
      </c>
      <c r="O800" s="435">
        <f t="shared" si="50"/>
        <v>0</v>
      </c>
      <c r="P800" s="435">
        <f t="shared" si="50"/>
        <v>0</v>
      </c>
      <c r="Q800" s="435">
        <f t="shared" si="50"/>
        <v>0</v>
      </c>
      <c r="R800" s="435">
        <f t="shared" si="50"/>
        <v>0</v>
      </c>
      <c r="S800" s="435">
        <f t="shared" si="50"/>
        <v>0</v>
      </c>
      <c r="T800" s="435">
        <f t="shared" si="50"/>
        <v>0</v>
      </c>
      <c r="U800" s="435">
        <f t="shared" si="50"/>
        <v>0</v>
      </c>
      <c r="V800" s="435">
        <f t="shared" si="50"/>
        <v>0</v>
      </c>
      <c r="W800" s="435">
        <f t="shared" si="50"/>
        <v>0</v>
      </c>
      <c r="X800" s="435">
        <f t="shared" si="50"/>
        <v>0</v>
      </c>
      <c r="Y800" s="435">
        <f t="shared" si="50"/>
        <v>0</v>
      </c>
      <c r="Z800" s="435">
        <f t="shared" si="50"/>
        <v>0</v>
      </c>
      <c r="AA800" s="435">
        <f t="shared" si="50"/>
        <v>0</v>
      </c>
      <c r="AB800" s="435">
        <f t="shared" si="50"/>
        <v>0</v>
      </c>
      <c r="AC800" s="435">
        <f t="shared" si="50"/>
        <v>0</v>
      </c>
      <c r="AD800" s="435">
        <f t="shared" si="50"/>
        <v>0</v>
      </c>
      <c r="AE800" s="435">
        <f t="shared" si="50"/>
        <v>0</v>
      </c>
      <c r="AF800" s="435">
        <f t="shared" si="50"/>
        <v>0</v>
      </c>
      <c r="AG800" s="435">
        <f t="shared" si="50"/>
        <v>0</v>
      </c>
      <c r="AH800" s="435">
        <f t="shared" si="50"/>
        <v>0</v>
      </c>
      <c r="AI800" s="435">
        <f t="shared" si="50"/>
        <v>0</v>
      </c>
      <c r="AJ800" s="435">
        <f t="shared" si="50"/>
        <v>0</v>
      </c>
      <c r="AK800" s="435">
        <f t="shared" si="50"/>
        <v>0</v>
      </c>
      <c r="AL800" s="435">
        <f t="shared" si="50"/>
        <v>0</v>
      </c>
      <c r="AM800" s="435">
        <f t="shared" si="50"/>
        <v>0</v>
      </c>
      <c r="AN800" s="435">
        <f t="shared" si="50"/>
        <v>0</v>
      </c>
      <c r="AO800" s="435">
        <f t="shared" si="50"/>
        <v>0</v>
      </c>
      <c r="AP800" s="435">
        <f t="shared" si="50"/>
        <v>0</v>
      </c>
      <c r="AQ800" s="435">
        <f t="shared" si="50"/>
        <v>0</v>
      </c>
      <c r="AR800" s="435">
        <f t="shared" si="50"/>
        <v>0</v>
      </c>
      <c r="AS800" s="435">
        <f t="shared" si="50"/>
        <v>0</v>
      </c>
      <c r="AT800" s="435">
        <f t="shared" si="50"/>
        <v>0</v>
      </c>
      <c r="AU800" s="435">
        <f t="shared" si="50"/>
        <v>0</v>
      </c>
      <c r="AV800" s="435">
        <f t="shared" si="50"/>
        <v>0</v>
      </c>
      <c r="AW800" s="435">
        <f t="shared" si="50"/>
        <v>0</v>
      </c>
      <c r="AX800" s="435">
        <f t="shared" si="50"/>
        <v>0</v>
      </c>
      <c r="AY800" s="435">
        <f t="shared" si="50"/>
        <v>0</v>
      </c>
      <c r="AZ800" s="435">
        <f t="shared" si="50"/>
        <v>0</v>
      </c>
    </row>
    <row r="801" spans="1:52" x14ac:dyDescent="0.25">
      <c r="A801" s="422"/>
      <c r="B801" s="281"/>
      <c r="C801" s="281"/>
      <c r="D801" s="281"/>
      <c r="E801" s="180"/>
      <c r="F801" s="427"/>
      <c r="G801" s="328"/>
      <c r="I801" s="429"/>
      <c r="J801" s="429"/>
      <c r="K801" s="429"/>
      <c r="L801" s="429"/>
      <c r="M801" s="429"/>
      <c r="N801" s="429"/>
      <c r="O801" s="429"/>
      <c r="P801" s="429"/>
      <c r="Q801" s="429"/>
      <c r="R801" s="429"/>
      <c r="S801" s="429"/>
      <c r="T801" s="429"/>
      <c r="U801" s="429"/>
      <c r="V801" s="429"/>
      <c r="W801" s="429"/>
      <c r="X801" s="429"/>
      <c r="Y801" s="429"/>
      <c r="Z801" s="429"/>
      <c r="AA801" s="429"/>
      <c r="AB801" s="429"/>
      <c r="AC801" s="429"/>
      <c r="AD801" s="429"/>
      <c r="AE801" s="429"/>
      <c r="AF801" s="429"/>
      <c r="AG801" s="429"/>
      <c r="AH801" s="429"/>
      <c r="AI801" s="429"/>
      <c r="AJ801" s="429"/>
      <c r="AK801" s="429"/>
      <c r="AL801" s="429"/>
      <c r="AM801" s="429"/>
      <c r="AN801" s="429"/>
      <c r="AO801" s="429"/>
      <c r="AP801" s="429"/>
      <c r="AQ801" s="429"/>
      <c r="AR801" s="429"/>
      <c r="AS801" s="429"/>
      <c r="AT801" s="429"/>
      <c r="AU801" s="429"/>
      <c r="AV801" s="429"/>
      <c r="AW801" s="429"/>
      <c r="AX801" s="429"/>
      <c r="AY801" s="429"/>
      <c r="AZ801" s="429"/>
    </row>
    <row r="802" spans="1:52" x14ac:dyDescent="0.25">
      <c r="A802" s="422"/>
      <c r="B802" s="281"/>
      <c r="C802" s="281"/>
      <c r="D802" s="431" t="s">
        <v>1097</v>
      </c>
      <c r="E802" s="180"/>
      <c r="F802" s="427"/>
      <c r="G802" s="328"/>
      <c r="I802" s="429"/>
      <c r="J802" s="429"/>
      <c r="K802" s="429"/>
      <c r="L802" s="429"/>
      <c r="M802" s="429"/>
      <c r="N802" s="429"/>
      <c r="O802" s="429"/>
      <c r="P802" s="429"/>
      <c r="Q802" s="429"/>
      <c r="R802" s="429"/>
      <c r="S802" s="429"/>
      <c r="T802" s="429"/>
      <c r="U802" s="429"/>
      <c r="V802" s="429"/>
      <c r="W802" s="429"/>
      <c r="X802" s="429"/>
      <c r="Y802" s="429"/>
      <c r="Z802" s="429"/>
      <c r="AA802" s="429"/>
      <c r="AB802" s="429"/>
      <c r="AC802" s="429"/>
      <c r="AD802" s="429"/>
      <c r="AE802" s="429"/>
      <c r="AF802" s="429"/>
      <c r="AG802" s="429"/>
      <c r="AH802" s="429"/>
      <c r="AI802" s="429"/>
      <c r="AJ802" s="429"/>
      <c r="AK802" s="429"/>
      <c r="AL802" s="429"/>
      <c r="AM802" s="429"/>
      <c r="AN802" s="429"/>
      <c r="AO802" s="429"/>
      <c r="AP802" s="429"/>
      <c r="AQ802" s="429"/>
      <c r="AR802" s="429"/>
      <c r="AS802" s="429"/>
      <c r="AT802" s="429"/>
      <c r="AU802" s="429"/>
      <c r="AV802" s="429"/>
      <c r="AW802" s="429"/>
      <c r="AX802" s="429"/>
      <c r="AY802" s="429"/>
      <c r="AZ802" s="429"/>
    </row>
    <row r="803" spans="1:52" x14ac:dyDescent="0.25">
      <c r="A803" s="422"/>
      <c r="B803" s="281"/>
      <c r="C803" s="281"/>
      <c r="D803" s="281"/>
      <c r="E803" s="180"/>
      <c r="F803" s="427"/>
      <c r="G803" s="328"/>
      <c r="I803" s="429"/>
      <c r="J803" s="429"/>
      <c r="K803" s="429"/>
      <c r="L803" s="429"/>
      <c r="M803" s="429"/>
      <c r="N803" s="429"/>
      <c r="O803" s="429"/>
      <c r="P803" s="429"/>
      <c r="Q803" s="429"/>
      <c r="R803" s="429"/>
      <c r="S803" s="429"/>
      <c r="T803" s="429"/>
      <c r="U803" s="429"/>
      <c r="V803" s="429"/>
      <c r="W803" s="429"/>
      <c r="X803" s="429"/>
      <c r="Y803" s="429"/>
      <c r="Z803" s="429"/>
      <c r="AA803" s="429"/>
      <c r="AB803" s="429"/>
      <c r="AC803" s="429"/>
      <c r="AD803" s="429"/>
      <c r="AE803" s="429"/>
      <c r="AF803" s="429"/>
      <c r="AG803" s="429"/>
      <c r="AH803" s="429"/>
      <c r="AI803" s="429"/>
      <c r="AJ803" s="429"/>
      <c r="AK803" s="429"/>
      <c r="AL803" s="429"/>
      <c r="AM803" s="429"/>
      <c r="AN803" s="429"/>
      <c r="AO803" s="429"/>
      <c r="AP803" s="429"/>
      <c r="AQ803" s="429"/>
      <c r="AR803" s="429"/>
      <c r="AS803" s="429"/>
      <c r="AT803" s="429"/>
      <c r="AU803" s="429"/>
      <c r="AV803" s="429"/>
      <c r="AW803" s="429"/>
      <c r="AX803" s="429"/>
      <c r="AY803" s="429"/>
      <c r="AZ803" s="429"/>
    </row>
    <row r="804" spans="1:52" x14ac:dyDescent="0.25">
      <c r="A804" s="422"/>
      <c r="B804" s="281"/>
      <c r="C804" s="281"/>
      <c r="D804" s="281"/>
      <c r="E804" t="str">
        <f>"Build - Bus - "&amp;$D$370</f>
        <v>Build - Bus - NOx Emissions</v>
      </c>
      <c r="F804" s="428" t="s">
        <v>827</v>
      </c>
      <c r="G804" s="225" t="s">
        <v>661</v>
      </c>
      <c r="I804" s="416">
        <f t="shared" ref="I804:AZ804" si="51">INDEX($I$726:$AZ$792,MATCH(I$722,$E$726:$E$792,0),I$1)</f>
        <v>0</v>
      </c>
      <c r="J804" s="416">
        <f t="shared" si="51"/>
        <v>0</v>
      </c>
      <c r="K804" s="416">
        <f t="shared" si="51"/>
        <v>0.123941479846705</v>
      </c>
      <c r="L804" s="416">
        <f t="shared" si="51"/>
        <v>0.11966692453648983</v>
      </c>
      <c r="M804" s="416">
        <f t="shared" si="51"/>
        <v>0.11553979221269282</v>
      </c>
      <c r="N804" s="416">
        <f t="shared" si="51"/>
        <v>0.11155499847814349</v>
      </c>
      <c r="O804" s="416">
        <f t="shared" si="51"/>
        <v>0.10770763428888598</v>
      </c>
      <c r="P804" s="416">
        <f t="shared" si="51"/>
        <v>0.10399295990651043</v>
      </c>
      <c r="Q804" s="416">
        <f t="shared" si="51"/>
        <v>0.10040639905905913</v>
      </c>
      <c r="R804" s="416">
        <f t="shared" si="51"/>
        <v>9.6943533303314358E-2</v>
      </c>
      <c r="S804" s="416">
        <f t="shared" si="51"/>
        <v>9.3600096581522463E-2</v>
      </c>
      <c r="T804" s="416">
        <f t="shared" si="51"/>
        <v>9.0371969965848231E-2</v>
      </c>
      <c r="U804" s="416">
        <f t="shared" si="51"/>
        <v>8.7255176584085228E-2</v>
      </c>
      <c r="V804" s="416">
        <f t="shared" si="51"/>
        <v>8.4245876720370719E-2</v>
      </c>
      <c r="W804" s="416">
        <f t="shared" si="51"/>
        <v>8.1340363084869555E-2</v>
      </c>
      <c r="X804" s="416">
        <f t="shared" si="51"/>
        <v>7.8535056246599594E-2</v>
      </c>
      <c r="Y804" s="416">
        <f t="shared" si="51"/>
        <v>7.5826500223772061E-2</v>
      </c>
      <c r="Z804" s="416">
        <f t="shared" si="51"/>
        <v>7.3119647206991753E-2</v>
      </c>
      <c r="AA804" s="416">
        <f t="shared" si="51"/>
        <v>7.0414558754486392E-2</v>
      </c>
      <c r="AB804" s="416">
        <f t="shared" si="51"/>
        <v>6.7711301117131625E-2</v>
      </c>
      <c r="AC804" s="416">
        <f t="shared" si="51"/>
        <v>6.5009945801890526E-2</v>
      </c>
      <c r="AD804" s="416">
        <f t="shared" si="51"/>
        <v>6.2310570230002235E-2</v>
      </c>
      <c r="AE804" s="416">
        <f t="shared" si="51"/>
        <v>5.9613258510867149E-2</v>
      </c>
      <c r="AF804" s="416">
        <f t="shared" si="51"/>
        <v>5.6918102358430096E-2</v>
      </c>
      <c r="AG804" s="416">
        <f t="shared" si="51"/>
        <v>5.4225202184731883E-2</v>
      </c>
      <c r="AH804" s="416">
        <f t="shared" si="51"/>
        <v>5.1534668416020481E-2</v>
      </c>
      <c r="AI804" s="416">
        <f t="shared" si="51"/>
        <v>4.8846623091639001E-2</v>
      </c>
      <c r="AJ804" s="416">
        <f t="shared" si="51"/>
        <v>4.6161201826749661E-2</v>
      </c>
      <c r="AK804" s="416">
        <f t="shared" si="51"/>
        <v>4.3478556249789788E-2</v>
      </c>
      <c r="AL804" s="416">
        <f t="shared" si="51"/>
        <v>4.0798857069142214E-2</v>
      </c>
      <c r="AM804" s="416">
        <f t="shared" si="51"/>
        <v>2.1470817968174301E-2</v>
      </c>
      <c r="AN804" s="416">
        <f t="shared" si="51"/>
        <v>2.1470817968174301E-2</v>
      </c>
      <c r="AO804" s="416">
        <f t="shared" si="51"/>
        <v>2.1470817968174301E-2</v>
      </c>
      <c r="AP804" s="416">
        <f t="shared" si="51"/>
        <v>2.1470817968174301E-2</v>
      </c>
      <c r="AQ804" s="416">
        <f t="shared" si="51"/>
        <v>2.1470817968174301E-2</v>
      </c>
      <c r="AR804" s="416">
        <f t="shared" si="51"/>
        <v>2.1470817968174301E-2</v>
      </c>
      <c r="AS804" s="416">
        <f t="shared" si="51"/>
        <v>2.1470817968174301E-2</v>
      </c>
      <c r="AT804" s="416">
        <f t="shared" si="51"/>
        <v>2.1470817968174301E-2</v>
      </c>
      <c r="AU804" s="416">
        <f t="shared" si="51"/>
        <v>2.1470817968174301E-2</v>
      </c>
      <c r="AV804" s="416">
        <f t="shared" si="51"/>
        <v>2.1470817968174301E-2</v>
      </c>
      <c r="AW804" s="416">
        <f t="shared" si="51"/>
        <v>2.1470817968174301E-2</v>
      </c>
      <c r="AX804" s="416">
        <f t="shared" si="51"/>
        <v>2.1470817968174301E-2</v>
      </c>
      <c r="AY804" s="416">
        <f t="shared" si="51"/>
        <v>2.1470817968174301E-2</v>
      </c>
      <c r="AZ804" s="416">
        <f t="shared" si="51"/>
        <v>2.1470817968174301E-2</v>
      </c>
    </row>
    <row r="805" spans="1:52" x14ac:dyDescent="0.25">
      <c r="A805" s="422"/>
      <c r="B805" s="281"/>
      <c r="C805" s="281"/>
      <c r="D805" s="281"/>
      <c r="E805" s="180"/>
      <c r="F805" s="427"/>
      <c r="G805" s="328"/>
      <c r="I805" s="429"/>
      <c r="J805" s="429"/>
      <c r="K805" s="429"/>
      <c r="L805" s="429"/>
      <c r="M805" s="429"/>
      <c r="N805" s="429"/>
      <c r="O805" s="429"/>
      <c r="P805" s="429"/>
      <c r="Q805" s="429"/>
      <c r="R805" s="429"/>
      <c r="S805" s="429"/>
      <c r="T805" s="429"/>
      <c r="U805" s="429"/>
      <c r="V805" s="429"/>
      <c r="W805" s="429"/>
      <c r="X805" s="429"/>
      <c r="Y805" s="429"/>
      <c r="Z805" s="429"/>
      <c r="AA805" s="429"/>
      <c r="AB805" s="429"/>
      <c r="AC805" s="429"/>
      <c r="AD805" s="429"/>
      <c r="AE805" s="429"/>
      <c r="AF805" s="429"/>
      <c r="AG805" s="429"/>
      <c r="AH805" s="429"/>
      <c r="AI805" s="429"/>
      <c r="AJ805" s="429"/>
      <c r="AK805" s="429"/>
      <c r="AL805" s="429"/>
      <c r="AM805" s="429"/>
      <c r="AN805" s="429"/>
      <c r="AO805" s="429"/>
      <c r="AP805" s="429"/>
      <c r="AQ805" s="429"/>
      <c r="AR805" s="429"/>
      <c r="AS805" s="429"/>
      <c r="AT805" s="429"/>
      <c r="AU805" s="429"/>
      <c r="AV805" s="429"/>
      <c r="AW805" s="429"/>
      <c r="AX805" s="429"/>
      <c r="AY805" s="429"/>
      <c r="AZ805" s="429"/>
    </row>
    <row r="806" spans="1:52" x14ac:dyDescent="0.25">
      <c r="A806" s="422"/>
      <c r="B806" s="281"/>
      <c r="C806" s="281"/>
      <c r="D806" s="281"/>
      <c r="E806" s="180" t="str">
        <f>StockValueC!$E$31</f>
        <v>Grams to metric ton conversion</v>
      </c>
      <c r="F806" s="432">
        <f>StockValueC!$H$31</f>
        <v>9.9999999999999995E-7</v>
      </c>
      <c r="G806" s="180" t="str">
        <f>StockValueC!$G$31</f>
        <v>Factor</v>
      </c>
      <c r="I806" s="429"/>
      <c r="J806" s="429"/>
      <c r="K806" s="429"/>
      <c r="L806" s="429"/>
      <c r="M806" s="429"/>
      <c r="N806" s="429"/>
      <c r="O806" s="429"/>
      <c r="P806" s="429"/>
      <c r="Q806" s="429"/>
      <c r="R806" s="429"/>
      <c r="S806" s="429"/>
      <c r="T806" s="429"/>
      <c r="U806" s="429"/>
      <c r="V806" s="429"/>
      <c r="W806" s="429"/>
      <c r="X806" s="429"/>
      <c r="Y806" s="429"/>
      <c r="Z806" s="429"/>
      <c r="AA806" s="429"/>
      <c r="AB806" s="429"/>
      <c r="AC806" s="429"/>
      <c r="AD806" s="429"/>
      <c r="AE806" s="429"/>
      <c r="AF806" s="429"/>
      <c r="AG806" s="429"/>
      <c r="AH806" s="429"/>
      <c r="AI806" s="429"/>
      <c r="AJ806" s="429"/>
      <c r="AK806" s="429"/>
      <c r="AL806" s="429"/>
      <c r="AM806" s="429"/>
      <c r="AN806" s="429"/>
      <c r="AO806" s="429"/>
      <c r="AP806" s="429"/>
      <c r="AQ806" s="429"/>
      <c r="AR806" s="429"/>
      <c r="AS806" s="429"/>
      <c r="AT806" s="429"/>
      <c r="AU806" s="429"/>
      <c r="AV806" s="429"/>
      <c r="AW806" s="429"/>
      <c r="AX806" s="429"/>
      <c r="AY806" s="429"/>
      <c r="AZ806" s="429"/>
    </row>
    <row r="807" spans="1:52" x14ac:dyDescent="0.25">
      <c r="A807" s="422"/>
      <c r="B807" s="281"/>
      <c r="C807" s="281"/>
      <c r="D807" s="281"/>
      <c r="E807" s="180"/>
      <c r="F807" s="427"/>
      <c r="G807" s="328"/>
      <c r="I807" s="429"/>
      <c r="J807" s="429"/>
      <c r="K807" s="429"/>
      <c r="L807" s="429"/>
      <c r="M807" s="429"/>
      <c r="N807" s="429"/>
      <c r="O807" s="429"/>
      <c r="P807" s="429"/>
      <c r="Q807" s="429"/>
      <c r="R807" s="429"/>
      <c r="S807" s="429"/>
      <c r="T807" s="429"/>
      <c r="U807" s="429"/>
      <c r="V807" s="429"/>
      <c r="W807" s="429"/>
      <c r="X807" s="429"/>
      <c r="Y807" s="429"/>
      <c r="Z807" s="429"/>
      <c r="AA807" s="429"/>
      <c r="AB807" s="429"/>
      <c r="AC807" s="429"/>
      <c r="AD807" s="429"/>
      <c r="AE807" s="429"/>
      <c r="AF807" s="429"/>
      <c r="AG807" s="429"/>
      <c r="AH807" s="429"/>
      <c r="AI807" s="429"/>
      <c r="AJ807" s="429"/>
      <c r="AK807" s="429"/>
      <c r="AL807" s="429"/>
      <c r="AM807" s="429"/>
      <c r="AN807" s="429"/>
      <c r="AO807" s="429"/>
      <c r="AP807" s="429"/>
      <c r="AQ807" s="429"/>
      <c r="AR807" s="429"/>
      <c r="AS807" s="429"/>
      <c r="AT807" s="429"/>
      <c r="AU807" s="429"/>
      <c r="AV807" s="429"/>
      <c r="AW807" s="429"/>
      <c r="AX807" s="429"/>
      <c r="AY807" s="429"/>
      <c r="AZ807" s="429"/>
    </row>
    <row r="808" spans="1:52" x14ac:dyDescent="0.25">
      <c r="A808" s="422"/>
      <c r="B808" s="281"/>
      <c r="C808" s="281"/>
      <c r="D808" s="281"/>
      <c r="E808" s="172" t="str">
        <f>"Build - Bus - "&amp;$D$370</f>
        <v>Build - Bus - NOx Emissions</v>
      </c>
      <c r="F808" s="214" t="s">
        <v>827</v>
      </c>
      <c r="G808" s="433" t="s">
        <v>1096</v>
      </c>
      <c r="I808" s="435">
        <f t="shared" ref="I808:AZ808" si="52">I804*$F806*I$720</f>
        <v>0</v>
      </c>
      <c r="J808" s="435">
        <f t="shared" si="52"/>
        <v>0</v>
      </c>
      <c r="K808" s="435">
        <f t="shared" si="52"/>
        <v>0</v>
      </c>
      <c r="L808" s="435">
        <f t="shared" si="52"/>
        <v>0</v>
      </c>
      <c r="M808" s="435">
        <f t="shared" si="52"/>
        <v>0</v>
      </c>
      <c r="N808" s="435">
        <f t="shared" si="52"/>
        <v>0</v>
      </c>
      <c r="O808" s="435">
        <f t="shared" si="52"/>
        <v>0</v>
      </c>
      <c r="P808" s="435">
        <f t="shared" si="52"/>
        <v>0</v>
      </c>
      <c r="Q808" s="435">
        <f t="shared" si="52"/>
        <v>0</v>
      </c>
      <c r="R808" s="435">
        <f t="shared" si="52"/>
        <v>0</v>
      </c>
      <c r="S808" s="435">
        <f t="shared" si="52"/>
        <v>0</v>
      </c>
      <c r="T808" s="435">
        <f t="shared" si="52"/>
        <v>0</v>
      </c>
      <c r="U808" s="435">
        <f t="shared" si="52"/>
        <v>0</v>
      </c>
      <c r="V808" s="435">
        <f t="shared" si="52"/>
        <v>0</v>
      </c>
      <c r="W808" s="435">
        <f t="shared" si="52"/>
        <v>0</v>
      </c>
      <c r="X808" s="435">
        <f t="shared" si="52"/>
        <v>0</v>
      </c>
      <c r="Y808" s="435">
        <f t="shared" si="52"/>
        <v>0</v>
      </c>
      <c r="Z808" s="435">
        <f t="shared" si="52"/>
        <v>0</v>
      </c>
      <c r="AA808" s="435">
        <f t="shared" si="52"/>
        <v>0</v>
      </c>
      <c r="AB808" s="435">
        <f t="shared" si="52"/>
        <v>0</v>
      </c>
      <c r="AC808" s="435">
        <f t="shared" si="52"/>
        <v>0</v>
      </c>
      <c r="AD808" s="435">
        <f t="shared" si="52"/>
        <v>0</v>
      </c>
      <c r="AE808" s="435">
        <f t="shared" si="52"/>
        <v>0</v>
      </c>
      <c r="AF808" s="435">
        <f t="shared" si="52"/>
        <v>0</v>
      </c>
      <c r="AG808" s="435">
        <f t="shared" si="52"/>
        <v>0</v>
      </c>
      <c r="AH808" s="435">
        <f t="shared" si="52"/>
        <v>0</v>
      </c>
      <c r="AI808" s="435">
        <f t="shared" si="52"/>
        <v>0</v>
      </c>
      <c r="AJ808" s="435">
        <f t="shared" si="52"/>
        <v>0</v>
      </c>
      <c r="AK808" s="435">
        <f t="shared" si="52"/>
        <v>0</v>
      </c>
      <c r="AL808" s="435">
        <f t="shared" si="52"/>
        <v>0</v>
      </c>
      <c r="AM808" s="435">
        <f t="shared" si="52"/>
        <v>0</v>
      </c>
      <c r="AN808" s="435">
        <f t="shared" si="52"/>
        <v>0</v>
      </c>
      <c r="AO808" s="435">
        <f t="shared" si="52"/>
        <v>0</v>
      </c>
      <c r="AP808" s="435">
        <f t="shared" si="52"/>
        <v>0</v>
      </c>
      <c r="AQ808" s="435">
        <f t="shared" si="52"/>
        <v>0</v>
      </c>
      <c r="AR808" s="435">
        <f t="shared" si="52"/>
        <v>0</v>
      </c>
      <c r="AS808" s="435">
        <f t="shared" si="52"/>
        <v>0</v>
      </c>
      <c r="AT808" s="435">
        <f t="shared" si="52"/>
        <v>0</v>
      </c>
      <c r="AU808" s="435">
        <f t="shared" si="52"/>
        <v>0</v>
      </c>
      <c r="AV808" s="435">
        <f t="shared" si="52"/>
        <v>0</v>
      </c>
      <c r="AW808" s="435">
        <f t="shared" si="52"/>
        <v>0</v>
      </c>
      <c r="AX808" s="435">
        <f t="shared" si="52"/>
        <v>0</v>
      </c>
      <c r="AY808" s="435">
        <f t="shared" si="52"/>
        <v>0</v>
      </c>
      <c r="AZ808" s="435">
        <f t="shared" si="52"/>
        <v>0</v>
      </c>
    </row>
    <row r="809" spans="1:52" x14ac:dyDescent="0.25">
      <c r="A809" s="422"/>
      <c r="B809" s="281"/>
      <c r="C809" s="281"/>
      <c r="D809" s="281"/>
      <c r="E809" s="180"/>
      <c r="F809" s="427"/>
      <c r="G809" s="328"/>
      <c r="I809" s="429"/>
      <c r="J809" s="429"/>
      <c r="K809" s="429"/>
      <c r="L809" s="429"/>
      <c r="M809" s="429"/>
      <c r="N809" s="429"/>
      <c r="O809" s="429"/>
      <c r="P809" s="429"/>
      <c r="Q809" s="429"/>
      <c r="R809" s="429"/>
      <c r="S809" s="429"/>
      <c r="T809" s="429"/>
      <c r="U809" s="429"/>
      <c r="V809" s="429"/>
      <c r="W809" s="429"/>
      <c r="X809" s="429"/>
      <c r="Y809" s="429"/>
      <c r="Z809" s="429"/>
      <c r="AA809" s="429"/>
      <c r="AB809" s="429"/>
      <c r="AC809" s="429"/>
      <c r="AD809" s="429"/>
      <c r="AE809" s="429"/>
      <c r="AF809" s="429"/>
      <c r="AG809" s="429"/>
      <c r="AH809" s="429"/>
      <c r="AI809" s="429"/>
      <c r="AJ809" s="429"/>
      <c r="AK809" s="429"/>
      <c r="AL809" s="429"/>
      <c r="AM809" s="429"/>
      <c r="AN809" s="429"/>
      <c r="AO809" s="429"/>
      <c r="AP809" s="429"/>
      <c r="AQ809" s="429"/>
      <c r="AR809" s="429"/>
      <c r="AS809" s="429"/>
      <c r="AT809" s="429"/>
      <c r="AU809" s="429"/>
      <c r="AV809" s="429"/>
      <c r="AW809" s="429"/>
      <c r="AX809" s="429"/>
      <c r="AY809" s="429"/>
      <c r="AZ809" s="429"/>
    </row>
    <row r="810" spans="1:52" x14ac:dyDescent="0.25">
      <c r="A810" s="422"/>
      <c r="B810" s="281"/>
      <c r="C810" s="281"/>
      <c r="D810" s="180" t="str">
        <f>StockValueR!D698</f>
        <v>PM2.5 Emissions</v>
      </c>
      <c r="E810" s="180"/>
      <c r="F810" s="427"/>
      <c r="G810" s="328"/>
      <c r="I810" s="336"/>
      <c r="J810" s="336"/>
      <c r="K810" s="336"/>
      <c r="L810" s="336"/>
      <c r="M810" s="336"/>
      <c r="N810" s="336"/>
      <c r="O810" s="336"/>
      <c r="P810" s="336"/>
      <c r="Q810" s="336"/>
      <c r="R810" s="336"/>
      <c r="S810" s="336"/>
      <c r="T810" s="336"/>
      <c r="U810" s="336"/>
      <c r="V810" s="336"/>
      <c r="W810" s="336"/>
      <c r="X810" s="336"/>
      <c r="Y810" s="336"/>
      <c r="Z810" s="336"/>
      <c r="AA810" s="336"/>
      <c r="AB810" s="336"/>
      <c r="AC810" s="336"/>
      <c r="AD810" s="336"/>
      <c r="AE810" s="336"/>
      <c r="AF810" s="336"/>
      <c r="AG810" s="336"/>
      <c r="AH810" s="336"/>
      <c r="AI810" s="336"/>
      <c r="AJ810" s="336"/>
      <c r="AK810" s="336"/>
      <c r="AL810" s="336"/>
      <c r="AM810" s="336"/>
      <c r="AN810" s="336"/>
      <c r="AO810" s="336"/>
      <c r="AP810" s="336"/>
      <c r="AQ810" s="336"/>
      <c r="AR810" s="336"/>
      <c r="AS810" s="336"/>
      <c r="AT810" s="336"/>
      <c r="AU810" s="336"/>
      <c r="AV810" s="336"/>
      <c r="AW810" s="336"/>
      <c r="AX810" s="336"/>
      <c r="AY810" s="336"/>
      <c r="AZ810" s="336"/>
    </row>
    <row r="811" spans="1:52" x14ac:dyDescent="0.25">
      <c r="A811" s="422"/>
      <c r="B811" s="281"/>
      <c r="C811" s="281"/>
      <c r="D811" s="281"/>
      <c r="F811" s="428"/>
      <c r="G811" s="225"/>
      <c r="I811" s="338"/>
      <c r="J811" s="338"/>
      <c r="K811" s="338"/>
      <c r="L811" s="338"/>
      <c r="M811" s="338"/>
      <c r="N811" s="338"/>
      <c r="O811" s="338"/>
      <c r="P811" s="338"/>
      <c r="Q811" s="338"/>
      <c r="R811" s="338"/>
      <c r="S811" s="338"/>
      <c r="T811" s="338"/>
      <c r="U811" s="338"/>
      <c r="V811" s="338"/>
      <c r="W811" s="338"/>
      <c r="X811" s="338"/>
      <c r="Y811" s="338"/>
      <c r="Z811" s="338"/>
      <c r="AA811" s="338"/>
      <c r="AB811" s="338"/>
      <c r="AC811" s="338"/>
      <c r="AD811" s="338"/>
      <c r="AE811" s="338"/>
      <c r="AF811" s="338"/>
      <c r="AG811" s="338"/>
      <c r="AH811" s="338"/>
      <c r="AI811" s="338"/>
      <c r="AJ811" s="338"/>
      <c r="AK811" s="338"/>
      <c r="AL811" s="338"/>
      <c r="AM811" s="338"/>
      <c r="AN811" s="338"/>
      <c r="AO811" s="338"/>
      <c r="AP811" s="338"/>
      <c r="AQ811" s="338"/>
      <c r="AR811" s="338"/>
      <c r="AS811" s="338"/>
      <c r="AT811" s="338"/>
      <c r="AU811" s="338"/>
      <c r="AV811" s="338"/>
      <c r="AW811" s="338"/>
      <c r="AX811" s="338"/>
      <c r="AY811" s="338"/>
      <c r="AZ811" s="338"/>
    </row>
    <row r="812" spans="1:52" x14ac:dyDescent="0.25">
      <c r="A812" s="422"/>
      <c r="B812" s="281"/>
      <c r="C812" s="281"/>
      <c r="D812" s="180"/>
      <c r="E812" s="172" t="s">
        <v>1094</v>
      </c>
      <c r="F812" s="427"/>
      <c r="G812" s="328"/>
      <c r="I812" s="429"/>
      <c r="J812" s="429"/>
      <c r="K812" s="430">
        <f t="shared" ref="K812:AZ812" si="53">K813</f>
        <v>2.1697794688472099E-3</v>
      </c>
      <c r="L812" s="430">
        <f t="shared" si="53"/>
        <v>2.0949470369444429E-3</v>
      </c>
      <c r="M812" s="430">
        <f t="shared" si="53"/>
        <v>2.0226954631172929E-3</v>
      </c>
      <c r="N812" s="430">
        <f t="shared" si="53"/>
        <v>1.9529357374507123E-3</v>
      </c>
      <c r="O812" s="430">
        <f t="shared" si="53"/>
        <v>1.8855819198478087E-3</v>
      </c>
      <c r="P812" s="430">
        <f t="shared" si="53"/>
        <v>1.8205510341564317E-3</v>
      </c>
      <c r="Q812" s="430">
        <f t="shared" si="53"/>
        <v>1.7577629659471753E-3</v>
      </c>
      <c r="R812" s="430">
        <f t="shared" si="53"/>
        <v>1.6971403638168618E-3</v>
      </c>
      <c r="S812" s="430">
        <f t="shared" si="53"/>
        <v>1.6386085440959217E-3</v>
      </c>
      <c r="T812" s="430">
        <f t="shared" si="53"/>
        <v>1.5820953988422717E-3</v>
      </c>
      <c r="U812" s="430">
        <f t="shared" si="53"/>
        <v>1.5275313070083462E-3</v>
      </c>
      <c r="V812" s="430">
        <f t="shared" si="53"/>
        <v>1.4748490486718444E-3</v>
      </c>
      <c r="W812" s="430">
        <f t="shared" si="53"/>
        <v>1.4239837222245289E-3</v>
      </c>
      <c r="X812" s="430">
        <f t="shared" si="53"/>
        <v>1.3748726644170594E-3</v>
      </c>
      <c r="Y812" s="430">
        <f t="shared" si="53"/>
        <v>1.3274553731613598E-3</v>
      </c>
      <c r="Z812" s="430">
        <f t="shared" si="53"/>
        <v>1.2800678955528842E-3</v>
      </c>
      <c r="AA812" s="430">
        <f t="shared" si="53"/>
        <v>1.2327113092597294E-3</v>
      </c>
      <c r="AB812" s="430">
        <f t="shared" si="53"/>
        <v>1.185386774101755E-3</v>
      </c>
      <c r="AC812" s="430">
        <f t="shared" si="53"/>
        <v>1.138095541914428E-3</v>
      </c>
      <c r="AD812" s="430">
        <f t="shared" si="53"/>
        <v>1.0908389680713926E-3</v>
      </c>
      <c r="AE812" s="430">
        <f t="shared" si="53"/>
        <v>1.0436185250324768E-3</v>
      </c>
      <c r="AF812" s="430">
        <f t="shared" si="53"/>
        <v>9.9643581838633997E-4</v>
      </c>
      <c r="AG812" s="430">
        <f t="shared" si="53"/>
        <v>9.4929260599471536E-4</v>
      </c>
      <c r="AH812" s="430">
        <f t="shared" si="53"/>
        <v>9.0219082103288836E-4</v>
      </c>
      <c r="AI812" s="430">
        <f t="shared" si="53"/>
        <v>8.5513259998060251E-4</v>
      </c>
      <c r="AJ812" s="430">
        <f t="shared" si="53"/>
        <v>8.0812031698245413E-4</v>
      </c>
      <c r="AK812" s="430">
        <f t="shared" si="53"/>
        <v>7.6115662651917565E-4</v>
      </c>
      <c r="AL812" s="430">
        <f t="shared" si="53"/>
        <v>7.1424451709425039E-4</v>
      </c>
      <c r="AM812" s="430">
        <f t="shared" si="53"/>
        <v>2.1470817968174301E-2</v>
      </c>
      <c r="AN812" s="430">
        <f t="shared" si="53"/>
        <v>2.1470817968174301E-2</v>
      </c>
      <c r="AO812" s="430">
        <f t="shared" si="53"/>
        <v>2.1470817968174301E-2</v>
      </c>
      <c r="AP812" s="430">
        <f t="shared" si="53"/>
        <v>2.1470817968174301E-2</v>
      </c>
      <c r="AQ812" s="430">
        <f t="shared" si="53"/>
        <v>2.1470817968174301E-2</v>
      </c>
      <c r="AR812" s="430">
        <f t="shared" si="53"/>
        <v>2.1470817968174301E-2</v>
      </c>
      <c r="AS812" s="430">
        <f t="shared" si="53"/>
        <v>2.1470817968174301E-2</v>
      </c>
      <c r="AT812" s="430">
        <f t="shared" si="53"/>
        <v>2.1470817968174301E-2</v>
      </c>
      <c r="AU812" s="430">
        <f t="shared" si="53"/>
        <v>2.1470817968174301E-2</v>
      </c>
      <c r="AV812" s="430">
        <f t="shared" si="53"/>
        <v>2.1470817968174301E-2</v>
      </c>
      <c r="AW812" s="430">
        <f t="shared" si="53"/>
        <v>2.1470817968174301E-2</v>
      </c>
      <c r="AX812" s="430">
        <f t="shared" si="53"/>
        <v>2.1470817968174301E-2</v>
      </c>
      <c r="AY812" s="430">
        <f t="shared" si="53"/>
        <v>2.1470817968174301E-2</v>
      </c>
      <c r="AZ812" s="430">
        <f t="shared" si="53"/>
        <v>2.1470817968174301E-2</v>
      </c>
    </row>
    <row r="813" spans="1:52" x14ac:dyDescent="0.25">
      <c r="A813" s="422"/>
      <c r="B813" s="281"/>
      <c r="C813" s="281"/>
      <c r="D813" s="180"/>
      <c r="E813" s="180" t="str">
        <f>StockValueR!E700</f>
        <v>5 MPH</v>
      </c>
      <c r="F813" s="180"/>
      <c r="G813" s="180"/>
      <c r="I813" s="438">
        <f>StockValueR!I700</f>
        <v>0</v>
      </c>
      <c r="J813" s="438">
        <f>StockValueR!J700</f>
        <v>0</v>
      </c>
      <c r="K813" s="438">
        <f>StockValueR!K700</f>
        <v>2.1697794688472099E-3</v>
      </c>
      <c r="L813" s="438">
        <f>StockValueR!L700</f>
        <v>2.0949470369444429E-3</v>
      </c>
      <c r="M813" s="438">
        <f>StockValueR!M700</f>
        <v>2.0226954631172929E-3</v>
      </c>
      <c r="N813" s="438">
        <f>StockValueR!N700</f>
        <v>1.9529357374507123E-3</v>
      </c>
      <c r="O813" s="438">
        <f>StockValueR!O700</f>
        <v>1.8855819198478087E-3</v>
      </c>
      <c r="P813" s="438">
        <f>StockValueR!P700</f>
        <v>1.8205510341564317E-3</v>
      </c>
      <c r="Q813" s="438">
        <f>StockValueR!Q700</f>
        <v>1.7577629659471753E-3</v>
      </c>
      <c r="R813" s="438">
        <f>StockValueR!R700</f>
        <v>1.6971403638168618E-3</v>
      </c>
      <c r="S813" s="438">
        <f>StockValueR!S700</f>
        <v>1.6386085440959217E-3</v>
      </c>
      <c r="T813" s="438">
        <f>StockValueR!T700</f>
        <v>1.5820953988422717E-3</v>
      </c>
      <c r="U813" s="438">
        <f>StockValueR!U700</f>
        <v>1.5275313070083462E-3</v>
      </c>
      <c r="V813" s="438">
        <f>StockValueR!V700</f>
        <v>1.4748490486718444E-3</v>
      </c>
      <c r="W813" s="438">
        <f>StockValueR!W700</f>
        <v>1.4239837222245289E-3</v>
      </c>
      <c r="X813" s="438">
        <f>StockValueR!X700</f>
        <v>1.3748726644170594E-3</v>
      </c>
      <c r="Y813" s="438">
        <f>StockValueR!Y700</f>
        <v>1.3274553731613598E-3</v>
      </c>
      <c r="Z813" s="438">
        <f>StockValueR!Z700</f>
        <v>1.2800678955528842E-3</v>
      </c>
      <c r="AA813" s="438">
        <f>StockValueR!AA700</f>
        <v>1.2327113092597294E-3</v>
      </c>
      <c r="AB813" s="438">
        <f>StockValueR!AB700</f>
        <v>1.185386774101755E-3</v>
      </c>
      <c r="AC813" s="438">
        <f>StockValueR!AC700</f>
        <v>1.138095541914428E-3</v>
      </c>
      <c r="AD813" s="438">
        <f>StockValueR!AD700</f>
        <v>1.0908389680713926E-3</v>
      </c>
      <c r="AE813" s="438">
        <f>StockValueR!AE700</f>
        <v>1.0436185250324768E-3</v>
      </c>
      <c r="AF813" s="438">
        <f>StockValueR!AF700</f>
        <v>9.9643581838633997E-4</v>
      </c>
      <c r="AG813" s="438">
        <f>StockValueR!AG700</f>
        <v>9.4929260599471536E-4</v>
      </c>
      <c r="AH813" s="438">
        <f>StockValueR!AH700</f>
        <v>9.0219082103288836E-4</v>
      </c>
      <c r="AI813" s="438">
        <f>StockValueR!AI700</f>
        <v>8.5513259998060251E-4</v>
      </c>
      <c r="AJ813" s="438">
        <f>StockValueR!AJ700</f>
        <v>8.0812031698245413E-4</v>
      </c>
      <c r="AK813" s="438">
        <f>StockValueR!AK700</f>
        <v>7.6115662651917565E-4</v>
      </c>
      <c r="AL813" s="438">
        <f>StockValueR!AL700</f>
        <v>7.1424451709425039E-4</v>
      </c>
      <c r="AM813" s="438">
        <f>StockValueR!AM700</f>
        <v>2.1470817968174301E-2</v>
      </c>
      <c r="AN813" s="438">
        <f>StockValueR!AN700</f>
        <v>2.1470817968174301E-2</v>
      </c>
      <c r="AO813" s="438">
        <f>StockValueR!AO700</f>
        <v>2.1470817968174301E-2</v>
      </c>
      <c r="AP813" s="438">
        <f>StockValueR!AP700</f>
        <v>2.1470817968174301E-2</v>
      </c>
      <c r="AQ813" s="438">
        <f>StockValueR!AQ700</f>
        <v>2.1470817968174301E-2</v>
      </c>
      <c r="AR813" s="438">
        <f>StockValueR!AR700</f>
        <v>2.1470817968174301E-2</v>
      </c>
      <c r="AS813" s="438">
        <f>StockValueR!AS700</f>
        <v>2.1470817968174301E-2</v>
      </c>
      <c r="AT813" s="438">
        <f>StockValueR!AT700</f>
        <v>2.1470817968174301E-2</v>
      </c>
      <c r="AU813" s="438">
        <f>StockValueR!AU700</f>
        <v>2.1470817968174301E-2</v>
      </c>
      <c r="AV813" s="438">
        <f>StockValueR!AV700</f>
        <v>2.1470817968174301E-2</v>
      </c>
      <c r="AW813" s="438">
        <f>StockValueR!AW700</f>
        <v>2.1470817968174301E-2</v>
      </c>
      <c r="AX813" s="438">
        <f>StockValueR!AX700</f>
        <v>2.1470817968174301E-2</v>
      </c>
      <c r="AY813" s="438">
        <f>StockValueR!AY700</f>
        <v>2.1470817968174301E-2</v>
      </c>
      <c r="AZ813" s="438">
        <f>StockValueR!AZ700</f>
        <v>2.1470817968174301E-2</v>
      </c>
    </row>
    <row r="814" spans="1:52" x14ac:dyDescent="0.25">
      <c r="A814" s="422"/>
      <c r="B814" s="281"/>
      <c r="C814" s="281"/>
      <c r="D814" s="180"/>
      <c r="E814" s="180" t="str">
        <f>StockValueR!E701</f>
        <v>6 MPH</v>
      </c>
      <c r="F814" s="180"/>
      <c r="G814" s="180"/>
      <c r="I814" s="438">
        <f>StockValueR!I701</f>
        <v>0</v>
      </c>
      <c r="J814" s="438">
        <f>StockValueR!J701</f>
        <v>0</v>
      </c>
      <c r="K814" s="438">
        <f>StockValueR!K701</f>
        <v>2.1068981247038127E-3</v>
      </c>
      <c r="L814" s="438">
        <f>StockValueR!L701</f>
        <v>2.0342343758267293E-3</v>
      </c>
      <c r="M814" s="438">
        <f>StockValueR!M701</f>
        <v>1.9640766904080362E-3</v>
      </c>
      <c r="N814" s="438">
        <f>StockValueR!N701</f>
        <v>1.8963386380865903E-3</v>
      </c>
      <c r="O814" s="438">
        <f>StockValueR!O701</f>
        <v>1.8309367693544677E-3</v>
      </c>
      <c r="P814" s="438">
        <f>StockValueR!P701</f>
        <v>1.7677905127518165E-3</v>
      </c>
      <c r="Q814" s="438">
        <f>StockValueR!Q701</f>
        <v>1.7068220756073073E-3</v>
      </c>
      <c r="R814" s="438">
        <f>StockValueR!R701</f>
        <v>1.6479563482018939E-3</v>
      </c>
      <c r="S814" s="438">
        <f>StockValueR!S701</f>
        <v>1.5911208112378216E-3</v>
      </c>
      <c r="T814" s="438">
        <f>StockValueR!T701</f>
        <v>1.5362454464988931E-3</v>
      </c>
      <c r="U814" s="438">
        <f>StockValueR!U701</f>
        <v>1.4832626505919236E-3</v>
      </c>
      <c r="V814" s="438">
        <f>StockValueR!V701</f>
        <v>1.4321071516631275E-3</v>
      </c>
      <c r="W814" s="438">
        <f>StockValueR!W701</f>
        <v>1.3827159289868274E-3</v>
      </c>
      <c r="X814" s="438">
        <f>StockValueR!X701</f>
        <v>1.3350281353274322E-3</v>
      </c>
      <c r="Y814" s="438">
        <f>StockValueR!Y701</f>
        <v>1.28898502197903E-3</v>
      </c>
      <c r="Z814" s="438">
        <f>StockValueR!Z701</f>
        <v>1.2429708582627581E-3</v>
      </c>
      <c r="AA814" s="438">
        <f>StockValueR!AA701</f>
        <v>1.1969866906153279E-3</v>
      </c>
      <c r="AB814" s="438">
        <f>StockValueR!AB701</f>
        <v>1.1510336452444129E-3</v>
      </c>
      <c r="AC814" s="438">
        <f>StockValueR!AC701</f>
        <v>1.1051129377066332E-3</v>
      </c>
      <c r="AD814" s="438">
        <f>StockValueR!AD701</f>
        <v>1.0592258840961956E-3</v>
      </c>
      <c r="AE814" s="438">
        <f>StockValueR!AE701</f>
        <v>1.013373914200272E-3</v>
      </c>
      <c r="AF814" s="438">
        <f>StockValueR!AF701</f>
        <v>9.6755858707672294E-4</v>
      </c>
      <c r="AG814" s="438">
        <f>StockValueR!AG701</f>
        <v>9.2178160964352847E-4</v>
      </c>
      <c r="AH814" s="438">
        <f>StockValueR!AH701</f>
        <v>8.7604485905154298E-4</v>
      </c>
      <c r="AI814" s="438">
        <f>StockValueR!AI701</f>
        <v>8.3035040986420929E-4</v>
      </c>
      <c r="AJ814" s="438">
        <f>StockValueR!AJ701</f>
        <v>7.8470056742217147E-4</v>
      </c>
      <c r="AK814" s="438">
        <f>StockValueR!AK701</f>
        <v>7.3909790927792138E-4</v>
      </c>
      <c r="AL814" s="438">
        <f>StockValueR!AL701</f>
        <v>6.9354533732654804E-4</v>
      </c>
      <c r="AM814" s="438">
        <f>StockValueR!AM701</f>
        <v>2.0848582430839112E-2</v>
      </c>
      <c r="AN814" s="438">
        <f>StockValueR!AN701</f>
        <v>2.0848582430839112E-2</v>
      </c>
      <c r="AO814" s="438">
        <f>StockValueR!AO701</f>
        <v>2.0848582430839112E-2</v>
      </c>
      <c r="AP814" s="438">
        <f>StockValueR!AP701</f>
        <v>2.0848582430839112E-2</v>
      </c>
      <c r="AQ814" s="438">
        <f>StockValueR!AQ701</f>
        <v>2.0848582430839112E-2</v>
      </c>
      <c r="AR814" s="438">
        <f>StockValueR!AR701</f>
        <v>2.0848582430839112E-2</v>
      </c>
      <c r="AS814" s="438">
        <f>StockValueR!AS701</f>
        <v>2.0848582430839112E-2</v>
      </c>
      <c r="AT814" s="438">
        <f>StockValueR!AT701</f>
        <v>2.0848582430839112E-2</v>
      </c>
      <c r="AU814" s="438">
        <f>StockValueR!AU701</f>
        <v>2.0848582430839112E-2</v>
      </c>
      <c r="AV814" s="438">
        <f>StockValueR!AV701</f>
        <v>2.0848582430839112E-2</v>
      </c>
      <c r="AW814" s="438">
        <f>StockValueR!AW701</f>
        <v>2.0848582430839112E-2</v>
      </c>
      <c r="AX814" s="438">
        <f>StockValueR!AX701</f>
        <v>2.0848582430839112E-2</v>
      </c>
      <c r="AY814" s="438">
        <f>StockValueR!AY701</f>
        <v>2.0848582430839112E-2</v>
      </c>
      <c r="AZ814" s="438">
        <f>StockValueR!AZ701</f>
        <v>2.0848582430839112E-2</v>
      </c>
    </row>
    <row r="815" spans="1:52" x14ac:dyDescent="0.25">
      <c r="A815" s="422"/>
      <c r="B815" s="281"/>
      <c r="C815" s="281"/>
      <c r="D815" s="281"/>
      <c r="E815" s="180" t="str">
        <f>StockValueR!E702</f>
        <v>7 MPH</v>
      </c>
      <c r="F815" s="180"/>
      <c r="G815" s="180"/>
      <c r="I815" s="438">
        <f>StockValueR!I702</f>
        <v>0</v>
      </c>
      <c r="J815" s="438">
        <f>StockValueR!J702</f>
        <v>0</v>
      </c>
      <c r="K815" s="438">
        <f>StockValueR!K702</f>
        <v>2.0458391148105324E-3</v>
      </c>
      <c r="L815" s="438">
        <f>StockValueR!L702</f>
        <v>1.9752811993904856E-3</v>
      </c>
      <c r="M815" s="438">
        <f>StockValueR!M702</f>
        <v>1.9071567203987391E-3</v>
      </c>
      <c r="N815" s="438">
        <f>StockValueR!N702</f>
        <v>1.8413817522712325E-3</v>
      </c>
      <c r="O815" s="438">
        <f>StockValueR!O702</f>
        <v>1.777875263910439E-3</v>
      </c>
      <c r="P815" s="438">
        <f>StockValueR!P702</f>
        <v>1.7165590188595646E-3</v>
      </c>
      <c r="Q815" s="438">
        <f>StockValueR!Q702</f>
        <v>1.6573574789195929E-3</v>
      </c>
      <c r="R815" s="438">
        <f>StockValueR!R702</f>
        <v>1.6001977110904298E-3</v>
      </c>
      <c r="S815" s="438">
        <f>StockValueR!S702</f>
        <v>1.5450092977215087E-3</v>
      </c>
      <c r="T815" s="438">
        <f>StockValueR!T702</f>
        <v>1.491724249761168E-3</v>
      </c>
      <c r="U815" s="438">
        <f>StockValueR!U702</f>
        <v>1.4402769229979245E-3</v>
      </c>
      <c r="V815" s="438">
        <f>StockValueR!V702</f>
        <v>1.3906039371904633E-3</v>
      </c>
      <c r="W815" s="438">
        <f>StockValueR!W702</f>
        <v>1.3426440979867065E-3</v>
      </c>
      <c r="X815" s="438">
        <f>StockValueR!X702</f>
        <v>1.2963383215357832E-3</v>
      </c>
      <c r="Y815" s="438">
        <f>StockValueR!Y702</f>
        <v>1.2516295617000135E-3</v>
      </c>
      <c r="Z815" s="438">
        <f>StockValueR!Z702</f>
        <v>1.2069489125208898E-3</v>
      </c>
      <c r="AA815" s="438">
        <f>StockValueR!AA702</f>
        <v>1.16229739010884E-3</v>
      </c>
      <c r="AB815" s="438">
        <f>StockValueR!AB702</f>
        <v>1.1176760880334503E-3</v>
      </c>
      <c r="AC815" s="438">
        <f>StockValueR!AC702</f>
        <v>1.0730861866238739E-3</v>
      </c>
      <c r="AD815" s="438">
        <f>StockValueR!AD702</f>
        <v>1.0285289638332189E-3</v>
      </c>
      <c r="AE815" s="438">
        <f>StockValueR!AE702</f>
        <v>9.8400580801267699E-4</v>
      </c>
      <c r="AF815" s="438">
        <f>StockValueR!AF702</f>
        <v>9.3951823303779606E-4</v>
      </c>
      <c r="AG815" s="438">
        <f>StockValueR!AG702</f>
        <v>8.950678963591805E-4</v>
      </c>
      <c r="AH815" s="438">
        <f>StockValueR!AH702</f>
        <v>8.5065662072687071E-4</v>
      </c>
      <c r="AI815" s="438">
        <f>StockValueR!AI702</f>
        <v>8.0628642058237559E-4</v>
      </c>
      <c r="AJ815" s="438">
        <f>StockValueR!AJ702</f>
        <v>7.6195953445636132E-4</v>
      </c>
      <c r="AK815" s="438">
        <f>StockValueR!AK702</f>
        <v>7.1767846520250003E-4</v>
      </c>
      <c r="AL815" s="438">
        <f>StockValueR!AL702</f>
        <v>6.73446030617443E-4</v>
      </c>
      <c r="AM815" s="438">
        <f>StockValueR!AM702</f>
        <v>2.024437960490303E-2</v>
      </c>
      <c r="AN815" s="438">
        <f>StockValueR!AN702</f>
        <v>2.024437960490303E-2</v>
      </c>
      <c r="AO815" s="438">
        <f>StockValueR!AO702</f>
        <v>2.024437960490303E-2</v>
      </c>
      <c r="AP815" s="438">
        <f>StockValueR!AP702</f>
        <v>2.024437960490303E-2</v>
      </c>
      <c r="AQ815" s="438">
        <f>StockValueR!AQ702</f>
        <v>2.024437960490303E-2</v>
      </c>
      <c r="AR815" s="438">
        <f>StockValueR!AR702</f>
        <v>2.024437960490303E-2</v>
      </c>
      <c r="AS815" s="438">
        <f>StockValueR!AS702</f>
        <v>2.024437960490303E-2</v>
      </c>
      <c r="AT815" s="438">
        <f>StockValueR!AT702</f>
        <v>2.024437960490303E-2</v>
      </c>
      <c r="AU815" s="438">
        <f>StockValueR!AU702</f>
        <v>2.024437960490303E-2</v>
      </c>
      <c r="AV815" s="438">
        <f>StockValueR!AV702</f>
        <v>2.024437960490303E-2</v>
      </c>
      <c r="AW815" s="438">
        <f>StockValueR!AW702</f>
        <v>2.024437960490303E-2</v>
      </c>
      <c r="AX815" s="438">
        <f>StockValueR!AX702</f>
        <v>2.024437960490303E-2</v>
      </c>
      <c r="AY815" s="438">
        <f>StockValueR!AY702</f>
        <v>2.024437960490303E-2</v>
      </c>
      <c r="AZ815" s="438">
        <f>StockValueR!AZ702</f>
        <v>2.024437960490303E-2</v>
      </c>
    </row>
    <row r="816" spans="1:52" x14ac:dyDescent="0.25">
      <c r="A816" s="422"/>
      <c r="B816" s="281"/>
      <c r="C816" s="281"/>
      <c r="D816" s="281"/>
      <c r="E816" s="180" t="str">
        <f>StockValueR!E703</f>
        <v>8 MPH</v>
      </c>
      <c r="F816" s="180"/>
      <c r="G816" s="180"/>
      <c r="I816" s="438">
        <f>StockValueR!I703</f>
        <v>0</v>
      </c>
      <c r="J816" s="438">
        <f>StockValueR!J703</f>
        <v>0</v>
      </c>
      <c r="K816" s="438">
        <f>StockValueR!K703</f>
        <v>1.9865496269674326E-3</v>
      </c>
      <c r="L816" s="438">
        <f>StockValueR!L703</f>
        <v>1.9180365168491552E-3</v>
      </c>
      <c r="M816" s="438">
        <f>StockValueR!M703</f>
        <v>1.8518863208984153E-3</v>
      </c>
      <c r="N816" s="438">
        <f>StockValueR!N703</f>
        <v>1.7880175457579057E-3</v>
      </c>
      <c r="O816" s="438">
        <f>StockValueR!O703</f>
        <v>1.726351508653698E-3</v>
      </c>
      <c r="P816" s="438">
        <f>StockValueR!P703</f>
        <v>1.6668122404624459E-3</v>
      </c>
      <c r="Q816" s="438">
        <f>StockValueR!Q703</f>
        <v>1.6093263921216588E-3</v>
      </c>
      <c r="R816" s="438">
        <f>StockValueR!R703</f>
        <v>1.5538231442677407E-3</v>
      </c>
      <c r="S816" s="438">
        <f>StockValueR!S703</f>
        <v>1.5002341199904783E-3</v>
      </c>
      <c r="T816" s="438">
        <f>StockValueR!T703</f>
        <v>1.448493300596496E-3</v>
      </c>
      <c r="U816" s="438">
        <f>StockValueR!U703</f>
        <v>1.3985369442779015E-3</v>
      </c>
      <c r="V816" s="438">
        <f>StockValueR!V703</f>
        <v>1.3503035075859309E-3</v>
      </c>
      <c r="W816" s="438">
        <f>StockValueR!W703</f>
        <v>1.3037335696128444E-3</v>
      </c>
      <c r="X816" s="438">
        <f>StockValueR!X703</f>
        <v>1.2587697587886789E-3</v>
      </c>
      <c r="Y816" s="438">
        <f>StockValueR!Y703</f>
        <v>1.2153566822026686E-3</v>
      </c>
      <c r="Z816" s="438">
        <f>StockValueR!Z703</f>
        <v>1.1719709016117686E-3</v>
      </c>
      <c r="AA816" s="438">
        <f>StockValueR!AA703</f>
        <v>1.1286134036789948E-3</v>
      </c>
      <c r="AB816" s="438">
        <f>StockValueR!AB703</f>
        <v>1.0852852502817147E-3</v>
      </c>
      <c r="AC816" s="438">
        <f>StockValueR!AC703</f>
        <v>1.0419875875425251E-3</v>
      </c>
      <c r="AD816" s="438">
        <f>StockValueR!AD703</f>
        <v>9.9872165637878438E-4</v>
      </c>
      <c r="AE816" s="438">
        <f>StockValueR!AE703</f>
        <v>9.5548880490654072E-4</v>
      </c>
      <c r="AF816" s="438">
        <f>StockValueR!AF703</f>
        <v>9.1229050312843622E-4</v>
      </c>
      <c r="AG816" s="438">
        <f>StockValueR!AG703</f>
        <v>8.6912836046128998E-4</v>
      </c>
      <c r="AH816" s="438">
        <f>StockValueR!AH703</f>
        <v>8.2600414683089236E-4</v>
      </c>
      <c r="AI816" s="438">
        <f>StockValueR!AI703</f>
        <v>7.8291981829918371E-4</v>
      </c>
      <c r="AJ816" s="438">
        <f>StockValueR!AJ703</f>
        <v>7.3987754852304014E-4</v>
      </c>
      <c r="AK816" s="438">
        <f>StockValueR!AK703</f>
        <v>6.9687976782212529E-4</v>
      </c>
      <c r="AL816" s="438">
        <f>StockValueR!AL703</f>
        <v>6.5392921233186903E-4</v>
      </c>
      <c r="AM816" s="438">
        <f>StockValueR!AM703</f>
        <v>1.9657686892955762E-2</v>
      </c>
      <c r="AN816" s="438">
        <f>StockValueR!AN703</f>
        <v>1.9657686892955762E-2</v>
      </c>
      <c r="AO816" s="438">
        <f>StockValueR!AO703</f>
        <v>1.9657686892955762E-2</v>
      </c>
      <c r="AP816" s="438">
        <f>StockValueR!AP703</f>
        <v>1.9657686892955762E-2</v>
      </c>
      <c r="AQ816" s="438">
        <f>StockValueR!AQ703</f>
        <v>1.9657686892955762E-2</v>
      </c>
      <c r="AR816" s="438">
        <f>StockValueR!AR703</f>
        <v>1.9657686892955762E-2</v>
      </c>
      <c r="AS816" s="438">
        <f>StockValueR!AS703</f>
        <v>1.9657686892955762E-2</v>
      </c>
      <c r="AT816" s="438">
        <f>StockValueR!AT703</f>
        <v>1.9657686892955762E-2</v>
      </c>
      <c r="AU816" s="438">
        <f>StockValueR!AU703</f>
        <v>1.9657686892955762E-2</v>
      </c>
      <c r="AV816" s="438">
        <f>StockValueR!AV703</f>
        <v>1.9657686892955762E-2</v>
      </c>
      <c r="AW816" s="438">
        <f>StockValueR!AW703</f>
        <v>1.9657686892955762E-2</v>
      </c>
      <c r="AX816" s="438">
        <f>StockValueR!AX703</f>
        <v>1.9657686892955762E-2</v>
      </c>
      <c r="AY816" s="438">
        <f>StockValueR!AY703</f>
        <v>1.9657686892955762E-2</v>
      </c>
      <c r="AZ816" s="438">
        <f>StockValueR!AZ703</f>
        <v>1.9657686892955762E-2</v>
      </c>
    </row>
    <row r="817" spans="1:52" x14ac:dyDescent="0.25">
      <c r="A817" s="422"/>
      <c r="B817" s="281"/>
      <c r="C817" s="281"/>
      <c r="D817" s="281"/>
      <c r="E817" s="180" t="str">
        <f>StockValueR!E704</f>
        <v>9 MPH</v>
      </c>
      <c r="F817" s="180"/>
      <c r="G817" s="180"/>
      <c r="I817" s="438">
        <f>StockValueR!I704</f>
        <v>0</v>
      </c>
      <c r="J817" s="438">
        <f>StockValueR!J704</f>
        <v>0</v>
      </c>
      <c r="K817" s="438">
        <f>StockValueR!K704</f>
        <v>1.9289783794997609E-3</v>
      </c>
      <c r="L817" s="438">
        <f>StockValueR!L704</f>
        <v>1.8624508151558522E-3</v>
      </c>
      <c r="M817" s="438">
        <f>StockValueR!M704</f>
        <v>1.7982176864907299E-3</v>
      </c>
      <c r="N817" s="438">
        <f>StockValueR!N704</f>
        <v>1.7361998618672151E-3</v>
      </c>
      <c r="O817" s="438">
        <f>StockValueR!O704</f>
        <v>1.6763209387793316E-3</v>
      </c>
      <c r="P817" s="438">
        <f>StockValueR!P704</f>
        <v>1.6185071497286712E-3</v>
      </c>
      <c r="Q817" s="438">
        <f>StockValueR!Q704</f>
        <v>1.5626872713469476E-3</v>
      </c>
      <c r="R817" s="438">
        <f>StockValueR!R704</f>
        <v>1.5087925366527714E-3</v>
      </c>
      <c r="S817" s="438">
        <f>StockValueR!S704</f>
        <v>1.4567565503345592E-3</v>
      </c>
      <c r="T817" s="438">
        <f>StockValueR!T704</f>
        <v>1.4065152069552074E-3</v>
      </c>
      <c r="U817" s="438">
        <f>StockValueR!U704</f>
        <v>1.3580066119777637E-3</v>
      </c>
      <c r="V817" s="438">
        <f>StockValueR!V704</f>
        <v>1.3111710055148064E-3</v>
      </c>
      <c r="W817" s="438">
        <f>StockValueR!W704</f>
        <v>1.265950688707588E-3</v>
      </c>
      <c r="X817" s="438">
        <f>StockValueR!X704</f>
        <v>1.2222899526442574E-3</v>
      </c>
      <c r="Y817" s="438">
        <f>StockValueR!Y704</f>
        <v>1.1801350097295825E-3</v>
      </c>
      <c r="Z817" s="438">
        <f>StockValueR!Z704</f>
        <v>1.1380065717577993E-3</v>
      </c>
      <c r="AA817" s="438">
        <f>StockValueR!AA704</f>
        <v>1.0959055967979135E-3</v>
      </c>
      <c r="AB817" s="438">
        <f>StockValueR!AB704</f>
        <v>1.0538331159535312E-3</v>
      </c>
      <c r="AC817" s="438">
        <f>StockValueR!AC704</f>
        <v>1.0117902421320163E-3</v>
      </c>
      <c r="AD817" s="438">
        <f>StockValueR!AD704</f>
        <v>9.6977818028829322E-4</v>
      </c>
      <c r="AE817" s="438">
        <f>StockValueR!AE704</f>
        <v>9.2779823946930167E-4</v>
      </c>
      <c r="AF817" s="438">
        <f>StockValueR!AF704</f>
        <v>8.8585184707623825E-4</v>
      </c>
      <c r="AG817" s="438">
        <f>StockValueR!AG704</f>
        <v>8.4394056588418071E-4</v>
      </c>
      <c r="AH817" s="438">
        <f>StockValueR!AH704</f>
        <v>8.0206611452554382E-4</v>
      </c>
      <c r="AI817" s="438">
        <f>StockValueR!AI704</f>
        <v>7.6023039237456977E-4</v>
      </c>
      <c r="AJ817" s="438">
        <f>StockValueR!AJ704</f>
        <v>7.1843551009442125E-4</v>
      </c>
      <c r="AK817" s="438">
        <f>StockValueR!AK704</f>
        <v>6.7668382757282643E-4</v>
      </c>
      <c r="AL817" s="438">
        <f>StockValueR!AL704</f>
        <v>6.3497800165057911E-4</v>
      </c>
      <c r="AM817" s="438">
        <f>StockValueR!AM704</f>
        <v>1.9087996842733362E-2</v>
      </c>
      <c r="AN817" s="438">
        <f>StockValueR!AN704</f>
        <v>1.9087996842733362E-2</v>
      </c>
      <c r="AO817" s="438">
        <f>StockValueR!AO704</f>
        <v>1.9087996842733362E-2</v>
      </c>
      <c r="AP817" s="438">
        <f>StockValueR!AP704</f>
        <v>1.9087996842733362E-2</v>
      </c>
      <c r="AQ817" s="438">
        <f>StockValueR!AQ704</f>
        <v>1.9087996842733362E-2</v>
      </c>
      <c r="AR817" s="438">
        <f>StockValueR!AR704</f>
        <v>1.9087996842733362E-2</v>
      </c>
      <c r="AS817" s="438">
        <f>StockValueR!AS704</f>
        <v>1.9087996842733362E-2</v>
      </c>
      <c r="AT817" s="438">
        <f>StockValueR!AT704</f>
        <v>1.9087996842733362E-2</v>
      </c>
      <c r="AU817" s="438">
        <f>StockValueR!AU704</f>
        <v>1.9087996842733362E-2</v>
      </c>
      <c r="AV817" s="438">
        <f>StockValueR!AV704</f>
        <v>1.9087996842733362E-2</v>
      </c>
      <c r="AW817" s="438">
        <f>StockValueR!AW704</f>
        <v>1.9087996842733362E-2</v>
      </c>
      <c r="AX817" s="438">
        <f>StockValueR!AX704</f>
        <v>1.9087996842733362E-2</v>
      </c>
      <c r="AY817" s="438">
        <f>StockValueR!AY704</f>
        <v>1.9087996842733362E-2</v>
      </c>
      <c r="AZ817" s="438">
        <f>StockValueR!AZ704</f>
        <v>1.9087996842733362E-2</v>
      </c>
    </row>
    <row r="818" spans="1:52" x14ac:dyDescent="0.25">
      <c r="A818" s="422"/>
      <c r="B818" s="281"/>
      <c r="C818" s="281"/>
      <c r="D818" s="281"/>
      <c r="E818" s="180" t="str">
        <f>StockValueR!E705</f>
        <v>10 MPH</v>
      </c>
      <c r="F818" s="180"/>
      <c r="G818" s="180"/>
      <c r="I818" s="438">
        <f>StockValueR!I705</f>
        <v>0</v>
      </c>
      <c r="J818" s="438">
        <f>StockValueR!J705</f>
        <v>0</v>
      </c>
      <c r="K818" s="438">
        <f>StockValueR!K705</f>
        <v>1.91761060786091E-3</v>
      </c>
      <c r="L818" s="438">
        <f>StockValueR!L705</f>
        <v>1.851475100870877E-3</v>
      </c>
      <c r="M818" s="438">
        <f>StockValueR!M705</f>
        <v>1.7876205080909024E-3</v>
      </c>
      <c r="N818" s="438">
        <f>StockValueR!N705</f>
        <v>1.7259681642189356E-3</v>
      </c>
      <c r="O818" s="438">
        <f>StockValueR!O705</f>
        <v>1.6664421170009306E-3</v>
      </c>
      <c r="P818" s="438">
        <f>StockValueR!P705</f>
        <v>1.6089690336618992E-3</v>
      </c>
      <c r="Q818" s="438">
        <f>StockValueR!Q705</f>
        <v>1.5534781105640168E-3</v>
      </c>
      <c r="R818" s="438">
        <f>StockValueR!R705</f>
        <v>1.499900985980483E-3</v>
      </c>
      <c r="S818" s="438">
        <f>StockValueR!S705</f>
        <v>1.4481716558776821E-3</v>
      </c>
      <c r="T818" s="438">
        <f>StockValueR!T705</f>
        <v>1.3982263926018894E-3</v>
      </c>
      <c r="U818" s="438">
        <f>StockValueR!U705</f>
        <v>1.3500036663703508E-3</v>
      </c>
      <c r="V818" s="438">
        <f>StockValueR!V705</f>
        <v>1.3034440694700178E-3</v>
      </c>
      <c r="W818" s="438">
        <f>StockValueR!W705</f>
        <v>1.258490243070553E-3</v>
      </c>
      <c r="X818" s="438">
        <f>StockValueR!X705</f>
        <v>1.2150868065614461E-3</v>
      </c>
      <c r="Y818" s="438">
        <f>StockValueR!Y705</f>
        <v>1.1731802893261856E-3</v>
      </c>
      <c r="Z818" s="438">
        <f>StockValueR!Z705</f>
        <v>1.131300120836038E-3</v>
      </c>
      <c r="AA818" s="438">
        <f>StockValueR!AA705</f>
        <v>1.0894472535139586E-3</v>
      </c>
      <c r="AB818" s="438">
        <f>StockValueR!AB705</f>
        <v>1.0476227123870979E-3</v>
      </c>
      <c r="AC818" s="438">
        <f>StockValueR!AC705</f>
        <v>1.005827603804283E-3</v>
      </c>
      <c r="AD818" s="438">
        <f>StockValueR!AD705</f>
        <v>9.640631256194502E-4</v>
      </c>
      <c r="AE818" s="438">
        <f>StockValueR!AE705</f>
        <v>9.2233057916512055E-4</v>
      </c>
      <c r="AF818" s="438">
        <f>StockValueR!AF705</f>
        <v>8.8063138343059185E-4</v>
      </c>
      <c r="AG818" s="438">
        <f>StockValueR!AG705</f>
        <v>8.3896709198126346E-4</v>
      </c>
      <c r="AH818" s="438">
        <f>StockValueR!AH705</f>
        <v>7.9733941332138058E-4</v>
      </c>
      <c r="AI818" s="438">
        <f>StockValueR!AI705</f>
        <v>7.5575023563187536E-4</v>
      </c>
      <c r="AJ818" s="438">
        <f>StockValueR!AJ705</f>
        <v>7.1420165713744193E-4</v>
      </c>
      <c r="AK818" s="438">
        <f>StockValueR!AK705</f>
        <v>6.7269602381862066E-4</v>
      </c>
      <c r="AL818" s="438">
        <f>StockValueR!AL705</f>
        <v>6.3123597685902646E-4</v>
      </c>
      <c r="AM818" s="438">
        <f>StockValueR!AM705</f>
        <v>1.9230126896331801E-2</v>
      </c>
      <c r="AN818" s="438">
        <f>StockValueR!AN705</f>
        <v>1.9230126896331801E-2</v>
      </c>
      <c r="AO818" s="438">
        <f>StockValueR!AO705</f>
        <v>1.9230126896331801E-2</v>
      </c>
      <c r="AP818" s="438">
        <f>StockValueR!AP705</f>
        <v>1.9230126896331801E-2</v>
      </c>
      <c r="AQ818" s="438">
        <f>StockValueR!AQ705</f>
        <v>1.9230126896331801E-2</v>
      </c>
      <c r="AR818" s="438">
        <f>StockValueR!AR705</f>
        <v>1.9230126896331801E-2</v>
      </c>
      <c r="AS818" s="438">
        <f>StockValueR!AS705</f>
        <v>1.9230126896331801E-2</v>
      </c>
      <c r="AT818" s="438">
        <f>StockValueR!AT705</f>
        <v>1.9230126896331801E-2</v>
      </c>
      <c r="AU818" s="438">
        <f>StockValueR!AU705</f>
        <v>1.9230126896331801E-2</v>
      </c>
      <c r="AV818" s="438">
        <f>StockValueR!AV705</f>
        <v>1.9230126896331801E-2</v>
      </c>
      <c r="AW818" s="438">
        <f>StockValueR!AW705</f>
        <v>1.9230126896331801E-2</v>
      </c>
      <c r="AX818" s="438">
        <f>StockValueR!AX705</f>
        <v>1.9230126896331801E-2</v>
      </c>
      <c r="AY818" s="438">
        <f>StockValueR!AY705</f>
        <v>1.9230126896331801E-2</v>
      </c>
      <c r="AZ818" s="438">
        <f>StockValueR!AZ705</f>
        <v>1.9230126896331801E-2</v>
      </c>
    </row>
    <row r="819" spans="1:52" x14ac:dyDescent="0.25">
      <c r="A819" s="422"/>
      <c r="B819" s="281"/>
      <c r="C819" s="281"/>
      <c r="D819" s="281"/>
      <c r="E819" s="180" t="str">
        <f>StockValueR!E706</f>
        <v>11 MPH</v>
      </c>
      <c r="F819" s="180"/>
      <c r="G819" s="180"/>
      <c r="I819" s="438">
        <f>StockValueR!I706</f>
        <v>0</v>
      </c>
      <c r="J819" s="438">
        <f>StockValueR!J706</f>
        <v>0</v>
      </c>
      <c r="K819" s="438">
        <f>StockValueR!K706</f>
        <v>1.8620372492329038E-3</v>
      </c>
      <c r="L819" s="438">
        <f>StockValueR!L706</f>
        <v>1.7978183838347225E-3</v>
      </c>
      <c r="M819" s="438">
        <f>StockValueR!M706</f>
        <v>1.7358143305595149E-3</v>
      </c>
      <c r="N819" s="438">
        <f>StockValueR!N706</f>
        <v>1.6759487038668381E-3</v>
      </c>
      <c r="O819" s="438">
        <f>StockValueR!O706</f>
        <v>1.6181477526387034E-3</v>
      </c>
      <c r="P819" s="438">
        <f>StockValueR!P706</f>
        <v>1.5623402693223066E-3</v>
      </c>
      <c r="Q819" s="438">
        <f>StockValueR!Q706</f>
        <v>1.5084575022062884E-3</v>
      </c>
      <c r="R819" s="438">
        <f>StockValueR!R706</f>
        <v>1.4564330707224551E-3</v>
      </c>
      <c r="S819" s="438">
        <f>StockValueR!S706</f>
        <v>1.4062028836686156E-3</v>
      </c>
      <c r="T819" s="438">
        <f>StockValueR!T706</f>
        <v>1.35770506025179E-3</v>
      </c>
      <c r="U819" s="438">
        <f>StockValueR!U706</f>
        <v>1.3108798538545179E-3</v>
      </c>
      <c r="V819" s="438">
        <f>StockValueR!V706</f>
        <v>1.2656695784303545E-3</v>
      </c>
      <c r="W819" s="438">
        <f>StockValueR!W706</f>
        <v>1.2220185374378736E-3</v>
      </c>
      <c r="X819" s="438">
        <f>StockValueR!X706</f>
        <v>1.1798729552256299E-3</v>
      </c>
      <c r="Y819" s="438">
        <f>StockValueR!Y706</f>
        <v>1.1391809107835524E-3</v>
      </c>
      <c r="Z819" s="438">
        <f>StockValueR!Z706</f>
        <v>1.0985144514861697E-3</v>
      </c>
      <c r="AA819" s="438">
        <f>StockValueR!AA706</f>
        <v>1.0578745021547218E-3</v>
      </c>
      <c r="AB819" s="438">
        <f>StockValueR!AB706</f>
        <v>1.017262058110536E-3</v>
      </c>
      <c r="AC819" s="438">
        <f>StockValueR!AC706</f>
        <v>9.7667819363987185E-4</v>
      </c>
      <c r="AD819" s="438">
        <f>StockValueR!AD706</f>
        <v>9.361240718822317E-4</v>
      </c>
      <c r="AE819" s="438">
        <f>StockValueR!AE706</f>
        <v>8.9560095645683938E-4</v>
      </c>
      <c r="AF819" s="438">
        <f>StockValueR!AF706</f>
        <v>8.5511022522994046E-4</v>
      </c>
      <c r="AG819" s="438">
        <f>StockValueR!AG706</f>
        <v>8.1465338674379642E-4</v>
      </c>
      <c r="AH819" s="438">
        <f>StockValueR!AH706</f>
        <v>7.7423209998930549E-4</v>
      </c>
      <c r="AI819" s="438">
        <f>StockValueR!AI706</f>
        <v>7.3384819842692848E-4</v>
      </c>
      <c r="AJ819" s="438">
        <f>StockValueR!AJ706</f>
        <v>6.9350371947371047E-4</v>
      </c>
      <c r="AK819" s="438">
        <f>StockValueR!AK706</f>
        <v>6.5320094112244825E-4</v>
      </c>
      <c r="AL819" s="438">
        <f>StockValueR!AL706</f>
        <v>6.129424280138738E-4</v>
      </c>
      <c r="AM819" s="438">
        <f>StockValueR!AM706</f>
        <v>1.8672827758492744E-2</v>
      </c>
      <c r="AN819" s="438">
        <f>StockValueR!AN706</f>
        <v>1.8672827758492744E-2</v>
      </c>
      <c r="AO819" s="438">
        <f>StockValueR!AO706</f>
        <v>1.8672827758492744E-2</v>
      </c>
      <c r="AP819" s="438">
        <f>StockValueR!AP706</f>
        <v>1.8672827758492744E-2</v>
      </c>
      <c r="AQ819" s="438">
        <f>StockValueR!AQ706</f>
        <v>1.8672827758492744E-2</v>
      </c>
      <c r="AR819" s="438">
        <f>StockValueR!AR706</f>
        <v>1.8672827758492744E-2</v>
      </c>
      <c r="AS819" s="438">
        <f>StockValueR!AS706</f>
        <v>1.8672827758492744E-2</v>
      </c>
      <c r="AT819" s="438">
        <f>StockValueR!AT706</f>
        <v>1.8672827758492744E-2</v>
      </c>
      <c r="AU819" s="438">
        <f>StockValueR!AU706</f>
        <v>1.8672827758492744E-2</v>
      </c>
      <c r="AV819" s="438">
        <f>StockValueR!AV706</f>
        <v>1.8672827758492744E-2</v>
      </c>
      <c r="AW819" s="438">
        <f>StockValueR!AW706</f>
        <v>1.8672827758492744E-2</v>
      </c>
      <c r="AX819" s="438">
        <f>StockValueR!AX706</f>
        <v>1.8672827758492744E-2</v>
      </c>
      <c r="AY819" s="438">
        <f>StockValueR!AY706</f>
        <v>1.8672827758492744E-2</v>
      </c>
      <c r="AZ819" s="438">
        <f>StockValueR!AZ706</f>
        <v>1.8672827758492744E-2</v>
      </c>
    </row>
    <row r="820" spans="1:52" x14ac:dyDescent="0.25">
      <c r="A820" s="422"/>
      <c r="B820" s="281"/>
      <c r="C820" s="281"/>
      <c r="D820" s="281"/>
      <c r="E820" s="180" t="str">
        <f>StockValueR!E707</f>
        <v>12 MPH</v>
      </c>
      <c r="F820" s="180"/>
      <c r="G820" s="180"/>
      <c r="I820" s="438">
        <f>StockValueR!I707</f>
        <v>0</v>
      </c>
      <c r="J820" s="438">
        <f>StockValueR!J707</f>
        <v>0</v>
      </c>
      <c r="K820" s="438">
        <f>StockValueR!K707</f>
        <v>1.8080744356115516E-3</v>
      </c>
      <c r="L820" s="438">
        <f>StockValueR!L707</f>
        <v>1.7457166665291847E-3</v>
      </c>
      <c r="M820" s="438">
        <f>StockValueR!M707</f>
        <v>1.6855095231557726E-3</v>
      </c>
      <c r="N820" s="438">
        <f>StockValueR!N707</f>
        <v>1.6273788336437958E-3</v>
      </c>
      <c r="O820" s="438">
        <f>StockValueR!O707</f>
        <v>1.5712529842212483E-3</v>
      </c>
      <c r="P820" s="438">
        <f>StockValueR!P707</f>
        <v>1.5170628309674589E-3</v>
      </c>
      <c r="Q820" s="438">
        <f>StockValueR!Q707</f>
        <v>1.4647416146316319E-3</v>
      </c>
      <c r="R820" s="438">
        <f>StockValueR!R707</f>
        <v>1.4142248783891667E-3</v>
      </c>
      <c r="S820" s="438">
        <f>StockValueR!S707</f>
        <v>1.365450388434442E-3</v>
      </c>
      <c r="T820" s="438">
        <f>StockValueR!T707</f>
        <v>1.3183580573122317E-3</v>
      </c>
      <c r="U820" s="438">
        <f>StockValueR!U707</f>
        <v>1.2728898698933062E-3</v>
      </c>
      <c r="V820" s="438">
        <f>StockValueR!V707</f>
        <v>1.2289898119030255E-3</v>
      </c>
      <c r="W820" s="438">
        <f>StockValueR!W707</f>
        <v>1.1866038009148722E-3</v>
      </c>
      <c r="X820" s="438">
        <f>StockValueR!X707</f>
        <v>1.145679619723913E-3</v>
      </c>
      <c r="Y820" s="438">
        <f>StockValueR!Y707</f>
        <v>1.1061668520181115E-3</v>
      </c>
      <c r="Z820" s="438">
        <f>StockValueR!Z707</f>
        <v>1.0666789279861265E-3</v>
      </c>
      <c r="AA820" s="438">
        <f>StockValueR!AA707</f>
        <v>1.0272167456473944E-3</v>
      </c>
      <c r="AB820" s="438">
        <f>StockValueR!AB707</f>
        <v>9.8778127147831018E-4</v>
      </c>
      <c r="AC820" s="438">
        <f>StockValueR!AC707</f>
        <v>9.4837354863175523E-4</v>
      </c>
      <c r="AD820" s="438">
        <f>StockValueR!AD707</f>
        <v>9.0899470653884077E-4</v>
      </c>
      <c r="AE820" s="438">
        <f>StockValueR!AE707</f>
        <v>8.6964597219844431E-4</v>
      </c>
      <c r="AF820" s="438">
        <f>StockValueR!AF707</f>
        <v>8.3032868354552701E-4</v>
      </c>
      <c r="AG820" s="438">
        <f>StockValueR!AG707</f>
        <v>7.910443054040062E-4</v>
      </c>
      <c r="AH820" s="438">
        <f>StockValueR!AH707</f>
        <v>7.5179444868635605E-4</v>
      </c>
      <c r="AI820" s="438">
        <f>StockValueR!AI707</f>
        <v>7.1258089371839409E-4</v>
      </c>
      <c r="AJ820" s="438">
        <f>StockValueR!AJ707</f>
        <v>6.734056188717534E-4</v>
      </c>
      <c r="AK820" s="438">
        <f>StockValueR!AK707</f>
        <v>6.3427083612180779E-4</v>
      </c>
      <c r="AL820" s="438">
        <f>StockValueR!AL707</f>
        <v>5.9517903578465924E-4</v>
      </c>
      <c r="AM820" s="438">
        <f>StockValueR!AM707</f>
        <v>1.8131679441223437E-2</v>
      </c>
      <c r="AN820" s="438">
        <f>StockValueR!AN707</f>
        <v>1.8131679441223437E-2</v>
      </c>
      <c r="AO820" s="438">
        <f>StockValueR!AO707</f>
        <v>1.8131679441223437E-2</v>
      </c>
      <c r="AP820" s="438">
        <f>StockValueR!AP707</f>
        <v>1.8131679441223437E-2</v>
      </c>
      <c r="AQ820" s="438">
        <f>StockValueR!AQ707</f>
        <v>1.8131679441223437E-2</v>
      </c>
      <c r="AR820" s="438">
        <f>StockValueR!AR707</f>
        <v>1.8131679441223437E-2</v>
      </c>
      <c r="AS820" s="438">
        <f>StockValueR!AS707</f>
        <v>1.8131679441223437E-2</v>
      </c>
      <c r="AT820" s="438">
        <f>StockValueR!AT707</f>
        <v>1.8131679441223437E-2</v>
      </c>
      <c r="AU820" s="438">
        <f>StockValueR!AU707</f>
        <v>1.8131679441223437E-2</v>
      </c>
      <c r="AV820" s="438">
        <f>StockValueR!AV707</f>
        <v>1.8131679441223437E-2</v>
      </c>
      <c r="AW820" s="438">
        <f>StockValueR!AW707</f>
        <v>1.8131679441223437E-2</v>
      </c>
      <c r="AX820" s="438">
        <f>StockValueR!AX707</f>
        <v>1.8131679441223437E-2</v>
      </c>
      <c r="AY820" s="438">
        <f>StockValueR!AY707</f>
        <v>1.8131679441223437E-2</v>
      </c>
      <c r="AZ820" s="438">
        <f>StockValueR!AZ707</f>
        <v>1.8131679441223437E-2</v>
      </c>
    </row>
    <row r="821" spans="1:52" x14ac:dyDescent="0.25">
      <c r="A821" s="422"/>
      <c r="B821" s="281"/>
      <c r="C821" s="281"/>
      <c r="D821" s="281"/>
      <c r="E821" s="180" t="str">
        <f>StockValueR!E708</f>
        <v>13 MPH</v>
      </c>
      <c r="F821" s="180"/>
      <c r="G821" s="180"/>
      <c r="I821" s="438">
        <f>StockValueR!I708</f>
        <v>0</v>
      </c>
      <c r="J821" s="438">
        <f>StockValueR!J708</f>
        <v>0</v>
      </c>
      <c r="K821" s="438">
        <f>StockValueR!K708</f>
        <v>1.7556754925599919E-3</v>
      </c>
      <c r="L821" s="438">
        <f>StockValueR!L708</f>
        <v>1.695124884248561E-3</v>
      </c>
      <c r="M821" s="438">
        <f>StockValueR!M708</f>
        <v>1.6366625753879234E-3</v>
      </c>
      <c r="N821" s="438">
        <f>StockValueR!N708</f>
        <v>1.5802165436695046E-3</v>
      </c>
      <c r="O821" s="438">
        <f>StockValueR!O708</f>
        <v>1.5257172507258765E-3</v>
      </c>
      <c r="P821" s="438">
        <f>StockValueR!P708</f>
        <v>1.4730975564633622E-3</v>
      </c>
      <c r="Q821" s="438">
        <f>StockValueR!Q708</f>
        <v>1.4222926363491794E-3</v>
      </c>
      <c r="R821" s="438">
        <f>StockValueR!R708</f>
        <v>1.3732399015512257E-3</v>
      </c>
      <c r="S821" s="438">
        <f>StockValueR!S708</f>
        <v>1.3258789218321247E-3</v>
      </c>
      <c r="T821" s="438">
        <f>StockValueR!T708</f>
        <v>1.2801513511025379E-3</v>
      </c>
      <c r="U821" s="438">
        <f>StockValueR!U708</f>
        <v>1.2360008555420319E-3</v>
      </c>
      <c r="V821" s="438">
        <f>StockValueR!V708</f>
        <v>1.1933730441989502E-3</v>
      </c>
      <c r="W821" s="438">
        <f>StockValueR!W708</f>
        <v>1.1522154019837892E-3</v>
      </c>
      <c r="X821" s="438">
        <f>StockValueR!X708</f>
        <v>1.1124772249735326E-3</v>
      </c>
      <c r="Y821" s="438">
        <f>StockValueR!Y708</f>
        <v>1.0741095579472424E-3</v>
      </c>
      <c r="Z821" s="438">
        <f>StockValueR!Z708</f>
        <v>1.0357660146121043E-3</v>
      </c>
      <c r="AA821" s="438">
        <f>StockValueR!AA708</f>
        <v>9.9744746696248175E-4</v>
      </c>
      <c r="AB821" s="438">
        <f>StockValueR!AB708</f>
        <v>9.5915485346577812E-4</v>
      </c>
      <c r="AC821" s="438">
        <f>StockValueR!AC708</f>
        <v>9.2088918704375856E-4</v>
      </c>
      <c r="AD821" s="438">
        <f>StockValueR!AD708</f>
        <v>8.8265156439602973E-4</v>
      </c>
      <c r="AE821" s="438">
        <f>StockValueR!AE708</f>
        <v>8.4444317696239987E-4</v>
      </c>
      <c r="AF821" s="438">
        <f>StockValueR!AF708</f>
        <v>8.0626532390377502E-4</v>
      </c>
      <c r="AG821" s="438">
        <f>StockValueR!AG708</f>
        <v>7.681194275927089E-4</v>
      </c>
      <c r="AH821" s="438">
        <f>StockValueR!AH708</f>
        <v>7.3000705225658965E-4</v>
      </c>
      <c r="AI821" s="438">
        <f>StockValueR!AI708</f>
        <v>6.9192992662646098E-4</v>
      </c>
      <c r="AJ821" s="438">
        <f>StockValueR!AJ708</f>
        <v>6.5388997173971121E-4</v>
      </c>
      <c r="AK821" s="438">
        <f>StockValueR!AK708</f>
        <v>6.1588933546751065E-4</v>
      </c>
      <c r="AL821" s="438">
        <f>StockValueR!AL708</f>
        <v>5.7793043595529762E-4</v>
      </c>
      <c r="AM821" s="438">
        <f>StockValueR!AM708</f>
        <v>1.7606213885294347E-2</v>
      </c>
      <c r="AN821" s="438">
        <f>StockValueR!AN708</f>
        <v>1.7606213885294347E-2</v>
      </c>
      <c r="AO821" s="438">
        <f>StockValueR!AO708</f>
        <v>1.7606213885294347E-2</v>
      </c>
      <c r="AP821" s="438">
        <f>StockValueR!AP708</f>
        <v>1.7606213885294347E-2</v>
      </c>
      <c r="AQ821" s="438">
        <f>StockValueR!AQ708</f>
        <v>1.7606213885294347E-2</v>
      </c>
      <c r="AR821" s="438">
        <f>StockValueR!AR708</f>
        <v>1.7606213885294347E-2</v>
      </c>
      <c r="AS821" s="438">
        <f>StockValueR!AS708</f>
        <v>1.7606213885294347E-2</v>
      </c>
      <c r="AT821" s="438">
        <f>StockValueR!AT708</f>
        <v>1.7606213885294347E-2</v>
      </c>
      <c r="AU821" s="438">
        <f>StockValueR!AU708</f>
        <v>1.7606213885294347E-2</v>
      </c>
      <c r="AV821" s="438">
        <f>StockValueR!AV708</f>
        <v>1.7606213885294347E-2</v>
      </c>
      <c r="AW821" s="438">
        <f>StockValueR!AW708</f>
        <v>1.7606213885294347E-2</v>
      </c>
      <c r="AX821" s="438">
        <f>StockValueR!AX708</f>
        <v>1.7606213885294347E-2</v>
      </c>
      <c r="AY821" s="438">
        <f>StockValueR!AY708</f>
        <v>1.7606213885294347E-2</v>
      </c>
      <c r="AZ821" s="438">
        <f>StockValueR!AZ708</f>
        <v>1.7606213885294347E-2</v>
      </c>
    </row>
    <row r="822" spans="1:52" x14ac:dyDescent="0.25">
      <c r="A822" s="422"/>
      <c r="B822" s="281"/>
      <c r="C822" s="281"/>
      <c r="D822" s="281"/>
      <c r="E822" s="180" t="str">
        <f>StockValueR!E709</f>
        <v>14 MPH</v>
      </c>
      <c r="F822" s="180"/>
      <c r="G822" s="180"/>
      <c r="I822" s="438">
        <f>StockValueR!I709</f>
        <v>0</v>
      </c>
      <c r="J822" s="438">
        <f>StockValueR!J709</f>
        <v>0</v>
      </c>
      <c r="K822" s="438">
        <f>StockValueR!K709</f>
        <v>1.7047950982909616E-3</v>
      </c>
      <c r="L822" s="438">
        <f>StockValueR!L709</f>
        <v>1.6459992782858954E-3</v>
      </c>
      <c r="M822" s="438">
        <f>StockValueR!M709</f>
        <v>1.589231237721029E-3</v>
      </c>
      <c r="N822" s="438">
        <f>StockValueR!N709</f>
        <v>1.5344210415319697E-3</v>
      </c>
      <c r="O822" s="438">
        <f>StockValueR!O709</f>
        <v>1.481501166609557E-3</v>
      </c>
      <c r="P822" s="438">
        <f>StockValueR!P709</f>
        <v>1.4304064186151531E-3</v>
      </c>
      <c r="Q822" s="438">
        <f>StockValueR!Q709</f>
        <v>1.3810738516648498E-3</v>
      </c>
      <c r="R822" s="438">
        <f>StockValueR!R709</f>
        <v>1.3334426907836423E-3</v>
      </c>
      <c r="S822" s="438">
        <f>StockValueR!S709</f>
        <v>1.2874542570340483E-3</v>
      </c>
      <c r="T822" s="438">
        <f>StockValueR!T709</f>
        <v>1.2430518952269223E-3</v>
      </c>
      <c r="U822" s="438">
        <f>StockValueR!U709</f>
        <v>1.2001809041254188E-3</v>
      </c>
      <c r="V822" s="438">
        <f>StockValueR!V709</f>
        <v>1.1587884690561149E-3</v>
      </c>
      <c r="W822" s="438">
        <f>StockValueR!W709</f>
        <v>1.1188235968442747E-3</v>
      </c>
      <c r="X822" s="438">
        <f>StockValueR!X709</f>
        <v>1.0802370529930971E-3</v>
      </c>
      <c r="Y822" s="438">
        <f>StockValueR!Y709</f>
        <v>1.042981301029558E-3</v>
      </c>
      <c r="Z822" s="438">
        <f>StockValueR!Z709</f>
        <v>1.005748973639981E-3</v>
      </c>
      <c r="AA822" s="438">
        <f>StockValueR!AA709</f>
        <v>9.6854091754787659E-4</v>
      </c>
      <c r="AB822" s="438">
        <f>StockValueR!AB709</f>
        <v>9.3135804402337194E-4</v>
      </c>
      <c r="AC822" s="438">
        <f>StockValueR!AC709</f>
        <v>8.9420133663322939E-4</v>
      </c>
      <c r="AD822" s="438">
        <f>StockValueR!AD709</f>
        <v>8.5707186029412733E-4</v>
      </c>
      <c r="AE822" s="438">
        <f>StockValueR!AE709</f>
        <v>8.1997077191732503E-4</v>
      </c>
      <c r="AF822" s="438">
        <f>StockValueR!AF709</f>
        <v>7.8289933301336589E-4</v>
      </c>
      <c r="AG822" s="438">
        <f>StockValueR!AG709</f>
        <v>7.4585892473370266E-4</v>
      </c>
      <c r="AH822" s="438">
        <f>StockValueR!AH709</f>
        <v>7.0885106597359565E-4</v>
      </c>
      <c r="AI822" s="438">
        <f>StockValueR!AI709</f>
        <v>6.7187743536455851E-4</v>
      </c>
      <c r="AJ822" s="438">
        <f>StockValueR!AJ709</f>
        <v>6.3493989827131101E-4</v>
      </c>
      <c r="AK822" s="438">
        <f>StockValueR!AK709</f>
        <v>5.9804054031859324E-4</v>
      </c>
      <c r="AL822" s="438">
        <f>StockValueR!AL709</f>
        <v>5.6118170957272372E-4</v>
      </c>
      <c r="AM822" s="438">
        <f>StockValueR!AM709</f>
        <v>1.709597659607728E-2</v>
      </c>
      <c r="AN822" s="438">
        <f>StockValueR!AN709</f>
        <v>1.709597659607728E-2</v>
      </c>
      <c r="AO822" s="438">
        <f>StockValueR!AO709</f>
        <v>1.709597659607728E-2</v>
      </c>
      <c r="AP822" s="438">
        <f>StockValueR!AP709</f>
        <v>1.709597659607728E-2</v>
      </c>
      <c r="AQ822" s="438">
        <f>StockValueR!AQ709</f>
        <v>1.709597659607728E-2</v>
      </c>
      <c r="AR822" s="438">
        <f>StockValueR!AR709</f>
        <v>1.709597659607728E-2</v>
      </c>
      <c r="AS822" s="438">
        <f>StockValueR!AS709</f>
        <v>1.709597659607728E-2</v>
      </c>
      <c r="AT822" s="438">
        <f>StockValueR!AT709</f>
        <v>1.709597659607728E-2</v>
      </c>
      <c r="AU822" s="438">
        <f>StockValueR!AU709</f>
        <v>1.709597659607728E-2</v>
      </c>
      <c r="AV822" s="438">
        <f>StockValueR!AV709</f>
        <v>1.709597659607728E-2</v>
      </c>
      <c r="AW822" s="438">
        <f>StockValueR!AW709</f>
        <v>1.709597659607728E-2</v>
      </c>
      <c r="AX822" s="438">
        <f>StockValueR!AX709</f>
        <v>1.709597659607728E-2</v>
      </c>
      <c r="AY822" s="438">
        <f>StockValueR!AY709</f>
        <v>1.709597659607728E-2</v>
      </c>
      <c r="AZ822" s="438">
        <f>StockValueR!AZ709</f>
        <v>1.709597659607728E-2</v>
      </c>
    </row>
    <row r="823" spans="1:52" x14ac:dyDescent="0.25">
      <c r="A823" s="422"/>
      <c r="B823" s="281"/>
      <c r="C823" s="281"/>
      <c r="D823" s="281"/>
      <c r="E823" s="180" t="str">
        <f>StockValueR!E710</f>
        <v>15 MPH</v>
      </c>
      <c r="F823" s="180"/>
      <c r="G823" s="180"/>
      <c r="I823" s="438">
        <f>StockValueR!I710</f>
        <v>0</v>
      </c>
      <c r="J823" s="438">
        <f>StockValueR!J710</f>
        <v>0</v>
      </c>
      <c r="K823" s="438">
        <f>StockValueR!K710</f>
        <v>1.42157833240608E-3</v>
      </c>
      <c r="L823" s="438">
        <f>StockValueR!L710</f>
        <v>1.3725502328772621E-3</v>
      </c>
      <c r="M823" s="438">
        <f>StockValueR!M710</f>
        <v>1.3252130387939002E-3</v>
      </c>
      <c r="N823" s="438">
        <f>StockValueR!N710</f>
        <v>1.2795084333692341E-3</v>
      </c>
      <c r="O823" s="438">
        <f>StockValueR!O710</f>
        <v>1.2353801110748077E-3</v>
      </c>
      <c r="P823" s="438">
        <f>StockValueR!P710</f>
        <v>1.1927737082751931E-3</v>
      </c>
      <c r="Q823" s="438">
        <f>StockValueR!Q710</f>
        <v>1.1516367362550198E-3</v>
      </c>
      <c r="R823" s="438">
        <f>StockValueR!R710</f>
        <v>1.1119185165558007E-3</v>
      </c>
      <c r="S823" s="438">
        <f>StockValueR!S710</f>
        <v>1.0735701185428934E-3</v>
      </c>
      <c r="T823" s="438">
        <f>StockValueR!T710</f>
        <v>1.0365442991256836E-3</v>
      </c>
      <c r="U823" s="438">
        <f>StockValueR!U710</f>
        <v>1.0007954445567283E-3</v>
      </c>
      <c r="V823" s="438">
        <f>StockValueR!V710</f>
        <v>9.6627951423815988E-4</v>
      </c>
      <c r="W823" s="438">
        <f>StockValueR!W710</f>
        <v>9.3295398646612183E-4</v>
      </c>
      <c r="X823" s="438">
        <f>StockValueR!X710</f>
        <v>9.0077780604639777E-4</v>
      </c>
      <c r="Y823" s="438">
        <f>StockValueR!Y710</f>
        <v>8.6971133371669881E-4</v>
      </c>
      <c r="Z823" s="438">
        <f>StockValueR!Z710</f>
        <v>8.3866439444808382E-4</v>
      </c>
      <c r="AA823" s="438">
        <f>StockValueR!AA710</f>
        <v>8.0763769429830542E-4</v>
      </c>
      <c r="AB823" s="438">
        <f>StockValueR!AB710</f>
        <v>7.7663199314863545E-4</v>
      </c>
      <c r="AC823" s="438">
        <f>StockValueR!AC710</f>
        <v>7.4564811116637712E-4</v>
      </c>
      <c r="AD823" s="438">
        <f>StockValueR!AD710</f>
        <v>7.146869363541281E-4</v>
      </c>
      <c r="AE823" s="438">
        <f>StockValueR!AE710</f>
        <v>6.8374943342605274E-4</v>
      </c>
      <c r="AF823" s="438">
        <f>StockValueR!AF710</f>
        <v>6.5283665431857215E-4</v>
      </c>
      <c r="AG823" s="438">
        <f>StockValueR!AG710</f>
        <v>6.2194975073313202E-4</v>
      </c>
      <c r="AH823" s="438">
        <f>StockValueR!AH710</f>
        <v>5.9108998923167459E-4</v>
      </c>
      <c r="AI823" s="438">
        <f>StockValueR!AI710</f>
        <v>5.6025876957549123E-4</v>
      </c>
      <c r="AJ823" s="438">
        <f>StockValueR!AJ710</f>
        <v>5.2945764723718387E-4</v>
      </c>
      <c r="AK823" s="438">
        <f>StockValueR!AK710</f>
        <v>4.98688361357687E-4</v>
      </c>
      <c r="AL823" s="438">
        <f>StockValueR!AL710</f>
        <v>4.679528699202238E-4</v>
      </c>
      <c r="AM823" s="438">
        <f>StockValueR!AM710</f>
        <v>1.755314753646E-2</v>
      </c>
      <c r="AN823" s="438">
        <f>StockValueR!AN710</f>
        <v>1.755314753646E-2</v>
      </c>
      <c r="AO823" s="438">
        <f>StockValueR!AO710</f>
        <v>1.755314753646E-2</v>
      </c>
      <c r="AP823" s="438">
        <f>StockValueR!AP710</f>
        <v>1.755314753646E-2</v>
      </c>
      <c r="AQ823" s="438">
        <f>StockValueR!AQ710</f>
        <v>1.755314753646E-2</v>
      </c>
      <c r="AR823" s="438">
        <f>StockValueR!AR710</f>
        <v>1.755314753646E-2</v>
      </c>
      <c r="AS823" s="438">
        <f>StockValueR!AS710</f>
        <v>1.755314753646E-2</v>
      </c>
      <c r="AT823" s="438">
        <f>StockValueR!AT710</f>
        <v>1.755314753646E-2</v>
      </c>
      <c r="AU823" s="438">
        <f>StockValueR!AU710</f>
        <v>1.755314753646E-2</v>
      </c>
      <c r="AV823" s="438">
        <f>StockValueR!AV710</f>
        <v>1.755314753646E-2</v>
      </c>
      <c r="AW823" s="438">
        <f>StockValueR!AW710</f>
        <v>1.755314753646E-2</v>
      </c>
      <c r="AX823" s="438">
        <f>StockValueR!AX710</f>
        <v>1.755314753646E-2</v>
      </c>
      <c r="AY823" s="438">
        <f>StockValueR!AY710</f>
        <v>1.755314753646E-2</v>
      </c>
      <c r="AZ823" s="438">
        <f>StockValueR!AZ710</f>
        <v>1.755314753646E-2</v>
      </c>
    </row>
    <row r="824" spans="1:52" x14ac:dyDescent="0.25">
      <c r="A824" s="422"/>
      <c r="B824" s="281"/>
      <c r="C824" s="281"/>
      <c r="D824" s="281"/>
      <c r="E824" s="180" t="str">
        <f>StockValueR!E711</f>
        <v>16 MPH</v>
      </c>
      <c r="F824" s="180"/>
      <c r="G824" s="180"/>
      <c r="I824" s="438">
        <f>StockValueR!I711</f>
        <v>0</v>
      </c>
      <c r="J824" s="438">
        <f>StockValueR!J711</f>
        <v>0</v>
      </c>
      <c r="K824" s="438">
        <f>StockValueR!K711</f>
        <v>1.3803802486237148E-3</v>
      </c>
      <c r="L824" s="438">
        <f>StockValueR!L711</f>
        <v>1.3327730090686555E-3</v>
      </c>
      <c r="M824" s="438">
        <f>StockValueR!M711</f>
        <v>1.2868076716346332E-3</v>
      </c>
      <c r="N824" s="438">
        <f>StockValueR!N711</f>
        <v>1.2424276095858769E-3</v>
      </c>
      <c r="O824" s="438">
        <f>StockValueR!O711</f>
        <v>1.1995781491576018E-3</v>
      </c>
      <c r="P824" s="438">
        <f>StockValueR!P711</f>
        <v>1.1582065022009754E-3</v>
      </c>
      <c r="Q824" s="438">
        <f>StockValueR!Q711</f>
        <v>1.1182617011510584E-3</v>
      </c>
      <c r="R824" s="438">
        <f>StockValueR!R711</f>
        <v>1.0796945362376035E-3</v>
      </c>
      <c r="S824" s="438">
        <f>StockValueR!S711</f>
        <v>1.0424574948613588E-3</v>
      </c>
      <c r="T824" s="438">
        <f>StockValueR!T711</f>
        <v>1.0065047030611914E-3</v>
      </c>
      <c r="U824" s="438">
        <f>StockValueR!U711</f>
        <v>9.7179186899992265E-4</v>
      </c>
      <c r="V824" s="438">
        <f>StockValueR!V711</f>
        <v>9.3827622839925105E-4</v>
      </c>
      <c r="W824" s="438">
        <f>StockValueR!W711</f>
        <v>9.0591649185654333E-4</v>
      </c>
      <c r="X824" s="438">
        <f>StockValueR!X711</f>
        <v>8.7467279397859007E-4</v>
      </c>
      <c r="Y824" s="438">
        <f>StockValueR!Y711</f>
        <v>8.4450664426966103E-4</v>
      </c>
      <c r="Z824" s="438">
        <f>StockValueR!Z711</f>
        <v>8.1435946154348677E-4</v>
      </c>
      <c r="AA824" s="438">
        <f>StockValueR!AA711</f>
        <v>7.8423193139589697E-4</v>
      </c>
      <c r="AB824" s="438">
        <f>StockValueR!AB711</f>
        <v>7.5412479168640676E-4</v>
      </c>
      <c r="AC824" s="438">
        <f>StockValueR!AC711</f>
        <v>7.2403883881344165E-4</v>
      </c>
      <c r="AD824" s="438">
        <f>StockValueR!AD711</f>
        <v>6.9397493504481966E-4</v>
      </c>
      <c r="AE824" s="438">
        <f>StockValueR!AE711</f>
        <v>6.6393401713678378E-4</v>
      </c>
      <c r="AF824" s="438">
        <f>StockValueR!AF711</f>
        <v>6.3391710654008742E-4</v>
      </c>
      <c r="AG824" s="438">
        <f>StockValueR!AG711</f>
        <v>6.0392532157926577E-4</v>
      </c>
      <c r="AH824" s="438">
        <f>StockValueR!AH711</f>
        <v>5.7395989211063349E-4</v>
      </c>
      <c r="AI824" s="438">
        <f>StockValueR!AI711</f>
        <v>5.4402217732966724E-4</v>
      </c>
      <c r="AJ824" s="438">
        <f>StockValueR!AJ711</f>
        <v>5.1411368763055944E-4</v>
      </c>
      <c r="AK824" s="438">
        <f>StockValueR!AK711</f>
        <v>4.842361117530302E-4</v>
      </c>
      <c r="AL824" s="438">
        <f>StockValueR!AL711</f>
        <v>4.5439135093692476E-4</v>
      </c>
      <c r="AM824" s="438">
        <f>StockValueR!AM711</f>
        <v>1.7044448137794203E-2</v>
      </c>
      <c r="AN824" s="438">
        <f>StockValueR!AN711</f>
        <v>1.7044448137794203E-2</v>
      </c>
      <c r="AO824" s="438">
        <f>StockValueR!AO711</f>
        <v>1.7044448137794203E-2</v>
      </c>
      <c r="AP824" s="438">
        <f>StockValueR!AP711</f>
        <v>1.7044448137794203E-2</v>
      </c>
      <c r="AQ824" s="438">
        <f>StockValueR!AQ711</f>
        <v>1.7044448137794203E-2</v>
      </c>
      <c r="AR824" s="438">
        <f>StockValueR!AR711</f>
        <v>1.7044448137794203E-2</v>
      </c>
      <c r="AS824" s="438">
        <f>StockValueR!AS711</f>
        <v>1.7044448137794203E-2</v>
      </c>
      <c r="AT824" s="438">
        <f>StockValueR!AT711</f>
        <v>1.7044448137794203E-2</v>
      </c>
      <c r="AU824" s="438">
        <f>StockValueR!AU711</f>
        <v>1.7044448137794203E-2</v>
      </c>
      <c r="AV824" s="438">
        <f>StockValueR!AV711</f>
        <v>1.7044448137794203E-2</v>
      </c>
      <c r="AW824" s="438">
        <f>StockValueR!AW711</f>
        <v>1.7044448137794203E-2</v>
      </c>
      <c r="AX824" s="438">
        <f>StockValueR!AX711</f>
        <v>1.7044448137794203E-2</v>
      </c>
      <c r="AY824" s="438">
        <f>StockValueR!AY711</f>
        <v>1.7044448137794203E-2</v>
      </c>
      <c r="AZ824" s="438">
        <f>StockValueR!AZ711</f>
        <v>1.7044448137794203E-2</v>
      </c>
    </row>
    <row r="825" spans="1:52" x14ac:dyDescent="0.25">
      <c r="A825" s="422"/>
      <c r="B825" s="281"/>
      <c r="C825" s="281"/>
      <c r="D825" s="281"/>
      <c r="E825" s="180" t="str">
        <f>StockValueR!E712</f>
        <v>17 MPH</v>
      </c>
      <c r="F825" s="180"/>
      <c r="G825" s="180"/>
      <c r="I825" s="438">
        <f>StockValueR!I712</f>
        <v>0</v>
      </c>
      <c r="J825" s="438">
        <f>StockValueR!J712</f>
        <v>0</v>
      </c>
      <c r="K825" s="438">
        <f>StockValueR!K712</f>
        <v>1.3403761068624452E-3</v>
      </c>
      <c r="L825" s="438">
        <f>StockValueR!L712</f>
        <v>1.2941485500157718E-3</v>
      </c>
      <c r="M825" s="438">
        <f>StockValueR!M712</f>
        <v>1.2495153121076942E-3</v>
      </c>
      <c r="N825" s="438">
        <f>StockValueR!N712</f>
        <v>1.2064214074748692E-3</v>
      </c>
      <c r="O825" s="438">
        <f>StockValueR!O712</f>
        <v>1.1648137468268183E-3</v>
      </c>
      <c r="P825" s="438">
        <f>StockValueR!P712</f>
        <v>1.1246410718428784E-3</v>
      </c>
      <c r="Q825" s="438">
        <f>StockValueR!Q712</f>
        <v>1.0858538920248066E-3</v>
      </c>
      <c r="R825" s="438">
        <f>StockValueR!R712</f>
        <v>1.0484044237272418E-3</v>
      </c>
      <c r="S825" s="438">
        <f>StockValueR!S712</f>
        <v>1.0122465312909148E-3</v>
      </c>
      <c r="T825" s="438">
        <f>StockValueR!T712</f>
        <v>9.7733567020608547E-4</v>
      </c>
      <c r="U825" s="438">
        <f>StockValueR!U712</f>
        <v>9.4362883223618867E-4</v>
      </c>
      <c r="V825" s="438">
        <f>StockValueR!V712</f>
        <v>9.1108449243408021E-4</v>
      </c>
      <c r="W825" s="438">
        <f>StockValueR!W712</f>
        <v>8.7966255798561607E-4</v>
      </c>
      <c r="X825" s="438">
        <f>StockValueR!X712</f>
        <v>8.4932431881753795E-4</v>
      </c>
      <c r="Y825" s="438">
        <f>StockValueR!Y712</f>
        <v>8.2003239990881835E-4</v>
      </c>
      <c r="Z825" s="438">
        <f>StockValueR!Z712</f>
        <v>7.9075889830977067E-4</v>
      </c>
      <c r="AA825" s="438">
        <f>StockValueR!AA712</f>
        <v>7.6150447974729862E-4</v>
      </c>
      <c r="AB825" s="438">
        <f>StockValueR!AB712</f>
        <v>7.3226986069736268E-4</v>
      </c>
      <c r="AC825" s="438">
        <f>StockValueR!AC712</f>
        <v>7.0305581447834518E-4</v>
      </c>
      <c r="AD825" s="438">
        <f>StockValueR!AD712</f>
        <v>6.7386317836909187E-4</v>
      </c>
      <c r="AE825" s="438">
        <f>StockValueR!AE712</f>
        <v>6.4469286197815963E-4</v>
      </c>
      <c r="AF825" s="438">
        <f>StockValueR!AF712</f>
        <v>6.155458571541247E-4</v>
      </c>
      <c r="AG825" s="438">
        <f>StockValueR!AG712</f>
        <v>5.8642324981189218E-4</v>
      </c>
      <c r="AH825" s="438">
        <f>StockValueR!AH712</f>
        <v>5.5732623416589731E-4</v>
      </c>
      <c r="AI825" s="438">
        <f>StockValueR!AI712</f>
        <v>5.2825613002142077E-4</v>
      </c>
      <c r="AJ825" s="438">
        <f>StockValueR!AJ712</f>
        <v>4.992144040006411E-4</v>
      </c>
      <c r="AK825" s="438">
        <f>StockValueR!AK712</f>
        <v>4.7020269590271785E-4</v>
      </c>
      <c r="AL825" s="438">
        <f>StockValueR!AL712</f>
        <v>4.4122285186857087E-4</v>
      </c>
      <c r="AM825" s="438">
        <f>StockValueR!AM712</f>
        <v>1.6550491113831601E-2</v>
      </c>
      <c r="AN825" s="438">
        <f>StockValueR!AN712</f>
        <v>1.6550491113831601E-2</v>
      </c>
      <c r="AO825" s="438">
        <f>StockValueR!AO712</f>
        <v>1.6550491113831601E-2</v>
      </c>
      <c r="AP825" s="438">
        <f>StockValueR!AP712</f>
        <v>1.6550491113831601E-2</v>
      </c>
      <c r="AQ825" s="438">
        <f>StockValueR!AQ712</f>
        <v>1.6550491113831601E-2</v>
      </c>
      <c r="AR825" s="438">
        <f>StockValueR!AR712</f>
        <v>1.6550491113831601E-2</v>
      </c>
      <c r="AS825" s="438">
        <f>StockValueR!AS712</f>
        <v>1.6550491113831601E-2</v>
      </c>
      <c r="AT825" s="438">
        <f>StockValueR!AT712</f>
        <v>1.6550491113831601E-2</v>
      </c>
      <c r="AU825" s="438">
        <f>StockValueR!AU712</f>
        <v>1.6550491113831601E-2</v>
      </c>
      <c r="AV825" s="438">
        <f>StockValueR!AV712</f>
        <v>1.6550491113831601E-2</v>
      </c>
      <c r="AW825" s="438">
        <f>StockValueR!AW712</f>
        <v>1.6550491113831601E-2</v>
      </c>
      <c r="AX825" s="438">
        <f>StockValueR!AX712</f>
        <v>1.6550491113831601E-2</v>
      </c>
      <c r="AY825" s="438">
        <f>StockValueR!AY712</f>
        <v>1.6550491113831601E-2</v>
      </c>
      <c r="AZ825" s="438">
        <f>StockValueR!AZ712</f>
        <v>1.6550491113831601E-2</v>
      </c>
    </row>
    <row r="826" spans="1:52" x14ac:dyDescent="0.25">
      <c r="A826" s="422"/>
      <c r="B826" s="281"/>
      <c r="C826" s="281"/>
      <c r="D826" s="281"/>
      <c r="E826" s="180" t="str">
        <f>StockValueR!E713</f>
        <v>18 MPH</v>
      </c>
      <c r="F826" s="180"/>
      <c r="G826" s="180"/>
      <c r="I826" s="438">
        <f>StockValueR!I713</f>
        <v>0</v>
      </c>
      <c r="J826" s="438">
        <f>StockValueR!J713</f>
        <v>0</v>
      </c>
      <c r="K826" s="438">
        <f>StockValueR!K713</f>
        <v>1.3015313060578805E-3</v>
      </c>
      <c r="L826" s="438">
        <f>StockValueR!L713</f>
        <v>1.2566434479929125E-3</v>
      </c>
      <c r="M826" s="438">
        <f>StockValueR!M713</f>
        <v>1.21330370466962E-3</v>
      </c>
      <c r="N826" s="438">
        <f>StockValueR!N713</f>
        <v>1.1714586839379499E-3</v>
      </c>
      <c r="O826" s="438">
        <f>StockValueR!O713</f>
        <v>1.1310568350628354E-3</v>
      </c>
      <c r="P826" s="438">
        <f>StockValueR!P713</f>
        <v>1.0920483852165626E-3</v>
      </c>
      <c r="Q826" s="438">
        <f>StockValueR!Q713</f>
        <v>1.0543852781614189E-3</v>
      </c>
      <c r="R826" s="438">
        <f>StockValueR!R713</f>
        <v>1.0180211150470845E-3</v>
      </c>
      <c r="S826" s="438">
        <f>StockValueR!S713</f>
        <v>9.8291109724983161E-4</v>
      </c>
      <c r="T826" s="438">
        <f>StockValueR!T713</f>
        <v>9.4901197118311617E-4</v>
      </c>
      <c r="U826" s="438">
        <f>StockValueR!U713</f>
        <v>9.16281975011569E-4</v>
      </c>
      <c r="V826" s="438">
        <f>StockValueR!V713</f>
        <v>8.8468078720273821E-4</v>
      </c>
      <c r="W826" s="438">
        <f>StockValueR!W713</f>
        <v>8.5416947685320829E-4</v>
      </c>
      <c r="X826" s="438">
        <f>StockValueR!X713</f>
        <v>8.2471045572789572E-4</v>
      </c>
      <c r="Y826" s="438">
        <f>StockValueR!Y713</f>
        <v>7.9626743195343518E-4</v>
      </c>
      <c r="Z826" s="438">
        <f>StockValueR!Z713</f>
        <v>7.6784229174537712E-4</v>
      </c>
      <c r="AA826" s="438">
        <f>StockValueR!AA713</f>
        <v>7.3943568153751141E-4</v>
      </c>
      <c r="AB826" s="438">
        <f>StockValueR!AB713</f>
        <v>7.1104829704195011E-4</v>
      </c>
      <c r="AC826" s="438">
        <f>StockValueR!AC713</f>
        <v>6.826808891659045E-4</v>
      </c>
      <c r="AD826" s="438">
        <f>StockValueR!AD713</f>
        <v>6.5433427092344125E-4</v>
      </c>
      <c r="AE826" s="438">
        <f>StockValueR!AE713</f>
        <v>6.2600932556218535E-4</v>
      </c>
      <c r="AF826" s="438">
        <f>StockValueR!AF713</f>
        <v>5.9770701618642248E-4</v>
      </c>
      <c r="AG826" s="438">
        <f>StockValueR!AG713</f>
        <v>5.6942839724067565E-4</v>
      </c>
      <c r="AH826" s="438">
        <f>StockValueR!AH713</f>
        <v>5.4117462833042096E-4</v>
      </c>
      <c r="AI826" s="438">
        <f>StockValueR!AI713</f>
        <v>5.1294699101229178E-4</v>
      </c>
      <c r="AJ826" s="438">
        <f>StockValueR!AJ713</f>
        <v>4.8474690940498842E-4</v>
      </c>
      <c r="AK826" s="438">
        <f>StockValueR!AK713</f>
        <v>4.56575975785433E-4</v>
      </c>
      <c r="AL826" s="438">
        <f>StockValueR!AL713</f>
        <v>4.2843598279241571E-4</v>
      </c>
      <c r="AM826" s="438">
        <f>StockValueR!AM713</f>
        <v>1.6070849222840713E-2</v>
      </c>
      <c r="AN826" s="438">
        <f>StockValueR!AN713</f>
        <v>1.6070849222840713E-2</v>
      </c>
      <c r="AO826" s="438">
        <f>StockValueR!AO713</f>
        <v>1.6070849222840713E-2</v>
      </c>
      <c r="AP826" s="438">
        <f>StockValueR!AP713</f>
        <v>1.6070849222840713E-2</v>
      </c>
      <c r="AQ826" s="438">
        <f>StockValueR!AQ713</f>
        <v>1.6070849222840713E-2</v>
      </c>
      <c r="AR826" s="438">
        <f>StockValueR!AR713</f>
        <v>1.6070849222840713E-2</v>
      </c>
      <c r="AS826" s="438">
        <f>StockValueR!AS713</f>
        <v>1.6070849222840713E-2</v>
      </c>
      <c r="AT826" s="438">
        <f>StockValueR!AT713</f>
        <v>1.6070849222840713E-2</v>
      </c>
      <c r="AU826" s="438">
        <f>StockValueR!AU713</f>
        <v>1.6070849222840713E-2</v>
      </c>
      <c r="AV826" s="438">
        <f>StockValueR!AV713</f>
        <v>1.6070849222840713E-2</v>
      </c>
      <c r="AW826" s="438">
        <f>StockValueR!AW713</f>
        <v>1.6070849222840713E-2</v>
      </c>
      <c r="AX826" s="438">
        <f>StockValueR!AX713</f>
        <v>1.6070849222840713E-2</v>
      </c>
      <c r="AY826" s="438">
        <f>StockValueR!AY713</f>
        <v>1.6070849222840713E-2</v>
      </c>
      <c r="AZ826" s="438">
        <f>StockValueR!AZ713</f>
        <v>1.6070849222840713E-2</v>
      </c>
    </row>
    <row r="827" spans="1:52" x14ac:dyDescent="0.25">
      <c r="A827" s="422"/>
      <c r="B827" s="281"/>
      <c r="C827" s="281"/>
      <c r="D827" s="281"/>
      <c r="E827" s="180" t="str">
        <f>StockValueR!E714</f>
        <v>19 MPH</v>
      </c>
      <c r="F827" s="180"/>
      <c r="G827" s="180"/>
      <c r="I827" s="438">
        <f>StockValueR!I714</f>
        <v>0</v>
      </c>
      <c r="J827" s="438">
        <f>StockValueR!J714</f>
        <v>0</v>
      </c>
      <c r="K827" s="438">
        <f>StockValueR!K714</f>
        <v>1.2638122479025774E-3</v>
      </c>
      <c r="L827" s="438">
        <f>StockValueR!L714</f>
        <v>1.2202252634477477E-3</v>
      </c>
      <c r="M827" s="438">
        <f>StockValueR!M714</f>
        <v>1.178141528559472E-3</v>
      </c>
      <c r="N827" s="438">
        <f>StockValueR!N714</f>
        <v>1.1375091984201383E-3</v>
      </c>
      <c r="O827" s="438">
        <f>StockValueR!O714</f>
        <v>1.0982782162619511E-3</v>
      </c>
      <c r="P827" s="438">
        <f>StockValueR!P714</f>
        <v>1.0604002516997829E-3</v>
      </c>
      <c r="Q827" s="438">
        <f>StockValueR!Q714</f>
        <v>1.023828641190831E-3</v>
      </c>
      <c r="R827" s="438">
        <f>StockValueR!R714</f>
        <v>9.8851833054773119E-4</v>
      </c>
      <c r="S827" s="438">
        <f>StockValueR!S714</f>
        <v>9.5442581943430867E-4</v>
      </c>
      <c r="T827" s="438">
        <f>StockValueR!T714</f>
        <v>9.2150910777558559E-4</v>
      </c>
      <c r="U827" s="438">
        <f>StockValueR!U714</f>
        <v>8.8972764401602984E-4</v>
      </c>
      <c r="V827" s="438">
        <f>StockValueR!V714</f>
        <v>8.590422751622945E-4</v>
      </c>
      <c r="W827" s="438">
        <f>StockValueR!W714</f>
        <v>8.2941519854891203E-4</v>
      </c>
      <c r="X827" s="438">
        <f>StockValueR!X714</f>
        <v>8.0080991526751617E-4</v>
      </c>
      <c r="Y827" s="438">
        <f>StockValueR!Y714</f>
        <v>7.7319118520221804E-4</v>
      </c>
      <c r="Z827" s="438">
        <f>StockValueR!Z714</f>
        <v>7.455898204282123E-4</v>
      </c>
      <c r="AA827" s="438">
        <f>StockValueR!AA714</f>
        <v>7.1800644864529906E-4</v>
      </c>
      <c r="AB827" s="438">
        <f>StockValueR!AB714</f>
        <v>6.9044174540348966E-4</v>
      </c>
      <c r="AC827" s="438">
        <f>StockValueR!AC714</f>
        <v>6.6289643984831148E-4</v>
      </c>
      <c r="AD827" s="438">
        <f>StockValueR!AD714</f>
        <v>6.3537132143225811E-4</v>
      </c>
      <c r="AE827" s="438">
        <f>StockValueR!AE714</f>
        <v>6.0786724780597648E-4</v>
      </c>
      <c r="AF827" s="438">
        <f>StockValueR!AF714</f>
        <v>5.8038515416248605E-4</v>
      </c>
      <c r="AG827" s="438">
        <f>StockValueR!AG714</f>
        <v>5.5292606438795604E-4</v>
      </c>
      <c r="AH827" s="438">
        <f>StockValueR!AH714</f>
        <v>5.2549110448188896E-4</v>
      </c>
      <c r="AI827" s="438">
        <f>StockValueR!AI714</f>
        <v>4.9808151886073686E-4</v>
      </c>
      <c r="AJ827" s="438">
        <f>StockValueR!AJ714</f>
        <v>4.7069869037149475E-4</v>
      </c>
      <c r="AK827" s="438">
        <f>StockValueR!AK714</f>
        <v>4.4334416514606666E-4</v>
      </c>
      <c r="AL827" s="438">
        <f>StockValueR!AL714</f>
        <v>4.1601968387163283E-4</v>
      </c>
      <c r="AM827" s="438">
        <f>StockValueR!AM714</f>
        <v>1.5605107604778949E-2</v>
      </c>
      <c r="AN827" s="438">
        <f>StockValueR!AN714</f>
        <v>1.5605107604778949E-2</v>
      </c>
      <c r="AO827" s="438">
        <f>StockValueR!AO714</f>
        <v>1.5605107604778949E-2</v>
      </c>
      <c r="AP827" s="438">
        <f>StockValueR!AP714</f>
        <v>1.5605107604778949E-2</v>
      </c>
      <c r="AQ827" s="438">
        <f>StockValueR!AQ714</f>
        <v>1.5605107604778949E-2</v>
      </c>
      <c r="AR827" s="438">
        <f>StockValueR!AR714</f>
        <v>1.5605107604778949E-2</v>
      </c>
      <c r="AS827" s="438">
        <f>StockValueR!AS714</f>
        <v>1.5605107604778949E-2</v>
      </c>
      <c r="AT827" s="438">
        <f>StockValueR!AT714</f>
        <v>1.5605107604778949E-2</v>
      </c>
      <c r="AU827" s="438">
        <f>StockValueR!AU714</f>
        <v>1.5605107604778949E-2</v>
      </c>
      <c r="AV827" s="438">
        <f>StockValueR!AV714</f>
        <v>1.5605107604778949E-2</v>
      </c>
      <c r="AW827" s="438">
        <f>StockValueR!AW714</f>
        <v>1.5605107604778949E-2</v>
      </c>
      <c r="AX827" s="438">
        <f>StockValueR!AX714</f>
        <v>1.5605107604778949E-2</v>
      </c>
      <c r="AY827" s="438">
        <f>StockValueR!AY714</f>
        <v>1.5605107604778949E-2</v>
      </c>
      <c r="AZ827" s="438">
        <f>StockValueR!AZ714</f>
        <v>1.5605107604778949E-2</v>
      </c>
    </row>
    <row r="828" spans="1:52" x14ac:dyDescent="0.25">
      <c r="A828" s="422"/>
      <c r="B828" s="281"/>
      <c r="C828" s="281"/>
      <c r="D828" s="281"/>
      <c r="E828" s="180" t="str">
        <f>StockValueR!E715</f>
        <v>20 MPH</v>
      </c>
      <c r="F828" s="180"/>
      <c r="G828" s="180"/>
      <c r="I828" s="438">
        <f>StockValueR!I715</f>
        <v>0</v>
      </c>
      <c r="J828" s="438">
        <f>StockValueR!J715</f>
        <v>0</v>
      </c>
      <c r="K828" s="438">
        <f>StockValueR!K715</f>
        <v>1.2609974634993E-3</v>
      </c>
      <c r="L828" s="438">
        <f>StockValueR!L715</f>
        <v>1.2175075567268814E-3</v>
      </c>
      <c r="M828" s="438">
        <f>StockValueR!M715</f>
        <v>1.1755175514576942E-3</v>
      </c>
      <c r="N828" s="438">
        <f>StockValueR!N715</f>
        <v>1.1349757183437966E-3</v>
      </c>
      <c r="O828" s="438">
        <f>StockValueR!O715</f>
        <v>1.0958321121046887E-3</v>
      </c>
      <c r="P828" s="438">
        <f>StockValueR!P715</f>
        <v>1.0580385099975089E-3</v>
      </c>
      <c r="Q828" s="438">
        <f>StockValueR!Q715</f>
        <v>1.0215483524093007E-3</v>
      </c>
      <c r="R828" s="438">
        <f>StockValueR!R715</f>
        <v>9.8631668549816181E-4</v>
      </c>
      <c r="S828" s="438">
        <f>StockValueR!S715</f>
        <v>9.5230010581261529E-4</v>
      </c>
      <c r="T828" s="438">
        <f>StockValueR!T715</f>
        <v>9.1945670682097417E-4</v>
      </c>
      <c r="U828" s="438">
        <f>StockValueR!U715</f>
        <v>8.8774602728482828E-4</v>
      </c>
      <c r="V828" s="438">
        <f>StockValueR!V715</f>
        <v>8.5712900141305217E-4</v>
      </c>
      <c r="W828" s="438">
        <f>StockValueR!W715</f>
        <v>8.2756791073492603E-4</v>
      </c>
      <c r="X828" s="438">
        <f>StockValueR!X715</f>
        <v>7.9902633763308045E-4</v>
      </c>
      <c r="Y828" s="438">
        <f>StockValueR!Y715</f>
        <v>7.7146912047901988E-4</v>
      </c>
      <c r="Z828" s="438">
        <f>StockValueR!Z715</f>
        <v>7.4392922993997575E-4</v>
      </c>
      <c r="AA828" s="438">
        <f>StockValueR!AA715</f>
        <v>7.1640729231772467E-4</v>
      </c>
      <c r="AB828" s="438">
        <f>StockValueR!AB715</f>
        <v>6.8890398165768107E-4</v>
      </c>
      <c r="AC828" s="438">
        <f>StockValueR!AC715</f>
        <v>6.6142002548140704E-4</v>
      </c>
      <c r="AD828" s="438">
        <f>StockValueR!AD715</f>
        <v>6.3395621148311387E-4</v>
      </c>
      <c r="AE828" s="438">
        <f>StockValueR!AE715</f>
        <v>6.0651339540327429E-4</v>
      </c>
      <c r="AF828" s="438">
        <f>StockValueR!AF715</f>
        <v>5.7909251035202964E-4</v>
      </c>
      <c r="AG828" s="438">
        <f>StockValueR!AG715</f>
        <v>5.5169457793513229E-4</v>
      </c>
      <c r="AH828" s="438">
        <f>StockValueR!AH715</f>
        <v>5.2432072164423948E-4</v>
      </c>
      <c r="AI828" s="438">
        <f>StockValueR!AI715</f>
        <v>4.96972183124217E-4</v>
      </c>
      <c r="AJ828" s="438">
        <f>StockValueR!AJ715</f>
        <v>4.6965034214215961E-4</v>
      </c>
      <c r="AK828" s="438">
        <f>StockValueR!AK715</f>
        <v>4.4235674138639979E-4</v>
      </c>
      <c r="AL828" s="438">
        <f>StockValueR!AL715</f>
        <v>4.1509311766722905E-4</v>
      </c>
      <c r="AM828" s="438">
        <f>StockValueR!AM715</f>
        <v>1.6433876659104701E-2</v>
      </c>
      <c r="AN828" s="438">
        <f>StockValueR!AN715</f>
        <v>1.6433876659104701E-2</v>
      </c>
      <c r="AO828" s="438">
        <f>StockValueR!AO715</f>
        <v>1.6433876659104701E-2</v>
      </c>
      <c r="AP828" s="438">
        <f>StockValueR!AP715</f>
        <v>1.6433876659104701E-2</v>
      </c>
      <c r="AQ828" s="438">
        <f>StockValueR!AQ715</f>
        <v>1.6433876659104701E-2</v>
      </c>
      <c r="AR828" s="438">
        <f>StockValueR!AR715</f>
        <v>1.6433876659104701E-2</v>
      </c>
      <c r="AS828" s="438">
        <f>StockValueR!AS715</f>
        <v>1.6433876659104701E-2</v>
      </c>
      <c r="AT828" s="438">
        <f>StockValueR!AT715</f>
        <v>1.6433876659104701E-2</v>
      </c>
      <c r="AU828" s="438">
        <f>StockValueR!AU715</f>
        <v>1.6433876659104701E-2</v>
      </c>
      <c r="AV828" s="438">
        <f>StockValueR!AV715</f>
        <v>1.6433876659104701E-2</v>
      </c>
      <c r="AW828" s="438">
        <f>StockValueR!AW715</f>
        <v>1.6433876659104701E-2</v>
      </c>
      <c r="AX828" s="438">
        <f>StockValueR!AX715</f>
        <v>1.6433876659104701E-2</v>
      </c>
      <c r="AY828" s="438">
        <f>StockValueR!AY715</f>
        <v>1.6433876659104701E-2</v>
      </c>
      <c r="AZ828" s="438">
        <f>StockValueR!AZ715</f>
        <v>1.6433876659104701E-2</v>
      </c>
    </row>
    <row r="829" spans="1:52" x14ac:dyDescent="0.25">
      <c r="A829" s="422"/>
      <c r="B829" s="281"/>
      <c r="C829" s="281"/>
      <c r="D829" s="281"/>
      <c r="E829" s="180" t="str">
        <f>StockValueR!E716</f>
        <v>21 MPH</v>
      </c>
      <c r="F829" s="180"/>
      <c r="G829" s="180"/>
      <c r="I829" s="438">
        <f>StockValueR!I716</f>
        <v>0</v>
      </c>
      <c r="J829" s="438">
        <f>StockValueR!J716</f>
        <v>0</v>
      </c>
      <c r="K829" s="438">
        <f>StockValueR!K716</f>
        <v>1.2244530973069246E-3</v>
      </c>
      <c r="L829" s="438">
        <f>StockValueR!L716</f>
        <v>1.1822235507848377E-3</v>
      </c>
      <c r="M829" s="438">
        <f>StockValueR!M716</f>
        <v>1.1414504378357338E-3</v>
      </c>
      <c r="N829" s="438">
        <f>StockValueR!N716</f>
        <v>1.1020835282552373E-3</v>
      </c>
      <c r="O829" s="438">
        <f>StockValueR!O716</f>
        <v>1.0640743242032065E-3</v>
      </c>
      <c r="P829" s="438">
        <f>StockValueR!P716</f>
        <v>1.0273760004570957E-3</v>
      </c>
      <c r="Q829" s="438">
        <f>StockValueR!Q716</f>
        <v>9.9194334672589009E-4</v>
      </c>
      <c r="R829" s="438">
        <f>StockValueR!R716</f>
        <v>9.5773271195354352E-4</v>
      </c>
      <c r="S829" s="438">
        <f>StockValueR!S716</f>
        <v>9.2470195054330975E-4</v>
      </c>
      <c r="T829" s="438">
        <f>StockValueR!T716</f>
        <v>8.9281037043671392E-4</v>
      </c>
      <c r="U829" s="438">
        <f>StockValueR!U716</f>
        <v>8.6201868298320253E-4</v>
      </c>
      <c r="V829" s="438">
        <f>StockValueR!V716</f>
        <v>8.3228895453871438E-4</v>
      </c>
      <c r="W829" s="438">
        <f>StockValueR!W716</f>
        <v>8.03584559733544E-4</v>
      </c>
      <c r="X829" s="438">
        <f>StockValueR!X716</f>
        <v>7.7587013635192531E-4</v>
      </c>
      <c r="Y829" s="438">
        <f>StockValueR!Y716</f>
        <v>7.4911154176775176E-4</v>
      </c>
      <c r="Z829" s="438">
        <f>StockValueR!Z716</f>
        <v>7.2236977166422692E-4</v>
      </c>
      <c r="AA829" s="438">
        <f>StockValueR!AA716</f>
        <v>6.956454341925742E-4</v>
      </c>
      <c r="AB829" s="438">
        <f>StockValueR!AB716</f>
        <v>6.689391838640194E-4</v>
      </c>
      <c r="AC829" s="438">
        <f>StockValueR!AC716</f>
        <v>6.4225172711616907E-4</v>
      </c>
      <c r="AD829" s="438">
        <f>StockValueR!AD716</f>
        <v>6.1558382881544429E-4</v>
      </c>
      <c r="AE829" s="438">
        <f>StockValueR!AE716</f>
        <v>5.8893631990251092E-4</v>
      </c>
      <c r="AF829" s="438">
        <f>StockValueR!AF716</f>
        <v>5.6231010644549055E-4</v>
      </c>
      <c r="AG829" s="438">
        <f>StockValueR!AG716</f>
        <v>5.3570618044346621E-4</v>
      </c>
      <c r="AH829" s="438">
        <f>StockValueR!AH716</f>
        <v>5.0912563282871925E-4</v>
      </c>
      <c r="AI829" s="438">
        <f>StockValueR!AI716</f>
        <v>4.8256966926259756E-4</v>
      </c>
      <c r="AJ829" s="438">
        <f>StockValueR!AJ716</f>
        <v>4.5603962952582371E-4</v>
      </c>
      <c r="AK829" s="438">
        <f>StockValueR!AK716</f>
        <v>4.2953701159881524E-4</v>
      </c>
      <c r="AL829" s="438">
        <f>StockValueR!AL716</f>
        <v>4.0306350195819284E-4</v>
      </c>
      <c r="AM829" s="438">
        <f>StockValueR!AM716</f>
        <v>1.5957614316019515E-2</v>
      </c>
      <c r="AN829" s="438">
        <f>StockValueR!AN716</f>
        <v>1.5957614316019515E-2</v>
      </c>
      <c r="AO829" s="438">
        <f>StockValueR!AO716</f>
        <v>1.5957614316019515E-2</v>
      </c>
      <c r="AP829" s="438">
        <f>StockValueR!AP716</f>
        <v>1.5957614316019515E-2</v>
      </c>
      <c r="AQ829" s="438">
        <f>StockValueR!AQ716</f>
        <v>1.5957614316019515E-2</v>
      </c>
      <c r="AR829" s="438">
        <f>StockValueR!AR716</f>
        <v>1.5957614316019515E-2</v>
      </c>
      <c r="AS829" s="438">
        <f>StockValueR!AS716</f>
        <v>1.5957614316019515E-2</v>
      </c>
      <c r="AT829" s="438">
        <f>StockValueR!AT716</f>
        <v>1.5957614316019515E-2</v>
      </c>
      <c r="AU829" s="438">
        <f>StockValueR!AU716</f>
        <v>1.5957614316019515E-2</v>
      </c>
      <c r="AV829" s="438">
        <f>StockValueR!AV716</f>
        <v>1.5957614316019515E-2</v>
      </c>
      <c r="AW829" s="438">
        <f>StockValueR!AW716</f>
        <v>1.5957614316019515E-2</v>
      </c>
      <c r="AX829" s="438">
        <f>StockValueR!AX716</f>
        <v>1.5957614316019515E-2</v>
      </c>
      <c r="AY829" s="438">
        <f>StockValueR!AY716</f>
        <v>1.5957614316019515E-2</v>
      </c>
      <c r="AZ829" s="438">
        <f>StockValueR!AZ716</f>
        <v>1.5957614316019515E-2</v>
      </c>
    </row>
    <row r="830" spans="1:52" x14ac:dyDescent="0.25">
      <c r="A830" s="422"/>
      <c r="B830" s="281"/>
      <c r="C830" s="281"/>
      <c r="D830" s="281"/>
      <c r="E830" s="180" t="str">
        <f>StockValueR!E717</f>
        <v>22 MPH</v>
      </c>
      <c r="F830" s="180"/>
      <c r="G830" s="180"/>
      <c r="I830" s="438">
        <f>StockValueR!I717</f>
        <v>0</v>
      </c>
      <c r="J830" s="438">
        <f>StockValueR!J717</f>
        <v>0</v>
      </c>
      <c r="K830" s="438">
        <f>StockValueR!K717</f>
        <v>1.1889678059652602E-3</v>
      </c>
      <c r="L830" s="438">
        <f>StockValueR!L717</f>
        <v>1.1479620937940834E-3</v>
      </c>
      <c r="M830" s="438">
        <f>StockValueR!M717</f>
        <v>1.1083706069890007E-3</v>
      </c>
      <c r="N830" s="438">
        <f>StockValueR!N717</f>
        <v>1.0701445710432375E-3</v>
      </c>
      <c r="O830" s="438">
        <f>StockValueR!O717</f>
        <v>1.0332368936094311E-3</v>
      </c>
      <c r="P830" s="438">
        <f>StockValueR!P717</f>
        <v>9.9760210648448268E-4</v>
      </c>
      <c r="Q830" s="438">
        <f>StockValueR!Q717</f>
        <v>9.6319630959526266E-4</v>
      </c>
      <c r="R830" s="438">
        <f>StockValueR!R717</f>
        <v>9.2997711691616579E-4</v>
      </c>
      <c r="S830" s="438">
        <f>StockValueR!S717</f>
        <v>8.9790360425188813E-4</v>
      </c>
      <c r="T830" s="438">
        <f>StockValueR!T717</f>
        <v>8.6693625882109792E-4</v>
      </c>
      <c r="U830" s="438">
        <f>StockValueR!U717</f>
        <v>8.3703693057888867E-4</v>
      </c>
      <c r="V830" s="438">
        <f>StockValueR!V717</f>
        <v>8.0816878521804949E-4</v>
      </c>
      <c r="W830" s="438">
        <f>StockValueR!W717</f>
        <v>7.802962587912497E-4</v>
      </c>
      <c r="X830" s="438">
        <f>StockValueR!X717</f>
        <v>7.5338501389823626E-4</v>
      </c>
      <c r="Y830" s="438">
        <f>StockValueR!Y717</f>
        <v>7.274018973840691E-4</v>
      </c>
      <c r="Z830" s="438">
        <f>StockValueR!Z717</f>
        <v>7.014351177682996E-4</v>
      </c>
      <c r="AA830" s="438">
        <f>StockValueR!AA717</f>
        <v>6.7548526557761044E-4</v>
      </c>
      <c r="AB830" s="438">
        <f>StockValueR!AB717</f>
        <v>6.495529763551499E-4</v>
      </c>
      <c r="AC830" s="438">
        <f>StockValueR!AC717</f>
        <v>6.2363893606559302E-4</v>
      </c>
      <c r="AD830" s="438">
        <f>StockValueR!AD717</f>
        <v>5.9774388740913183E-4</v>
      </c>
      <c r="AE830" s="438">
        <f>StockValueR!AE717</f>
        <v>5.7186863724533702E-4</v>
      </c>
      <c r="AF830" s="438">
        <f>StockValueR!AF717</f>
        <v>5.4601406538400197E-4</v>
      </c>
      <c r="AG830" s="438">
        <f>StockValueR!AG717</f>
        <v>5.2018113507555728E-4</v>
      </c>
      <c r="AH830" s="438">
        <f>StockValueR!AH717</f>
        <v>4.9437090563649608E-4</v>
      </c>
      <c r="AI830" s="438">
        <f>StockValueR!AI717</f>
        <v>4.6858454778746965E-4</v>
      </c>
      <c r="AJ830" s="438">
        <f>StockValueR!AJ717</f>
        <v>4.4282336248165435E-4</v>
      </c>
      <c r="AK830" s="438">
        <f>StockValueR!AK717</f>
        <v>4.1708880428721151E-4</v>
      </c>
      <c r="AL830" s="438">
        <f>StockValueR!AL717</f>
        <v>3.9138251080578706E-4</v>
      </c>
      <c r="AM830" s="438">
        <f>StockValueR!AM717</f>
        <v>1.549515430479711E-2</v>
      </c>
      <c r="AN830" s="438">
        <f>StockValueR!AN717</f>
        <v>1.549515430479711E-2</v>
      </c>
      <c r="AO830" s="438">
        <f>StockValueR!AO717</f>
        <v>1.549515430479711E-2</v>
      </c>
      <c r="AP830" s="438">
        <f>StockValueR!AP717</f>
        <v>1.549515430479711E-2</v>
      </c>
      <c r="AQ830" s="438">
        <f>StockValueR!AQ717</f>
        <v>1.549515430479711E-2</v>
      </c>
      <c r="AR830" s="438">
        <f>StockValueR!AR717</f>
        <v>1.549515430479711E-2</v>
      </c>
      <c r="AS830" s="438">
        <f>StockValueR!AS717</f>
        <v>1.549515430479711E-2</v>
      </c>
      <c r="AT830" s="438">
        <f>StockValueR!AT717</f>
        <v>1.549515430479711E-2</v>
      </c>
      <c r="AU830" s="438">
        <f>StockValueR!AU717</f>
        <v>1.549515430479711E-2</v>
      </c>
      <c r="AV830" s="438">
        <f>StockValueR!AV717</f>
        <v>1.549515430479711E-2</v>
      </c>
      <c r="AW830" s="438">
        <f>StockValueR!AW717</f>
        <v>1.549515430479711E-2</v>
      </c>
      <c r="AX830" s="438">
        <f>StockValueR!AX717</f>
        <v>1.549515430479711E-2</v>
      </c>
      <c r="AY830" s="438">
        <f>StockValueR!AY717</f>
        <v>1.549515430479711E-2</v>
      </c>
      <c r="AZ830" s="438">
        <f>StockValueR!AZ717</f>
        <v>1.549515430479711E-2</v>
      </c>
    </row>
    <row r="831" spans="1:52" x14ac:dyDescent="0.25">
      <c r="A831" s="422"/>
      <c r="B831" s="281"/>
      <c r="C831" s="281"/>
      <c r="D831" s="281"/>
      <c r="E831" s="180" t="str">
        <f>StockValueR!E718</f>
        <v>23 MPH</v>
      </c>
      <c r="F831" s="180"/>
      <c r="G831" s="180"/>
      <c r="I831" s="438">
        <f>StockValueR!I718</f>
        <v>0</v>
      </c>
      <c r="J831" s="438">
        <f>StockValueR!J718</f>
        <v>0</v>
      </c>
      <c r="K831" s="438">
        <f>StockValueR!K718</f>
        <v>1.1545108969310703E-3</v>
      </c>
      <c r="L831" s="438">
        <f>StockValueR!L718</f>
        <v>1.1146935517510562E-3</v>
      </c>
      <c r="M831" s="438">
        <f>StockValueR!M718</f>
        <v>1.0762494469461646E-3</v>
      </c>
      <c r="N831" s="438">
        <f>StockValueR!N718</f>
        <v>1.0391312215203435E-3</v>
      </c>
      <c r="O831" s="438">
        <f>StockValueR!O718</f>
        <v>1.0032931478870938E-3</v>
      </c>
      <c r="P831" s="438">
        <f>StockValueR!P718</f>
        <v>9.6869107553562922E-4</v>
      </c>
      <c r="Q831" s="438">
        <f>StockValueR!Q718</f>
        <v>9.3528237663990628E-4</v>
      </c>
      <c r="R831" s="438">
        <f>StockValueR!R718</f>
        <v>9.0302589354351642E-4</v>
      </c>
      <c r="S831" s="438">
        <f>StockValueR!S718</f>
        <v>8.7188188805574528E-4</v>
      </c>
      <c r="T831" s="438">
        <f>StockValueR!T718</f>
        <v>8.4181199249633559E-4</v>
      </c>
      <c r="U831" s="438">
        <f>StockValueR!U718</f>
        <v>8.1277916242864065E-4</v>
      </c>
      <c r="V831" s="438">
        <f>StockValueR!V718</f>
        <v>7.847476310229428E-4</v>
      </c>
      <c r="W831" s="438">
        <f>StockValueR!W718</f>
        <v>7.5768286499371031E-4</v>
      </c>
      <c r="X831" s="438">
        <f>StockValueR!X718</f>
        <v>7.3155152205651357E-4</v>
      </c>
      <c r="Y831" s="438">
        <f>StockValueR!Y718</f>
        <v>7.063214098521869E-4</v>
      </c>
      <c r="Z831" s="438">
        <f>StockValueR!Z718</f>
        <v>6.8110716109439555E-4</v>
      </c>
      <c r="AA831" s="438">
        <f>StockValueR!AA718</f>
        <v>6.5590934919604999E-4</v>
      </c>
      <c r="AB831" s="438">
        <f>StockValueR!AB718</f>
        <v>6.3072859128192554E-4</v>
      </c>
      <c r="AC831" s="438">
        <f>StockValueR!AC718</f>
        <v>6.0556555343708226E-4</v>
      </c>
      <c r="AD831" s="438">
        <f>StockValueR!AD718</f>
        <v>5.8042095683787185E-4</v>
      </c>
      <c r="AE831" s="438">
        <f>StockValueR!AE718</f>
        <v>5.5529558496065265E-4</v>
      </c>
      <c r="AF831" s="438">
        <f>StockValueR!AF718</f>
        <v>5.3019029211786987E-4</v>
      </c>
      <c r="AG831" s="438">
        <f>StockValueR!AG718</f>
        <v>5.0510601364445282E-4</v>
      </c>
      <c r="AH831" s="438">
        <f>StockValueR!AH718</f>
        <v>4.8004377815734838E-4</v>
      </c>
      <c r="AI831" s="438">
        <f>StockValueR!AI718</f>
        <v>4.5500472244911091E-4</v>
      </c>
      <c r="AJ831" s="438">
        <f>StockValueR!AJ718</f>
        <v>4.2999010977061306E-4</v>
      </c>
      <c r="AK831" s="438">
        <f>StockValueR!AK718</f>
        <v>4.0500135253586996E-4</v>
      </c>
      <c r="AL831" s="438">
        <f>StockValueR!AL718</f>
        <v>3.8004004088797508E-4</v>
      </c>
      <c r="AM831" s="438">
        <f>StockValueR!AM718</f>
        <v>1.5046096626639312E-2</v>
      </c>
      <c r="AN831" s="438">
        <f>StockValueR!AN718</f>
        <v>1.5046096626639312E-2</v>
      </c>
      <c r="AO831" s="438">
        <f>StockValueR!AO718</f>
        <v>1.5046096626639312E-2</v>
      </c>
      <c r="AP831" s="438">
        <f>StockValueR!AP718</f>
        <v>1.5046096626639312E-2</v>
      </c>
      <c r="AQ831" s="438">
        <f>StockValueR!AQ718</f>
        <v>1.5046096626639312E-2</v>
      </c>
      <c r="AR831" s="438">
        <f>StockValueR!AR718</f>
        <v>1.5046096626639312E-2</v>
      </c>
      <c r="AS831" s="438">
        <f>StockValueR!AS718</f>
        <v>1.5046096626639312E-2</v>
      </c>
      <c r="AT831" s="438">
        <f>StockValueR!AT718</f>
        <v>1.5046096626639312E-2</v>
      </c>
      <c r="AU831" s="438">
        <f>StockValueR!AU718</f>
        <v>1.5046096626639312E-2</v>
      </c>
      <c r="AV831" s="438">
        <f>StockValueR!AV718</f>
        <v>1.5046096626639312E-2</v>
      </c>
      <c r="AW831" s="438">
        <f>StockValueR!AW718</f>
        <v>1.5046096626639312E-2</v>
      </c>
      <c r="AX831" s="438">
        <f>StockValueR!AX718</f>
        <v>1.5046096626639312E-2</v>
      </c>
      <c r="AY831" s="438">
        <f>StockValueR!AY718</f>
        <v>1.5046096626639312E-2</v>
      </c>
      <c r="AZ831" s="438">
        <f>StockValueR!AZ718</f>
        <v>1.5046096626639312E-2</v>
      </c>
    </row>
    <row r="832" spans="1:52" x14ac:dyDescent="0.25">
      <c r="A832" s="422"/>
      <c r="B832" s="281"/>
      <c r="C832" s="281"/>
      <c r="D832" s="281"/>
      <c r="E832" s="180" t="str">
        <f>StockValueR!E719</f>
        <v>24 MPH</v>
      </c>
      <c r="F832" s="180"/>
      <c r="G832" s="180"/>
      <c r="I832" s="438">
        <f>StockValueR!I719</f>
        <v>0</v>
      </c>
      <c r="J832" s="438">
        <f>StockValueR!J719</f>
        <v>0</v>
      </c>
      <c r="K832" s="438">
        <f>StockValueR!K719</f>
        <v>1.1210525671470784E-3</v>
      </c>
      <c r="L832" s="438">
        <f>StockValueR!L719</f>
        <v>1.0823891494611204E-3</v>
      </c>
      <c r="M832" s="438">
        <f>StockValueR!M719</f>
        <v>1.0450591749257927E-3</v>
      </c>
      <c r="N832" s="438">
        <f>StockValueR!N719</f>
        <v>1.0090166550914866E-3</v>
      </c>
      <c r="O832" s="438">
        <f>StockValueR!O719</f>
        <v>9.7421718758108216E-4</v>
      </c>
      <c r="P832" s="438">
        <f>StockValueR!P719</f>
        <v>9.4061790138869354E-4</v>
      </c>
      <c r="Q832" s="438">
        <f>StockValueR!Q719</f>
        <v>9.0817740406497704E-4</v>
      </c>
      <c r="R832" s="438">
        <f>StockValueR!R719</f>
        <v>8.7685573072393867E-4</v>
      </c>
      <c r="S832" s="438">
        <f>StockValueR!S719</f>
        <v>8.4661429480842028E-4</v>
      </c>
      <c r="T832" s="438">
        <f>StockValueR!T719</f>
        <v>8.1741584055361092E-4</v>
      </c>
      <c r="U832" s="438">
        <f>StockValueR!U719</f>
        <v>7.8922439709001803E-4</v>
      </c>
      <c r="V832" s="438">
        <f>StockValueR!V719</f>
        <v>7.620052341293606E-4</v>
      </c>
      <c r="W832" s="438">
        <f>StockValueR!W719</f>
        <v>7.3572481917878816E-4</v>
      </c>
      <c r="X832" s="438">
        <f>StockValueR!X719</f>
        <v>7.1035077623071697E-4</v>
      </c>
      <c r="Y832" s="438">
        <f>StockValueR!Y719</f>
        <v>6.858518458773918E-4</v>
      </c>
      <c r="Z832" s="438">
        <f>StockValueR!Z719</f>
        <v>6.6136831923962233E-4</v>
      </c>
      <c r="AA832" s="438">
        <f>StockValueR!AA719</f>
        <v>6.3690075311251281E-4</v>
      </c>
      <c r="AB832" s="438">
        <f>StockValueR!AB719</f>
        <v>6.1244974673623973E-4</v>
      </c>
      <c r="AC832" s="438">
        <f>StockValueR!AC719</f>
        <v>5.8801594689236974E-4</v>
      </c>
      <c r="AD832" s="438">
        <f>StockValueR!AD719</f>
        <v>5.6360005385718644E-4</v>
      </c>
      <c r="AE832" s="438">
        <f>StockValueR!AE719</f>
        <v>5.3920282840149347E-4</v>
      </c>
      <c r="AF832" s="438">
        <f>StockValueR!AF719</f>
        <v>5.1482510007931452E-4</v>
      </c>
      <c r="AG832" s="438">
        <f>StockValueR!AG719</f>
        <v>4.9046777711908324E-4</v>
      </c>
      <c r="AH832" s="438">
        <f>StockValueR!AH719</f>
        <v>4.6613185832788929E-4</v>
      </c>
      <c r="AI832" s="438">
        <f>StockValueR!AI719</f>
        <v>4.4181844755344403E-4</v>
      </c>
      <c r="AJ832" s="438">
        <f>StockValueR!AJ719</f>
        <v>4.1752877143694901E-4</v>
      </c>
      <c r="AK832" s="438">
        <f>StockValueR!AK719</f>
        <v>3.9326420145992225E-4</v>
      </c>
      <c r="AL832" s="438">
        <f>StockValueR!AL719</f>
        <v>3.6902628168227847E-4</v>
      </c>
      <c r="AM832" s="438">
        <f>StockValueR!AM719</f>
        <v>1.4610052874922378E-2</v>
      </c>
      <c r="AN832" s="438">
        <f>StockValueR!AN719</f>
        <v>1.4610052874922378E-2</v>
      </c>
      <c r="AO832" s="438">
        <f>StockValueR!AO719</f>
        <v>1.4610052874922378E-2</v>
      </c>
      <c r="AP832" s="438">
        <f>StockValueR!AP719</f>
        <v>1.4610052874922378E-2</v>
      </c>
      <c r="AQ832" s="438">
        <f>StockValueR!AQ719</f>
        <v>1.4610052874922378E-2</v>
      </c>
      <c r="AR832" s="438">
        <f>StockValueR!AR719</f>
        <v>1.4610052874922378E-2</v>
      </c>
      <c r="AS832" s="438">
        <f>StockValueR!AS719</f>
        <v>1.4610052874922378E-2</v>
      </c>
      <c r="AT832" s="438">
        <f>StockValueR!AT719</f>
        <v>1.4610052874922378E-2</v>
      </c>
      <c r="AU832" s="438">
        <f>StockValueR!AU719</f>
        <v>1.4610052874922378E-2</v>
      </c>
      <c r="AV832" s="438">
        <f>StockValueR!AV719</f>
        <v>1.4610052874922378E-2</v>
      </c>
      <c r="AW832" s="438">
        <f>StockValueR!AW719</f>
        <v>1.4610052874922378E-2</v>
      </c>
      <c r="AX832" s="438">
        <f>StockValueR!AX719</f>
        <v>1.4610052874922378E-2</v>
      </c>
      <c r="AY832" s="438">
        <f>StockValueR!AY719</f>
        <v>1.4610052874922378E-2</v>
      </c>
      <c r="AZ832" s="438">
        <f>StockValueR!AZ719</f>
        <v>1.4610052874922378E-2</v>
      </c>
    </row>
    <row r="833" spans="1:52" x14ac:dyDescent="0.25">
      <c r="A833" s="422"/>
      <c r="B833" s="281"/>
      <c r="C833" s="281"/>
      <c r="D833" s="281"/>
      <c r="E833" s="180" t="str">
        <f>StockValueR!E720</f>
        <v>25 MPH</v>
      </c>
      <c r="F833" s="180"/>
      <c r="G833" s="180"/>
      <c r="I833" s="438">
        <f>StockValueR!I720</f>
        <v>0</v>
      </c>
      <c r="J833" s="438">
        <f>StockValueR!J720</f>
        <v>0</v>
      </c>
      <c r="K833" s="438">
        <f>StockValueR!K720</f>
        <v>9.3428475321925602E-4</v>
      </c>
      <c r="L833" s="438">
        <f>StockValueR!L720</f>
        <v>9.0206267665484893E-4</v>
      </c>
      <c r="M833" s="438">
        <f>StockValueR!M720</f>
        <v>8.7095189106949826E-4</v>
      </c>
      <c r="N833" s="438">
        <f>StockValueR!N720</f>
        <v>8.4091406970801606E-4</v>
      </c>
      <c r="O833" s="438">
        <f>StockValueR!O720</f>
        <v>8.1191220764738152E-4</v>
      </c>
      <c r="P833" s="438">
        <f>StockValueR!P720</f>
        <v>7.8391057620873683E-4</v>
      </c>
      <c r="Q833" s="438">
        <f>StockValueR!Q720</f>
        <v>7.568746789416447E-4</v>
      </c>
      <c r="R833" s="438">
        <f>StockValueR!R720</f>
        <v>7.307712091263824E-4</v>
      </c>
      <c r="S833" s="438">
        <f>StockValueR!S720</f>
        <v>7.0556800874191816E-4</v>
      </c>
      <c r="T833" s="438">
        <f>StockValueR!T720</f>
        <v>6.8123402884902047E-4</v>
      </c>
      <c r="U833" s="438">
        <f>StockValueR!U720</f>
        <v>6.5773929133969365E-4</v>
      </c>
      <c r="V833" s="438">
        <f>StockValueR!V720</f>
        <v>6.3505485200581878E-4</v>
      </c>
      <c r="W833" s="438">
        <f>StockValueR!W720</f>
        <v>6.1315276488150118E-4</v>
      </c>
      <c r="X833" s="438">
        <f>StockValueR!X720</f>
        <v>5.9200604781519685E-4</v>
      </c>
      <c r="Y833" s="438">
        <f>StockValueR!Y720</f>
        <v>5.7158864922920419E-4</v>
      </c>
      <c r="Z833" s="438">
        <f>StockValueR!Z720</f>
        <v>5.5118408809348663E-4</v>
      </c>
      <c r="AA833" s="438">
        <f>StockValueR!AA720</f>
        <v>5.3079282844085778E-4</v>
      </c>
      <c r="AB833" s="438">
        <f>StockValueR!AB720</f>
        <v>5.1041536967783648E-4</v>
      </c>
      <c r="AC833" s="438">
        <f>StockValueR!AC720</f>
        <v>4.9005225083191724E-4</v>
      </c>
      <c r="AD833" s="438">
        <f>StockValueR!AD720</f>
        <v>4.6970405551306988E-4</v>
      </c>
      <c r="AE833" s="438">
        <f>StockValueR!AE720</f>
        <v>4.4937141774737256E-4</v>
      </c>
      <c r="AF833" s="438">
        <f>StockValueR!AF720</f>
        <v>4.2905502888481085E-4</v>
      </c>
      <c r="AG833" s="438">
        <f>StockValueR!AG720</f>
        <v>4.0875564584259188E-4</v>
      </c>
      <c r="AH833" s="438">
        <f>StockValueR!AH720</f>
        <v>3.8847410102613763E-4</v>
      </c>
      <c r="AI833" s="438">
        <f>StockValueR!AI720</f>
        <v>3.6821131438168162E-4</v>
      </c>
      <c r="AJ833" s="438">
        <f>StockValueR!AJ720</f>
        <v>3.4796830819150193E-4</v>
      </c>
      <c r="AK833" s="438">
        <f>StockValueR!AK720</f>
        <v>3.2774622544773743E-4</v>
      </c>
      <c r="AL833" s="438">
        <f>StockValueR!AL720</f>
        <v>3.0754635296929275E-4</v>
      </c>
      <c r="AM833" s="438">
        <f>StockValueR!AM720</f>
        <v>1.5701815904439899E-2</v>
      </c>
      <c r="AN833" s="438">
        <f>StockValueR!AN720</f>
        <v>1.5701815904439899E-2</v>
      </c>
      <c r="AO833" s="438">
        <f>StockValueR!AO720</f>
        <v>1.5701815904439899E-2</v>
      </c>
      <c r="AP833" s="438">
        <f>StockValueR!AP720</f>
        <v>1.5701815904439899E-2</v>
      </c>
      <c r="AQ833" s="438">
        <f>StockValueR!AQ720</f>
        <v>1.5701815904439899E-2</v>
      </c>
      <c r="AR833" s="438">
        <f>StockValueR!AR720</f>
        <v>1.5701815904439899E-2</v>
      </c>
      <c r="AS833" s="438">
        <f>StockValueR!AS720</f>
        <v>1.5701815904439899E-2</v>
      </c>
      <c r="AT833" s="438">
        <f>StockValueR!AT720</f>
        <v>1.5701815904439899E-2</v>
      </c>
      <c r="AU833" s="438">
        <f>StockValueR!AU720</f>
        <v>1.5701815904439899E-2</v>
      </c>
      <c r="AV833" s="438">
        <f>StockValueR!AV720</f>
        <v>1.5701815904439899E-2</v>
      </c>
      <c r="AW833" s="438">
        <f>StockValueR!AW720</f>
        <v>1.5701815904439899E-2</v>
      </c>
      <c r="AX833" s="438">
        <f>StockValueR!AX720</f>
        <v>1.5701815904439899E-2</v>
      </c>
      <c r="AY833" s="438">
        <f>StockValueR!AY720</f>
        <v>1.5701815904439899E-2</v>
      </c>
      <c r="AZ833" s="438">
        <f>StockValueR!AZ720</f>
        <v>1.5701815904439899E-2</v>
      </c>
    </row>
    <row r="834" spans="1:52" x14ac:dyDescent="0.25">
      <c r="A834" s="422"/>
      <c r="B834" s="281"/>
      <c r="C834" s="281"/>
      <c r="D834" s="281"/>
      <c r="E834" s="180" t="str">
        <f>StockValueR!E721</f>
        <v>26 MPH</v>
      </c>
      <c r="F834" s="180"/>
      <c r="G834" s="180"/>
      <c r="I834" s="438">
        <f>StockValueR!I721</f>
        <v>0</v>
      </c>
      <c r="J834" s="438">
        <f>StockValueR!J721</f>
        <v>0</v>
      </c>
      <c r="K834" s="438">
        <f>StockValueR!K721</f>
        <v>9.0720869229297127E-4</v>
      </c>
      <c r="L834" s="438">
        <f>StockValueR!L721</f>
        <v>8.7592042836461882E-4</v>
      </c>
      <c r="M834" s="438">
        <f>StockValueR!M721</f>
        <v>8.4571124962136955E-4</v>
      </c>
      <c r="N834" s="438">
        <f>StockValueR!N721</f>
        <v>8.1654394003745194E-4</v>
      </c>
      <c r="O834" s="438">
        <f>StockValueR!O721</f>
        <v>7.8838256711187354E-4</v>
      </c>
      <c r="P834" s="438">
        <f>StockValueR!P721</f>
        <v>7.6119243760158176E-4</v>
      </c>
      <c r="Q834" s="438">
        <f>StockValueR!Q721</f>
        <v>7.349400547813199E-4</v>
      </c>
      <c r="R834" s="438">
        <f>StockValueR!R721</f>
        <v>7.0959307717752751E-4</v>
      </c>
      <c r="S834" s="438">
        <f>StockValueR!S721</f>
        <v>6.8512027872544604E-4</v>
      </c>
      <c r="T834" s="438">
        <f>StockValueR!T721</f>
        <v>6.6149151030034641E-4</v>
      </c>
      <c r="U834" s="438">
        <f>StockValueR!U721</f>
        <v>6.3867766257548594E-4</v>
      </c>
      <c r="V834" s="438">
        <f>StockValueR!V721</f>
        <v>6.1665063016103929E-4</v>
      </c>
      <c r="W834" s="438">
        <f>StockValueR!W721</f>
        <v>5.9538327697982352E-4</v>
      </c>
      <c r="X834" s="438">
        <f>StockValueR!X721</f>
        <v>5.7484940283716239E-4</v>
      </c>
      <c r="Y834" s="438">
        <f>StockValueR!Y721</f>
        <v>5.550237111437051E-4</v>
      </c>
      <c r="Z834" s="438">
        <f>StockValueR!Z721</f>
        <v>5.3521048486449799E-4</v>
      </c>
      <c r="AA834" s="438">
        <f>StockValueR!AA721</f>
        <v>5.1541017458444087E-4</v>
      </c>
      <c r="AB834" s="438">
        <f>StockValueR!AB721</f>
        <v>4.9562326523699051E-4</v>
      </c>
      <c r="AC834" s="438">
        <f>StockValueR!AC721</f>
        <v>4.7585028022834248E-4</v>
      </c>
      <c r="AD834" s="438">
        <f>StockValueR!AD721</f>
        <v>4.5609178625514443E-4</v>
      </c>
      <c r="AE834" s="438">
        <f>StockValueR!AE721</f>
        <v>4.3634839896906712E-4</v>
      </c>
      <c r="AF834" s="438">
        <f>StockValueR!AF721</f>
        <v>4.1662078968441181E-4</v>
      </c>
      <c r="AG834" s="438">
        <f>StockValueR!AG721</f>
        <v>3.96909693382529E-4</v>
      </c>
      <c r="AH834" s="438">
        <f>StockValueR!AH721</f>
        <v>3.7721591834529605E-4</v>
      </c>
      <c r="AI834" s="438">
        <f>StockValueR!AI721</f>
        <v>3.5754035785842328E-4</v>
      </c>
      <c r="AJ834" s="438">
        <f>StockValueR!AJ721</f>
        <v>3.3788400457791367E-4</v>
      </c>
      <c r="AK834" s="438">
        <f>StockValueR!AK721</f>
        <v>3.1824796837139589E-4</v>
      </c>
      <c r="AL834" s="438">
        <f>StockValueR!AL721</f>
        <v>2.9863349876508948E-4</v>
      </c>
      <c r="AM834" s="438">
        <f>StockValueR!AM721</f>
        <v>1.5246769065007906E-2</v>
      </c>
      <c r="AN834" s="438">
        <f>StockValueR!AN721</f>
        <v>1.5246769065007906E-2</v>
      </c>
      <c r="AO834" s="438">
        <f>StockValueR!AO721</f>
        <v>1.5246769065007906E-2</v>
      </c>
      <c r="AP834" s="438">
        <f>StockValueR!AP721</f>
        <v>1.5246769065007906E-2</v>
      </c>
      <c r="AQ834" s="438">
        <f>StockValueR!AQ721</f>
        <v>1.5246769065007906E-2</v>
      </c>
      <c r="AR834" s="438">
        <f>StockValueR!AR721</f>
        <v>1.5246769065007906E-2</v>
      </c>
      <c r="AS834" s="438">
        <f>StockValueR!AS721</f>
        <v>1.5246769065007906E-2</v>
      </c>
      <c r="AT834" s="438">
        <f>StockValueR!AT721</f>
        <v>1.5246769065007906E-2</v>
      </c>
      <c r="AU834" s="438">
        <f>StockValueR!AU721</f>
        <v>1.5246769065007906E-2</v>
      </c>
      <c r="AV834" s="438">
        <f>StockValueR!AV721</f>
        <v>1.5246769065007906E-2</v>
      </c>
      <c r="AW834" s="438">
        <f>StockValueR!AW721</f>
        <v>1.5246769065007906E-2</v>
      </c>
      <c r="AX834" s="438">
        <f>StockValueR!AX721</f>
        <v>1.5246769065007906E-2</v>
      </c>
      <c r="AY834" s="438">
        <f>StockValueR!AY721</f>
        <v>1.5246769065007906E-2</v>
      </c>
      <c r="AZ834" s="438">
        <f>StockValueR!AZ721</f>
        <v>1.5246769065007906E-2</v>
      </c>
    </row>
    <row r="835" spans="1:52" x14ac:dyDescent="0.25">
      <c r="A835" s="422"/>
      <c r="B835" s="281"/>
      <c r="C835" s="281"/>
      <c r="D835" s="281"/>
      <c r="E835" s="180" t="str">
        <f>StockValueR!E722</f>
        <v>27 MPH</v>
      </c>
      <c r="F835" s="180"/>
      <c r="G835" s="180"/>
      <c r="I835" s="438">
        <f>StockValueR!I722</f>
        <v>0</v>
      </c>
      <c r="J835" s="438">
        <f>StockValueR!J722</f>
        <v>0</v>
      </c>
      <c r="K835" s="438">
        <f>StockValueR!K722</f>
        <v>8.809173097773721E-4</v>
      </c>
      <c r="L835" s="438">
        <f>StockValueR!L722</f>
        <v>8.5053579610635036E-4</v>
      </c>
      <c r="M835" s="438">
        <f>StockValueR!M722</f>
        <v>8.2120209516723622E-4</v>
      </c>
      <c r="N835" s="438">
        <f>StockValueR!N722</f>
        <v>7.9288006947415466E-4</v>
      </c>
      <c r="O835" s="438">
        <f>StockValueR!O722</f>
        <v>7.6553482786879035E-4</v>
      </c>
      <c r="P835" s="438">
        <f>StockValueR!P722</f>
        <v>7.391326825364245E-4</v>
      </c>
      <c r="Q835" s="438">
        <f>StockValueR!Q722</f>
        <v>7.1364110750442246E-4</v>
      </c>
      <c r="R835" s="438">
        <f>StockValueR!R722</f>
        <v>6.8902869857204705E-4</v>
      </c>
      <c r="S835" s="438">
        <f>StockValueR!S722</f>
        <v>6.652651346222328E-4</v>
      </c>
      <c r="T835" s="438">
        <f>StockValueR!T722</f>
        <v>6.4232114026765779E-4</v>
      </c>
      <c r="U835" s="438">
        <f>StockValueR!U722</f>
        <v>6.2016844978509723E-4</v>
      </c>
      <c r="V835" s="438">
        <f>StockValueR!V722</f>
        <v>5.9877977229362642E-4</v>
      </c>
      <c r="W835" s="438">
        <f>StockValueR!W722</f>
        <v>5.7812875813377572E-4</v>
      </c>
      <c r="X835" s="438">
        <f>StockValueR!X722</f>
        <v>5.5818996640621726E-4</v>
      </c>
      <c r="Y835" s="438">
        <f>StockValueR!Y722</f>
        <v>5.389388336299939E-4</v>
      </c>
      <c r="Z835" s="438">
        <f>StockValueR!Z722</f>
        <v>5.1969980501379433E-4</v>
      </c>
      <c r="AA835" s="438">
        <f>StockValueR!AA722</f>
        <v>5.0047331808433229E-4</v>
      </c>
      <c r="AB835" s="438">
        <f>StockValueR!AB722</f>
        <v>4.8125984372143928E-4</v>
      </c>
      <c r="AC835" s="438">
        <f>StockValueR!AC722</f>
        <v>4.6205989016272545E-4</v>
      </c>
      <c r="AD835" s="438">
        <f>StockValueR!AD722</f>
        <v>4.4287400768167322E-4</v>
      </c>
      <c r="AE835" s="438">
        <f>StockValueR!AE722</f>
        <v>4.2370279408804573E-4</v>
      </c>
      <c r="AF835" s="438">
        <f>StockValueR!AF722</f>
        <v>4.0454690124110468E-4</v>
      </c>
      <c r="AG835" s="438">
        <f>StockValueR!AG722</f>
        <v>3.8540704282205655E-4</v>
      </c>
      <c r="AH835" s="438">
        <f>StockValueR!AH722</f>
        <v>3.6628400368834691E-4</v>
      </c>
      <c r="AI835" s="438">
        <f>StockValueR!AI722</f>
        <v>3.4717865123779895E-4</v>
      </c>
      <c r="AJ835" s="438">
        <f>StockValueR!AJ722</f>
        <v>3.2809194935872539E-4</v>
      </c>
      <c r="AK835" s="438">
        <f>StockValueR!AK722</f>
        <v>3.0902497575421031E-4</v>
      </c>
      <c r="AL835" s="438">
        <f>StockValueR!AL722</f>
        <v>2.8997894373854975E-4</v>
      </c>
      <c r="AM835" s="438">
        <f>StockValueR!AM722</f>
        <v>1.4804909721043778E-2</v>
      </c>
      <c r="AN835" s="438">
        <f>StockValueR!AN722</f>
        <v>1.4804909721043778E-2</v>
      </c>
      <c r="AO835" s="438">
        <f>StockValueR!AO722</f>
        <v>1.4804909721043778E-2</v>
      </c>
      <c r="AP835" s="438">
        <f>StockValueR!AP722</f>
        <v>1.4804909721043778E-2</v>
      </c>
      <c r="AQ835" s="438">
        <f>StockValueR!AQ722</f>
        <v>1.4804909721043778E-2</v>
      </c>
      <c r="AR835" s="438">
        <f>StockValueR!AR722</f>
        <v>1.4804909721043778E-2</v>
      </c>
      <c r="AS835" s="438">
        <f>StockValueR!AS722</f>
        <v>1.4804909721043778E-2</v>
      </c>
      <c r="AT835" s="438">
        <f>StockValueR!AT722</f>
        <v>1.4804909721043778E-2</v>
      </c>
      <c r="AU835" s="438">
        <f>StockValueR!AU722</f>
        <v>1.4804909721043778E-2</v>
      </c>
      <c r="AV835" s="438">
        <f>StockValueR!AV722</f>
        <v>1.4804909721043778E-2</v>
      </c>
      <c r="AW835" s="438">
        <f>StockValueR!AW722</f>
        <v>1.4804909721043778E-2</v>
      </c>
      <c r="AX835" s="438">
        <f>StockValueR!AX722</f>
        <v>1.4804909721043778E-2</v>
      </c>
      <c r="AY835" s="438">
        <f>StockValueR!AY722</f>
        <v>1.4804909721043778E-2</v>
      </c>
      <c r="AZ835" s="438">
        <f>StockValueR!AZ722</f>
        <v>1.4804909721043778E-2</v>
      </c>
    </row>
    <row r="836" spans="1:52" x14ac:dyDescent="0.25">
      <c r="A836" s="422"/>
      <c r="B836" s="281"/>
      <c r="C836" s="281"/>
      <c r="D836" s="281"/>
      <c r="E836" s="180" t="str">
        <f>StockValueR!E723</f>
        <v>28 MPH</v>
      </c>
      <c r="F836" s="180"/>
      <c r="G836" s="180"/>
      <c r="I836" s="438">
        <f>StockValueR!I723</f>
        <v>0</v>
      </c>
      <c r="J836" s="438">
        <f>StockValueR!J723</f>
        <v>0</v>
      </c>
      <c r="K836" s="438">
        <f>StockValueR!K723</f>
        <v>8.5538786528160655E-4</v>
      </c>
      <c r="L836" s="438">
        <f>StockValueR!L723</f>
        <v>8.2588682377108505E-4</v>
      </c>
      <c r="M836" s="438">
        <f>StockValueR!M723</f>
        <v>7.9740322883132934E-4</v>
      </c>
      <c r="N836" s="438">
        <f>StockValueR!N723</f>
        <v>7.6990199025971085E-4</v>
      </c>
      <c r="O836" s="438">
        <f>StockValueR!O723</f>
        <v>7.4334922806193579E-4</v>
      </c>
      <c r="P836" s="438">
        <f>StockValueR!P723</f>
        <v>7.177122307137798E-4</v>
      </c>
      <c r="Q836" s="438">
        <f>StockValueR!Q723</f>
        <v>6.9295941486231154E-4</v>
      </c>
      <c r="R836" s="438">
        <f>StockValueR!R723</f>
        <v>6.6906028641696054E-4</v>
      </c>
      <c r="S836" s="438">
        <f>StockValueR!S723</f>
        <v>6.459854029824964E-4</v>
      </c>
      <c r="T836" s="438">
        <f>StockValueR!T723</f>
        <v>6.2370633758763766E-4</v>
      </c>
      <c r="U836" s="438">
        <f>StockValueR!U723</f>
        <v>6.021956436646058E-4</v>
      </c>
      <c r="V836" s="438">
        <f>StockValueR!V723</f>
        <v>5.8142682123648291E-4</v>
      </c>
      <c r="W836" s="438">
        <f>StockValueR!W723</f>
        <v>5.613742842707157E-4</v>
      </c>
      <c r="X836" s="438">
        <f>StockValueR!X723</f>
        <v>5.4201332915854855E-4</v>
      </c>
      <c r="Y836" s="438">
        <f>StockValueR!Y723</f>
        <v>5.2332010428155287E-4</v>
      </c>
      <c r="Z836" s="438">
        <f>StockValueR!Z723</f>
        <v>5.0463863277969113E-4</v>
      </c>
      <c r="AA836" s="438">
        <f>StockValueR!AA723</f>
        <v>4.8596933949992399E-4</v>
      </c>
      <c r="AB836" s="438">
        <f>StockValueR!AB723</f>
        <v>4.6731268167573908E-4</v>
      </c>
      <c r="AC836" s="438">
        <f>StockValueR!AC723</f>
        <v>4.4866915281575474E-4</v>
      </c>
      <c r="AD836" s="438">
        <f>StockValueR!AD723</f>
        <v>4.3003928724623998E-4</v>
      </c>
      <c r="AE836" s="438">
        <f>StockValueR!AE723</f>
        <v>4.1142366545211822E-4</v>
      </c>
      <c r="AF836" s="438">
        <f>StockValueR!AF723</f>
        <v>3.9282292040142882E-4</v>
      </c>
      <c r="AG836" s="438">
        <f>StockValueR!AG723</f>
        <v>3.7423774509252341E-4</v>
      </c>
      <c r="AH836" s="438">
        <f>StockValueR!AH723</f>
        <v>3.5566890163726833E-4</v>
      </c>
      <c r="AI836" s="438">
        <f>StockValueR!AI723</f>
        <v>3.3711723229584392E-4</v>
      </c>
      <c r="AJ836" s="438">
        <f>StockValueR!AJ723</f>
        <v>3.1858367302257538E-4</v>
      </c>
      <c r="AK836" s="438">
        <f>StockValueR!AK723</f>
        <v>3.0006927028814769E-4</v>
      </c>
      <c r="AL836" s="438">
        <f>StockValueR!AL723</f>
        <v>2.815752022443737E-4</v>
      </c>
      <c r="AM836" s="438">
        <f>StockValueR!AM723</f>
        <v>1.437585569202972E-2</v>
      </c>
      <c r="AN836" s="438">
        <f>StockValueR!AN723</f>
        <v>1.437585569202972E-2</v>
      </c>
      <c r="AO836" s="438">
        <f>StockValueR!AO723</f>
        <v>1.437585569202972E-2</v>
      </c>
      <c r="AP836" s="438">
        <f>StockValueR!AP723</f>
        <v>1.437585569202972E-2</v>
      </c>
      <c r="AQ836" s="438">
        <f>StockValueR!AQ723</f>
        <v>1.437585569202972E-2</v>
      </c>
      <c r="AR836" s="438">
        <f>StockValueR!AR723</f>
        <v>1.437585569202972E-2</v>
      </c>
      <c r="AS836" s="438">
        <f>StockValueR!AS723</f>
        <v>1.437585569202972E-2</v>
      </c>
      <c r="AT836" s="438">
        <f>StockValueR!AT723</f>
        <v>1.437585569202972E-2</v>
      </c>
      <c r="AU836" s="438">
        <f>StockValueR!AU723</f>
        <v>1.437585569202972E-2</v>
      </c>
      <c r="AV836" s="438">
        <f>StockValueR!AV723</f>
        <v>1.437585569202972E-2</v>
      </c>
      <c r="AW836" s="438">
        <f>StockValueR!AW723</f>
        <v>1.437585569202972E-2</v>
      </c>
      <c r="AX836" s="438">
        <f>StockValueR!AX723</f>
        <v>1.437585569202972E-2</v>
      </c>
      <c r="AY836" s="438">
        <f>StockValueR!AY723</f>
        <v>1.437585569202972E-2</v>
      </c>
      <c r="AZ836" s="438">
        <f>StockValueR!AZ723</f>
        <v>1.437585569202972E-2</v>
      </c>
    </row>
    <row r="837" spans="1:52" x14ac:dyDescent="0.25">
      <c r="A837" s="422"/>
      <c r="B837" s="281"/>
      <c r="C837" s="281"/>
      <c r="D837" s="281"/>
      <c r="E837" s="180" t="str">
        <f>StockValueR!E724</f>
        <v>29 MPH</v>
      </c>
      <c r="F837" s="180"/>
      <c r="G837" s="180"/>
      <c r="I837" s="438">
        <f>StockValueR!I724</f>
        <v>0</v>
      </c>
      <c r="J837" s="438">
        <f>StockValueR!J724</f>
        <v>0</v>
      </c>
      <c r="K837" s="438">
        <f>StockValueR!K724</f>
        <v>8.3059827744324632E-4</v>
      </c>
      <c r="L837" s="438">
        <f>StockValueR!L724</f>
        <v>8.019521915493882E-4</v>
      </c>
      <c r="M837" s="438">
        <f>StockValueR!M724</f>
        <v>7.7429406609239037E-4</v>
      </c>
      <c r="N837" s="438">
        <f>StockValueR!N724</f>
        <v>7.4758982780205401E-4</v>
      </c>
      <c r="O837" s="438">
        <f>StockValueR!O724</f>
        <v>7.2180657854404478E-4</v>
      </c>
      <c r="P837" s="438">
        <f>StockValueR!P724</f>
        <v>6.9691255479122343E-4</v>
      </c>
      <c r="Q837" s="438">
        <f>StockValueR!Q724</f>
        <v>6.7287708849274981E-4</v>
      </c>
      <c r="R837" s="438">
        <f>StockValueR!R724</f>
        <v>6.4967056929275116E-4</v>
      </c>
      <c r="S837" s="438">
        <f>StockValueR!S724</f>
        <v>6.2726440805201404E-4</v>
      </c>
      <c r="T837" s="438">
        <f>StockValueR!T724</f>
        <v>6.0563100162775644E-4</v>
      </c>
      <c r="U837" s="438">
        <f>StockValueR!U724</f>
        <v>5.8474369886809294E-4</v>
      </c>
      <c r="V837" s="438">
        <f>StockValueR!V724</f>
        <v>5.6457676777930032E-4</v>
      </c>
      <c r="W837" s="438">
        <f>StockValueR!W724</f>
        <v>5.4510536382543434E-4</v>
      </c>
      <c r="X837" s="438">
        <f>StockValueR!X724</f>
        <v>5.2630549932124497E-4</v>
      </c>
      <c r="Y837" s="438">
        <f>StockValueR!Y724</f>
        <v>5.0815401388068363E-4</v>
      </c>
      <c r="Z837" s="438">
        <f>StockValueR!Z724</f>
        <v>4.9001394119629611E-4</v>
      </c>
      <c r="AA837" s="438">
        <f>StockValueR!AA724</f>
        <v>4.7188569380275571E-4</v>
      </c>
      <c r="AB837" s="438">
        <f>StockValueR!AB724</f>
        <v>4.5376971568268442E-4</v>
      </c>
      <c r="AC837" s="438">
        <f>StockValueR!AC724</f>
        <v>4.3566648604256272E-4</v>
      </c>
      <c r="AD837" s="438">
        <f>StockValueR!AD724</f>
        <v>4.175765237236047E-4</v>
      </c>
      <c r="AE837" s="438">
        <f>StockValueR!AE724</f>
        <v>3.9950039238797704E-4</v>
      </c>
      <c r="AF837" s="438">
        <f>StockValueR!AF724</f>
        <v>3.8143870665997419E-4</v>
      </c>
      <c r="AG837" s="438">
        <f>StockValueR!AG724</f>
        <v>3.6339213945449302E-4</v>
      </c>
      <c r="AH837" s="438">
        <f>StockValueR!AH724</f>
        <v>3.4536143079699929E-4</v>
      </c>
      <c r="AI837" s="438">
        <f>StockValueR!AI724</f>
        <v>3.273473985385326E-4</v>
      </c>
      <c r="AJ837" s="438">
        <f>StockValueR!AJ724</f>
        <v>3.0935095150897221E-4</v>
      </c>
      <c r="AK837" s="438">
        <f>StockValueR!AK724</f>
        <v>2.9137310585173519E-4</v>
      </c>
      <c r="AL837" s="438">
        <f>StockValueR!AL724</f>
        <v>2.734150055751785E-4</v>
      </c>
      <c r="AM837" s="438">
        <f>StockValueR!AM724</f>
        <v>1.3959235873239283E-2</v>
      </c>
      <c r="AN837" s="438">
        <f>StockValueR!AN724</f>
        <v>1.3959235873239283E-2</v>
      </c>
      <c r="AO837" s="438">
        <f>StockValueR!AO724</f>
        <v>1.3959235873239283E-2</v>
      </c>
      <c r="AP837" s="438">
        <f>StockValueR!AP724</f>
        <v>1.3959235873239283E-2</v>
      </c>
      <c r="AQ837" s="438">
        <f>StockValueR!AQ724</f>
        <v>1.3959235873239283E-2</v>
      </c>
      <c r="AR837" s="438">
        <f>StockValueR!AR724</f>
        <v>1.3959235873239283E-2</v>
      </c>
      <c r="AS837" s="438">
        <f>StockValueR!AS724</f>
        <v>1.3959235873239283E-2</v>
      </c>
      <c r="AT837" s="438">
        <f>StockValueR!AT724</f>
        <v>1.3959235873239283E-2</v>
      </c>
      <c r="AU837" s="438">
        <f>StockValueR!AU724</f>
        <v>1.3959235873239283E-2</v>
      </c>
      <c r="AV837" s="438">
        <f>StockValueR!AV724</f>
        <v>1.3959235873239283E-2</v>
      </c>
      <c r="AW837" s="438">
        <f>StockValueR!AW724</f>
        <v>1.3959235873239283E-2</v>
      </c>
      <c r="AX837" s="438">
        <f>StockValueR!AX724</f>
        <v>1.3959235873239283E-2</v>
      </c>
      <c r="AY837" s="438">
        <f>StockValueR!AY724</f>
        <v>1.3959235873239283E-2</v>
      </c>
      <c r="AZ837" s="438">
        <f>StockValueR!AZ724</f>
        <v>1.3959235873239283E-2</v>
      </c>
    </row>
    <row r="838" spans="1:52" x14ac:dyDescent="0.25">
      <c r="A838" s="422"/>
      <c r="B838" s="281"/>
      <c r="C838" s="281"/>
      <c r="D838" s="281"/>
      <c r="E838" s="180" t="str">
        <f>StockValueR!E725</f>
        <v>30 MPH</v>
      </c>
      <c r="F838" s="180"/>
      <c r="G838" s="180"/>
      <c r="I838" s="438">
        <f>StockValueR!I725</f>
        <v>0</v>
      </c>
      <c r="J838" s="438">
        <f>StockValueR!J725</f>
        <v>0</v>
      </c>
      <c r="K838" s="438">
        <f>StockValueR!K725</f>
        <v>7.97176785286801E-4</v>
      </c>
      <c r="L838" s="438">
        <f>StockValueR!L725</f>
        <v>7.6968335641260522E-4</v>
      </c>
      <c r="M838" s="438">
        <f>StockValueR!M725</f>
        <v>7.4313813456752971E-4</v>
      </c>
      <c r="N838" s="438">
        <f>StockValueR!N725</f>
        <v>7.1750841751664458E-4</v>
      </c>
      <c r="O838" s="438">
        <f>StockValueR!O725</f>
        <v>6.9276263087593914E-4</v>
      </c>
      <c r="P838" s="438">
        <f>StockValueR!P725</f>
        <v>6.688702892144393E-4</v>
      </c>
      <c r="Q838" s="438">
        <f>StockValueR!Q725</f>
        <v>6.4580195849785432E-4</v>
      </c>
      <c r="R838" s="438">
        <f>StockValueR!R725</f>
        <v>6.2352921982748613E-4</v>
      </c>
      <c r="S838" s="438">
        <f>StockValueR!S725</f>
        <v>6.0202463442972864E-4</v>
      </c>
      <c r="T838" s="438">
        <f>StockValueR!T725</f>
        <v>5.8126170985302685E-4</v>
      </c>
      <c r="U838" s="438">
        <f>StockValueR!U725</f>
        <v>5.6121486733065184E-4</v>
      </c>
      <c r="V838" s="438">
        <f>StockValueR!V725</f>
        <v>5.4185941026908509E-4</v>
      </c>
      <c r="W838" s="438">
        <f>StockValueR!W725</f>
        <v>5.2317149382319025E-4</v>
      </c>
      <c r="X838" s="438">
        <f>StockValueR!X725</f>
        <v>5.0512809552069225E-4</v>
      </c>
      <c r="Y838" s="438">
        <f>StockValueR!Y725</f>
        <v>4.8770698689977357E-4</v>
      </c>
      <c r="Z838" s="438">
        <f>StockValueR!Z725</f>
        <v>4.7029683181021276E-4</v>
      </c>
      <c r="AA838" s="438">
        <f>StockValueR!AA725</f>
        <v>4.5289802618717339E-4</v>
      </c>
      <c r="AB838" s="438">
        <f>StockValueR!AB725</f>
        <v>4.3551099614836953E-4</v>
      </c>
      <c r="AC838" s="438">
        <f>StockValueR!AC725</f>
        <v>4.1813620161804127E-4</v>
      </c>
      <c r="AD838" s="438">
        <f>StockValueR!AD725</f>
        <v>4.0077414056034576E-4</v>
      </c>
      <c r="AE838" s="438">
        <f>StockValueR!AE725</f>
        <v>3.8342535395689386E-4</v>
      </c>
      <c r="AF838" s="438">
        <f>StockValueR!AF725</f>
        <v>3.6609043170081731E-4</v>
      </c>
      <c r="AG838" s="438">
        <f>StockValueR!AG725</f>
        <v>3.4877001963036161E-4</v>
      </c>
      <c r="AH838" s="438">
        <f>StockValueR!AH725</f>
        <v>3.3146482799395596E-4</v>
      </c>
      <c r="AI838" s="438">
        <f>StockValueR!AI725</f>
        <v>3.1417564173406951E-4</v>
      </c>
      <c r="AJ838" s="438">
        <f>StockValueR!AJ725</f>
        <v>2.9690333311121737E-4</v>
      </c>
      <c r="AK838" s="438">
        <f>StockValueR!AK725</f>
        <v>2.7964887738138626E-4</v>
      </c>
      <c r="AL838" s="438">
        <f>StockValueR!AL725</f>
        <v>2.6241337252049202E-4</v>
      </c>
      <c r="AM838" s="438">
        <f>StockValueR!AM725</f>
        <v>1.5188942927453699E-2</v>
      </c>
      <c r="AN838" s="438">
        <f>StockValueR!AN725</f>
        <v>1.5188942927453699E-2</v>
      </c>
      <c r="AO838" s="438">
        <f>StockValueR!AO725</f>
        <v>1.5188942927453699E-2</v>
      </c>
      <c r="AP838" s="438">
        <f>StockValueR!AP725</f>
        <v>1.5188942927453699E-2</v>
      </c>
      <c r="AQ838" s="438">
        <f>StockValueR!AQ725</f>
        <v>1.5188942927453699E-2</v>
      </c>
      <c r="AR838" s="438">
        <f>StockValueR!AR725</f>
        <v>1.5188942927453699E-2</v>
      </c>
      <c r="AS838" s="438">
        <f>StockValueR!AS725</f>
        <v>1.5188942927453699E-2</v>
      </c>
      <c r="AT838" s="438">
        <f>StockValueR!AT725</f>
        <v>1.5188942927453699E-2</v>
      </c>
      <c r="AU838" s="438">
        <f>StockValueR!AU725</f>
        <v>1.5188942927453699E-2</v>
      </c>
      <c r="AV838" s="438">
        <f>StockValueR!AV725</f>
        <v>1.5188942927453699E-2</v>
      </c>
      <c r="AW838" s="438">
        <f>StockValueR!AW725</f>
        <v>1.5188942927453699E-2</v>
      </c>
      <c r="AX838" s="438">
        <f>StockValueR!AX725</f>
        <v>1.5188942927453699E-2</v>
      </c>
      <c r="AY838" s="438">
        <f>StockValueR!AY725</f>
        <v>1.5188942927453699E-2</v>
      </c>
      <c r="AZ838" s="438">
        <f>StockValueR!AZ725</f>
        <v>1.5188942927453699E-2</v>
      </c>
    </row>
    <row r="839" spans="1:52" x14ac:dyDescent="0.25">
      <c r="A839" s="422"/>
      <c r="B839" s="281"/>
      <c r="C839" s="281"/>
      <c r="D839" s="281"/>
      <c r="E839" s="180" t="str">
        <f>StockValueR!E726</f>
        <v>31 MPH</v>
      </c>
      <c r="F839" s="180"/>
      <c r="G839" s="180"/>
      <c r="I839" s="438">
        <f>StockValueR!I726</f>
        <v>0</v>
      </c>
      <c r="J839" s="438">
        <f>StockValueR!J726</f>
        <v>0</v>
      </c>
      <c r="K839" s="438">
        <f>StockValueR!K726</f>
        <v>7.7407418500024801E-4</v>
      </c>
      <c r="L839" s="438">
        <f>StockValueR!L726</f>
        <v>7.4737753007821746E-4</v>
      </c>
      <c r="M839" s="438">
        <f>StockValueR!M726</f>
        <v>7.216016026495417E-4</v>
      </c>
      <c r="N839" s="438">
        <f>StockValueR!N726</f>
        <v>6.967146482071676E-4</v>
      </c>
      <c r="O839" s="438">
        <f>StockValueR!O726</f>
        <v>6.7268600740925141E-4</v>
      </c>
      <c r="P839" s="438">
        <f>StockValueR!P726</f>
        <v>6.4948607830855746E-4</v>
      </c>
      <c r="Q839" s="438">
        <f>StockValueR!Q726</f>
        <v>6.2708627988450718E-4</v>
      </c>
      <c r="R839" s="438">
        <f>StockValueR!R726</f>
        <v>6.0545901683295455E-4</v>
      </c>
      <c r="S839" s="438">
        <f>StockValueR!S726</f>
        <v>5.8457764557030725E-4</v>
      </c>
      <c r="T839" s="438">
        <f>StockValueR!T726</f>
        <v>5.6441644141011613E-4</v>
      </c>
      <c r="U839" s="438">
        <f>StockValueR!U726</f>
        <v>5.4495056687169367E-4</v>
      </c>
      <c r="V839" s="438">
        <f>StockValueR!V726</f>
        <v>5.2615604108172196E-4</v>
      </c>
      <c r="W839" s="438">
        <f>StockValueR!W726</f>
        <v>5.0800971023115104E-4</v>
      </c>
      <c r="X839" s="438">
        <f>StockValueR!X726</f>
        <v>4.9048921905099695E-4</v>
      </c>
      <c r="Y839" s="438">
        <f>StockValueR!Y726</f>
        <v>4.7357298327189453E-4</v>
      </c>
      <c r="Z839" s="438">
        <f>StockValueR!Z726</f>
        <v>4.5666738358508081E-4</v>
      </c>
      <c r="AA839" s="438">
        <f>StockValueR!AA726</f>
        <v>4.3977280445131118E-4</v>
      </c>
      <c r="AB839" s="438">
        <f>StockValueR!AB726</f>
        <v>4.2288965963918547E-4</v>
      </c>
      <c r="AC839" s="438">
        <f>StockValueR!AC726</f>
        <v>4.0601839574409858E-4</v>
      </c>
      <c r="AD839" s="438">
        <f>StockValueR!AD726</f>
        <v>3.8915949629894598E-4</v>
      </c>
      <c r="AE839" s="438">
        <f>StockValueR!AE726</f>
        <v>3.7231348660740838E-4</v>
      </c>
      <c r="AF839" s="438">
        <f>StockValueR!AF726</f>
        <v>3.5548093946720594E-4</v>
      </c>
      <c r="AG839" s="438">
        <f>StockValueR!AG726</f>
        <v>3.3866248199985392E-4</v>
      </c>
      <c r="AH839" s="438">
        <f>StockValueR!AH726</f>
        <v>3.2185880387041057E-4</v>
      </c>
      <c r="AI839" s="438">
        <f>StockValueR!AI726</f>
        <v>3.0507066727330151E-4</v>
      </c>
      <c r="AJ839" s="438">
        <f>StockValueR!AJ726</f>
        <v>2.8829891919047583E-4</v>
      </c>
      <c r="AK839" s="438">
        <f>StockValueR!AK726</f>
        <v>2.715445066144916E-4</v>
      </c>
      <c r="AL839" s="438">
        <f>StockValueR!AL726</f>
        <v>2.5480849570134811E-4</v>
      </c>
      <c r="AM839" s="438">
        <f>StockValueR!AM726</f>
        <v>1.4748759415208064E-2</v>
      </c>
      <c r="AN839" s="438">
        <f>StockValueR!AN726</f>
        <v>1.4748759415208064E-2</v>
      </c>
      <c r="AO839" s="438">
        <f>StockValueR!AO726</f>
        <v>1.4748759415208064E-2</v>
      </c>
      <c r="AP839" s="438">
        <f>StockValueR!AP726</f>
        <v>1.4748759415208064E-2</v>
      </c>
      <c r="AQ839" s="438">
        <f>StockValueR!AQ726</f>
        <v>1.4748759415208064E-2</v>
      </c>
      <c r="AR839" s="438">
        <f>StockValueR!AR726</f>
        <v>1.4748759415208064E-2</v>
      </c>
      <c r="AS839" s="438">
        <f>StockValueR!AS726</f>
        <v>1.4748759415208064E-2</v>
      </c>
      <c r="AT839" s="438">
        <f>StockValueR!AT726</f>
        <v>1.4748759415208064E-2</v>
      </c>
      <c r="AU839" s="438">
        <f>StockValueR!AU726</f>
        <v>1.4748759415208064E-2</v>
      </c>
      <c r="AV839" s="438">
        <f>StockValueR!AV726</f>
        <v>1.4748759415208064E-2</v>
      </c>
      <c r="AW839" s="438">
        <f>StockValueR!AW726</f>
        <v>1.4748759415208064E-2</v>
      </c>
      <c r="AX839" s="438">
        <f>StockValueR!AX726</f>
        <v>1.4748759415208064E-2</v>
      </c>
      <c r="AY839" s="438">
        <f>StockValueR!AY726</f>
        <v>1.4748759415208064E-2</v>
      </c>
      <c r="AZ839" s="438">
        <f>StockValueR!AZ726</f>
        <v>1.4748759415208064E-2</v>
      </c>
    </row>
    <row r="840" spans="1:52" x14ac:dyDescent="0.25">
      <c r="A840" s="422"/>
      <c r="B840" s="281"/>
      <c r="C840" s="281"/>
      <c r="D840" s="281"/>
      <c r="E840" s="180" t="str">
        <f>StockValueR!E727</f>
        <v>32 MPH</v>
      </c>
      <c r="F840" s="180"/>
      <c r="G840" s="180"/>
      <c r="I840" s="438">
        <f>StockValueR!I727</f>
        <v>0</v>
      </c>
      <c r="J840" s="438">
        <f>StockValueR!J727</f>
        <v>0</v>
      </c>
      <c r="K840" s="438">
        <f>StockValueR!K727</f>
        <v>7.5164111015629581E-4</v>
      </c>
      <c r="L840" s="438">
        <f>StockValueR!L727</f>
        <v>7.2571813826045862E-4</v>
      </c>
      <c r="M840" s="438">
        <f>StockValueR!M727</f>
        <v>7.0068921069353326E-4</v>
      </c>
      <c r="N840" s="438">
        <f>StockValueR!N727</f>
        <v>6.765234932106937E-4</v>
      </c>
      <c r="O840" s="438">
        <f>StockValueR!O727</f>
        <v>6.5319121499386268E-4</v>
      </c>
      <c r="P840" s="438">
        <f>StockValueR!P727</f>
        <v>6.3066363197572159E-4</v>
      </c>
      <c r="Q840" s="438">
        <f>StockValueR!Q727</f>
        <v>6.0891299142862081E-4</v>
      </c>
      <c r="R840" s="438">
        <f>StockValueR!R727</f>
        <v>5.879124977747651E-4</v>
      </c>
      <c r="S840" s="438">
        <f>StockValueR!S727</f>
        <v>5.6763627957555341E-4</v>
      </c>
      <c r="T840" s="438">
        <f>StockValueR!T727</f>
        <v>5.4805935765940789E-4</v>
      </c>
      <c r="U840" s="438">
        <f>StockValueR!U727</f>
        <v>5.2915761434882544E-4</v>
      </c>
      <c r="V840" s="438">
        <f>StockValueR!V727</f>
        <v>5.1090776374874253E-4</v>
      </c>
      <c r="W840" s="438">
        <f>StockValueR!W727</f>
        <v>4.932873230596086E-4</v>
      </c>
      <c r="X840" s="438">
        <f>StockValueR!X727</f>
        <v>4.7627458487983012E-4</v>
      </c>
      <c r="Y840" s="438">
        <f>StockValueR!Y727</f>
        <v>4.5984859046346014E-4</v>
      </c>
      <c r="Z840" s="438">
        <f>StockValueR!Z727</f>
        <v>4.4343292389986E-4</v>
      </c>
      <c r="AA840" s="438">
        <f>StockValueR!AA727</f>
        <v>4.270279585079113E-4</v>
      </c>
      <c r="AB840" s="438">
        <f>StockValueR!AB727</f>
        <v>4.1063409606498328E-4</v>
      </c>
      <c r="AC840" s="438">
        <f>StockValueR!AC727</f>
        <v>3.942517702239027E-4</v>
      </c>
      <c r="AD840" s="438">
        <f>StockValueR!AD727</f>
        <v>3.7788145050452875E-4</v>
      </c>
      <c r="AE840" s="438">
        <f>StockValueR!AE727</f>
        <v>3.615236469869667E-4</v>
      </c>
      <c r="AF840" s="438">
        <f>StockValueR!AF727</f>
        <v>3.4517891586895909E-4</v>
      </c>
      <c r="AG840" s="438">
        <f>StockValueR!AG727</f>
        <v>3.2884786609771157E-4</v>
      </c>
      <c r="AH840" s="438">
        <f>StockValueR!AH727</f>
        <v>3.1253116735142819E-4</v>
      </c>
      <c r="AI840" s="438">
        <f>StockValueR!AI727</f>
        <v>2.9622955973574138E-4</v>
      </c>
      <c r="AJ840" s="438">
        <f>StockValueR!AJ727</f>
        <v>2.7994386568662026E-4</v>
      </c>
      <c r="AK840" s="438">
        <f>StockValueR!AK727</f>
        <v>2.6367500475228315E-4</v>
      </c>
      <c r="AL840" s="438">
        <f>StockValueR!AL727</f>
        <v>2.4742401219097067E-4</v>
      </c>
      <c r="AM840" s="438">
        <f>StockValueR!AM727</f>
        <v>1.4321332651432574E-2</v>
      </c>
      <c r="AN840" s="438">
        <f>StockValueR!AN727</f>
        <v>1.4321332651432574E-2</v>
      </c>
      <c r="AO840" s="438">
        <f>StockValueR!AO727</f>
        <v>1.4321332651432574E-2</v>
      </c>
      <c r="AP840" s="438">
        <f>StockValueR!AP727</f>
        <v>1.4321332651432574E-2</v>
      </c>
      <c r="AQ840" s="438">
        <f>StockValueR!AQ727</f>
        <v>1.4321332651432574E-2</v>
      </c>
      <c r="AR840" s="438">
        <f>StockValueR!AR727</f>
        <v>1.4321332651432574E-2</v>
      </c>
      <c r="AS840" s="438">
        <f>StockValueR!AS727</f>
        <v>1.4321332651432574E-2</v>
      </c>
      <c r="AT840" s="438">
        <f>StockValueR!AT727</f>
        <v>1.4321332651432574E-2</v>
      </c>
      <c r="AU840" s="438">
        <f>StockValueR!AU727</f>
        <v>1.4321332651432574E-2</v>
      </c>
      <c r="AV840" s="438">
        <f>StockValueR!AV727</f>
        <v>1.4321332651432574E-2</v>
      </c>
      <c r="AW840" s="438">
        <f>StockValueR!AW727</f>
        <v>1.4321332651432574E-2</v>
      </c>
      <c r="AX840" s="438">
        <f>StockValueR!AX727</f>
        <v>1.4321332651432574E-2</v>
      </c>
      <c r="AY840" s="438">
        <f>StockValueR!AY727</f>
        <v>1.4321332651432574E-2</v>
      </c>
      <c r="AZ840" s="438">
        <f>StockValueR!AZ727</f>
        <v>1.4321332651432574E-2</v>
      </c>
    </row>
    <row r="841" spans="1:52" x14ac:dyDescent="0.25">
      <c r="A841" s="422"/>
      <c r="B841" s="281"/>
      <c r="C841" s="281"/>
      <c r="D841" s="281"/>
      <c r="E841" s="180" t="str">
        <f>StockValueR!E728</f>
        <v>33 MPH</v>
      </c>
      <c r="F841" s="180"/>
      <c r="G841" s="180"/>
      <c r="I841" s="438">
        <f>StockValueR!I728</f>
        <v>0</v>
      </c>
      <c r="J841" s="438">
        <f>StockValueR!J728</f>
        <v>0</v>
      </c>
      <c r="K841" s="438">
        <f>StockValueR!K728</f>
        <v>7.2985815755735074E-4</v>
      </c>
      <c r="L841" s="438">
        <f>StockValueR!L728</f>
        <v>7.0468644694884972E-4</v>
      </c>
      <c r="M841" s="438">
        <f>StockValueR!M728</f>
        <v>6.8038287079688273E-4</v>
      </c>
      <c r="N841" s="438">
        <f>StockValueR!N728</f>
        <v>6.5691748844917003E-4</v>
      </c>
      <c r="O841" s="438">
        <f>StockValueR!O728</f>
        <v>6.3426139186151698E-4</v>
      </c>
      <c r="P841" s="438">
        <f>StockValueR!P728</f>
        <v>6.1238666998471357E-4</v>
      </c>
      <c r="Q841" s="438">
        <f>StockValueR!Q728</f>
        <v>5.9126637437967647E-4</v>
      </c>
      <c r="R841" s="438">
        <f>StockValueR!R728</f>
        <v>5.7087448601847337E-4</v>
      </c>
      <c r="S841" s="438">
        <f>StockValueR!S728</f>
        <v>5.5118588323032865E-4</v>
      </c>
      <c r="T841" s="438">
        <f>StockValueR!T728</f>
        <v>5.3217631075312471E-4</v>
      </c>
      <c r="U841" s="438">
        <f>StockValueR!U728</f>
        <v>5.1382234985227003E-4</v>
      </c>
      <c r="V841" s="438">
        <f>StockValueR!V728</f>
        <v>4.9610138947012205E-4</v>
      </c>
      <c r="W841" s="438">
        <f>StockValueR!W728</f>
        <v>4.7899159837042331E-4</v>
      </c>
      <c r="X841" s="438">
        <f>StockValueR!X728</f>
        <v>4.6247189824343487E-4</v>
      </c>
      <c r="Y841" s="438">
        <f>StockValueR!Y728</f>
        <v>4.4652193773863199E-4</v>
      </c>
      <c r="Z841" s="438">
        <f>StockValueR!Z728</f>
        <v>4.3058200578002256E-4</v>
      </c>
      <c r="AA841" s="438">
        <f>StockValueR!AA728</f>
        <v>4.1465246486751173E-4</v>
      </c>
      <c r="AB841" s="438">
        <f>StockValueR!AB728</f>
        <v>3.9873370513475036E-4</v>
      </c>
      <c r="AC841" s="438">
        <f>StockValueR!AC728</f>
        <v>3.8282614766707942E-4</v>
      </c>
      <c r="AD841" s="438">
        <f>StockValueR!AD728</f>
        <v>3.6693024837742698E-4</v>
      </c>
      <c r="AE841" s="438">
        <f>StockValueR!AE728</f>
        <v>3.5104650256351E-4</v>
      </c>
      <c r="AF841" s="438">
        <f>StockValueR!AF728</f>
        <v>3.3517545030416939E-4</v>
      </c>
      <c r="AG841" s="438">
        <f>StockValueR!AG728</f>
        <v>3.1931768289900233E-4</v>
      </c>
      <c r="AH841" s="438">
        <f>StockValueR!AH728</f>
        <v>3.0347385061858806E-4</v>
      </c>
      <c r="AI841" s="438">
        <f>StockValueR!AI728</f>
        <v>2.8764467211991066E-4</v>
      </c>
      <c r="AJ841" s="438">
        <f>StockValueR!AJ728</f>
        <v>2.7183094600431457E-4</v>
      </c>
      <c r="AK841" s="438">
        <f>StockValueR!AK728</f>
        <v>2.5603356517102968E-4</v>
      </c>
      <c r="AL841" s="438">
        <f>StockValueR!AL728</f>
        <v>2.4025353487597121E-4</v>
      </c>
      <c r="AM841" s="438">
        <f>StockValueR!AM728</f>
        <v>1.3906292938882774E-2</v>
      </c>
      <c r="AN841" s="438">
        <f>StockValueR!AN728</f>
        <v>1.3906292938882774E-2</v>
      </c>
      <c r="AO841" s="438">
        <f>StockValueR!AO728</f>
        <v>1.3906292938882774E-2</v>
      </c>
      <c r="AP841" s="438">
        <f>StockValueR!AP728</f>
        <v>1.3906292938882774E-2</v>
      </c>
      <c r="AQ841" s="438">
        <f>StockValueR!AQ728</f>
        <v>1.3906292938882774E-2</v>
      </c>
      <c r="AR841" s="438">
        <f>StockValueR!AR728</f>
        <v>1.3906292938882774E-2</v>
      </c>
      <c r="AS841" s="438">
        <f>StockValueR!AS728</f>
        <v>1.3906292938882774E-2</v>
      </c>
      <c r="AT841" s="438">
        <f>StockValueR!AT728</f>
        <v>1.3906292938882774E-2</v>
      </c>
      <c r="AU841" s="438">
        <f>StockValueR!AU728</f>
        <v>1.3906292938882774E-2</v>
      </c>
      <c r="AV841" s="438">
        <f>StockValueR!AV728</f>
        <v>1.3906292938882774E-2</v>
      </c>
      <c r="AW841" s="438">
        <f>StockValueR!AW728</f>
        <v>1.3906292938882774E-2</v>
      </c>
      <c r="AX841" s="438">
        <f>StockValueR!AX728</f>
        <v>1.3906292938882774E-2</v>
      </c>
      <c r="AY841" s="438">
        <f>StockValueR!AY728</f>
        <v>1.3906292938882774E-2</v>
      </c>
      <c r="AZ841" s="438">
        <f>StockValueR!AZ728</f>
        <v>1.3906292938882774E-2</v>
      </c>
    </row>
    <row r="842" spans="1:52" x14ac:dyDescent="0.25">
      <c r="A842" s="422"/>
      <c r="B842" s="281"/>
      <c r="C842" s="281"/>
      <c r="D842" s="281"/>
      <c r="E842" s="180" t="str">
        <f>StockValueR!E729</f>
        <v>34 MPH</v>
      </c>
      <c r="F842" s="180"/>
      <c r="G842" s="180"/>
      <c r="I842" s="438">
        <f>StockValueR!I729</f>
        <v>0</v>
      </c>
      <c r="J842" s="438">
        <f>StockValueR!J729</f>
        <v>0</v>
      </c>
      <c r="K842" s="438">
        <f>StockValueR!K729</f>
        <v>7.0870648632063613E-4</v>
      </c>
      <c r="L842" s="438">
        <f>StockValueR!L729</f>
        <v>6.842642650543363E-4</v>
      </c>
      <c r="M842" s="438">
        <f>StockValueR!M729</f>
        <v>6.6066501925384933E-4</v>
      </c>
      <c r="N842" s="438">
        <f>StockValueR!N729</f>
        <v>6.3787967596266187E-4</v>
      </c>
      <c r="O842" s="438">
        <f>StockValueR!O729</f>
        <v>6.1588016490682384E-4</v>
      </c>
      <c r="P842" s="438">
        <f>StockValueR!P729</f>
        <v>5.9463938391393298E-4</v>
      </c>
      <c r="Q842" s="438">
        <f>StockValueR!Q729</f>
        <v>5.7413116552476899E-4</v>
      </c>
      <c r="R842" s="438">
        <f>StockValueR!R729</f>
        <v>5.5433024475644104E-4</v>
      </c>
      <c r="S842" s="438">
        <f>StockValueR!S729</f>
        <v>5.3521222797733522E-4</v>
      </c>
      <c r="T842" s="438">
        <f>StockValueR!T729</f>
        <v>5.1675356285551936E-4</v>
      </c>
      <c r="U842" s="438">
        <f>StockValueR!U729</f>
        <v>4.9893150934358205E-4</v>
      </c>
      <c r="V842" s="438">
        <f>StockValueR!V729</f>
        <v>4.8172411166416039E-4</v>
      </c>
      <c r="W842" s="438">
        <f>StockValueR!W729</f>
        <v>4.6511017126164492E-4</v>
      </c>
      <c r="X842" s="438">
        <f>StockValueR!X729</f>
        <v>4.4906922068674012E-4</v>
      </c>
      <c r="Y842" s="438">
        <f>StockValueR!Y729</f>
        <v>4.3358149838170645E-4</v>
      </c>
      <c r="Z842" s="438">
        <f>StockValueR!Z729</f>
        <v>4.18103513990351E-4</v>
      </c>
      <c r="AA842" s="438">
        <f>StockValueR!AA729</f>
        <v>4.0263561950714207E-4</v>
      </c>
      <c r="AB842" s="438">
        <f>StockValueR!AB729</f>
        <v>3.8717819375945326E-4</v>
      </c>
      <c r="AC842" s="438">
        <f>StockValueR!AC729</f>
        <v>3.7173164562935199E-4</v>
      </c>
      <c r="AD842" s="438">
        <f>StockValueR!AD729</f>
        <v>3.5629641781717114E-4</v>
      </c>
      <c r="AE842" s="438">
        <f>StockValueR!AE729</f>
        <v>3.4087299126664075E-4</v>
      </c>
      <c r="AF842" s="438">
        <f>StockValueR!AF729</f>
        <v>3.2546189040483442E-4</v>
      </c>
      <c r="AG842" s="438">
        <f>StockValueR!AG729</f>
        <v>3.1006368939517762E-4</v>
      </c>
      <c r="AH842" s="438">
        <f>StockValueR!AH729</f>
        <v>2.94679019663068E-4</v>
      </c>
      <c r="AI842" s="438">
        <f>StockValueR!AI729</f>
        <v>2.7930857903843426E-4</v>
      </c>
      <c r="AJ842" s="438">
        <f>StockValueR!AJ729</f>
        <v>2.6395314297873615E-4</v>
      </c>
      <c r="AK842" s="438">
        <f>StockValueR!AK729</f>
        <v>2.4861357850651668E-4</v>
      </c>
      <c r="AL842" s="438">
        <f>StockValueR!AL729</f>
        <v>2.3329086174484878E-4</v>
      </c>
      <c r="AM842" s="438">
        <f>StockValueR!AM729</f>
        <v>1.350328129433377E-2</v>
      </c>
      <c r="AN842" s="438">
        <f>StockValueR!AN729</f>
        <v>1.350328129433377E-2</v>
      </c>
      <c r="AO842" s="438">
        <f>StockValueR!AO729</f>
        <v>1.350328129433377E-2</v>
      </c>
      <c r="AP842" s="438">
        <f>StockValueR!AP729</f>
        <v>1.350328129433377E-2</v>
      </c>
      <c r="AQ842" s="438">
        <f>StockValueR!AQ729</f>
        <v>1.350328129433377E-2</v>
      </c>
      <c r="AR842" s="438">
        <f>StockValueR!AR729</f>
        <v>1.350328129433377E-2</v>
      </c>
      <c r="AS842" s="438">
        <f>StockValueR!AS729</f>
        <v>1.350328129433377E-2</v>
      </c>
      <c r="AT842" s="438">
        <f>StockValueR!AT729</f>
        <v>1.350328129433377E-2</v>
      </c>
      <c r="AU842" s="438">
        <f>StockValueR!AU729</f>
        <v>1.350328129433377E-2</v>
      </c>
      <c r="AV842" s="438">
        <f>StockValueR!AV729</f>
        <v>1.350328129433377E-2</v>
      </c>
      <c r="AW842" s="438">
        <f>StockValueR!AW729</f>
        <v>1.350328129433377E-2</v>
      </c>
      <c r="AX842" s="438">
        <f>StockValueR!AX729</f>
        <v>1.350328129433377E-2</v>
      </c>
      <c r="AY842" s="438">
        <f>StockValueR!AY729</f>
        <v>1.350328129433377E-2</v>
      </c>
      <c r="AZ842" s="438">
        <f>StockValueR!AZ729</f>
        <v>1.350328129433377E-2</v>
      </c>
    </row>
    <row r="843" spans="1:52" x14ac:dyDescent="0.25">
      <c r="A843" s="422"/>
      <c r="B843" s="281"/>
      <c r="C843" s="281"/>
      <c r="D843" s="281"/>
      <c r="E843" s="180" t="str">
        <f>StockValueR!E730</f>
        <v>35 MPH</v>
      </c>
      <c r="F843" s="180"/>
      <c r="G843" s="180"/>
      <c r="I843" s="438">
        <f>StockValueR!I730</f>
        <v>0</v>
      </c>
      <c r="J843" s="438">
        <f>StockValueR!J730</f>
        <v>0</v>
      </c>
      <c r="K843" s="438">
        <f>StockValueR!K730</f>
        <v>7.0379594861873002E-4</v>
      </c>
      <c r="L843" s="438">
        <f>StockValueR!L730</f>
        <v>6.7952308441542194E-4</v>
      </c>
      <c r="M843" s="438">
        <f>StockValueR!M730</f>
        <v>6.5608735480743026E-4</v>
      </c>
      <c r="N843" s="438">
        <f>StockValueR!N730</f>
        <v>6.3345988828108406E-4</v>
      </c>
      <c r="O843" s="438">
        <f>StockValueR!O730</f>
        <v>6.1161280905781465E-4</v>
      </c>
      <c r="P843" s="438">
        <f>StockValueR!P730</f>
        <v>5.9051920275274836E-4</v>
      </c>
      <c r="Q843" s="438">
        <f>StockValueR!Q730</f>
        <v>5.7015308321768383E-4</v>
      </c>
      <c r="R843" s="438">
        <f>StockValueR!R730</f>
        <v>5.5048936052760422E-4</v>
      </c>
      <c r="S843" s="438">
        <f>StockValueR!S730</f>
        <v>5.3150381007128719E-4</v>
      </c>
      <c r="T843" s="438">
        <f>StockValueR!T730</f>
        <v>5.1317304270793291E-4</v>
      </c>
      <c r="U843" s="438">
        <f>StockValueR!U730</f>
        <v>4.9547447595304529E-4</v>
      </c>
      <c r="V843" s="438">
        <f>StockValueR!V730</f>
        <v>4.7838630615806865E-4</v>
      </c>
      <c r="W843" s="438">
        <f>StockValueR!W730</f>
        <v>4.6188748164950719E-4</v>
      </c>
      <c r="X843" s="438">
        <f>StockValueR!X730</f>
        <v>4.4595767679443546E-4</v>
      </c>
      <c r="Y843" s="438">
        <f>StockValueR!Y730</f>
        <v>4.3057726696045078E-4</v>
      </c>
      <c r="Z843" s="438">
        <f>StockValueR!Z730</f>
        <v>4.1520652756737086E-4</v>
      </c>
      <c r="AA843" s="438">
        <f>StockValueR!AA730</f>
        <v>3.9984580817073863E-4</v>
      </c>
      <c r="AB843" s="438">
        <f>StockValueR!AB730</f>
        <v>3.8449548497308073E-4</v>
      </c>
      <c r="AC843" s="438">
        <f>StockValueR!AC730</f>
        <v>3.6915596402337255E-4</v>
      </c>
      <c r="AD843" s="438">
        <f>StockValueR!AD730</f>
        <v>3.5382768495453219E-4</v>
      </c>
      <c r="AE843" s="438">
        <f>StockValueR!AE730</f>
        <v>3.3851112537789128E-4</v>
      </c>
      <c r="AF843" s="438">
        <f>StockValueR!AF730</f>
        <v>3.2320680608683458E-4</v>
      </c>
      <c r="AG843" s="438">
        <f>StockValueR!AG730</f>
        <v>3.0791529726648169E-4</v>
      </c>
      <c r="AH843" s="438">
        <f>StockValueR!AH730</f>
        <v>2.9263722596716349E-4</v>
      </c>
      <c r="AI843" s="438">
        <f>StockValueR!AI730</f>
        <v>2.773732851836333E-4</v>
      </c>
      <c r="AJ843" s="438">
        <f>StockValueR!AJ730</f>
        <v>2.6212424500030398E-4</v>
      </c>
      <c r="AK843" s="438">
        <f>StockValueR!AK730</f>
        <v>2.4689096643222894E-4</v>
      </c>
      <c r="AL843" s="438">
        <f>StockValueR!AL730</f>
        <v>2.3167441883904775E-4</v>
      </c>
      <c r="AM843" s="438">
        <f>StockValueR!AM730</f>
        <v>1.51920826766287E-2</v>
      </c>
      <c r="AN843" s="438">
        <f>StockValueR!AN730</f>
        <v>1.51920826766287E-2</v>
      </c>
      <c r="AO843" s="438">
        <f>StockValueR!AO730</f>
        <v>1.51920826766287E-2</v>
      </c>
      <c r="AP843" s="438">
        <f>StockValueR!AP730</f>
        <v>1.51920826766287E-2</v>
      </c>
      <c r="AQ843" s="438">
        <f>StockValueR!AQ730</f>
        <v>1.51920826766287E-2</v>
      </c>
      <c r="AR843" s="438">
        <f>StockValueR!AR730</f>
        <v>1.51920826766287E-2</v>
      </c>
      <c r="AS843" s="438">
        <f>StockValueR!AS730</f>
        <v>1.51920826766287E-2</v>
      </c>
      <c r="AT843" s="438">
        <f>StockValueR!AT730</f>
        <v>1.51920826766287E-2</v>
      </c>
      <c r="AU843" s="438">
        <f>StockValueR!AU730</f>
        <v>1.51920826766287E-2</v>
      </c>
      <c r="AV843" s="438">
        <f>StockValueR!AV730</f>
        <v>1.51920826766287E-2</v>
      </c>
      <c r="AW843" s="438">
        <f>StockValueR!AW730</f>
        <v>1.51920826766287E-2</v>
      </c>
      <c r="AX843" s="438">
        <f>StockValueR!AX730</f>
        <v>1.51920826766287E-2</v>
      </c>
      <c r="AY843" s="438">
        <f>StockValueR!AY730</f>
        <v>1.51920826766287E-2</v>
      </c>
      <c r="AZ843" s="438">
        <f>StockValueR!AZ730</f>
        <v>1.51920826766287E-2</v>
      </c>
    </row>
    <row r="844" spans="1:52" x14ac:dyDescent="0.25">
      <c r="A844" s="422"/>
      <c r="B844" s="281"/>
      <c r="C844" s="281"/>
      <c r="D844" s="281"/>
      <c r="E844" s="180" t="str">
        <f>StockValueR!E731</f>
        <v>36 MPH</v>
      </c>
      <c r="F844" s="180"/>
      <c r="G844" s="180"/>
      <c r="I844" s="438">
        <f>StockValueR!I731</f>
        <v>0</v>
      </c>
      <c r="J844" s="438">
        <f>StockValueR!J731</f>
        <v>0</v>
      </c>
      <c r="K844" s="438">
        <f>StockValueR!K731</f>
        <v>6.833995738316943E-4</v>
      </c>
      <c r="L844" s="438">
        <f>StockValueR!L731</f>
        <v>6.5983014993152686E-4</v>
      </c>
      <c r="M844" s="438">
        <f>StockValueR!M731</f>
        <v>6.3707360002815037E-4</v>
      </c>
      <c r="N844" s="438">
        <f>StockValueR!N731</f>
        <v>6.1510188931946437E-4</v>
      </c>
      <c r="O844" s="438">
        <f>StockValueR!O731</f>
        <v>5.9388794988154677E-4</v>
      </c>
      <c r="P844" s="438">
        <f>StockValueR!P731</f>
        <v>5.7340564732247766E-4</v>
      </c>
      <c r="Q844" s="438">
        <f>StockValueR!Q731</f>
        <v>5.5362974858622559E-4</v>
      </c>
      <c r="R844" s="438">
        <f>StockValueR!R731</f>
        <v>5.3453589086692671E-4</v>
      </c>
      <c r="S844" s="438">
        <f>StockValueR!S731</f>
        <v>5.1610055159526515E-4</v>
      </c>
      <c r="T844" s="438">
        <f>StockValueR!T731</f>
        <v>4.9830101945997761E-4</v>
      </c>
      <c r="U844" s="438">
        <f>StockValueR!U731</f>
        <v>4.8111536642878299E-4</v>
      </c>
      <c r="V844" s="438">
        <f>StockValueR!V731</f>
        <v>4.6452242073426739E-4</v>
      </c>
      <c r="W844" s="438">
        <f>StockValueR!W731</f>
        <v>4.4850174079144633E-4</v>
      </c>
      <c r="X844" s="438">
        <f>StockValueR!X731</f>
        <v>4.3303359001487001E-4</v>
      </c>
      <c r="Y844" s="438">
        <f>StockValueR!Y731</f>
        <v>4.1809891250424956E-4</v>
      </c>
      <c r="Z844" s="438">
        <f>StockValueR!Z731</f>
        <v>4.031736251800973E-4</v>
      </c>
      <c r="AA844" s="438">
        <f>StockValueR!AA731</f>
        <v>3.8825806746765364E-4</v>
      </c>
      <c r="AB844" s="438">
        <f>StockValueR!AB731</f>
        <v>3.7335260466689921E-4</v>
      </c>
      <c r="AC844" s="438">
        <f>StockValueR!AC731</f>
        <v>3.5845763105929755E-4</v>
      </c>
      <c r="AD844" s="438">
        <f>StockValueR!AD731</f>
        <v>3.4357357353697498E-4</v>
      </c>
      <c r="AE844" s="438">
        <f>StockValueR!AE731</f>
        <v>3.2870089586983672E-4</v>
      </c>
      <c r="AF844" s="438">
        <f>StockValueR!AF731</f>
        <v>3.1384010375840287E-4</v>
      </c>
      <c r="AG844" s="438">
        <f>StockValueR!AG731</f>
        <v>2.9899175086352996E-4</v>
      </c>
      <c r="AH844" s="438">
        <f>StockValueR!AH731</f>
        <v>2.8415644606330222E-4</v>
      </c>
      <c r="AI844" s="438">
        <f>StockValueR!AI731</f>
        <v>2.693348622691224E-4</v>
      </c>
      <c r="AJ844" s="438">
        <f>StockValueR!AJ731</f>
        <v>2.5452774724795432E-4</v>
      </c>
      <c r="AK844" s="438">
        <f>StockValueR!AK731</f>
        <v>2.3973593706218464E-4</v>
      </c>
      <c r="AL844" s="438">
        <f>StockValueR!AL731</f>
        <v>2.2496037297890347E-4</v>
      </c>
      <c r="AM844" s="438">
        <f>StockValueR!AM731</f>
        <v>1.475180817280939E-2</v>
      </c>
      <c r="AN844" s="438">
        <f>StockValueR!AN731</f>
        <v>1.475180817280939E-2</v>
      </c>
      <c r="AO844" s="438">
        <f>StockValueR!AO731</f>
        <v>1.475180817280939E-2</v>
      </c>
      <c r="AP844" s="438">
        <f>StockValueR!AP731</f>
        <v>1.475180817280939E-2</v>
      </c>
      <c r="AQ844" s="438">
        <f>StockValueR!AQ731</f>
        <v>1.475180817280939E-2</v>
      </c>
      <c r="AR844" s="438">
        <f>StockValueR!AR731</f>
        <v>1.475180817280939E-2</v>
      </c>
      <c r="AS844" s="438">
        <f>StockValueR!AS731</f>
        <v>1.475180817280939E-2</v>
      </c>
      <c r="AT844" s="438">
        <f>StockValueR!AT731</f>
        <v>1.475180817280939E-2</v>
      </c>
      <c r="AU844" s="438">
        <f>StockValueR!AU731</f>
        <v>1.475180817280939E-2</v>
      </c>
      <c r="AV844" s="438">
        <f>StockValueR!AV731</f>
        <v>1.475180817280939E-2</v>
      </c>
      <c r="AW844" s="438">
        <f>StockValueR!AW731</f>
        <v>1.475180817280939E-2</v>
      </c>
      <c r="AX844" s="438">
        <f>StockValueR!AX731</f>
        <v>1.475180817280939E-2</v>
      </c>
      <c r="AY844" s="438">
        <f>StockValueR!AY731</f>
        <v>1.475180817280939E-2</v>
      </c>
      <c r="AZ844" s="438">
        <f>StockValueR!AZ731</f>
        <v>1.475180817280939E-2</v>
      </c>
    </row>
    <row r="845" spans="1:52" x14ac:dyDescent="0.25">
      <c r="A845" s="422"/>
      <c r="B845" s="281"/>
      <c r="C845" s="281"/>
      <c r="D845" s="281"/>
      <c r="E845" s="180" t="str">
        <f>StockValueR!E732</f>
        <v>37 MPH</v>
      </c>
      <c r="F845" s="180"/>
      <c r="G845" s="180"/>
      <c r="I845" s="438">
        <f>StockValueR!I732</f>
        <v>0</v>
      </c>
      <c r="J845" s="438">
        <f>StockValueR!J732</f>
        <v>0</v>
      </c>
      <c r="K845" s="438">
        <f>StockValueR!K732</f>
        <v>6.6359429665650144E-4</v>
      </c>
      <c r="L845" s="438">
        <f>StockValueR!L732</f>
        <v>6.4070792699147958E-4</v>
      </c>
      <c r="M845" s="438">
        <f>StockValueR!M732</f>
        <v>6.1861087380956064E-4</v>
      </c>
      <c r="N845" s="438">
        <f>StockValueR!N732</f>
        <v>5.9727591477187563E-4</v>
      </c>
      <c r="O845" s="438">
        <f>StockValueR!O732</f>
        <v>5.7667676639709849E-4</v>
      </c>
      <c r="P845" s="438">
        <f>StockValueR!P732</f>
        <v>5.567880516816595E-4</v>
      </c>
      <c r="Q845" s="438">
        <f>StockValueR!Q732</f>
        <v>5.3758526883669199E-4</v>
      </c>
      <c r="R845" s="438">
        <f>StockValueR!R732</f>
        <v>5.1904476110319151E-4</v>
      </c>
      <c r="S845" s="438">
        <f>StockValueR!S732</f>
        <v>5.0114368760820704E-4</v>
      </c>
      <c r="T845" s="438">
        <f>StockValueR!T732</f>
        <v>4.8385999522615724E-4</v>
      </c>
      <c r="U845" s="438">
        <f>StockValueR!U732</f>
        <v>4.6717239141060837E-4</v>
      </c>
      <c r="V845" s="438">
        <f>StockValueR!V732</f>
        <v>4.5106031796304227E-4</v>
      </c>
      <c r="W845" s="438">
        <f>StockValueR!W732</f>
        <v>4.3550392570630161E-4</v>
      </c>
      <c r="X845" s="438">
        <f>StockValueR!X732</f>
        <v>4.2048405003150812E-4</v>
      </c>
      <c r="Y845" s="438">
        <f>StockValueR!Y732</f>
        <v>4.0598218728833267E-4</v>
      </c>
      <c r="Z845" s="438">
        <f>StockValueR!Z732</f>
        <v>3.9148944259910897E-4</v>
      </c>
      <c r="AA845" s="438">
        <f>StockValueR!AA732</f>
        <v>3.7700614555235645E-4</v>
      </c>
      <c r="AB845" s="438">
        <f>StockValueR!AB732</f>
        <v>3.6253265086147121E-4</v>
      </c>
      <c r="AC845" s="438">
        <f>StockValueR!AC732</f>
        <v>3.480693413814336E-4</v>
      </c>
      <c r="AD845" s="438">
        <f>StockValueR!AD732</f>
        <v>3.3361663163281291E-4</v>
      </c>
      <c r="AE845" s="438">
        <f>StockValueR!AE732</f>
        <v>3.1917497194521987E-4</v>
      </c>
      <c r="AF845" s="438">
        <f>StockValueR!AF732</f>
        <v>3.0474485336370887E-4</v>
      </c>
      <c r="AG845" s="438">
        <f>StockValueR!AG732</f>
        <v>2.9032681350375518E-4</v>
      </c>
      <c r="AH845" s="438">
        <f>StockValueR!AH732</f>
        <v>2.7592144359783765E-4</v>
      </c>
      <c r="AI845" s="438">
        <f>StockValueR!AI732</f>
        <v>2.6152939705603457E-4</v>
      </c>
      <c r="AJ845" s="438">
        <f>StockValueR!AJ732</f>
        <v>2.4715139997463184E-4</v>
      </c>
      <c r="AK845" s="438">
        <f>StockValueR!AK732</f>
        <v>2.3278826418649085E-4</v>
      </c>
      <c r="AL845" s="438">
        <f>StockValueR!AL732</f>
        <v>2.1844090368028899E-4</v>
      </c>
      <c r="AM845" s="438">
        <f>StockValueR!AM732</f>
        <v>1.4324293054443632E-2</v>
      </c>
      <c r="AN845" s="438">
        <f>StockValueR!AN732</f>
        <v>1.4324293054443632E-2</v>
      </c>
      <c r="AO845" s="438">
        <f>StockValueR!AO732</f>
        <v>1.4324293054443632E-2</v>
      </c>
      <c r="AP845" s="438">
        <f>StockValueR!AP732</f>
        <v>1.4324293054443632E-2</v>
      </c>
      <c r="AQ845" s="438">
        <f>StockValueR!AQ732</f>
        <v>1.4324293054443632E-2</v>
      </c>
      <c r="AR845" s="438">
        <f>StockValueR!AR732</f>
        <v>1.4324293054443632E-2</v>
      </c>
      <c r="AS845" s="438">
        <f>StockValueR!AS732</f>
        <v>1.4324293054443632E-2</v>
      </c>
      <c r="AT845" s="438">
        <f>StockValueR!AT732</f>
        <v>1.4324293054443632E-2</v>
      </c>
      <c r="AU845" s="438">
        <f>StockValueR!AU732</f>
        <v>1.4324293054443632E-2</v>
      </c>
      <c r="AV845" s="438">
        <f>StockValueR!AV732</f>
        <v>1.4324293054443632E-2</v>
      </c>
      <c r="AW845" s="438">
        <f>StockValueR!AW732</f>
        <v>1.4324293054443632E-2</v>
      </c>
      <c r="AX845" s="438">
        <f>StockValueR!AX732</f>
        <v>1.4324293054443632E-2</v>
      </c>
      <c r="AY845" s="438">
        <f>StockValueR!AY732</f>
        <v>1.4324293054443632E-2</v>
      </c>
      <c r="AZ845" s="438">
        <f>StockValueR!AZ732</f>
        <v>1.4324293054443632E-2</v>
      </c>
    </row>
    <row r="846" spans="1:52" x14ac:dyDescent="0.25">
      <c r="A846" s="422"/>
      <c r="B846" s="281"/>
      <c r="C846" s="281"/>
      <c r="D846" s="281"/>
      <c r="E846" s="180" t="str">
        <f>StockValueR!E733</f>
        <v>38 MPH</v>
      </c>
      <c r="F846" s="180"/>
      <c r="G846" s="180"/>
      <c r="I846" s="438">
        <f>StockValueR!I733</f>
        <v>0</v>
      </c>
      <c r="J846" s="438">
        <f>StockValueR!J733</f>
        <v>0</v>
      </c>
      <c r="K846" s="438">
        <f>StockValueR!K733</f>
        <v>6.443629867751232E-4</v>
      </c>
      <c r="L846" s="438">
        <f>StockValueR!L733</f>
        <v>6.2213987607616752E-4</v>
      </c>
      <c r="M846" s="438">
        <f>StockValueR!M733</f>
        <v>6.0068320705569764E-4</v>
      </c>
      <c r="N846" s="438">
        <f>StockValueR!N733</f>
        <v>5.7996654629246668E-4</v>
      </c>
      <c r="O846" s="438">
        <f>StockValueR!O733</f>
        <v>5.5996437201418761E-4</v>
      </c>
      <c r="P846" s="438">
        <f>StockValueR!P733</f>
        <v>5.4065204265613055E-4</v>
      </c>
      <c r="Q846" s="438">
        <f>StockValueR!Q733</f>
        <v>5.2200576650408836E-4</v>
      </c>
      <c r="R846" s="438">
        <f>StockValueR!R733</f>
        <v>5.0400257238430871E-4</v>
      </c>
      <c r="S846" s="438">
        <f>StockValueR!S733</f>
        <v>4.866202813642881E-4</v>
      </c>
      <c r="T846" s="438">
        <f>StockValueR!T733</f>
        <v>4.6983747942956183E-4</v>
      </c>
      <c r="U846" s="438">
        <f>StockValueR!U733</f>
        <v>4.5363349110283109E-4</v>
      </c>
      <c r="V846" s="438">
        <f>StockValueR!V733</f>
        <v>4.3798835397292605E-4</v>
      </c>
      <c r="W846" s="438">
        <f>StockValueR!W733</f>
        <v>4.2288279410222763E-4</v>
      </c>
      <c r="X846" s="438">
        <f>StockValueR!X733</f>
        <v>4.0829820228224887E-4</v>
      </c>
      <c r="Y846" s="438">
        <f>StockValueR!Y733</f>
        <v>3.9421661110812761E-4</v>
      </c>
      <c r="Z846" s="438">
        <f>StockValueR!Z733</f>
        <v>3.8014387374198436E-4</v>
      </c>
      <c r="AA846" s="438">
        <f>StockValueR!AA733</f>
        <v>3.660803102206909E-4</v>
      </c>
      <c r="AB846" s="438">
        <f>StockValueR!AB733</f>
        <v>3.5202626497786351E-4</v>
      </c>
      <c r="AC846" s="438">
        <f>StockValueR!AC733</f>
        <v>3.3798210977314486E-4</v>
      </c>
      <c r="AD846" s="438">
        <f>StockValueR!AD733</f>
        <v>3.2394824711408138E-4</v>
      </c>
      <c r="AE846" s="438">
        <f>StockValueR!AE733</f>
        <v>3.0992511427949609E-4</v>
      </c>
      <c r="AF846" s="438">
        <f>StockValueR!AF733</f>
        <v>2.9591318808370071E-4</v>
      </c>
      <c r="AG846" s="438">
        <f>StockValueR!AG733</f>
        <v>2.8191299056179285E-4</v>
      </c>
      <c r="AH846" s="438">
        <f>StockValueR!AH733</f>
        <v>2.6792509581202478E-4</v>
      </c>
      <c r="AI846" s="438">
        <f>StockValueR!AI733</f>
        <v>2.5395013830830894E-4</v>
      </c>
      <c r="AJ846" s="438">
        <f>StockValueR!AJ733</f>
        <v>2.3998882310428098E-4</v>
      </c>
      <c r="AK846" s="438">
        <f>StockValueR!AK733</f>
        <v>2.2604193850546121E-4</v>
      </c>
      <c r="AL846" s="438">
        <f>StockValueR!AL733</f>
        <v>2.1211037201265704E-4</v>
      </c>
      <c r="AM846" s="438">
        <f>StockValueR!AM733</f>
        <v>1.3909167547865815E-2</v>
      </c>
      <c r="AN846" s="438">
        <f>StockValueR!AN733</f>
        <v>1.3909167547865815E-2</v>
      </c>
      <c r="AO846" s="438">
        <f>StockValueR!AO733</f>
        <v>1.3909167547865815E-2</v>
      </c>
      <c r="AP846" s="438">
        <f>StockValueR!AP733</f>
        <v>1.3909167547865815E-2</v>
      </c>
      <c r="AQ846" s="438">
        <f>StockValueR!AQ733</f>
        <v>1.3909167547865815E-2</v>
      </c>
      <c r="AR846" s="438">
        <f>StockValueR!AR733</f>
        <v>1.3909167547865815E-2</v>
      </c>
      <c r="AS846" s="438">
        <f>StockValueR!AS733</f>
        <v>1.3909167547865815E-2</v>
      </c>
      <c r="AT846" s="438">
        <f>StockValueR!AT733</f>
        <v>1.3909167547865815E-2</v>
      </c>
      <c r="AU846" s="438">
        <f>StockValueR!AU733</f>
        <v>1.3909167547865815E-2</v>
      </c>
      <c r="AV846" s="438">
        <f>StockValueR!AV733</f>
        <v>1.3909167547865815E-2</v>
      </c>
      <c r="AW846" s="438">
        <f>StockValueR!AW733</f>
        <v>1.3909167547865815E-2</v>
      </c>
      <c r="AX846" s="438">
        <f>StockValueR!AX733</f>
        <v>1.3909167547865815E-2</v>
      </c>
      <c r="AY846" s="438">
        <f>StockValueR!AY733</f>
        <v>1.3909167547865815E-2</v>
      </c>
      <c r="AZ846" s="438">
        <f>StockValueR!AZ733</f>
        <v>1.3909167547865815E-2</v>
      </c>
    </row>
    <row r="847" spans="1:52" x14ac:dyDescent="0.25">
      <c r="A847" s="422"/>
      <c r="B847" s="281"/>
      <c r="C847" s="281"/>
      <c r="D847" s="281"/>
      <c r="E847" s="180" t="str">
        <f>StockValueR!E734</f>
        <v>39 MPH</v>
      </c>
      <c r="F847" s="180"/>
      <c r="G847" s="180"/>
      <c r="I847" s="438">
        <f>StockValueR!I734</f>
        <v>0</v>
      </c>
      <c r="J847" s="438">
        <f>StockValueR!J734</f>
        <v>0</v>
      </c>
      <c r="K847" s="438">
        <f>StockValueR!K734</f>
        <v>6.2568901031510957E-4</v>
      </c>
      <c r="L847" s="438">
        <f>StockValueR!L734</f>
        <v>6.0410993699039459E-4</v>
      </c>
      <c r="M847" s="438">
        <f>StockValueR!M734</f>
        <v>5.8327509346335334E-4</v>
      </c>
      <c r="N847" s="438">
        <f>StockValueR!N734</f>
        <v>5.6315881236711533E-4</v>
      </c>
      <c r="O847" s="438">
        <f>StockValueR!O734</f>
        <v>5.4373631156370643E-4</v>
      </c>
      <c r="P847" s="438">
        <f>StockValueR!P734</f>
        <v>5.2498366361383416E-4</v>
      </c>
      <c r="Q847" s="438">
        <f>StockValueR!Q734</f>
        <v>5.0687776629961565E-4</v>
      </c>
      <c r="R847" s="438">
        <f>StockValueR!R734</f>
        <v>4.8939631416393154E-4</v>
      </c>
      <c r="S847" s="438">
        <f>StockValueR!S734</f>
        <v>4.7251777103134548E-4</v>
      </c>
      <c r="T847" s="438">
        <f>StockValueR!T734</f>
        <v>4.5622134347673477E-4</v>
      </c>
      <c r="U847" s="438">
        <f>StockValueR!U734</f>
        <v>4.4048695520894923E-4</v>
      </c>
      <c r="V847" s="438">
        <f>StockValueR!V734</f>
        <v>4.2529522233793822E-4</v>
      </c>
      <c r="W847" s="438">
        <f>StockValueR!W734</f>
        <v>4.1062742949487819E-4</v>
      </c>
      <c r="X847" s="438">
        <f>StockValueR!X734</f>
        <v>3.964655067758797E-4</v>
      </c>
      <c r="Y847" s="438">
        <f>StockValueR!Y734</f>
        <v>3.8279200748087325E-4</v>
      </c>
      <c r="Z847" s="438">
        <f>StockValueR!Z734</f>
        <v>3.6912710540585762E-4</v>
      </c>
      <c r="AA847" s="438">
        <f>StockValueR!AA734</f>
        <v>3.554711113128687E-4</v>
      </c>
      <c r="AB847" s="438">
        <f>StockValueR!AB734</f>
        <v>3.4182435965365637E-4</v>
      </c>
      <c r="AC847" s="438">
        <f>StockValueR!AC734</f>
        <v>3.2818721141407431E-4</v>
      </c>
      <c r="AD847" s="438">
        <f>StockValueR!AD734</f>
        <v>3.1456005743678972E-4</v>
      </c>
      <c r="AE847" s="438">
        <f>StockValueR!AE734</f>
        <v>3.0094332232805652E-4</v>
      </c>
      <c r="AF847" s="438">
        <f>StockValueR!AF734</f>
        <v>2.8733746908385832E-4</v>
      </c>
      <c r="AG847" s="438">
        <f>StockValueR!AG734</f>
        <v>2.7374300461044241E-4</v>
      </c>
      <c r="AH847" s="438">
        <f>StockValueR!AH734</f>
        <v>2.6016048636839337E-4</v>
      </c>
      <c r="AI847" s="438">
        <f>StockValueR!AI734</f>
        <v>2.4659053044423778E-4</v>
      </c>
      <c r="AJ847" s="438">
        <f>StockValueR!AJ734</f>
        <v>2.3303382145878804E-4</v>
      </c>
      <c r="AK847" s="438">
        <f>StockValueR!AK734</f>
        <v>2.1949112487205808E-4</v>
      </c>
      <c r="AL847" s="438">
        <f>StockValueR!AL734</f>
        <v>2.0596330246461759E-4</v>
      </c>
      <c r="AM847" s="438">
        <f>StockValueR!AM734</f>
        <v>1.3506072595644609E-2</v>
      </c>
      <c r="AN847" s="438">
        <f>StockValueR!AN734</f>
        <v>1.3506072595644609E-2</v>
      </c>
      <c r="AO847" s="438">
        <f>StockValueR!AO734</f>
        <v>1.3506072595644609E-2</v>
      </c>
      <c r="AP847" s="438">
        <f>StockValueR!AP734</f>
        <v>1.3506072595644609E-2</v>
      </c>
      <c r="AQ847" s="438">
        <f>StockValueR!AQ734</f>
        <v>1.3506072595644609E-2</v>
      </c>
      <c r="AR847" s="438">
        <f>StockValueR!AR734</f>
        <v>1.3506072595644609E-2</v>
      </c>
      <c r="AS847" s="438">
        <f>StockValueR!AS734</f>
        <v>1.3506072595644609E-2</v>
      </c>
      <c r="AT847" s="438">
        <f>StockValueR!AT734</f>
        <v>1.3506072595644609E-2</v>
      </c>
      <c r="AU847" s="438">
        <f>StockValueR!AU734</f>
        <v>1.3506072595644609E-2</v>
      </c>
      <c r="AV847" s="438">
        <f>StockValueR!AV734</f>
        <v>1.3506072595644609E-2</v>
      </c>
      <c r="AW847" s="438">
        <f>StockValueR!AW734</f>
        <v>1.3506072595644609E-2</v>
      </c>
      <c r="AX847" s="438">
        <f>StockValueR!AX734</f>
        <v>1.3506072595644609E-2</v>
      </c>
      <c r="AY847" s="438">
        <f>StockValueR!AY734</f>
        <v>1.3506072595644609E-2</v>
      </c>
      <c r="AZ847" s="438">
        <f>StockValueR!AZ734</f>
        <v>1.3506072595644609E-2</v>
      </c>
    </row>
    <row r="848" spans="1:52" x14ac:dyDescent="0.25">
      <c r="A848" s="422"/>
      <c r="B848" s="281"/>
      <c r="C848" s="281"/>
      <c r="D848" s="281"/>
      <c r="E848" s="180" t="str">
        <f>StockValueR!E735</f>
        <v>40 MPH</v>
      </c>
      <c r="F848" s="180"/>
      <c r="G848" s="180"/>
      <c r="I848" s="438">
        <f>StockValueR!I735</f>
        <v>0</v>
      </c>
      <c r="J848" s="438">
        <f>StockValueR!J735</f>
        <v>0</v>
      </c>
      <c r="K848" s="438">
        <f>StockValueR!K735</f>
        <v>6.27432863292429E-4</v>
      </c>
      <c r="L848" s="438">
        <f>StockValueR!L735</f>
        <v>6.0579364710017963E-4</v>
      </c>
      <c r="M848" s="438">
        <f>StockValueR!M735</f>
        <v>5.8490073494268826E-4</v>
      </c>
      <c r="N848" s="438">
        <f>StockValueR!N735</f>
        <v>5.6472838791576604E-4</v>
      </c>
      <c r="O848" s="438">
        <f>StockValueR!O735</f>
        <v>5.4525175481133427E-4</v>
      </c>
      <c r="P848" s="438">
        <f>StockValueR!P735</f>
        <v>5.2644684150212066E-4</v>
      </c>
      <c r="Q848" s="438">
        <f>StockValueR!Q735</f>
        <v>5.0829048138223041E-4</v>
      </c>
      <c r="R848" s="438">
        <f>StockValueR!R735</f>
        <v>4.9076030682717806E-4</v>
      </c>
      <c r="S848" s="438">
        <f>StockValueR!S735</f>
        <v>4.7383472163821996E-4</v>
      </c>
      <c r="T848" s="438">
        <f>StockValueR!T735</f>
        <v>4.5749287443703997E-4</v>
      </c>
      <c r="U848" s="438">
        <f>StockValueR!U735</f>
        <v>4.4171463297801289E-4</v>
      </c>
      <c r="V848" s="438">
        <f>StockValueR!V735</f>
        <v>4.2648055934639887E-4</v>
      </c>
      <c r="W848" s="438">
        <f>StockValueR!W735</f>
        <v>4.1177188601191511E-4</v>
      </c>
      <c r="X848" s="438">
        <f>StockValueR!X735</f>
        <v>3.975704927081838E-4</v>
      </c>
      <c r="Y848" s="438">
        <f>StockValueR!Y735</f>
        <v>3.8385888410957298E-4</v>
      </c>
      <c r="Z848" s="438">
        <f>StockValueR!Z735</f>
        <v>3.7015589669219808E-4</v>
      </c>
      <c r="AA848" s="438">
        <f>StockValueR!AA735</f>
        <v>3.5646184208421733E-4</v>
      </c>
      <c r="AB848" s="438">
        <f>StockValueR!AB735</f>
        <v>3.4277705566952845E-4</v>
      </c>
      <c r="AC848" s="438">
        <f>StockValueR!AC735</f>
        <v>3.2910189944008626E-4</v>
      </c>
      <c r="AD848" s="438">
        <f>StockValueR!AD735</f>
        <v>3.1543676532787214E-4</v>
      </c>
      <c r="AE848" s="438">
        <f>StockValueR!AE735</f>
        <v>3.0178207912255698E-4</v>
      </c>
      <c r="AF848" s="438">
        <f>StockValueR!AF735</f>
        <v>2.8813830511053689E-4</v>
      </c>
      <c r="AG848" s="438">
        <f>StockValueR!AG735</f>
        <v>2.7450595161085362E-4</v>
      </c>
      <c r="AH848" s="438">
        <f>StockValueR!AH735</f>
        <v>2.6088557763778584E-4</v>
      </c>
      <c r="AI848" s="438">
        <f>StockValueR!AI735</f>
        <v>2.4727780099495001E-4</v>
      </c>
      <c r="AJ848" s="438">
        <f>StockValueR!AJ735</f>
        <v>2.3368330821125997E-4</v>
      </c>
      <c r="AK848" s="438">
        <f>StockValueR!AK735</f>
        <v>2.2010286688013727E-4</v>
      </c>
      <c r="AL848" s="438">
        <f>StockValueR!AL735</f>
        <v>2.0653734118401349E-4</v>
      </c>
      <c r="AM848" s="438">
        <f>StockValueR!AM735</f>
        <v>1.5486239276289501E-2</v>
      </c>
      <c r="AN848" s="438">
        <f>StockValueR!AN735</f>
        <v>1.5486239276289501E-2</v>
      </c>
      <c r="AO848" s="438">
        <f>StockValueR!AO735</f>
        <v>1.5486239276289501E-2</v>
      </c>
      <c r="AP848" s="438">
        <f>StockValueR!AP735</f>
        <v>1.5486239276289501E-2</v>
      </c>
      <c r="AQ848" s="438">
        <f>StockValueR!AQ735</f>
        <v>1.5486239276289501E-2</v>
      </c>
      <c r="AR848" s="438">
        <f>StockValueR!AR735</f>
        <v>1.5486239276289501E-2</v>
      </c>
      <c r="AS848" s="438">
        <f>StockValueR!AS735</f>
        <v>1.5486239276289501E-2</v>
      </c>
      <c r="AT848" s="438">
        <f>StockValueR!AT735</f>
        <v>1.5486239276289501E-2</v>
      </c>
      <c r="AU848" s="438">
        <f>StockValueR!AU735</f>
        <v>1.5486239276289501E-2</v>
      </c>
      <c r="AV848" s="438">
        <f>StockValueR!AV735</f>
        <v>1.5486239276289501E-2</v>
      </c>
      <c r="AW848" s="438">
        <f>StockValueR!AW735</f>
        <v>1.5486239276289501E-2</v>
      </c>
      <c r="AX848" s="438">
        <f>StockValueR!AX735</f>
        <v>1.5486239276289501E-2</v>
      </c>
      <c r="AY848" s="438">
        <f>StockValueR!AY735</f>
        <v>1.5486239276289501E-2</v>
      </c>
      <c r="AZ848" s="438">
        <f>StockValueR!AZ735</f>
        <v>1.5486239276289501E-2</v>
      </c>
    </row>
    <row r="849" spans="1:52" x14ac:dyDescent="0.25">
      <c r="A849" s="422"/>
      <c r="B849" s="281"/>
      <c r="C849" s="281"/>
      <c r="D849" s="281"/>
      <c r="E849" s="180" t="str">
        <f>StockValueR!E736</f>
        <v>41 MPH</v>
      </c>
      <c r="F849" s="180"/>
      <c r="G849" s="180"/>
      <c r="I849" s="438">
        <f>StockValueR!I736</f>
        <v>0</v>
      </c>
      <c r="J849" s="438">
        <f>StockValueR!J736</f>
        <v>0</v>
      </c>
      <c r="K849" s="438">
        <f>StockValueR!K736</f>
        <v>6.0924953066806339E-4</v>
      </c>
      <c r="L849" s="438">
        <f>StockValueR!L736</f>
        <v>5.8823743028178169E-4</v>
      </c>
      <c r="M849" s="438">
        <f>StockValueR!M736</f>
        <v>5.6795000564889618E-4</v>
      </c>
      <c r="N849" s="438">
        <f>StockValueR!N736</f>
        <v>5.4836226379212697E-4</v>
      </c>
      <c r="O849" s="438">
        <f>StockValueR!O736</f>
        <v>5.294500737044065E-4</v>
      </c>
      <c r="P849" s="438">
        <f>StockValueR!P736</f>
        <v>5.1119013662082361E-4</v>
      </c>
      <c r="Q849" s="438">
        <f>StockValueR!Q736</f>
        <v>4.9355995731584213E-4</v>
      </c>
      <c r="R849" s="438">
        <f>StockValueR!R736</f>
        <v>4.7653781639043591E-4</v>
      </c>
      <c r="S849" s="438">
        <f>StockValueR!S736</f>
        <v>4.6010274351499907E-4</v>
      </c>
      <c r="T849" s="438">
        <f>StockValueR!T736</f>
        <v>4.4423449159506772E-4</v>
      </c>
      <c r="U849" s="438">
        <f>StockValueR!U736</f>
        <v>4.2891351182802718E-4</v>
      </c>
      <c r="V849" s="438">
        <f>StockValueR!V736</f>
        <v>4.1412092962007582E-4</v>
      </c>
      <c r="W849" s="438">
        <f>StockValueR!W736</f>
        <v>3.9983852133377684E-4</v>
      </c>
      <c r="X849" s="438">
        <f>StockValueR!X736</f>
        <v>3.8604869183755177E-4</v>
      </c>
      <c r="Y849" s="438">
        <f>StockValueR!Y736</f>
        <v>3.7273445282945834E-4</v>
      </c>
      <c r="Z849" s="438">
        <f>StockValueR!Z736</f>
        <v>3.5942858515625837E-4</v>
      </c>
      <c r="AA849" s="438">
        <f>StockValueR!AA736</f>
        <v>3.4613139141496301E-4</v>
      </c>
      <c r="AB849" s="438">
        <f>StockValueR!AB736</f>
        <v>3.3284319726986921E-4</v>
      </c>
      <c r="AC849" s="438">
        <f>StockValueR!AC736</f>
        <v>3.1956435422221557E-4</v>
      </c>
      <c r="AD849" s="438">
        <f>StockValueR!AD736</f>
        <v>3.0629524284558955E-4</v>
      </c>
      <c r="AE849" s="438">
        <f>StockValueR!AE736</f>
        <v>2.9303627659005472E-4</v>
      </c>
      <c r="AF849" s="438">
        <f>StockValueR!AF736</f>
        <v>2.7978790628674442E-4</v>
      </c>
      <c r="AG849" s="438">
        <f>StockValueR!AG736</f>
        <v>2.6655062552334872E-4</v>
      </c>
      <c r="AH849" s="438">
        <f>StockValueR!AH736</f>
        <v>2.5332497711361997E-4</v>
      </c>
      <c r="AI849" s="438">
        <f>StockValueR!AI736</f>
        <v>2.4011156095690269E-4</v>
      </c>
      <c r="AJ849" s="438">
        <f>StockValueR!AJ736</f>
        <v>2.2691104368614362E-4</v>
      </c>
      <c r="AK849" s="438">
        <f>StockValueR!AK736</f>
        <v>2.1372417064950534E-4</v>
      </c>
      <c r="AL849" s="438">
        <f>StockValueR!AL736</f>
        <v>2.005517809849605E-4</v>
      </c>
      <c r="AM849" s="438">
        <f>StockValueR!AM736</f>
        <v>1.5037439960321817E-2</v>
      </c>
      <c r="AN849" s="438">
        <f>StockValueR!AN736</f>
        <v>1.5037439960321817E-2</v>
      </c>
      <c r="AO849" s="438">
        <f>StockValueR!AO736</f>
        <v>1.5037439960321817E-2</v>
      </c>
      <c r="AP849" s="438">
        <f>StockValueR!AP736</f>
        <v>1.5037439960321817E-2</v>
      </c>
      <c r="AQ849" s="438">
        <f>StockValueR!AQ736</f>
        <v>1.5037439960321817E-2</v>
      </c>
      <c r="AR849" s="438">
        <f>StockValueR!AR736</f>
        <v>1.5037439960321817E-2</v>
      </c>
      <c r="AS849" s="438">
        <f>StockValueR!AS736</f>
        <v>1.5037439960321817E-2</v>
      </c>
      <c r="AT849" s="438">
        <f>StockValueR!AT736</f>
        <v>1.5037439960321817E-2</v>
      </c>
      <c r="AU849" s="438">
        <f>StockValueR!AU736</f>
        <v>1.5037439960321817E-2</v>
      </c>
      <c r="AV849" s="438">
        <f>StockValueR!AV736</f>
        <v>1.5037439960321817E-2</v>
      </c>
      <c r="AW849" s="438">
        <f>StockValueR!AW736</f>
        <v>1.5037439960321817E-2</v>
      </c>
      <c r="AX849" s="438">
        <f>StockValueR!AX736</f>
        <v>1.5037439960321817E-2</v>
      </c>
      <c r="AY849" s="438">
        <f>StockValueR!AY736</f>
        <v>1.5037439960321817E-2</v>
      </c>
      <c r="AZ849" s="438">
        <f>StockValueR!AZ736</f>
        <v>1.5037439960321817E-2</v>
      </c>
    </row>
    <row r="850" spans="1:52" x14ac:dyDescent="0.25">
      <c r="A850" s="422"/>
      <c r="B850" s="281"/>
      <c r="C850" s="281"/>
      <c r="D850" s="281"/>
      <c r="E850" s="180" t="str">
        <f>StockValueR!E737</f>
        <v>42 MPH</v>
      </c>
      <c r="F850" s="180"/>
      <c r="G850" s="180"/>
      <c r="I850" s="438">
        <f>StockValueR!I737</f>
        <v>0</v>
      </c>
      <c r="J850" s="438">
        <f>StockValueR!J737</f>
        <v>0</v>
      </c>
      <c r="K850" s="438">
        <f>StockValueR!K737</f>
        <v>5.9159316053589703E-4</v>
      </c>
      <c r="L850" s="438">
        <f>StockValueR!L737</f>
        <v>5.7119000181144581E-4</v>
      </c>
      <c r="M850" s="438">
        <f>StockValueR!M737</f>
        <v>5.5149051735793782E-4</v>
      </c>
      <c r="N850" s="438">
        <f>StockValueR!N737</f>
        <v>5.3247043850765006E-4</v>
      </c>
      <c r="O850" s="438">
        <f>StockValueR!O737</f>
        <v>5.1410633358272412E-4</v>
      </c>
      <c r="P850" s="438">
        <f>StockValueR!P737</f>
        <v>4.9637557902864476E-4</v>
      </c>
      <c r="Q850" s="438">
        <f>StockValueR!Q737</f>
        <v>4.7925633154328058E-4</v>
      </c>
      <c r="R850" s="438">
        <f>StockValueR!R737</f>
        <v>4.6272750116715179E-4</v>
      </c>
      <c r="S850" s="438">
        <f>StockValueR!S737</f>
        <v>4.4676872530177524E-4</v>
      </c>
      <c r="T850" s="438">
        <f>StockValueR!T737</f>
        <v>4.3136034362407705E-4</v>
      </c>
      <c r="U850" s="438">
        <f>StockValueR!U737</f>
        <v>4.1648337386596942E-4</v>
      </c>
      <c r="V850" s="438">
        <f>StockValueR!V737</f>
        <v>4.0211948842925347E-4</v>
      </c>
      <c r="W850" s="438">
        <f>StockValueR!W737</f>
        <v>3.8825099180703914E-4</v>
      </c>
      <c r="X850" s="438">
        <f>StockValueR!X737</f>
        <v>3.7486079878386617E-4</v>
      </c>
      <c r="Y850" s="438">
        <f>StockValueR!Y737</f>
        <v>3.6193241338767005E-4</v>
      </c>
      <c r="Z850" s="438">
        <f>StockValueR!Z737</f>
        <v>3.4901215672070271E-4</v>
      </c>
      <c r="AA850" s="438">
        <f>StockValueR!AA737</f>
        <v>3.361003226105555E-4</v>
      </c>
      <c r="AB850" s="438">
        <f>StockValueR!AB737</f>
        <v>3.2319722728360372E-4</v>
      </c>
      <c r="AC850" s="438">
        <f>StockValueR!AC737</f>
        <v>3.1030321205439623E-4</v>
      </c>
      <c r="AD850" s="438">
        <f>StockValueR!AD737</f>
        <v>2.9741864646729872E-4</v>
      </c>
      <c r="AE850" s="438">
        <f>StockValueR!AE737</f>
        <v>2.8454393199037577E-4</v>
      </c>
      <c r="AF850" s="438">
        <f>StockValueR!AF737</f>
        <v>2.7167950638943845E-4</v>
      </c>
      <c r="AG850" s="438">
        <f>StockValueR!AG737</f>
        <v>2.5882584894774746E-4</v>
      </c>
      <c r="AH850" s="438">
        <f>StockValueR!AH737</f>
        <v>2.4598348674802862E-4</v>
      </c>
      <c r="AI850" s="438">
        <f>StockValueR!AI737</f>
        <v>2.3315300230422956E-4</v>
      </c>
      <c r="AJ850" s="438">
        <f>StockValueR!AJ737</f>
        <v>2.2033504292992551E-4</v>
      </c>
      <c r="AK850" s="438">
        <f>StockValueR!AK737</f>
        <v>2.0753033237269934E-4</v>
      </c>
      <c r="AL850" s="438">
        <f>StockValueR!AL737</f>
        <v>1.9473968545186625E-4</v>
      </c>
      <c r="AM850" s="438">
        <f>StockValueR!AM737</f>
        <v>1.4601647083323564E-2</v>
      </c>
      <c r="AN850" s="438">
        <f>StockValueR!AN737</f>
        <v>1.4601647083323564E-2</v>
      </c>
      <c r="AO850" s="438">
        <f>StockValueR!AO737</f>
        <v>1.4601647083323564E-2</v>
      </c>
      <c r="AP850" s="438">
        <f>StockValueR!AP737</f>
        <v>1.4601647083323564E-2</v>
      </c>
      <c r="AQ850" s="438">
        <f>StockValueR!AQ737</f>
        <v>1.4601647083323564E-2</v>
      </c>
      <c r="AR850" s="438">
        <f>StockValueR!AR737</f>
        <v>1.4601647083323564E-2</v>
      </c>
      <c r="AS850" s="438">
        <f>StockValueR!AS737</f>
        <v>1.4601647083323564E-2</v>
      </c>
      <c r="AT850" s="438">
        <f>StockValueR!AT737</f>
        <v>1.4601647083323564E-2</v>
      </c>
      <c r="AU850" s="438">
        <f>StockValueR!AU737</f>
        <v>1.4601647083323564E-2</v>
      </c>
      <c r="AV850" s="438">
        <f>StockValueR!AV737</f>
        <v>1.4601647083323564E-2</v>
      </c>
      <c r="AW850" s="438">
        <f>StockValueR!AW737</f>
        <v>1.4601647083323564E-2</v>
      </c>
      <c r="AX850" s="438">
        <f>StockValueR!AX737</f>
        <v>1.4601647083323564E-2</v>
      </c>
      <c r="AY850" s="438">
        <f>StockValueR!AY737</f>
        <v>1.4601647083323564E-2</v>
      </c>
      <c r="AZ850" s="438">
        <f>StockValueR!AZ737</f>
        <v>1.4601647083323564E-2</v>
      </c>
    </row>
    <row r="851" spans="1:52" x14ac:dyDescent="0.25">
      <c r="A851" s="422"/>
      <c r="B851" s="281"/>
      <c r="C851" s="281"/>
      <c r="D851" s="281"/>
      <c r="E851" s="180" t="str">
        <f>StockValueR!E738</f>
        <v>43 MPH</v>
      </c>
      <c r="F851" s="180"/>
      <c r="G851" s="180"/>
      <c r="I851" s="438">
        <f>StockValueR!I738</f>
        <v>0</v>
      </c>
      <c r="J851" s="438">
        <f>StockValueR!J738</f>
        <v>0</v>
      </c>
      <c r="K851" s="438">
        <f>StockValueR!K738</f>
        <v>5.7444848124722173E-4</v>
      </c>
      <c r="L851" s="438">
        <f>StockValueR!L738</f>
        <v>5.5463661673666874E-4</v>
      </c>
      <c r="M851" s="438">
        <f>StockValueR!M738</f>
        <v>5.3550803364855462E-4</v>
      </c>
      <c r="N851" s="438">
        <f>StockValueR!N738</f>
        <v>5.170391666338434E-4</v>
      </c>
      <c r="O851" s="438">
        <f>StockValueR!O738</f>
        <v>4.9920726307695941E-4</v>
      </c>
      <c r="P851" s="438">
        <f>StockValueR!P738</f>
        <v>4.8199035506583287E-4</v>
      </c>
      <c r="Q851" s="438">
        <f>StockValueR!Q738</f>
        <v>4.6536723232865567E-4</v>
      </c>
      <c r="R851" s="438">
        <f>StockValueR!R738</f>
        <v>4.4931741610400717E-4</v>
      </c>
      <c r="S851" s="438">
        <f>StockValueR!S738</f>
        <v>4.3382113391216107E-4</v>
      </c>
      <c r="T851" s="438">
        <f>StockValueR!T738</f>
        <v>4.188592951964916E-4</v>
      </c>
      <c r="U851" s="438">
        <f>StockValueR!U738</f>
        <v>4.0441346780497087E-4</v>
      </c>
      <c r="V851" s="438">
        <f>StockValueR!V738</f>
        <v>3.9046585528278405E-4</v>
      </c>
      <c r="W851" s="438">
        <f>StockValueR!W738</f>
        <v>3.7699927494808826E-4</v>
      </c>
      <c r="X851" s="438">
        <f>StockValueR!X738</f>
        <v>3.6399713672390554E-4</v>
      </c>
      <c r="Y851" s="438">
        <f>StockValueR!Y738</f>
        <v>3.5144342270007178E-4</v>
      </c>
      <c r="Z851" s="438">
        <f>StockValueR!Z738</f>
        <v>3.3889760183064115E-4</v>
      </c>
      <c r="AA851" s="438">
        <f>StockValueR!AA738</f>
        <v>3.2635995942792765E-4</v>
      </c>
      <c r="AB851" s="438">
        <f>StockValueR!AB738</f>
        <v>3.1383080255390085E-4</v>
      </c>
      <c r="AC851" s="438">
        <f>StockValueR!AC738</f>
        <v>3.0131046263163542E-4</v>
      </c>
      <c r="AD851" s="438">
        <f>StockValueR!AD738</f>
        <v>2.8879929849590796E-4</v>
      </c>
      <c r="AE851" s="438">
        <f>StockValueR!AE738</f>
        <v>2.7629769998002848E-4</v>
      </c>
      <c r="AF851" s="438">
        <f>StockValueR!AF738</f>
        <v>2.6380609216312587E-4</v>
      </c>
      <c r="AG851" s="438">
        <f>StockValueR!AG738</f>
        <v>2.5132494043858121E-4</v>
      </c>
      <c r="AH851" s="438">
        <f>StockValueR!AH738</f>
        <v>2.3885475661398719E-4</v>
      </c>
      <c r="AI851" s="438">
        <f>StockValueR!AI738</f>
        <v>2.2639610632173242E-4</v>
      </c>
      <c r="AJ851" s="438">
        <f>StockValueR!AJ738</f>
        <v>2.139496181159061E-4</v>
      </c>
      <c r="AK851" s="438">
        <f>StockValueR!AK738</f>
        <v>2.0151599476950756E-4</v>
      </c>
      <c r="AL851" s="438">
        <f>StockValueR!AL738</f>
        <v>1.8909602748796192E-4</v>
      </c>
      <c r="AM851" s="438">
        <f>StockValueR!AM738</f>
        <v>1.4178483711888993E-2</v>
      </c>
      <c r="AN851" s="438">
        <f>StockValueR!AN738</f>
        <v>1.4178483711888993E-2</v>
      </c>
      <c r="AO851" s="438">
        <f>StockValueR!AO738</f>
        <v>1.4178483711888993E-2</v>
      </c>
      <c r="AP851" s="438">
        <f>StockValueR!AP738</f>
        <v>1.4178483711888993E-2</v>
      </c>
      <c r="AQ851" s="438">
        <f>StockValueR!AQ738</f>
        <v>1.4178483711888993E-2</v>
      </c>
      <c r="AR851" s="438">
        <f>StockValueR!AR738</f>
        <v>1.4178483711888993E-2</v>
      </c>
      <c r="AS851" s="438">
        <f>StockValueR!AS738</f>
        <v>1.4178483711888993E-2</v>
      </c>
      <c r="AT851" s="438">
        <f>StockValueR!AT738</f>
        <v>1.4178483711888993E-2</v>
      </c>
      <c r="AU851" s="438">
        <f>StockValueR!AU738</f>
        <v>1.4178483711888993E-2</v>
      </c>
      <c r="AV851" s="438">
        <f>StockValueR!AV738</f>
        <v>1.4178483711888993E-2</v>
      </c>
      <c r="AW851" s="438">
        <f>StockValueR!AW738</f>
        <v>1.4178483711888993E-2</v>
      </c>
      <c r="AX851" s="438">
        <f>StockValueR!AX738</f>
        <v>1.4178483711888993E-2</v>
      </c>
      <c r="AY851" s="438">
        <f>StockValueR!AY738</f>
        <v>1.4178483711888993E-2</v>
      </c>
      <c r="AZ851" s="438">
        <f>StockValueR!AZ738</f>
        <v>1.4178483711888993E-2</v>
      </c>
    </row>
    <row r="852" spans="1:52" x14ac:dyDescent="0.25">
      <c r="A852" s="422"/>
      <c r="B852" s="281"/>
      <c r="C852" s="281"/>
      <c r="D852" s="281"/>
      <c r="E852" s="180" t="str">
        <f>StockValueR!E739</f>
        <v>44 MPH</v>
      </c>
      <c r="F852" s="180"/>
      <c r="G852" s="180"/>
      <c r="I852" s="438">
        <f>StockValueR!I739</f>
        <v>0</v>
      </c>
      <c r="J852" s="438">
        <f>StockValueR!J739</f>
        <v>0</v>
      </c>
      <c r="K852" s="438">
        <f>StockValueR!K739</f>
        <v>5.5780066373369822E-4</v>
      </c>
      <c r="L852" s="438">
        <f>StockValueR!L739</f>
        <v>5.3856295742138471E-4</v>
      </c>
      <c r="M852" s="438">
        <f>StockValueR!M739</f>
        <v>5.1998873067842411E-4</v>
      </c>
      <c r="N852" s="438">
        <f>StockValueR!N739</f>
        <v>5.0205510109192384E-4</v>
      </c>
      <c r="O852" s="438">
        <f>StockValueR!O739</f>
        <v>4.8473997542901082E-4</v>
      </c>
      <c r="P852" s="438">
        <f>StockValueR!P739</f>
        <v>4.6802202241919976E-4</v>
      </c>
      <c r="Q852" s="438">
        <f>StockValueR!Q739</f>
        <v>4.5188064647545573E-4</v>
      </c>
      <c r="R852" s="438">
        <f>StockValueR!R739</f>
        <v>4.3629596232157785E-4</v>
      </c>
      <c r="S852" s="438">
        <f>StockValueR!S739</f>
        <v>4.2124877049464626E-4</v>
      </c>
      <c r="T852" s="438">
        <f>StockValueR!T739</f>
        <v>4.0672053369235367E-4</v>
      </c>
      <c r="U852" s="438">
        <f>StockValueR!U739</f>
        <v>3.9269335393608086E-4</v>
      </c>
      <c r="V852" s="438">
        <f>StockValueR!V739</f>
        <v>3.7914995052158382E-4</v>
      </c>
      <c r="W852" s="438">
        <f>StockValueR!W739</f>
        <v>3.6607363873012881E-4</v>
      </c>
      <c r="X852" s="438">
        <f>StockValueR!X739</f>
        <v>3.5344830927384787E-4</v>
      </c>
      <c r="Y852" s="438">
        <f>StockValueR!Y739</f>
        <v>3.4125840844999327E-4</v>
      </c>
      <c r="Z852" s="438">
        <f>StockValueR!Z739</f>
        <v>3.2907617203279792E-4</v>
      </c>
      <c r="AA852" s="438">
        <f>StockValueR!AA739</f>
        <v>3.1690187706607555E-4</v>
      </c>
      <c r="AB852" s="438">
        <f>StockValueR!AB739</f>
        <v>3.0473582171297928E-4</v>
      </c>
      <c r="AC852" s="438">
        <f>StockValueR!AC739</f>
        <v>2.9257832779176968E-4</v>
      </c>
      <c r="AD852" s="438">
        <f>StockValueR!AD739</f>
        <v>2.8042974373800386E-4</v>
      </c>
      <c r="AE852" s="438">
        <f>StockValueR!AE739</f>
        <v>2.6829044808741843E-4</v>
      </c>
      <c r="AF852" s="438">
        <f>StockValueR!AF739</f>
        <v>2.5616085360012685E-4</v>
      </c>
      <c r="AG852" s="438">
        <f>StockValueR!AG739</f>
        <v>2.4404141218216648E-4</v>
      </c>
      <c r="AH852" s="438">
        <f>StockValueR!AH739</f>
        <v>2.3193262080867824E-4</v>
      </c>
      <c r="AI852" s="438">
        <f>StockValueR!AI739</f>
        <v>2.1983502871972824E-4</v>
      </c>
      <c r="AJ852" s="438">
        <f>StockValueR!AJ739</f>
        <v>2.0774924625357929E-4</v>
      </c>
      <c r="AK852" s="438">
        <f>StockValueR!AK739</f>
        <v>1.9567595581650155E-4</v>
      </c>
      <c r="AL852" s="438">
        <f>StockValueR!AL739</f>
        <v>1.83615925684373E-4</v>
      </c>
      <c r="AM852" s="438">
        <f>StockValueR!AM739</f>
        <v>1.3767583836339648E-2</v>
      </c>
      <c r="AN852" s="438">
        <f>StockValueR!AN739</f>
        <v>1.3767583836339648E-2</v>
      </c>
      <c r="AO852" s="438">
        <f>StockValueR!AO739</f>
        <v>1.3767583836339648E-2</v>
      </c>
      <c r="AP852" s="438">
        <f>StockValueR!AP739</f>
        <v>1.3767583836339648E-2</v>
      </c>
      <c r="AQ852" s="438">
        <f>StockValueR!AQ739</f>
        <v>1.3767583836339648E-2</v>
      </c>
      <c r="AR852" s="438">
        <f>StockValueR!AR739</f>
        <v>1.3767583836339648E-2</v>
      </c>
      <c r="AS852" s="438">
        <f>StockValueR!AS739</f>
        <v>1.3767583836339648E-2</v>
      </c>
      <c r="AT852" s="438">
        <f>StockValueR!AT739</f>
        <v>1.3767583836339648E-2</v>
      </c>
      <c r="AU852" s="438">
        <f>StockValueR!AU739</f>
        <v>1.3767583836339648E-2</v>
      </c>
      <c r="AV852" s="438">
        <f>StockValueR!AV739</f>
        <v>1.3767583836339648E-2</v>
      </c>
      <c r="AW852" s="438">
        <f>StockValueR!AW739</f>
        <v>1.3767583836339648E-2</v>
      </c>
      <c r="AX852" s="438">
        <f>StockValueR!AX739</f>
        <v>1.3767583836339648E-2</v>
      </c>
      <c r="AY852" s="438">
        <f>StockValueR!AY739</f>
        <v>1.3767583836339648E-2</v>
      </c>
      <c r="AZ852" s="438">
        <f>StockValueR!AZ739</f>
        <v>1.3767583836339648E-2</v>
      </c>
    </row>
    <row r="853" spans="1:52" x14ac:dyDescent="0.25">
      <c r="A853" s="422"/>
      <c r="B853" s="281"/>
      <c r="C853" s="281"/>
      <c r="D853" s="281"/>
      <c r="E853" s="180" t="str">
        <f>StockValueR!E740</f>
        <v>45 MPH</v>
      </c>
      <c r="F853" s="180"/>
      <c r="G853" s="180"/>
      <c r="I853" s="438">
        <f>StockValueR!I740</f>
        <v>0</v>
      </c>
      <c r="J853" s="438">
        <f>StockValueR!J740</f>
        <v>0</v>
      </c>
      <c r="K853" s="438">
        <f>StockValueR!K740</f>
        <v>5.8293546541860505E-4</v>
      </c>
      <c r="L853" s="438">
        <f>StockValueR!L740</f>
        <v>5.6283089758304441E-4</v>
      </c>
      <c r="M853" s="438">
        <f>StockValueR!M740</f>
        <v>5.4341970606756136E-4</v>
      </c>
      <c r="N853" s="438">
        <f>StockValueR!N740</f>
        <v>5.2467797736527636E-4</v>
      </c>
      <c r="O853" s="438">
        <f>StockValueR!O740</f>
        <v>5.0658262271021152E-4</v>
      </c>
      <c r="P853" s="438">
        <f>StockValueR!P740</f>
        <v>4.8911134963321645E-4</v>
      </c>
      <c r="Q853" s="438">
        <f>StockValueR!Q740</f>
        <v>4.72242634498888E-4</v>
      </c>
      <c r="R853" s="438">
        <f>StockValueR!R740</f>
        <v>4.5595569598965016E-4</v>
      </c>
      <c r="S853" s="438">
        <f>StockValueR!S740</f>
        <v>4.4023046950432811E-4</v>
      </c>
      <c r="T853" s="438">
        <f>StockValueR!T740</f>
        <v>4.2504758243967707E-4</v>
      </c>
      <c r="U853" s="438">
        <f>StockValueR!U740</f>
        <v>4.1038833032441401E-4</v>
      </c>
      <c r="V853" s="438">
        <f>StockValueR!V740</f>
        <v>3.9623465377635074E-4</v>
      </c>
      <c r="W853" s="438">
        <f>StockValueR!W740</f>
        <v>3.8256911625424086E-4</v>
      </c>
      <c r="X853" s="438">
        <f>StockValueR!X740</f>
        <v>3.6937488257693201E-4</v>
      </c>
      <c r="Y853" s="438">
        <f>StockValueR!Y740</f>
        <v>3.5663569818336025E-4</v>
      </c>
      <c r="Z853" s="438">
        <f>StockValueR!Z740</f>
        <v>3.439045235587857E-4</v>
      </c>
      <c r="AA853" s="438">
        <f>StockValueR!AA740</f>
        <v>3.3118164823076751E-4</v>
      </c>
      <c r="AB853" s="438">
        <f>StockValueR!AB740</f>
        <v>3.1846738379785267E-4</v>
      </c>
      <c r="AC853" s="438">
        <f>StockValueR!AC740</f>
        <v>3.0576206657960777E-4</v>
      </c>
      <c r="AD853" s="438">
        <f>StockValueR!AD740</f>
        <v>2.9306606071228598E-4</v>
      </c>
      <c r="AE853" s="438">
        <f>StockValueR!AE740</f>
        <v>2.8037976178865032E-4</v>
      </c>
      <c r="AF853" s="438">
        <f>StockValueR!AF740</f>
        <v>2.6770360116800979E-4</v>
      </c>
      <c r="AG853" s="438">
        <f>StockValueR!AG740</f>
        <v>2.5503805111953386E-4</v>
      </c>
      <c r="AH853" s="438">
        <f>StockValueR!AH740</f>
        <v>2.4238363101233395E-4</v>
      </c>
      <c r="AI853" s="438">
        <f>StockValueR!AI740</f>
        <v>2.2974091483553272E-4</v>
      </c>
      <c r="AJ853" s="438">
        <f>StockValueR!AJ740</f>
        <v>2.1711054042956743E-4</v>
      </c>
      <c r="AK853" s="438">
        <f>StockValueR!AK740</f>
        <v>2.0449322095030643E-4</v>
      </c>
      <c r="AL853" s="438">
        <f>StockValueR!AL740</f>
        <v>1.9188975929255718E-4</v>
      </c>
      <c r="AM853" s="438">
        <f>StockValueR!AM740</f>
        <v>1.61488171632936E-2</v>
      </c>
      <c r="AN853" s="438">
        <f>StockValueR!AN740</f>
        <v>1.61488171632936E-2</v>
      </c>
      <c r="AO853" s="438">
        <f>StockValueR!AO740</f>
        <v>1.61488171632936E-2</v>
      </c>
      <c r="AP853" s="438">
        <f>StockValueR!AP740</f>
        <v>1.61488171632936E-2</v>
      </c>
      <c r="AQ853" s="438">
        <f>StockValueR!AQ740</f>
        <v>1.61488171632936E-2</v>
      </c>
      <c r="AR853" s="438">
        <f>StockValueR!AR740</f>
        <v>1.61488171632936E-2</v>
      </c>
      <c r="AS853" s="438">
        <f>StockValueR!AS740</f>
        <v>1.61488171632936E-2</v>
      </c>
      <c r="AT853" s="438">
        <f>StockValueR!AT740</f>
        <v>1.61488171632936E-2</v>
      </c>
      <c r="AU853" s="438">
        <f>StockValueR!AU740</f>
        <v>1.61488171632936E-2</v>
      </c>
      <c r="AV853" s="438">
        <f>StockValueR!AV740</f>
        <v>1.61488171632936E-2</v>
      </c>
      <c r="AW853" s="438">
        <f>StockValueR!AW740</f>
        <v>1.61488171632936E-2</v>
      </c>
      <c r="AX853" s="438">
        <f>StockValueR!AX740</f>
        <v>1.61488171632936E-2</v>
      </c>
      <c r="AY853" s="438">
        <f>StockValueR!AY740</f>
        <v>1.61488171632936E-2</v>
      </c>
      <c r="AZ853" s="438">
        <f>StockValueR!AZ740</f>
        <v>1.61488171632936E-2</v>
      </c>
    </row>
    <row r="854" spans="1:52" x14ac:dyDescent="0.25">
      <c r="A854" s="422"/>
      <c r="B854" s="281"/>
      <c r="C854" s="281"/>
      <c r="D854" s="281"/>
      <c r="E854" s="180" t="str">
        <f>StockValueR!E741</f>
        <v>46 MPH</v>
      </c>
      <c r="F854" s="180"/>
      <c r="G854" s="180"/>
      <c r="I854" s="438">
        <f>StockValueR!I741</f>
        <v>0</v>
      </c>
      <c r="J854" s="438">
        <f>StockValueR!J741</f>
        <v>0</v>
      </c>
      <c r="K854" s="438">
        <f>StockValueR!K741</f>
        <v>5.6604169066376618E-4</v>
      </c>
      <c r="L854" s="438">
        <f>StockValueR!L741</f>
        <v>5.4651976372193376E-4</v>
      </c>
      <c r="M854" s="438">
        <f>StockValueR!M741</f>
        <v>5.2767111869167808E-4</v>
      </c>
      <c r="N854" s="438">
        <f>StockValueR!N741</f>
        <v>5.0947253509205949E-4</v>
      </c>
      <c r="O854" s="438">
        <f>StockValueR!O741</f>
        <v>4.9190159328161729E-4</v>
      </c>
      <c r="P854" s="438">
        <f>StockValueR!P741</f>
        <v>4.7493664683861947E-4</v>
      </c>
      <c r="Q854" s="438">
        <f>StockValueR!Q741</f>
        <v>4.5855679589387716E-4</v>
      </c>
      <c r="R854" s="438">
        <f>StockValueR!R741</f>
        <v>4.4274186138326958E-4</v>
      </c>
      <c r="S854" s="438">
        <f>StockValueR!S741</f>
        <v>4.2747236018826092E-4</v>
      </c>
      <c r="T854" s="438">
        <f>StockValueR!T741</f>
        <v>4.1272948113378334E-4</v>
      </c>
      <c r="U854" s="438">
        <f>StockValueR!U741</f>
        <v>3.9849506181391695E-4</v>
      </c>
      <c r="V854" s="438">
        <f>StockValueR!V741</f>
        <v>3.8475156621681726E-4</v>
      </c>
      <c r="W854" s="438">
        <f>StockValueR!W741</f>
        <v>3.7148206312132535E-4</v>
      </c>
      <c r="X854" s="438">
        <f>StockValueR!X741</f>
        <v>3.5867020523864602E-4</v>
      </c>
      <c r="Y854" s="438">
        <f>StockValueR!Y741</f>
        <v>3.4630020907339869E-4</v>
      </c>
      <c r="Z854" s="438">
        <f>StockValueR!Z741</f>
        <v>3.3393799054985262E-4</v>
      </c>
      <c r="AA854" s="438">
        <f>StockValueR!AA741</f>
        <v>3.2158383080490687E-4</v>
      </c>
      <c r="AB854" s="438">
        <f>StockValueR!AB741</f>
        <v>3.0923803240681956E-4</v>
      </c>
      <c r="AC854" s="438">
        <f>StockValueR!AC741</f>
        <v>2.9690092192844023E-4</v>
      </c>
      <c r="AD854" s="438">
        <f>StockValueR!AD741</f>
        <v>2.8457285295316293E-4</v>
      </c>
      <c r="AE854" s="438">
        <f>StockValueR!AE741</f>
        <v>2.7225420960926553E-4</v>
      </c>
      <c r="AF854" s="438">
        <f>StockValueR!AF741</f>
        <v>2.5994541075503852E-4</v>
      </c>
      <c r="AG854" s="438">
        <f>StockValueR!AG741</f>
        <v>2.4764691497304375E-4</v>
      </c>
      <c r="AH854" s="438">
        <f>StockValueR!AH741</f>
        <v>2.3535922658080415E-4</v>
      </c>
      <c r="AI854" s="438">
        <f>StockValueR!AI741</f>
        <v>2.2308290293293726E-4</v>
      </c>
      <c r="AJ854" s="438">
        <f>StockValueR!AJ741</f>
        <v>2.1081856338493079E-4</v>
      </c>
      <c r="AK854" s="438">
        <f>StockValueR!AK741</f>
        <v>1.9856690042502294E-4</v>
      </c>
      <c r="AL854" s="438">
        <f>StockValueR!AL741</f>
        <v>1.863286936797096E-4</v>
      </c>
      <c r="AM854" s="438">
        <f>StockValueR!AM741</f>
        <v>1.5680815993528007E-2</v>
      </c>
      <c r="AN854" s="438">
        <f>StockValueR!AN741</f>
        <v>1.5680815993528007E-2</v>
      </c>
      <c r="AO854" s="438">
        <f>StockValueR!AO741</f>
        <v>1.5680815993528007E-2</v>
      </c>
      <c r="AP854" s="438">
        <f>StockValueR!AP741</f>
        <v>1.5680815993528007E-2</v>
      </c>
      <c r="AQ854" s="438">
        <f>StockValueR!AQ741</f>
        <v>1.5680815993528007E-2</v>
      </c>
      <c r="AR854" s="438">
        <f>StockValueR!AR741</f>
        <v>1.5680815993528007E-2</v>
      </c>
      <c r="AS854" s="438">
        <f>StockValueR!AS741</f>
        <v>1.5680815993528007E-2</v>
      </c>
      <c r="AT854" s="438">
        <f>StockValueR!AT741</f>
        <v>1.5680815993528007E-2</v>
      </c>
      <c r="AU854" s="438">
        <f>StockValueR!AU741</f>
        <v>1.5680815993528007E-2</v>
      </c>
      <c r="AV854" s="438">
        <f>StockValueR!AV741</f>
        <v>1.5680815993528007E-2</v>
      </c>
      <c r="AW854" s="438">
        <f>StockValueR!AW741</f>
        <v>1.5680815993528007E-2</v>
      </c>
      <c r="AX854" s="438">
        <f>StockValueR!AX741</f>
        <v>1.5680815993528007E-2</v>
      </c>
      <c r="AY854" s="438">
        <f>StockValueR!AY741</f>
        <v>1.5680815993528007E-2</v>
      </c>
      <c r="AZ854" s="438">
        <f>StockValueR!AZ741</f>
        <v>1.5680815993528007E-2</v>
      </c>
    </row>
    <row r="855" spans="1:52" x14ac:dyDescent="0.25">
      <c r="A855" s="422"/>
      <c r="B855" s="281"/>
      <c r="C855" s="281"/>
      <c r="D855" s="281"/>
      <c r="E855" s="180" t="str">
        <f>StockValueR!E742</f>
        <v>47 MPH</v>
      </c>
      <c r="F855" s="180"/>
      <c r="G855" s="180"/>
      <c r="I855" s="438">
        <f>StockValueR!I742</f>
        <v>0</v>
      </c>
      <c r="J855" s="438">
        <f>StockValueR!J742</f>
        <v>0</v>
      </c>
      <c r="K855" s="438">
        <f>StockValueR!K742</f>
        <v>5.4963750633942596E-4</v>
      </c>
      <c r="L855" s="438">
        <f>StockValueR!L742</f>
        <v>5.306813350534086E-4</v>
      </c>
      <c r="M855" s="438">
        <f>StockValueR!M742</f>
        <v>5.1237893361693806E-4</v>
      </c>
      <c r="N855" s="438">
        <f>StockValueR!N742</f>
        <v>4.9470775449076017E-4</v>
      </c>
      <c r="O855" s="438">
        <f>StockValueR!O742</f>
        <v>4.7764602776635305E-4</v>
      </c>
      <c r="P855" s="438">
        <f>StockValueR!P742</f>
        <v>4.6117273434661068E-4</v>
      </c>
      <c r="Q855" s="438">
        <f>StockValueR!Q742</f>
        <v>4.4526758005148742E-4</v>
      </c>
      <c r="R855" s="438">
        <f>StockValueR!R742</f>
        <v>4.299109706166974E-4</v>
      </c>
      <c r="S855" s="438">
        <f>StockValueR!S742</f>
        <v>4.1508398755467276E-4</v>
      </c>
      <c r="T855" s="438">
        <f>StockValueR!T742</f>
        <v>4.0076836484804037E-4</v>
      </c>
      <c r="U855" s="438">
        <f>StockValueR!U742</f>
        <v>3.8694646644690561E-4</v>
      </c>
      <c r="V855" s="438">
        <f>StockValueR!V742</f>
        <v>3.7360126454222145E-4</v>
      </c>
      <c r="W855" s="438">
        <f>StockValueR!W742</f>
        <v>3.6071631858847572E-4</v>
      </c>
      <c r="X855" s="438">
        <f>StockValueR!X742</f>
        <v>3.4827575504985483E-4</v>
      </c>
      <c r="Y855" s="438">
        <f>StockValueR!Y742</f>
        <v>3.362642478449315E-4</v>
      </c>
      <c r="Z855" s="438">
        <f>StockValueR!Z742</f>
        <v>3.2426029288158399E-4</v>
      </c>
      <c r="AA855" s="438">
        <f>StockValueR!AA742</f>
        <v>3.1226416314921699E-4</v>
      </c>
      <c r="AB855" s="438">
        <f>StockValueR!AB742</f>
        <v>3.0027615244750214E-4</v>
      </c>
      <c r="AC855" s="438">
        <f>StockValueR!AC742</f>
        <v>2.8829657788503698E-4</v>
      </c>
      <c r="AD855" s="438">
        <f>StockValueR!AD742</f>
        <v>2.7632578279818387E-4</v>
      </c>
      <c r="AE855" s="438">
        <f>StockValueR!AE742</f>
        <v>2.6436414018298214E-4</v>
      </c>
      <c r="AF855" s="438">
        <f>StockValueR!AF742</f>
        <v>2.5241205675898996E-4</v>
      </c>
      <c r="AG855" s="438">
        <f>StockValueR!AG742</f>
        <v>2.4046997781880657E-4</v>
      </c>
      <c r="AH855" s="438">
        <f>StockValueR!AH742</f>
        <v>2.2853839306456928E-4</v>
      </c>
      <c r="AI855" s="438">
        <f>StockValueR!AI742</f>
        <v>2.1661784369846727E-4</v>
      </c>
      <c r="AJ855" s="438">
        <f>StockValueR!AJ742</f>
        <v>2.0470893112674212E-4</v>
      </c>
      <c r="AK855" s="438">
        <f>StockValueR!AK742</f>
        <v>1.9281232776896065E-4</v>
      </c>
      <c r="AL855" s="438">
        <f>StockValueR!AL742</f>
        <v>1.8092879065763503E-4</v>
      </c>
      <c r="AM855" s="438">
        <f>StockValueR!AM742</f>
        <v>1.52263777425005E-2</v>
      </c>
      <c r="AN855" s="438">
        <f>StockValueR!AN742</f>
        <v>1.52263777425005E-2</v>
      </c>
      <c r="AO855" s="438">
        <f>StockValueR!AO742</f>
        <v>1.52263777425005E-2</v>
      </c>
      <c r="AP855" s="438">
        <f>StockValueR!AP742</f>
        <v>1.52263777425005E-2</v>
      </c>
      <c r="AQ855" s="438">
        <f>StockValueR!AQ742</f>
        <v>1.52263777425005E-2</v>
      </c>
      <c r="AR855" s="438">
        <f>StockValueR!AR742</f>
        <v>1.52263777425005E-2</v>
      </c>
      <c r="AS855" s="438">
        <f>StockValueR!AS742</f>
        <v>1.52263777425005E-2</v>
      </c>
      <c r="AT855" s="438">
        <f>StockValueR!AT742</f>
        <v>1.52263777425005E-2</v>
      </c>
      <c r="AU855" s="438">
        <f>StockValueR!AU742</f>
        <v>1.52263777425005E-2</v>
      </c>
      <c r="AV855" s="438">
        <f>StockValueR!AV742</f>
        <v>1.52263777425005E-2</v>
      </c>
      <c r="AW855" s="438">
        <f>StockValueR!AW742</f>
        <v>1.52263777425005E-2</v>
      </c>
      <c r="AX855" s="438">
        <f>StockValueR!AX742</f>
        <v>1.52263777425005E-2</v>
      </c>
      <c r="AY855" s="438">
        <f>StockValueR!AY742</f>
        <v>1.52263777425005E-2</v>
      </c>
      <c r="AZ855" s="438">
        <f>StockValueR!AZ742</f>
        <v>1.52263777425005E-2</v>
      </c>
    </row>
    <row r="856" spans="1:52" x14ac:dyDescent="0.25">
      <c r="A856" s="422"/>
      <c r="B856" s="281"/>
      <c r="C856" s="281"/>
      <c r="D856" s="281"/>
      <c r="E856" s="180" t="str">
        <f>StockValueR!E743</f>
        <v>48 MPH</v>
      </c>
      <c r="F856" s="180"/>
      <c r="G856" s="180"/>
      <c r="I856" s="438">
        <f>StockValueR!I743</f>
        <v>0</v>
      </c>
      <c r="J856" s="438">
        <f>StockValueR!J743</f>
        <v>0</v>
      </c>
      <c r="K856" s="438">
        <f>StockValueR!K743</f>
        <v>5.3370872385877569E-4</v>
      </c>
      <c r="L856" s="438">
        <f>StockValueR!L743</f>
        <v>5.1530191233368854E-4</v>
      </c>
      <c r="M856" s="438">
        <f>StockValueR!M743</f>
        <v>4.9752992406588384E-4</v>
      </c>
      <c r="N856" s="438">
        <f>StockValueR!N743</f>
        <v>4.8037086495559091E-4</v>
      </c>
      <c r="O856" s="438">
        <f>StockValueR!O743</f>
        <v>4.6380359599762586E-4</v>
      </c>
      <c r="P856" s="438">
        <f>StockValueR!P743</f>
        <v>4.4780770723931311E-4</v>
      </c>
      <c r="Q856" s="438">
        <f>StockValueR!Q743</f>
        <v>4.3236349263656187E-4</v>
      </c>
      <c r="R856" s="438">
        <f>StockValueR!R743</f>
        <v>4.1745192577711604E-4</v>
      </c>
      <c r="S856" s="438">
        <f>StockValueR!S743</f>
        <v>4.0305463644107494E-4</v>
      </c>
      <c r="T856" s="438">
        <f>StockValueR!T743</f>
        <v>3.8915388796980483E-4</v>
      </c>
      <c r="U856" s="438">
        <f>StockValueR!U743</f>
        <v>3.7573255541536348E-4</v>
      </c>
      <c r="V856" s="438">
        <f>StockValueR!V743</f>
        <v>3.6277410444351835E-4</v>
      </c>
      <c r="W856" s="438">
        <f>StockValueR!W743</f>
        <v>3.502625709643671E-4</v>
      </c>
      <c r="X856" s="438">
        <f>StockValueR!X743</f>
        <v>3.381825414654684E-4</v>
      </c>
      <c r="Y856" s="438">
        <f>StockValueR!Y743</f>
        <v>3.2651913402325278E-4</v>
      </c>
      <c r="Z856" s="438">
        <f>StockValueR!Z743</f>
        <v>3.1486305995470106E-4</v>
      </c>
      <c r="AA856" s="438">
        <f>StockValueR!AA743</f>
        <v>3.0321458433784217E-4</v>
      </c>
      <c r="AB856" s="438">
        <f>StockValueR!AB743</f>
        <v>2.9157399245787965E-4</v>
      </c>
      <c r="AC856" s="438">
        <f>StockValueR!AC743</f>
        <v>2.7994159223343793E-4</v>
      </c>
      <c r="AD856" s="438">
        <f>StockValueR!AD743</f>
        <v>2.6831771705081191E-4</v>
      </c>
      <c r="AE856" s="438">
        <f>StockValueR!AE743</f>
        <v>2.567027290964207E-4</v>
      </c>
      <c r="AF856" s="438">
        <f>StockValueR!AF743</f>
        <v>2.4509702330287683E-4</v>
      </c>
      <c r="AG856" s="438">
        <f>StockValueR!AG743</f>
        <v>2.3350103205796704E-4</v>
      </c>
      <c r="AH856" s="438">
        <f>StockValueR!AH743</f>
        <v>2.219152308720045E-4</v>
      </c>
      <c r="AI856" s="438">
        <f>StockValueR!AI743</f>
        <v>2.1034014526285583E-4</v>
      </c>
      <c r="AJ856" s="438">
        <f>StockValueR!AJ743</f>
        <v>1.9877635920769515E-4</v>
      </c>
      <c r="AK856" s="438">
        <f>StockValueR!AK743</f>
        <v>1.8722452563901836E-4</v>
      </c>
      <c r="AL856" s="438">
        <f>StockValueR!AL743</f>
        <v>1.7568537965013945E-4</v>
      </c>
      <c r="AM856" s="438">
        <f>StockValueR!AM743</f>
        <v>1.4785109349730508E-2</v>
      </c>
      <c r="AN856" s="438">
        <f>StockValueR!AN743</f>
        <v>1.4785109349730508E-2</v>
      </c>
      <c r="AO856" s="438">
        <f>StockValueR!AO743</f>
        <v>1.4785109349730508E-2</v>
      </c>
      <c r="AP856" s="438">
        <f>StockValueR!AP743</f>
        <v>1.4785109349730508E-2</v>
      </c>
      <c r="AQ856" s="438">
        <f>StockValueR!AQ743</f>
        <v>1.4785109349730508E-2</v>
      </c>
      <c r="AR856" s="438">
        <f>StockValueR!AR743</f>
        <v>1.4785109349730508E-2</v>
      </c>
      <c r="AS856" s="438">
        <f>StockValueR!AS743</f>
        <v>1.4785109349730508E-2</v>
      </c>
      <c r="AT856" s="438">
        <f>StockValueR!AT743</f>
        <v>1.4785109349730508E-2</v>
      </c>
      <c r="AU856" s="438">
        <f>StockValueR!AU743</f>
        <v>1.4785109349730508E-2</v>
      </c>
      <c r="AV856" s="438">
        <f>StockValueR!AV743</f>
        <v>1.4785109349730508E-2</v>
      </c>
      <c r="AW856" s="438">
        <f>StockValueR!AW743</f>
        <v>1.4785109349730508E-2</v>
      </c>
      <c r="AX856" s="438">
        <f>StockValueR!AX743</f>
        <v>1.4785109349730508E-2</v>
      </c>
      <c r="AY856" s="438">
        <f>StockValueR!AY743</f>
        <v>1.4785109349730508E-2</v>
      </c>
      <c r="AZ856" s="438">
        <f>StockValueR!AZ743</f>
        <v>1.4785109349730508E-2</v>
      </c>
    </row>
    <row r="857" spans="1:52" x14ac:dyDescent="0.25">
      <c r="A857" s="422"/>
      <c r="B857" s="281"/>
      <c r="C857" s="281"/>
      <c r="D857" s="281"/>
      <c r="E857" s="180" t="str">
        <f>StockValueR!E744</f>
        <v>49 MPH</v>
      </c>
      <c r="F857" s="180"/>
      <c r="G857" s="180"/>
      <c r="I857" s="438">
        <f>StockValueR!I744</f>
        <v>0</v>
      </c>
      <c r="J857" s="438">
        <f>StockValueR!J744</f>
        <v>0</v>
      </c>
      <c r="K857" s="438">
        <f>StockValueR!K744</f>
        <v>5.1824156582767531E-4</v>
      </c>
      <c r="L857" s="438">
        <f>StockValueR!L744</f>
        <v>5.0036819333024499E-4</v>
      </c>
      <c r="M857" s="438">
        <f>StockValueR!M744</f>
        <v>4.8311124657998857E-4</v>
      </c>
      <c r="N857" s="438">
        <f>StockValueR!N744</f>
        <v>4.6644946597960085E-4</v>
      </c>
      <c r="O857" s="438">
        <f>StockValueR!O744</f>
        <v>4.5036232514332713E-4</v>
      </c>
      <c r="P857" s="438">
        <f>StockValueR!P744</f>
        <v>4.34830005609598E-4</v>
      </c>
      <c r="Q857" s="438">
        <f>StockValueR!Q744</f>
        <v>4.198333724257898E-4</v>
      </c>
      <c r="R857" s="438">
        <f>StockValueR!R744</f>
        <v>4.0535395057502739E-4</v>
      </c>
      <c r="S857" s="438">
        <f>StockValueR!S744</f>
        <v>3.913739022159933E-4</v>
      </c>
      <c r="T857" s="438">
        <f>StockValueR!T744</f>
        <v>3.7787600470770018E-4</v>
      </c>
      <c r="U857" s="438">
        <f>StockValueR!U744</f>
        <v>3.6484362939215607E-4</v>
      </c>
      <c r="V857" s="438">
        <f>StockValueR!V744</f>
        <v>3.5226072110878468E-4</v>
      </c>
      <c r="W857" s="438">
        <f>StockValueR!W744</f>
        <v>3.4011177841536064E-4</v>
      </c>
      <c r="X857" s="438">
        <f>StockValueR!X744</f>
        <v>3.2838183449109698E-4</v>
      </c>
      <c r="Y857" s="438">
        <f>StockValueR!Y744</f>
        <v>3.1705643869835479E-4</v>
      </c>
      <c r="Z857" s="438">
        <f>StockValueR!Z744</f>
        <v>3.0573816375427122E-4</v>
      </c>
      <c r="AA857" s="438">
        <f>StockValueR!AA744</f>
        <v>2.944272670547752E-4</v>
      </c>
      <c r="AB857" s="438">
        <f>StockValueR!AB744</f>
        <v>2.8312402561735589E-4</v>
      </c>
      <c r="AC857" s="438">
        <f>StockValueR!AC744</f>
        <v>2.7182873843699487E-4</v>
      </c>
      <c r="AD857" s="438">
        <f>StockValueR!AD744</f>
        <v>2.6054172923827777E-4</v>
      </c>
      <c r="AE857" s="438">
        <f>StockValueR!AE744</f>
        <v>2.4926334971127182E-4</v>
      </c>
      <c r="AF857" s="438">
        <f>StockValueR!AF744</f>
        <v>2.3799398334323581E-4</v>
      </c>
      <c r="AG857" s="438">
        <f>StockValueR!AG744</f>
        <v>2.2673404999113225E-4</v>
      </c>
      <c r="AH857" s="438">
        <f>StockValueR!AH744</f>
        <v>2.1548401138473663E-4</v>
      </c>
      <c r="AI857" s="438">
        <f>StockValueR!AI744</f>
        <v>2.0424437781213286E-4</v>
      </c>
      <c r="AJ857" s="438">
        <f>StockValueR!AJ744</f>
        <v>1.930157163265311E-4</v>
      </c>
      <c r="AK857" s="438">
        <f>StockValueR!AK744</f>
        <v>1.8179866093810188E-4</v>
      </c>
      <c r="AL857" s="438">
        <f>StockValueR!AL744</f>
        <v>1.705939254367704E-4</v>
      </c>
      <c r="AM857" s="438">
        <f>StockValueR!AM744</f>
        <v>1.435662914583582E-2</v>
      </c>
      <c r="AN857" s="438">
        <f>StockValueR!AN744</f>
        <v>1.435662914583582E-2</v>
      </c>
      <c r="AO857" s="438">
        <f>StockValueR!AO744</f>
        <v>1.435662914583582E-2</v>
      </c>
      <c r="AP857" s="438">
        <f>StockValueR!AP744</f>
        <v>1.435662914583582E-2</v>
      </c>
      <c r="AQ857" s="438">
        <f>StockValueR!AQ744</f>
        <v>1.435662914583582E-2</v>
      </c>
      <c r="AR857" s="438">
        <f>StockValueR!AR744</f>
        <v>1.435662914583582E-2</v>
      </c>
      <c r="AS857" s="438">
        <f>StockValueR!AS744</f>
        <v>1.435662914583582E-2</v>
      </c>
      <c r="AT857" s="438">
        <f>StockValueR!AT744</f>
        <v>1.435662914583582E-2</v>
      </c>
      <c r="AU857" s="438">
        <f>StockValueR!AU744</f>
        <v>1.435662914583582E-2</v>
      </c>
      <c r="AV857" s="438">
        <f>StockValueR!AV744</f>
        <v>1.435662914583582E-2</v>
      </c>
      <c r="AW857" s="438">
        <f>StockValueR!AW744</f>
        <v>1.435662914583582E-2</v>
      </c>
      <c r="AX857" s="438">
        <f>StockValueR!AX744</f>
        <v>1.435662914583582E-2</v>
      </c>
      <c r="AY857" s="438">
        <f>StockValueR!AY744</f>
        <v>1.435662914583582E-2</v>
      </c>
      <c r="AZ857" s="438">
        <f>StockValueR!AZ744</f>
        <v>1.435662914583582E-2</v>
      </c>
    </row>
    <row r="858" spans="1:52" x14ac:dyDescent="0.25">
      <c r="A858" s="422"/>
      <c r="B858" s="281"/>
      <c r="C858" s="281"/>
      <c r="D858" s="281"/>
      <c r="E858" s="180" t="str">
        <f>StockValueR!E745</f>
        <v>50 MPH</v>
      </c>
      <c r="F858" s="180"/>
      <c r="G858" s="180"/>
      <c r="I858" s="438">
        <f>StockValueR!I745</f>
        <v>0</v>
      </c>
      <c r="J858" s="438">
        <f>StockValueR!J745</f>
        <v>0</v>
      </c>
      <c r="K858" s="438">
        <f>StockValueR!K745</f>
        <v>5.8890109862215999E-4</v>
      </c>
      <c r="L858" s="438">
        <f>StockValueR!L745</f>
        <v>5.685907850659529E-4</v>
      </c>
      <c r="M858" s="438">
        <f>StockValueR!M745</f>
        <v>5.4898094369041685E-4</v>
      </c>
      <c r="N858" s="438">
        <f>StockValueR!N745</f>
        <v>5.3004741626310825E-4</v>
      </c>
      <c r="O858" s="438">
        <f>StockValueR!O745</f>
        <v>5.1176687773270171E-4</v>
      </c>
      <c r="P858" s="438">
        <f>StockValueR!P745</f>
        <v>4.9411680749382588E-4</v>
      </c>
      <c r="Q858" s="438">
        <f>StockValueR!Q745</f>
        <v>4.7707546164293193E-4</v>
      </c>
      <c r="R858" s="438">
        <f>StockValueR!R745</f>
        <v>4.6062184619101535E-4</v>
      </c>
      <c r="S858" s="438">
        <f>StockValueR!S745</f>
        <v>4.4473569120019076E-4</v>
      </c>
      <c r="T858" s="438">
        <f>StockValueR!T745</f>
        <v>4.2939742581225713E-4</v>
      </c>
      <c r="U858" s="438">
        <f>StockValueR!U745</f>
        <v>4.1458815413849062E-4</v>
      </c>
      <c r="V858" s="438">
        <f>StockValueR!V745</f>
        <v>4.0028963198096204E-4</v>
      </c>
      <c r="W858" s="438">
        <f>StockValueR!W745</f>
        <v>3.8648424435670103E-4</v>
      </c>
      <c r="X858" s="438">
        <f>StockValueR!X745</f>
        <v>3.7315498379701802E-4</v>
      </c>
      <c r="Y858" s="438">
        <f>StockValueR!Y745</f>
        <v>3.6028542939525005E-4</v>
      </c>
      <c r="Z858" s="438">
        <f>StockValueR!Z745</f>
        <v>3.4742396673269164E-4</v>
      </c>
      <c r="AA858" s="438">
        <f>StockValueR!AA745</f>
        <v>3.3457088829986321E-4</v>
      </c>
      <c r="AB858" s="438">
        <f>StockValueR!AB745</f>
        <v>3.2172650888414266E-4</v>
      </c>
      <c r="AC858" s="438">
        <f>StockValueR!AC745</f>
        <v>3.0889116824691699E-4</v>
      </c>
      <c r="AD858" s="438">
        <f>StockValueR!AD745</f>
        <v>2.9606523425092961E-4</v>
      </c>
      <c r="AE858" s="438">
        <f>StockValueR!AE745</f>
        <v>2.8324910653735279E-4</v>
      </c>
      <c r="AF858" s="438">
        <f>StockValueR!AF745</f>
        <v>2.7044322087993179E-4</v>
      </c>
      <c r="AG858" s="438">
        <f>StockValueR!AG745</f>
        <v>2.5764805438093468E-4</v>
      </c>
      <c r="AH858" s="438">
        <f>StockValueR!AH745</f>
        <v>2.44864131724582E-4</v>
      </c>
      <c r="AI858" s="438">
        <f>StockValueR!AI745</f>
        <v>2.3209203277407475E-4</v>
      </c>
      <c r="AJ858" s="438">
        <f>StockValueR!AJ745</f>
        <v>2.193324018973688E-4</v>
      </c>
      <c r="AK858" s="438">
        <f>StockValueR!AK745</f>
        <v>2.0658595954861262E-4</v>
      </c>
      <c r="AL858" s="438">
        <f>StockValueR!AL745</f>
        <v>1.9385351683926238E-4</v>
      </c>
      <c r="AM858" s="438">
        <f>StockValueR!AM745</f>
        <v>1.7032852035473601E-2</v>
      </c>
      <c r="AN858" s="438">
        <f>StockValueR!AN745</f>
        <v>1.7032852035473601E-2</v>
      </c>
      <c r="AO858" s="438">
        <f>StockValueR!AO745</f>
        <v>1.7032852035473601E-2</v>
      </c>
      <c r="AP858" s="438">
        <f>StockValueR!AP745</f>
        <v>1.7032852035473601E-2</v>
      </c>
      <c r="AQ858" s="438">
        <f>StockValueR!AQ745</f>
        <v>1.7032852035473601E-2</v>
      </c>
      <c r="AR858" s="438">
        <f>StockValueR!AR745</f>
        <v>1.7032852035473601E-2</v>
      </c>
      <c r="AS858" s="438">
        <f>StockValueR!AS745</f>
        <v>1.7032852035473601E-2</v>
      </c>
      <c r="AT858" s="438">
        <f>StockValueR!AT745</f>
        <v>1.7032852035473601E-2</v>
      </c>
      <c r="AU858" s="438">
        <f>StockValueR!AU745</f>
        <v>1.7032852035473601E-2</v>
      </c>
      <c r="AV858" s="438">
        <f>StockValueR!AV745</f>
        <v>1.7032852035473601E-2</v>
      </c>
      <c r="AW858" s="438">
        <f>StockValueR!AW745</f>
        <v>1.7032852035473601E-2</v>
      </c>
      <c r="AX858" s="438">
        <f>StockValueR!AX745</f>
        <v>1.7032852035473601E-2</v>
      </c>
      <c r="AY858" s="438">
        <f>StockValueR!AY745</f>
        <v>1.7032852035473601E-2</v>
      </c>
      <c r="AZ858" s="438">
        <f>StockValueR!AZ745</f>
        <v>1.7032852035473601E-2</v>
      </c>
    </row>
    <row r="859" spans="1:52" x14ac:dyDescent="0.25">
      <c r="A859" s="422"/>
      <c r="B859" s="281"/>
      <c r="C859" s="281"/>
      <c r="D859" s="281"/>
      <c r="E859" s="180" t="str">
        <f>StockValueR!E746</f>
        <v>51 MPH</v>
      </c>
      <c r="F859" s="180"/>
      <c r="G859" s="180"/>
      <c r="I859" s="438">
        <f>StockValueR!I746</f>
        <v>0</v>
      </c>
      <c r="J859" s="438">
        <f>StockValueR!J746</f>
        <v>0</v>
      </c>
      <c r="K859" s="438">
        <f>StockValueR!K746</f>
        <v>5.7183443669611689E-4</v>
      </c>
      <c r="L859" s="438">
        <f>StockValueR!L746</f>
        <v>5.5211272665225974E-4</v>
      </c>
      <c r="M859" s="438">
        <f>StockValueR!M746</f>
        <v>5.3307118873882045E-4</v>
      </c>
      <c r="N859" s="438">
        <f>StockValueR!N746</f>
        <v>5.1468636484157046E-4</v>
      </c>
      <c r="O859" s="438">
        <f>StockValueR!O746</f>
        <v>4.9693560588137426E-4</v>
      </c>
      <c r="P859" s="438">
        <f>StockValueR!P746</f>
        <v>4.7979704391178606E-4</v>
      </c>
      <c r="Q859" s="438">
        <f>StockValueR!Q746</f>
        <v>4.632495651789574E-4</v>
      </c>
      <c r="R859" s="438">
        <f>StockValueR!R746</f>
        <v>4.4727278411066818E-4</v>
      </c>
      <c r="S859" s="438">
        <f>StockValueR!S746</f>
        <v>4.3184701820243735E-4</v>
      </c>
      <c r="T859" s="438">
        <f>StockValueR!T746</f>
        <v>4.1695326376977324E-4</v>
      </c>
      <c r="U859" s="438">
        <f>StockValueR!U746</f>
        <v>4.0257317253669265E-4</v>
      </c>
      <c r="V859" s="438">
        <f>StockValueR!V746</f>
        <v>3.8868902903166705E-4</v>
      </c>
      <c r="W859" s="438">
        <f>StockValueR!W746</f>
        <v>3.7528372876314794E-4</v>
      </c>
      <c r="X859" s="438">
        <f>StockValueR!X746</f>
        <v>3.6234075714778599E-4</v>
      </c>
      <c r="Y859" s="438">
        <f>StockValueR!Y746</f>
        <v>3.4984416916538399E-4</v>
      </c>
      <c r="Z859" s="438">
        <f>StockValueR!Z746</f>
        <v>3.3735543841935601E-4</v>
      </c>
      <c r="AA859" s="438">
        <f>StockValueR!AA746</f>
        <v>3.2487484892369415E-4</v>
      </c>
      <c r="AB859" s="438">
        <f>StockValueR!AB746</f>
        <v>3.1240270634307342E-4</v>
      </c>
      <c r="AC859" s="438">
        <f>StockValueR!AC746</f>
        <v>2.9993934059241808E-4</v>
      </c>
      <c r="AD859" s="438">
        <f>StockValueR!AD746</f>
        <v>2.8748510887361686E-4</v>
      </c>
      <c r="AE859" s="438">
        <f>StockValueR!AE746</f>
        <v>2.7504039924603163E-4</v>
      </c>
      <c r="AF859" s="438">
        <f>StockValueR!AF746</f>
        <v>2.6260563485445667E-4</v>
      </c>
      <c r="AG859" s="438">
        <f>StockValueR!AG746</f>
        <v>2.5018127897448661E-4</v>
      </c>
      <c r="AH859" s="438">
        <f>StockValueR!AH746</f>
        <v>2.3776784108471891E-4</v>
      </c>
      <c r="AI859" s="438">
        <f>StockValueR!AI746</f>
        <v>2.2536588424361555E-4</v>
      </c>
      <c r="AJ859" s="438">
        <f>StockValueR!AJ746</f>
        <v>2.1297603414501196E-4</v>
      </c>
      <c r="AK859" s="438">
        <f>StockValueR!AK746</f>
        <v>2.005989903639185E-4</v>
      </c>
      <c r="AL859" s="438">
        <f>StockValueR!AL746</f>
        <v>1.8823554050535697E-4</v>
      </c>
      <c r="AM859" s="438">
        <f>StockValueR!AM746</f>
        <v>1.6539231072622836E-2</v>
      </c>
      <c r="AN859" s="438">
        <f>StockValueR!AN746</f>
        <v>1.6539231072622836E-2</v>
      </c>
      <c r="AO859" s="438">
        <f>StockValueR!AO746</f>
        <v>1.6539231072622836E-2</v>
      </c>
      <c r="AP859" s="438">
        <f>StockValueR!AP746</f>
        <v>1.6539231072622836E-2</v>
      </c>
      <c r="AQ859" s="438">
        <f>StockValueR!AQ746</f>
        <v>1.6539231072622836E-2</v>
      </c>
      <c r="AR859" s="438">
        <f>StockValueR!AR746</f>
        <v>1.6539231072622836E-2</v>
      </c>
      <c r="AS859" s="438">
        <f>StockValueR!AS746</f>
        <v>1.6539231072622836E-2</v>
      </c>
      <c r="AT859" s="438">
        <f>StockValueR!AT746</f>
        <v>1.6539231072622836E-2</v>
      </c>
      <c r="AU859" s="438">
        <f>StockValueR!AU746</f>
        <v>1.6539231072622836E-2</v>
      </c>
      <c r="AV859" s="438">
        <f>StockValueR!AV746</f>
        <v>1.6539231072622836E-2</v>
      </c>
      <c r="AW859" s="438">
        <f>StockValueR!AW746</f>
        <v>1.6539231072622836E-2</v>
      </c>
      <c r="AX859" s="438">
        <f>StockValueR!AX746</f>
        <v>1.6539231072622836E-2</v>
      </c>
      <c r="AY859" s="438">
        <f>StockValueR!AY746</f>
        <v>1.6539231072622836E-2</v>
      </c>
      <c r="AZ859" s="438">
        <f>StockValueR!AZ746</f>
        <v>1.6539231072622836E-2</v>
      </c>
    </row>
    <row r="860" spans="1:52" x14ac:dyDescent="0.25">
      <c r="A860" s="422"/>
      <c r="B860" s="281"/>
      <c r="C860" s="281"/>
      <c r="D860" s="281"/>
      <c r="E860" s="180" t="str">
        <f>StockValueR!E747</f>
        <v>52 MPH</v>
      </c>
      <c r="F860" s="180"/>
      <c r="G860" s="180"/>
      <c r="I860" s="438">
        <f>StockValueR!I747</f>
        <v>0</v>
      </c>
      <c r="J860" s="438">
        <f>StockValueR!J747</f>
        <v>0</v>
      </c>
      <c r="K860" s="438">
        <f>StockValueR!K747</f>
        <v>5.5526237556124112E-4</v>
      </c>
      <c r="L860" s="438">
        <f>StockValueR!L747</f>
        <v>5.3611221099201373E-4</v>
      </c>
      <c r="M860" s="438">
        <f>StockValueR!M747</f>
        <v>5.176225068090275E-4</v>
      </c>
      <c r="N860" s="438">
        <f>StockValueR!N747</f>
        <v>4.997704847264767E-4</v>
      </c>
      <c r="O860" s="438">
        <f>StockValueR!O747</f>
        <v>4.8253415204738804E-4</v>
      </c>
      <c r="P860" s="438">
        <f>StockValueR!P747</f>
        <v>4.6589227456984416E-4</v>
      </c>
      <c r="Q860" s="438">
        <f>StockValueR!Q747</f>
        <v>4.4982435042762901E-4</v>
      </c>
      <c r="R860" s="438">
        <f>StockValueR!R747</f>
        <v>4.3431058483307019E-4</v>
      </c>
      <c r="S860" s="438">
        <f>StockValueR!S747</f>
        <v>4.1933186569096363E-4</v>
      </c>
      <c r="T860" s="438">
        <f>StockValueR!T747</f>
        <v>4.0486974005353606E-4</v>
      </c>
      <c r="U860" s="438">
        <f>StockValueR!U747</f>
        <v>3.9090639138744145E-4</v>
      </c>
      <c r="V860" s="438">
        <f>StockValueR!V747</f>
        <v>3.7742461762478401E-4</v>
      </c>
      <c r="W860" s="438">
        <f>StockValueR!W747</f>
        <v>3.6440780997112877E-4</v>
      </c>
      <c r="X860" s="438">
        <f>StockValueR!X747</f>
        <v>3.5183993244439151E-4</v>
      </c>
      <c r="Y860" s="438">
        <f>StockValueR!Y747</f>
        <v>3.3970550211940209E-4</v>
      </c>
      <c r="Z860" s="438">
        <f>StockValueR!Z747</f>
        <v>3.27578701323966E-4</v>
      </c>
      <c r="AA860" s="438">
        <f>StockValueR!AA747</f>
        <v>3.1545980584120131E-4</v>
      </c>
      <c r="AB860" s="438">
        <f>StockValueR!AB747</f>
        <v>3.0334911247746073E-4</v>
      </c>
      <c r="AC860" s="438">
        <f>StockValueR!AC747</f>
        <v>2.9124694158656154E-4</v>
      </c>
      <c r="AD860" s="438">
        <f>StockValueR!AD747</f>
        <v>2.7915364001849477E-4</v>
      </c>
      <c r="AE860" s="438">
        <f>StockValueR!AE747</f>
        <v>2.6706958458645898E-4</v>
      </c>
      <c r="AF860" s="438">
        <f>StockValueR!AF747</f>
        <v>2.5499518617229101E-4</v>
      </c>
      <c r="AG860" s="438">
        <f>StockValueR!AG747</f>
        <v>2.4293089462561632E-4</v>
      </c>
      <c r="AH860" s="438">
        <f>StockValueR!AH747</f>
        <v>2.3087720466007607E-4</v>
      </c>
      <c r="AI860" s="438">
        <f>StockValueR!AI747</f>
        <v>2.188346630164035E-4</v>
      </c>
      <c r="AJ860" s="438">
        <f>StockValueR!AJ747</f>
        <v>2.0680387725549931E-4</v>
      </c>
      <c r="AK860" s="438">
        <f>StockValueR!AK747</f>
        <v>1.9478552667832411E-4</v>
      </c>
      <c r="AL860" s="438">
        <f>StockValueR!AL747</f>
        <v>1.827803760646941E-4</v>
      </c>
      <c r="AM860" s="438">
        <f>StockValueR!AM747</f>
        <v>1.6059915503516951E-2</v>
      </c>
      <c r="AN860" s="438">
        <f>StockValueR!AN747</f>
        <v>1.6059915503516951E-2</v>
      </c>
      <c r="AO860" s="438">
        <f>StockValueR!AO747</f>
        <v>1.6059915503516951E-2</v>
      </c>
      <c r="AP860" s="438">
        <f>StockValueR!AP747</f>
        <v>1.6059915503516951E-2</v>
      </c>
      <c r="AQ860" s="438">
        <f>StockValueR!AQ747</f>
        <v>1.6059915503516951E-2</v>
      </c>
      <c r="AR860" s="438">
        <f>StockValueR!AR747</f>
        <v>1.6059915503516951E-2</v>
      </c>
      <c r="AS860" s="438">
        <f>StockValueR!AS747</f>
        <v>1.6059915503516951E-2</v>
      </c>
      <c r="AT860" s="438">
        <f>StockValueR!AT747</f>
        <v>1.6059915503516951E-2</v>
      </c>
      <c r="AU860" s="438">
        <f>StockValueR!AU747</f>
        <v>1.6059915503516951E-2</v>
      </c>
      <c r="AV860" s="438">
        <f>StockValueR!AV747</f>
        <v>1.6059915503516951E-2</v>
      </c>
      <c r="AW860" s="438">
        <f>StockValueR!AW747</f>
        <v>1.6059915503516951E-2</v>
      </c>
      <c r="AX860" s="438">
        <f>StockValueR!AX747</f>
        <v>1.6059915503516951E-2</v>
      </c>
      <c r="AY860" s="438">
        <f>StockValueR!AY747</f>
        <v>1.6059915503516951E-2</v>
      </c>
      <c r="AZ860" s="438">
        <f>StockValueR!AZ747</f>
        <v>1.6059915503516951E-2</v>
      </c>
    </row>
    <row r="861" spans="1:52" x14ac:dyDescent="0.25">
      <c r="A861" s="422"/>
      <c r="B861" s="281"/>
      <c r="C861" s="281"/>
      <c r="D861" s="281"/>
      <c r="E861" s="180" t="str">
        <f>StockValueR!E748</f>
        <v>53 MPH</v>
      </c>
      <c r="F861" s="180"/>
      <c r="G861" s="180"/>
      <c r="I861" s="438">
        <f>StockValueR!I748</f>
        <v>0</v>
      </c>
      <c r="J861" s="438">
        <f>StockValueR!J748</f>
        <v>0</v>
      </c>
      <c r="K861" s="438">
        <f>StockValueR!K748</f>
        <v>5.3917058142785069E-4</v>
      </c>
      <c r="L861" s="438">
        <f>StockValueR!L748</f>
        <v>5.2057539864639E-4</v>
      </c>
      <c r="M861" s="438">
        <f>StockValueR!M748</f>
        <v>5.0262153576365238E-4</v>
      </c>
      <c r="N861" s="438">
        <f>StockValueR!N748</f>
        <v>4.8528687462047156E-4</v>
      </c>
      <c r="O861" s="438">
        <f>StockValueR!O748</f>
        <v>4.6855005987973803E-4</v>
      </c>
      <c r="P861" s="438">
        <f>StockValueR!P748</f>
        <v>4.5239047271781487E-4</v>
      </c>
      <c r="Q861" s="438">
        <f>StockValueR!Q748</f>
        <v>4.3678820542329466E-4</v>
      </c>
      <c r="R861" s="438">
        <f>StockValueR!R748</f>
        <v>4.2172403687180758E-4</v>
      </c>
      <c r="S861" s="438">
        <f>StockValueR!S748</f>
        <v>4.0717940884666716E-4</v>
      </c>
      <c r="T861" s="438">
        <f>StockValueR!T748</f>
        <v>3.9313640317618041E-4</v>
      </c>
      <c r="U861" s="438">
        <f>StockValueR!U748</f>
        <v>3.7957771965945852E-4</v>
      </c>
      <c r="V861" s="438">
        <f>StockValueR!V748</f>
        <v>3.6648665475353271E-4</v>
      </c>
      <c r="W861" s="438">
        <f>StockValueR!W748</f>
        <v>3.5384708099551977E-4</v>
      </c>
      <c r="X861" s="438">
        <f>StockValueR!X748</f>
        <v>3.4164342713448564E-4</v>
      </c>
      <c r="Y861" s="438">
        <f>StockValueR!Y748</f>
        <v>3.298606589485315E-4</v>
      </c>
      <c r="Z861" s="438">
        <f>StockValueR!Z748</f>
        <v>3.1808529918437287E-4</v>
      </c>
      <c r="AA861" s="438">
        <f>StockValueR!AA748</f>
        <v>3.0631761563278863E-4</v>
      </c>
      <c r="AB861" s="438">
        <f>StockValueR!AB748</f>
        <v>2.9455789649852822E-4</v>
      </c>
      <c r="AC861" s="438">
        <f>StockValueR!AC748</f>
        <v>2.8280645285138766E-4</v>
      </c>
      <c r="AD861" s="438">
        <f>StockValueR!AD748</f>
        <v>2.7106362148946378E-4</v>
      </c>
      <c r="AE861" s="438">
        <f>StockValueR!AE748</f>
        <v>2.5932976830571152E-4</v>
      </c>
      <c r="AF861" s="438">
        <f>StockValueR!AF748</f>
        <v>2.4760529227439715E-4</v>
      </c>
      <c r="AG861" s="438">
        <f>StockValueR!AG748</f>
        <v>2.3589063020826857E-4</v>
      </c>
      <c r="AH861" s="438">
        <f>StockValueR!AH748</f>
        <v>2.241862624839069E-4</v>
      </c>
      <c r="AI861" s="438">
        <f>StockValueR!AI748</f>
        <v>2.1249271999721284E-4</v>
      </c>
      <c r="AJ861" s="438">
        <f>StockValueR!AJ748</f>
        <v>2.0081059270165435E-4</v>
      </c>
      <c r="AK861" s="438">
        <f>StockValueR!AK748</f>
        <v>1.8914054021169484E-4</v>
      </c>
      <c r="AL861" s="438">
        <f>StockValueR!AL748</f>
        <v>1.7748330514343131E-4</v>
      </c>
      <c r="AM861" s="438">
        <f>StockValueR!AM748</f>
        <v>1.5594490750361248E-2</v>
      </c>
      <c r="AN861" s="438">
        <f>StockValueR!AN748</f>
        <v>1.5594490750361248E-2</v>
      </c>
      <c r="AO861" s="438">
        <f>StockValueR!AO748</f>
        <v>1.5594490750361248E-2</v>
      </c>
      <c r="AP861" s="438">
        <f>StockValueR!AP748</f>
        <v>1.5594490750361248E-2</v>
      </c>
      <c r="AQ861" s="438">
        <f>StockValueR!AQ748</f>
        <v>1.5594490750361248E-2</v>
      </c>
      <c r="AR861" s="438">
        <f>StockValueR!AR748</f>
        <v>1.5594490750361248E-2</v>
      </c>
      <c r="AS861" s="438">
        <f>StockValueR!AS748</f>
        <v>1.5594490750361248E-2</v>
      </c>
      <c r="AT861" s="438">
        <f>StockValueR!AT748</f>
        <v>1.5594490750361248E-2</v>
      </c>
      <c r="AU861" s="438">
        <f>StockValueR!AU748</f>
        <v>1.5594490750361248E-2</v>
      </c>
      <c r="AV861" s="438">
        <f>StockValueR!AV748</f>
        <v>1.5594490750361248E-2</v>
      </c>
      <c r="AW861" s="438">
        <f>StockValueR!AW748</f>
        <v>1.5594490750361248E-2</v>
      </c>
      <c r="AX861" s="438">
        <f>StockValueR!AX748</f>
        <v>1.5594490750361248E-2</v>
      </c>
      <c r="AY861" s="438">
        <f>StockValueR!AY748</f>
        <v>1.5594490750361248E-2</v>
      </c>
      <c r="AZ861" s="438">
        <f>StockValueR!AZ748</f>
        <v>1.5594490750361248E-2</v>
      </c>
    </row>
    <row r="862" spans="1:52" x14ac:dyDescent="0.25">
      <c r="A862" s="422"/>
      <c r="B862" s="281"/>
      <c r="C862" s="281"/>
      <c r="D862" s="281"/>
      <c r="E862" s="180" t="str">
        <f>StockValueR!E749</f>
        <v>54 MPH</v>
      </c>
      <c r="F862" s="180"/>
      <c r="G862" s="180"/>
      <c r="I862" s="438">
        <f>StockValueR!I749</f>
        <v>0</v>
      </c>
      <c r="J862" s="438">
        <f>StockValueR!J749</f>
        <v>0</v>
      </c>
      <c r="K862" s="438">
        <f>StockValueR!K749</f>
        <v>5.235451359069872E-4</v>
      </c>
      <c r="L862" s="438">
        <f>StockValueR!L749</f>
        <v>5.0548885125074091E-4</v>
      </c>
      <c r="M862" s="438">
        <f>StockValueR!M749</f>
        <v>4.880553007070414E-4</v>
      </c>
      <c r="N862" s="438">
        <f>StockValueR!N749</f>
        <v>4.7122300711254639E-4</v>
      </c>
      <c r="O862" s="438">
        <f>StockValueR!O749</f>
        <v>4.5497123401898792E-4</v>
      </c>
      <c r="P862" s="438">
        <f>StockValueR!P749</f>
        <v>4.3927996014702503E-4</v>
      </c>
      <c r="Q862" s="438">
        <f>StockValueR!Q749</f>
        <v>4.2412985472114177E-4</v>
      </c>
      <c r="R862" s="438">
        <f>StockValueR!R749</f>
        <v>4.0950225365520818E-4</v>
      </c>
      <c r="S862" s="438">
        <f>StockValueR!S749</f>
        <v>3.9537913655936626E-4</v>
      </c>
      <c r="T862" s="438">
        <f>StockValueR!T749</f>
        <v>3.8174310453991268E-4</v>
      </c>
      <c r="U862" s="438">
        <f>StockValueR!U749</f>
        <v>3.6857735876483108E-4</v>
      </c>
      <c r="V862" s="438">
        <f>StockValueR!V749</f>
        <v>3.558656797685666E-4</v>
      </c>
      <c r="W862" s="438">
        <f>StockValueR!W749</f>
        <v>3.4359240747054752E-4</v>
      </c>
      <c r="X862" s="438">
        <f>StockValueR!X749</f>
        <v>3.3174242188283812E-4</v>
      </c>
      <c r="Y862" s="438">
        <f>StockValueR!Y749</f>
        <v>3.2030112448315539E-4</v>
      </c>
      <c r="Z862" s="438">
        <f>StockValueR!Z749</f>
        <v>3.0886702080532881E-4</v>
      </c>
      <c r="AA862" s="438">
        <f>StockValueR!AA749</f>
        <v>2.9744037087942033E-4</v>
      </c>
      <c r="AB862" s="438">
        <f>StockValueR!AB749</f>
        <v>2.8602145455785497E-4</v>
      </c>
      <c r="AC862" s="438">
        <f>StockValueR!AC749</f>
        <v>2.7461057389546333E-4</v>
      </c>
      <c r="AD862" s="438">
        <f>StockValueR!AD749</f>
        <v>2.6320805592975726E-4</v>
      </c>
      <c r="AE862" s="438">
        <f>StockValueR!AE749</f>
        <v>2.5181425594992233E-4</v>
      </c>
      <c r="AF862" s="438">
        <f>StockValueR!AF749</f>
        <v>2.4042956136774196E-4</v>
      </c>
      <c r="AG862" s="438">
        <f>StockValueR!AG749</f>
        <v>2.2905439633690204E-4</v>
      </c>
      <c r="AH862" s="438">
        <f>StockValueR!AH749</f>
        <v>2.1768922731241907E-4</v>
      </c>
      <c r="AI862" s="438">
        <f>StockValueR!AI749</f>
        <v>2.0633456980455279E-4</v>
      </c>
      <c r="AJ862" s="438">
        <f>StockValueR!AJ749</f>
        <v>1.9499099666961105E-4</v>
      </c>
      <c r="AK862" s="438">
        <f>StockValueR!AK749</f>
        <v>1.8365914840608497E-4</v>
      </c>
      <c r="AL862" s="438">
        <f>StockValueR!AL749</f>
        <v>1.7233974610866861E-4</v>
      </c>
      <c r="AM862" s="438">
        <f>StockValueR!AM749</f>
        <v>1.5142554250042404E-2</v>
      </c>
      <c r="AN862" s="438">
        <f>StockValueR!AN749</f>
        <v>1.5142554250042404E-2</v>
      </c>
      <c r="AO862" s="438">
        <f>StockValueR!AO749</f>
        <v>1.5142554250042404E-2</v>
      </c>
      <c r="AP862" s="438">
        <f>StockValueR!AP749</f>
        <v>1.5142554250042404E-2</v>
      </c>
      <c r="AQ862" s="438">
        <f>StockValueR!AQ749</f>
        <v>1.5142554250042404E-2</v>
      </c>
      <c r="AR862" s="438">
        <f>StockValueR!AR749</f>
        <v>1.5142554250042404E-2</v>
      </c>
      <c r="AS862" s="438">
        <f>StockValueR!AS749</f>
        <v>1.5142554250042404E-2</v>
      </c>
      <c r="AT862" s="438">
        <f>StockValueR!AT749</f>
        <v>1.5142554250042404E-2</v>
      </c>
      <c r="AU862" s="438">
        <f>StockValueR!AU749</f>
        <v>1.5142554250042404E-2</v>
      </c>
      <c r="AV862" s="438">
        <f>StockValueR!AV749</f>
        <v>1.5142554250042404E-2</v>
      </c>
      <c r="AW862" s="438">
        <f>StockValueR!AW749</f>
        <v>1.5142554250042404E-2</v>
      </c>
      <c r="AX862" s="438">
        <f>StockValueR!AX749</f>
        <v>1.5142554250042404E-2</v>
      </c>
      <c r="AY862" s="438">
        <f>StockValueR!AY749</f>
        <v>1.5142554250042404E-2</v>
      </c>
      <c r="AZ862" s="438">
        <f>StockValueR!AZ749</f>
        <v>1.5142554250042404E-2</v>
      </c>
    </row>
    <row r="863" spans="1:52" x14ac:dyDescent="0.25">
      <c r="A863" s="422"/>
      <c r="B863" s="281"/>
      <c r="C863" s="281"/>
      <c r="D863" s="281"/>
      <c r="E863" s="180" t="str">
        <f>StockValueR!E750</f>
        <v>55 MPH</v>
      </c>
      <c r="F863" s="180"/>
      <c r="G863" s="180"/>
      <c r="I863" s="438">
        <f>StockValueR!I750</f>
        <v>0</v>
      </c>
      <c r="J863" s="438">
        <f>StockValueR!J750</f>
        <v>0</v>
      </c>
      <c r="K863" s="438">
        <f>StockValueR!K750</f>
        <v>6.2217289275616602E-4</v>
      </c>
      <c r="L863" s="438">
        <f>StockValueR!L750</f>
        <v>6.0071508504003918E-4</v>
      </c>
      <c r="M863" s="438">
        <f>StockValueR!M750</f>
        <v>5.7999732485305262E-4</v>
      </c>
      <c r="N863" s="438">
        <f>StockValueR!N750</f>
        <v>5.599940890684904E-4</v>
      </c>
      <c r="O863" s="438">
        <f>StockValueR!O750</f>
        <v>5.4068073481390621E-4</v>
      </c>
      <c r="P863" s="438">
        <f>StockValueR!P750</f>
        <v>5.2203346911247714E-4</v>
      </c>
      <c r="Q863" s="438">
        <f>StockValueR!Q750</f>
        <v>5.0402931957138132E-4</v>
      </c>
      <c r="R863" s="438">
        <f>StockValueR!R750</f>
        <v>4.8664610608108936E-4</v>
      </c>
      <c r="S863" s="438">
        <f>StockValueR!S750</f>
        <v>4.6986241349070466E-4</v>
      </c>
      <c r="T863" s="438">
        <f>StockValueR!T750</f>
        <v>4.5365756522569014E-4</v>
      </c>
      <c r="U863" s="438">
        <f>StockValueR!U750</f>
        <v>4.3801159781548004E-4</v>
      </c>
      <c r="V863" s="438">
        <f>StockValueR!V750</f>
        <v>4.2290523629959589E-4</v>
      </c>
      <c r="W863" s="438">
        <f>StockValueR!W750</f>
        <v>4.0831987048196887E-4</v>
      </c>
      <c r="X863" s="438">
        <f>StockValueR!X750</f>
        <v>3.9423753200421453E-4</v>
      </c>
      <c r="Y863" s="438">
        <f>StockValueR!Y750</f>
        <v>3.8064087220961596E-4</v>
      </c>
      <c r="Z863" s="438">
        <f>StockValueR!Z750</f>
        <v>3.670527613221314E-4</v>
      </c>
      <c r="AA863" s="438">
        <f>StockValueR!AA750</f>
        <v>3.5347350835744038E-4</v>
      </c>
      <c r="AB863" s="438">
        <f>StockValueR!AB750</f>
        <v>3.3990344588781009E-4</v>
      </c>
      <c r="AC863" s="438">
        <f>StockValueR!AC750</f>
        <v>3.2634293287050093E-4</v>
      </c>
      <c r="AD863" s="438">
        <f>StockValueR!AD750</f>
        <v>3.1279235795180296E-4</v>
      </c>
      <c r="AE863" s="438">
        <f>StockValueR!AE750</f>
        <v>2.9925214335185606E-4</v>
      </c>
      <c r="AF863" s="438">
        <f>StockValueR!AF750</f>
        <v>2.8572274946479478E-4</v>
      </c>
      <c r="AG863" s="438">
        <f>StockValueR!AG750</f>
        <v>2.7220468034825967E-4</v>
      </c>
      <c r="AH863" s="438">
        <f>StockValueR!AH750</f>
        <v>2.5869849033013372E-4</v>
      </c>
      <c r="AI863" s="438">
        <f>StockValueR!AI750</f>
        <v>2.4520479203478797E-4</v>
      </c>
      <c r="AJ863" s="438">
        <f>StockValueR!AJ750</f>
        <v>2.3172426623574457E-4</v>
      </c>
      <c r="AK863" s="438">
        <f>StockValueR!AK750</f>
        <v>2.1825767409144371E-4</v>
      </c>
      <c r="AL863" s="438">
        <f>StockValueR!AL750</f>
        <v>2.0480587253959905E-4</v>
      </c>
      <c r="AM863" s="438">
        <f>StockValueR!AM750</f>
        <v>1.8733418672206899E-2</v>
      </c>
      <c r="AN863" s="438">
        <f>StockValueR!AN750</f>
        <v>1.8733418672206899E-2</v>
      </c>
      <c r="AO863" s="438">
        <f>StockValueR!AO750</f>
        <v>1.8733418672206899E-2</v>
      </c>
      <c r="AP863" s="438">
        <f>StockValueR!AP750</f>
        <v>1.8733418672206899E-2</v>
      </c>
      <c r="AQ863" s="438">
        <f>StockValueR!AQ750</f>
        <v>1.8733418672206899E-2</v>
      </c>
      <c r="AR863" s="438">
        <f>StockValueR!AR750</f>
        <v>1.8733418672206899E-2</v>
      </c>
      <c r="AS863" s="438">
        <f>StockValueR!AS750</f>
        <v>1.8733418672206899E-2</v>
      </c>
      <c r="AT863" s="438">
        <f>StockValueR!AT750</f>
        <v>1.8733418672206899E-2</v>
      </c>
      <c r="AU863" s="438">
        <f>StockValueR!AU750</f>
        <v>1.8733418672206899E-2</v>
      </c>
      <c r="AV863" s="438">
        <f>StockValueR!AV750</f>
        <v>1.8733418672206899E-2</v>
      </c>
      <c r="AW863" s="438">
        <f>StockValueR!AW750</f>
        <v>1.8733418672206899E-2</v>
      </c>
      <c r="AX863" s="438">
        <f>StockValueR!AX750</f>
        <v>1.8733418672206899E-2</v>
      </c>
      <c r="AY863" s="438">
        <f>StockValueR!AY750</f>
        <v>1.8733418672206899E-2</v>
      </c>
      <c r="AZ863" s="438">
        <f>StockValueR!AZ750</f>
        <v>1.8733418672206899E-2</v>
      </c>
    </row>
    <row r="864" spans="1:52" x14ac:dyDescent="0.25">
      <c r="A864" s="422"/>
      <c r="B864" s="281"/>
      <c r="C864" s="281"/>
      <c r="D864" s="281"/>
      <c r="E864" s="180" t="str">
        <f>StockValueR!E751</f>
        <v>56 MPH</v>
      </c>
      <c r="F864" s="180"/>
      <c r="G864" s="180"/>
      <c r="I864" s="438">
        <f>StockValueR!I751</f>
        <v>0</v>
      </c>
      <c r="J864" s="438">
        <f>StockValueR!J751</f>
        <v>0</v>
      </c>
      <c r="K864" s="438">
        <f>StockValueR!K751</f>
        <v>6.0414199682973387E-4</v>
      </c>
      <c r="L864" s="438">
        <f>StockValueR!L751</f>
        <v>5.833060476070314E-4</v>
      </c>
      <c r="M864" s="438">
        <f>StockValueR!M751</f>
        <v>5.6318869894891345E-4</v>
      </c>
      <c r="N864" s="438">
        <f>StockValueR!N751</f>
        <v>5.4376516740222889E-4</v>
      </c>
      <c r="O864" s="438">
        <f>StockValueR!O751</f>
        <v>5.2501152425786686E-4</v>
      </c>
      <c r="P864" s="438">
        <f>StockValueR!P751</f>
        <v>5.0690466607192046E-4</v>
      </c>
      <c r="Q864" s="438">
        <f>StockValueR!Q751</f>
        <v>4.8942228620352983E-4</v>
      </c>
      <c r="R864" s="438">
        <f>StockValueR!R751</f>
        <v>4.7254284733434348E-4</v>
      </c>
      <c r="S864" s="438">
        <f>StockValueR!S751</f>
        <v>4.5624555493574122E-4</v>
      </c>
      <c r="T864" s="438">
        <f>StockValueR!T751</f>
        <v>4.4051033165113328E-4</v>
      </c>
      <c r="U864" s="438">
        <f>StockValueR!U751</f>
        <v>4.2531779256177482E-4</v>
      </c>
      <c r="V864" s="438">
        <f>StockValueR!V751</f>
        <v>4.1064922130562597E-4</v>
      </c>
      <c r="W864" s="438">
        <f>StockValueR!W751</f>
        <v>3.9648654701983593E-4</v>
      </c>
      <c r="X864" s="438">
        <f>StockValueR!X751</f>
        <v>3.8281232207844666E-4</v>
      </c>
      <c r="Y864" s="438">
        <f>StockValueR!Y751</f>
        <v>3.6960970059788886E-4</v>
      </c>
      <c r="Z864" s="438">
        <f>StockValueR!Z751</f>
        <v>3.5641538027264449E-4</v>
      </c>
      <c r="AA864" s="438">
        <f>StockValueR!AA751</f>
        <v>3.4322966116295697E-4</v>
      </c>
      <c r="AB864" s="438">
        <f>StockValueR!AB751</f>
        <v>3.3005286620297529E-4</v>
      </c>
      <c r="AC864" s="438">
        <f>StockValueR!AC751</f>
        <v>3.1688534394719059E-4</v>
      </c>
      <c r="AD864" s="438">
        <f>StockValueR!AD751</f>
        <v>3.037274717787202E-4</v>
      </c>
      <c r="AE864" s="438">
        <f>StockValueR!AE751</f>
        <v>2.9057965968154334E-4</v>
      </c>
      <c r="AF864" s="438">
        <f>StockValueR!AF751</f>
        <v>2.7744235470733173E-4</v>
      </c>
      <c r="AG864" s="438">
        <f>StockValueR!AG751</f>
        <v>2.6431604630587185E-4</v>
      </c>
      <c r="AH864" s="438">
        <f>StockValueR!AH751</f>
        <v>2.5120127274033454E-4</v>
      </c>
      <c r="AI864" s="438">
        <f>StockValueR!AI751</f>
        <v>2.3809862888091616E-4</v>
      </c>
      <c r="AJ864" s="438">
        <f>StockValueR!AJ751</f>
        <v>2.2500877577196596E-4</v>
      </c>
      <c r="AK864" s="438">
        <f>StockValueR!AK751</f>
        <v>2.1193245251315441E-4</v>
      </c>
      <c r="AL864" s="438">
        <f>StockValueR!AL751</f>
        <v>1.9887049120769184E-4</v>
      </c>
      <c r="AM864" s="438">
        <f>StockValueR!AM751</f>
        <v>1.8190514398559569E-2</v>
      </c>
      <c r="AN864" s="438">
        <f>StockValueR!AN751</f>
        <v>1.8190514398559569E-2</v>
      </c>
      <c r="AO864" s="438">
        <f>StockValueR!AO751</f>
        <v>1.8190514398559569E-2</v>
      </c>
      <c r="AP864" s="438">
        <f>StockValueR!AP751</f>
        <v>1.8190514398559569E-2</v>
      </c>
      <c r="AQ864" s="438">
        <f>StockValueR!AQ751</f>
        <v>1.8190514398559569E-2</v>
      </c>
      <c r="AR864" s="438">
        <f>StockValueR!AR751</f>
        <v>1.8190514398559569E-2</v>
      </c>
      <c r="AS864" s="438">
        <f>StockValueR!AS751</f>
        <v>1.8190514398559569E-2</v>
      </c>
      <c r="AT864" s="438">
        <f>StockValueR!AT751</f>
        <v>1.8190514398559569E-2</v>
      </c>
      <c r="AU864" s="438">
        <f>StockValueR!AU751</f>
        <v>1.8190514398559569E-2</v>
      </c>
      <c r="AV864" s="438">
        <f>StockValueR!AV751</f>
        <v>1.8190514398559569E-2</v>
      </c>
      <c r="AW864" s="438">
        <f>StockValueR!AW751</f>
        <v>1.8190514398559569E-2</v>
      </c>
      <c r="AX864" s="438">
        <f>StockValueR!AX751</f>
        <v>1.8190514398559569E-2</v>
      </c>
      <c r="AY864" s="438">
        <f>StockValueR!AY751</f>
        <v>1.8190514398559569E-2</v>
      </c>
      <c r="AZ864" s="438">
        <f>StockValueR!AZ751</f>
        <v>1.8190514398559569E-2</v>
      </c>
    </row>
    <row r="865" spans="1:52" x14ac:dyDescent="0.25">
      <c r="A865" s="422"/>
      <c r="B865" s="281"/>
      <c r="C865" s="281"/>
      <c r="D865" s="281"/>
      <c r="E865" s="180" t="str">
        <f>StockValueR!E752</f>
        <v>57 MPH</v>
      </c>
      <c r="F865" s="180"/>
      <c r="G865" s="180"/>
      <c r="I865" s="438">
        <f>StockValueR!I752</f>
        <v>0</v>
      </c>
      <c r="J865" s="438">
        <f>StockValueR!J752</f>
        <v>0</v>
      </c>
      <c r="K865" s="438">
        <f>StockValueR!K752</f>
        <v>5.8663364570024645E-4</v>
      </c>
      <c r="L865" s="438">
        <f>StockValueR!L752</f>
        <v>5.6640153318649909E-4</v>
      </c>
      <c r="M865" s="438">
        <f>StockValueR!M752</f>
        <v>5.4686719581703341E-4</v>
      </c>
      <c r="N865" s="438">
        <f>StockValueR!N752</f>
        <v>5.2800656837613622E-4</v>
      </c>
      <c r="O865" s="438">
        <f>StockValueR!O752</f>
        <v>5.0979641562120517E-4</v>
      </c>
      <c r="P865" s="438">
        <f>StockValueR!P752</f>
        <v>4.9221430365822447E-4</v>
      </c>
      <c r="Q865" s="438">
        <f>StockValueR!Q752</f>
        <v>4.7523857230445638E-4</v>
      </c>
      <c r="R865" s="438">
        <f>StockValueR!R752</f>
        <v>4.5884830840430257E-4</v>
      </c>
      <c r="S865" s="438">
        <f>StockValueR!S752</f>
        <v>4.4302332006546108E-4</v>
      </c>
      <c r="T865" s="438">
        <f>StockValueR!T752</f>
        <v>4.2774411178363972E-4</v>
      </c>
      <c r="U865" s="438">
        <f>StockValueR!U752</f>
        <v>4.1299186042518025E-4</v>
      </c>
      <c r="V865" s="438">
        <f>StockValueR!V752</f>
        <v>3.9874839203800632E-4</v>
      </c>
      <c r="W865" s="438">
        <f>StockValueR!W752</f>
        <v>3.8499615946232645E-4</v>
      </c>
      <c r="X865" s="438">
        <f>StockValueR!X752</f>
        <v>3.7171822071351072E-4</v>
      </c>
      <c r="Y865" s="438">
        <f>StockValueR!Y752</f>
        <v>3.5889821811050873E-4</v>
      </c>
      <c r="Z865" s="438">
        <f>StockValueR!Z752</f>
        <v>3.4608627609099643E-4</v>
      </c>
      <c r="AA865" s="438">
        <f>StockValueR!AA752</f>
        <v>3.3328268601931428E-4</v>
      </c>
      <c r="AB865" s="438">
        <f>StockValueR!AB752</f>
        <v>3.2048776147081077E-4</v>
      </c>
      <c r="AC865" s="438">
        <f>StockValueR!AC752</f>
        <v>3.0770184089868555E-4</v>
      </c>
      <c r="AD865" s="438">
        <f>StockValueR!AD752</f>
        <v>2.9492529074929571E-4</v>
      </c>
      <c r="AE865" s="438">
        <f>StockValueR!AE752</f>
        <v>2.8215850912507035E-4</v>
      </c>
      <c r="AF865" s="438">
        <f>StockValueR!AF752</f>
        <v>2.6940193012188983E-4</v>
      </c>
      <c r="AG865" s="438">
        <f>StockValueR!AG752</f>
        <v>2.5665602900502973E-4</v>
      </c>
      <c r="AH865" s="438">
        <f>StockValueR!AH752</f>
        <v>2.4392132843851269E-4</v>
      </c>
      <c r="AI865" s="438">
        <f>StockValueR!AI752</f>
        <v>2.3119840605288544E-4</v>
      </c>
      <c r="AJ865" s="438">
        <f>StockValueR!AJ752</f>
        <v>2.1848790373508626E-4</v>
      </c>
      <c r="AK865" s="438">
        <f>StockValueR!AK752</f>
        <v>2.0579053916529045E-4</v>
      </c>
      <c r="AL865" s="438">
        <f>StockValueR!AL752</f>
        <v>1.9310712033192203E-4</v>
      </c>
      <c r="AM865" s="438">
        <f>StockValueR!AM752</f>
        <v>1.7663343774786931E-2</v>
      </c>
      <c r="AN865" s="438">
        <f>StockValueR!AN752</f>
        <v>1.7663343774786931E-2</v>
      </c>
      <c r="AO865" s="438">
        <f>StockValueR!AO752</f>
        <v>1.7663343774786931E-2</v>
      </c>
      <c r="AP865" s="438">
        <f>StockValueR!AP752</f>
        <v>1.7663343774786931E-2</v>
      </c>
      <c r="AQ865" s="438">
        <f>StockValueR!AQ752</f>
        <v>1.7663343774786931E-2</v>
      </c>
      <c r="AR865" s="438">
        <f>StockValueR!AR752</f>
        <v>1.7663343774786931E-2</v>
      </c>
      <c r="AS865" s="438">
        <f>StockValueR!AS752</f>
        <v>1.7663343774786931E-2</v>
      </c>
      <c r="AT865" s="438">
        <f>StockValueR!AT752</f>
        <v>1.7663343774786931E-2</v>
      </c>
      <c r="AU865" s="438">
        <f>StockValueR!AU752</f>
        <v>1.7663343774786931E-2</v>
      </c>
      <c r="AV865" s="438">
        <f>StockValueR!AV752</f>
        <v>1.7663343774786931E-2</v>
      </c>
      <c r="AW865" s="438">
        <f>StockValueR!AW752</f>
        <v>1.7663343774786931E-2</v>
      </c>
      <c r="AX865" s="438">
        <f>StockValueR!AX752</f>
        <v>1.7663343774786931E-2</v>
      </c>
      <c r="AY865" s="438">
        <f>StockValueR!AY752</f>
        <v>1.7663343774786931E-2</v>
      </c>
      <c r="AZ865" s="438">
        <f>StockValueR!AZ752</f>
        <v>1.7663343774786931E-2</v>
      </c>
    </row>
    <row r="866" spans="1:52" x14ac:dyDescent="0.25">
      <c r="A866" s="422"/>
      <c r="B866" s="281"/>
      <c r="C866" s="281"/>
      <c r="D866" s="281"/>
      <c r="E866" s="180" t="str">
        <f>StockValueR!E753</f>
        <v>58 MPH</v>
      </c>
      <c r="F866" s="180"/>
      <c r="G866" s="180"/>
      <c r="I866" s="438">
        <f>StockValueR!I753</f>
        <v>0</v>
      </c>
      <c r="J866" s="438">
        <f>StockValueR!J753</f>
        <v>0</v>
      </c>
      <c r="K866" s="438">
        <f>StockValueR!K753</f>
        <v>5.6963269574611527E-4</v>
      </c>
      <c r="L866" s="438">
        <f>StockValueR!L753</f>
        <v>5.4998692043759585E-4</v>
      </c>
      <c r="M866" s="438">
        <f>StockValueR!M753</f>
        <v>5.3101869838463058E-4</v>
      </c>
      <c r="N866" s="438">
        <f>StockValueR!N753</f>
        <v>5.1270466179404763E-4</v>
      </c>
      <c r="O866" s="438">
        <f>StockValueR!O753</f>
        <v>4.9502224879273079E-4</v>
      </c>
      <c r="P866" s="438">
        <f>StockValueR!P753</f>
        <v>4.7794967563264936E-4</v>
      </c>
      <c r="Q866" s="438">
        <f>StockValueR!Q753</f>
        <v>4.6146590985449311E-4</v>
      </c>
      <c r="R866" s="438">
        <f>StockValueR!R753</f>
        <v>4.4555064437685376E-4</v>
      </c>
      <c r="S866" s="438">
        <f>StockValueR!S753</f>
        <v>4.3018427247903176E-4</v>
      </c>
      <c r="T866" s="438">
        <f>StockValueR!T753</f>
        <v>4.153478636466486E-4</v>
      </c>
      <c r="U866" s="438">
        <f>StockValueR!U753</f>
        <v>4.0102314025030689E-4</v>
      </c>
      <c r="V866" s="438">
        <f>StockValueR!V753</f>
        <v>3.8719245502856931E-4</v>
      </c>
      <c r="W866" s="438">
        <f>StockValueR!W753</f>
        <v>3.7383876934751498E-4</v>
      </c>
      <c r="X866" s="438">
        <f>StockValueR!X753</f>
        <v>3.60945632210092E-4</v>
      </c>
      <c r="Y866" s="438">
        <f>StockValueR!Y753</f>
        <v>3.4849715998940434E-4</v>
      </c>
      <c r="Z866" s="438">
        <f>StockValueR!Z753</f>
        <v>3.3605651475227986E-4</v>
      </c>
      <c r="AA866" s="438">
        <f>StockValueR!AA753</f>
        <v>3.236239794191681E-4</v>
      </c>
      <c r="AB866" s="438">
        <f>StockValueR!AB753</f>
        <v>3.1119985847783977E-4</v>
      </c>
      <c r="AC866" s="438">
        <f>StockValueR!AC753</f>
        <v>2.9878448057294382E-4</v>
      </c>
      <c r="AD866" s="438">
        <f>StockValueR!AD753</f>
        <v>2.8637820153103015E-4</v>
      </c>
      <c r="AE866" s="438">
        <f>StockValueR!AE753</f>
        <v>2.7398140791731128E-4</v>
      </c>
      <c r="AF866" s="438">
        <f>StockValueR!AF753</f>
        <v>2.6159452124734176E-4</v>
      </c>
      <c r="AG866" s="438">
        <f>StockValueR!AG753</f>
        <v>2.4921800301296086E-4</v>
      </c>
      <c r="AH866" s="438">
        <f>StockValueR!AH753</f>
        <v>2.368523607311144E-4</v>
      </c>
      <c r="AI866" s="438">
        <f>StockValueR!AI753</f>
        <v>2.2449815529231376E-4</v>
      </c>
      <c r="AJ866" s="438">
        <f>StockValueR!AJ753</f>
        <v>2.1215600998127787E-4</v>
      </c>
      <c r="AK866" s="438">
        <f>StockValueR!AK753</f>
        <v>1.9982662167943507E-4</v>
      </c>
      <c r="AL866" s="438">
        <f>StockValueR!AL753</f>
        <v>1.8751077495928221E-4</v>
      </c>
      <c r="AM866" s="438">
        <f>StockValueR!AM753</f>
        <v>1.7151450831484442E-2</v>
      </c>
      <c r="AN866" s="438">
        <f>StockValueR!AN753</f>
        <v>1.7151450831484442E-2</v>
      </c>
      <c r="AO866" s="438">
        <f>StockValueR!AO753</f>
        <v>1.7151450831484442E-2</v>
      </c>
      <c r="AP866" s="438">
        <f>StockValueR!AP753</f>
        <v>1.7151450831484442E-2</v>
      </c>
      <c r="AQ866" s="438">
        <f>StockValueR!AQ753</f>
        <v>1.7151450831484442E-2</v>
      </c>
      <c r="AR866" s="438">
        <f>StockValueR!AR753</f>
        <v>1.7151450831484442E-2</v>
      </c>
      <c r="AS866" s="438">
        <f>StockValueR!AS753</f>
        <v>1.7151450831484442E-2</v>
      </c>
      <c r="AT866" s="438">
        <f>StockValueR!AT753</f>
        <v>1.7151450831484442E-2</v>
      </c>
      <c r="AU866" s="438">
        <f>StockValueR!AU753</f>
        <v>1.7151450831484442E-2</v>
      </c>
      <c r="AV866" s="438">
        <f>StockValueR!AV753</f>
        <v>1.7151450831484442E-2</v>
      </c>
      <c r="AW866" s="438">
        <f>StockValueR!AW753</f>
        <v>1.7151450831484442E-2</v>
      </c>
      <c r="AX866" s="438">
        <f>StockValueR!AX753</f>
        <v>1.7151450831484442E-2</v>
      </c>
      <c r="AY866" s="438">
        <f>StockValueR!AY753</f>
        <v>1.7151450831484442E-2</v>
      </c>
      <c r="AZ866" s="438">
        <f>StockValueR!AZ753</f>
        <v>1.7151450831484442E-2</v>
      </c>
    </row>
    <row r="867" spans="1:52" x14ac:dyDescent="0.25">
      <c r="A867" s="422"/>
      <c r="B867" s="281"/>
      <c r="C867" s="281"/>
      <c r="D867" s="281"/>
      <c r="E867" s="180" t="str">
        <f>StockValueR!E754</f>
        <v>59 MPH</v>
      </c>
      <c r="F867" s="180"/>
      <c r="G867" s="180"/>
      <c r="I867" s="438">
        <f>StockValueR!I754</f>
        <v>0</v>
      </c>
      <c r="J867" s="438">
        <f>StockValueR!J754</f>
        <v>0</v>
      </c>
      <c r="K867" s="438">
        <f>StockValueR!K754</f>
        <v>5.5312444221582765E-4</v>
      </c>
      <c r="L867" s="438">
        <f>StockValueR!L754</f>
        <v>5.3404801175358212E-4</v>
      </c>
      <c r="M867" s="438">
        <f>StockValueR!M754</f>
        <v>5.1562949869907767E-4</v>
      </c>
      <c r="N867" s="438">
        <f>StockValueR!N754</f>
        <v>4.9784621247001373E-4</v>
      </c>
      <c r="O867" s="438">
        <f>StockValueR!O754</f>
        <v>4.806762450481604E-4</v>
      </c>
      <c r="P867" s="438">
        <f>StockValueR!P754</f>
        <v>4.6409844398990124E-4</v>
      </c>
      <c r="Q867" s="438">
        <f>StockValueR!Q754</f>
        <v>4.4809238636760016E-4</v>
      </c>
      <c r="R867" s="438">
        <f>StockValueR!R754</f>
        <v>4.3263835360969188E-4</v>
      </c>
      <c r="S867" s="438">
        <f>StockValueR!S754</f>
        <v>4.1771730720850002E-4</v>
      </c>
      <c r="T867" s="438">
        <f>StockValueR!T754</f>
        <v>4.0331086526585656E-4</v>
      </c>
      <c r="U867" s="438">
        <f>StockValueR!U754</f>
        <v>3.8940127984762602E-4</v>
      </c>
      <c r="V867" s="438">
        <f>StockValueR!V754</f>
        <v>3.7597141511923983E-4</v>
      </c>
      <c r="W867" s="438">
        <f>StockValueR!W754</f>
        <v>3.6300472623530203E-4</v>
      </c>
      <c r="X867" s="438">
        <f>StockValueR!X754</f>
        <v>3.5048523895726179E-4</v>
      </c>
      <c r="Y867" s="438">
        <f>StockValueR!Y754</f>
        <v>3.3839752997404018E-4</v>
      </c>
      <c r="Z867" s="438">
        <f>StockValueR!Z754</f>
        <v>3.2631742114430325E-4</v>
      </c>
      <c r="AA867" s="438">
        <f>StockValueR!AA754</f>
        <v>3.1424518718931808E-4</v>
      </c>
      <c r="AB867" s="438">
        <f>StockValueR!AB754</f>
        <v>3.0218112377264036E-4</v>
      </c>
      <c r="AC867" s="438">
        <f>StockValueR!AC754</f>
        <v>2.9012555001462523E-4</v>
      </c>
      <c r="AD867" s="438">
        <f>StockValueR!AD754</f>
        <v>2.7807881142978297E-4</v>
      </c>
      <c r="AE867" s="438">
        <f>StockValueR!AE754</f>
        <v>2.6604128338046412E-4</v>
      </c>
      <c r="AF867" s="438">
        <f>StockValueR!AF754</f>
        <v>2.5401337516648185E-4</v>
      </c>
      <c r="AG867" s="438">
        <f>StockValueR!AG754</f>
        <v>2.4199553490540055E-4</v>
      </c>
      <c r="AH867" s="438">
        <f>StockValueR!AH754</f>
        <v>2.2998825540605937E-4</v>
      </c>
      <c r="AI867" s="438">
        <f>StockValueR!AI754</f>
        <v>2.1799208130406927E-4</v>
      </c>
      <c r="AJ867" s="438">
        <f>StockValueR!AJ754</f>
        <v>2.0600761782103196E-4</v>
      </c>
      <c r="AK867" s="438">
        <f>StockValueR!AK754</f>
        <v>1.9403554164238742E-4</v>
      </c>
      <c r="AL867" s="438">
        <f>StockValueR!AL754</f>
        <v>1.8207661460331104E-4</v>
      </c>
      <c r="AM867" s="438">
        <f>StockValueR!AM754</f>
        <v>1.6654392813479447E-2</v>
      </c>
      <c r="AN867" s="438">
        <f>StockValueR!AN754</f>
        <v>1.6654392813479447E-2</v>
      </c>
      <c r="AO867" s="438">
        <f>StockValueR!AO754</f>
        <v>1.6654392813479447E-2</v>
      </c>
      <c r="AP867" s="438">
        <f>StockValueR!AP754</f>
        <v>1.6654392813479447E-2</v>
      </c>
      <c r="AQ867" s="438">
        <f>StockValueR!AQ754</f>
        <v>1.6654392813479447E-2</v>
      </c>
      <c r="AR867" s="438">
        <f>StockValueR!AR754</f>
        <v>1.6654392813479447E-2</v>
      </c>
      <c r="AS867" s="438">
        <f>StockValueR!AS754</f>
        <v>1.6654392813479447E-2</v>
      </c>
      <c r="AT867" s="438">
        <f>StockValueR!AT754</f>
        <v>1.6654392813479447E-2</v>
      </c>
      <c r="AU867" s="438">
        <f>StockValueR!AU754</f>
        <v>1.6654392813479447E-2</v>
      </c>
      <c r="AV867" s="438">
        <f>StockValueR!AV754</f>
        <v>1.6654392813479447E-2</v>
      </c>
      <c r="AW867" s="438">
        <f>StockValueR!AW754</f>
        <v>1.6654392813479447E-2</v>
      </c>
      <c r="AX867" s="438">
        <f>StockValueR!AX754</f>
        <v>1.6654392813479447E-2</v>
      </c>
      <c r="AY867" s="438">
        <f>StockValueR!AY754</f>
        <v>1.6654392813479447E-2</v>
      </c>
      <c r="AZ867" s="438">
        <f>StockValueR!AZ754</f>
        <v>1.6654392813479447E-2</v>
      </c>
    </row>
    <row r="868" spans="1:52" x14ac:dyDescent="0.25">
      <c r="A868" s="422"/>
      <c r="B868" s="281"/>
      <c r="C868" s="281"/>
      <c r="D868" s="281"/>
      <c r="E868" s="180" t="str">
        <f>StockValueR!E755</f>
        <v>60 MPH</v>
      </c>
      <c r="F868" s="180"/>
      <c r="G868" s="180"/>
      <c r="I868" s="438">
        <f>StockValueR!I755</f>
        <v>0</v>
      </c>
      <c r="J868" s="438">
        <f>StockValueR!J755</f>
        <v>0</v>
      </c>
      <c r="K868" s="438">
        <f>StockValueR!K755</f>
        <v>6.8258300262625398E-4</v>
      </c>
      <c r="L868" s="438">
        <f>StockValueR!L755</f>
        <v>6.5904174103935485E-4</v>
      </c>
      <c r="M868" s="438">
        <f>StockValueR!M755</f>
        <v>6.3631238217340034E-4</v>
      </c>
      <c r="N868" s="438">
        <f>StockValueR!N755</f>
        <v>6.1436692472413394E-4</v>
      </c>
      <c r="O868" s="438">
        <f>StockValueR!O755</f>
        <v>5.9317833311018666E-4</v>
      </c>
      <c r="P868" s="438">
        <f>StockValueR!P755</f>
        <v>5.7272050416674642E-4</v>
      </c>
      <c r="Q868" s="438">
        <f>StockValueR!Q755</f>
        <v>5.5296823498791295E-4</v>
      </c>
      <c r="R868" s="438">
        <f>StockValueR!R755</f>
        <v>5.3389719187812122E-4</v>
      </c>
      <c r="S868" s="438">
        <f>StockValueR!S755</f>
        <v>5.154838803743837E-4</v>
      </c>
      <c r="T868" s="438">
        <f>StockValueR!T755</f>
        <v>4.9770561630242032E-4</v>
      </c>
      <c r="U868" s="438">
        <f>StockValueR!U755</f>
        <v>4.8054049783101952E-4</v>
      </c>
      <c r="V868" s="438">
        <f>StockValueR!V755</f>
        <v>4.6396737849020155E-4</v>
      </c>
      <c r="W868" s="438">
        <f>StockValueR!W755</f>
        <v>4.4796584111994538E-4</v>
      </c>
      <c r="X868" s="438">
        <f>StockValueR!X755</f>
        <v>4.3251617271738453E-4</v>
      </c>
      <c r="Y868" s="438">
        <f>StockValueR!Y755</f>
        <v>4.1759934015148559E-4</v>
      </c>
      <c r="Z868" s="438">
        <f>StockValueR!Z755</f>
        <v>4.0269188655203626E-4</v>
      </c>
      <c r="AA868" s="438">
        <f>StockValueR!AA755</f>
        <v>3.8779415093870918E-4</v>
      </c>
      <c r="AB868" s="438">
        <f>StockValueR!AB755</f>
        <v>3.7290649817500033E-4</v>
      </c>
      <c r="AC868" s="438">
        <f>StockValueR!AC755</f>
        <v>3.5802932207125958E-4</v>
      </c>
      <c r="AD868" s="438">
        <f>StockValueR!AD755</f>
        <v>3.4316304900953401E-4</v>
      </c>
      <c r="AE868" s="438">
        <f>StockValueR!AE755</f>
        <v>3.2830814220558599E-4</v>
      </c>
      <c r="AF868" s="438">
        <f>StockValueR!AF755</f>
        <v>3.1346510675569084E-4</v>
      </c>
      <c r="AG868" s="438">
        <f>StockValueR!AG755</f>
        <v>2.9863449565915444E-4</v>
      </c>
      <c r="AH868" s="438">
        <f>StockValueR!AH755</f>
        <v>2.8381691706653295E-4</v>
      </c>
      <c r="AI868" s="438">
        <f>StockValueR!AI755</f>
        <v>2.6901304308519001E-4</v>
      </c>
      <c r="AJ868" s="438">
        <f>StockValueR!AJ755</f>
        <v>2.5422362058860772E-4</v>
      </c>
      <c r="AK868" s="438">
        <f>StockValueR!AK755</f>
        <v>2.3944948464018985E-4</v>
      </c>
      <c r="AL868" s="438">
        <f>StockValueR!AL755</f>
        <v>2.2469157538233811E-4</v>
      </c>
      <c r="AM868" s="438">
        <f>StockValueR!AM755</f>
        <v>2.04019350786004E-2</v>
      </c>
      <c r="AN868" s="438">
        <f>StockValueR!AN755</f>
        <v>2.04019350786004E-2</v>
      </c>
      <c r="AO868" s="438">
        <f>StockValueR!AO755</f>
        <v>2.04019350786004E-2</v>
      </c>
      <c r="AP868" s="438">
        <f>StockValueR!AP755</f>
        <v>2.04019350786004E-2</v>
      </c>
      <c r="AQ868" s="438">
        <f>StockValueR!AQ755</f>
        <v>2.04019350786004E-2</v>
      </c>
      <c r="AR868" s="438">
        <f>StockValueR!AR755</f>
        <v>2.04019350786004E-2</v>
      </c>
      <c r="AS868" s="438">
        <f>StockValueR!AS755</f>
        <v>2.04019350786004E-2</v>
      </c>
      <c r="AT868" s="438">
        <f>StockValueR!AT755</f>
        <v>2.04019350786004E-2</v>
      </c>
      <c r="AU868" s="438">
        <f>StockValueR!AU755</f>
        <v>2.04019350786004E-2</v>
      </c>
      <c r="AV868" s="438">
        <f>StockValueR!AV755</f>
        <v>2.04019350786004E-2</v>
      </c>
      <c r="AW868" s="438">
        <f>StockValueR!AW755</f>
        <v>2.04019350786004E-2</v>
      </c>
      <c r="AX868" s="438">
        <f>StockValueR!AX755</f>
        <v>2.04019350786004E-2</v>
      </c>
      <c r="AY868" s="438">
        <f>StockValueR!AY755</f>
        <v>2.04019350786004E-2</v>
      </c>
      <c r="AZ868" s="438">
        <f>StockValueR!AZ755</f>
        <v>2.04019350786004E-2</v>
      </c>
    </row>
    <row r="869" spans="1:52" x14ac:dyDescent="0.25">
      <c r="A869" s="422"/>
      <c r="B869" s="281"/>
      <c r="C869" s="281"/>
      <c r="D869" s="281"/>
      <c r="E869" s="180" t="str">
        <f>StockValueR!E756</f>
        <v>61 MPH</v>
      </c>
      <c r="F869" s="180"/>
      <c r="G869" s="180"/>
      <c r="I869" s="438">
        <f>StockValueR!I756</f>
        <v>0</v>
      </c>
      <c r="J869" s="438">
        <f>StockValueR!J756</f>
        <v>0</v>
      </c>
      <c r="K869" s="438">
        <f>StockValueR!K756</f>
        <v>6.6280139011179007E-4</v>
      </c>
      <c r="L869" s="438">
        <f>StockValueR!L756</f>
        <v>6.3994236660146469E-4</v>
      </c>
      <c r="M869" s="438">
        <f>StockValueR!M756</f>
        <v>6.1787171644647808E-4</v>
      </c>
      <c r="N869" s="438">
        <f>StockValueR!N756</f>
        <v>5.965622498350201E-4</v>
      </c>
      <c r="O869" s="438">
        <f>StockValueR!O756</f>
        <v>5.7598771469101365E-4</v>
      </c>
      <c r="P869" s="438">
        <f>StockValueR!P756</f>
        <v>5.5612276433301912E-4</v>
      </c>
      <c r="Q869" s="438">
        <f>StockValueR!Q756</f>
        <v>5.3694292624853414E-4</v>
      </c>
      <c r="R869" s="438">
        <f>StockValueR!R756</f>
        <v>5.1842457194522173E-4</v>
      </c>
      <c r="S869" s="438">
        <f>StockValueR!S756</f>
        <v>5.0054488784192282E-4</v>
      </c>
      <c r="T869" s="438">
        <f>StockValueR!T756</f>
        <v>4.8328184716359552E-4</v>
      </c>
      <c r="U869" s="438">
        <f>StockValueR!U756</f>
        <v>4.6661418280555483E-4</v>
      </c>
      <c r="V869" s="438">
        <f>StockValueR!V756</f>
        <v>4.5052136113358393E-4</v>
      </c>
      <c r="W869" s="438">
        <f>StockValueR!W756</f>
        <v>4.349835566876406E-4</v>
      </c>
      <c r="X869" s="438">
        <f>StockValueR!X756</f>
        <v>4.199816277579945E-4</v>
      </c>
      <c r="Y869" s="438">
        <f>StockValueR!Y756</f>
        <v>4.0549709280370677E-4</v>
      </c>
      <c r="Z869" s="438">
        <f>StockValueR!Z756</f>
        <v>3.9102166500851426E-4</v>
      </c>
      <c r="AA869" s="438">
        <f>StockValueR!AA756</f>
        <v>3.7655567356712221E-4</v>
      </c>
      <c r="AB869" s="438">
        <f>StockValueR!AB756</f>
        <v>3.6209947276909146E-4</v>
      </c>
      <c r="AC869" s="438">
        <f>StockValueR!AC756</f>
        <v>3.4765344501194202E-4</v>
      </c>
      <c r="AD869" s="438">
        <f>StockValueR!AD756</f>
        <v>3.3321800432094614E-4</v>
      </c>
      <c r="AE869" s="438">
        <f>StockValueR!AE756</f>
        <v>3.1879360048763108E-4</v>
      </c>
      <c r="AF869" s="438">
        <f>StockValueR!AF756</f>
        <v>3.0438072397031787E-4</v>
      </c>
      <c r="AG869" s="438">
        <f>StockValueR!AG756</f>
        <v>2.8997991174210314E-4</v>
      </c>
      <c r="AH869" s="438">
        <f>StockValueR!AH756</f>
        <v>2.7559175432902188E-4</v>
      </c>
      <c r="AI869" s="438">
        <f>StockValueR!AI756</f>
        <v>2.6121690436041461E-4</v>
      </c>
      <c r="AJ869" s="438">
        <f>StockValueR!AJ756</f>
        <v>2.4685608706497925E-4</v>
      </c>
      <c r="AK869" s="438">
        <f>StockValueR!AK756</f>
        <v>2.3251011330554518E-4</v>
      </c>
      <c r="AL869" s="438">
        <f>StockValueR!AL756</f>
        <v>2.1817989597869557E-4</v>
      </c>
      <c r="AM869" s="438">
        <f>StockValueR!AM756</f>
        <v>1.9810676326599067E-2</v>
      </c>
      <c r="AN869" s="438">
        <f>StockValueR!AN756</f>
        <v>1.9810676326599067E-2</v>
      </c>
      <c r="AO869" s="438">
        <f>StockValueR!AO756</f>
        <v>1.9810676326599067E-2</v>
      </c>
      <c r="AP869" s="438">
        <f>StockValueR!AP756</f>
        <v>1.9810676326599067E-2</v>
      </c>
      <c r="AQ869" s="438">
        <f>StockValueR!AQ756</f>
        <v>1.9810676326599067E-2</v>
      </c>
      <c r="AR869" s="438">
        <f>StockValueR!AR756</f>
        <v>1.9810676326599067E-2</v>
      </c>
      <c r="AS869" s="438">
        <f>StockValueR!AS756</f>
        <v>1.9810676326599067E-2</v>
      </c>
      <c r="AT869" s="438">
        <f>StockValueR!AT756</f>
        <v>1.9810676326599067E-2</v>
      </c>
      <c r="AU869" s="438">
        <f>StockValueR!AU756</f>
        <v>1.9810676326599067E-2</v>
      </c>
      <c r="AV869" s="438">
        <f>StockValueR!AV756</f>
        <v>1.9810676326599067E-2</v>
      </c>
      <c r="AW869" s="438">
        <f>StockValueR!AW756</f>
        <v>1.9810676326599067E-2</v>
      </c>
      <c r="AX869" s="438">
        <f>StockValueR!AX756</f>
        <v>1.9810676326599067E-2</v>
      </c>
      <c r="AY869" s="438">
        <f>StockValueR!AY756</f>
        <v>1.9810676326599067E-2</v>
      </c>
      <c r="AZ869" s="438">
        <f>StockValueR!AZ756</f>
        <v>1.9810676326599067E-2</v>
      </c>
    </row>
    <row r="870" spans="1:52" x14ac:dyDescent="0.25">
      <c r="A870" s="422"/>
      <c r="B870" s="281"/>
      <c r="C870" s="281"/>
      <c r="D870" s="281"/>
      <c r="E870" s="180" t="str">
        <f>StockValueR!E757</f>
        <v>62 MPH</v>
      </c>
      <c r="F870" s="180"/>
      <c r="G870" s="180"/>
      <c r="I870" s="438">
        <f>StockValueR!I757</f>
        <v>0</v>
      </c>
      <c r="J870" s="438">
        <f>StockValueR!J757</f>
        <v>0</v>
      </c>
      <c r="K870" s="438">
        <f>StockValueR!K757</f>
        <v>6.435930590768925E-4</v>
      </c>
      <c r="L870" s="438">
        <f>StockValueR!L757</f>
        <v>6.2139650202676388E-4</v>
      </c>
      <c r="M870" s="438">
        <f>StockValueR!M757</f>
        <v>5.9996547085969286E-4</v>
      </c>
      <c r="N870" s="438">
        <f>StockValueR!N757</f>
        <v>5.7927356373884027E-4</v>
      </c>
      <c r="O870" s="438">
        <f>StockValueR!O757</f>
        <v>5.5929528938702771E-4</v>
      </c>
      <c r="P870" s="438">
        <f>StockValueR!P757</f>
        <v>5.4000603568290378E-4</v>
      </c>
      <c r="Q870" s="438">
        <f>StockValueR!Q757</f>
        <v>5.2138203934018153E-4</v>
      </c>
      <c r="R870" s="438">
        <f>StockValueR!R757</f>
        <v>5.0340035663259345E-4</v>
      </c>
      <c r="S870" s="438">
        <f>StockValueR!S757</f>
        <v>4.8603883512849733E-4</v>
      </c>
      <c r="T870" s="438">
        <f>StockValueR!T757</f>
        <v>4.6927608640031558E-4</v>
      </c>
      <c r="U870" s="438">
        <f>StockValueR!U757</f>
        <v>4.5309145967518298E-4</v>
      </c>
      <c r="V870" s="438">
        <f>StockValueR!V757</f>
        <v>4.374650163943447E-4</v>
      </c>
      <c r="W870" s="438">
        <f>StockValueR!W757</f>
        <v>4.2237750564996232E-4</v>
      </c>
      <c r="X870" s="438">
        <f>StockValueR!X757</f>
        <v>4.0781034046906764E-4</v>
      </c>
      <c r="Y870" s="438">
        <f>StockValueR!Y757</f>
        <v>3.9374557491544693E-4</v>
      </c>
      <c r="Z870" s="438">
        <f>StockValueR!Z757</f>
        <v>3.7968965259068641E-4</v>
      </c>
      <c r="AA870" s="438">
        <f>StockValueR!AA757</f>
        <v>3.6564289314925649E-4</v>
      </c>
      <c r="AB870" s="438">
        <f>StockValueR!AB757</f>
        <v>3.5160564061322122E-4</v>
      </c>
      <c r="AC870" s="438">
        <f>StockValueR!AC757</f>
        <v>3.3757826629802042E-4</v>
      </c>
      <c r="AD870" s="438">
        <f>StockValueR!AD757</f>
        <v>3.2356117223025739E-4</v>
      </c>
      <c r="AE870" s="438">
        <f>StockValueR!AE757</f>
        <v>3.0955479516626549E-4</v>
      </c>
      <c r="AF870" s="438">
        <f>StockValueR!AF757</f>
        <v>2.9555961135062717E-4</v>
      </c>
      <c r="AG870" s="438">
        <f>StockValueR!AG757</f>
        <v>2.8157614219467771E-4</v>
      </c>
      <c r="AH870" s="438">
        <f>StockValueR!AH757</f>
        <v>2.6760496111069869E-4</v>
      </c>
      <c r="AI870" s="438">
        <f>StockValueR!AI757</f>
        <v>2.5364670181449091E-4</v>
      </c>
      <c r="AJ870" s="438">
        <f>StockValueR!AJ757</f>
        <v>2.3970206851724527E-4</v>
      </c>
      <c r="AK870" s="438">
        <f>StockValueR!AK757</f>
        <v>2.2577184858256206E-4</v>
      </c>
      <c r="AL870" s="438">
        <f>StockValueR!AL757</f>
        <v>2.1185692845080391E-4</v>
      </c>
      <c r="AM870" s="438">
        <f>StockValueR!AM757</f>
        <v>1.923655256255213E-2</v>
      </c>
      <c r="AN870" s="438">
        <f>StockValueR!AN757</f>
        <v>1.923655256255213E-2</v>
      </c>
      <c r="AO870" s="438">
        <f>StockValueR!AO757</f>
        <v>1.923655256255213E-2</v>
      </c>
      <c r="AP870" s="438">
        <f>StockValueR!AP757</f>
        <v>1.923655256255213E-2</v>
      </c>
      <c r="AQ870" s="438">
        <f>StockValueR!AQ757</f>
        <v>1.923655256255213E-2</v>
      </c>
      <c r="AR870" s="438">
        <f>StockValueR!AR757</f>
        <v>1.923655256255213E-2</v>
      </c>
      <c r="AS870" s="438">
        <f>StockValueR!AS757</f>
        <v>1.923655256255213E-2</v>
      </c>
      <c r="AT870" s="438">
        <f>StockValueR!AT757</f>
        <v>1.923655256255213E-2</v>
      </c>
      <c r="AU870" s="438">
        <f>StockValueR!AU757</f>
        <v>1.923655256255213E-2</v>
      </c>
      <c r="AV870" s="438">
        <f>StockValueR!AV757</f>
        <v>1.923655256255213E-2</v>
      </c>
      <c r="AW870" s="438">
        <f>StockValueR!AW757</f>
        <v>1.923655256255213E-2</v>
      </c>
      <c r="AX870" s="438">
        <f>StockValueR!AX757</f>
        <v>1.923655256255213E-2</v>
      </c>
      <c r="AY870" s="438">
        <f>StockValueR!AY757</f>
        <v>1.923655256255213E-2</v>
      </c>
      <c r="AZ870" s="438">
        <f>StockValueR!AZ757</f>
        <v>1.923655256255213E-2</v>
      </c>
    </row>
    <row r="871" spans="1:52" x14ac:dyDescent="0.25">
      <c r="A871" s="422"/>
      <c r="B871" s="281"/>
      <c r="C871" s="281"/>
      <c r="D871" s="281"/>
      <c r="E871" s="180" t="str">
        <f>StockValueR!E758</f>
        <v>63 MPH</v>
      </c>
      <c r="F871" s="180"/>
      <c r="G871" s="180"/>
      <c r="I871" s="438">
        <f>StockValueR!I758</f>
        <v>0</v>
      </c>
      <c r="J871" s="438">
        <f>StockValueR!J758</f>
        <v>0</v>
      </c>
      <c r="K871" s="438">
        <f>StockValueR!K758</f>
        <v>6.249413955243669E-4</v>
      </c>
      <c r="L871" s="438">
        <f>StockValueR!L758</f>
        <v>6.0338810630984434E-4</v>
      </c>
      <c r="M871" s="438">
        <f>StockValueR!M758</f>
        <v>5.8257815763779772E-4</v>
      </c>
      <c r="N871" s="438">
        <f>StockValueR!N758</f>
        <v>5.62485912810432E-4</v>
      </c>
      <c r="O871" s="438">
        <f>StockValueR!O758</f>
        <v>5.4308661930111725E-4</v>
      </c>
      <c r="P871" s="438">
        <f>StockValueR!P758</f>
        <v>5.2435637826065481E-4</v>
      </c>
      <c r="Q871" s="438">
        <f>StockValueR!Q758</f>
        <v>5.0627211507522625E-4</v>
      </c>
      <c r="R871" s="438">
        <f>StockValueR!R758</f>
        <v>4.8881155093975467E-4</v>
      </c>
      <c r="S871" s="438">
        <f>StockValueR!S758</f>
        <v>4.7195317541165585E-4</v>
      </c>
      <c r="T871" s="438">
        <f>StockValueR!T758</f>
        <v>4.55676219911173E-4</v>
      </c>
      <c r="U871" s="438">
        <f>StockValueR!U758</f>
        <v>4.399606321356421E-4</v>
      </c>
      <c r="V871" s="438">
        <f>StockValueR!V758</f>
        <v>4.2478705135617212E-4</v>
      </c>
      <c r="W871" s="438">
        <f>StockValueR!W758</f>
        <v>4.1013678456630495E-4</v>
      </c>
      <c r="X871" s="438">
        <f>StockValueR!X758</f>
        <v>3.9599178345327301E-4</v>
      </c>
      <c r="Y871" s="438">
        <f>StockValueR!Y758</f>
        <v>3.8233462216348253E-4</v>
      </c>
      <c r="Z871" s="438">
        <f>StockValueR!Z758</f>
        <v>3.6868604782115346E-4</v>
      </c>
      <c r="AA871" s="438">
        <f>StockValueR!AA758</f>
        <v>3.5504637081700246E-4</v>
      </c>
      <c r="AB871" s="438">
        <f>StockValueR!AB758</f>
        <v>3.4141592520315413E-4</v>
      </c>
      <c r="AC871" s="438">
        <f>StockValueR!AC758</f>
        <v>3.2779507153413265E-4</v>
      </c>
      <c r="AD871" s="438">
        <f>StockValueR!AD758</f>
        <v>3.1418420018560004E-4</v>
      </c>
      <c r="AE871" s="438">
        <f>StockValueR!AE758</f>
        <v>3.0058373525646253E-4</v>
      </c>
      <c r="AF871" s="438">
        <f>StockValueR!AF758</f>
        <v>2.8699413918948551E-4</v>
      </c>
      <c r="AG871" s="438">
        <f>StockValueR!AG758</f>
        <v>2.7341591828523095E-4</v>
      </c>
      <c r="AH871" s="438">
        <f>StockValueR!AH758</f>
        <v>2.5984962933819255E-4</v>
      </c>
      <c r="AI871" s="438">
        <f>StockValueR!AI758</f>
        <v>2.4629588769875565E-4</v>
      </c>
      <c r="AJ871" s="438">
        <f>StockValueR!AJ758</f>
        <v>2.3275537716970242E-4</v>
      </c>
      <c r="AK871" s="438">
        <f>StockValueR!AK758</f>
        <v>2.1922886229642409E-4</v>
      </c>
      <c r="AL871" s="438">
        <f>StockValueR!AL758</f>
        <v>2.0571720382977785E-4</v>
      </c>
      <c r="AM871" s="438">
        <f>StockValueR!AM758</f>
        <v>1.8679067205544374E-2</v>
      </c>
      <c r="AN871" s="438">
        <f>StockValueR!AN758</f>
        <v>1.8679067205544374E-2</v>
      </c>
      <c r="AO871" s="438">
        <f>StockValueR!AO758</f>
        <v>1.8679067205544374E-2</v>
      </c>
      <c r="AP871" s="438">
        <f>StockValueR!AP758</f>
        <v>1.8679067205544374E-2</v>
      </c>
      <c r="AQ871" s="438">
        <f>StockValueR!AQ758</f>
        <v>1.8679067205544374E-2</v>
      </c>
      <c r="AR871" s="438">
        <f>StockValueR!AR758</f>
        <v>1.8679067205544374E-2</v>
      </c>
      <c r="AS871" s="438">
        <f>StockValueR!AS758</f>
        <v>1.8679067205544374E-2</v>
      </c>
      <c r="AT871" s="438">
        <f>StockValueR!AT758</f>
        <v>1.8679067205544374E-2</v>
      </c>
      <c r="AU871" s="438">
        <f>StockValueR!AU758</f>
        <v>1.8679067205544374E-2</v>
      </c>
      <c r="AV871" s="438">
        <f>StockValueR!AV758</f>
        <v>1.8679067205544374E-2</v>
      </c>
      <c r="AW871" s="438">
        <f>StockValueR!AW758</f>
        <v>1.8679067205544374E-2</v>
      </c>
      <c r="AX871" s="438">
        <f>StockValueR!AX758</f>
        <v>1.8679067205544374E-2</v>
      </c>
      <c r="AY871" s="438">
        <f>StockValueR!AY758</f>
        <v>1.8679067205544374E-2</v>
      </c>
      <c r="AZ871" s="438">
        <f>StockValueR!AZ758</f>
        <v>1.8679067205544374E-2</v>
      </c>
    </row>
    <row r="872" spans="1:52" x14ac:dyDescent="0.25">
      <c r="A872" s="422"/>
      <c r="B872" s="281"/>
      <c r="C872" s="281"/>
      <c r="D872" s="281"/>
      <c r="E872" s="180" t="str">
        <f>StockValueR!E759</f>
        <v>64 MPH</v>
      </c>
      <c r="F872" s="180"/>
      <c r="G872" s="180"/>
      <c r="I872" s="438">
        <f>StockValueR!I759</f>
        <v>0</v>
      </c>
      <c r="J872" s="438">
        <f>StockValueR!J759</f>
        <v>0</v>
      </c>
      <c r="K872" s="438">
        <f>StockValueR!K759</f>
        <v>6.0683026693934947E-4</v>
      </c>
      <c r="L872" s="438">
        <f>StockValueR!L759</f>
        <v>5.8590160332202678E-4</v>
      </c>
      <c r="M872" s="438">
        <f>StockValueR!M759</f>
        <v>5.6569473784937486E-4</v>
      </c>
      <c r="N872" s="438">
        <f>StockValueR!N759</f>
        <v>5.4618477678851298E-4</v>
      </c>
      <c r="O872" s="438">
        <f>StockValueR!O759</f>
        <v>5.2734768495398226E-4</v>
      </c>
      <c r="P872" s="438">
        <f>StockValueR!P759</f>
        <v>5.0916025609773681E-4</v>
      </c>
      <c r="Q872" s="438">
        <f>StockValueR!Q759</f>
        <v>4.9160008432033828E-4</v>
      </c>
      <c r="R872" s="438">
        <f>StockValueR!R759</f>
        <v>4.7464553646813613E-4</v>
      </c>
      <c r="S872" s="438">
        <f>StockValueR!S759</f>
        <v>4.5827572548242567E-4</v>
      </c>
      <c r="T872" s="438">
        <f>StockValueR!T759</f>
        <v>4.424704846677567E-4</v>
      </c>
      <c r="U872" s="438">
        <f>StockValueR!U759</f>
        <v>4.2721034284768684E-4</v>
      </c>
      <c r="V872" s="438">
        <f>StockValueR!V759</f>
        <v>4.1247650037737712E-4</v>
      </c>
      <c r="W872" s="438">
        <f>StockValueR!W759</f>
        <v>3.9825080598347593E-4</v>
      </c>
      <c r="X872" s="438">
        <f>StockValueR!X759</f>
        <v>3.8451573440276174E-4</v>
      </c>
      <c r="Y872" s="438">
        <f>StockValueR!Y759</f>
        <v>3.7125436479199452E-4</v>
      </c>
      <c r="Z872" s="438">
        <f>StockValueR!Z759</f>
        <v>3.5800133327445896E-4</v>
      </c>
      <c r="AA872" s="438">
        <f>StockValueR!AA759</f>
        <v>3.4475694124558629E-4</v>
      </c>
      <c r="AB872" s="438">
        <f>StockValueR!AB759</f>
        <v>3.3152151307649593E-4</v>
      </c>
      <c r="AC872" s="438">
        <f>StockValueR!AC759</f>
        <v>3.1829539887265318E-4</v>
      </c>
      <c r="AD872" s="438">
        <f>StockValueR!AD759</f>
        <v>3.0507897769642926E-4</v>
      </c>
      <c r="AE872" s="438">
        <f>StockValueR!AE759</f>
        <v>2.9187266135612214E-4</v>
      </c>
      <c r="AF872" s="438">
        <f>StockValueR!AF759</f>
        <v>2.7867689889266397E-4</v>
      </c>
      <c r="AG872" s="438">
        <f>StockValueR!AG759</f>
        <v>2.6549218193376155E-4</v>
      </c>
      <c r="AH872" s="438">
        <f>StockValueR!AH759</f>
        <v>2.5231905113771291E-4</v>
      </c>
      <c r="AI872" s="438">
        <f>StockValueR!AI759</f>
        <v>2.3915810402172727E-4</v>
      </c>
      <c r="AJ872" s="438">
        <f>StockValueR!AJ759</f>
        <v>2.260100045716244E-4</v>
      </c>
      <c r="AK872" s="438">
        <f>StockValueR!AK759</f>
        <v>2.1287549517587015E-4</v>
      </c>
      <c r="AL872" s="438">
        <f>StockValueR!AL759</f>
        <v>1.9975541164031155E-4</v>
      </c>
      <c r="AM872" s="438">
        <f>StockValueR!AM759</f>
        <v>1.8137738065835296E-2</v>
      </c>
      <c r="AN872" s="438">
        <f>StockValueR!AN759</f>
        <v>1.8137738065835296E-2</v>
      </c>
      <c r="AO872" s="438">
        <f>StockValueR!AO759</f>
        <v>1.8137738065835296E-2</v>
      </c>
      <c r="AP872" s="438">
        <f>StockValueR!AP759</f>
        <v>1.8137738065835296E-2</v>
      </c>
      <c r="AQ872" s="438">
        <f>StockValueR!AQ759</f>
        <v>1.8137738065835296E-2</v>
      </c>
      <c r="AR872" s="438">
        <f>StockValueR!AR759</f>
        <v>1.8137738065835296E-2</v>
      </c>
      <c r="AS872" s="438">
        <f>StockValueR!AS759</f>
        <v>1.8137738065835296E-2</v>
      </c>
      <c r="AT872" s="438">
        <f>StockValueR!AT759</f>
        <v>1.8137738065835296E-2</v>
      </c>
      <c r="AU872" s="438">
        <f>StockValueR!AU759</f>
        <v>1.8137738065835296E-2</v>
      </c>
      <c r="AV872" s="438">
        <f>StockValueR!AV759</f>
        <v>1.8137738065835296E-2</v>
      </c>
      <c r="AW872" s="438">
        <f>StockValueR!AW759</f>
        <v>1.8137738065835296E-2</v>
      </c>
      <c r="AX872" s="438">
        <f>StockValueR!AX759</f>
        <v>1.8137738065835296E-2</v>
      </c>
      <c r="AY872" s="438">
        <f>StockValueR!AY759</f>
        <v>1.8137738065835296E-2</v>
      </c>
      <c r="AZ872" s="438">
        <f>StockValueR!AZ759</f>
        <v>1.8137738065835296E-2</v>
      </c>
    </row>
    <row r="873" spans="1:52" x14ac:dyDescent="0.25">
      <c r="A873" s="422"/>
      <c r="B873" s="281"/>
      <c r="C873" s="281"/>
      <c r="D873" s="281"/>
      <c r="E873" s="180" t="str">
        <f>StockValueR!E760</f>
        <v>65 MPH</v>
      </c>
      <c r="F873" s="180"/>
      <c r="G873" s="180"/>
      <c r="I873" s="438">
        <f>StockValueR!I760</f>
        <v>0</v>
      </c>
      <c r="J873" s="438">
        <f>StockValueR!J760</f>
        <v>0</v>
      </c>
      <c r="K873" s="438">
        <f>StockValueR!K760</f>
        <v>7.9396167954023E-4</v>
      </c>
      <c r="L873" s="438">
        <f>StockValueR!L760</f>
        <v>7.6657913482974522E-4</v>
      </c>
      <c r="M873" s="438">
        <f>StockValueR!M760</f>
        <v>7.401409729202741E-4</v>
      </c>
      <c r="N873" s="438">
        <f>StockValueR!N760</f>
        <v>7.1461462346876481E-4</v>
      </c>
      <c r="O873" s="438">
        <f>StockValueR!O760</f>
        <v>6.8996863943433231E-4</v>
      </c>
      <c r="P873" s="438">
        <f>StockValueR!P760</f>
        <v>6.6617265833725518E-4</v>
      </c>
      <c r="Q873" s="438">
        <f>StockValueR!Q760</f>
        <v>6.4319736485409147E-4</v>
      </c>
      <c r="R873" s="438">
        <f>StockValueR!R760</f>
        <v>6.2101445470283303E-4</v>
      </c>
      <c r="S873" s="438">
        <f>StockValueR!S760</f>
        <v>5.9959659977360652E-4</v>
      </c>
      <c r="T873" s="438">
        <f>StockValueR!T760</f>
        <v>5.7891741446196396E-4</v>
      </c>
      <c r="U873" s="438">
        <f>StockValueR!U760</f>
        <v>5.5895142316328731E-4</v>
      </c>
      <c r="V873" s="438">
        <f>StockValueR!V760</f>
        <v>5.3967402888826263E-4</v>
      </c>
      <c r="W873" s="438">
        <f>StockValueR!W760</f>
        <v>5.2106148296075924E-4</v>
      </c>
      <c r="X873" s="438">
        <f>StockValueR!X760</f>
        <v>5.0309085576078297E-4</v>
      </c>
      <c r="Y873" s="438">
        <f>StockValueR!Y760</f>
        <v>4.857400084764618E-4</v>
      </c>
      <c r="Z873" s="438">
        <f>StockValueR!Z760</f>
        <v>4.6840007054664557E-4</v>
      </c>
      <c r="AA873" s="438">
        <f>StockValueR!AA760</f>
        <v>4.5107143630964574E-4</v>
      </c>
      <c r="AB873" s="438">
        <f>StockValueR!AB760</f>
        <v>4.3375453016459458E-4</v>
      </c>
      <c r="AC873" s="438">
        <f>StockValueR!AC760</f>
        <v>4.1644981018080477E-4</v>
      </c>
      <c r="AD873" s="438">
        <f>StockValueR!AD760</f>
        <v>3.9915777231408668E-4</v>
      </c>
      <c r="AE873" s="438">
        <f>StockValueR!AE760</f>
        <v>3.818789553642101E-4</v>
      </c>
      <c r="AF873" s="438">
        <f>StockValueR!AF760</f>
        <v>3.6461394684519975E-4</v>
      </c>
      <c r="AG873" s="438">
        <f>StockValueR!AG760</f>
        <v>3.4736338999056128E-4</v>
      </c>
      <c r="AH873" s="438">
        <f>StockValueR!AH760</f>
        <v>3.3012799218421016E-4</v>
      </c>
      <c r="AI873" s="438">
        <f>StockValueR!AI760</f>
        <v>3.1290853520285218E-4</v>
      </c>
      <c r="AJ873" s="438">
        <f>StockValueR!AJ760</f>
        <v>2.9570588778907538E-4</v>
      </c>
      <c r="AK873" s="438">
        <f>StockValueR!AK760</f>
        <v>2.7852102126554683E-4</v>
      </c>
      <c r="AL873" s="438">
        <f>StockValueR!AL760</f>
        <v>2.6135502917991907E-4</v>
      </c>
      <c r="AM873" s="438">
        <f>StockValueR!AM760</f>
        <v>2.2598844522614101E-2</v>
      </c>
      <c r="AN873" s="438">
        <f>StockValueR!AN760</f>
        <v>2.2598844522614101E-2</v>
      </c>
      <c r="AO873" s="438">
        <f>StockValueR!AO760</f>
        <v>2.2598844522614101E-2</v>
      </c>
      <c r="AP873" s="438">
        <f>StockValueR!AP760</f>
        <v>2.2598844522614101E-2</v>
      </c>
      <c r="AQ873" s="438">
        <f>StockValueR!AQ760</f>
        <v>2.2598844522614101E-2</v>
      </c>
      <c r="AR873" s="438">
        <f>StockValueR!AR760</f>
        <v>2.2598844522614101E-2</v>
      </c>
      <c r="AS873" s="438">
        <f>StockValueR!AS760</f>
        <v>2.2598844522614101E-2</v>
      </c>
      <c r="AT873" s="438">
        <f>StockValueR!AT760</f>
        <v>2.2598844522614101E-2</v>
      </c>
      <c r="AU873" s="438">
        <f>StockValueR!AU760</f>
        <v>2.2598844522614101E-2</v>
      </c>
      <c r="AV873" s="438">
        <f>StockValueR!AV760</f>
        <v>2.2598844522614101E-2</v>
      </c>
      <c r="AW873" s="438">
        <f>StockValueR!AW760</f>
        <v>2.2598844522614101E-2</v>
      </c>
      <c r="AX873" s="438">
        <f>StockValueR!AX760</f>
        <v>2.2598844522614101E-2</v>
      </c>
      <c r="AY873" s="438">
        <f>StockValueR!AY760</f>
        <v>2.2598844522614101E-2</v>
      </c>
      <c r="AZ873" s="438">
        <f>StockValueR!AZ760</f>
        <v>2.2598844522614101E-2</v>
      </c>
    </row>
    <row r="874" spans="1:52" x14ac:dyDescent="0.25">
      <c r="A874" s="422"/>
      <c r="B874" s="281"/>
      <c r="C874" s="281"/>
      <c r="D874" s="281"/>
      <c r="E874" s="180" t="str">
        <f>StockValueR!E761</f>
        <v>66 MPH</v>
      </c>
      <c r="F874" s="180"/>
      <c r="G874" s="180"/>
      <c r="I874" s="438">
        <f>StockValueR!I761</f>
        <v>0</v>
      </c>
      <c r="J874" s="438">
        <f>StockValueR!J761</f>
        <v>0</v>
      </c>
      <c r="K874" s="438">
        <f>StockValueR!K761</f>
        <v>7.7095225470021902E-4</v>
      </c>
      <c r="L874" s="438">
        <f>StockValueR!L761</f>
        <v>7.4436327046082523E-4</v>
      </c>
      <c r="M874" s="438">
        <f>StockValueR!M761</f>
        <v>7.1869130031481092E-4</v>
      </c>
      <c r="N874" s="438">
        <f>StockValueR!N761</f>
        <v>6.9390471782470524E-4</v>
      </c>
      <c r="O874" s="438">
        <f>StockValueR!O761</f>
        <v>6.6997298730131971E-4</v>
      </c>
      <c r="P874" s="438">
        <f>StockValueR!P761</f>
        <v>6.4686662618547973E-4</v>
      </c>
      <c r="Q874" s="438">
        <f>StockValueR!Q761</f>
        <v>6.245571687271531E-4</v>
      </c>
      <c r="R874" s="438">
        <f>StockValueR!R761</f>
        <v>6.0301713091723188E-4</v>
      </c>
      <c r="S874" s="438">
        <f>StockValueR!S761</f>
        <v>5.8221997662876389E-4</v>
      </c>
      <c r="T874" s="438">
        <f>StockValueR!T761</f>
        <v>5.6214008492592169E-4</v>
      </c>
      <c r="U874" s="438">
        <f>StockValueR!U761</f>
        <v>5.4275271850043696E-4</v>
      </c>
      <c r="V874" s="438">
        <f>StockValueR!V761</f>
        <v>5.2403399319661417E-4</v>
      </c>
      <c r="W874" s="438">
        <f>StockValueR!W761</f>
        <v>5.059608485873811E-4</v>
      </c>
      <c r="X874" s="438">
        <f>StockValueR!X761</f>
        <v>4.8851101956512693E-4</v>
      </c>
      <c r="Y874" s="438">
        <f>StockValueR!Y761</f>
        <v>4.7166300891232968E-4</v>
      </c>
      <c r="Z874" s="438">
        <f>StockValueR!Z761</f>
        <v>4.5482559145523652E-4</v>
      </c>
      <c r="AA874" s="438">
        <f>StockValueR!AA761</f>
        <v>4.3799915010402833E-4</v>
      </c>
      <c r="AB874" s="438">
        <f>StockValueR!AB761</f>
        <v>4.2118409695852851E-4</v>
      </c>
      <c r="AC874" s="438">
        <f>StockValueR!AC761</f>
        <v>4.043808768129614E-4</v>
      </c>
      <c r="AD874" s="438">
        <f>StockValueR!AD761</f>
        <v>3.875899712500785E-4</v>
      </c>
      <c r="AE874" s="438">
        <f>StockValueR!AE761</f>
        <v>3.7081190345495047E-4</v>
      </c>
      <c r="AF874" s="438">
        <f>StockValueR!AF761</f>
        <v>3.5404724391513816E-4</v>
      </c>
      <c r="AG874" s="438">
        <f>StockValueR!AG761</f>
        <v>3.3729661722290376E-4</v>
      </c>
      <c r="AH874" s="438">
        <f>StockValueR!AH761</f>
        <v>3.2056071026180673E-4</v>
      </c>
      <c r="AI874" s="438">
        <f>StockValueR!AI761</f>
        <v>3.03840282152255E-4</v>
      </c>
      <c r="AJ874" s="438">
        <f>StockValueR!AJ761</f>
        <v>2.8713617646022193E-4</v>
      </c>
      <c r="AK874" s="438">
        <f>StockValueR!AK761</f>
        <v>2.7044933635893547E-4</v>
      </c>
      <c r="AL874" s="438">
        <f>StockValueR!AL761</f>
        <v>2.5378082370446515E-4</v>
      </c>
      <c r="AM874" s="438">
        <f>StockValueR!AM761</f>
        <v>2.1943918185595799E-2</v>
      </c>
      <c r="AN874" s="438">
        <f>StockValueR!AN761</f>
        <v>2.1943918185595799E-2</v>
      </c>
      <c r="AO874" s="438">
        <f>StockValueR!AO761</f>
        <v>2.1943918185595799E-2</v>
      </c>
      <c r="AP874" s="438">
        <f>StockValueR!AP761</f>
        <v>2.1943918185595799E-2</v>
      </c>
      <c r="AQ874" s="438">
        <f>StockValueR!AQ761</f>
        <v>2.1943918185595799E-2</v>
      </c>
      <c r="AR874" s="438">
        <f>StockValueR!AR761</f>
        <v>2.1943918185595799E-2</v>
      </c>
      <c r="AS874" s="438">
        <f>StockValueR!AS761</f>
        <v>2.1943918185595799E-2</v>
      </c>
      <c r="AT874" s="438">
        <f>StockValueR!AT761</f>
        <v>2.1943918185595799E-2</v>
      </c>
      <c r="AU874" s="438">
        <f>StockValueR!AU761</f>
        <v>2.1943918185595799E-2</v>
      </c>
      <c r="AV874" s="438">
        <f>StockValueR!AV761</f>
        <v>2.1943918185595799E-2</v>
      </c>
      <c r="AW874" s="438">
        <f>StockValueR!AW761</f>
        <v>2.1943918185595799E-2</v>
      </c>
      <c r="AX874" s="438">
        <f>StockValueR!AX761</f>
        <v>2.1943918185595799E-2</v>
      </c>
      <c r="AY874" s="438">
        <f>StockValueR!AY761</f>
        <v>2.1943918185595799E-2</v>
      </c>
      <c r="AZ874" s="438">
        <f>StockValueR!AZ761</f>
        <v>2.1943918185595799E-2</v>
      </c>
    </row>
    <row r="875" spans="1:52" x14ac:dyDescent="0.25">
      <c r="A875" s="422"/>
      <c r="B875" s="281"/>
      <c r="C875" s="281"/>
      <c r="D875" s="281"/>
      <c r="E875" s="180" t="str">
        <f>StockValueR!E762</f>
        <v>67 MPH</v>
      </c>
      <c r="F875" s="180"/>
      <c r="G875" s="180"/>
      <c r="I875" s="438">
        <f>StockValueR!I762</f>
        <v>0</v>
      </c>
      <c r="J875" s="438">
        <f>StockValueR!J762</f>
        <v>0</v>
      </c>
      <c r="K875" s="438">
        <f>StockValueR!K762</f>
        <v>7.4421944355983866E-4</v>
      </c>
      <c r="L875" s="438">
        <f>StockValueR!L762</f>
        <v>7.1855243378741453E-4</v>
      </c>
      <c r="M875" s="438">
        <f>StockValueR!M762</f>
        <v>6.9377064059507126E-4</v>
      </c>
      <c r="N875" s="438">
        <f>StockValueR!N762</f>
        <v>6.6984353419376837E-4</v>
      </c>
      <c r="O875" s="438">
        <f>StockValueR!O762</f>
        <v>6.4674163772099195E-4</v>
      </c>
      <c r="P875" s="438">
        <f>StockValueR!P762</f>
        <v>6.2443649092690191E-4</v>
      </c>
      <c r="Q875" s="438">
        <f>StockValueR!Q762</f>
        <v>6.0290061511288821E-4</v>
      </c>
      <c r="R875" s="438">
        <f>StockValueR!R762</f>
        <v>5.8210747927934581E-4</v>
      </c>
      <c r="S875" s="438">
        <f>StockValueR!S762</f>
        <v>5.6203146744096013E-4</v>
      </c>
      <c r="T875" s="438">
        <f>StockValueR!T762</f>
        <v>5.4264784706923956E-4</v>
      </c>
      <c r="U875" s="438">
        <f>StockValueR!U762</f>
        <v>5.2393273862341835E-4</v>
      </c>
      <c r="V875" s="438">
        <f>StockValueR!V762</f>
        <v>5.0586308613219193E-4</v>
      </c>
      <c r="W875" s="438">
        <f>StockValueR!W762</f>
        <v>4.8841662879004421E-4</v>
      </c>
      <c r="X875" s="438">
        <f>StockValueR!X762</f>
        <v>4.7157187353317554E-4</v>
      </c>
      <c r="Y875" s="438">
        <f>StockValueR!Y762</f>
        <v>4.5530806856124433E-4</v>
      </c>
      <c r="Z875" s="438">
        <f>StockValueR!Z762</f>
        <v>4.3905448946538308E-4</v>
      </c>
      <c r="AA875" s="438">
        <f>StockValueR!AA762</f>
        <v>4.2281150587834137E-4</v>
      </c>
      <c r="AB875" s="438">
        <f>StockValueR!AB762</f>
        <v>4.0657951561035905E-4</v>
      </c>
      <c r="AC875" s="438">
        <f>StockValueR!AC762</f>
        <v>3.9035894803239661E-4</v>
      </c>
      <c r="AD875" s="438">
        <f>StockValueR!AD762</f>
        <v>3.7415026802829754E-4</v>
      </c>
      <c r="AE875" s="438">
        <f>StockValueR!AE762</f>
        <v>3.5795398064166194E-4</v>
      </c>
      <c r="AF875" s="438">
        <f>StockValueR!AF762</f>
        <v>3.4177063657836362E-4</v>
      </c>
      <c r="AG875" s="438">
        <f>StockValueR!AG762</f>
        <v>3.2560083877289424E-4</v>
      </c>
      <c r="AH875" s="438">
        <f>StockValueR!AH762</f>
        <v>3.0944525029108873E-4</v>
      </c>
      <c r="AI875" s="438">
        <f>StockValueR!AI762</f>
        <v>2.9330460393081376E-4</v>
      </c>
      <c r="AJ875" s="438">
        <f>StockValueR!AJ762</f>
        <v>2.7717971400734696E-4</v>
      </c>
      <c r="AK875" s="438">
        <f>StockValueR!AK762</f>
        <v>2.6107149098933354E-4</v>
      </c>
      <c r="AL875" s="438">
        <f>StockValueR!AL762</f>
        <v>2.4498095991292638E-4</v>
      </c>
      <c r="AM875" s="438">
        <f>StockValueR!AM762</f>
        <v>2.1183011635340497E-2</v>
      </c>
      <c r="AN875" s="438">
        <f>StockValueR!AN762</f>
        <v>2.1183011635340497E-2</v>
      </c>
      <c r="AO875" s="438">
        <f>StockValueR!AO762</f>
        <v>2.1183011635340497E-2</v>
      </c>
      <c r="AP875" s="438">
        <f>StockValueR!AP762</f>
        <v>2.1183011635340497E-2</v>
      </c>
      <c r="AQ875" s="438">
        <f>StockValueR!AQ762</f>
        <v>2.1183011635340497E-2</v>
      </c>
      <c r="AR875" s="438">
        <f>StockValueR!AR762</f>
        <v>2.1183011635340497E-2</v>
      </c>
      <c r="AS875" s="438">
        <f>StockValueR!AS762</f>
        <v>2.1183011635340497E-2</v>
      </c>
      <c r="AT875" s="438">
        <f>StockValueR!AT762</f>
        <v>2.1183011635340497E-2</v>
      </c>
      <c r="AU875" s="438">
        <f>StockValueR!AU762</f>
        <v>2.1183011635340497E-2</v>
      </c>
      <c r="AV875" s="438">
        <f>StockValueR!AV762</f>
        <v>2.1183011635340497E-2</v>
      </c>
      <c r="AW875" s="438">
        <f>StockValueR!AW762</f>
        <v>2.1183011635340497E-2</v>
      </c>
      <c r="AX875" s="438">
        <f>StockValueR!AX762</f>
        <v>2.1183011635340497E-2</v>
      </c>
      <c r="AY875" s="438">
        <f>StockValueR!AY762</f>
        <v>2.1183011635340497E-2</v>
      </c>
      <c r="AZ875" s="438">
        <f>StockValueR!AZ762</f>
        <v>2.1183011635340497E-2</v>
      </c>
    </row>
    <row r="876" spans="1:52" x14ac:dyDescent="0.25">
      <c r="A876" s="422"/>
      <c r="B876" s="281"/>
      <c r="C876" s="281"/>
      <c r="D876" s="281"/>
      <c r="E876" s="180" t="str">
        <f>StockValueR!E763</f>
        <v>68 MPH</v>
      </c>
      <c r="F876" s="180"/>
      <c r="G876" s="180"/>
      <c r="I876" s="438">
        <f>StockValueR!I763</f>
        <v>0</v>
      </c>
      <c r="J876" s="438">
        <f>StockValueR!J763</f>
        <v>0</v>
      </c>
      <c r="K876" s="438">
        <f>StockValueR!K763</f>
        <v>7.1210317800201749E-4</v>
      </c>
      <c r="L876" s="438">
        <f>StockValueR!L763</f>
        <v>6.8754380994610551E-4</v>
      </c>
      <c r="M876" s="438">
        <f>StockValueR!M763</f>
        <v>6.6383145757266545E-4</v>
      </c>
      <c r="N876" s="438">
        <f>StockValueR!N763</f>
        <v>6.4093690858418526E-4</v>
      </c>
      <c r="O876" s="438">
        <f>StockValueR!O763</f>
        <v>6.1883195817137734E-4</v>
      </c>
      <c r="P876" s="438">
        <f>StockValueR!P763</f>
        <v>5.9748937426642469E-4</v>
      </c>
      <c r="Q876" s="438">
        <f>StockValueR!Q763</f>
        <v>5.7688286399458868E-4</v>
      </c>
      <c r="R876" s="438">
        <f>StockValueR!R763</f>
        <v>5.5698704128285289E-4</v>
      </c>
      <c r="S876" s="438">
        <f>StockValueR!S763</f>
        <v>5.3777739558569487E-4</v>
      </c>
      <c r="T876" s="438">
        <f>StockValueR!T763</f>
        <v>5.1923026168945849E-4</v>
      </c>
      <c r="U876" s="438">
        <f>StockValueR!U763</f>
        <v>5.0132279055812939E-4</v>
      </c>
      <c r="V876" s="438">
        <f>StockValueR!V763</f>
        <v>4.840329211845945E-4</v>
      </c>
      <c r="W876" s="438">
        <f>StockValueR!W763</f>
        <v>4.6733935341271044E-4</v>
      </c>
      <c r="X876" s="438">
        <f>StockValueR!X763</f>
        <v>4.5122152169669737E-4</v>
      </c>
      <c r="Y876" s="438">
        <f>StockValueR!Y763</f>
        <v>4.3565956976553144E-4</v>
      </c>
      <c r="Z876" s="438">
        <f>StockValueR!Z763</f>
        <v>4.2010740241996098E-4</v>
      </c>
      <c r="AA876" s="438">
        <f>StockValueR!AA763</f>
        <v>4.0456537334149472E-4</v>
      </c>
      <c r="AB876" s="438">
        <f>StockValueR!AB763</f>
        <v>3.8903386317315193E-4</v>
      </c>
      <c r="AC876" s="438">
        <f>StockValueR!AC763</f>
        <v>3.7351328275669199E-4</v>
      </c>
      <c r="AD876" s="438">
        <f>StockValueR!AD763</f>
        <v>3.5800407691422378E-4</v>
      </c>
      <c r="AE876" s="438">
        <f>StockValueR!AE763</f>
        <v>3.4250672889454679E-4</v>
      </c>
      <c r="AF876" s="438">
        <f>StockValueR!AF763</f>
        <v>3.2702176563821091E-4</v>
      </c>
      <c r="AG876" s="438">
        <f>StockValueR!AG763</f>
        <v>3.1154976406049483E-4</v>
      </c>
      <c r="AH876" s="438">
        <f>StockValueR!AH763</f>
        <v>2.9609135861309474E-4</v>
      </c>
      <c r="AI876" s="438">
        <f>StockValueR!AI763</f>
        <v>2.8064725047050179E-4</v>
      </c>
      <c r="AJ876" s="438">
        <f>StockValueR!AJ763</f>
        <v>2.6521821880679176E-4</v>
      </c>
      <c r="AK876" s="438">
        <f>StockValueR!AK763</f>
        <v>2.4980513479997714E-4</v>
      </c>
      <c r="AL876" s="438">
        <f>StockValueR!AL763</f>
        <v>2.3440897925149816E-4</v>
      </c>
      <c r="AM876" s="438">
        <f>StockValueR!AM763</f>
        <v>2.0268873698093347E-2</v>
      </c>
      <c r="AN876" s="438">
        <f>StockValueR!AN763</f>
        <v>2.0268873698093347E-2</v>
      </c>
      <c r="AO876" s="438">
        <f>StockValueR!AO763</f>
        <v>2.0268873698093347E-2</v>
      </c>
      <c r="AP876" s="438">
        <f>StockValueR!AP763</f>
        <v>2.0268873698093347E-2</v>
      </c>
      <c r="AQ876" s="438">
        <f>StockValueR!AQ763</f>
        <v>2.0268873698093347E-2</v>
      </c>
      <c r="AR876" s="438">
        <f>StockValueR!AR763</f>
        <v>2.0268873698093347E-2</v>
      </c>
      <c r="AS876" s="438">
        <f>StockValueR!AS763</f>
        <v>2.0268873698093347E-2</v>
      </c>
      <c r="AT876" s="438">
        <f>StockValueR!AT763</f>
        <v>2.0268873698093347E-2</v>
      </c>
      <c r="AU876" s="438">
        <f>StockValueR!AU763</f>
        <v>2.0268873698093347E-2</v>
      </c>
      <c r="AV876" s="438">
        <f>StockValueR!AV763</f>
        <v>2.0268873698093347E-2</v>
      </c>
      <c r="AW876" s="438">
        <f>StockValueR!AW763</f>
        <v>2.0268873698093347E-2</v>
      </c>
      <c r="AX876" s="438">
        <f>StockValueR!AX763</f>
        <v>2.0268873698093347E-2</v>
      </c>
      <c r="AY876" s="438">
        <f>StockValueR!AY763</f>
        <v>2.0268873698093347E-2</v>
      </c>
      <c r="AZ876" s="438">
        <f>StockValueR!AZ763</f>
        <v>2.0268873698093347E-2</v>
      </c>
    </row>
    <row r="877" spans="1:52" x14ac:dyDescent="0.25">
      <c r="A877" s="422"/>
      <c r="B877" s="281"/>
      <c r="C877" s="281"/>
      <c r="D877" s="281"/>
      <c r="E877" s="180" t="str">
        <f>StockValueR!E764</f>
        <v>69 MPH</v>
      </c>
      <c r="F877" s="180"/>
      <c r="G877" s="180"/>
      <c r="I877" s="438">
        <f>StockValueR!I764</f>
        <v>0</v>
      </c>
      <c r="J877" s="438">
        <f>StockValueR!J764</f>
        <v>0</v>
      </c>
      <c r="K877" s="438">
        <f>StockValueR!K764</f>
        <v>6.7142700733150036E-4</v>
      </c>
      <c r="L877" s="438">
        <f>StockValueR!L764</f>
        <v>6.4827049925074702E-4</v>
      </c>
      <c r="M877" s="438">
        <f>StockValueR!M764</f>
        <v>6.2591262432093767E-4</v>
      </c>
      <c r="N877" s="438">
        <f>StockValueR!N764</f>
        <v>6.0432583888533594E-4</v>
      </c>
      <c r="O877" s="438">
        <f>StockValueR!O764</f>
        <v>5.8348354922651798E-4</v>
      </c>
      <c r="P877" s="438">
        <f>StockValueR!P764</f>
        <v>5.6336007880439449E-4</v>
      </c>
      <c r="Q877" s="438">
        <f>StockValueR!Q764</f>
        <v>5.439306366241414E-4</v>
      </c>
      <c r="R877" s="438">
        <f>StockValueR!R764</f>
        <v>5.251712866950767E-4</v>
      </c>
      <c r="S877" s="438">
        <f>StockValueR!S764</f>
        <v>5.0705891854285268E-4</v>
      </c>
      <c r="T877" s="438">
        <f>StockValueR!T764</f>
        <v>4.8957121873863794E-4</v>
      </c>
      <c r="U877" s="438">
        <f>StockValueR!U764</f>
        <v>4.7268664341021621E-4</v>
      </c>
      <c r="V877" s="438">
        <f>StockValueR!V764</f>
        <v>4.5638439170113567E-4</v>
      </c>
      <c r="W877" s="438">
        <f>StockValueR!W764</f>
        <v>4.4064438014521204E-4</v>
      </c>
      <c r="X877" s="438">
        <f>StockValueR!X764</f>
        <v>4.254472179248171E-4</v>
      </c>
      <c r="Y877" s="438">
        <f>StockValueR!Y764</f>
        <v>4.107741829824709E-4</v>
      </c>
      <c r="Z877" s="438">
        <f>StockValueR!Z764</f>
        <v>3.9611037371868824E-4</v>
      </c>
      <c r="AA877" s="438">
        <f>StockValueR!AA764</f>
        <v>3.8145612361227429E-4</v>
      </c>
      <c r="AB877" s="438">
        <f>StockValueR!AB764</f>
        <v>3.6681179156347165E-4</v>
      </c>
      <c r="AC877" s="438">
        <f>StockValueR!AC764</f>
        <v>3.5217776494627539E-4</v>
      </c>
      <c r="AD877" s="438">
        <f>StockValueR!AD764</f>
        <v>3.3755446317403255E-4</v>
      </c>
      <c r="AE877" s="438">
        <f>StockValueR!AE764</f>
        <v>3.2294234189180312E-4</v>
      </c>
      <c r="AF877" s="438">
        <f>StockValueR!AF764</f>
        <v>3.0834189794067338E-4</v>
      </c>
      <c r="AG877" s="438">
        <f>StockValueR!AG764</f>
        <v>2.9375367528184298E-4</v>
      </c>
      <c r="AH877" s="438">
        <f>StockValueR!AH764</f>
        <v>2.7917827212638142E-4</v>
      </c>
      <c r="AI877" s="438">
        <f>StockValueR!AI764</f>
        <v>2.6461634959686861E-4</v>
      </c>
      <c r="AJ877" s="438">
        <f>StockValueR!AJ764</f>
        <v>2.5006864236004113E-4</v>
      </c>
      <c r="AK877" s="438">
        <f>StockValueR!AK764</f>
        <v>2.355359718311993E-4</v>
      </c>
      <c r="AL877" s="438">
        <f>StockValueR!AL764</f>
        <v>2.2101926278725198E-4</v>
      </c>
      <c r="AM877" s="438">
        <f>StockValueR!AM764</f>
        <v>1.9111091804525578E-2</v>
      </c>
      <c r="AN877" s="438">
        <f>StockValueR!AN764</f>
        <v>1.9111091804525578E-2</v>
      </c>
      <c r="AO877" s="438">
        <f>StockValueR!AO764</f>
        <v>1.9111091804525578E-2</v>
      </c>
      <c r="AP877" s="438">
        <f>StockValueR!AP764</f>
        <v>1.9111091804525578E-2</v>
      </c>
      <c r="AQ877" s="438">
        <f>StockValueR!AQ764</f>
        <v>1.9111091804525578E-2</v>
      </c>
      <c r="AR877" s="438">
        <f>StockValueR!AR764</f>
        <v>1.9111091804525578E-2</v>
      </c>
      <c r="AS877" s="438">
        <f>StockValueR!AS764</f>
        <v>1.9111091804525578E-2</v>
      </c>
      <c r="AT877" s="438">
        <f>StockValueR!AT764</f>
        <v>1.9111091804525578E-2</v>
      </c>
      <c r="AU877" s="438">
        <f>StockValueR!AU764</f>
        <v>1.9111091804525578E-2</v>
      </c>
      <c r="AV877" s="438">
        <f>StockValueR!AV764</f>
        <v>1.9111091804525578E-2</v>
      </c>
      <c r="AW877" s="438">
        <f>StockValueR!AW764</f>
        <v>1.9111091804525578E-2</v>
      </c>
      <c r="AX877" s="438">
        <f>StockValueR!AX764</f>
        <v>1.9111091804525578E-2</v>
      </c>
      <c r="AY877" s="438">
        <f>StockValueR!AY764</f>
        <v>1.9111091804525578E-2</v>
      </c>
      <c r="AZ877" s="438">
        <f>StockValueR!AZ764</f>
        <v>1.9111091804525578E-2</v>
      </c>
    </row>
    <row r="878" spans="1:52" x14ac:dyDescent="0.25">
      <c r="A878" s="422"/>
      <c r="B878" s="281"/>
      <c r="C878" s="281"/>
      <c r="D878" s="281"/>
      <c r="E878" s="180" t="str">
        <f>StockValueR!E765</f>
        <v>70 MPH</v>
      </c>
      <c r="F878" s="180"/>
      <c r="G878" s="180"/>
      <c r="I878" s="438">
        <f>StockValueR!I765</f>
        <v>0</v>
      </c>
      <c r="J878" s="438">
        <f>StockValueR!J765</f>
        <v>0</v>
      </c>
      <c r="K878" s="438">
        <f>StockValueR!K765</f>
        <v>9.7429977305810796E-4</v>
      </c>
      <c r="L878" s="438">
        <f>StockValueR!L765</f>
        <v>9.4069763861677317E-4</v>
      </c>
      <c r="M878" s="438">
        <f>StockValueR!M765</f>
        <v>9.0825439127593466E-4</v>
      </c>
      <c r="N878" s="438">
        <f>StockValueR!N765</f>
        <v>8.7693006276173054E-4</v>
      </c>
      <c r="O878" s="438">
        <f>StockValueR!O765</f>
        <v>8.4668606324597739E-4</v>
      </c>
      <c r="P878" s="438">
        <f>StockValueR!P765</f>
        <v>8.1748513380565098E-4</v>
      </c>
      <c r="Q878" s="438">
        <f>StockValueR!Q765</f>
        <v>7.8929130052196844E-4</v>
      </c>
      <c r="R878" s="438">
        <f>StockValueR!R765</f>
        <v>7.6206983016252356E-4</v>
      </c>
      <c r="S878" s="438">
        <f>StockValueR!S765</f>
        <v>7.3578718739187904E-4</v>
      </c>
      <c r="T878" s="438">
        <f>StockValueR!T765</f>
        <v>7.1041099345790077E-4</v>
      </c>
      <c r="U878" s="438">
        <f>StockValueR!U765</f>
        <v>6.8590998630293869E-4</v>
      </c>
      <c r="V878" s="438">
        <f>StockValueR!V765</f>
        <v>6.6225398205071269E-4</v>
      </c>
      <c r="W878" s="438">
        <f>StockValueR!W765</f>
        <v>6.3941383782145785E-4</v>
      </c>
      <c r="X878" s="438">
        <f>StockValueR!X765</f>
        <v>6.173614158295202E-4</v>
      </c>
      <c r="Y878" s="438">
        <f>StockValueR!Y765</f>
        <v>5.960695487191713E-4</v>
      </c>
      <c r="Z878" s="438">
        <f>StockValueR!Z765</f>
        <v>5.7479106888164958E-4</v>
      </c>
      <c r="AA878" s="438">
        <f>StockValueR!AA765</f>
        <v>5.5352646022409737E-4</v>
      </c>
      <c r="AB878" s="438">
        <f>StockValueR!AB765</f>
        <v>5.3227624354240297E-4</v>
      </c>
      <c r="AC878" s="438">
        <f>StockValueR!AC765</f>
        <v>5.1104098095037988E-4</v>
      </c>
      <c r="AD878" s="438">
        <f>StockValueR!AD765</f>
        <v>4.8982128105376542E-4</v>
      </c>
      <c r="AE878" s="438">
        <f>StockValueR!AE765</f>
        <v>4.6861780503370599E-4</v>
      </c>
      <c r="AF878" s="438">
        <f>StockValueR!AF765</f>
        <v>4.474312738504139E-4</v>
      </c>
      <c r="AG878" s="438">
        <f>StockValueR!AG765</f>
        <v>4.2626247683953921E-4</v>
      </c>
      <c r="AH878" s="438">
        <f>StockValueR!AH765</f>
        <v>4.0511228205807525E-4</v>
      </c>
      <c r="AI878" s="438">
        <f>StockValueR!AI765</f>
        <v>3.839816488531627E-4</v>
      </c>
      <c r="AJ878" s="438">
        <f>StockValueR!AJ765</f>
        <v>3.6287164329099606E-4</v>
      </c>
      <c r="AK878" s="438">
        <f>StockValueR!AK765</f>
        <v>3.4178345731758296E-4</v>
      </c>
      <c r="AL878" s="438">
        <f>StockValueR!AL765</f>
        <v>3.2071843286573604E-4</v>
      </c>
      <c r="AM878" s="438">
        <f>StockValueR!AM765</f>
        <v>2.5664072038475101E-2</v>
      </c>
      <c r="AN878" s="438">
        <f>StockValueR!AN765</f>
        <v>2.5664072038475101E-2</v>
      </c>
      <c r="AO878" s="438">
        <f>StockValueR!AO765</f>
        <v>2.5664072038475101E-2</v>
      </c>
      <c r="AP878" s="438">
        <f>StockValueR!AP765</f>
        <v>2.5664072038475101E-2</v>
      </c>
      <c r="AQ878" s="438">
        <f>StockValueR!AQ765</f>
        <v>2.5664072038475101E-2</v>
      </c>
      <c r="AR878" s="438">
        <f>StockValueR!AR765</f>
        <v>2.5664072038475101E-2</v>
      </c>
      <c r="AS878" s="438">
        <f>StockValueR!AS765</f>
        <v>2.5664072038475101E-2</v>
      </c>
      <c r="AT878" s="438">
        <f>StockValueR!AT765</f>
        <v>2.5664072038475101E-2</v>
      </c>
      <c r="AU878" s="438">
        <f>StockValueR!AU765</f>
        <v>2.5664072038475101E-2</v>
      </c>
      <c r="AV878" s="438">
        <f>StockValueR!AV765</f>
        <v>2.5664072038475101E-2</v>
      </c>
      <c r="AW878" s="438">
        <f>StockValueR!AW765</f>
        <v>2.5664072038475101E-2</v>
      </c>
      <c r="AX878" s="438">
        <f>StockValueR!AX765</f>
        <v>2.5664072038475101E-2</v>
      </c>
      <c r="AY878" s="438">
        <f>StockValueR!AY765</f>
        <v>2.5664072038475101E-2</v>
      </c>
      <c r="AZ878" s="438">
        <f>StockValueR!AZ765</f>
        <v>2.5664072038475101E-2</v>
      </c>
    </row>
    <row r="879" spans="1:52" x14ac:dyDescent="0.25">
      <c r="A879" s="422"/>
      <c r="B879" s="281"/>
      <c r="C879" s="281"/>
      <c r="D879" s="281"/>
      <c r="E879" s="180"/>
      <c r="F879" s="427"/>
      <c r="G879" s="328"/>
      <c r="I879" s="429"/>
      <c r="J879" s="429"/>
      <c r="K879" s="429"/>
      <c r="L879" s="429"/>
      <c r="M879" s="429"/>
      <c r="N879" s="429"/>
      <c r="O879" s="429"/>
      <c r="P879" s="429"/>
      <c r="Q879" s="429"/>
      <c r="R879" s="429"/>
      <c r="S879" s="429"/>
      <c r="T879" s="429"/>
      <c r="U879" s="429"/>
      <c r="V879" s="429"/>
      <c r="W879" s="429"/>
      <c r="X879" s="429"/>
      <c r="Y879" s="429"/>
      <c r="Z879" s="429"/>
      <c r="AA879" s="429"/>
      <c r="AB879" s="429"/>
      <c r="AC879" s="429"/>
      <c r="AD879" s="429"/>
      <c r="AE879" s="429"/>
      <c r="AF879" s="429"/>
      <c r="AG879" s="429"/>
      <c r="AH879" s="429"/>
      <c r="AI879" s="429"/>
      <c r="AJ879" s="429"/>
      <c r="AK879" s="429"/>
      <c r="AL879" s="429"/>
      <c r="AM879" s="429"/>
      <c r="AN879" s="429"/>
      <c r="AO879" s="429"/>
      <c r="AP879" s="429"/>
      <c r="AQ879" s="429"/>
      <c r="AR879" s="429"/>
      <c r="AS879" s="429"/>
      <c r="AT879" s="429"/>
      <c r="AU879" s="429"/>
      <c r="AV879" s="429"/>
      <c r="AW879" s="429"/>
      <c r="AX879" s="429"/>
      <c r="AY879" s="429"/>
      <c r="AZ879" s="429"/>
    </row>
    <row r="880" spans="1:52" x14ac:dyDescent="0.25">
      <c r="A880" s="422"/>
      <c r="B880" s="281"/>
      <c r="C880" s="281"/>
      <c r="D880" s="431" t="s">
        <v>1095</v>
      </c>
      <c r="E880" s="180"/>
      <c r="F880" s="427"/>
      <c r="G880" s="328"/>
      <c r="I880" s="189"/>
      <c r="J880" s="189"/>
      <c r="K880" s="189"/>
      <c r="L880" s="189"/>
      <c r="M880" s="189"/>
      <c r="N880" s="189"/>
      <c r="O880" s="189"/>
      <c r="P880" s="189"/>
      <c r="Q880" s="189"/>
      <c r="R880" s="189"/>
      <c r="S880" s="189"/>
      <c r="T880" s="189"/>
      <c r="U880" s="189"/>
      <c r="V880" s="189"/>
      <c r="W880" s="189"/>
      <c r="X880" s="189"/>
      <c r="Y880" s="189"/>
      <c r="Z880" s="189"/>
      <c r="AA880" s="189"/>
      <c r="AB880" s="189"/>
      <c r="AC880" s="189"/>
      <c r="AD880" s="189"/>
      <c r="AE880" s="189"/>
      <c r="AF880" s="189"/>
      <c r="AG880" s="189"/>
      <c r="AH880" s="189"/>
      <c r="AI880" s="189"/>
      <c r="AJ880" s="189"/>
      <c r="AK880" s="189"/>
      <c r="AL880" s="189"/>
      <c r="AM880" s="189"/>
      <c r="AN880" s="189"/>
      <c r="AO880" s="189"/>
      <c r="AP880" s="189"/>
      <c r="AQ880" s="189"/>
      <c r="AR880" s="189"/>
      <c r="AS880" s="189"/>
      <c r="AT880" s="189"/>
      <c r="AU880" s="189"/>
      <c r="AV880" s="189"/>
      <c r="AW880" s="189"/>
      <c r="AX880" s="189"/>
      <c r="AY880" s="189"/>
      <c r="AZ880" s="189"/>
    </row>
    <row r="881" spans="1:52" x14ac:dyDescent="0.25">
      <c r="A881" s="422"/>
      <c r="B881" s="281"/>
      <c r="C881" s="281"/>
      <c r="D881" s="431"/>
      <c r="E881" s="180"/>
      <c r="F881" s="427"/>
      <c r="G881" s="328"/>
      <c r="I881" s="189"/>
      <c r="J881" s="189"/>
      <c r="K881" s="189"/>
      <c r="L881" s="189"/>
      <c r="M881" s="189"/>
      <c r="N881" s="189"/>
      <c r="O881" s="189"/>
      <c r="P881" s="189"/>
      <c r="Q881" s="189"/>
      <c r="R881" s="189"/>
      <c r="S881" s="189"/>
      <c r="T881" s="189"/>
      <c r="U881" s="189"/>
      <c r="V881" s="189"/>
      <c r="W881" s="189"/>
      <c r="X881" s="189"/>
      <c r="Y881" s="189"/>
      <c r="Z881" s="189"/>
      <c r="AA881" s="189"/>
      <c r="AB881" s="189"/>
      <c r="AC881" s="189"/>
      <c r="AD881" s="189"/>
      <c r="AE881" s="189"/>
      <c r="AF881" s="189"/>
      <c r="AG881" s="189"/>
      <c r="AH881" s="189"/>
      <c r="AI881" s="189"/>
      <c r="AJ881" s="189"/>
      <c r="AK881" s="189"/>
      <c r="AL881" s="189"/>
      <c r="AM881" s="189"/>
      <c r="AN881" s="189"/>
      <c r="AO881" s="189"/>
      <c r="AP881" s="189"/>
      <c r="AQ881" s="189"/>
      <c r="AR881" s="189"/>
      <c r="AS881" s="189"/>
      <c r="AT881" s="189"/>
      <c r="AU881" s="189"/>
      <c r="AV881" s="189"/>
      <c r="AW881" s="189"/>
      <c r="AX881" s="189"/>
      <c r="AY881" s="189"/>
      <c r="AZ881" s="189"/>
    </row>
    <row r="882" spans="1:52" x14ac:dyDescent="0.25">
      <c r="A882" s="422"/>
      <c r="B882" s="281"/>
      <c r="C882" s="281"/>
      <c r="D882" s="281"/>
      <c r="E882" t="str">
        <f>"No Build - Bus - "&amp;$D$456</f>
        <v>No Build - Bus - PM2.5 Emissions</v>
      </c>
      <c r="F882" s="428" t="s">
        <v>827</v>
      </c>
      <c r="G882" s="225" t="s">
        <v>661</v>
      </c>
      <c r="I882" s="416">
        <f t="shared" ref="I882:AZ882" si="54">INDEX($I$812:$AZ$878,MATCH(I$718,$E$812:$E$878,0),I$1)</f>
        <v>0</v>
      </c>
      <c r="J882" s="416">
        <f t="shared" si="54"/>
        <v>0</v>
      </c>
      <c r="K882" s="416">
        <f t="shared" si="54"/>
        <v>2.1697794688472099E-3</v>
      </c>
      <c r="L882" s="416">
        <f t="shared" si="54"/>
        <v>2.0949470369444429E-3</v>
      </c>
      <c r="M882" s="416">
        <f t="shared" si="54"/>
        <v>2.0226954631172929E-3</v>
      </c>
      <c r="N882" s="416">
        <f t="shared" si="54"/>
        <v>1.9529357374507123E-3</v>
      </c>
      <c r="O882" s="416">
        <f t="shared" si="54"/>
        <v>1.8855819198478087E-3</v>
      </c>
      <c r="P882" s="416">
        <f t="shared" si="54"/>
        <v>1.8205510341564317E-3</v>
      </c>
      <c r="Q882" s="416">
        <f t="shared" si="54"/>
        <v>1.7577629659471753E-3</v>
      </c>
      <c r="R882" s="416">
        <f t="shared" si="54"/>
        <v>1.6971403638168618E-3</v>
      </c>
      <c r="S882" s="416">
        <f t="shared" si="54"/>
        <v>1.6386085440959217E-3</v>
      </c>
      <c r="T882" s="416">
        <f t="shared" si="54"/>
        <v>1.5820953988422717E-3</v>
      </c>
      <c r="U882" s="416">
        <f t="shared" si="54"/>
        <v>1.5275313070083462E-3</v>
      </c>
      <c r="V882" s="416">
        <f t="shared" si="54"/>
        <v>1.4748490486718444E-3</v>
      </c>
      <c r="W882" s="416">
        <f t="shared" si="54"/>
        <v>1.4239837222245289E-3</v>
      </c>
      <c r="X882" s="416">
        <f t="shared" si="54"/>
        <v>1.3748726644170594E-3</v>
      </c>
      <c r="Y882" s="416">
        <f t="shared" si="54"/>
        <v>1.3274553731613598E-3</v>
      </c>
      <c r="Z882" s="416">
        <f t="shared" si="54"/>
        <v>1.2800678955528842E-3</v>
      </c>
      <c r="AA882" s="416">
        <f t="shared" si="54"/>
        <v>1.2327113092597294E-3</v>
      </c>
      <c r="AB882" s="416">
        <f t="shared" si="54"/>
        <v>1.185386774101755E-3</v>
      </c>
      <c r="AC882" s="416">
        <f t="shared" si="54"/>
        <v>1.138095541914428E-3</v>
      </c>
      <c r="AD882" s="416">
        <f t="shared" si="54"/>
        <v>1.0908389680713926E-3</v>
      </c>
      <c r="AE882" s="416">
        <f t="shared" si="54"/>
        <v>1.0436185250324768E-3</v>
      </c>
      <c r="AF882" s="416">
        <f t="shared" si="54"/>
        <v>9.9643581838633997E-4</v>
      </c>
      <c r="AG882" s="416">
        <f t="shared" si="54"/>
        <v>9.4929260599471536E-4</v>
      </c>
      <c r="AH882" s="416">
        <f t="shared" si="54"/>
        <v>9.0219082103288836E-4</v>
      </c>
      <c r="AI882" s="416">
        <f t="shared" si="54"/>
        <v>8.5513259998060251E-4</v>
      </c>
      <c r="AJ882" s="416">
        <f t="shared" si="54"/>
        <v>8.0812031698245413E-4</v>
      </c>
      <c r="AK882" s="416">
        <f t="shared" si="54"/>
        <v>7.6115662651917565E-4</v>
      </c>
      <c r="AL882" s="416">
        <f t="shared" si="54"/>
        <v>7.1424451709425039E-4</v>
      </c>
      <c r="AM882" s="416">
        <f t="shared" si="54"/>
        <v>2.1470817968174301E-2</v>
      </c>
      <c r="AN882" s="416">
        <f t="shared" si="54"/>
        <v>2.1470817968174301E-2</v>
      </c>
      <c r="AO882" s="416">
        <f t="shared" si="54"/>
        <v>2.1470817968174301E-2</v>
      </c>
      <c r="AP882" s="416">
        <f t="shared" si="54"/>
        <v>2.1470817968174301E-2</v>
      </c>
      <c r="AQ882" s="416">
        <f t="shared" si="54"/>
        <v>2.1470817968174301E-2</v>
      </c>
      <c r="AR882" s="416">
        <f t="shared" si="54"/>
        <v>2.1470817968174301E-2</v>
      </c>
      <c r="AS882" s="416">
        <f t="shared" si="54"/>
        <v>2.1470817968174301E-2</v>
      </c>
      <c r="AT882" s="416">
        <f t="shared" si="54"/>
        <v>2.1470817968174301E-2</v>
      </c>
      <c r="AU882" s="416">
        <f t="shared" si="54"/>
        <v>2.1470817968174301E-2</v>
      </c>
      <c r="AV882" s="416">
        <f t="shared" si="54"/>
        <v>2.1470817968174301E-2</v>
      </c>
      <c r="AW882" s="416">
        <f t="shared" si="54"/>
        <v>2.1470817968174301E-2</v>
      </c>
      <c r="AX882" s="416">
        <f t="shared" si="54"/>
        <v>2.1470817968174301E-2</v>
      </c>
      <c r="AY882" s="416">
        <f t="shared" si="54"/>
        <v>2.1470817968174301E-2</v>
      </c>
      <c r="AZ882" s="416">
        <f t="shared" si="54"/>
        <v>2.1470817968174301E-2</v>
      </c>
    </row>
    <row r="883" spans="1:52" x14ac:dyDescent="0.25">
      <c r="A883" s="422"/>
      <c r="B883" s="281"/>
      <c r="C883" s="281"/>
      <c r="D883" s="281"/>
      <c r="E883" s="180"/>
      <c r="F883" s="427"/>
      <c r="G883" s="328"/>
      <c r="I883" s="429"/>
      <c r="J883" s="429"/>
      <c r="K883" s="429"/>
      <c r="L883" s="429"/>
      <c r="M883" s="429"/>
      <c r="N883" s="429"/>
      <c r="O883" s="429"/>
      <c r="P883" s="429"/>
      <c r="Q883" s="429"/>
      <c r="R883" s="429"/>
      <c r="S883" s="429"/>
      <c r="T883" s="429"/>
      <c r="U883" s="429"/>
      <c r="V883" s="429"/>
      <c r="W883" s="429"/>
      <c r="X883" s="429"/>
      <c r="Y883" s="429"/>
      <c r="Z883" s="429"/>
      <c r="AA883" s="429"/>
      <c r="AB883" s="429"/>
      <c r="AC883" s="429"/>
      <c r="AD883" s="429"/>
      <c r="AE883" s="429"/>
      <c r="AF883" s="429"/>
      <c r="AG883" s="429"/>
      <c r="AH883" s="429"/>
      <c r="AI883" s="429"/>
      <c r="AJ883" s="429"/>
      <c r="AK883" s="429"/>
      <c r="AL883" s="429"/>
      <c r="AM883" s="429"/>
      <c r="AN883" s="429"/>
      <c r="AO883" s="429"/>
      <c r="AP883" s="429"/>
      <c r="AQ883" s="429"/>
      <c r="AR883" s="429"/>
      <c r="AS883" s="429"/>
      <c r="AT883" s="429"/>
      <c r="AU883" s="429"/>
      <c r="AV883" s="429"/>
      <c r="AW883" s="429"/>
      <c r="AX883" s="429"/>
      <c r="AY883" s="429"/>
      <c r="AZ883" s="429"/>
    </row>
    <row r="884" spans="1:52" x14ac:dyDescent="0.25">
      <c r="A884" s="422"/>
      <c r="B884" s="281"/>
      <c r="C884" s="281"/>
      <c r="D884" s="281"/>
      <c r="E884" s="180" t="str">
        <f>StockValueC!$E$31</f>
        <v>Grams to metric ton conversion</v>
      </c>
      <c r="F884" s="432">
        <f>StockValueC!$H$31</f>
        <v>9.9999999999999995E-7</v>
      </c>
      <c r="G884" s="180" t="str">
        <f>StockValueC!$G$31</f>
        <v>Factor</v>
      </c>
      <c r="I884" s="429"/>
      <c r="J884" s="429"/>
      <c r="K884" s="429"/>
      <c r="L884" s="429"/>
      <c r="M884" s="429"/>
      <c r="N884" s="429"/>
      <c r="O884" s="429"/>
      <c r="P884" s="429"/>
      <c r="Q884" s="429"/>
      <c r="R884" s="429"/>
      <c r="S884" s="429"/>
      <c r="T884" s="429"/>
      <c r="U884" s="429"/>
      <c r="V884" s="429"/>
      <c r="W884" s="429"/>
      <c r="X884" s="429"/>
      <c r="Y884" s="429"/>
      <c r="Z884" s="429"/>
      <c r="AA884" s="429"/>
      <c r="AB884" s="429"/>
      <c r="AC884" s="429"/>
      <c r="AD884" s="429"/>
      <c r="AE884" s="429"/>
      <c r="AF884" s="429"/>
      <c r="AG884" s="429"/>
      <c r="AH884" s="429"/>
      <c r="AI884" s="429"/>
      <c r="AJ884" s="429"/>
      <c r="AK884" s="429"/>
      <c r="AL884" s="429"/>
      <c r="AM884" s="429"/>
      <c r="AN884" s="429"/>
      <c r="AO884" s="429"/>
      <c r="AP884" s="429"/>
      <c r="AQ884" s="429"/>
      <c r="AR884" s="429"/>
      <c r="AS884" s="429"/>
      <c r="AT884" s="429"/>
      <c r="AU884" s="429"/>
      <c r="AV884" s="429"/>
      <c r="AW884" s="429"/>
      <c r="AX884" s="429"/>
      <c r="AY884" s="429"/>
      <c r="AZ884" s="429"/>
    </row>
    <row r="885" spans="1:52" x14ac:dyDescent="0.25">
      <c r="A885" s="422"/>
      <c r="B885" s="281"/>
      <c r="C885" s="281"/>
      <c r="D885" s="281"/>
      <c r="E885" s="180"/>
      <c r="F885" s="427"/>
      <c r="G885" s="328"/>
      <c r="I885" s="429"/>
      <c r="J885" s="429"/>
      <c r="K885" s="429"/>
      <c r="L885" s="429"/>
      <c r="M885" s="429"/>
      <c r="N885" s="429"/>
      <c r="O885" s="429"/>
      <c r="P885" s="429"/>
      <c r="Q885" s="429"/>
      <c r="R885" s="429"/>
      <c r="S885" s="429"/>
      <c r="T885" s="429"/>
      <c r="U885" s="429"/>
      <c r="V885" s="429"/>
      <c r="W885" s="429"/>
      <c r="X885" s="429"/>
      <c r="Y885" s="429"/>
      <c r="Z885" s="429"/>
      <c r="AA885" s="429"/>
      <c r="AB885" s="429"/>
      <c r="AC885" s="429"/>
      <c r="AD885" s="429"/>
      <c r="AE885" s="429"/>
      <c r="AF885" s="429"/>
      <c r="AG885" s="429"/>
      <c r="AH885" s="429"/>
      <c r="AI885" s="429"/>
      <c r="AJ885" s="429"/>
      <c r="AK885" s="429"/>
      <c r="AL885" s="429"/>
      <c r="AM885" s="429"/>
      <c r="AN885" s="429"/>
      <c r="AO885" s="429"/>
      <c r="AP885" s="429"/>
      <c r="AQ885" s="429"/>
      <c r="AR885" s="429"/>
      <c r="AS885" s="429"/>
      <c r="AT885" s="429"/>
      <c r="AU885" s="429"/>
      <c r="AV885" s="429"/>
      <c r="AW885" s="429"/>
      <c r="AX885" s="429"/>
      <c r="AY885" s="429"/>
      <c r="AZ885" s="429"/>
    </row>
    <row r="886" spans="1:52" x14ac:dyDescent="0.25">
      <c r="A886" s="339"/>
      <c r="B886" s="199"/>
      <c r="C886" s="199"/>
      <c r="D886" s="199"/>
      <c r="E886" t="str">
        <f>"No Build - Bus - "&amp;$D$456</f>
        <v>No Build - Bus - PM2.5 Emissions</v>
      </c>
      <c r="F886" s="214" t="s">
        <v>827</v>
      </c>
      <c r="G886" s="433" t="s">
        <v>1096</v>
      </c>
      <c r="H886" s="172"/>
      <c r="I886" s="435">
        <f t="shared" ref="I886:AZ886" si="55">I882*$F884*I$716</f>
        <v>0</v>
      </c>
      <c r="J886" s="435">
        <f t="shared" si="55"/>
        <v>0</v>
      </c>
      <c r="K886" s="435">
        <f t="shared" si="55"/>
        <v>0</v>
      </c>
      <c r="L886" s="435">
        <f t="shared" si="55"/>
        <v>0</v>
      </c>
      <c r="M886" s="435">
        <f t="shared" si="55"/>
        <v>0</v>
      </c>
      <c r="N886" s="435">
        <f t="shared" si="55"/>
        <v>0</v>
      </c>
      <c r="O886" s="435">
        <f t="shared" si="55"/>
        <v>0</v>
      </c>
      <c r="P886" s="435">
        <f t="shared" si="55"/>
        <v>0</v>
      </c>
      <c r="Q886" s="435">
        <f t="shared" si="55"/>
        <v>0</v>
      </c>
      <c r="R886" s="435">
        <f t="shared" si="55"/>
        <v>0</v>
      </c>
      <c r="S886" s="435">
        <f t="shared" si="55"/>
        <v>0</v>
      </c>
      <c r="T886" s="435">
        <f t="shared" si="55"/>
        <v>0</v>
      </c>
      <c r="U886" s="435">
        <f t="shared" si="55"/>
        <v>0</v>
      </c>
      <c r="V886" s="435">
        <f t="shared" si="55"/>
        <v>0</v>
      </c>
      <c r="W886" s="435">
        <f t="shared" si="55"/>
        <v>0</v>
      </c>
      <c r="X886" s="435">
        <f t="shared" si="55"/>
        <v>0</v>
      </c>
      <c r="Y886" s="435">
        <f t="shared" si="55"/>
        <v>0</v>
      </c>
      <c r="Z886" s="435">
        <f t="shared" si="55"/>
        <v>0</v>
      </c>
      <c r="AA886" s="435">
        <f t="shared" si="55"/>
        <v>0</v>
      </c>
      <c r="AB886" s="435">
        <f t="shared" si="55"/>
        <v>0</v>
      </c>
      <c r="AC886" s="435">
        <f t="shared" si="55"/>
        <v>0</v>
      </c>
      <c r="AD886" s="435">
        <f t="shared" si="55"/>
        <v>0</v>
      </c>
      <c r="AE886" s="435">
        <f t="shared" si="55"/>
        <v>0</v>
      </c>
      <c r="AF886" s="435">
        <f t="shared" si="55"/>
        <v>0</v>
      </c>
      <c r="AG886" s="435">
        <f t="shared" si="55"/>
        <v>0</v>
      </c>
      <c r="AH886" s="435">
        <f t="shared" si="55"/>
        <v>0</v>
      </c>
      <c r="AI886" s="435">
        <f t="shared" si="55"/>
        <v>0</v>
      </c>
      <c r="AJ886" s="435">
        <f t="shared" si="55"/>
        <v>0</v>
      </c>
      <c r="AK886" s="435">
        <f t="shared" si="55"/>
        <v>0</v>
      </c>
      <c r="AL886" s="435">
        <f t="shared" si="55"/>
        <v>0</v>
      </c>
      <c r="AM886" s="435">
        <f t="shared" si="55"/>
        <v>0</v>
      </c>
      <c r="AN886" s="435">
        <f t="shared" si="55"/>
        <v>0</v>
      </c>
      <c r="AO886" s="435">
        <f t="shared" si="55"/>
        <v>0</v>
      </c>
      <c r="AP886" s="435">
        <f t="shared" si="55"/>
        <v>0</v>
      </c>
      <c r="AQ886" s="435">
        <f t="shared" si="55"/>
        <v>0</v>
      </c>
      <c r="AR886" s="435">
        <f t="shared" si="55"/>
        <v>0</v>
      </c>
      <c r="AS886" s="435">
        <f t="shared" si="55"/>
        <v>0</v>
      </c>
      <c r="AT886" s="435">
        <f t="shared" si="55"/>
        <v>0</v>
      </c>
      <c r="AU886" s="435">
        <f t="shared" si="55"/>
        <v>0</v>
      </c>
      <c r="AV886" s="435">
        <f t="shared" si="55"/>
        <v>0</v>
      </c>
      <c r="AW886" s="435">
        <f t="shared" si="55"/>
        <v>0</v>
      </c>
      <c r="AX886" s="435">
        <f t="shared" si="55"/>
        <v>0</v>
      </c>
      <c r="AY886" s="435">
        <f t="shared" si="55"/>
        <v>0</v>
      </c>
      <c r="AZ886" s="435">
        <f t="shared" si="55"/>
        <v>0</v>
      </c>
    </row>
    <row r="887" spans="1:52" x14ac:dyDescent="0.25">
      <c r="A887" s="422"/>
      <c r="B887" s="281"/>
      <c r="C887" s="281"/>
      <c r="D887" s="281"/>
      <c r="E887" s="180"/>
      <c r="F887" s="427"/>
      <c r="G887" s="328"/>
      <c r="I887" s="429"/>
      <c r="J887" s="429"/>
      <c r="K887" s="429"/>
      <c r="L887" s="429"/>
      <c r="M887" s="429"/>
      <c r="N887" s="429"/>
      <c r="O887" s="429"/>
      <c r="P887" s="429"/>
      <c r="Q887" s="429"/>
      <c r="R887" s="429"/>
      <c r="S887" s="429"/>
      <c r="T887" s="429"/>
      <c r="U887" s="429"/>
      <c r="V887" s="429"/>
      <c r="W887" s="429"/>
      <c r="X887" s="429"/>
      <c r="Y887" s="429"/>
      <c r="Z887" s="429"/>
      <c r="AA887" s="429"/>
      <c r="AB887" s="429"/>
      <c r="AC887" s="429"/>
      <c r="AD887" s="429"/>
      <c r="AE887" s="429"/>
      <c r="AF887" s="429"/>
      <c r="AG887" s="429"/>
      <c r="AH887" s="429"/>
      <c r="AI887" s="429"/>
      <c r="AJ887" s="429"/>
      <c r="AK887" s="429"/>
      <c r="AL887" s="429"/>
      <c r="AM887" s="429"/>
      <c r="AN887" s="429"/>
      <c r="AO887" s="429"/>
      <c r="AP887" s="429"/>
      <c r="AQ887" s="429"/>
      <c r="AR887" s="429"/>
      <c r="AS887" s="429"/>
      <c r="AT887" s="429"/>
      <c r="AU887" s="429"/>
      <c r="AV887" s="429"/>
      <c r="AW887" s="429"/>
      <c r="AX887" s="429"/>
      <c r="AY887" s="429"/>
      <c r="AZ887" s="429"/>
    </row>
    <row r="888" spans="1:52" x14ac:dyDescent="0.25">
      <c r="A888" s="422"/>
      <c r="B888" s="281"/>
      <c r="C888" s="281"/>
      <c r="D888" s="431" t="s">
        <v>1097</v>
      </c>
      <c r="E888" s="180"/>
      <c r="F888" s="427"/>
      <c r="G888" s="328"/>
      <c r="I888" s="429"/>
      <c r="J888" s="429"/>
      <c r="K888" s="429"/>
      <c r="L888" s="429"/>
      <c r="M888" s="429"/>
      <c r="N888" s="429"/>
      <c r="O888" s="429"/>
      <c r="P888" s="429"/>
      <c r="Q888" s="429"/>
      <c r="R888" s="429"/>
      <c r="S888" s="429"/>
      <c r="T888" s="429"/>
      <c r="U888" s="429"/>
      <c r="V888" s="429"/>
      <c r="W888" s="429"/>
      <c r="X888" s="429"/>
      <c r="Y888" s="429"/>
      <c r="Z888" s="429"/>
      <c r="AA888" s="429"/>
      <c r="AB888" s="429"/>
      <c r="AC888" s="429"/>
      <c r="AD888" s="429"/>
      <c r="AE888" s="429"/>
      <c r="AF888" s="429"/>
      <c r="AG888" s="429"/>
      <c r="AH888" s="429"/>
      <c r="AI888" s="429"/>
      <c r="AJ888" s="429"/>
      <c r="AK888" s="429"/>
      <c r="AL888" s="429"/>
      <c r="AM888" s="429"/>
      <c r="AN888" s="429"/>
      <c r="AO888" s="429"/>
      <c r="AP888" s="429"/>
      <c r="AQ888" s="429"/>
      <c r="AR888" s="429"/>
      <c r="AS888" s="429"/>
      <c r="AT888" s="429"/>
      <c r="AU888" s="429"/>
      <c r="AV888" s="429"/>
      <c r="AW888" s="429"/>
      <c r="AX888" s="429"/>
      <c r="AY888" s="429"/>
      <c r="AZ888" s="429"/>
    </row>
    <row r="889" spans="1:52" x14ac:dyDescent="0.25">
      <c r="A889" s="422"/>
      <c r="B889" s="281"/>
      <c r="C889" s="281"/>
      <c r="D889" s="281"/>
      <c r="E889" s="180"/>
      <c r="F889" s="427"/>
      <c r="G889" s="328"/>
      <c r="I889" s="429"/>
      <c r="J889" s="429"/>
      <c r="K889" s="429"/>
      <c r="L889" s="429"/>
      <c r="M889" s="429"/>
      <c r="N889" s="429"/>
      <c r="O889" s="429"/>
      <c r="P889" s="429"/>
      <c r="Q889" s="429"/>
      <c r="R889" s="429"/>
      <c r="S889" s="429"/>
      <c r="T889" s="429"/>
      <c r="U889" s="429"/>
      <c r="V889" s="429"/>
      <c r="W889" s="429"/>
      <c r="X889" s="429"/>
      <c r="Y889" s="429"/>
      <c r="Z889" s="429"/>
      <c r="AA889" s="429"/>
      <c r="AB889" s="429"/>
      <c r="AC889" s="429"/>
      <c r="AD889" s="429"/>
      <c r="AE889" s="429"/>
      <c r="AF889" s="429"/>
      <c r="AG889" s="429"/>
      <c r="AH889" s="429"/>
      <c r="AI889" s="429"/>
      <c r="AJ889" s="429"/>
      <c r="AK889" s="429"/>
      <c r="AL889" s="429"/>
      <c r="AM889" s="429"/>
      <c r="AN889" s="429"/>
      <c r="AO889" s="429"/>
      <c r="AP889" s="429"/>
      <c r="AQ889" s="429"/>
      <c r="AR889" s="429"/>
      <c r="AS889" s="429"/>
      <c r="AT889" s="429"/>
      <c r="AU889" s="429"/>
      <c r="AV889" s="429"/>
      <c r="AW889" s="429"/>
      <c r="AX889" s="429"/>
      <c r="AY889" s="429"/>
      <c r="AZ889" s="429"/>
    </row>
    <row r="890" spans="1:52" x14ac:dyDescent="0.25">
      <c r="A890" s="422"/>
      <c r="B890" s="281"/>
      <c r="C890" s="281"/>
      <c r="D890" s="281"/>
      <c r="E890" t="str">
        <f>"Build - Bus - "&amp;$D$456</f>
        <v>Build - Bus - PM2.5 Emissions</v>
      </c>
      <c r="F890" s="428" t="s">
        <v>827</v>
      </c>
      <c r="G890" s="225" t="s">
        <v>661</v>
      </c>
      <c r="I890" s="416">
        <f t="shared" ref="I890:AZ890" si="56">INDEX($I$812:$AZ$878,MATCH(I$722,$E$812:$E$878,0),I$1)</f>
        <v>0</v>
      </c>
      <c r="J890" s="416">
        <f t="shared" si="56"/>
        <v>0</v>
      </c>
      <c r="K890" s="416">
        <f t="shared" si="56"/>
        <v>2.1697794688472099E-3</v>
      </c>
      <c r="L890" s="416">
        <f t="shared" si="56"/>
        <v>2.0949470369444429E-3</v>
      </c>
      <c r="M890" s="416">
        <f t="shared" si="56"/>
        <v>2.0226954631172929E-3</v>
      </c>
      <c r="N890" s="416">
        <f t="shared" si="56"/>
        <v>1.9529357374507123E-3</v>
      </c>
      <c r="O890" s="416">
        <f t="shared" si="56"/>
        <v>1.8855819198478087E-3</v>
      </c>
      <c r="P890" s="416">
        <f t="shared" si="56"/>
        <v>1.8205510341564317E-3</v>
      </c>
      <c r="Q890" s="416">
        <f t="shared" si="56"/>
        <v>1.7577629659471753E-3</v>
      </c>
      <c r="R890" s="416">
        <f t="shared" si="56"/>
        <v>1.6971403638168618E-3</v>
      </c>
      <c r="S890" s="416">
        <f t="shared" si="56"/>
        <v>1.6386085440959217E-3</v>
      </c>
      <c r="T890" s="416">
        <f t="shared" si="56"/>
        <v>1.5820953988422717E-3</v>
      </c>
      <c r="U890" s="416">
        <f t="shared" si="56"/>
        <v>1.5275313070083462E-3</v>
      </c>
      <c r="V890" s="416">
        <f t="shared" si="56"/>
        <v>1.4748490486718444E-3</v>
      </c>
      <c r="W890" s="416">
        <f t="shared" si="56"/>
        <v>1.4239837222245289E-3</v>
      </c>
      <c r="X890" s="416">
        <f t="shared" si="56"/>
        <v>1.3748726644170594E-3</v>
      </c>
      <c r="Y890" s="416">
        <f t="shared" si="56"/>
        <v>1.3274553731613598E-3</v>
      </c>
      <c r="Z890" s="416">
        <f t="shared" si="56"/>
        <v>1.2800678955528842E-3</v>
      </c>
      <c r="AA890" s="416">
        <f t="shared" si="56"/>
        <v>1.2327113092597294E-3</v>
      </c>
      <c r="AB890" s="416">
        <f t="shared" si="56"/>
        <v>1.185386774101755E-3</v>
      </c>
      <c r="AC890" s="416">
        <f t="shared" si="56"/>
        <v>1.138095541914428E-3</v>
      </c>
      <c r="AD890" s="416">
        <f t="shared" si="56"/>
        <v>1.0908389680713926E-3</v>
      </c>
      <c r="AE890" s="416">
        <f t="shared" si="56"/>
        <v>1.0436185250324768E-3</v>
      </c>
      <c r="AF890" s="416">
        <f t="shared" si="56"/>
        <v>9.9643581838633997E-4</v>
      </c>
      <c r="AG890" s="416">
        <f t="shared" si="56"/>
        <v>9.4929260599471536E-4</v>
      </c>
      <c r="AH890" s="416">
        <f t="shared" si="56"/>
        <v>9.0219082103288836E-4</v>
      </c>
      <c r="AI890" s="416">
        <f t="shared" si="56"/>
        <v>8.5513259998060251E-4</v>
      </c>
      <c r="AJ890" s="416">
        <f t="shared" si="56"/>
        <v>8.0812031698245413E-4</v>
      </c>
      <c r="AK890" s="416">
        <f t="shared" si="56"/>
        <v>7.6115662651917565E-4</v>
      </c>
      <c r="AL890" s="416">
        <f t="shared" si="56"/>
        <v>7.1424451709425039E-4</v>
      </c>
      <c r="AM890" s="416">
        <f t="shared" si="56"/>
        <v>2.1470817968174301E-2</v>
      </c>
      <c r="AN890" s="416">
        <f t="shared" si="56"/>
        <v>2.1470817968174301E-2</v>
      </c>
      <c r="AO890" s="416">
        <f t="shared" si="56"/>
        <v>2.1470817968174301E-2</v>
      </c>
      <c r="AP890" s="416">
        <f t="shared" si="56"/>
        <v>2.1470817968174301E-2</v>
      </c>
      <c r="AQ890" s="416">
        <f t="shared" si="56"/>
        <v>2.1470817968174301E-2</v>
      </c>
      <c r="AR890" s="416">
        <f t="shared" si="56"/>
        <v>2.1470817968174301E-2</v>
      </c>
      <c r="AS890" s="416">
        <f t="shared" si="56"/>
        <v>2.1470817968174301E-2</v>
      </c>
      <c r="AT890" s="416">
        <f t="shared" si="56"/>
        <v>2.1470817968174301E-2</v>
      </c>
      <c r="AU890" s="416">
        <f t="shared" si="56"/>
        <v>2.1470817968174301E-2</v>
      </c>
      <c r="AV890" s="416">
        <f t="shared" si="56"/>
        <v>2.1470817968174301E-2</v>
      </c>
      <c r="AW890" s="416">
        <f t="shared" si="56"/>
        <v>2.1470817968174301E-2</v>
      </c>
      <c r="AX890" s="416">
        <f t="shared" si="56"/>
        <v>2.1470817968174301E-2</v>
      </c>
      <c r="AY890" s="416">
        <f t="shared" si="56"/>
        <v>2.1470817968174301E-2</v>
      </c>
      <c r="AZ890" s="416">
        <f t="shared" si="56"/>
        <v>2.1470817968174301E-2</v>
      </c>
    </row>
    <row r="891" spans="1:52" x14ac:dyDescent="0.25">
      <c r="A891" s="422"/>
      <c r="B891" s="281"/>
      <c r="C891" s="281"/>
      <c r="D891" s="281"/>
      <c r="E891" s="180"/>
      <c r="F891" s="427"/>
      <c r="G891" s="328"/>
      <c r="I891" s="429"/>
      <c r="J891" s="429"/>
      <c r="K891" s="429"/>
      <c r="L891" s="429"/>
      <c r="M891" s="429"/>
      <c r="N891" s="429"/>
      <c r="O891" s="429"/>
      <c r="P891" s="429"/>
      <c r="Q891" s="429"/>
      <c r="R891" s="429"/>
      <c r="S891" s="429"/>
      <c r="T891" s="429"/>
      <c r="U891" s="429"/>
      <c r="V891" s="429"/>
      <c r="W891" s="429"/>
      <c r="X891" s="429"/>
      <c r="Y891" s="429"/>
      <c r="Z891" s="429"/>
      <c r="AA891" s="429"/>
      <c r="AB891" s="429"/>
      <c r="AC891" s="429"/>
      <c r="AD891" s="429"/>
      <c r="AE891" s="429"/>
      <c r="AF891" s="429"/>
      <c r="AG891" s="429"/>
      <c r="AH891" s="429"/>
      <c r="AI891" s="429"/>
      <c r="AJ891" s="429"/>
      <c r="AK891" s="429"/>
      <c r="AL891" s="429"/>
      <c r="AM891" s="429"/>
      <c r="AN891" s="429"/>
      <c r="AO891" s="429"/>
      <c r="AP891" s="429"/>
      <c r="AQ891" s="429"/>
      <c r="AR891" s="429"/>
      <c r="AS891" s="429"/>
      <c r="AT891" s="429"/>
      <c r="AU891" s="429"/>
      <c r="AV891" s="429"/>
      <c r="AW891" s="429"/>
      <c r="AX891" s="429"/>
      <c r="AY891" s="429"/>
      <c r="AZ891" s="429"/>
    </row>
    <row r="892" spans="1:52" x14ac:dyDescent="0.25">
      <c r="A892" s="422"/>
      <c r="B892" s="281"/>
      <c r="C892" s="281"/>
      <c r="D892" s="281"/>
      <c r="E892" s="180" t="str">
        <f>StockValueC!$E$31</f>
        <v>Grams to metric ton conversion</v>
      </c>
      <c r="F892" s="432">
        <f>StockValueC!$H$31</f>
        <v>9.9999999999999995E-7</v>
      </c>
      <c r="G892" s="180" t="str">
        <f>StockValueC!$G$31</f>
        <v>Factor</v>
      </c>
      <c r="I892" s="429"/>
      <c r="J892" s="429"/>
      <c r="K892" s="429"/>
      <c r="L892" s="429"/>
      <c r="M892" s="429"/>
      <c r="N892" s="429"/>
      <c r="O892" s="429"/>
      <c r="P892" s="429"/>
      <c r="Q892" s="429"/>
      <c r="R892" s="429"/>
      <c r="S892" s="429"/>
      <c r="T892" s="429"/>
      <c r="U892" s="429"/>
      <c r="V892" s="429"/>
      <c r="W892" s="429"/>
      <c r="X892" s="429"/>
      <c r="Y892" s="429"/>
      <c r="Z892" s="429"/>
      <c r="AA892" s="429"/>
      <c r="AB892" s="429"/>
      <c r="AC892" s="429"/>
      <c r="AD892" s="429"/>
      <c r="AE892" s="429"/>
      <c r="AF892" s="429"/>
      <c r="AG892" s="429"/>
      <c r="AH892" s="429"/>
      <c r="AI892" s="429"/>
      <c r="AJ892" s="429"/>
      <c r="AK892" s="429"/>
      <c r="AL892" s="429"/>
      <c r="AM892" s="429"/>
      <c r="AN892" s="429"/>
      <c r="AO892" s="429"/>
      <c r="AP892" s="429"/>
      <c r="AQ892" s="429"/>
      <c r="AR892" s="429"/>
      <c r="AS892" s="429"/>
      <c r="AT892" s="429"/>
      <c r="AU892" s="429"/>
      <c r="AV892" s="429"/>
      <c r="AW892" s="429"/>
      <c r="AX892" s="429"/>
      <c r="AY892" s="429"/>
      <c r="AZ892" s="429"/>
    </row>
    <row r="893" spans="1:52" x14ac:dyDescent="0.25">
      <c r="A893" s="422"/>
      <c r="B893" s="281"/>
      <c r="C893" s="281"/>
      <c r="D893" s="281"/>
      <c r="E893" s="180"/>
      <c r="F893" s="427"/>
      <c r="G893" s="328"/>
      <c r="I893" s="429"/>
      <c r="J893" s="429"/>
      <c r="K893" s="429"/>
      <c r="L893" s="429"/>
      <c r="M893" s="429"/>
      <c r="N893" s="429"/>
      <c r="O893" s="429"/>
      <c r="P893" s="429"/>
      <c r="Q893" s="429"/>
      <c r="R893" s="429"/>
      <c r="S893" s="429"/>
      <c r="T893" s="429"/>
      <c r="U893" s="429"/>
      <c r="V893" s="429"/>
      <c r="W893" s="429"/>
      <c r="X893" s="429"/>
      <c r="Y893" s="429"/>
      <c r="Z893" s="429"/>
      <c r="AA893" s="429"/>
      <c r="AB893" s="429"/>
      <c r="AC893" s="429"/>
      <c r="AD893" s="429"/>
      <c r="AE893" s="429"/>
      <c r="AF893" s="429"/>
      <c r="AG893" s="429"/>
      <c r="AH893" s="429"/>
      <c r="AI893" s="429"/>
      <c r="AJ893" s="429"/>
      <c r="AK893" s="429"/>
      <c r="AL893" s="429"/>
      <c r="AM893" s="429"/>
      <c r="AN893" s="429"/>
      <c r="AO893" s="429"/>
      <c r="AP893" s="429"/>
      <c r="AQ893" s="429"/>
      <c r="AR893" s="429"/>
      <c r="AS893" s="429"/>
      <c r="AT893" s="429"/>
      <c r="AU893" s="429"/>
      <c r="AV893" s="429"/>
      <c r="AW893" s="429"/>
      <c r="AX893" s="429"/>
      <c r="AY893" s="429"/>
      <c r="AZ893" s="429"/>
    </row>
    <row r="894" spans="1:52" x14ac:dyDescent="0.25">
      <c r="A894" s="422"/>
      <c r="B894" s="281"/>
      <c r="C894" s="281"/>
      <c r="D894" s="281"/>
      <c r="E894" s="172" t="str">
        <f>"Build - Bus - "&amp;$D$456</f>
        <v>Build - Bus - PM2.5 Emissions</v>
      </c>
      <c r="F894" s="214" t="s">
        <v>827</v>
      </c>
      <c r="G894" s="433" t="s">
        <v>1096</v>
      </c>
      <c r="I894" s="435">
        <f t="shared" ref="I894:AZ894" si="57">I890*$F892*I$720</f>
        <v>0</v>
      </c>
      <c r="J894" s="435">
        <f t="shared" si="57"/>
        <v>0</v>
      </c>
      <c r="K894" s="435">
        <f t="shared" si="57"/>
        <v>0</v>
      </c>
      <c r="L894" s="435">
        <f t="shared" si="57"/>
        <v>0</v>
      </c>
      <c r="M894" s="435">
        <f t="shared" si="57"/>
        <v>0</v>
      </c>
      <c r="N894" s="435">
        <f t="shared" si="57"/>
        <v>0</v>
      </c>
      <c r="O894" s="435">
        <f t="shared" si="57"/>
        <v>0</v>
      </c>
      <c r="P894" s="435">
        <f t="shared" si="57"/>
        <v>0</v>
      </c>
      <c r="Q894" s="435">
        <f t="shared" si="57"/>
        <v>0</v>
      </c>
      <c r="R894" s="435">
        <f t="shared" si="57"/>
        <v>0</v>
      </c>
      <c r="S894" s="435">
        <f t="shared" si="57"/>
        <v>0</v>
      </c>
      <c r="T894" s="435">
        <f t="shared" si="57"/>
        <v>0</v>
      </c>
      <c r="U894" s="435">
        <f t="shared" si="57"/>
        <v>0</v>
      </c>
      <c r="V894" s="435">
        <f t="shared" si="57"/>
        <v>0</v>
      </c>
      <c r="W894" s="435">
        <f t="shared" si="57"/>
        <v>0</v>
      </c>
      <c r="X894" s="435">
        <f t="shared" si="57"/>
        <v>0</v>
      </c>
      <c r="Y894" s="435">
        <f t="shared" si="57"/>
        <v>0</v>
      </c>
      <c r="Z894" s="435">
        <f t="shared" si="57"/>
        <v>0</v>
      </c>
      <c r="AA894" s="435">
        <f t="shared" si="57"/>
        <v>0</v>
      </c>
      <c r="AB894" s="435">
        <f t="shared" si="57"/>
        <v>0</v>
      </c>
      <c r="AC894" s="435">
        <f t="shared" si="57"/>
        <v>0</v>
      </c>
      <c r="AD894" s="435">
        <f t="shared" si="57"/>
        <v>0</v>
      </c>
      <c r="AE894" s="435">
        <f t="shared" si="57"/>
        <v>0</v>
      </c>
      <c r="AF894" s="435">
        <f t="shared" si="57"/>
        <v>0</v>
      </c>
      <c r="AG894" s="435">
        <f t="shared" si="57"/>
        <v>0</v>
      </c>
      <c r="AH894" s="435">
        <f t="shared" si="57"/>
        <v>0</v>
      </c>
      <c r="AI894" s="435">
        <f t="shared" si="57"/>
        <v>0</v>
      </c>
      <c r="AJ894" s="435">
        <f t="shared" si="57"/>
        <v>0</v>
      </c>
      <c r="AK894" s="435">
        <f t="shared" si="57"/>
        <v>0</v>
      </c>
      <c r="AL894" s="435">
        <f t="shared" si="57"/>
        <v>0</v>
      </c>
      <c r="AM894" s="435">
        <f t="shared" si="57"/>
        <v>0</v>
      </c>
      <c r="AN894" s="435">
        <f t="shared" si="57"/>
        <v>0</v>
      </c>
      <c r="AO894" s="435">
        <f t="shared" si="57"/>
        <v>0</v>
      </c>
      <c r="AP894" s="435">
        <f t="shared" si="57"/>
        <v>0</v>
      </c>
      <c r="AQ894" s="435">
        <f t="shared" si="57"/>
        <v>0</v>
      </c>
      <c r="AR894" s="435">
        <f t="shared" si="57"/>
        <v>0</v>
      </c>
      <c r="AS894" s="435">
        <f t="shared" si="57"/>
        <v>0</v>
      </c>
      <c r="AT894" s="435">
        <f t="shared" si="57"/>
        <v>0</v>
      </c>
      <c r="AU894" s="435">
        <f t="shared" si="57"/>
        <v>0</v>
      </c>
      <c r="AV894" s="435">
        <f t="shared" si="57"/>
        <v>0</v>
      </c>
      <c r="AW894" s="435">
        <f t="shared" si="57"/>
        <v>0</v>
      </c>
      <c r="AX894" s="435">
        <f t="shared" si="57"/>
        <v>0</v>
      </c>
      <c r="AY894" s="435">
        <f t="shared" si="57"/>
        <v>0</v>
      </c>
      <c r="AZ894" s="435">
        <f t="shared" si="57"/>
        <v>0</v>
      </c>
    </row>
    <row r="895" spans="1:52" x14ac:dyDescent="0.25">
      <c r="A895" s="422"/>
      <c r="B895" s="281"/>
      <c r="C895" s="281"/>
      <c r="D895" s="281"/>
      <c r="E895" s="172"/>
      <c r="F895" s="214"/>
      <c r="G895" s="433"/>
      <c r="I895" s="435"/>
      <c r="J895" s="435"/>
      <c r="K895" s="435"/>
      <c r="L895" s="435"/>
      <c r="M895" s="435"/>
      <c r="N895" s="435"/>
      <c r="O895" s="435"/>
      <c r="P895" s="435"/>
      <c r="Q895" s="435"/>
      <c r="R895" s="435"/>
      <c r="S895" s="435"/>
      <c r="T895" s="435"/>
      <c r="U895" s="435"/>
      <c r="V895" s="435"/>
      <c r="W895" s="435"/>
      <c r="X895" s="435"/>
      <c r="Y895" s="435"/>
      <c r="Z895" s="435"/>
      <c r="AA895" s="435"/>
      <c r="AB895" s="435"/>
      <c r="AC895" s="435"/>
      <c r="AD895" s="435"/>
      <c r="AE895" s="435"/>
      <c r="AF895" s="435"/>
      <c r="AG895" s="435"/>
      <c r="AH895" s="435"/>
      <c r="AI895" s="435"/>
      <c r="AJ895" s="435"/>
      <c r="AK895" s="435"/>
      <c r="AL895" s="435"/>
      <c r="AM895" s="435"/>
      <c r="AN895" s="435"/>
      <c r="AO895" s="435"/>
      <c r="AP895" s="435"/>
      <c r="AQ895" s="435"/>
      <c r="AR895" s="435"/>
      <c r="AS895" s="435"/>
      <c r="AT895" s="435"/>
      <c r="AU895" s="435"/>
      <c r="AV895" s="435"/>
      <c r="AW895" s="435"/>
      <c r="AX895" s="435"/>
      <c r="AY895" s="435"/>
      <c r="AZ895" s="435"/>
    </row>
    <row r="896" spans="1:52" x14ac:dyDescent="0.25">
      <c r="A896" s="422"/>
      <c r="B896" s="281"/>
      <c r="C896" s="281"/>
      <c r="D896" s="180" t="str">
        <f>StockValueR!D629</f>
        <v>NOx Emissions</v>
      </c>
      <c r="E896" s="180"/>
      <c r="F896" s="427"/>
      <c r="G896" s="328"/>
      <c r="I896" s="336"/>
      <c r="J896" s="336"/>
      <c r="K896" s="336"/>
      <c r="L896" s="336"/>
      <c r="M896" s="336"/>
      <c r="N896" s="336"/>
      <c r="O896" s="336"/>
      <c r="P896" s="336"/>
      <c r="Q896" s="336"/>
      <c r="R896" s="336"/>
      <c r="S896" s="336"/>
      <c r="T896" s="336"/>
      <c r="U896" s="336"/>
      <c r="V896" s="336"/>
      <c r="W896" s="336"/>
      <c r="X896" s="336"/>
      <c r="Y896" s="336"/>
      <c r="Z896" s="336"/>
      <c r="AA896" s="336"/>
      <c r="AB896" s="336"/>
      <c r="AC896" s="336"/>
      <c r="AD896" s="336"/>
      <c r="AE896" s="336"/>
      <c r="AF896" s="336"/>
      <c r="AG896" s="336"/>
      <c r="AH896" s="336"/>
      <c r="AI896" s="336"/>
      <c r="AJ896" s="336"/>
      <c r="AK896" s="336"/>
      <c r="AL896" s="336"/>
      <c r="AM896" s="336"/>
      <c r="AN896" s="336"/>
      <c r="AO896" s="336"/>
      <c r="AP896" s="336"/>
      <c r="AQ896" s="336"/>
      <c r="AR896" s="336"/>
      <c r="AS896" s="336"/>
      <c r="AT896" s="336"/>
      <c r="AU896" s="336"/>
      <c r="AV896" s="336"/>
      <c r="AW896" s="336"/>
      <c r="AX896" s="336"/>
      <c r="AY896" s="336"/>
      <c r="AZ896" s="336"/>
    </row>
    <row r="897" spans="1:52" x14ac:dyDescent="0.25">
      <c r="A897" s="422"/>
      <c r="B897" s="281"/>
      <c r="C897" s="281"/>
      <c r="D897" s="281"/>
      <c r="F897" s="428"/>
      <c r="G897" s="225"/>
      <c r="I897" s="338"/>
      <c r="J897" s="338"/>
      <c r="K897" s="338"/>
      <c r="L897" s="338"/>
      <c r="M897" s="338"/>
      <c r="N897" s="338"/>
      <c r="O897" s="338"/>
      <c r="P897" s="338"/>
      <c r="Q897" s="338"/>
      <c r="R897" s="338"/>
      <c r="S897" s="338"/>
      <c r="T897" s="338"/>
      <c r="U897" s="338"/>
      <c r="V897" s="338"/>
      <c r="W897" s="338"/>
      <c r="X897" s="338"/>
      <c r="Y897" s="338"/>
      <c r="Z897" s="338"/>
      <c r="AA897" s="338"/>
      <c r="AB897" s="338"/>
      <c r="AC897" s="338"/>
      <c r="AD897" s="338"/>
      <c r="AE897" s="338"/>
      <c r="AF897" s="338"/>
      <c r="AG897" s="338"/>
      <c r="AH897" s="338"/>
      <c r="AI897" s="338"/>
      <c r="AJ897" s="338"/>
      <c r="AK897" s="338"/>
      <c r="AL897" s="338"/>
      <c r="AM897" s="338"/>
      <c r="AN897" s="338"/>
      <c r="AO897" s="338"/>
      <c r="AP897" s="338"/>
      <c r="AQ897" s="338"/>
      <c r="AR897" s="338"/>
      <c r="AS897" s="338"/>
      <c r="AT897" s="338"/>
      <c r="AU897" s="338"/>
      <c r="AV897" s="338"/>
      <c r="AW897" s="338"/>
      <c r="AX897" s="338"/>
      <c r="AY897" s="338"/>
      <c r="AZ897" s="338"/>
    </row>
    <row r="898" spans="1:52" x14ac:dyDescent="0.25">
      <c r="A898" s="422"/>
      <c r="B898" s="281"/>
      <c r="C898" s="281"/>
      <c r="D898" s="180"/>
      <c r="E898" s="172" t="s">
        <v>1094</v>
      </c>
      <c r="F898" s="427"/>
      <c r="G898" s="328"/>
      <c r="I898" s="179"/>
      <c r="J898" s="179"/>
      <c r="K898" s="442">
        <f t="shared" ref="K898:AZ898" si="58">K899</f>
        <v>0.123941479846705</v>
      </c>
      <c r="L898" s="442">
        <f t="shared" si="58"/>
        <v>0.11966692453648983</v>
      </c>
      <c r="M898" s="442">
        <f t="shared" si="58"/>
        <v>0.11553979221269282</v>
      </c>
      <c r="N898" s="442">
        <f t="shared" si="58"/>
        <v>0.11155499847814349</v>
      </c>
      <c r="O898" s="442">
        <f t="shared" si="58"/>
        <v>0.10770763428888598</v>
      </c>
      <c r="P898" s="442">
        <f t="shared" si="58"/>
        <v>0.10399295990651043</v>
      </c>
      <c r="Q898" s="442">
        <f t="shared" si="58"/>
        <v>0.10040639905905913</v>
      </c>
      <c r="R898" s="442">
        <f t="shared" si="58"/>
        <v>9.6943533303314358E-2</v>
      </c>
      <c r="S898" s="442">
        <f t="shared" si="58"/>
        <v>9.3600096581522463E-2</v>
      </c>
      <c r="T898" s="442">
        <f t="shared" si="58"/>
        <v>9.0371969965848231E-2</v>
      </c>
      <c r="U898" s="442">
        <f t="shared" si="58"/>
        <v>8.7255176584085228E-2</v>
      </c>
      <c r="V898" s="442">
        <f t="shared" si="58"/>
        <v>8.4245876720370719E-2</v>
      </c>
      <c r="W898" s="442">
        <f t="shared" si="58"/>
        <v>8.1340363084869555E-2</v>
      </c>
      <c r="X898" s="442">
        <f t="shared" si="58"/>
        <v>7.8535056246599594E-2</v>
      </c>
      <c r="Y898" s="442">
        <f t="shared" si="58"/>
        <v>7.5826500223772061E-2</v>
      </c>
      <c r="Z898" s="442">
        <f t="shared" si="58"/>
        <v>7.3119647206991753E-2</v>
      </c>
      <c r="AA898" s="442">
        <f t="shared" si="58"/>
        <v>7.0414558754486392E-2</v>
      </c>
      <c r="AB898" s="442">
        <f t="shared" si="58"/>
        <v>6.7711301117131625E-2</v>
      </c>
      <c r="AC898" s="442">
        <f t="shared" si="58"/>
        <v>6.5009945801890526E-2</v>
      </c>
      <c r="AD898" s="442">
        <f t="shared" si="58"/>
        <v>6.2310570230002235E-2</v>
      </c>
      <c r="AE898" s="442">
        <f t="shared" si="58"/>
        <v>5.9613258510867149E-2</v>
      </c>
      <c r="AF898" s="442">
        <f t="shared" si="58"/>
        <v>5.6918102358430096E-2</v>
      </c>
      <c r="AG898" s="442">
        <f t="shared" si="58"/>
        <v>5.4225202184731883E-2</v>
      </c>
      <c r="AH898" s="442">
        <f t="shared" si="58"/>
        <v>5.1534668416020481E-2</v>
      </c>
      <c r="AI898" s="442">
        <f t="shared" si="58"/>
        <v>4.8846623091639001E-2</v>
      </c>
      <c r="AJ898" s="442">
        <f t="shared" si="58"/>
        <v>4.6161201826749661E-2</v>
      </c>
      <c r="AK898" s="442">
        <f t="shared" si="58"/>
        <v>4.3478556249789788E-2</v>
      </c>
      <c r="AL898" s="442">
        <f t="shared" si="58"/>
        <v>4.0798857069142214E-2</v>
      </c>
      <c r="AM898" s="442">
        <f t="shared" si="58"/>
        <v>2.1470817968174301E-2</v>
      </c>
      <c r="AN898" s="442">
        <f t="shared" si="58"/>
        <v>2.1470817968174301E-2</v>
      </c>
      <c r="AO898" s="442">
        <f t="shared" si="58"/>
        <v>2.1470817968174301E-2</v>
      </c>
      <c r="AP898" s="442">
        <f t="shared" si="58"/>
        <v>2.1470817968174301E-2</v>
      </c>
      <c r="AQ898" s="442">
        <f t="shared" si="58"/>
        <v>2.1470817968174301E-2</v>
      </c>
      <c r="AR898" s="442">
        <f t="shared" si="58"/>
        <v>2.1470817968174301E-2</v>
      </c>
      <c r="AS898" s="442">
        <f t="shared" si="58"/>
        <v>2.1470817968174301E-2</v>
      </c>
      <c r="AT898" s="442">
        <f t="shared" si="58"/>
        <v>2.1470817968174301E-2</v>
      </c>
      <c r="AU898" s="442">
        <f t="shared" si="58"/>
        <v>2.1470817968174301E-2</v>
      </c>
      <c r="AV898" s="442">
        <f t="shared" si="58"/>
        <v>2.1470817968174301E-2</v>
      </c>
      <c r="AW898" s="442">
        <f t="shared" si="58"/>
        <v>2.1470817968174301E-2</v>
      </c>
      <c r="AX898" s="442">
        <f t="shared" si="58"/>
        <v>2.1470817968174301E-2</v>
      </c>
      <c r="AY898" s="442">
        <f t="shared" si="58"/>
        <v>2.1470817968174301E-2</v>
      </c>
      <c r="AZ898" s="442">
        <f t="shared" si="58"/>
        <v>2.1470817968174301E-2</v>
      </c>
    </row>
    <row r="899" spans="1:52" x14ac:dyDescent="0.25">
      <c r="A899" s="422"/>
      <c r="B899" s="281"/>
      <c r="C899" s="281"/>
      <c r="D899" s="180"/>
      <c r="E899" s="180" t="str">
        <f>StockValueR!E631</f>
        <v>5 MPH</v>
      </c>
      <c r="F899" s="180"/>
      <c r="G899" s="180"/>
      <c r="I899" s="443">
        <f>StockValueR!I631</f>
        <v>0</v>
      </c>
      <c r="J899" s="443">
        <f>StockValueR!J631</f>
        <v>0</v>
      </c>
      <c r="K899" s="444">
        <f>StockValueR!K631</f>
        <v>0.123941479846705</v>
      </c>
      <c r="L899" s="444">
        <f>StockValueR!L631</f>
        <v>0.11966692453648983</v>
      </c>
      <c r="M899" s="444">
        <f>StockValueR!M631</f>
        <v>0.11553979221269282</v>
      </c>
      <c r="N899" s="444">
        <f>StockValueR!N631</f>
        <v>0.11155499847814349</v>
      </c>
      <c r="O899" s="444">
        <f>StockValueR!O631</f>
        <v>0.10770763428888598</v>
      </c>
      <c r="P899" s="444">
        <f>StockValueR!P631</f>
        <v>0.10399295990651043</v>
      </c>
      <c r="Q899" s="444">
        <f>StockValueR!Q631</f>
        <v>0.10040639905905913</v>
      </c>
      <c r="R899" s="444">
        <f>StockValueR!R631</f>
        <v>9.6943533303314358E-2</v>
      </c>
      <c r="S899" s="444">
        <f>StockValueR!S631</f>
        <v>9.3600096581522463E-2</v>
      </c>
      <c r="T899" s="444">
        <f>StockValueR!T631</f>
        <v>9.0371969965848231E-2</v>
      </c>
      <c r="U899" s="444">
        <f>StockValueR!U631</f>
        <v>8.7255176584085228E-2</v>
      </c>
      <c r="V899" s="444">
        <f>StockValueR!V631</f>
        <v>8.4245876720370719E-2</v>
      </c>
      <c r="W899" s="444">
        <f>StockValueR!W631</f>
        <v>8.1340363084869555E-2</v>
      </c>
      <c r="X899" s="444">
        <f>StockValueR!X631</f>
        <v>7.8535056246599594E-2</v>
      </c>
      <c r="Y899" s="444">
        <f>StockValueR!Y631</f>
        <v>7.5826500223772061E-2</v>
      </c>
      <c r="Z899" s="444">
        <f>StockValueR!Z631</f>
        <v>7.3119647206991753E-2</v>
      </c>
      <c r="AA899" s="444">
        <f>StockValueR!AA631</f>
        <v>7.0414558754486392E-2</v>
      </c>
      <c r="AB899" s="444">
        <f>StockValueR!AB631</f>
        <v>6.7711301117131625E-2</v>
      </c>
      <c r="AC899" s="444">
        <f>StockValueR!AC631</f>
        <v>6.5009945801890526E-2</v>
      </c>
      <c r="AD899" s="444">
        <f>StockValueR!AD631</f>
        <v>6.2310570230002235E-2</v>
      </c>
      <c r="AE899" s="444">
        <f>StockValueR!AE631</f>
        <v>5.9613258510867149E-2</v>
      </c>
      <c r="AF899" s="444">
        <f>StockValueR!AF631</f>
        <v>5.6918102358430096E-2</v>
      </c>
      <c r="AG899" s="444">
        <f>StockValueR!AG631</f>
        <v>5.4225202184731883E-2</v>
      </c>
      <c r="AH899" s="444">
        <f>StockValueR!AH631</f>
        <v>5.1534668416020481E-2</v>
      </c>
      <c r="AI899" s="444">
        <f>StockValueR!AI631</f>
        <v>4.8846623091639001E-2</v>
      </c>
      <c r="AJ899" s="444">
        <f>StockValueR!AJ631</f>
        <v>4.6161201826749661E-2</v>
      </c>
      <c r="AK899" s="444">
        <f>StockValueR!AK631</f>
        <v>4.3478556249789788E-2</v>
      </c>
      <c r="AL899" s="444">
        <f>StockValueR!AL631</f>
        <v>4.0798857069142214E-2</v>
      </c>
      <c r="AM899" s="444">
        <f>StockValueR!AM631</f>
        <v>2.1470817968174301E-2</v>
      </c>
      <c r="AN899" s="444">
        <f>StockValueR!AN631</f>
        <v>2.1470817968174301E-2</v>
      </c>
      <c r="AO899" s="444">
        <f>StockValueR!AO631</f>
        <v>2.1470817968174301E-2</v>
      </c>
      <c r="AP899" s="444">
        <f>StockValueR!AP631</f>
        <v>2.1470817968174301E-2</v>
      </c>
      <c r="AQ899" s="444">
        <f>StockValueR!AQ631</f>
        <v>2.1470817968174301E-2</v>
      </c>
      <c r="AR899" s="444">
        <f>StockValueR!AR631</f>
        <v>2.1470817968174301E-2</v>
      </c>
      <c r="AS899" s="444">
        <f>StockValueR!AS631</f>
        <v>2.1470817968174301E-2</v>
      </c>
      <c r="AT899" s="444">
        <f>StockValueR!AT631</f>
        <v>2.1470817968174301E-2</v>
      </c>
      <c r="AU899" s="444">
        <f>StockValueR!AU631</f>
        <v>2.1470817968174301E-2</v>
      </c>
      <c r="AV899" s="444">
        <f>StockValueR!AV631</f>
        <v>2.1470817968174301E-2</v>
      </c>
      <c r="AW899" s="444">
        <f>StockValueR!AW631</f>
        <v>2.1470817968174301E-2</v>
      </c>
      <c r="AX899" s="444">
        <f>StockValueR!AX631</f>
        <v>2.1470817968174301E-2</v>
      </c>
      <c r="AY899" s="444">
        <f>StockValueR!AY631</f>
        <v>2.1470817968174301E-2</v>
      </c>
      <c r="AZ899" s="444">
        <f>StockValueR!AZ631</f>
        <v>2.1470817968174301E-2</v>
      </c>
    </row>
    <row r="900" spans="1:52" x14ac:dyDescent="0.25">
      <c r="A900" s="422"/>
      <c r="B900" s="281"/>
      <c r="C900" s="281"/>
      <c r="D900" s="180"/>
      <c r="E900" s="180" t="str">
        <f>StockValueR!E632</f>
        <v>6 MPH</v>
      </c>
      <c r="F900" s="180"/>
      <c r="G900" s="180"/>
      <c r="I900" s="443">
        <f>StockValueR!I632</f>
        <v>0</v>
      </c>
      <c r="J900" s="443">
        <f>StockValueR!J632</f>
        <v>0</v>
      </c>
      <c r="K900" s="444">
        <f>StockValueR!K632</f>
        <v>0.12034959091984404</v>
      </c>
      <c r="L900" s="444">
        <f>StockValueR!L632</f>
        <v>0.11619891445878418</v>
      </c>
      <c r="M900" s="444">
        <f>StockValueR!M632</f>
        <v>0.11219138858887066</v>
      </c>
      <c r="N900" s="444">
        <f>StockValueR!N632</f>
        <v>0.10832207626142293</v>
      </c>
      <c r="O900" s="444">
        <f>StockValueR!O632</f>
        <v>0.10458621069914718</v>
      </c>
      <c r="P900" s="444">
        <f>StockValueR!P632</f>
        <v>0.1009791895237323</v>
      </c>
      <c r="Q900" s="444">
        <f>StockValueR!Q632</f>
        <v>9.7496569085976023E-2</v>
      </c>
      <c r="R900" s="444">
        <f>StockValueR!R632</f>
        <v>9.4134058991456604E-2</v>
      </c>
      <c r="S900" s="444">
        <f>StockValueR!S632</f>
        <v>9.0887516815005939E-2</v>
      </c>
      <c r="T900" s="444">
        <f>StockValueR!T632</f>
        <v>8.77529429974723E-2</v>
      </c>
      <c r="U900" s="444">
        <f>StockValueR!U632</f>
        <v>8.4726475918486338E-2</v>
      </c>
      <c r="V900" s="444">
        <f>StockValueR!V632</f>
        <v>8.1804387139159801E-2</v>
      </c>
      <c r="W900" s="444">
        <f>StockValueR!W632</f>
        <v>7.8983076808856439E-2</v>
      </c>
      <c r="X900" s="444">
        <f>StockValueR!X632</f>
        <v>7.6259069230376605E-2</v>
      </c>
      <c r="Y900" s="444">
        <f>StockValueR!Y632</f>
        <v>7.3629008578091765E-2</v>
      </c>
      <c r="Z900" s="444">
        <f>StockValueR!Z632</f>
        <v>7.100060157784796E-2</v>
      </c>
      <c r="AA900" s="444">
        <f>StockValueR!AA632</f>
        <v>6.8373908003883266E-2</v>
      </c>
      <c r="AB900" s="444">
        <f>StockValueR!AB632</f>
        <v>6.5748992187088295E-2</v>
      </c>
      <c r="AC900" s="444">
        <f>StockValueR!AC632</f>
        <v>6.3125923562116937E-2</v>
      </c>
      <c r="AD900" s="444">
        <f>StockValueR!AD632</f>
        <v>6.05047773065003E-2</v>
      </c>
      <c r="AE900" s="444">
        <f>StockValueR!AE632</f>
        <v>5.7885635092104357E-2</v>
      </c>
      <c r="AF900" s="444">
        <f>StockValueR!AF632</f>
        <v>5.526858597495584E-2</v>
      </c>
      <c r="AG900" s="444">
        <f>StockValueR!AG632</f>
        <v>5.2653727457102076E-2</v>
      </c>
      <c r="AH900" s="444">
        <f>StockValueR!AH632</f>
        <v>5.0041166764580605E-2</v>
      </c>
      <c r="AI900" s="444">
        <f>StockValueR!AI632</f>
        <v>4.7431022399970532E-2</v>
      </c>
      <c r="AJ900" s="444">
        <f>StockValueR!AJ632</f>
        <v>4.4823426048235714E-2</v>
      </c>
      <c r="AK900" s="444">
        <f>StockValueR!AK632</f>
        <v>4.2218524943542043E-2</v>
      </c>
      <c r="AL900" s="444">
        <f>StockValueR!AL632</f>
        <v>3.9616484847054122E-2</v>
      </c>
      <c r="AM900" s="444">
        <f>StockValueR!AM632</f>
        <v>2.0848582430839112E-2</v>
      </c>
      <c r="AN900" s="444">
        <f>StockValueR!AN632</f>
        <v>2.0848582430839112E-2</v>
      </c>
      <c r="AO900" s="444">
        <f>StockValueR!AO632</f>
        <v>2.0848582430839112E-2</v>
      </c>
      <c r="AP900" s="444">
        <f>StockValueR!AP632</f>
        <v>2.0848582430839112E-2</v>
      </c>
      <c r="AQ900" s="444">
        <f>StockValueR!AQ632</f>
        <v>2.0848582430839112E-2</v>
      </c>
      <c r="AR900" s="444">
        <f>StockValueR!AR632</f>
        <v>2.0848582430839112E-2</v>
      </c>
      <c r="AS900" s="444">
        <f>StockValueR!AS632</f>
        <v>2.0848582430839112E-2</v>
      </c>
      <c r="AT900" s="444">
        <f>StockValueR!AT632</f>
        <v>2.0848582430839112E-2</v>
      </c>
      <c r="AU900" s="444">
        <f>StockValueR!AU632</f>
        <v>2.0848582430839112E-2</v>
      </c>
      <c r="AV900" s="444">
        <f>StockValueR!AV632</f>
        <v>2.0848582430839112E-2</v>
      </c>
      <c r="AW900" s="444">
        <f>StockValueR!AW632</f>
        <v>2.0848582430839112E-2</v>
      </c>
      <c r="AX900" s="444">
        <f>StockValueR!AX632</f>
        <v>2.0848582430839112E-2</v>
      </c>
      <c r="AY900" s="444">
        <f>StockValueR!AY632</f>
        <v>2.0848582430839112E-2</v>
      </c>
      <c r="AZ900" s="444">
        <f>StockValueR!AZ632</f>
        <v>2.0848582430839112E-2</v>
      </c>
    </row>
    <row r="901" spans="1:52" x14ac:dyDescent="0.25">
      <c r="A901" s="422"/>
      <c r="B901" s="281"/>
      <c r="C901" s="281"/>
      <c r="D901" s="281"/>
      <c r="E901" s="180" t="str">
        <f>StockValueR!E633</f>
        <v>7 MPH</v>
      </c>
      <c r="F901" s="180"/>
      <c r="G901" s="180"/>
      <c r="I901" s="443">
        <f>StockValueR!I633</f>
        <v>0</v>
      </c>
      <c r="J901" s="443">
        <f>StockValueR!J633</f>
        <v>0</v>
      </c>
      <c r="K901" s="444">
        <f>StockValueR!K633</f>
        <v>0.11686179681320681</v>
      </c>
      <c r="L901" s="444">
        <f>StockValueR!L633</f>
        <v>0.1128314091274456</v>
      </c>
      <c r="M901" s="444">
        <f>StockValueR!M633</f>
        <v>0.10894002345380903</v>
      </c>
      <c r="N901" s="444">
        <f>StockValueR!N633</f>
        <v>0.10518284582187014</v>
      </c>
      <c r="O901" s="444">
        <f>StockValueR!O633</f>
        <v>0.1015552475980349</v>
      </c>
      <c r="P901" s="444">
        <f>StockValueR!P633</f>
        <v>9.8052759783323395E-2</v>
      </c>
      <c r="Q901" s="444">
        <f>StockValueR!Q633</f>
        <v>9.4671067507811971E-2</v>
      </c>
      <c r="R901" s="444">
        <f>StockValueR!R633</f>
        <v>9.140600471495379E-2</v>
      </c>
      <c r="S901" s="444">
        <f>StockValueR!S633</f>
        <v>8.8253549029229258E-2</v>
      </c>
      <c r="T901" s="444">
        <f>StockValueR!T633</f>
        <v>8.5209816800803265E-2</v>
      </c>
      <c r="U901" s="444">
        <f>StockValueR!U633</f>
        <v>8.2271058321084986E-2</v>
      </c>
      <c r="V901" s="444">
        <f>StockValueR!V633</f>
        <v>7.9433653203295734E-2</v>
      </c>
      <c r="W901" s="444">
        <f>StockValueR!W633</f>
        <v>7.669410592235397E-2</v>
      </c>
      <c r="X901" s="444">
        <f>StockValueR!X633</f>
        <v>7.4049041508583227E-2</v>
      </c>
      <c r="Y901" s="444">
        <f>StockValueR!Y633</f>
        <v>7.1495201389937313E-2</v>
      </c>
      <c r="Z901" s="444">
        <f>StockValueR!Z633</f>
        <v>6.8942966999631164E-2</v>
      </c>
      <c r="AA901" s="444">
        <f>StockValueR!AA633</f>
        <v>6.639239637961418E-2</v>
      </c>
      <c r="AB901" s="444">
        <f>StockValueR!AB633</f>
        <v>6.3843551996434086E-2</v>
      </c>
      <c r="AC901" s="444">
        <f>StockValueR!AC633</f>
        <v>6.1296501272492178E-2</v>
      </c>
      <c r="AD901" s="444">
        <f>StockValueR!AD633</f>
        <v>5.8751317206635394E-2</v>
      </c>
      <c r="AE901" s="444">
        <f>StockValueR!AE633</f>
        <v>5.6208079103836302E-2</v>
      </c>
      <c r="AF901" s="444">
        <f>StockValueR!AF633</f>
        <v>5.3666873439231384E-2</v>
      </c>
      <c r="AG901" s="444">
        <f>StockValueR!AG633</f>
        <v>5.1127794889207628E-2</v>
      </c>
      <c r="AH901" s="444">
        <f>StockValueR!AH633</f>
        <v>4.859094757233591E-2</v>
      </c>
      <c r="AI901" s="444">
        <f>StockValueR!AI633</f>
        <v>4.6056446556928601E-2</v>
      </c>
      <c r="AJ901" s="444">
        <f>StockValueR!AJ633</f>
        <v>4.3524419711650414E-2</v>
      </c>
      <c r="AK901" s="444">
        <f>StockValueR!AK633</f>
        <v>4.0995010003744073E-2</v>
      </c>
      <c r="AL901" s="444">
        <f>StockValueR!AL633</f>
        <v>3.8468378390528926E-2</v>
      </c>
      <c r="AM901" s="444">
        <f>StockValueR!AM633</f>
        <v>2.024437960490303E-2</v>
      </c>
      <c r="AN901" s="444">
        <f>StockValueR!AN633</f>
        <v>2.024437960490303E-2</v>
      </c>
      <c r="AO901" s="444">
        <f>StockValueR!AO633</f>
        <v>2.024437960490303E-2</v>
      </c>
      <c r="AP901" s="444">
        <f>StockValueR!AP633</f>
        <v>2.024437960490303E-2</v>
      </c>
      <c r="AQ901" s="444">
        <f>StockValueR!AQ633</f>
        <v>2.024437960490303E-2</v>
      </c>
      <c r="AR901" s="444">
        <f>StockValueR!AR633</f>
        <v>2.024437960490303E-2</v>
      </c>
      <c r="AS901" s="444">
        <f>StockValueR!AS633</f>
        <v>2.024437960490303E-2</v>
      </c>
      <c r="AT901" s="444">
        <f>StockValueR!AT633</f>
        <v>2.024437960490303E-2</v>
      </c>
      <c r="AU901" s="444">
        <f>StockValueR!AU633</f>
        <v>2.024437960490303E-2</v>
      </c>
      <c r="AV901" s="444">
        <f>StockValueR!AV633</f>
        <v>2.024437960490303E-2</v>
      </c>
      <c r="AW901" s="444">
        <f>StockValueR!AW633</f>
        <v>2.024437960490303E-2</v>
      </c>
      <c r="AX901" s="444">
        <f>StockValueR!AX633</f>
        <v>2.024437960490303E-2</v>
      </c>
      <c r="AY901" s="444">
        <f>StockValueR!AY633</f>
        <v>2.024437960490303E-2</v>
      </c>
      <c r="AZ901" s="444">
        <f>StockValueR!AZ633</f>
        <v>2.024437960490303E-2</v>
      </c>
    </row>
    <row r="902" spans="1:52" x14ac:dyDescent="0.25">
      <c r="A902" s="422"/>
      <c r="B902" s="281"/>
      <c r="C902" s="281"/>
      <c r="D902" s="281"/>
      <c r="E902" s="180" t="str">
        <f>StockValueR!E634</f>
        <v>8 MPH</v>
      </c>
      <c r="F902" s="180"/>
      <c r="G902" s="180"/>
      <c r="I902" s="443">
        <f>StockValueR!I634</f>
        <v>0</v>
      </c>
      <c r="J902" s="443">
        <f>StockValueR!J634</f>
        <v>0</v>
      </c>
      <c r="K902" s="444">
        <f>StockValueR!K634</f>
        <v>0.11347508080444525</v>
      </c>
      <c r="L902" s="444">
        <f>StockValueR!L634</f>
        <v>0.10956149586234458</v>
      </c>
      <c r="M902" s="444">
        <f>StockValueR!M634</f>
        <v>0.10578288458133724</v>
      </c>
      <c r="N902" s="444">
        <f>StockValueR!N634</f>
        <v>0.10213459192276725</v>
      </c>
      <c r="O902" s="444">
        <f>StockValueR!O634</f>
        <v>9.8612123393263654E-2</v>
      </c>
      <c r="P902" s="444">
        <f>StockValueR!P634</f>
        <v>9.5211139507774933E-2</v>
      </c>
      <c r="Q902" s="444">
        <f>StockValueR!Q634</f>
        <v>9.1927450443565206E-2</v>
      </c>
      <c r="R902" s="444">
        <f>StockValueR!R634</f>
        <v>8.875701087858584E-2</v>
      </c>
      <c r="S902" s="444">
        <f>StockValueR!S634</f>
        <v>8.5695915007864151E-2</v>
      </c>
      <c r="T902" s="444">
        <f>StockValueR!T634</f>
        <v>8.2740391731769017E-2</v>
      </c>
      <c r="U902" s="444">
        <f>StockValueR!U634</f>
        <v>7.9886800010226244E-2</v>
      </c>
      <c r="V902" s="444">
        <f>StockValueR!V634</f>
        <v>7.7131624377160035E-2</v>
      </c>
      <c r="W902" s="444">
        <f>StockValueR!W634</f>
        <v>7.447147060963441E-2</v>
      </c>
      <c r="X902" s="444">
        <f>StockValueR!X634</f>
        <v>7.1903061546359795E-2</v>
      </c>
      <c r="Y902" s="444">
        <f>StockValueR!Y634</f>
        <v>6.9423233050412619E-2</v>
      </c>
      <c r="Z902" s="444">
        <f>StockValueR!Z634</f>
        <v>6.6944963747957872E-2</v>
      </c>
      <c r="AA902" s="444">
        <f>StockValueR!AA634</f>
        <v>6.44683099988589E-2</v>
      </c>
      <c r="AB902" s="444">
        <f>StockValueR!AB634</f>
        <v>6.1993332459350188E-2</v>
      </c>
      <c r="AC902" s="444">
        <f>StockValueR!AC634</f>
        <v>5.9520096597896574E-2</v>
      </c>
      <c r="AD902" s="444">
        <f>StockValueR!AD634</f>
        <v>5.7048673297800216E-2</v>
      </c>
      <c r="AE902" s="444">
        <f>StockValueR!AE634</f>
        <v>5.4579139565734097E-2</v>
      </c>
      <c r="AF902" s="444">
        <f>StockValueR!AF634</f>
        <v>5.2111579370740006E-2</v>
      </c>
      <c r="AG902" s="444">
        <f>StockValueR!AG634</f>
        <v>4.9646084645433693E-2</v>
      </c>
      <c r="AH902" s="444">
        <f>StockValueR!AH634</f>
        <v>4.7182756490975385E-2</v>
      </c>
      <c r="AI902" s="444">
        <f>StockValueR!AI634</f>
        <v>4.4721706640937567E-2</v>
      </c>
      <c r="AJ902" s="444">
        <f>StockValueR!AJ634</f>
        <v>4.2263059258284143E-2</v>
      </c>
      <c r="AK902" s="444">
        <f>StockValueR!AK634</f>
        <v>3.9806953166992357E-2</v>
      </c>
      <c r="AL902" s="444">
        <f>StockValueR!AL634</f>
        <v>3.7353544659754233E-2</v>
      </c>
      <c r="AM902" s="444">
        <f>StockValueR!AM634</f>
        <v>1.9657686892955762E-2</v>
      </c>
      <c r="AN902" s="444">
        <f>StockValueR!AN634</f>
        <v>1.9657686892955762E-2</v>
      </c>
      <c r="AO902" s="444">
        <f>StockValueR!AO634</f>
        <v>1.9657686892955762E-2</v>
      </c>
      <c r="AP902" s="444">
        <f>StockValueR!AP634</f>
        <v>1.9657686892955762E-2</v>
      </c>
      <c r="AQ902" s="444">
        <f>StockValueR!AQ634</f>
        <v>1.9657686892955762E-2</v>
      </c>
      <c r="AR902" s="444">
        <f>StockValueR!AR634</f>
        <v>1.9657686892955762E-2</v>
      </c>
      <c r="AS902" s="444">
        <f>StockValueR!AS634</f>
        <v>1.9657686892955762E-2</v>
      </c>
      <c r="AT902" s="444">
        <f>StockValueR!AT634</f>
        <v>1.9657686892955762E-2</v>
      </c>
      <c r="AU902" s="444">
        <f>StockValueR!AU634</f>
        <v>1.9657686892955762E-2</v>
      </c>
      <c r="AV902" s="444">
        <f>StockValueR!AV634</f>
        <v>1.9657686892955762E-2</v>
      </c>
      <c r="AW902" s="444">
        <f>StockValueR!AW634</f>
        <v>1.9657686892955762E-2</v>
      </c>
      <c r="AX902" s="444">
        <f>StockValueR!AX634</f>
        <v>1.9657686892955762E-2</v>
      </c>
      <c r="AY902" s="444">
        <f>StockValueR!AY634</f>
        <v>1.9657686892955762E-2</v>
      </c>
      <c r="AZ902" s="444">
        <f>StockValueR!AZ634</f>
        <v>1.9657686892955762E-2</v>
      </c>
    </row>
    <row r="903" spans="1:52" x14ac:dyDescent="0.25">
      <c r="A903" s="422"/>
      <c r="B903" s="281"/>
      <c r="C903" s="281"/>
      <c r="D903" s="281"/>
      <c r="E903" s="180" t="str">
        <f>StockValueR!E635</f>
        <v>9 MPH</v>
      </c>
      <c r="F903" s="180"/>
      <c r="G903" s="180"/>
      <c r="I903" s="443">
        <f>StockValueR!I635</f>
        <v>0</v>
      </c>
      <c r="J903" s="443">
        <f>StockValueR!J635</f>
        <v>0</v>
      </c>
      <c r="K903" s="444">
        <f>StockValueR!K635</f>
        <v>0.11018651359740317</v>
      </c>
      <c r="L903" s="444">
        <f>StockValueR!L635</f>
        <v>0.10638634639434554</v>
      </c>
      <c r="M903" s="444">
        <f>StockValueR!M635</f>
        <v>0.10271724124507027</v>
      </c>
      <c r="N903" s="444">
        <f>StockValueR!N635</f>
        <v>9.9174678016376985E-2</v>
      </c>
      <c r="O903" s="444">
        <f>StockValueR!O635</f>
        <v>9.5754292467663912E-2</v>
      </c>
      <c r="P903" s="444">
        <f>StockValueR!P635</f>
        <v>9.2451870874426564E-2</v>
      </c>
      <c r="Q903" s="444">
        <f>StockValueR!Q635</f>
        <v>8.92633448371839E-2</v>
      </c>
      <c r="R903" s="444">
        <f>StockValueR!R635</f>
        <v>8.6184786269436583E-2</v>
      </c>
      <c r="S903" s="444">
        <f>StockValueR!S635</f>
        <v>8.3212402558483389E-2</v>
      </c>
      <c r="T903" s="444">
        <f>StockValueR!T635</f>
        <v>8.0342531893133395E-2</v>
      </c>
      <c r="U903" s="444">
        <f>StockValueR!U635</f>
        <v>7.7571638752558583E-2</v>
      </c>
      <c r="V903" s="444">
        <f>StockValueR!V635</f>
        <v>7.4896309550729179E-2</v>
      </c>
      <c r="W903" s="444">
        <f>StockValueR!W635</f>
        <v>7.2313248431065597E-2</v>
      </c>
      <c r="X903" s="444">
        <f>StockValueR!X635</f>
        <v>6.9819273206126908E-2</v>
      </c>
      <c r="Y903" s="444">
        <f>StockValueR!Y635</f>
        <v>6.7411311437332935E-2</v>
      </c>
      <c r="Z903" s="444">
        <f>StockValueR!Z635</f>
        <v>6.5004863675788283E-2</v>
      </c>
      <c r="AA903" s="444">
        <f>StockValueR!AA635</f>
        <v>6.2599984648017956E-2</v>
      </c>
      <c r="AB903" s="444">
        <f>StockValueR!AB635</f>
        <v>6.0196733252407035E-2</v>
      </c>
      <c r="AC903" s="444">
        <f>StockValueR!AC635</f>
        <v>5.7795173060110012E-2</v>
      </c>
      <c r="AD903" s="444">
        <f>StockValueR!AD635</f>
        <v>5.5395372900193862E-2</v>
      </c>
      <c r="AE903" s="444">
        <f>StockValueR!AE635</f>
        <v>5.2997407547637883E-2</v>
      </c>
      <c r="AF903" s="444">
        <f>StockValueR!AF635</f>
        <v>5.0601358538017123E-2</v>
      </c>
      <c r="AG903" s="444">
        <f>StockValueR!AG635</f>
        <v>4.8207315139692015E-2</v>
      </c>
      <c r="AH903" s="444">
        <f>StockValueR!AH635</f>
        <v>4.5815375523858282E-2</v>
      </c>
      <c r="AI903" s="444">
        <f>StockValueR!AI635</f>
        <v>4.3425648185991025E-2</v>
      </c>
      <c r="AJ903" s="444">
        <f>StockValueR!AJ635</f>
        <v>4.1038253690746491E-2</v>
      </c>
      <c r="AK903" s="444">
        <f>StockValueR!AK635</f>
        <v>3.8653326838910443E-2</v>
      </c>
      <c r="AL903" s="444">
        <f>StockValueR!AL635</f>
        <v>3.6271019393730917E-2</v>
      </c>
      <c r="AM903" s="444">
        <f>StockValueR!AM635</f>
        <v>1.9087996842733362E-2</v>
      </c>
      <c r="AN903" s="444">
        <f>StockValueR!AN635</f>
        <v>1.9087996842733362E-2</v>
      </c>
      <c r="AO903" s="444">
        <f>StockValueR!AO635</f>
        <v>1.9087996842733362E-2</v>
      </c>
      <c r="AP903" s="444">
        <f>StockValueR!AP635</f>
        <v>1.9087996842733362E-2</v>
      </c>
      <c r="AQ903" s="444">
        <f>StockValueR!AQ635</f>
        <v>1.9087996842733362E-2</v>
      </c>
      <c r="AR903" s="444">
        <f>StockValueR!AR635</f>
        <v>1.9087996842733362E-2</v>
      </c>
      <c r="AS903" s="444">
        <f>StockValueR!AS635</f>
        <v>1.9087996842733362E-2</v>
      </c>
      <c r="AT903" s="444">
        <f>StockValueR!AT635</f>
        <v>1.9087996842733362E-2</v>
      </c>
      <c r="AU903" s="444">
        <f>StockValueR!AU635</f>
        <v>1.9087996842733362E-2</v>
      </c>
      <c r="AV903" s="444">
        <f>StockValueR!AV635</f>
        <v>1.9087996842733362E-2</v>
      </c>
      <c r="AW903" s="444">
        <f>StockValueR!AW635</f>
        <v>1.9087996842733362E-2</v>
      </c>
      <c r="AX903" s="444">
        <f>StockValueR!AX635</f>
        <v>1.9087996842733362E-2</v>
      </c>
      <c r="AY903" s="444">
        <f>StockValueR!AY635</f>
        <v>1.9087996842733362E-2</v>
      </c>
      <c r="AZ903" s="444">
        <f>StockValueR!AZ635</f>
        <v>1.9087996842733362E-2</v>
      </c>
    </row>
    <row r="904" spans="1:52" x14ac:dyDescent="0.25">
      <c r="A904" s="422"/>
      <c r="B904" s="281"/>
      <c r="C904" s="281"/>
      <c r="D904" s="281"/>
      <c r="E904" s="180" t="str">
        <f>StockValueR!E636</f>
        <v>10 MPH</v>
      </c>
      <c r="F904" s="180"/>
      <c r="G904" s="180"/>
      <c r="I904" s="443">
        <f>StockValueR!I636</f>
        <v>0</v>
      </c>
      <c r="J904" s="443">
        <f>StockValueR!J636</f>
        <v>0</v>
      </c>
      <c r="K904" s="444">
        <f>StockValueR!K636</f>
        <v>0.15251755179516299</v>
      </c>
      <c r="L904" s="444">
        <f>StockValueR!L636</f>
        <v>0.14725745072380755</v>
      </c>
      <c r="M904" s="444">
        <f>StockValueR!M636</f>
        <v>0.14217876263053372</v>
      </c>
      <c r="N904" s="444">
        <f>StockValueR!N636</f>
        <v>0.13727523085445797</v>
      </c>
      <c r="O904" s="444">
        <f>StockValueR!O636</f>
        <v>0.13254081451752461</v>
      </c>
      <c r="P904" s="444">
        <f>StockValueR!P636</f>
        <v>0.12796968108248041</v>
      </c>
      <c r="Q904" s="444">
        <f>StockValueR!Q636</f>
        <v>0.12355619916751358</v>
      </c>
      <c r="R904" s="444">
        <f>StockValueR!R636</f>
        <v>0.11929493160870494</v>
      </c>
      <c r="S904" s="444">
        <f>StockValueR!S636</f>
        <v>0.11518062876174484</v>
      </c>
      <c r="T904" s="444">
        <f>StockValueR!T636</f>
        <v>0.11120822203466373</v>
      </c>
      <c r="U904" s="444">
        <f>StockValueR!U636</f>
        <v>0.10737281764360911</v>
      </c>
      <c r="V904" s="444">
        <f>StockValueR!V636</f>
        <v>0.1036696905839764</v>
      </c>
      <c r="W904" s="444">
        <f>StockValueR!W636</f>
        <v>0.10009427880946642</v>
      </c>
      <c r="X904" s="444">
        <f>StockValueR!X636</f>
        <v>9.6642177611898403E-2</v>
      </c>
      <c r="Y904" s="444">
        <f>StockValueR!Y636</f>
        <v>9.3309134194854829E-2</v>
      </c>
      <c r="Z904" s="444">
        <f>StockValueR!Z636</f>
        <v>8.9978186430641413E-2</v>
      </c>
      <c r="AA904" s="444">
        <f>StockValueR!AA636</f>
        <v>8.664941007041263E-2</v>
      </c>
      <c r="AB904" s="444">
        <f>StockValueR!AB636</f>
        <v>8.3322886639912497E-2</v>
      </c>
      <c r="AC904" s="444">
        <f>StockValueR!AC636</f>
        <v>7.9998704132821202E-2</v>
      </c>
      <c r="AD904" s="444">
        <f>StockValueR!AD636</f>
        <v>7.6676957820696501E-2</v>
      </c>
      <c r="AE904" s="444">
        <f>StockValueR!AE636</f>
        <v>7.3357751205286523E-2</v>
      </c>
      <c r="AF904" s="444">
        <f>StockValueR!AF636</f>
        <v>7.0041197146195236E-2</v>
      </c>
      <c r="AG904" s="444">
        <f>StockValueR!AG636</f>
        <v>6.6727419206564317E-2</v>
      </c>
      <c r="AH904" s="444">
        <f>StockValueR!AH636</f>
        <v>6.3416553272628268E-2</v>
      </c>
      <c r="AI904" s="444">
        <f>StockValueR!AI636</f>
        <v>6.01087495212436E-2</v>
      </c>
      <c r="AJ904" s="444">
        <f>StockValueR!AJ636</f>
        <v>5.6804174835140393E-2</v>
      </c>
      <c r="AK904" s="444">
        <f>StockValueR!AK636</f>
        <v>5.3503015802360616E-2</v>
      </c>
      <c r="AL904" s="444">
        <f>StockValueR!AL636</f>
        <v>5.0205482489983133E-2</v>
      </c>
      <c r="AM904" s="444">
        <f>StockValueR!AM636</f>
        <v>1.9230126896331801E-2</v>
      </c>
      <c r="AN904" s="444">
        <f>StockValueR!AN636</f>
        <v>1.9230126896331801E-2</v>
      </c>
      <c r="AO904" s="444">
        <f>StockValueR!AO636</f>
        <v>1.9230126896331801E-2</v>
      </c>
      <c r="AP904" s="444">
        <f>StockValueR!AP636</f>
        <v>1.9230126896331801E-2</v>
      </c>
      <c r="AQ904" s="444">
        <f>StockValueR!AQ636</f>
        <v>1.9230126896331801E-2</v>
      </c>
      <c r="AR904" s="444">
        <f>StockValueR!AR636</f>
        <v>1.9230126896331801E-2</v>
      </c>
      <c r="AS904" s="444">
        <f>StockValueR!AS636</f>
        <v>1.9230126896331801E-2</v>
      </c>
      <c r="AT904" s="444">
        <f>StockValueR!AT636</f>
        <v>1.9230126896331801E-2</v>
      </c>
      <c r="AU904" s="444">
        <f>StockValueR!AU636</f>
        <v>1.9230126896331801E-2</v>
      </c>
      <c r="AV904" s="444">
        <f>StockValueR!AV636</f>
        <v>1.9230126896331801E-2</v>
      </c>
      <c r="AW904" s="444">
        <f>StockValueR!AW636</f>
        <v>1.9230126896331801E-2</v>
      </c>
      <c r="AX904" s="444">
        <f>StockValueR!AX636</f>
        <v>1.9230126896331801E-2</v>
      </c>
      <c r="AY904" s="444">
        <f>StockValueR!AY636</f>
        <v>1.9230126896331801E-2</v>
      </c>
      <c r="AZ904" s="444">
        <f>StockValueR!AZ636</f>
        <v>1.9230126896331801E-2</v>
      </c>
    </row>
    <row r="905" spans="1:52" x14ac:dyDescent="0.25">
      <c r="A905" s="422"/>
      <c r="B905" s="281"/>
      <c r="C905" s="281"/>
      <c r="D905" s="281"/>
      <c r="E905" s="180" t="str">
        <f>StockValueR!E637</f>
        <v>11 MPH</v>
      </c>
      <c r="F905" s="180"/>
      <c r="G905" s="180"/>
      <c r="I905" s="443">
        <f>StockValueR!I637</f>
        <v>0</v>
      </c>
      <c r="J905" s="443">
        <f>StockValueR!J637</f>
        <v>0</v>
      </c>
      <c r="K905" s="444">
        <f>StockValueR!K637</f>
        <v>0.14809751335345195</v>
      </c>
      <c r="L905" s="444">
        <f>StockValueR!L637</f>
        <v>0.14298985276300524</v>
      </c>
      <c r="M905" s="444">
        <f>StockValueR!M637</f>
        <v>0.13805834770762779</v>
      </c>
      <c r="N905" s="444">
        <f>StockValueR!N637</f>
        <v>0.13329692284774169</v>
      </c>
      <c r="O905" s="444">
        <f>StockValueR!O637</f>
        <v>0.12869971237309766</v>
      </c>
      <c r="P905" s="444">
        <f>StockValueR!P637</f>
        <v>0.12426105277642335</v>
      </c>
      <c r="Q905" s="444">
        <f>StockValueR!Q637</f>
        <v>0.11997547587629802</v>
      </c>
      <c r="R905" s="444">
        <f>StockValueR!R637</f>
        <v>0.11583770208065734</v>
      </c>
      <c r="S905" s="444">
        <f>StockValueR!S637</f>
        <v>0.11184263388263017</v>
      </c>
      <c r="T905" s="444">
        <f>StockValueR!T637</f>
        <v>0.10798534958069388</v>
      </c>
      <c r="U905" s="444">
        <f>StockValueR!U637</f>
        <v>0.10426109721541224</v>
      </c>
      <c r="V905" s="444">
        <f>StockValueR!V637</f>
        <v>0.10066528871528606</v>
      </c>
      <c r="W905" s="444">
        <f>StockValueR!W637</f>
        <v>9.7193494244504533E-2</v>
      </c>
      <c r="X905" s="444">
        <f>StockValueR!X637</f>
        <v>9.3841436745634346E-2</v>
      </c>
      <c r="Y905" s="444">
        <f>StockValueR!Y637</f>
        <v>9.0604986670523052E-2</v>
      </c>
      <c r="Z905" s="444">
        <f>StockValueR!Z637</f>
        <v>8.7370571515126547E-2</v>
      </c>
      <c r="AA905" s="444">
        <f>StockValueR!AA637</f>
        <v>8.4138264835291215E-2</v>
      </c>
      <c r="AB905" s="444">
        <f>StockValueR!AB637</f>
        <v>8.0908145794102354E-2</v>
      </c>
      <c r="AC905" s="444">
        <f>StockValueR!AC637</f>
        <v>7.7680299835137273E-2</v>
      </c>
      <c r="AD905" s="444">
        <f>StockValueR!AD637</f>
        <v>7.4454819468934133E-2</v>
      </c>
      <c r="AE905" s="444">
        <f>StockValueR!AE637</f>
        <v>7.1231805197706277E-2</v>
      </c>
      <c r="AF905" s="444">
        <f>StockValueR!AF637</f>
        <v>6.8011366610327278E-2</v>
      </c>
      <c r="AG905" s="444">
        <f>StockValueR!AG637</f>
        <v>6.479362368901434E-2</v>
      </c>
      <c r="AH905" s="444">
        <f>StockValueR!AH637</f>
        <v>6.1578708381947803E-2</v>
      </c>
      <c r="AI905" s="444">
        <f>StockValueR!AI637</f>
        <v>5.8366766513780304E-2</v>
      </c>
      <c r="AJ905" s="444">
        <f>StockValueR!AJ637</f>
        <v>5.5157960130893101E-2</v>
      </c>
      <c r="AK905" s="444">
        <f>StockValueR!AK637</f>
        <v>5.1952470413909088E-2</v>
      </c>
      <c r="AL905" s="444">
        <f>StockValueR!AL637</f>
        <v>4.875050134205329E-2</v>
      </c>
      <c r="AM905" s="444">
        <f>StockValueR!AM637</f>
        <v>1.8672827758492744E-2</v>
      </c>
      <c r="AN905" s="444">
        <f>StockValueR!AN637</f>
        <v>1.8672827758492744E-2</v>
      </c>
      <c r="AO905" s="444">
        <f>StockValueR!AO637</f>
        <v>1.8672827758492744E-2</v>
      </c>
      <c r="AP905" s="444">
        <f>StockValueR!AP637</f>
        <v>1.8672827758492744E-2</v>
      </c>
      <c r="AQ905" s="444">
        <f>StockValueR!AQ637</f>
        <v>1.8672827758492744E-2</v>
      </c>
      <c r="AR905" s="444">
        <f>StockValueR!AR637</f>
        <v>1.8672827758492744E-2</v>
      </c>
      <c r="AS905" s="444">
        <f>StockValueR!AS637</f>
        <v>1.8672827758492744E-2</v>
      </c>
      <c r="AT905" s="444">
        <f>StockValueR!AT637</f>
        <v>1.8672827758492744E-2</v>
      </c>
      <c r="AU905" s="444">
        <f>StockValueR!AU637</f>
        <v>1.8672827758492744E-2</v>
      </c>
      <c r="AV905" s="444">
        <f>StockValueR!AV637</f>
        <v>1.8672827758492744E-2</v>
      </c>
      <c r="AW905" s="444">
        <f>StockValueR!AW637</f>
        <v>1.8672827758492744E-2</v>
      </c>
      <c r="AX905" s="444">
        <f>StockValueR!AX637</f>
        <v>1.8672827758492744E-2</v>
      </c>
      <c r="AY905" s="444">
        <f>StockValueR!AY637</f>
        <v>1.8672827758492744E-2</v>
      </c>
      <c r="AZ905" s="444">
        <f>StockValueR!AZ637</f>
        <v>1.8672827758492744E-2</v>
      </c>
    </row>
    <row r="906" spans="1:52" x14ac:dyDescent="0.25">
      <c r="A906" s="422"/>
      <c r="B906" s="281"/>
      <c r="C906" s="281"/>
      <c r="D906" s="281"/>
      <c r="E906" s="180" t="str">
        <f>StockValueR!E638</f>
        <v>12 MPH</v>
      </c>
      <c r="F906" s="180"/>
      <c r="G906" s="180"/>
      <c r="I906" s="443">
        <f>StockValueR!I638</f>
        <v>0</v>
      </c>
      <c r="J906" s="443">
        <f>StockValueR!J638</f>
        <v>0</v>
      </c>
      <c r="K906" s="444">
        <f>StockValueR!K638</f>
        <v>0.14380556993815755</v>
      </c>
      <c r="L906" s="444">
        <f>StockValueR!L638</f>
        <v>0.13884593202373247</v>
      </c>
      <c r="M906" s="444">
        <f>StockValueR!M638</f>
        <v>0.13405734456481327</v>
      </c>
      <c r="N906" s="444">
        <f>StockValueR!N638</f>
        <v>0.12943390828834136</v>
      </c>
      <c r="O906" s="444">
        <f>StockValueR!O638</f>
        <v>0.12496992737831723</v>
      </c>
      <c r="P906" s="444">
        <f>StockValueR!P638</f>
        <v>0.1206599024588722</v>
      </c>
      <c r="Q906" s="444">
        <f>StockValueR!Q638</f>
        <v>0.11649852381934381</v>
      </c>
      <c r="R906" s="444">
        <f>StockValueR!R638</f>
        <v>0.11248066487300781</v>
      </c>
      <c r="S906" s="444">
        <f>StockValueR!S638</f>
        <v>0.108601375841409</v>
      </c>
      <c r="T906" s="444">
        <f>StockValueR!T638</f>
        <v>0.10485587765650968</v>
      </c>
      <c r="U906" s="444">
        <f>StockValueR!U638</f>
        <v>0.10123955607314412</v>
      </c>
      <c r="V906" s="444">
        <f>StockValueR!V638</f>
        <v>9.7747955984525459E-2</v>
      </c>
      <c r="W906" s="444">
        <f>StockValueR!W638</f>
        <v>9.4376775933802171E-2</v>
      </c>
      <c r="X906" s="444">
        <f>StockValueR!X638</f>
        <v>9.1121862814902962E-2</v>
      </c>
      <c r="Y906" s="444">
        <f>StockValueR!Y638</f>
        <v>8.7979206756141223E-2</v>
      </c>
      <c r="Z906" s="444">
        <f>StockValueR!Z638</f>
        <v>8.4838526644056361E-2</v>
      </c>
      <c r="AA906" s="444">
        <f>StockValueR!AA638</f>
        <v>8.1699893902807852E-2</v>
      </c>
      <c r="AB906" s="444">
        <f>StockValueR!AB638</f>
        <v>7.8563385401293345E-2</v>
      </c>
      <c r="AC906" s="444">
        <f>StockValueR!AC638</f>
        <v>7.5429084106890601E-2</v>
      </c>
      <c r="AD906" s="444">
        <f>StockValueR!AD638</f>
        <v>7.2297079849133986E-2</v>
      </c>
      <c r="AE906" s="444">
        <f>StockValueR!AE638</f>
        <v>6.9167470217630103E-2</v>
      </c>
      <c r="AF906" s="444">
        <f>StockValueR!AF638</f>
        <v>6.6040361625309657E-2</v>
      </c>
      <c r="AG906" s="444">
        <f>StockValueR!AG638</f>
        <v>6.2915870577242419E-2</v>
      </c>
      <c r="AH906" s="444">
        <f>StockValueR!AH638</f>
        <v>5.979412519768143E-2</v>
      </c>
      <c r="AI906" s="444">
        <f>StockValueR!AI638</f>
        <v>5.6675267085204609E-2</v>
      </c>
      <c r="AJ906" s="444">
        <f>StockValueR!AJ638</f>
        <v>5.3559453590004316E-2</v>
      </c>
      <c r="AK906" s="444">
        <f>StockValueR!AK638</f>
        <v>5.044686064199419E-2</v>
      </c>
      <c r="AL906" s="444">
        <f>StockValueR!AL638</f>
        <v>4.7337686308974621E-2</v>
      </c>
      <c r="AM906" s="444">
        <f>StockValueR!AM638</f>
        <v>1.8131679441223437E-2</v>
      </c>
      <c r="AN906" s="444">
        <f>StockValueR!AN638</f>
        <v>1.8131679441223437E-2</v>
      </c>
      <c r="AO906" s="444">
        <f>StockValueR!AO638</f>
        <v>1.8131679441223437E-2</v>
      </c>
      <c r="AP906" s="444">
        <f>StockValueR!AP638</f>
        <v>1.8131679441223437E-2</v>
      </c>
      <c r="AQ906" s="444">
        <f>StockValueR!AQ638</f>
        <v>1.8131679441223437E-2</v>
      </c>
      <c r="AR906" s="444">
        <f>StockValueR!AR638</f>
        <v>1.8131679441223437E-2</v>
      </c>
      <c r="AS906" s="444">
        <f>StockValueR!AS638</f>
        <v>1.8131679441223437E-2</v>
      </c>
      <c r="AT906" s="444">
        <f>StockValueR!AT638</f>
        <v>1.8131679441223437E-2</v>
      </c>
      <c r="AU906" s="444">
        <f>StockValueR!AU638</f>
        <v>1.8131679441223437E-2</v>
      </c>
      <c r="AV906" s="444">
        <f>StockValueR!AV638</f>
        <v>1.8131679441223437E-2</v>
      </c>
      <c r="AW906" s="444">
        <f>StockValueR!AW638</f>
        <v>1.8131679441223437E-2</v>
      </c>
      <c r="AX906" s="444">
        <f>StockValueR!AX638</f>
        <v>1.8131679441223437E-2</v>
      </c>
      <c r="AY906" s="444">
        <f>StockValueR!AY638</f>
        <v>1.8131679441223437E-2</v>
      </c>
      <c r="AZ906" s="444">
        <f>StockValueR!AZ638</f>
        <v>1.8131679441223437E-2</v>
      </c>
    </row>
    <row r="907" spans="1:52" x14ac:dyDescent="0.25">
      <c r="A907" s="422"/>
      <c r="B907" s="281"/>
      <c r="C907" s="281"/>
      <c r="D907" s="281"/>
      <c r="E907" s="180" t="str">
        <f>StockValueR!E639</f>
        <v>13 MPH</v>
      </c>
      <c r="F907" s="180"/>
      <c r="G907" s="180"/>
      <c r="I907" s="443">
        <f>StockValueR!I639</f>
        <v>0</v>
      </c>
      <c r="J907" s="443">
        <f>StockValueR!J639</f>
        <v>0</v>
      </c>
      <c r="K907" s="444">
        <f>StockValueR!K639</f>
        <v>0.13963800928840037</v>
      </c>
      <c r="L907" s="444">
        <f>StockValueR!L639</f>
        <v>0.13482210427540667</v>
      </c>
      <c r="M907" s="444">
        <f>StockValueR!M639</f>
        <v>0.13017229258623195</v>
      </c>
      <c r="N907" s="444">
        <f>StockValueR!N639</f>
        <v>0.12568284591183715</v>
      </c>
      <c r="O907" s="444">
        <f>StockValueR!O639</f>
        <v>0.1213482335039502</v>
      </c>
      <c r="P907" s="444">
        <f>StockValueR!P639</f>
        <v>0.11716311536149215</v>
      </c>
      <c r="Q907" s="444">
        <f>StockValueR!Q639</f>
        <v>0.11312233565199335</v>
      </c>
      <c r="R907" s="444">
        <f>StockValueR!R639</f>
        <v>0.10922091635989485</v>
      </c>
      <c r="S907" s="444">
        <f>StockValueR!S639</f>
        <v>0.10545405115391057</v>
      </c>
      <c r="T907" s="444">
        <f>StockValueR!T639</f>
        <v>0.10181709946589476</v>
      </c>
      <c r="U907" s="444">
        <f>StockValueR!U639</f>
        <v>9.830558077392057E-2</v>
      </c>
      <c r="V907" s="444">
        <f>StockValueR!V639</f>
        <v>9.4915169082526521E-2</v>
      </c>
      <c r="W907" s="444">
        <f>StockValueR!W639</f>
        <v>9.1641687593331023E-2</v>
      </c>
      <c r="X907" s="444">
        <f>StockValueR!X639</f>
        <v>8.8481103559449423E-2</v>
      </c>
      <c r="Y907" s="444">
        <f>StockValueR!Y639</f>
        <v>8.5429523317374398E-2</v>
      </c>
      <c r="Z907" s="444">
        <f>StockValueR!Z639</f>
        <v>8.2379861758007836E-2</v>
      </c>
      <c r="AA907" s="444">
        <f>StockValueR!AA639</f>
        <v>7.9332188235599677E-2</v>
      </c>
      <c r="AB907" s="444">
        <f>StockValueR!AB639</f>
        <v>7.6286577391346713E-2</v>
      </c>
      <c r="AC907" s="444">
        <f>StockValueR!AC639</f>
        <v>7.3243109788188709E-2</v>
      </c>
      <c r="AD907" s="444">
        <f>StockValueR!AD639</f>
        <v>7.0201872652353114E-2</v>
      </c>
      <c r="AE907" s="444">
        <f>StockValueR!AE639</f>
        <v>6.7162960745248676E-2</v>
      </c>
      <c r="AF907" s="444">
        <f>StockValueR!AF639</f>
        <v>6.4126477395903714E-2</v>
      </c>
      <c r="AG907" s="444">
        <f>StockValueR!AG639</f>
        <v>6.10925357330101E-2</v>
      </c>
      <c r="AH907" s="444">
        <f>StockValueR!AH639</f>
        <v>5.8061260167713014E-2</v>
      </c>
      <c r="AI907" s="444">
        <f>StockValueR!AI639</f>
        <v>5.5032788194989496E-2</v>
      </c>
      <c r="AJ907" s="444">
        <f>StockValueR!AJ639</f>
        <v>5.2007272604941028E-2</v>
      </c>
      <c r="AK907" s="444">
        <f>StockValueR!AK639</f>
        <v>4.8984884228940297E-2</v>
      </c>
      <c r="AL907" s="444">
        <f>StockValueR!AL639</f>
        <v>4.596581539467922E-2</v>
      </c>
      <c r="AM907" s="444">
        <f>StockValueR!AM639</f>
        <v>1.7606213885294347E-2</v>
      </c>
      <c r="AN907" s="444">
        <f>StockValueR!AN639</f>
        <v>1.7606213885294347E-2</v>
      </c>
      <c r="AO907" s="444">
        <f>StockValueR!AO639</f>
        <v>1.7606213885294347E-2</v>
      </c>
      <c r="AP907" s="444">
        <f>StockValueR!AP639</f>
        <v>1.7606213885294347E-2</v>
      </c>
      <c r="AQ907" s="444">
        <f>StockValueR!AQ639</f>
        <v>1.7606213885294347E-2</v>
      </c>
      <c r="AR907" s="444">
        <f>StockValueR!AR639</f>
        <v>1.7606213885294347E-2</v>
      </c>
      <c r="AS907" s="444">
        <f>StockValueR!AS639</f>
        <v>1.7606213885294347E-2</v>
      </c>
      <c r="AT907" s="444">
        <f>StockValueR!AT639</f>
        <v>1.7606213885294347E-2</v>
      </c>
      <c r="AU907" s="444">
        <f>StockValueR!AU639</f>
        <v>1.7606213885294347E-2</v>
      </c>
      <c r="AV907" s="444">
        <f>StockValueR!AV639</f>
        <v>1.7606213885294347E-2</v>
      </c>
      <c r="AW907" s="444">
        <f>StockValueR!AW639</f>
        <v>1.7606213885294347E-2</v>
      </c>
      <c r="AX907" s="444">
        <f>StockValueR!AX639</f>
        <v>1.7606213885294347E-2</v>
      </c>
      <c r="AY907" s="444">
        <f>StockValueR!AY639</f>
        <v>1.7606213885294347E-2</v>
      </c>
      <c r="AZ907" s="444">
        <f>StockValueR!AZ639</f>
        <v>1.7606213885294347E-2</v>
      </c>
    </row>
    <row r="908" spans="1:52" x14ac:dyDescent="0.25">
      <c r="A908" s="422"/>
      <c r="B908" s="281"/>
      <c r="C908" s="281"/>
      <c r="D908" s="281"/>
      <c r="E908" s="180" t="str">
        <f>StockValueR!E640</f>
        <v>14 MPH</v>
      </c>
      <c r="F908" s="180"/>
      <c r="G908" s="180"/>
      <c r="I908" s="443">
        <f>StockValueR!I640</f>
        <v>0</v>
      </c>
      <c r="J908" s="443">
        <f>StockValueR!J640</f>
        <v>0</v>
      </c>
      <c r="K908" s="444">
        <f>StockValueR!K640</f>
        <v>0.1355912267265634</v>
      </c>
      <c r="L908" s="444">
        <f>StockValueR!L640</f>
        <v>0.13091488916032265</v>
      </c>
      <c r="M908" s="444">
        <f>StockValueR!M640</f>
        <v>0.12639983144648365</v>
      </c>
      <c r="N908" s="444">
        <f>StockValueR!N640</f>
        <v>0.12204049128540009</v>
      </c>
      <c r="O908" s="444">
        <f>StockValueR!O640</f>
        <v>0.1178314982127783</v>
      </c>
      <c r="P908" s="444">
        <f>StockValueR!P640</f>
        <v>0.11376766698356425</v>
      </c>
      <c r="Q908" s="444">
        <f>StockValueR!Q640</f>
        <v>0.10984399118401057</v>
      </c>
      <c r="R908" s="444">
        <f>StockValueR!R640</f>
        <v>0.10605563706405349</v>
      </c>
      <c r="S908" s="444">
        <f>StockValueR!S640</f>
        <v>0.10239793758240208</v>
      </c>
      <c r="T908" s="444">
        <f>StockValueR!T640</f>
        <v>9.8866386657003189E-2</v>
      </c>
      <c r="U908" s="444">
        <f>StockValueR!U640</f>
        <v>9.5456633613799427E-2</v>
      </c>
      <c r="V908" s="444">
        <f>StockValueR!V640</f>
        <v>9.2164477826940969E-2</v>
      </c>
      <c r="W908" s="444">
        <f>StockValueR!W640</f>
        <v>8.8985863543848451E-2</v>
      </c>
      <c r="X908" s="444">
        <f>StockValueR!X640</f>
        <v>8.5916874888751701E-2</v>
      </c>
      <c r="Y908" s="444">
        <f>StockValueR!Y640</f>
        <v>8.295373103854882E-2</v>
      </c>
      <c r="Z908" s="444">
        <f>StockValueR!Z640</f>
        <v>7.9992450266625742E-2</v>
      </c>
      <c r="AA908" s="444">
        <f>StockValueR!AA640</f>
        <v>7.7033099917309958E-2</v>
      </c>
      <c r="AB908" s="444">
        <f>StockValueR!AB640</f>
        <v>7.4075752468657316E-2</v>
      </c>
      <c r="AC908" s="444">
        <f>StockValueR!AC640</f>
        <v>7.1120486148851456E-2</v>
      </c>
      <c r="AD908" s="444">
        <f>StockValueR!AD640</f>
        <v>6.8167385656258114E-2</v>
      </c>
      <c r="AE908" s="444">
        <f>StockValueR!AE640</f>
        <v>6.5216543006050842E-2</v>
      </c>
      <c r="AF908" s="444">
        <f>StockValueR!AF640</f>
        <v>6.2268058532728661E-2</v>
      </c>
      <c r="AG908" s="444">
        <f>StockValueR!AG640</f>
        <v>5.9322042086454765E-2</v>
      </c>
      <c r="AH908" s="444">
        <f>StockValueR!AH640</f>
        <v>5.6378614472874261E-2</v>
      </c>
      <c r="AI908" s="444">
        <f>StockValueR!AI640</f>
        <v>5.3437909202287824E-2</v>
      </c>
      <c r="AJ908" s="444">
        <f>StockValueR!AJ640</f>
        <v>5.0500074636859855E-2</v>
      </c>
      <c r="AK908" s="444">
        <f>StockValueR!AK640</f>
        <v>4.7565276657180494E-2</v>
      </c>
      <c r="AL908" s="444">
        <f>StockValueR!AL640</f>
        <v>4.4633702017184536E-2</v>
      </c>
      <c r="AM908" s="444">
        <f>StockValueR!AM640</f>
        <v>1.709597659607728E-2</v>
      </c>
      <c r="AN908" s="444">
        <f>StockValueR!AN640</f>
        <v>1.709597659607728E-2</v>
      </c>
      <c r="AO908" s="444">
        <f>StockValueR!AO640</f>
        <v>1.709597659607728E-2</v>
      </c>
      <c r="AP908" s="444">
        <f>StockValueR!AP640</f>
        <v>1.709597659607728E-2</v>
      </c>
      <c r="AQ908" s="444">
        <f>StockValueR!AQ640</f>
        <v>1.709597659607728E-2</v>
      </c>
      <c r="AR908" s="444">
        <f>StockValueR!AR640</f>
        <v>1.709597659607728E-2</v>
      </c>
      <c r="AS908" s="444">
        <f>StockValueR!AS640</f>
        <v>1.709597659607728E-2</v>
      </c>
      <c r="AT908" s="444">
        <f>StockValueR!AT640</f>
        <v>1.709597659607728E-2</v>
      </c>
      <c r="AU908" s="444">
        <f>StockValueR!AU640</f>
        <v>1.709597659607728E-2</v>
      </c>
      <c r="AV908" s="444">
        <f>StockValueR!AV640</f>
        <v>1.709597659607728E-2</v>
      </c>
      <c r="AW908" s="444">
        <f>StockValueR!AW640</f>
        <v>1.709597659607728E-2</v>
      </c>
      <c r="AX908" s="444">
        <f>StockValueR!AX640</f>
        <v>1.709597659607728E-2</v>
      </c>
      <c r="AY908" s="444">
        <f>StockValueR!AY640</f>
        <v>1.709597659607728E-2</v>
      </c>
      <c r="AZ908" s="444">
        <f>StockValueR!AZ640</f>
        <v>1.709597659607728E-2</v>
      </c>
    </row>
    <row r="909" spans="1:52" x14ac:dyDescent="0.25">
      <c r="A909" s="422"/>
      <c r="B909" s="281"/>
      <c r="C909" s="281"/>
      <c r="D909" s="281"/>
      <c r="E909" s="180" t="str">
        <f>StockValueR!E641</f>
        <v>15 MPH</v>
      </c>
      <c r="F909" s="180"/>
      <c r="G909" s="180"/>
      <c r="I909" s="443">
        <f>StockValueR!I641</f>
        <v>0</v>
      </c>
      <c r="J909" s="443">
        <f>StockValueR!J641</f>
        <v>0</v>
      </c>
      <c r="K909" s="444">
        <f>StockValueR!K641</f>
        <v>0.12589137650750201</v>
      </c>
      <c r="L909" s="444">
        <f>StockValueR!L641</f>
        <v>0.12154957219286887</v>
      </c>
      <c r="M909" s="444">
        <f>StockValueR!M641</f>
        <v>0.11735751018171625</v>
      </c>
      <c r="N909" s="444">
        <f>StockValueR!N641</f>
        <v>0.11331002608711495</v>
      </c>
      <c r="O909" s="444">
        <f>StockValueR!O641</f>
        <v>0.10940213363407697</v>
      </c>
      <c r="P909" s="444">
        <f>StockValueR!P641</f>
        <v>0.10562901851674246</v>
      </c>
      <c r="Q909" s="444">
        <f>StockValueR!Q641</f>
        <v>0.10198603246742298</v>
      </c>
      <c r="R909" s="444">
        <f>StockValueR!R641</f>
        <v>9.846868753019461E-2</v>
      </c>
      <c r="S909" s="444">
        <f>StockValueR!S641</f>
        <v>9.50726505319862E-2</v>
      </c>
      <c r="T909" s="444">
        <f>StockValueR!T641</f>
        <v>9.179373774435147E-2</v>
      </c>
      <c r="U909" s="444">
        <f>StockValueR!U641</f>
        <v>8.8627909729348572E-2</v>
      </c>
      <c r="V909" s="444">
        <f>StockValueR!V641</f>
        <v>8.5571266363177495E-2</v>
      </c>
      <c r="W909" s="444">
        <f>StockValueR!W641</f>
        <v>8.2620042031444768E-2</v>
      </c>
      <c r="X909" s="444">
        <f>StockValueR!X641</f>
        <v>7.9770600990136262E-2</v>
      </c>
      <c r="Y909" s="444">
        <f>StockValueR!Y641</f>
        <v>7.7019432886583014E-2</v>
      </c>
      <c r="Z909" s="444">
        <f>StockValueR!Z641</f>
        <v>7.4269994581445509E-2</v>
      </c>
      <c r="AA909" s="444">
        <f>StockValueR!AA641</f>
        <v>7.1522348601410018E-2</v>
      </c>
      <c r="AB909" s="444">
        <f>StockValueR!AB641</f>
        <v>6.8776562239637323E-2</v>
      </c>
      <c r="AC909" s="444">
        <f>StockValueR!AC641</f>
        <v>6.6032708128066456E-2</v>
      </c>
      <c r="AD909" s="444">
        <f>StockValueR!AD641</f>
        <v>6.3290864905958297E-2</v>
      </c>
      <c r="AE909" s="444">
        <f>StockValueR!AE641</f>
        <v>6.0551118005955799E-2</v>
      </c>
      <c r="AF909" s="444">
        <f>StockValueR!AF641</f>
        <v>5.7813560584884037E-2</v>
      </c>
      <c r="AG909" s="444">
        <f>StockValueR!AG641</f>
        <v>5.5078294634505989E-2</v>
      </c>
      <c r="AH909" s="444">
        <f>StockValueR!AH641</f>
        <v>5.2345432318339276E-2</v>
      </c>
      <c r="AI909" s="444">
        <f>StockValueR!AI641</f>
        <v>4.9615097595698508E-2</v>
      </c>
      <c r="AJ909" s="444">
        <f>StockValueR!AJ641</f>
        <v>4.6887428215297573E-2</v>
      </c>
      <c r="AK909" s="444">
        <f>StockValueR!AK641</f>
        <v>4.4162578191052689E-2</v>
      </c>
      <c r="AL909" s="444">
        <f>StockValueR!AL641</f>
        <v>4.1440720916998873E-2</v>
      </c>
      <c r="AM909" s="444">
        <f>StockValueR!AM641</f>
        <v>1.755314753646E-2</v>
      </c>
      <c r="AN909" s="444">
        <f>StockValueR!AN641</f>
        <v>1.755314753646E-2</v>
      </c>
      <c r="AO909" s="444">
        <f>StockValueR!AO641</f>
        <v>1.755314753646E-2</v>
      </c>
      <c r="AP909" s="444">
        <f>StockValueR!AP641</f>
        <v>1.755314753646E-2</v>
      </c>
      <c r="AQ909" s="444">
        <f>StockValueR!AQ641</f>
        <v>1.755314753646E-2</v>
      </c>
      <c r="AR909" s="444">
        <f>StockValueR!AR641</f>
        <v>1.755314753646E-2</v>
      </c>
      <c r="AS909" s="444">
        <f>StockValueR!AS641</f>
        <v>1.755314753646E-2</v>
      </c>
      <c r="AT909" s="444">
        <f>StockValueR!AT641</f>
        <v>1.755314753646E-2</v>
      </c>
      <c r="AU909" s="444">
        <f>StockValueR!AU641</f>
        <v>1.755314753646E-2</v>
      </c>
      <c r="AV909" s="444">
        <f>StockValueR!AV641</f>
        <v>1.755314753646E-2</v>
      </c>
      <c r="AW909" s="444">
        <f>StockValueR!AW641</f>
        <v>1.755314753646E-2</v>
      </c>
      <c r="AX909" s="444">
        <f>StockValueR!AX641</f>
        <v>1.755314753646E-2</v>
      </c>
      <c r="AY909" s="444">
        <f>StockValueR!AY641</f>
        <v>1.755314753646E-2</v>
      </c>
      <c r="AZ909" s="444">
        <f>StockValueR!AZ641</f>
        <v>1.755314753646E-2</v>
      </c>
    </row>
    <row r="910" spans="1:52" x14ac:dyDescent="0.25">
      <c r="A910" s="422"/>
      <c r="B910" s="281"/>
      <c r="C910" s="281"/>
      <c r="D910" s="281"/>
      <c r="E910" s="180" t="str">
        <f>StockValueR!E642</f>
        <v>16 MPH</v>
      </c>
      <c r="F910" s="180"/>
      <c r="G910" s="180"/>
      <c r="I910" s="443">
        <f>StockValueR!I642</f>
        <v>0</v>
      </c>
      <c r="J910" s="443">
        <f>StockValueR!J642</f>
        <v>0</v>
      </c>
      <c r="K910" s="444">
        <f>StockValueR!K642</f>
        <v>0.12224297855530826</v>
      </c>
      <c r="L910" s="444">
        <f>StockValueR!L642</f>
        <v>0.11802700200116029</v>
      </c>
      <c r="M910" s="444">
        <f>StockValueR!M642</f>
        <v>0.11395642814019917</v>
      </c>
      <c r="N910" s="444">
        <f>StockValueR!N642</f>
        <v>0.1100262422521307</v>
      </c>
      <c r="O910" s="444">
        <f>StockValueR!O642</f>
        <v>0.10623160256682465</v>
      </c>
      <c r="P910" s="444">
        <f>StockValueR!P642</f>
        <v>0.10256783429952362</v>
      </c>
      <c r="Q910" s="444">
        <f>StockValueR!Q642</f>
        <v>9.9030423891768568E-2</v>
      </c>
      <c r="R910" s="444">
        <f>StockValueR!R642</f>
        <v>9.561501345094614E-2</v>
      </c>
      <c r="S910" s="444">
        <f>StockValueR!S642</f>
        <v>9.2317395381607728E-2</v>
      </c>
      <c r="T910" s="444">
        <f>StockValueR!T642</f>
        <v>8.9133507201946169E-2</v>
      </c>
      <c r="U910" s="444">
        <f>StockValueR!U642</f>
        <v>8.6059426539044442E-2</v>
      </c>
      <c r="V910" s="444">
        <f>StockValueR!V642</f>
        <v>8.3091366296730626E-2</v>
      </c>
      <c r="W910" s="444">
        <f>StockValueR!W642</f>
        <v>8.0225669990086387E-2</v>
      </c>
      <c r="X910" s="444">
        <f>StockValueR!X642</f>
        <v>7.7458807240861183E-2</v>
      </c>
      <c r="Y910" s="444">
        <f>StockValueR!Y642</f>
        <v>7.4787369428242892E-2</v>
      </c>
      <c r="Z910" s="444">
        <f>StockValueR!Z642</f>
        <v>7.2117611283577285E-2</v>
      </c>
      <c r="AA910" s="444">
        <f>StockValueR!AA642</f>
        <v>6.9449593521494574E-2</v>
      </c>
      <c r="AB910" s="444">
        <f>StockValueR!AB642</f>
        <v>6.678338148496453E-2</v>
      </c>
      <c r="AC910" s="444">
        <f>StockValueR!AC642</f>
        <v>6.4119045701014593E-2</v>
      </c>
      <c r="AD910" s="444">
        <f>StockValueR!AD642</f>
        <v>6.1456662529898731E-2</v>
      </c>
      <c r="AE910" s="444">
        <f>StockValueR!AE642</f>
        <v>5.8796314928377197E-2</v>
      </c>
      <c r="AF910" s="444">
        <f>StockValueR!AF642</f>
        <v>5.6138093353541536E-2</v>
      </c>
      <c r="AG910" s="444">
        <f>StockValueR!AG642</f>
        <v>5.3482096841380097E-2</v>
      </c>
      <c r="AH910" s="444">
        <f>StockValueR!AH642</f>
        <v>5.0828434304853058E-2</v>
      </c>
      <c r="AI910" s="444">
        <f>StockValueR!AI642</f>
        <v>4.8177226110869262E-2</v>
      </c>
      <c r="AJ910" s="444">
        <f>StockValueR!AJ642</f>
        <v>4.5528606016112791E-2</v>
      </c>
      <c r="AK910" s="444">
        <f>StockValueR!AK642</f>
        <v>4.2882723571096001E-2</v>
      </c>
      <c r="AL910" s="444">
        <f>StockValueR!AL642</f>
        <v>4.0239747144804064E-2</v>
      </c>
      <c r="AM910" s="444">
        <f>StockValueR!AM642</f>
        <v>1.7044448137794203E-2</v>
      </c>
      <c r="AN910" s="444">
        <f>StockValueR!AN642</f>
        <v>1.7044448137794203E-2</v>
      </c>
      <c r="AO910" s="444">
        <f>StockValueR!AO642</f>
        <v>1.7044448137794203E-2</v>
      </c>
      <c r="AP910" s="444">
        <f>StockValueR!AP642</f>
        <v>1.7044448137794203E-2</v>
      </c>
      <c r="AQ910" s="444">
        <f>StockValueR!AQ642</f>
        <v>1.7044448137794203E-2</v>
      </c>
      <c r="AR910" s="444">
        <f>StockValueR!AR642</f>
        <v>1.7044448137794203E-2</v>
      </c>
      <c r="AS910" s="444">
        <f>StockValueR!AS642</f>
        <v>1.7044448137794203E-2</v>
      </c>
      <c r="AT910" s="444">
        <f>StockValueR!AT642</f>
        <v>1.7044448137794203E-2</v>
      </c>
      <c r="AU910" s="444">
        <f>StockValueR!AU642</f>
        <v>1.7044448137794203E-2</v>
      </c>
      <c r="AV910" s="444">
        <f>StockValueR!AV642</f>
        <v>1.7044448137794203E-2</v>
      </c>
      <c r="AW910" s="444">
        <f>StockValueR!AW642</f>
        <v>1.7044448137794203E-2</v>
      </c>
      <c r="AX910" s="444">
        <f>StockValueR!AX642</f>
        <v>1.7044448137794203E-2</v>
      </c>
      <c r="AY910" s="444">
        <f>StockValueR!AY642</f>
        <v>1.7044448137794203E-2</v>
      </c>
      <c r="AZ910" s="444">
        <f>StockValueR!AZ642</f>
        <v>1.7044448137794203E-2</v>
      </c>
    </row>
    <row r="911" spans="1:52" x14ac:dyDescent="0.25">
      <c r="A911" s="422"/>
      <c r="B911" s="281"/>
      <c r="C911" s="281"/>
      <c r="D911" s="281"/>
      <c r="E911" s="180" t="str">
        <f>StockValueR!E643</f>
        <v>17 MPH</v>
      </c>
      <c r="F911" s="180"/>
      <c r="G911" s="180"/>
      <c r="I911" s="443">
        <f>StockValueR!I643</f>
        <v>0</v>
      </c>
      <c r="J911" s="443">
        <f>StockValueR!J643</f>
        <v>0</v>
      </c>
      <c r="K911" s="444">
        <f>StockValueR!K643</f>
        <v>0.1187003130844555</v>
      </c>
      <c r="L911" s="444">
        <f>StockValueR!L643</f>
        <v>0.1146065177364661</v>
      </c>
      <c r="M911" s="444">
        <f>StockValueR!M643</f>
        <v>0.11065391123554652</v>
      </c>
      <c r="N911" s="444">
        <f>StockValueR!N643</f>
        <v>0.10683762419062014</v>
      </c>
      <c r="O911" s="444">
        <f>StockValueR!O643</f>
        <v>0.10315295514858812</v>
      </c>
      <c r="P911" s="444">
        <f>StockValueR!P643</f>
        <v>9.9595364802400999E-2</v>
      </c>
      <c r="Q911" s="444">
        <f>StockValueR!Q643</f>
        <v>9.6160470398885145E-2</v>
      </c>
      <c r="R911" s="444">
        <f>StockValueR!R643</f>
        <v>9.2844040339435024E-2</v>
      </c>
      <c r="S911" s="444">
        <f>StockValueR!S643</f>
        <v>8.964198896691937E-2</v>
      </c>
      <c r="T911" s="444">
        <f>StockValueR!T643</f>
        <v>8.6550371532379086E-2</v>
      </c>
      <c r="U911" s="444">
        <f>StockValueR!U643</f>
        <v>8.3565379335316325E-2</v>
      </c>
      <c r="V911" s="444">
        <f>StockValueR!V643</f>
        <v>8.0683335031587478E-2</v>
      </c>
      <c r="W911" s="444">
        <f>StockValueR!W643</f>
        <v>7.7900688103120036E-2</v>
      </c>
      <c r="X911" s="444">
        <f>StockValueR!X643</f>
        <v>7.5214010483872135E-2</v>
      </c>
      <c r="Y911" s="444">
        <f>StockValueR!Y643</f>
        <v>7.2619992336645997E-2</v>
      </c>
      <c r="Z911" s="444">
        <f>StockValueR!Z643</f>
        <v>7.0027605179716554E-2</v>
      </c>
      <c r="AA911" s="444">
        <f>StockValueR!AA643</f>
        <v>6.7436907968172255E-2</v>
      </c>
      <c r="AB911" s="444">
        <f>StockValueR!AB643</f>
        <v>6.4847964151309445E-2</v>
      </c>
      <c r="AC911" s="444">
        <f>StockValueR!AC643</f>
        <v>6.2260842212245378E-2</v>
      </c>
      <c r="AD911" s="444">
        <f>StockValueR!AD643</f>
        <v>5.9675616298273934E-2</v>
      </c>
      <c r="AE911" s="444">
        <f>StockValueR!AE643</f>
        <v>5.7092366962025048E-2</v>
      </c>
      <c r="AF911" s="444">
        <f>StockValueR!AF643</f>
        <v>5.451118203909644E-2</v>
      </c>
      <c r="AG911" s="444">
        <f>StockValueR!AG643</f>
        <v>5.1932157695361691E-2</v>
      </c>
      <c r="AH911" s="444">
        <f>StockValueR!AH643</f>
        <v>4.9355399687426423E-2</v>
      </c>
      <c r="AI911" s="444">
        <f>StockValueR!AI643</f>
        <v>4.678102489390349E-2</v>
      </c>
      <c r="AJ911" s="444">
        <f>StockValueR!AJ643</f>
        <v>4.4209163195138283E-2</v>
      </c>
      <c r="AK911" s="444">
        <f>StockValueR!AK643</f>
        <v>4.1639959807591088E-2</v>
      </c>
      <c r="AL911" s="444">
        <f>StockValueR!AL643</f>
        <v>3.9073578220825786E-2</v>
      </c>
      <c r="AM911" s="444">
        <f>StockValueR!AM643</f>
        <v>1.6550491113831601E-2</v>
      </c>
      <c r="AN911" s="444">
        <f>StockValueR!AN643</f>
        <v>1.6550491113831601E-2</v>
      </c>
      <c r="AO911" s="444">
        <f>StockValueR!AO643</f>
        <v>1.6550491113831601E-2</v>
      </c>
      <c r="AP911" s="444">
        <f>StockValueR!AP643</f>
        <v>1.6550491113831601E-2</v>
      </c>
      <c r="AQ911" s="444">
        <f>StockValueR!AQ643</f>
        <v>1.6550491113831601E-2</v>
      </c>
      <c r="AR911" s="444">
        <f>StockValueR!AR643</f>
        <v>1.6550491113831601E-2</v>
      </c>
      <c r="AS911" s="444">
        <f>StockValueR!AS643</f>
        <v>1.6550491113831601E-2</v>
      </c>
      <c r="AT911" s="444">
        <f>StockValueR!AT643</f>
        <v>1.6550491113831601E-2</v>
      </c>
      <c r="AU911" s="444">
        <f>StockValueR!AU643</f>
        <v>1.6550491113831601E-2</v>
      </c>
      <c r="AV911" s="444">
        <f>StockValueR!AV643</f>
        <v>1.6550491113831601E-2</v>
      </c>
      <c r="AW911" s="444">
        <f>StockValueR!AW643</f>
        <v>1.6550491113831601E-2</v>
      </c>
      <c r="AX911" s="444">
        <f>StockValueR!AX643</f>
        <v>1.6550491113831601E-2</v>
      </c>
      <c r="AY911" s="444">
        <f>StockValueR!AY643</f>
        <v>1.6550491113831601E-2</v>
      </c>
      <c r="AZ911" s="444">
        <f>StockValueR!AZ643</f>
        <v>1.6550491113831601E-2</v>
      </c>
    </row>
    <row r="912" spans="1:52" x14ac:dyDescent="0.25">
      <c r="A912" s="422"/>
      <c r="B912" s="281"/>
      <c r="C912" s="281"/>
      <c r="D912" s="281"/>
      <c r="E912" s="180" t="str">
        <f>StockValueR!E644</f>
        <v>18 MPH</v>
      </c>
      <c r="F912" s="180"/>
      <c r="G912" s="180"/>
      <c r="I912" s="443">
        <f>StockValueR!I644</f>
        <v>0</v>
      </c>
      <c r="J912" s="443">
        <f>StockValueR!J644</f>
        <v>0</v>
      </c>
      <c r="K912" s="444">
        <f>StockValueR!K644</f>
        <v>0.11526031591231975</v>
      </c>
      <c r="L912" s="444">
        <f>StockValueR!L644</f>
        <v>0.11128516089521445</v>
      </c>
      <c r="M912" s="444">
        <f>StockValueR!M644</f>
        <v>0.10744710299852689</v>
      </c>
      <c r="N912" s="444">
        <f>StockValueR!N644</f>
        <v>0.10374141394868132</v>
      </c>
      <c r="O912" s="444">
        <f>StockValueR!O644</f>
        <v>0.10016352854314929</v>
      </c>
      <c r="P912" s="444">
        <f>StockValueR!P644</f>
        <v>9.6709039026374427E-2</v>
      </c>
      <c r="Q912" s="444">
        <f>StockValueR!Q644</f>
        <v>9.3373689659662917E-2</v>
      </c>
      <c r="R912" s="444">
        <f>StockValueR!R644</f>
        <v>9.0153371478350619E-2</v>
      </c>
      <c r="S912" s="444">
        <f>StockValueR!S644</f>
        <v>8.704411722978736E-2</v>
      </c>
      <c r="T912" s="444">
        <f>StockValueR!T644</f>
        <v>8.404209648590262E-2</v>
      </c>
      <c r="U912" s="444">
        <f>StockValueR!U644</f>
        <v>8.1143610924331533E-2</v>
      </c>
      <c r="V912" s="444">
        <f>StockValueR!V644</f>
        <v>7.8345089772287574E-2</v>
      </c>
      <c r="W912" s="444">
        <f>StockValueR!W644</f>
        <v>7.5643085407569477E-2</v>
      </c>
      <c r="X912" s="444">
        <f>StockValueR!X644</f>
        <v>7.3034269111282676E-2</v>
      </c>
      <c r="Y912" s="444">
        <f>StockValueR!Y644</f>
        <v>7.0515426967042966E-2</v>
      </c>
      <c r="Z912" s="444">
        <f>StockValueR!Z644</f>
        <v>6.7998168546147889E-2</v>
      </c>
      <c r="AA912" s="444">
        <f>StockValueR!AA644</f>
        <v>6.5482551095136579E-2</v>
      </c>
      <c r="AB912" s="444">
        <f>StockValueR!AB644</f>
        <v>6.2968636224511598E-2</v>
      </c>
      <c r="AC912" s="444">
        <f>StockValueR!AC644</f>
        <v>6.0456490432713617E-2</v>
      </c>
      <c r="AD912" s="444">
        <f>StockValueR!AD644</f>
        <v>5.7946185718209156E-2</v>
      </c>
      <c r="AE912" s="444">
        <f>StockValueR!AE644</f>
        <v>5.5437800299170795E-2</v>
      </c>
      <c r="AF912" s="444">
        <f>StockValueR!AF644</f>
        <v>5.2931419465674673E-2</v>
      </c>
      <c r="AG912" s="444">
        <f>StockValueR!AG644</f>
        <v>5.0427136596657048E-2</v>
      </c>
      <c r="AH912" s="444">
        <f>StockValueR!AH644</f>
        <v>4.7925054383841786E-2</v>
      </c>
      <c r="AI912" s="444">
        <f>StockValueR!AI644</f>
        <v>4.5425286318638396E-2</v>
      </c>
      <c r="AJ912" s="444">
        <f>StockValueR!AJ644</f>
        <v>4.2927958517391909E-2</v>
      </c>
      <c r="AK912" s="444">
        <f>StockValueR!AK644</f>
        <v>4.0433211988113615E-2</v>
      </c>
      <c r="AL912" s="444">
        <f>StockValueR!AL644</f>
        <v>3.7941205482354315E-2</v>
      </c>
      <c r="AM912" s="444">
        <f>StockValueR!AM644</f>
        <v>1.6070849222840713E-2</v>
      </c>
      <c r="AN912" s="444">
        <f>StockValueR!AN644</f>
        <v>1.6070849222840713E-2</v>
      </c>
      <c r="AO912" s="444">
        <f>StockValueR!AO644</f>
        <v>1.6070849222840713E-2</v>
      </c>
      <c r="AP912" s="444">
        <f>StockValueR!AP644</f>
        <v>1.6070849222840713E-2</v>
      </c>
      <c r="AQ912" s="444">
        <f>StockValueR!AQ644</f>
        <v>1.6070849222840713E-2</v>
      </c>
      <c r="AR912" s="444">
        <f>StockValueR!AR644</f>
        <v>1.6070849222840713E-2</v>
      </c>
      <c r="AS912" s="444">
        <f>StockValueR!AS644</f>
        <v>1.6070849222840713E-2</v>
      </c>
      <c r="AT912" s="444">
        <f>StockValueR!AT644</f>
        <v>1.6070849222840713E-2</v>
      </c>
      <c r="AU912" s="444">
        <f>StockValueR!AU644</f>
        <v>1.6070849222840713E-2</v>
      </c>
      <c r="AV912" s="444">
        <f>StockValueR!AV644</f>
        <v>1.6070849222840713E-2</v>
      </c>
      <c r="AW912" s="444">
        <f>StockValueR!AW644</f>
        <v>1.6070849222840713E-2</v>
      </c>
      <c r="AX912" s="444">
        <f>StockValueR!AX644</f>
        <v>1.6070849222840713E-2</v>
      </c>
      <c r="AY912" s="444">
        <f>StockValueR!AY644</f>
        <v>1.6070849222840713E-2</v>
      </c>
      <c r="AZ912" s="444">
        <f>StockValueR!AZ644</f>
        <v>1.6070849222840713E-2</v>
      </c>
    </row>
    <row r="913" spans="1:52" x14ac:dyDescent="0.25">
      <c r="A913" s="422"/>
      <c r="B913" s="281"/>
      <c r="C913" s="281"/>
      <c r="D913" s="281"/>
      <c r="E913" s="180" t="str">
        <f>StockValueR!E645</f>
        <v>19 MPH</v>
      </c>
      <c r="F913" s="180"/>
      <c r="G913" s="180"/>
      <c r="I913" s="443">
        <f>StockValueR!I645</f>
        <v>0</v>
      </c>
      <c r="J913" s="443">
        <f>StockValueR!J645</f>
        <v>0</v>
      </c>
      <c r="K913" s="444">
        <f>StockValueR!K645</f>
        <v>0.11192001165789249</v>
      </c>
      <c r="L913" s="444">
        <f>StockValueR!L645</f>
        <v>0.10806005871281471</v>
      </c>
      <c r="M913" s="444">
        <f>StockValueR!M645</f>
        <v>0.10433322974188157</v>
      </c>
      <c r="N913" s="444">
        <f>StockValueR!N645</f>
        <v>0.10073493349935921</v>
      </c>
      <c r="O913" s="444">
        <f>StockValueR!O645</f>
        <v>9.7260737084676765E-2</v>
      </c>
      <c r="P913" s="444">
        <f>StockValueR!P645</f>
        <v>9.3906360481339823E-2</v>
      </c>
      <c r="Q913" s="444">
        <f>StockValueR!Q645</f>
        <v>9.0667671284188345E-2</v>
      </c>
      <c r="R913" s="444">
        <f>StockValueR!R645</f>
        <v>8.7540679608503785E-2</v>
      </c>
      <c r="S913" s="444">
        <f>StockValueR!S645</f>
        <v>8.4521533174693284E-2</v>
      </c>
      <c r="T913" s="444">
        <f>StockValueR!T645</f>
        <v>8.1606512562495723E-2</v>
      </c>
      <c r="U913" s="444">
        <f>StockValueR!U645</f>
        <v>7.8792026628863157E-2</v>
      </c>
      <c r="V913" s="444">
        <f>StockValueR!V645</f>
        <v>7.6074608083872508E-2</v>
      </c>
      <c r="W913" s="444">
        <f>StockValueR!W645</f>
        <v>7.3450909219217542E-2</v>
      </c>
      <c r="X913" s="444">
        <f>StockValueR!X645</f>
        <v>7.0917697784018713E-2</v>
      </c>
      <c r="Y913" s="444">
        <f>StockValueR!Y645</f>
        <v>6.8471853002869995E-2</v>
      </c>
      <c r="Z913" s="444">
        <f>StockValueR!Z645</f>
        <v>6.6027546047934857E-2</v>
      </c>
      <c r="AA913" s="444">
        <f>StockValueR!AA645</f>
        <v>6.3584832506717759E-2</v>
      </c>
      <c r="AB913" s="444">
        <f>StockValueR!AB645</f>
        <v>6.1143772204216677E-2</v>
      </c>
      <c r="AC913" s="444">
        <f>StockValueR!AC645</f>
        <v>5.8704429711712684E-2</v>
      </c>
      <c r="AD913" s="444">
        <f>StockValueR!AD645</f>
        <v>5.6266874941119073E-2</v>
      </c>
      <c r="AE913" s="444">
        <f>StockValueR!AE645</f>
        <v>5.3831183843804864E-2</v>
      </c>
      <c r="AF913" s="444">
        <f>StockValueR!AF645</f>
        <v>5.1397439238095158E-2</v>
      </c>
      <c r="AG913" s="444">
        <f>StockValueR!AG645</f>
        <v>4.8965731796755806E-2</v>
      </c>
      <c r="AH913" s="444">
        <f>StockValueR!AH645</f>
        <v>4.6536161235450776E-2</v>
      </c>
      <c r="AI913" s="444">
        <f>StockValueR!AI645</f>
        <v>4.4108837756549162E-2</v>
      </c>
      <c r="AJ913" s="444">
        <f>StockValueR!AJ645</f>
        <v>4.1683883821478342E-2</v>
      </c>
      <c r="AK913" s="444">
        <f>StockValueR!AK645</f>
        <v>3.9261436351763664E-2</v>
      </c>
      <c r="AL913" s="444">
        <f>StockValueR!AL645</f>
        <v>3.6841649498252936E-2</v>
      </c>
      <c r="AM913" s="444">
        <f>StockValueR!AM645</f>
        <v>1.5605107604778949E-2</v>
      </c>
      <c r="AN913" s="444">
        <f>StockValueR!AN645</f>
        <v>1.5605107604778949E-2</v>
      </c>
      <c r="AO913" s="444">
        <f>StockValueR!AO645</f>
        <v>1.5605107604778949E-2</v>
      </c>
      <c r="AP913" s="444">
        <f>StockValueR!AP645</f>
        <v>1.5605107604778949E-2</v>
      </c>
      <c r="AQ913" s="444">
        <f>StockValueR!AQ645</f>
        <v>1.5605107604778949E-2</v>
      </c>
      <c r="AR913" s="444">
        <f>StockValueR!AR645</f>
        <v>1.5605107604778949E-2</v>
      </c>
      <c r="AS913" s="444">
        <f>StockValueR!AS645</f>
        <v>1.5605107604778949E-2</v>
      </c>
      <c r="AT913" s="444">
        <f>StockValueR!AT645</f>
        <v>1.5605107604778949E-2</v>
      </c>
      <c r="AU913" s="444">
        <f>StockValueR!AU645</f>
        <v>1.5605107604778949E-2</v>
      </c>
      <c r="AV913" s="444">
        <f>StockValueR!AV645</f>
        <v>1.5605107604778949E-2</v>
      </c>
      <c r="AW913" s="444">
        <f>StockValueR!AW645</f>
        <v>1.5605107604778949E-2</v>
      </c>
      <c r="AX913" s="444">
        <f>StockValueR!AX645</f>
        <v>1.5605107604778949E-2</v>
      </c>
      <c r="AY913" s="444">
        <f>StockValueR!AY645</f>
        <v>1.5605107604778949E-2</v>
      </c>
      <c r="AZ913" s="444">
        <f>StockValueR!AZ645</f>
        <v>1.5605107604778949E-2</v>
      </c>
    </row>
    <row r="914" spans="1:52" x14ac:dyDescent="0.25">
      <c r="A914" s="422"/>
      <c r="B914" s="281"/>
      <c r="C914" s="281"/>
      <c r="D914" s="281"/>
      <c r="E914" s="180" t="str">
        <f>StockValueR!E646</f>
        <v>20 MPH</v>
      </c>
      <c r="F914" s="180"/>
      <c r="G914" s="180"/>
      <c r="I914" s="443">
        <f>StockValueR!I646</f>
        <v>0</v>
      </c>
      <c r="J914" s="443">
        <f>StockValueR!J646</f>
        <v>0</v>
      </c>
      <c r="K914" s="444">
        <f>StockValueR!K646</f>
        <v>0.22229762509338499</v>
      </c>
      <c r="L914" s="444">
        <f>StockValueR!L646</f>
        <v>0.21463091419912733</v>
      </c>
      <c r="M914" s="444">
        <f>StockValueR!M646</f>
        <v>0.20722861663772213</v>
      </c>
      <c r="N914" s="444">
        <f>StockValueR!N646</f>
        <v>0.20008161319082995</v>
      </c>
      <c r="O914" s="444">
        <f>StockValueR!O646</f>
        <v>0.19318109914824233</v>
      </c>
      <c r="P914" s="444">
        <f>StockValueR!P646</f>
        <v>0.18651857346096914</v>
      </c>
      <c r="Q914" s="444">
        <f>StockValueR!Q646</f>
        <v>0.18008582826841979</v>
      </c>
      <c r="R914" s="444">
        <f>StockValueR!R646</f>
        <v>0.17387493878677596</v>
      </c>
      <c r="S914" s="444">
        <f>StockValueR!S646</f>
        <v>0.16787825354609937</v>
      </c>
      <c r="T914" s="444">
        <f>StockValueR!T646</f>
        <v>0.16208838496414693</v>
      </c>
      <c r="U914" s="444">
        <f>StockValueR!U646</f>
        <v>0.15649820024528088</v>
      </c>
      <c r="V914" s="444">
        <f>StockValueR!V646</f>
        <v>0.15110081259326175</v>
      </c>
      <c r="W914" s="444">
        <f>StockValueR!W646</f>
        <v>0.14588957272709902</v>
      </c>
      <c r="X914" s="444">
        <f>StockValueR!X646</f>
        <v>0.14085806068950718</v>
      </c>
      <c r="Y914" s="444">
        <f>StockValueR!Y646</f>
        <v>0.13600007793787594</v>
      </c>
      <c r="Z914" s="444">
        <f>StockValueR!Z646</f>
        <v>0.13114514964549662</v>
      </c>
      <c r="AA914" s="444">
        <f>StockValueR!AA646</f>
        <v>0.12629338622131261</v>
      </c>
      <c r="AB914" s="444">
        <f>StockValueR!AB646</f>
        <v>0.12144490649085622</v>
      </c>
      <c r="AC914" s="444">
        <f>StockValueR!AC646</f>
        <v>0.11659983870681641</v>
      </c>
      <c r="AD914" s="444">
        <f>StockValueR!AD646</f>
        <v>0.11175832172954579</v>
      </c>
      <c r="AE914" s="444">
        <f>StockValueR!AE646</f>
        <v>0.10692050641507725</v>
      </c>
      <c r="AF914" s="444">
        <f>StockValueR!AF646</f>
        <v>0.10208655725872054</v>
      </c>
      <c r="AG914" s="444">
        <f>StockValueR!AG646</f>
        <v>9.7256654356422806E-2</v>
      </c>
      <c r="AH914" s="444">
        <f>StockValueR!AH646</f>
        <v>9.2430995765305043E-2</v>
      </c>
      <c r="AI914" s="444">
        <f>StockValueR!AI646</f>
        <v>8.7609800371378443E-2</v>
      </c>
      <c r="AJ914" s="444">
        <f>StockValueR!AJ646</f>
        <v>8.2793311409825626E-2</v>
      </c>
      <c r="AK914" s="444">
        <f>StockValueR!AK646</f>
        <v>7.7981800836746828E-2</v>
      </c>
      <c r="AL914" s="444">
        <f>StockValueR!AL646</f>
        <v>7.3175574829445506E-2</v>
      </c>
      <c r="AM914" s="444">
        <f>StockValueR!AM646</f>
        <v>1.6433876659104701E-2</v>
      </c>
      <c r="AN914" s="444">
        <f>StockValueR!AN646</f>
        <v>1.6433876659104701E-2</v>
      </c>
      <c r="AO914" s="444">
        <f>StockValueR!AO646</f>
        <v>1.6433876659104701E-2</v>
      </c>
      <c r="AP914" s="444">
        <f>StockValueR!AP646</f>
        <v>1.6433876659104701E-2</v>
      </c>
      <c r="AQ914" s="444">
        <f>StockValueR!AQ646</f>
        <v>1.6433876659104701E-2</v>
      </c>
      <c r="AR914" s="444">
        <f>StockValueR!AR646</f>
        <v>1.6433876659104701E-2</v>
      </c>
      <c r="AS914" s="444">
        <f>StockValueR!AS646</f>
        <v>1.6433876659104701E-2</v>
      </c>
      <c r="AT914" s="444">
        <f>StockValueR!AT646</f>
        <v>1.6433876659104701E-2</v>
      </c>
      <c r="AU914" s="444">
        <f>StockValueR!AU646</f>
        <v>1.6433876659104701E-2</v>
      </c>
      <c r="AV914" s="444">
        <f>StockValueR!AV646</f>
        <v>1.6433876659104701E-2</v>
      </c>
      <c r="AW914" s="444">
        <f>StockValueR!AW646</f>
        <v>1.6433876659104701E-2</v>
      </c>
      <c r="AX914" s="444">
        <f>StockValueR!AX646</f>
        <v>1.6433876659104701E-2</v>
      </c>
      <c r="AY914" s="444">
        <f>StockValueR!AY646</f>
        <v>1.6433876659104701E-2</v>
      </c>
      <c r="AZ914" s="444">
        <f>StockValueR!AZ646</f>
        <v>1.6433876659104701E-2</v>
      </c>
    </row>
    <row r="915" spans="1:52" x14ac:dyDescent="0.25">
      <c r="A915" s="422"/>
      <c r="B915" s="281"/>
      <c r="C915" s="281"/>
      <c r="D915" s="281"/>
      <c r="E915" s="180" t="str">
        <f>StockValueR!E647</f>
        <v>21 MPH</v>
      </c>
      <c r="F915" s="180"/>
      <c r="G915" s="180"/>
      <c r="I915" s="443">
        <f>StockValueR!I647</f>
        <v>0</v>
      </c>
      <c r="J915" s="443">
        <f>StockValueR!J647</f>
        <v>0</v>
      </c>
      <c r="K915" s="444">
        <f>StockValueR!K647</f>
        <v>0.21585532362152912</v>
      </c>
      <c r="L915" s="444">
        <f>StockValueR!L647</f>
        <v>0.20841079801988366</v>
      </c>
      <c r="M915" s="444">
        <f>StockValueR!M647</f>
        <v>0.2012230229143748</v>
      </c>
      <c r="N915" s="444">
        <f>StockValueR!N647</f>
        <v>0.19428314336638136</v>
      </c>
      <c r="O915" s="444">
        <f>StockValueR!O647</f>
        <v>0.18758260983080297</v>
      </c>
      <c r="P915" s="444">
        <f>StockValueR!P647</f>
        <v>0.18111316762349663</v>
      </c>
      <c r="Q915" s="444">
        <f>StockValueR!Q647</f>
        <v>0.17486684675196568</v>
      </c>
      <c r="R915" s="444">
        <f>StockValueR!R647</f>
        <v>0.16883595209677274</v>
      </c>
      <c r="S915" s="444">
        <f>StockValueR!S647</f>
        <v>0.16301305393158125</v>
      </c>
      <c r="T915" s="444">
        <f>StockValueR!T647</f>
        <v>0.15739097877014646</v>
      </c>
      <c r="U915" s="444">
        <f>StockValueR!U647</f>
        <v>0.1519628005289797</v>
      </c>
      <c r="V915" s="444">
        <f>StockValueR!V647</f>
        <v>0.14672183199479941</v>
      </c>
      <c r="W915" s="444">
        <f>StockValueR!W647</f>
        <v>0.14166161658625681</v>
      </c>
      <c r="X915" s="444">
        <f>StockValueR!X647</f>
        <v>0.1367759203997872</v>
      </c>
      <c r="Y915" s="444">
        <f>StockValueR!Y647</f>
        <v>0.1320587245297879</v>
      </c>
      <c r="Z915" s="444">
        <f>StockValueR!Z647</f>
        <v>0.12734449459921343</v>
      </c>
      <c r="AA915" s="444">
        <f>StockValueR!AA647</f>
        <v>0.12263333781729827</v>
      </c>
      <c r="AB915" s="444">
        <f>StockValueR!AB647</f>
        <v>0.1179253695659486</v>
      </c>
      <c r="AC915" s="444">
        <f>StockValueR!AC647</f>
        <v>0.11322071438102337</v>
      </c>
      <c r="AD915" s="444">
        <f>StockValueR!AD647</f>
        <v>0.10851950709862954</v>
      </c>
      <c r="AE915" s="444">
        <f>StockValueR!AE647</f>
        <v>0.10382189420291321</v>
      </c>
      <c r="AF915" s="444">
        <f>StockValueR!AF647</f>
        <v>9.912803542202403E-2</v>
      </c>
      <c r="AG915" s="444">
        <f>StockValueR!AG647</f>
        <v>9.443810563263437E-2</v>
      </c>
      <c r="AH915" s="444">
        <f>StockValueR!AH647</f>
        <v>8.9752297152066257E-2</v>
      </c>
      <c r="AI915" s="444">
        <f>StockValueR!AI647</f>
        <v>8.5070822522899742E-2</v>
      </c>
      <c r="AJ915" s="444">
        <f>StockValueR!AJ647</f>
        <v>8.0393917931234599E-2</v>
      </c>
      <c r="AK915" s="444">
        <f>StockValueR!AK647</f>
        <v>7.5721847451741028E-2</v>
      </c>
      <c r="AL915" s="444">
        <f>StockValueR!AL647</f>
        <v>7.1054908388544044E-2</v>
      </c>
      <c r="AM915" s="444">
        <f>StockValueR!AM647</f>
        <v>1.5957614316019515E-2</v>
      </c>
      <c r="AN915" s="444">
        <f>StockValueR!AN647</f>
        <v>1.5957614316019515E-2</v>
      </c>
      <c r="AO915" s="444">
        <f>StockValueR!AO647</f>
        <v>1.5957614316019515E-2</v>
      </c>
      <c r="AP915" s="444">
        <f>StockValueR!AP647</f>
        <v>1.5957614316019515E-2</v>
      </c>
      <c r="AQ915" s="444">
        <f>StockValueR!AQ647</f>
        <v>1.5957614316019515E-2</v>
      </c>
      <c r="AR915" s="444">
        <f>StockValueR!AR647</f>
        <v>1.5957614316019515E-2</v>
      </c>
      <c r="AS915" s="444">
        <f>StockValueR!AS647</f>
        <v>1.5957614316019515E-2</v>
      </c>
      <c r="AT915" s="444">
        <f>StockValueR!AT647</f>
        <v>1.5957614316019515E-2</v>
      </c>
      <c r="AU915" s="444">
        <f>StockValueR!AU647</f>
        <v>1.5957614316019515E-2</v>
      </c>
      <c r="AV915" s="444">
        <f>StockValueR!AV647</f>
        <v>1.5957614316019515E-2</v>
      </c>
      <c r="AW915" s="444">
        <f>StockValueR!AW647</f>
        <v>1.5957614316019515E-2</v>
      </c>
      <c r="AX915" s="444">
        <f>StockValueR!AX647</f>
        <v>1.5957614316019515E-2</v>
      </c>
      <c r="AY915" s="444">
        <f>StockValueR!AY647</f>
        <v>1.5957614316019515E-2</v>
      </c>
      <c r="AZ915" s="444">
        <f>StockValueR!AZ647</f>
        <v>1.5957614316019515E-2</v>
      </c>
    </row>
    <row r="916" spans="1:52" x14ac:dyDescent="0.25">
      <c r="A916" s="422"/>
      <c r="B916" s="281"/>
      <c r="C916" s="281"/>
      <c r="D916" s="281"/>
      <c r="E916" s="180" t="str">
        <f>StockValueR!E648</f>
        <v>22 MPH</v>
      </c>
      <c r="F916" s="180"/>
      <c r="G916" s="180"/>
      <c r="I916" s="443">
        <f>StockValueR!I648</f>
        <v>0</v>
      </c>
      <c r="J916" s="443">
        <f>StockValueR!J648</f>
        <v>0</v>
      </c>
      <c r="K916" s="444">
        <f>StockValueR!K648</f>
        <v>0.20959972341666538</v>
      </c>
      <c r="L916" s="444">
        <f>StockValueR!L648</f>
        <v>0.20237094406161435</v>
      </c>
      <c r="M916" s="444">
        <f>StockValueR!M648</f>
        <v>0.19539147443900093</v>
      </c>
      <c r="N916" s="444">
        <f>StockValueR!N648</f>
        <v>0.18865271623095775</v>
      </c>
      <c r="O916" s="444">
        <f>StockValueR!O648</f>
        <v>0.18214636766267417</v>
      </c>
      <c r="P916" s="444">
        <f>StockValueR!P648</f>
        <v>0.17586441327507221</v>
      </c>
      <c r="Q916" s="444">
        <f>StockValueR!Q648</f>
        <v>0.16979911405020726</v>
      </c>
      <c r="R916" s="444">
        <f>StockValueR!R648</f>
        <v>0.16394299787722902</v>
      </c>
      <c r="S916" s="444">
        <f>StockValueR!S648</f>
        <v>0.15828885034715709</v>
      </c>
      <c r="T916" s="444">
        <f>StockValueR!T648</f>
        <v>0.15282970586513098</v>
      </c>
      <c r="U916" s="444">
        <f>StockValueR!U648</f>
        <v>0.14755883906918488</v>
      </c>
      <c r="V916" s="444">
        <f>StockValueR!V648</f>
        <v>0.14246975654497665</v>
      </c>
      <c r="W916" s="444">
        <f>StockValueR!W648</f>
        <v>0.1375561888262628</v>
      </c>
      <c r="X916" s="444">
        <f>StockValueR!X648</f>
        <v>0.13281208267126524</v>
      </c>
      <c r="Y916" s="444">
        <f>StockValueR!Y648</f>
        <v>0.1282315936054145</v>
      </c>
      <c r="Z916" s="444">
        <f>StockValueR!Z648</f>
        <v>0.12365398452451239</v>
      </c>
      <c r="AA916" s="444">
        <f>StockValueR!AA648</f>
        <v>0.11907935953081369</v>
      </c>
      <c r="AB916" s="444">
        <f>StockValueR!AB648</f>
        <v>0.11450783066239661</v>
      </c>
      <c r="AC916" s="444">
        <f>StockValueR!AC648</f>
        <v>0.10993951884600574</v>
      </c>
      <c r="AD916" s="444">
        <f>StockValueR!AD648</f>
        <v>0.1053745550101271</v>
      </c>
      <c r="AE916" s="444">
        <f>StockValueR!AE648</f>
        <v>0.10081308139371963</v>
      </c>
      <c r="AF916" s="444">
        <f>StockValueR!AF648</f>
        <v>9.6255253095927612E-2</v>
      </c>
      <c r="AG916" s="444">
        <f>StockValueR!AG648</f>
        <v>9.1701239925405978E-2</v>
      </c>
      <c r="AH916" s="444">
        <f>StockValueR!AH648</f>
        <v>8.715122862602015E-2</v>
      </c>
      <c r="AI916" s="444">
        <f>StockValueR!AI648</f>
        <v>8.2605425580755024E-2</v>
      </c>
      <c r="AJ916" s="444">
        <f>StockValueR!AJ648</f>
        <v>7.8064060130913618E-2</v>
      </c>
      <c r="AK916" s="444">
        <f>StockValueR!AK648</f>
        <v>7.3527388698144056E-2</v>
      </c>
      <c r="AL916" s="444">
        <f>StockValueR!AL648</f>
        <v>6.8995699970542265E-2</v>
      </c>
      <c r="AM916" s="444">
        <f>StockValueR!AM648</f>
        <v>1.549515430479711E-2</v>
      </c>
      <c r="AN916" s="444">
        <f>StockValueR!AN648</f>
        <v>1.549515430479711E-2</v>
      </c>
      <c r="AO916" s="444">
        <f>StockValueR!AO648</f>
        <v>1.549515430479711E-2</v>
      </c>
      <c r="AP916" s="444">
        <f>StockValueR!AP648</f>
        <v>1.549515430479711E-2</v>
      </c>
      <c r="AQ916" s="444">
        <f>StockValueR!AQ648</f>
        <v>1.549515430479711E-2</v>
      </c>
      <c r="AR916" s="444">
        <f>StockValueR!AR648</f>
        <v>1.549515430479711E-2</v>
      </c>
      <c r="AS916" s="444">
        <f>StockValueR!AS648</f>
        <v>1.549515430479711E-2</v>
      </c>
      <c r="AT916" s="444">
        <f>StockValueR!AT648</f>
        <v>1.549515430479711E-2</v>
      </c>
      <c r="AU916" s="444">
        <f>StockValueR!AU648</f>
        <v>1.549515430479711E-2</v>
      </c>
      <c r="AV916" s="444">
        <f>StockValueR!AV648</f>
        <v>1.549515430479711E-2</v>
      </c>
      <c r="AW916" s="444">
        <f>StockValueR!AW648</f>
        <v>1.549515430479711E-2</v>
      </c>
      <c r="AX916" s="444">
        <f>StockValueR!AX648</f>
        <v>1.549515430479711E-2</v>
      </c>
      <c r="AY916" s="444">
        <f>StockValueR!AY648</f>
        <v>1.549515430479711E-2</v>
      </c>
      <c r="AZ916" s="444">
        <f>StockValueR!AZ648</f>
        <v>1.549515430479711E-2</v>
      </c>
    </row>
    <row r="917" spans="1:52" x14ac:dyDescent="0.25">
      <c r="A917" s="422"/>
      <c r="B917" s="281"/>
      <c r="C917" s="281"/>
      <c r="D917" s="281"/>
      <c r="E917" s="180" t="str">
        <f>StockValueR!E649</f>
        <v>23 MPH</v>
      </c>
      <c r="F917" s="180"/>
      <c r="G917" s="180"/>
      <c r="I917" s="443">
        <f>StockValueR!I649</f>
        <v>0</v>
      </c>
      <c r="J917" s="443">
        <f>StockValueR!J649</f>
        <v>0</v>
      </c>
      <c r="K917" s="444">
        <f>StockValueR!K649</f>
        <v>0.20352541377840219</v>
      </c>
      <c r="L917" s="444">
        <f>StockValueR!L649</f>
        <v>0.19650612823085004</v>
      </c>
      <c r="M917" s="444">
        <f>StockValueR!M649</f>
        <v>0.18972892728926119</v>
      </c>
      <c r="N917" s="444">
        <f>StockValueR!N649</f>
        <v>0.18318546181951839</v>
      </c>
      <c r="O917" s="444">
        <f>StockValueR!O649</f>
        <v>0.17686767063658812</v>
      </c>
      <c r="P917" s="444">
        <f>StockValueR!P649</f>
        <v>0.17076777057358986</v>
      </c>
      <c r="Q917" s="444">
        <f>StockValueR!Q649</f>
        <v>0.16487824689336769</v>
      </c>
      <c r="R917" s="444">
        <f>StockValueR!R649</f>
        <v>0.15919184403075293</v>
      </c>
      <c r="S917" s="444">
        <f>StockValueR!S649</f>
        <v>0.15370155665411167</v>
      </c>
      <c r="T917" s="444">
        <f>StockValueR!T649</f>
        <v>0.14840062103516655</v>
      </c>
      <c r="U917" s="444">
        <f>StockValueR!U649</f>
        <v>0.14328250671645998</v>
      </c>
      <c r="V917" s="444">
        <f>StockValueR!V649</f>
        <v>0.13834090846619454</v>
      </c>
      <c r="W917" s="444">
        <f>StockValueR!W649</f>
        <v>0.13356973851053838</v>
      </c>
      <c r="X917" s="444">
        <f>StockValueR!X649</f>
        <v>0.12896311903382693</v>
      </c>
      <c r="Y917" s="444">
        <f>StockValueR!Y649</f>
        <v>0.12451537493742133</v>
      </c>
      <c r="Z917" s="444">
        <f>StockValueR!Z649</f>
        <v>0.12007042736249386</v>
      </c>
      <c r="AA917" s="444">
        <f>StockValueR!AA649</f>
        <v>0.11562837739436152</v>
      </c>
      <c r="AB917" s="444">
        <f>StockValueR!AB649</f>
        <v>0.11118933382418036</v>
      </c>
      <c r="AC917" s="444">
        <f>StockValueR!AC649</f>
        <v>0.10675341407417467</v>
      </c>
      <c r="AD917" s="444">
        <f>StockValueR!AD649</f>
        <v>0.10232074527845444</v>
      </c>
      <c r="AE917" s="444">
        <f>StockValueR!AE649</f>
        <v>9.7891465553819182E-2</v>
      </c>
      <c r="AF917" s="444">
        <f>StockValueR!AF649</f>
        <v>9.3465725504558825E-2</v>
      </c>
      <c r="AG917" s="444">
        <f>StockValueR!AG649</f>
        <v>8.9043690018184629E-2</v>
      </c>
      <c r="AH917" s="444">
        <f>StockValueR!AH649</f>
        <v>8.4625540426627135E-2</v>
      </c>
      <c r="AI917" s="444">
        <f>StockValueR!AI649</f>
        <v>8.0211477131784337E-2</v>
      </c>
      <c r="AJ917" s="444">
        <f>StockValueR!AJ649</f>
        <v>7.5801722828528317E-2</v>
      </c>
      <c r="AK917" s="444">
        <f>StockValueR!AK649</f>
        <v>7.1396526507273683E-2</v>
      </c>
      <c r="AL917" s="444">
        <f>StockValueR!AL649</f>
        <v>6.6996168489784319E-2</v>
      </c>
      <c r="AM917" s="444">
        <f>StockValueR!AM649</f>
        <v>1.5046096626639312E-2</v>
      </c>
      <c r="AN917" s="444">
        <f>StockValueR!AN649</f>
        <v>1.5046096626639312E-2</v>
      </c>
      <c r="AO917" s="444">
        <f>StockValueR!AO649</f>
        <v>1.5046096626639312E-2</v>
      </c>
      <c r="AP917" s="444">
        <f>StockValueR!AP649</f>
        <v>1.5046096626639312E-2</v>
      </c>
      <c r="AQ917" s="444">
        <f>StockValueR!AQ649</f>
        <v>1.5046096626639312E-2</v>
      </c>
      <c r="AR917" s="444">
        <f>StockValueR!AR649</f>
        <v>1.5046096626639312E-2</v>
      </c>
      <c r="AS917" s="444">
        <f>StockValueR!AS649</f>
        <v>1.5046096626639312E-2</v>
      </c>
      <c r="AT917" s="444">
        <f>StockValueR!AT649</f>
        <v>1.5046096626639312E-2</v>
      </c>
      <c r="AU917" s="444">
        <f>StockValueR!AU649</f>
        <v>1.5046096626639312E-2</v>
      </c>
      <c r="AV917" s="444">
        <f>StockValueR!AV649</f>
        <v>1.5046096626639312E-2</v>
      </c>
      <c r="AW917" s="444">
        <f>StockValueR!AW649</f>
        <v>1.5046096626639312E-2</v>
      </c>
      <c r="AX917" s="444">
        <f>StockValueR!AX649</f>
        <v>1.5046096626639312E-2</v>
      </c>
      <c r="AY917" s="444">
        <f>StockValueR!AY649</f>
        <v>1.5046096626639312E-2</v>
      </c>
      <c r="AZ917" s="444">
        <f>StockValueR!AZ649</f>
        <v>1.5046096626639312E-2</v>
      </c>
    </row>
    <row r="918" spans="1:52" x14ac:dyDescent="0.25">
      <c r="A918" s="422"/>
      <c r="B918" s="281"/>
      <c r="C918" s="281"/>
      <c r="D918" s="281"/>
      <c r="E918" s="180" t="str">
        <f>StockValueR!E650</f>
        <v>24 MPH</v>
      </c>
      <c r="F918" s="180"/>
      <c r="G918" s="180"/>
      <c r="I918" s="443">
        <f>StockValueR!I650</f>
        <v>0</v>
      </c>
      <c r="J918" s="443">
        <f>StockValueR!J650</f>
        <v>0</v>
      </c>
      <c r="K918" s="444">
        <f>StockValueR!K650</f>
        <v>0.19762714081127597</v>
      </c>
      <c r="L918" s="444">
        <f>StockValueR!L650</f>
        <v>0.19081127783108312</v>
      </c>
      <c r="M918" s="444">
        <f>StockValueR!M650</f>
        <v>0.1842304837183244</v>
      </c>
      <c r="N918" s="444">
        <f>StockValueR!N650</f>
        <v>0.17787665130115718</v>
      </c>
      <c r="O918" s="444">
        <f>StockValueR!O650</f>
        <v>0.17174195301190751</v>
      </c>
      <c r="P918" s="444">
        <f>StockValueR!P650</f>
        <v>0.16581883124394284</v>
      </c>
      <c r="Q918" s="444">
        <f>StockValueR!Q650</f>
        <v>0.16009998904112147</v>
      </c>
      <c r="R918" s="444">
        <f>StockValueR!R650</f>
        <v>0.15457838110834907</v>
      </c>
      <c r="S918" s="444">
        <f>StockValueR!S650</f>
        <v>0.14924720513216738</v>
      </c>
      <c r="T918" s="444">
        <f>StockValueR!T650</f>
        <v>0.14409989340068302</v>
      </c>
      <c r="U918" s="444">
        <f>StockValueR!U650</f>
        <v>0.139130104712512</v>
      </c>
      <c r="V918" s="444">
        <f>StockValueR!V650</f>
        <v>0.134331716564773</v>
      </c>
      <c r="W918" s="444">
        <f>StockValueR!W650</f>
        <v>0.12969881761050467</v>
      </c>
      <c r="X918" s="444">
        <f>StockValueR!X650</f>
        <v>0.12522570037621542</v>
      </c>
      <c r="Y918" s="444">
        <f>StockValueR!Y650</f>
        <v>0.12090685423059394</v>
      </c>
      <c r="Z918" s="444">
        <f>StockValueR!Z650</f>
        <v>0.11659072356179512</v>
      </c>
      <c r="AA918" s="444">
        <f>StockValueR!AA650</f>
        <v>0.1122774065256306</v>
      </c>
      <c r="AB918" s="444">
        <f>StockValueR!AB650</f>
        <v>0.10796700876043183</v>
      </c>
      <c r="AC918" s="444">
        <f>StockValueR!AC650</f>
        <v>0.10365964428546559</v>
      </c>
      <c r="AD918" s="444">
        <f>StockValueR!AD650</f>
        <v>9.9355436550428847E-2</v>
      </c>
      <c r="AE918" s="444">
        <f>StockValueR!AE650</f>
        <v>9.505451966942402E-2</v>
      </c>
      <c r="AF918" s="444">
        <f>StockValueR!AF650</f>
        <v>9.0757039882149934E-2</v>
      </c>
      <c r="AG918" s="444">
        <f>StockValueR!AG650</f>
        <v>8.6463157297591478E-2</v>
      </c>
      <c r="AH918" s="444">
        <f>StockValueR!AH650</f>
        <v>8.2173047992585013E-2</v>
      </c>
      <c r="AI918" s="444">
        <f>StockValueR!AI650</f>
        <v>7.7886906561276684E-2</v>
      </c>
      <c r="AJ918" s="444">
        <f>StockValueR!AJ650</f>
        <v>7.360494924472466E-2</v>
      </c>
      <c r="AK918" s="444">
        <f>StockValueR!AK650</f>
        <v>6.9327417817471079E-2</v>
      </c>
      <c r="AL918" s="444">
        <f>StockValueR!AL650</f>
        <v>6.5054584477408459E-2</v>
      </c>
      <c r="AM918" s="444">
        <f>StockValueR!AM650</f>
        <v>1.4610052874922378E-2</v>
      </c>
      <c r="AN918" s="444">
        <f>StockValueR!AN650</f>
        <v>1.4610052874922378E-2</v>
      </c>
      <c r="AO918" s="444">
        <f>StockValueR!AO650</f>
        <v>1.4610052874922378E-2</v>
      </c>
      <c r="AP918" s="444">
        <f>StockValueR!AP650</f>
        <v>1.4610052874922378E-2</v>
      </c>
      <c r="AQ918" s="444">
        <f>StockValueR!AQ650</f>
        <v>1.4610052874922378E-2</v>
      </c>
      <c r="AR918" s="444">
        <f>StockValueR!AR650</f>
        <v>1.4610052874922378E-2</v>
      </c>
      <c r="AS918" s="444">
        <f>StockValueR!AS650</f>
        <v>1.4610052874922378E-2</v>
      </c>
      <c r="AT918" s="444">
        <f>StockValueR!AT650</f>
        <v>1.4610052874922378E-2</v>
      </c>
      <c r="AU918" s="444">
        <f>StockValueR!AU650</f>
        <v>1.4610052874922378E-2</v>
      </c>
      <c r="AV918" s="444">
        <f>StockValueR!AV650</f>
        <v>1.4610052874922378E-2</v>
      </c>
      <c r="AW918" s="444">
        <f>StockValueR!AW650</f>
        <v>1.4610052874922378E-2</v>
      </c>
      <c r="AX918" s="444">
        <f>StockValueR!AX650</f>
        <v>1.4610052874922378E-2</v>
      </c>
      <c r="AY918" s="444">
        <f>StockValueR!AY650</f>
        <v>1.4610052874922378E-2</v>
      </c>
      <c r="AZ918" s="444">
        <f>StockValueR!AZ650</f>
        <v>1.4610052874922378E-2</v>
      </c>
    </row>
    <row r="919" spans="1:52" x14ac:dyDescent="0.25">
      <c r="A919" s="422"/>
      <c r="B919" s="281"/>
      <c r="C919" s="281"/>
      <c r="D919" s="281"/>
      <c r="E919" s="180" t="str">
        <f>StockValueR!E651</f>
        <v>25 MPH</v>
      </c>
      <c r="F919" s="180"/>
      <c r="G919" s="180"/>
      <c r="I919" s="443">
        <f>StockValueR!I651</f>
        <v>0</v>
      </c>
      <c r="J919" s="443">
        <f>StockValueR!J651</f>
        <v>0</v>
      </c>
      <c r="K919" s="444">
        <f>StockValueR!K651</f>
        <v>0.110384946838052</v>
      </c>
      <c r="L919" s="444">
        <f>StockValueR!L651</f>
        <v>0.10657793597084265</v>
      </c>
      <c r="M919" s="444">
        <f>StockValueR!M651</f>
        <v>0.10290222318510373</v>
      </c>
      <c r="N919" s="444">
        <f>StockValueR!N651</f>
        <v>9.9353280207394673E-2</v>
      </c>
      <c r="O919" s="444">
        <f>StockValueR!O651</f>
        <v>9.592673493761826E-2</v>
      </c>
      <c r="P919" s="444">
        <f>StockValueR!P651</f>
        <v>9.2618366062836743E-2</v>
      </c>
      <c r="Q919" s="444">
        <f>StockValueR!Q651</f>
        <v>8.9424097856849391E-2</v>
      </c>
      <c r="R919" s="444">
        <f>StockValueR!R651</f>
        <v>8.6339995159124827E-2</v>
      </c>
      <c r="S919" s="444">
        <f>StockValueR!S651</f>
        <v>8.3362258526902419E-2</v>
      </c>
      <c r="T919" s="444">
        <f>StockValueR!T651</f>
        <v>8.0487219554490355E-2</v>
      </c>
      <c r="U919" s="444">
        <f>StockValueR!U651</f>
        <v>7.7711336353994201E-2</v>
      </c>
      <c r="V919" s="444">
        <f>StockValueR!V651</f>
        <v>7.5031189191908224E-2</v>
      </c>
      <c r="W919" s="444">
        <f>StockValueR!W651</f>
        <v>7.2443476276194185E-2</v>
      </c>
      <c r="X919" s="444">
        <f>StockValueR!X651</f>
        <v>6.9945009688657425E-2</v>
      </c>
      <c r="Y919" s="444">
        <f>StockValueR!Y651</f>
        <v>6.7532711457609224E-2</v>
      </c>
      <c r="Z919" s="444">
        <f>StockValueR!Z651</f>
        <v>6.5121929960363298E-2</v>
      </c>
      <c r="AA919" s="444">
        <f>StockValueR!AA651</f>
        <v>6.2712720022000831E-2</v>
      </c>
      <c r="AB919" s="444">
        <f>StockValueR!AB651</f>
        <v>6.030514064697616E-2</v>
      </c>
      <c r="AC919" s="444">
        <f>StockValueR!AC651</f>
        <v>5.7899255520928054E-2</v>
      </c>
      <c r="AD919" s="444">
        <f>StockValueR!AD651</f>
        <v>5.5495133596876758E-2</v>
      </c>
      <c r="AE919" s="444">
        <f>StockValueR!AE651</f>
        <v>5.3092849784462715E-2</v>
      </c>
      <c r="AF919" s="444">
        <f>StockValueR!AF651</f>
        <v>5.069248576609714E-2</v>
      </c>
      <c r="AG919" s="444">
        <f>StockValueR!AG651</f>
        <v>4.829413097090255E-2</v>
      </c>
      <c r="AH919" s="444">
        <f>StockValueR!AH651</f>
        <v>4.5897883746869685E-2</v>
      </c>
      <c r="AI919" s="444">
        <f>StockValueR!AI651</f>
        <v>4.3503852784861512E-2</v>
      </c>
      <c r="AJ919" s="444">
        <f>StockValueR!AJ651</f>
        <v>4.1112158866657381E-2</v>
      </c>
      <c r="AK919" s="444">
        <f>StockValueR!AK651</f>
        <v>3.8722937035803762E-2</v>
      </c>
      <c r="AL919" s="444">
        <f>StockValueR!AL651</f>
        <v>3.633633932885684E-2</v>
      </c>
      <c r="AM919" s="444">
        <f>StockValueR!AM651</f>
        <v>1.5701815904439899E-2</v>
      </c>
      <c r="AN919" s="444">
        <f>StockValueR!AN651</f>
        <v>1.5701815904439899E-2</v>
      </c>
      <c r="AO919" s="444">
        <f>StockValueR!AO651</f>
        <v>1.5701815904439899E-2</v>
      </c>
      <c r="AP919" s="444">
        <f>StockValueR!AP651</f>
        <v>1.5701815904439899E-2</v>
      </c>
      <c r="AQ919" s="444">
        <f>StockValueR!AQ651</f>
        <v>1.5701815904439899E-2</v>
      </c>
      <c r="AR919" s="444">
        <f>StockValueR!AR651</f>
        <v>1.5701815904439899E-2</v>
      </c>
      <c r="AS919" s="444">
        <f>StockValueR!AS651</f>
        <v>1.5701815904439899E-2</v>
      </c>
      <c r="AT919" s="444">
        <f>StockValueR!AT651</f>
        <v>1.5701815904439899E-2</v>
      </c>
      <c r="AU919" s="444">
        <f>StockValueR!AU651</f>
        <v>1.5701815904439899E-2</v>
      </c>
      <c r="AV919" s="444">
        <f>StockValueR!AV651</f>
        <v>1.5701815904439899E-2</v>
      </c>
      <c r="AW919" s="444">
        <f>StockValueR!AW651</f>
        <v>1.5701815904439899E-2</v>
      </c>
      <c r="AX919" s="444">
        <f>StockValueR!AX651</f>
        <v>1.5701815904439899E-2</v>
      </c>
      <c r="AY919" s="444">
        <f>StockValueR!AY651</f>
        <v>1.5701815904439899E-2</v>
      </c>
      <c r="AZ919" s="444">
        <f>StockValueR!AZ651</f>
        <v>1.5701815904439899E-2</v>
      </c>
    </row>
    <row r="920" spans="1:52" x14ac:dyDescent="0.25">
      <c r="A920" s="422"/>
      <c r="B920" s="281"/>
      <c r="C920" s="281"/>
      <c r="D920" s="281"/>
      <c r="E920" s="180" t="str">
        <f>StockValueR!E652</f>
        <v>26 MPH</v>
      </c>
      <c r="F920" s="180"/>
      <c r="G920" s="180"/>
      <c r="I920" s="443">
        <f>StockValueR!I652</f>
        <v>0</v>
      </c>
      <c r="J920" s="443">
        <f>StockValueR!J652</f>
        <v>0</v>
      </c>
      <c r="K920" s="444">
        <f>StockValueR!K652</f>
        <v>0.10718593332998248</v>
      </c>
      <c r="L920" s="444">
        <f>StockValueR!L652</f>
        <v>0.1034892516293708</v>
      </c>
      <c r="M920" s="444">
        <f>StockValueR!M652</f>
        <v>9.9920062923138958E-2</v>
      </c>
      <c r="N920" s="444">
        <f>StockValueR!N652</f>
        <v>9.6473970169579731E-2</v>
      </c>
      <c r="O920" s="444">
        <f>StockValueR!O652</f>
        <v>9.3146727974343979E-2</v>
      </c>
      <c r="P920" s="444">
        <f>StockValueR!P652</f>
        <v>8.9934237360351318E-2</v>
      </c>
      <c r="Q920" s="444">
        <f>StockValueR!Q652</f>
        <v>8.6832540718078569E-2</v>
      </c>
      <c r="R920" s="444">
        <f>StockValueR!R652</f>
        <v>8.3837816930005235E-2</v>
      </c>
      <c r="S920" s="444">
        <f>StockValueR!S652</f>
        <v>8.0946376663209613E-2</v>
      </c>
      <c r="T920" s="444">
        <f>StockValueR!T652</f>
        <v>7.8154657824315993E-2</v>
      </c>
      <c r="U920" s="444">
        <f>StockValueR!U652</f>
        <v>7.545922117119408E-2</v>
      </c>
      <c r="V920" s="444">
        <f>StockValueR!V652</f>
        <v>7.2856746076004189E-2</v>
      </c>
      <c r="W920" s="444">
        <f>StockValueR!W652</f>
        <v>7.0344026434368739E-2</v>
      </c>
      <c r="X920" s="444">
        <f>StockValueR!X652</f>
        <v>6.7917966715630093E-2</v>
      </c>
      <c r="Y920" s="444">
        <f>StockValueR!Y652</f>
        <v>6.5575578149329364E-2</v>
      </c>
      <c r="Z920" s="444">
        <f>StockValueR!Z652</f>
        <v>6.323466236109182E-2</v>
      </c>
      <c r="AA920" s="444">
        <f>StockValueR!AA652</f>
        <v>6.0895272587139129E-2</v>
      </c>
      <c r="AB920" s="444">
        <f>StockValueR!AB652</f>
        <v>5.8557466121945664E-2</v>
      </c>
      <c r="AC920" s="444">
        <f>StockValueR!AC652</f>
        <v>5.6221304805507064E-2</v>
      </c>
      <c r="AD920" s="444">
        <f>StockValueR!AD652</f>
        <v>5.3886855592548966E-2</v>
      </c>
      <c r="AE920" s="444">
        <f>StockValueR!AE652</f>
        <v>5.1554191221791258E-2</v>
      </c>
      <c r="AF920" s="444">
        <f>StockValueR!AF652</f>
        <v>4.9223391008446138E-2</v>
      </c>
      <c r="AG920" s="444">
        <f>StockValueR!AG652</f>
        <v>4.6894541789933367E-2</v>
      </c>
      <c r="AH920" s="444">
        <f>StockValueR!AH652</f>
        <v>4.4567739064067462E-2</v>
      </c>
      <c r="AI920" s="444">
        <f>StockValueR!AI652</f>
        <v>4.2243088371793323E-2</v>
      </c>
      <c r="AJ920" s="444">
        <f>StockValueR!AJ652</f>
        <v>3.9920706994571141E-2</v>
      </c>
      <c r="AK920" s="444">
        <f>StockValueR!AK652</f>
        <v>3.7600726062314759E-2</v>
      </c>
      <c r="AL920" s="444">
        <f>StockValueR!AL652</f>
        <v>3.5283293205481438E-2</v>
      </c>
      <c r="AM920" s="444">
        <f>StockValueR!AM652</f>
        <v>1.5246769065007906E-2</v>
      </c>
      <c r="AN920" s="444">
        <f>StockValueR!AN652</f>
        <v>1.5246769065007906E-2</v>
      </c>
      <c r="AO920" s="444">
        <f>StockValueR!AO652</f>
        <v>1.5246769065007906E-2</v>
      </c>
      <c r="AP920" s="444">
        <f>StockValueR!AP652</f>
        <v>1.5246769065007906E-2</v>
      </c>
      <c r="AQ920" s="444">
        <f>StockValueR!AQ652</f>
        <v>1.5246769065007906E-2</v>
      </c>
      <c r="AR920" s="444">
        <f>StockValueR!AR652</f>
        <v>1.5246769065007906E-2</v>
      </c>
      <c r="AS920" s="444">
        <f>StockValueR!AS652</f>
        <v>1.5246769065007906E-2</v>
      </c>
      <c r="AT920" s="444">
        <f>StockValueR!AT652</f>
        <v>1.5246769065007906E-2</v>
      </c>
      <c r="AU920" s="444">
        <f>StockValueR!AU652</f>
        <v>1.5246769065007906E-2</v>
      </c>
      <c r="AV920" s="444">
        <f>StockValueR!AV652</f>
        <v>1.5246769065007906E-2</v>
      </c>
      <c r="AW920" s="444">
        <f>StockValueR!AW652</f>
        <v>1.5246769065007906E-2</v>
      </c>
      <c r="AX920" s="444">
        <f>StockValueR!AX652</f>
        <v>1.5246769065007906E-2</v>
      </c>
      <c r="AY920" s="444">
        <f>StockValueR!AY652</f>
        <v>1.5246769065007906E-2</v>
      </c>
      <c r="AZ920" s="444">
        <f>StockValueR!AZ652</f>
        <v>1.5246769065007906E-2</v>
      </c>
    </row>
    <row r="921" spans="1:52" x14ac:dyDescent="0.25">
      <c r="A921" s="422"/>
      <c r="B921" s="281"/>
      <c r="C921" s="281"/>
      <c r="D921" s="281"/>
      <c r="E921" s="180" t="str">
        <f>StockValueR!E653</f>
        <v>27 MPH</v>
      </c>
      <c r="F921" s="180"/>
      <c r="G921" s="180"/>
      <c r="I921" s="443">
        <f>StockValueR!I653</f>
        <v>0</v>
      </c>
      <c r="J921" s="443">
        <f>StockValueR!J653</f>
        <v>0</v>
      </c>
      <c r="K921" s="444">
        <f>StockValueR!K653</f>
        <v>0.10407962890696443</v>
      </c>
      <c r="L921" s="444">
        <f>StockValueR!L653</f>
        <v>0.10049007897598289</v>
      </c>
      <c r="M921" s="444">
        <f>StockValueR!M653</f>
        <v>9.702432722570517E-2</v>
      </c>
      <c r="N921" s="444">
        <f>StockValueR!N653</f>
        <v>9.3678104042993052E-2</v>
      </c>
      <c r="O921" s="444">
        <f>StockValueR!O653</f>
        <v>9.0447287067246626E-2</v>
      </c>
      <c r="P921" s="444">
        <f>StockValueR!P653</f>
        <v>8.7327896111885739E-2</v>
      </c>
      <c r="Q921" s="444">
        <f>StockValueR!Q653</f>
        <v>8.4316088260981636E-2</v>
      </c>
      <c r="R921" s="444">
        <f>StockValueR!R653</f>
        <v>8.1408153134998607E-2</v>
      </c>
      <c r="S921" s="444">
        <f>StockValueR!S653</f>
        <v>7.860050831981312E-2</v>
      </c>
      <c r="T921" s="444">
        <f>StockValueR!T653</f>
        <v>7.5889694953379036E-2</v>
      </c>
      <c r="U921" s="444">
        <f>StockValueR!U653</f>
        <v>7.3272373464602247E-2</v>
      </c>
      <c r="V921" s="444">
        <f>StockValueR!V653</f>
        <v>7.0745319459175088E-2</v>
      </c>
      <c r="W921" s="444">
        <f>StockValueR!W653</f>
        <v>6.8305419747302129E-2</v>
      </c>
      <c r="X921" s="444">
        <f>StockValueR!X653</f>
        <v>6.5949668508423639E-2</v>
      </c>
      <c r="Y921" s="444">
        <f>StockValueR!Y653</f>
        <v>6.367516358821225E-2</v>
      </c>
      <c r="Z921" s="444">
        <f>StockValueR!Z653</f>
        <v>6.1402088764185264E-2</v>
      </c>
      <c r="AA921" s="444">
        <f>StockValueR!AA653</f>
        <v>5.9130495729750814E-2</v>
      </c>
      <c r="AB921" s="444">
        <f>StockValueR!AB653</f>
        <v>5.6860440118959431E-2</v>
      </c>
      <c r="AC921" s="444">
        <f>StockValueR!AC653</f>
        <v>5.4591981979651316E-2</v>
      </c>
      <c r="AD921" s="444">
        <f>StockValueR!AD653</f>
        <v>5.232518632616915E-2</v>
      </c>
      <c r="AE921" s="444">
        <f>StockValueR!AE653</f>
        <v>5.0060123789226647E-2</v>
      </c>
      <c r="AF921" s="444">
        <f>StockValueR!AF653</f>
        <v>4.7796871385439671E-2</v>
      </c>
      <c r="AG921" s="444">
        <f>StockValueR!AG653</f>
        <v>4.5535513435634119E-2</v>
      </c>
      <c r="AH921" s="444">
        <f>StockValueR!AH653</f>
        <v>4.3276142670047896E-2</v>
      </c>
      <c r="AI921" s="444">
        <f>StockValueR!AI653</f>
        <v>4.1018861570994096E-2</v>
      </c>
      <c r="AJ921" s="444">
        <f>StockValueR!AJ653</f>
        <v>3.8763784021054834E-2</v>
      </c>
      <c r="AK921" s="444">
        <f>StockValueR!AK653</f>
        <v>3.6511037349930456E-2</v>
      </c>
      <c r="AL921" s="444">
        <f>StockValueR!AL653</f>
        <v>3.4260764909670331E-2</v>
      </c>
      <c r="AM921" s="444">
        <f>StockValueR!AM653</f>
        <v>1.4804909721043778E-2</v>
      </c>
      <c r="AN921" s="444">
        <f>StockValueR!AN653</f>
        <v>1.4804909721043778E-2</v>
      </c>
      <c r="AO921" s="444">
        <f>StockValueR!AO653</f>
        <v>1.4804909721043778E-2</v>
      </c>
      <c r="AP921" s="444">
        <f>StockValueR!AP653</f>
        <v>1.4804909721043778E-2</v>
      </c>
      <c r="AQ921" s="444">
        <f>StockValueR!AQ653</f>
        <v>1.4804909721043778E-2</v>
      </c>
      <c r="AR921" s="444">
        <f>StockValueR!AR653</f>
        <v>1.4804909721043778E-2</v>
      </c>
      <c r="AS921" s="444">
        <f>StockValueR!AS653</f>
        <v>1.4804909721043778E-2</v>
      </c>
      <c r="AT921" s="444">
        <f>StockValueR!AT653</f>
        <v>1.4804909721043778E-2</v>
      </c>
      <c r="AU921" s="444">
        <f>StockValueR!AU653</f>
        <v>1.4804909721043778E-2</v>
      </c>
      <c r="AV921" s="444">
        <f>StockValueR!AV653</f>
        <v>1.4804909721043778E-2</v>
      </c>
      <c r="AW921" s="444">
        <f>StockValueR!AW653</f>
        <v>1.4804909721043778E-2</v>
      </c>
      <c r="AX921" s="444">
        <f>StockValueR!AX653</f>
        <v>1.4804909721043778E-2</v>
      </c>
      <c r="AY921" s="444">
        <f>StockValueR!AY653</f>
        <v>1.4804909721043778E-2</v>
      </c>
      <c r="AZ921" s="444">
        <f>StockValueR!AZ653</f>
        <v>1.4804909721043778E-2</v>
      </c>
    </row>
    <row r="922" spans="1:52" x14ac:dyDescent="0.25">
      <c r="A922" s="422"/>
      <c r="B922" s="281"/>
      <c r="C922" s="281"/>
      <c r="D922" s="281"/>
      <c r="E922" s="180" t="str">
        <f>StockValueR!E654</f>
        <v>28 MPH</v>
      </c>
      <c r="F922" s="180"/>
      <c r="G922" s="180"/>
      <c r="I922" s="443">
        <f>StockValueR!I654</f>
        <v>0</v>
      </c>
      <c r="J922" s="443">
        <f>StockValueR!J654</f>
        <v>0</v>
      </c>
      <c r="K922" s="444">
        <f>StockValueR!K654</f>
        <v>0.10106334681121161</v>
      </c>
      <c r="L922" s="444">
        <f>StockValueR!L654</f>
        <v>9.7577823915129563E-2</v>
      </c>
      <c r="M922" s="444">
        <f>StockValueR!M654</f>
        <v>9.4212511463708598E-2</v>
      </c>
      <c r="N922" s="444">
        <f>StockValueR!N654</f>
        <v>9.0963263579432921E-2</v>
      </c>
      <c r="O922" s="444">
        <f>StockValueR!O654</f>
        <v>8.7826077369869471E-2</v>
      </c>
      <c r="P922" s="444">
        <f>StockValueR!P654</f>
        <v>8.479708799632743E-2</v>
      </c>
      <c r="Q922" s="444">
        <f>StockValueR!Q654</f>
        <v>8.1872563912592122E-2</v>
      </c>
      <c r="R922" s="444">
        <f>StockValueR!R654</f>
        <v>7.9048902267867885E-2</v>
      </c>
      <c r="S922" s="444">
        <f>StockValueR!S654</f>
        <v>7.6322624468266667E-2</v>
      </c>
      <c r="T922" s="444">
        <f>StockValueR!T654</f>
        <v>7.3690371891373938E-2</v>
      </c>
      <c r="U922" s="444">
        <f>StockValueR!U654</f>
        <v>7.1148901748613019E-2</v>
      </c>
      <c r="V922" s="444">
        <f>StockValueR!V654</f>
        <v>6.8695083090310166E-2</v>
      </c>
      <c r="W922" s="444">
        <f>StockValueR!W654</f>
        <v>6.6325892948538898E-2</v>
      </c>
      <c r="X922" s="444">
        <f>StockValueR!X654</f>
        <v>6.4038412612991827E-2</v>
      </c>
      <c r="Y922" s="444">
        <f>StockValueR!Y654</f>
        <v>6.1829824035292261E-2</v>
      </c>
      <c r="Z922" s="444">
        <f>StockValueR!Z654</f>
        <v>5.9622624108841511E-2</v>
      </c>
      <c r="AA922" s="444">
        <f>StockValueR!AA654</f>
        <v>5.7416863028945699E-2</v>
      </c>
      <c r="AB922" s="444">
        <f>StockValueR!AB654</f>
        <v>5.5212594817351461E-2</v>
      </c>
      <c r="AC922" s="444">
        <f>StockValueR!AC654</f>
        <v>5.3009877781681182E-2</v>
      </c>
      <c r="AD922" s="444">
        <f>StockValueR!AD654</f>
        <v>5.0808775052127865E-2</v>
      </c>
      <c r="AE922" s="444">
        <f>StockValueR!AE654</f>
        <v>4.8609355212490206E-2</v>
      </c>
      <c r="AF922" s="444">
        <f>StockValueR!AF654</f>
        <v>4.6411693047402239E-2</v>
      </c>
      <c r="AG922" s="444">
        <f>StockValueR!AG654</f>
        <v>4.421587043402822E-2</v>
      </c>
      <c r="AH922" s="444">
        <f>StockValueR!AH654</f>
        <v>4.2021977415235237E-2</v>
      </c>
      <c r="AI922" s="444">
        <f>StockValueR!AI654</f>
        <v>3.9830113503345352E-2</v>
      </c>
      <c r="AJ922" s="444">
        <f>StockValueR!AJ654</f>
        <v>3.7640389280563853E-2</v>
      </c>
      <c r="AK922" s="444">
        <f>StockValueR!AK654</f>
        <v>3.545292838650977E-2</v>
      </c>
      <c r="AL922" s="444">
        <f>StockValueR!AL654</f>
        <v>3.3267870018815086E-2</v>
      </c>
      <c r="AM922" s="444">
        <f>StockValueR!AM654</f>
        <v>1.437585569202972E-2</v>
      </c>
      <c r="AN922" s="444">
        <f>StockValueR!AN654</f>
        <v>1.437585569202972E-2</v>
      </c>
      <c r="AO922" s="444">
        <f>StockValueR!AO654</f>
        <v>1.437585569202972E-2</v>
      </c>
      <c r="AP922" s="444">
        <f>StockValueR!AP654</f>
        <v>1.437585569202972E-2</v>
      </c>
      <c r="AQ922" s="444">
        <f>StockValueR!AQ654</f>
        <v>1.437585569202972E-2</v>
      </c>
      <c r="AR922" s="444">
        <f>StockValueR!AR654</f>
        <v>1.437585569202972E-2</v>
      </c>
      <c r="AS922" s="444">
        <f>StockValueR!AS654</f>
        <v>1.437585569202972E-2</v>
      </c>
      <c r="AT922" s="444">
        <f>StockValueR!AT654</f>
        <v>1.437585569202972E-2</v>
      </c>
      <c r="AU922" s="444">
        <f>StockValueR!AU654</f>
        <v>1.437585569202972E-2</v>
      </c>
      <c r="AV922" s="444">
        <f>StockValueR!AV654</f>
        <v>1.437585569202972E-2</v>
      </c>
      <c r="AW922" s="444">
        <f>StockValueR!AW654</f>
        <v>1.437585569202972E-2</v>
      </c>
      <c r="AX922" s="444">
        <f>StockValueR!AX654</f>
        <v>1.437585569202972E-2</v>
      </c>
      <c r="AY922" s="444">
        <f>StockValueR!AY654</f>
        <v>1.437585569202972E-2</v>
      </c>
      <c r="AZ922" s="444">
        <f>StockValueR!AZ654</f>
        <v>1.437585569202972E-2</v>
      </c>
    </row>
    <row r="923" spans="1:52" x14ac:dyDescent="0.25">
      <c r="A923" s="422"/>
      <c r="B923" s="281"/>
      <c r="C923" s="281"/>
      <c r="D923" s="281"/>
      <c r="E923" s="180" t="str">
        <f>StockValueR!E655</f>
        <v>29 MPH</v>
      </c>
      <c r="F923" s="180"/>
      <c r="G923" s="180"/>
      <c r="I923" s="443">
        <f>StockValueR!I655</f>
        <v>0</v>
      </c>
      <c r="J923" s="443">
        <f>StockValueR!J655</f>
        <v>0</v>
      </c>
      <c r="K923" s="444">
        <f>StockValueR!K655</f>
        <v>9.8134478148584045E-2</v>
      </c>
      <c r="L923" s="444">
        <f>StockValueR!L655</f>
        <v>9.4749967529507581E-2</v>
      </c>
      <c r="M923" s="444">
        <f>StockValueR!M655</f>
        <v>9.1482183593516939E-2</v>
      </c>
      <c r="N923" s="444">
        <f>StockValueR!N655</f>
        <v>8.8327100612795667E-2</v>
      </c>
      <c r="O923" s="444">
        <f>StockValueR!O655</f>
        <v>8.5280831700827578E-2</v>
      </c>
      <c r="P923" s="444">
        <f>StockValueR!P655</f>
        <v>8.2339624023969021E-2</v>
      </c>
      <c r="Q923" s="444">
        <f>StockValueR!Q655</f>
        <v>7.9499854178166796E-2</v>
      </c>
      <c r="R923" s="444">
        <f>StockValueR!R655</f>
        <v>7.6758023725126176E-2</v>
      </c>
      <c r="S923" s="444">
        <f>StockValueR!S655</f>
        <v>7.4110754882429838E-2</v>
      </c>
      <c r="T923" s="444">
        <f>StockValueR!T655</f>
        <v>7.1554786362297895E-2</v>
      </c>
      <c r="U923" s="444">
        <f>StockValueR!U655</f>
        <v>6.9086969353863131E-2</v>
      </c>
      <c r="V923" s="444">
        <f>StockValueR!V655</f>
        <v>6.6704263644011302E-2</v>
      </c>
      <c r="W923" s="444">
        <f>StockValueR!W655</f>
        <v>6.4403733872007943E-2</v>
      </c>
      <c r="X923" s="444">
        <f>StockValueR!X655</f>
        <v>6.2182545913297305E-2</v>
      </c>
      <c r="Y923" s="444">
        <f>StockValueR!Y655</f>
        <v>6.003796338801895E-2</v>
      </c>
      <c r="Z923" s="444">
        <f>StockValueR!Z655</f>
        <v>5.7894729270149742E-2</v>
      </c>
      <c r="AA923" s="444">
        <f>StockValueR!AA655</f>
        <v>5.575289230030956E-2</v>
      </c>
      <c r="AB923" s="444">
        <f>StockValueR!AB655</f>
        <v>5.3612504934666572E-2</v>
      </c>
      <c r="AC923" s="444">
        <f>StockValueR!AC655</f>
        <v>5.147362379105775E-2</v>
      </c>
      <c r="AD923" s="444">
        <f>StockValueR!AD655</f>
        <v>4.9336310170130092E-2</v>
      </c>
      <c r="AE923" s="444">
        <f>StockValueR!AE655</f>
        <v>4.7200630668087919E-2</v>
      </c>
      <c r="AF923" s="444">
        <f>StockValueR!AF655</f>
        <v>4.5066657902267444E-2</v>
      </c>
      <c r="AG923" s="444">
        <f>StockValueR!AG655</f>
        <v>4.2934471376989872E-2</v>
      </c>
      <c r="AH923" s="444">
        <f>StockValueR!AH655</f>
        <v>4.0804158525632898E-2</v>
      </c>
      <c r="AI923" s="444">
        <f>StockValueR!AI655</f>
        <v>3.8675815976599422E-2</v>
      </c>
      <c r="AJ923" s="444">
        <f>StockValueR!AJ655</f>
        <v>3.6549551107364582E-2</v>
      </c>
      <c r="AK923" s="444">
        <f>StockValueR!AK655</f>
        <v>3.4425483974406562E-2</v>
      </c>
      <c r="AL923" s="444">
        <f>StockValueR!AL655</f>
        <v>3.2303749741337144E-2</v>
      </c>
      <c r="AM923" s="444">
        <f>StockValueR!AM655</f>
        <v>1.3959235873239283E-2</v>
      </c>
      <c r="AN923" s="444">
        <f>StockValueR!AN655</f>
        <v>1.3959235873239283E-2</v>
      </c>
      <c r="AO923" s="444">
        <f>StockValueR!AO655</f>
        <v>1.3959235873239283E-2</v>
      </c>
      <c r="AP923" s="444">
        <f>StockValueR!AP655</f>
        <v>1.3959235873239283E-2</v>
      </c>
      <c r="AQ923" s="444">
        <f>StockValueR!AQ655</f>
        <v>1.3959235873239283E-2</v>
      </c>
      <c r="AR923" s="444">
        <f>StockValueR!AR655</f>
        <v>1.3959235873239283E-2</v>
      </c>
      <c r="AS923" s="444">
        <f>StockValueR!AS655</f>
        <v>1.3959235873239283E-2</v>
      </c>
      <c r="AT923" s="444">
        <f>StockValueR!AT655</f>
        <v>1.3959235873239283E-2</v>
      </c>
      <c r="AU923" s="444">
        <f>StockValueR!AU655</f>
        <v>1.3959235873239283E-2</v>
      </c>
      <c r="AV923" s="444">
        <f>StockValueR!AV655</f>
        <v>1.3959235873239283E-2</v>
      </c>
      <c r="AW923" s="444">
        <f>StockValueR!AW655</f>
        <v>1.3959235873239283E-2</v>
      </c>
      <c r="AX923" s="444">
        <f>StockValueR!AX655</f>
        <v>1.3959235873239283E-2</v>
      </c>
      <c r="AY923" s="444">
        <f>StockValueR!AY655</f>
        <v>1.3959235873239283E-2</v>
      </c>
      <c r="AZ923" s="444">
        <f>StockValueR!AZ655</f>
        <v>1.3959235873239283E-2</v>
      </c>
    </row>
    <row r="924" spans="1:52" x14ac:dyDescent="0.25">
      <c r="A924" s="422"/>
      <c r="B924" s="281"/>
      <c r="C924" s="281"/>
      <c r="D924" s="281"/>
      <c r="E924" s="180" t="str">
        <f>StockValueR!E656</f>
        <v>30 MPH</v>
      </c>
      <c r="F924" s="180"/>
      <c r="G924" s="180"/>
      <c r="I924" s="443">
        <f>StockValueR!I656</f>
        <v>0</v>
      </c>
      <c r="J924" s="443">
        <f>StockValueR!J656</f>
        <v>0</v>
      </c>
      <c r="K924" s="444">
        <f>StockValueR!K656</f>
        <v>0.121679334169459</v>
      </c>
      <c r="L924" s="444">
        <f>StockValueR!L656</f>
        <v>0.11748279686281383</v>
      </c>
      <c r="M924" s="444">
        <f>StockValueR!M656</f>
        <v>0.11343099181893351</v>
      </c>
      <c r="N924" s="444">
        <f>StockValueR!N656</f>
        <v>0.10951892743966117</v>
      </c>
      <c r="O924" s="444">
        <f>StockValueR!O656</f>
        <v>0.10574178427955618</v>
      </c>
      <c r="P924" s="444">
        <f>StockValueR!P656</f>
        <v>0.10209490910860572</v>
      </c>
      <c r="Q924" s="444">
        <f>StockValueR!Q656</f>
        <v>9.8573809179704652E-2</v>
      </c>
      <c r="R924" s="444">
        <f>StockValueR!R656</f>
        <v>9.5174146693841208E-2</v>
      </c>
      <c r="S924" s="444">
        <f>StockValueR!S656</f>
        <v>9.1891733456170216E-2</v>
      </c>
      <c r="T924" s="444">
        <f>StockValueR!T656</f>
        <v>8.8722525716390332E-2</v>
      </c>
      <c r="U924" s="444">
        <f>StockValueR!U656</f>
        <v>8.5662619187068856E-2</v>
      </c>
      <c r="V924" s="444">
        <f>StockValueR!V656</f>
        <v>8.2708244233777053E-2</v>
      </c>
      <c r="W924" s="444">
        <f>StockValueR!W656</f>
        <v>7.9855761231110503E-2</v>
      </c>
      <c r="X924" s="444">
        <f>StockValueR!X656</f>
        <v>7.710165607887326E-2</v>
      </c>
      <c r="Y924" s="444">
        <f>StockValueR!Y656</f>
        <v>7.4442535872902171E-2</v>
      </c>
      <c r="Z924" s="444">
        <f>StockValueR!Z656</f>
        <v>7.1785087590182026E-2</v>
      </c>
      <c r="AA924" s="444">
        <f>StockValueR!AA656</f>
        <v>6.9129371665396774E-2</v>
      </c>
      <c r="AB924" s="444">
        <f>StockValueR!AB656</f>
        <v>6.6475453140229374E-2</v>
      </c>
      <c r="AC924" s="444">
        <f>StockValueR!AC656</f>
        <v>6.3823402216517527E-2</v>
      </c>
      <c r="AD924" s="444">
        <f>StockValueR!AD656</f>
        <v>6.1173294902429315E-2</v>
      </c>
      <c r="AE924" s="444">
        <f>StockValueR!AE656</f>
        <v>5.8525213772223569E-2</v>
      </c>
      <c r="AF924" s="444">
        <f>StockValueR!AF656</f>
        <v>5.5879248865907505E-2</v>
      </c>
      <c r="AG924" s="444">
        <f>StockValueR!AG656</f>
        <v>5.3235498762829077E-2</v>
      </c>
      <c r="AH924" s="444">
        <f>StockValueR!AH656</f>
        <v>5.0594071873766862E-2</v>
      </c>
      <c r="AI924" s="444">
        <f>StockValueR!AI656</f>
        <v>4.7955088010635576E-2</v>
      </c>
      <c r="AJ924" s="444">
        <f>StockValueR!AJ656</f>
        <v>4.5318680313386928E-2</v>
      </c>
      <c r="AK924" s="444">
        <f>StockValueR!AK656</f>
        <v>4.2684997642977861E-2</v>
      </c>
      <c r="AL924" s="444">
        <f>StockValueR!AL656</f>
        <v>4.0054207592068923E-2</v>
      </c>
      <c r="AM924" s="444">
        <f>StockValueR!AM656</f>
        <v>1.5188942927453699E-2</v>
      </c>
      <c r="AN924" s="444">
        <f>StockValueR!AN656</f>
        <v>1.5188942927453699E-2</v>
      </c>
      <c r="AO924" s="444">
        <f>StockValueR!AO656</f>
        <v>1.5188942927453699E-2</v>
      </c>
      <c r="AP924" s="444">
        <f>StockValueR!AP656</f>
        <v>1.5188942927453699E-2</v>
      </c>
      <c r="AQ924" s="444">
        <f>StockValueR!AQ656</f>
        <v>1.5188942927453699E-2</v>
      </c>
      <c r="AR924" s="444">
        <f>StockValueR!AR656</f>
        <v>1.5188942927453699E-2</v>
      </c>
      <c r="AS924" s="444">
        <f>StockValueR!AS656</f>
        <v>1.5188942927453699E-2</v>
      </c>
      <c r="AT924" s="444">
        <f>StockValueR!AT656</f>
        <v>1.5188942927453699E-2</v>
      </c>
      <c r="AU924" s="444">
        <f>StockValueR!AU656</f>
        <v>1.5188942927453699E-2</v>
      </c>
      <c r="AV924" s="444">
        <f>StockValueR!AV656</f>
        <v>1.5188942927453699E-2</v>
      </c>
      <c r="AW924" s="444">
        <f>StockValueR!AW656</f>
        <v>1.5188942927453699E-2</v>
      </c>
      <c r="AX924" s="444">
        <f>StockValueR!AX656</f>
        <v>1.5188942927453699E-2</v>
      </c>
      <c r="AY924" s="444">
        <f>StockValueR!AY656</f>
        <v>1.5188942927453699E-2</v>
      </c>
      <c r="AZ924" s="444">
        <f>StockValueR!AZ656</f>
        <v>1.5188942927453699E-2</v>
      </c>
    </row>
    <row r="925" spans="1:52" x14ac:dyDescent="0.25">
      <c r="A925" s="422"/>
      <c r="B925" s="281"/>
      <c r="C925" s="281"/>
      <c r="D925" s="281"/>
      <c r="E925" s="180" t="str">
        <f>StockValueR!E657</f>
        <v>31 MPH</v>
      </c>
      <c r="F925" s="180"/>
      <c r="G925" s="180"/>
      <c r="I925" s="443">
        <f>StockValueR!I657</f>
        <v>0</v>
      </c>
      <c r="J925" s="443">
        <f>StockValueR!J657</f>
        <v>0</v>
      </c>
      <c r="K925" s="444">
        <f>StockValueR!K657</f>
        <v>0.1181530034077829</v>
      </c>
      <c r="L925" s="444">
        <f>StockValueR!L657</f>
        <v>0.11407808394773389</v>
      </c>
      <c r="M925" s="444">
        <f>StockValueR!M657</f>
        <v>0.11014370233375705</v>
      </c>
      <c r="N925" s="444">
        <f>StockValueR!N657</f>
        <v>0.10634501162682147</v>
      </c>
      <c r="O925" s="444">
        <f>StockValueR!O657</f>
        <v>0.10267733205153676</v>
      </c>
      <c r="P925" s="444">
        <f>StockValueR!P657</f>
        <v>9.9136145230930214E-2</v>
      </c>
      <c r="Q925" s="444">
        <f>StockValueR!Q657</f>
        <v>9.5717088620058205E-2</v>
      </c>
      <c r="R925" s="444">
        <f>StockValueR!R657</f>
        <v>9.2415950131593705E-2</v>
      </c>
      <c r="S925" s="444">
        <f>StockValueR!S657</f>
        <v>8.9228662946769219E-2</v>
      </c>
      <c r="T925" s="444">
        <f>StockValueR!T657</f>
        <v>8.6151300505282677E-2</v>
      </c>
      <c r="U925" s="444">
        <f>StockValueR!U657</f>
        <v>8.3180071667993696E-2</v>
      </c>
      <c r="V925" s="444">
        <f>StockValueR!V657</f>
        <v>8.0311316046451448E-2</v>
      </c>
      <c r="W925" s="444">
        <f>StockValueR!W657</f>
        <v>7.7541499493499783E-2</v>
      </c>
      <c r="X925" s="444">
        <f>StockValueR!X657</f>
        <v>7.4867209749404889E-2</v>
      </c>
      <c r="Y925" s="444">
        <f>StockValueR!Y657</f>
        <v>7.228515223814129E-2</v>
      </c>
      <c r="Z925" s="444">
        <f>StockValueR!Z657</f>
        <v>6.970471819691812E-2</v>
      </c>
      <c r="AA925" s="444">
        <f>StockValueR!AA657</f>
        <v>6.7125966308990606E-2</v>
      </c>
      <c r="AB925" s="444">
        <f>StockValueR!AB657</f>
        <v>6.4548959731099698E-2</v>
      </c>
      <c r="AC925" s="444">
        <f>StockValueR!AC657</f>
        <v>6.1973766630597116E-2</v>
      </c>
      <c r="AD925" s="444">
        <f>StockValueR!AD657</f>
        <v>5.9400460812894455E-2</v>
      </c>
      <c r="AE925" s="444">
        <f>StockValueR!AE657</f>
        <v>5.6829122459205336E-2</v>
      </c>
      <c r="AF925" s="444">
        <f>StockValueR!AF657</f>
        <v>5.4259839000130455E-2</v>
      </c>
      <c r="AG925" s="444">
        <f>StockValueR!AG657</f>
        <v>5.1692706158136696E-2</v>
      </c>
      <c r="AH925" s="444">
        <f>StockValueR!AH657</f>
        <v>4.9127829202201545E-2</v>
      </c>
      <c r="AI925" s="444">
        <f>StockValueR!AI657</f>
        <v>4.6565324472027769E-2</v>
      </c>
      <c r="AJ925" s="444">
        <f>StockValueR!AJ657</f>
        <v>4.4005321249101607E-2</v>
      </c>
      <c r="AK925" s="444">
        <f>StockValueR!AK657</f>
        <v>4.1447964080311595E-2</v>
      </c>
      <c r="AL925" s="444">
        <f>StockValueR!AL657</f>
        <v>3.8893415701395304E-2</v>
      </c>
      <c r="AM925" s="444">
        <f>StockValueR!AM657</f>
        <v>1.4748759415208064E-2</v>
      </c>
      <c r="AN925" s="444">
        <f>StockValueR!AN657</f>
        <v>1.4748759415208064E-2</v>
      </c>
      <c r="AO925" s="444">
        <f>StockValueR!AO657</f>
        <v>1.4748759415208064E-2</v>
      </c>
      <c r="AP925" s="444">
        <f>StockValueR!AP657</f>
        <v>1.4748759415208064E-2</v>
      </c>
      <c r="AQ925" s="444">
        <f>StockValueR!AQ657</f>
        <v>1.4748759415208064E-2</v>
      </c>
      <c r="AR925" s="444">
        <f>StockValueR!AR657</f>
        <v>1.4748759415208064E-2</v>
      </c>
      <c r="AS925" s="444">
        <f>StockValueR!AS657</f>
        <v>1.4748759415208064E-2</v>
      </c>
      <c r="AT925" s="444">
        <f>StockValueR!AT657</f>
        <v>1.4748759415208064E-2</v>
      </c>
      <c r="AU925" s="444">
        <f>StockValueR!AU657</f>
        <v>1.4748759415208064E-2</v>
      </c>
      <c r="AV925" s="444">
        <f>StockValueR!AV657</f>
        <v>1.4748759415208064E-2</v>
      </c>
      <c r="AW925" s="444">
        <f>StockValueR!AW657</f>
        <v>1.4748759415208064E-2</v>
      </c>
      <c r="AX925" s="444">
        <f>StockValueR!AX657</f>
        <v>1.4748759415208064E-2</v>
      </c>
      <c r="AY925" s="444">
        <f>StockValueR!AY657</f>
        <v>1.4748759415208064E-2</v>
      </c>
      <c r="AZ925" s="444">
        <f>StockValueR!AZ657</f>
        <v>1.4748759415208064E-2</v>
      </c>
    </row>
    <row r="926" spans="1:52" x14ac:dyDescent="0.25">
      <c r="A926" s="422"/>
      <c r="B926" s="281"/>
      <c r="C926" s="281"/>
      <c r="D926" s="281"/>
      <c r="E926" s="180" t="str">
        <f>StockValueR!E658</f>
        <v>32 MPH</v>
      </c>
      <c r="F926" s="180"/>
      <c r="G926" s="180"/>
      <c r="I926" s="443">
        <f>StockValueR!I658</f>
        <v>0</v>
      </c>
      <c r="J926" s="443">
        <f>StockValueR!J658</f>
        <v>0</v>
      </c>
      <c r="K926" s="444">
        <f>StockValueR!K658</f>
        <v>0.11472886755640622</v>
      </c>
      <c r="L926" s="444">
        <f>StockValueR!L658</f>
        <v>0.11077204139413374</v>
      </c>
      <c r="M926" s="444">
        <f>StockValueR!M658</f>
        <v>0.10695168021763084</v>
      </c>
      <c r="N926" s="444">
        <f>StockValueR!N658</f>
        <v>0.10326307755469545</v>
      </c>
      <c r="O926" s="444">
        <f>StockValueR!O658</f>
        <v>9.9701689252276224E-2</v>
      </c>
      <c r="P926" s="444">
        <f>StockValueR!P658</f>
        <v>9.6263127878328983E-2</v>
      </c>
      <c r="Q926" s="444">
        <f>StockValueR!Q658</f>
        <v>9.2943157316744837E-2</v>
      </c>
      <c r="R926" s="444">
        <f>StockValueR!R658</f>
        <v>8.9737687548691103E-2</v>
      </c>
      <c r="S926" s="444">
        <f>StockValueR!S658</f>
        <v>8.664276961393573E-2</v>
      </c>
      <c r="T926" s="444">
        <f>StockValueR!T658</f>
        <v>8.3654590745948429E-2</v>
      </c>
      <c r="U926" s="444">
        <f>StockValueR!U658</f>
        <v>8.0769469674784475E-2</v>
      </c>
      <c r="V926" s="444">
        <f>StockValueR!V658</f>
        <v>7.7983852091965275E-2</v>
      </c>
      <c r="W926" s="444">
        <f>StockValueR!W658</f>
        <v>7.5294306271768197E-2</v>
      </c>
      <c r="X926" s="444">
        <f>StockValueR!X658</f>
        <v>7.2697518843531664E-2</v>
      </c>
      <c r="Y926" s="444">
        <f>StockValueR!Y658</f>
        <v>7.0190290709766998E-2</v>
      </c>
      <c r="Z926" s="444">
        <f>StockValueR!Z658</f>
        <v>6.7684638997031671E-2</v>
      </c>
      <c r="AA926" s="444">
        <f>StockValueR!AA658</f>
        <v>6.5180620687909446E-2</v>
      </c>
      <c r="AB926" s="444">
        <f>StockValueR!AB658</f>
        <v>6.2678297108825901E-2</v>
      </c>
      <c r="AC926" s="444">
        <f>StockValueR!AC658</f>
        <v>6.0177734451607234E-2</v>
      </c>
      <c r="AD926" s="444">
        <f>StockValueR!AD658</f>
        <v>5.7679004382745605E-2</v>
      </c>
      <c r="AE926" s="444">
        <f>StockValueR!AE658</f>
        <v>5.5182184759761103E-2</v>
      </c>
      <c r="AF926" s="444">
        <f>StockValueR!AF658</f>
        <v>5.268736047946989E-2</v>
      </c>
      <c r="AG926" s="444">
        <f>StockValueR!AG658</f>
        <v>5.019462449025168E-2</v>
      </c>
      <c r="AH926" s="444">
        <f>StockValueR!AH658</f>
        <v>4.7704079010333911E-2</v>
      </c>
      <c r="AI926" s="444">
        <f>StockValueR!AI658</f>
        <v>4.5215837007833909E-2</v>
      </c>
      <c r="AJ926" s="444">
        <f>StockValueR!AJ658</f>
        <v>4.2730024017592801E-2</v>
      </c>
      <c r="AK926" s="444">
        <f>StockValueR!AK658</f>
        <v>4.0246780397454669E-2</v>
      </c>
      <c r="AL926" s="444">
        <f>StockValueR!AL658</f>
        <v>3.7766264166990283E-2</v>
      </c>
      <c r="AM926" s="444">
        <f>StockValueR!AM658</f>
        <v>1.4321332651432574E-2</v>
      </c>
      <c r="AN926" s="444">
        <f>StockValueR!AN658</f>
        <v>1.4321332651432574E-2</v>
      </c>
      <c r="AO926" s="444">
        <f>StockValueR!AO658</f>
        <v>1.4321332651432574E-2</v>
      </c>
      <c r="AP926" s="444">
        <f>StockValueR!AP658</f>
        <v>1.4321332651432574E-2</v>
      </c>
      <c r="AQ926" s="444">
        <f>StockValueR!AQ658</f>
        <v>1.4321332651432574E-2</v>
      </c>
      <c r="AR926" s="444">
        <f>StockValueR!AR658</f>
        <v>1.4321332651432574E-2</v>
      </c>
      <c r="AS926" s="444">
        <f>StockValueR!AS658</f>
        <v>1.4321332651432574E-2</v>
      </c>
      <c r="AT926" s="444">
        <f>StockValueR!AT658</f>
        <v>1.4321332651432574E-2</v>
      </c>
      <c r="AU926" s="444">
        <f>StockValueR!AU658</f>
        <v>1.4321332651432574E-2</v>
      </c>
      <c r="AV926" s="444">
        <f>StockValueR!AV658</f>
        <v>1.4321332651432574E-2</v>
      </c>
      <c r="AW926" s="444">
        <f>StockValueR!AW658</f>
        <v>1.4321332651432574E-2</v>
      </c>
      <c r="AX926" s="444">
        <f>StockValueR!AX658</f>
        <v>1.4321332651432574E-2</v>
      </c>
      <c r="AY926" s="444">
        <f>StockValueR!AY658</f>
        <v>1.4321332651432574E-2</v>
      </c>
      <c r="AZ926" s="444">
        <f>StockValueR!AZ658</f>
        <v>1.4321332651432574E-2</v>
      </c>
    </row>
    <row r="927" spans="1:52" x14ac:dyDescent="0.25">
      <c r="A927" s="422"/>
      <c r="B927" s="281"/>
      <c r="C927" s="281"/>
      <c r="D927" s="281"/>
      <c r="E927" s="180" t="str">
        <f>StockValueR!E659</f>
        <v>33 MPH</v>
      </c>
      <c r="F927" s="180"/>
      <c r="G927" s="180"/>
      <c r="I927" s="443">
        <f>StockValueR!I659</f>
        <v>0</v>
      </c>
      <c r="J927" s="443">
        <f>StockValueR!J659</f>
        <v>0</v>
      </c>
      <c r="K927" s="444">
        <f>StockValueR!K659</f>
        <v>0.11140396495336449</v>
      </c>
      <c r="L927" s="444">
        <f>StockValueR!L659</f>
        <v>0.10756180968331759</v>
      </c>
      <c r="M927" s="444">
        <f>StockValueR!M659</f>
        <v>0.10385216457235999</v>
      </c>
      <c r="N927" s="444">
        <f>StockValueR!N659</f>
        <v>0.10027045954431628</v>
      </c>
      <c r="O927" s="444">
        <f>StockValueR!O659</f>
        <v>9.6812282138067834E-2</v>
      </c>
      <c r="P927" s="444">
        <f>StockValueR!P659</f>
        <v>9.3473372071646452E-2</v>
      </c>
      <c r="Q927" s="444">
        <f>StockValueR!Q659</f>
        <v>9.0249615993804211E-2</v>
      </c>
      <c r="R927" s="444">
        <f>StockValueR!R659</f>
        <v>8.7137042416593938E-2</v>
      </c>
      <c r="S927" s="444">
        <f>StockValueR!S659</f>
        <v>8.4131816822717018E-2</v>
      </c>
      <c r="T927" s="444">
        <f>StockValueR!T659</f>
        <v>8.1230236941611897E-2</v>
      </c>
      <c r="U927" s="444">
        <f>StockValueR!U659</f>
        <v>7.8428728188462749E-2</v>
      </c>
      <c r="V927" s="444">
        <f>StockValueR!V659</f>
        <v>7.5723839260510115E-2</v>
      </c>
      <c r="W927" s="444">
        <f>StockValueR!W659</f>
        <v>7.3112237885238171E-2</v>
      </c>
      <c r="X927" s="444">
        <f>StockValueR!X659</f>
        <v>7.0590706715200527E-2</v>
      </c>
      <c r="Y927" s="444">
        <f>StockValueR!Y659</f>
        <v>6.8156139364427326E-2</v>
      </c>
      <c r="Z927" s="444">
        <f>StockValueR!Z659</f>
        <v>6.5723102749177323E-2</v>
      </c>
      <c r="AA927" s="444">
        <f>StockValueR!AA659</f>
        <v>6.3291652200649196E-2</v>
      </c>
      <c r="AB927" s="444">
        <f>StockValueR!AB659</f>
        <v>6.0861847267996615E-2</v>
      </c>
      <c r="AC927" s="444">
        <f>StockValueR!AC659</f>
        <v>5.8433752224772026E-2</v>
      </c>
      <c r="AD927" s="444">
        <f>StockValueR!AD659</f>
        <v>5.6007436660535155E-2</v>
      </c>
      <c r="AE927" s="444">
        <f>StockValueR!AE659</f>
        <v>5.3582976176454425E-2</v>
      </c>
      <c r="AF927" s="444">
        <f>StockValueR!AF659</f>
        <v>5.116045320899186E-2</v>
      </c>
      <c r="AG927" s="444">
        <f>StockValueR!AG659</f>
        <v>4.8739958012834497E-2</v>
      </c>
      <c r="AH927" s="444">
        <f>StockValueR!AH659</f>
        <v>4.6321589843872066E-2</v>
      </c>
      <c r="AI927" s="444">
        <f>StockValueR!AI659</f>
        <v>4.3905458396346748E-2</v>
      </c>
      <c r="AJ927" s="444">
        <f>StockValueR!AJ659</f>
        <v>4.1491685567034309E-2</v>
      </c>
      <c r="AK927" s="444">
        <f>StockValueR!AK659</f>
        <v>3.9080407646135081E-2</v>
      </c>
      <c r="AL927" s="444">
        <f>StockValueR!AL659</f>
        <v>3.6671778073729996E-2</v>
      </c>
      <c r="AM927" s="444">
        <f>StockValueR!AM659</f>
        <v>1.3906292938882774E-2</v>
      </c>
      <c r="AN927" s="444">
        <f>StockValueR!AN659</f>
        <v>1.3906292938882774E-2</v>
      </c>
      <c r="AO927" s="444">
        <f>StockValueR!AO659</f>
        <v>1.3906292938882774E-2</v>
      </c>
      <c r="AP927" s="444">
        <f>StockValueR!AP659</f>
        <v>1.3906292938882774E-2</v>
      </c>
      <c r="AQ927" s="444">
        <f>StockValueR!AQ659</f>
        <v>1.3906292938882774E-2</v>
      </c>
      <c r="AR927" s="444">
        <f>StockValueR!AR659</f>
        <v>1.3906292938882774E-2</v>
      </c>
      <c r="AS927" s="444">
        <f>StockValueR!AS659</f>
        <v>1.3906292938882774E-2</v>
      </c>
      <c r="AT927" s="444">
        <f>StockValueR!AT659</f>
        <v>1.3906292938882774E-2</v>
      </c>
      <c r="AU927" s="444">
        <f>StockValueR!AU659</f>
        <v>1.3906292938882774E-2</v>
      </c>
      <c r="AV927" s="444">
        <f>StockValueR!AV659</f>
        <v>1.3906292938882774E-2</v>
      </c>
      <c r="AW927" s="444">
        <f>StockValueR!AW659</f>
        <v>1.3906292938882774E-2</v>
      </c>
      <c r="AX927" s="444">
        <f>StockValueR!AX659</f>
        <v>1.3906292938882774E-2</v>
      </c>
      <c r="AY927" s="444">
        <f>StockValueR!AY659</f>
        <v>1.3906292938882774E-2</v>
      </c>
      <c r="AZ927" s="444">
        <f>StockValueR!AZ659</f>
        <v>1.3906292938882774E-2</v>
      </c>
    </row>
    <row r="928" spans="1:52" x14ac:dyDescent="0.25">
      <c r="A928" s="422"/>
      <c r="B928" s="281"/>
      <c r="C928" s="281"/>
      <c r="D928" s="281"/>
      <c r="E928" s="180" t="str">
        <f>StockValueR!E660</f>
        <v>34 MPH</v>
      </c>
      <c r="F928" s="180"/>
      <c r="G928" s="180"/>
      <c r="I928" s="443">
        <f>StockValueR!I660</f>
        <v>0</v>
      </c>
      <c r="J928" s="443">
        <f>StockValueR!J660</f>
        <v>0</v>
      </c>
      <c r="K928" s="444">
        <f>StockValueR!K660</f>
        <v>0.10817541976720634</v>
      </c>
      <c r="L928" s="444">
        <f>StockValueR!L660</f>
        <v>0.10444461216693739</v>
      </c>
      <c r="M928" s="444">
        <f>StockValueR!M660</f>
        <v>0.10084247451202366</v>
      </c>
      <c r="N928" s="444">
        <f>StockValueR!N660</f>
        <v>9.7364569169488185E-2</v>
      </c>
      <c r="O928" s="444">
        <f>StockValueR!O660</f>
        <v>9.4006611553643954E-2</v>
      </c>
      <c r="P928" s="444">
        <f>StockValueR!P660</f>
        <v>9.0764464847722992E-2</v>
      </c>
      <c r="Q928" s="444">
        <f>StockValueR!Q660</f>
        <v>8.7634134907548497E-2</v>
      </c>
      <c r="R928" s="444">
        <f>StockValueR!R660</f>
        <v>8.4611765340971715E-2</v>
      </c>
      <c r="S928" s="444">
        <f>StockValueR!S660</f>
        <v>8.1693632757011372E-2</v>
      </c>
      <c r="T928" s="444">
        <f>StockValueR!T660</f>
        <v>7.88761421788437E-2</v>
      </c>
      <c r="U928" s="444">
        <f>StockValueR!U660</f>
        <v>7.6155822614990876E-2</v>
      </c>
      <c r="V928" s="444">
        <f>StockValueR!V660</f>
        <v>7.3529322783252984E-2</v>
      </c>
      <c r="W928" s="444">
        <f>StockValueR!W660</f>
        <v>7.0993406982115037E-2</v>
      </c>
      <c r="X928" s="444">
        <f>StockValueR!X660</f>
        <v>6.8544951104542798E-2</v>
      </c>
      <c r="Y928" s="444">
        <f>StockValueR!Y660</f>
        <v>6.6180938789256946E-2</v>
      </c>
      <c r="Z928" s="444">
        <f>StockValueR!Z660</f>
        <v>6.3818412847978026E-2</v>
      </c>
      <c r="AA928" s="444">
        <f>StockValueR!AA660</f>
        <v>6.1457427008377606E-2</v>
      </c>
      <c r="AB928" s="444">
        <f>StockValueR!AB660</f>
        <v>5.909803909384375E-2</v>
      </c>
      <c r="AC928" s="444">
        <f>StockValueR!AC660</f>
        <v>5.6740311515247721E-2</v>
      </c>
      <c r="AD928" s="444">
        <f>StockValueR!AD660</f>
        <v>5.4384311845407401E-2</v>
      </c>
      <c r="AE928" s="444">
        <f>StockValueR!AE660</f>
        <v>5.2030113494529795E-2</v>
      </c>
      <c r="AF928" s="444">
        <f>StockValueR!AF660</f>
        <v>4.9677796510025136E-2</v>
      </c>
      <c r="AG928" s="444">
        <f>StockValueR!AG660</f>
        <v>4.7327448530952408E-2</v>
      </c>
      <c r="AH928" s="444">
        <f>StockValueR!AH660</f>
        <v>4.4979165936713729E-2</v>
      </c>
      <c r="AI928" s="444">
        <f>StockValueR!AI660</f>
        <v>4.2633055242554764E-2</v>
      </c>
      <c r="AJ928" s="444">
        <f>StockValueR!AJ660</f>
        <v>4.0289234812618938E-2</v>
      </c>
      <c r="AK928" s="444">
        <f>StockValueR!AK660</f>
        <v>3.7947836987345281E-2</v>
      </c>
      <c r="AL928" s="444">
        <f>StockValueR!AL660</f>
        <v>3.5609010760040902E-2</v>
      </c>
      <c r="AM928" s="444">
        <f>StockValueR!AM660</f>
        <v>1.350328129433377E-2</v>
      </c>
      <c r="AN928" s="444">
        <f>StockValueR!AN660</f>
        <v>1.350328129433377E-2</v>
      </c>
      <c r="AO928" s="444">
        <f>StockValueR!AO660</f>
        <v>1.350328129433377E-2</v>
      </c>
      <c r="AP928" s="444">
        <f>StockValueR!AP660</f>
        <v>1.350328129433377E-2</v>
      </c>
      <c r="AQ928" s="444">
        <f>StockValueR!AQ660</f>
        <v>1.350328129433377E-2</v>
      </c>
      <c r="AR928" s="444">
        <f>StockValueR!AR660</f>
        <v>1.350328129433377E-2</v>
      </c>
      <c r="AS928" s="444">
        <f>StockValueR!AS660</f>
        <v>1.350328129433377E-2</v>
      </c>
      <c r="AT928" s="444">
        <f>StockValueR!AT660</f>
        <v>1.350328129433377E-2</v>
      </c>
      <c r="AU928" s="444">
        <f>StockValueR!AU660</f>
        <v>1.350328129433377E-2</v>
      </c>
      <c r="AV928" s="444">
        <f>StockValueR!AV660</f>
        <v>1.350328129433377E-2</v>
      </c>
      <c r="AW928" s="444">
        <f>StockValueR!AW660</f>
        <v>1.350328129433377E-2</v>
      </c>
      <c r="AX928" s="444">
        <f>StockValueR!AX660</f>
        <v>1.350328129433377E-2</v>
      </c>
      <c r="AY928" s="444">
        <f>StockValueR!AY660</f>
        <v>1.350328129433377E-2</v>
      </c>
      <c r="AZ928" s="444">
        <f>StockValueR!AZ660</f>
        <v>1.350328129433377E-2</v>
      </c>
    </row>
    <row r="929" spans="1:52" x14ac:dyDescent="0.25">
      <c r="A929" s="422"/>
      <c r="B929" s="281"/>
      <c r="C929" s="281"/>
      <c r="D929" s="281"/>
      <c r="E929" s="180" t="str">
        <f>StockValueR!E661</f>
        <v>35 MPH</v>
      </c>
      <c r="F929" s="180"/>
      <c r="G929" s="180"/>
      <c r="I929" s="443">
        <f>StockValueR!I661</f>
        <v>0</v>
      </c>
      <c r="J929" s="443">
        <f>StockValueR!J661</f>
        <v>0</v>
      </c>
      <c r="K929" s="444">
        <f>StockValueR!K661</f>
        <v>0.14597786938318999</v>
      </c>
      <c r="L929" s="444">
        <f>StockValueR!L661</f>
        <v>0.14094331212667197</v>
      </c>
      <c r="M929" s="444">
        <f>StockValueR!M661</f>
        <v>0.13608238918113721</v>
      </c>
      <c r="N929" s="444">
        <f>StockValueR!N661</f>
        <v>0.13138911216023627</v>
      </c>
      <c r="O929" s="444">
        <f>StockValueR!O661</f>
        <v>0.12685769920806209</v>
      </c>
      <c r="P929" s="444">
        <f>StockValueR!P661</f>
        <v>0.12248256787622559</v>
      </c>
      <c r="Q929" s="444">
        <f>StockValueR!Q661</f>
        <v>0.11825832824659017</v>
      </c>
      <c r="R929" s="444">
        <f>StockValueR!R661</f>
        <v>0.11417977629119273</v>
      </c>
      <c r="S929" s="444">
        <f>StockValueR!S661</f>
        <v>0.11024188746117104</v>
      </c>
      <c r="T929" s="444">
        <f>StockValueR!T661</f>
        <v>0.10643981049679938</v>
      </c>
      <c r="U929" s="444">
        <f>StockValueR!U661</f>
        <v>0.10276886145100672</v>
      </c>
      <c r="V929" s="444">
        <f>StockValueR!V661</f>
        <v>9.9224517919014862E-2</v>
      </c>
      <c r="W929" s="444">
        <f>StockValueR!W661</f>
        <v>9.5802413466987521E-2</v>
      </c>
      <c r="X929" s="444">
        <f>StockValueR!X661</f>
        <v>9.2498332252827095E-2</v>
      </c>
      <c r="Y929" s="444">
        <f>StockValueR!Y661</f>
        <v>8.9308203832491953E-2</v>
      </c>
      <c r="Z929" s="444">
        <f>StockValueR!Z661</f>
        <v>8.6120081207106375E-2</v>
      </c>
      <c r="AA929" s="444">
        <f>StockValueR!AA661</f>
        <v>8.2934036879749568E-2</v>
      </c>
      <c r="AB929" s="444">
        <f>StockValueR!AB661</f>
        <v>7.9750148880486066E-2</v>
      </c>
      <c r="AC929" s="444">
        <f>StockValueR!AC661</f>
        <v>7.6568501429982949E-2</v>
      </c>
      <c r="AD929" s="444">
        <f>StockValueR!AD661</f>
        <v>7.338918571472236E-2</v>
      </c>
      <c r="AE929" s="444">
        <f>StockValueR!AE661</f>
        <v>7.0212300798480842E-2</v>
      </c>
      <c r="AF929" s="444">
        <f>StockValueR!AF661</f>
        <v>6.7037954701642491E-2</v>
      </c>
      <c r="AG929" s="444">
        <f>StockValueR!AG661</f>
        <v>6.3866265689180385E-2</v>
      </c>
      <c r="AH929" s="444">
        <f>StockValueR!AH661</f>
        <v>6.0697363820768034E-2</v>
      </c>
      <c r="AI929" s="444">
        <f>StockValueR!AI661</f>
        <v>5.75313928339444E-2</v>
      </c>
      <c r="AJ929" s="444">
        <f>StockValueR!AJ661</f>
        <v>5.4368512455803757E-2</v>
      </c>
      <c r="AK929" s="444">
        <f>StockValueR!AK661</f>
        <v>5.120890127382341E-2</v>
      </c>
      <c r="AL929" s="444">
        <f>StockValueR!AL661</f>
        <v>4.8052760347778042E-2</v>
      </c>
      <c r="AM929" s="444">
        <f>StockValueR!AM661</f>
        <v>1.51920826766287E-2</v>
      </c>
      <c r="AN929" s="444">
        <f>StockValueR!AN661</f>
        <v>1.51920826766287E-2</v>
      </c>
      <c r="AO929" s="444">
        <f>StockValueR!AO661</f>
        <v>1.51920826766287E-2</v>
      </c>
      <c r="AP929" s="444">
        <f>StockValueR!AP661</f>
        <v>1.51920826766287E-2</v>
      </c>
      <c r="AQ929" s="444">
        <f>StockValueR!AQ661</f>
        <v>1.51920826766287E-2</v>
      </c>
      <c r="AR929" s="444">
        <f>StockValueR!AR661</f>
        <v>1.51920826766287E-2</v>
      </c>
      <c r="AS929" s="444">
        <f>StockValueR!AS661</f>
        <v>1.51920826766287E-2</v>
      </c>
      <c r="AT929" s="444">
        <f>StockValueR!AT661</f>
        <v>1.51920826766287E-2</v>
      </c>
      <c r="AU929" s="444">
        <f>StockValueR!AU661</f>
        <v>1.51920826766287E-2</v>
      </c>
      <c r="AV929" s="444">
        <f>StockValueR!AV661</f>
        <v>1.51920826766287E-2</v>
      </c>
      <c r="AW929" s="444">
        <f>StockValueR!AW661</f>
        <v>1.51920826766287E-2</v>
      </c>
      <c r="AX929" s="444">
        <f>StockValueR!AX661</f>
        <v>1.51920826766287E-2</v>
      </c>
      <c r="AY929" s="444">
        <f>StockValueR!AY661</f>
        <v>1.51920826766287E-2</v>
      </c>
      <c r="AZ929" s="444">
        <f>StockValueR!AZ661</f>
        <v>1.51920826766287E-2</v>
      </c>
    </row>
    <row r="930" spans="1:52" x14ac:dyDescent="0.25">
      <c r="A930" s="422"/>
      <c r="B930" s="281"/>
      <c r="C930" s="281"/>
      <c r="D930" s="281"/>
      <c r="E930" s="180" t="str">
        <f>StockValueR!E662</f>
        <v>36 MPH</v>
      </c>
      <c r="F930" s="180"/>
      <c r="G930" s="180"/>
      <c r="I930" s="443">
        <f>StockValueR!I662</f>
        <v>0</v>
      </c>
      <c r="J930" s="443">
        <f>StockValueR!J662</f>
        <v>0</v>
      </c>
      <c r="K930" s="444">
        <f>StockValueR!K662</f>
        <v>0.14174735435906125</v>
      </c>
      <c r="L930" s="444">
        <f>StockValueR!L662</f>
        <v>0.13685870120570304</v>
      </c>
      <c r="M930" s="444">
        <f>StockValueR!M662</f>
        <v>0.13213865035015773</v>
      </c>
      <c r="N930" s="444">
        <f>StockValueR!N662</f>
        <v>0.12758138695264515</v>
      </c>
      <c r="O930" s="444">
        <f>StockValueR!O662</f>
        <v>0.12318129671846723</v>
      </c>
      <c r="P930" s="444">
        <f>StockValueR!P662</f>
        <v>0.11893295898150973</v>
      </c>
      <c r="Q930" s="444">
        <f>StockValueR!Q662</f>
        <v>0.1148311400262834</v>
      </c>
      <c r="R930" s="444">
        <f>StockValueR!R662</f>
        <v>0.11087078664027805</v>
      </c>
      <c r="S930" s="444">
        <f>StockValueR!S662</f>
        <v>0.1070470198886861</v>
      </c>
      <c r="T930" s="444">
        <f>StockValueR!T662</f>
        <v>0.10335512910382666</v>
      </c>
      <c r="U930" s="444">
        <f>StockValueR!U662</f>
        <v>9.9790566081865262E-2</v>
      </c>
      <c r="V930" s="444">
        <f>StockValueR!V662</f>
        <v>9.634893947968011E-2</v>
      </c>
      <c r="W930" s="444">
        <f>StockValueR!W662</f>
        <v>9.3026009404971827E-2</v>
      </c>
      <c r="X930" s="444">
        <f>StockValueR!X662</f>
        <v>8.9817682192952331E-2</v>
      </c>
      <c r="Y930" s="444">
        <f>StockValueR!Y662</f>
        <v>8.6720005363177824E-2</v>
      </c>
      <c r="Z930" s="444">
        <f>StockValueR!Z662</f>
        <v>8.3624276199365882E-2</v>
      </c>
      <c r="AA930" s="444">
        <f>StockValueR!AA662</f>
        <v>8.0530565103418578E-2</v>
      </c>
      <c r="AB930" s="444">
        <f>StockValueR!AB662</f>
        <v>7.7438947844048325E-2</v>
      </c>
      <c r="AC930" s="444">
        <f>StockValueR!AC662</f>
        <v>7.4349506201163221E-2</v>
      </c>
      <c r="AD930" s="444">
        <f>StockValueR!AD662</f>
        <v>7.126232871861346E-2</v>
      </c>
      <c r="AE930" s="444">
        <f>StockValueR!AE662</f>
        <v>6.8177511589255502E-2</v>
      </c>
      <c r="AF930" s="444">
        <f>StockValueR!AF662</f>
        <v>6.5095159702986211E-2</v>
      </c>
      <c r="AG930" s="444">
        <f>StockValueR!AG662</f>
        <v>6.2015387897397863E-2</v>
      </c>
      <c r="AH930" s="444">
        <f>StockValueR!AH662</f>
        <v>5.893832246296659E-2</v>
      </c>
      <c r="AI930" s="444">
        <f>StockValueR!AI662</f>
        <v>5.5864102971642286E-2</v>
      </c>
      <c r="AJ930" s="444">
        <f>StockValueR!AJ662</f>
        <v>5.2792884521544459E-2</v>
      </c>
      <c r="AK930" s="444">
        <f>StockValueR!AK662</f>
        <v>4.9724840524591904E-2</v>
      </c>
      <c r="AL930" s="444">
        <f>StockValueR!AL662</f>
        <v>4.666016621374184E-2</v>
      </c>
      <c r="AM930" s="444">
        <f>StockValueR!AM662</f>
        <v>1.475180817280939E-2</v>
      </c>
      <c r="AN930" s="444">
        <f>StockValueR!AN662</f>
        <v>1.475180817280939E-2</v>
      </c>
      <c r="AO930" s="444">
        <f>StockValueR!AO662</f>
        <v>1.475180817280939E-2</v>
      </c>
      <c r="AP930" s="444">
        <f>StockValueR!AP662</f>
        <v>1.475180817280939E-2</v>
      </c>
      <c r="AQ930" s="444">
        <f>StockValueR!AQ662</f>
        <v>1.475180817280939E-2</v>
      </c>
      <c r="AR930" s="444">
        <f>StockValueR!AR662</f>
        <v>1.475180817280939E-2</v>
      </c>
      <c r="AS930" s="444">
        <f>StockValueR!AS662</f>
        <v>1.475180817280939E-2</v>
      </c>
      <c r="AT930" s="444">
        <f>StockValueR!AT662</f>
        <v>1.475180817280939E-2</v>
      </c>
      <c r="AU930" s="444">
        <f>StockValueR!AU662</f>
        <v>1.475180817280939E-2</v>
      </c>
      <c r="AV930" s="444">
        <f>StockValueR!AV662</f>
        <v>1.475180817280939E-2</v>
      </c>
      <c r="AW930" s="444">
        <f>StockValueR!AW662</f>
        <v>1.475180817280939E-2</v>
      </c>
      <c r="AX930" s="444">
        <f>StockValueR!AX662</f>
        <v>1.475180817280939E-2</v>
      </c>
      <c r="AY930" s="444">
        <f>StockValueR!AY662</f>
        <v>1.475180817280939E-2</v>
      </c>
      <c r="AZ930" s="444">
        <f>StockValueR!AZ662</f>
        <v>1.475180817280939E-2</v>
      </c>
    </row>
    <row r="931" spans="1:52" x14ac:dyDescent="0.25">
      <c r="A931" s="422"/>
      <c r="B931" s="281"/>
      <c r="C931" s="281"/>
      <c r="D931" s="281"/>
      <c r="E931" s="180" t="str">
        <f>StockValueR!E663</f>
        <v>37 MPH</v>
      </c>
      <c r="F931" s="180"/>
      <c r="G931" s="180"/>
      <c r="I931" s="443">
        <f>StockValueR!I663</f>
        <v>0</v>
      </c>
      <c r="J931" s="443">
        <f>StockValueR!J663</f>
        <v>0</v>
      </c>
      <c r="K931" s="444">
        <f>StockValueR!K663</f>
        <v>0.13763944187355701</v>
      </c>
      <c r="L931" s="444">
        <f>StockValueR!L663</f>
        <v>0.13289246444611824</v>
      </c>
      <c r="M931" s="444">
        <f>StockValueR!M663</f>
        <v>0.12830920313369623</v>
      </c>
      <c r="N931" s="444">
        <f>StockValueR!N663</f>
        <v>0.12388401161360967</v>
      </c>
      <c r="O931" s="444">
        <f>StockValueR!O663</f>
        <v>0.11961143829635802</v>
      </c>
      <c r="P931" s="444">
        <f>StockValueR!P663</f>
        <v>0.11548621960956691</v>
      </c>
      <c r="Q931" s="444">
        <f>StockValueR!Q663</f>
        <v>0.11150327351356003</v>
      </c>
      <c r="R931" s="444">
        <f>StockValueR!R663</f>
        <v>0.10765769324056933</v>
      </c>
      <c r="S931" s="444">
        <f>StockValueR!S663</f>
        <v>0.10394474124987042</v>
      </c>
      <c r="T931" s="444">
        <f>StockValueR!T663</f>
        <v>0.10035984339139623</v>
      </c>
      <c r="U931" s="444">
        <f>StockValueR!U663</f>
        <v>9.6898583270638813E-2</v>
      </c>
      <c r="V931" s="444">
        <f>StockValueR!V663</f>
        <v>9.3556696807897452E-2</v>
      </c>
      <c r="W931" s="444">
        <f>StockValueR!W663</f>
        <v>9.0330066985169696E-2</v>
      </c>
      <c r="X931" s="444">
        <f>StockValueR!X663</f>
        <v>8.7214718774214675E-2</v>
      </c>
      <c r="Y931" s="444">
        <f>StockValueR!Y663</f>
        <v>8.4206814239539615E-2</v>
      </c>
      <c r="Z931" s="444">
        <f>StockValueR!Z663</f>
        <v>8.1200800926448602E-2</v>
      </c>
      <c r="AA931" s="444">
        <f>StockValueR!AA663</f>
        <v>7.8196747196559724E-2</v>
      </c>
      <c r="AB931" s="444">
        <f>StockValueR!AB663</f>
        <v>7.5194726622768493E-2</v>
      </c>
      <c r="AC931" s="444">
        <f>StockValueR!AC663</f>
        <v>7.2194818614958495E-2</v>
      </c>
      <c r="AD931" s="444">
        <f>StockValueR!AD663</f>
        <v>6.9197109150932787E-2</v>
      </c>
      <c r="AE931" s="444">
        <f>StockValueR!AE663</f>
        <v>6.6201691635828563E-2</v>
      </c>
      <c r="AF931" s="444">
        <f>StockValueR!AF663</f>
        <v>6.3208667919778583E-2</v>
      </c>
      <c r="AG931" s="444">
        <f>StockValueR!AG663</f>
        <v>6.0218149512321628E-2</v>
      </c>
      <c r="AH931" s="444">
        <f>StockValueR!AH663</f>
        <v>5.723025904396975E-2</v>
      </c>
      <c r="AI931" s="444">
        <f>StockValueR!AI663</f>
        <v>5.4245132041804728E-2</v>
      </c>
      <c r="AJ931" s="444">
        <f>StockValueR!AJ663</f>
        <v>5.1262919109121424E-2</v>
      </c>
      <c r="AK931" s="444">
        <f>StockValueR!AK663</f>
        <v>4.8283788632270501E-2</v>
      </c>
      <c r="AL931" s="444">
        <f>StockValueR!AL663</f>
        <v>4.5307930186255944E-2</v>
      </c>
      <c r="AM931" s="444">
        <f>StockValueR!AM663</f>
        <v>1.4324293054443632E-2</v>
      </c>
      <c r="AN931" s="444">
        <f>StockValueR!AN663</f>
        <v>1.4324293054443632E-2</v>
      </c>
      <c r="AO931" s="444">
        <f>StockValueR!AO663</f>
        <v>1.4324293054443632E-2</v>
      </c>
      <c r="AP931" s="444">
        <f>StockValueR!AP663</f>
        <v>1.4324293054443632E-2</v>
      </c>
      <c r="AQ931" s="444">
        <f>StockValueR!AQ663</f>
        <v>1.4324293054443632E-2</v>
      </c>
      <c r="AR931" s="444">
        <f>StockValueR!AR663</f>
        <v>1.4324293054443632E-2</v>
      </c>
      <c r="AS931" s="444">
        <f>StockValueR!AS663</f>
        <v>1.4324293054443632E-2</v>
      </c>
      <c r="AT931" s="444">
        <f>StockValueR!AT663</f>
        <v>1.4324293054443632E-2</v>
      </c>
      <c r="AU931" s="444">
        <f>StockValueR!AU663</f>
        <v>1.4324293054443632E-2</v>
      </c>
      <c r="AV931" s="444">
        <f>StockValueR!AV663</f>
        <v>1.4324293054443632E-2</v>
      </c>
      <c r="AW931" s="444">
        <f>StockValueR!AW663</f>
        <v>1.4324293054443632E-2</v>
      </c>
      <c r="AX931" s="444">
        <f>StockValueR!AX663</f>
        <v>1.4324293054443632E-2</v>
      </c>
      <c r="AY931" s="444">
        <f>StockValueR!AY663</f>
        <v>1.4324293054443632E-2</v>
      </c>
      <c r="AZ931" s="444">
        <f>StockValueR!AZ663</f>
        <v>1.4324293054443632E-2</v>
      </c>
    </row>
    <row r="932" spans="1:52" x14ac:dyDescent="0.25">
      <c r="A932" s="422"/>
      <c r="B932" s="281"/>
      <c r="C932" s="281"/>
      <c r="D932" s="281"/>
      <c r="E932" s="180" t="str">
        <f>StockValueR!E664</f>
        <v>38 MPH</v>
      </c>
      <c r="F932" s="180"/>
      <c r="G932" s="180"/>
      <c r="I932" s="443">
        <f>StockValueR!I664</f>
        <v>0</v>
      </c>
      <c r="J932" s="443">
        <f>StockValueR!J664</f>
        <v>0</v>
      </c>
      <c r="K932" s="444">
        <f>StockValueR!K664</f>
        <v>0.13365057884096754</v>
      </c>
      <c r="L932" s="444">
        <f>StockValueR!L664</f>
        <v>0.12904117130279236</v>
      </c>
      <c r="M932" s="444">
        <f>StockValueR!M664</f>
        <v>0.12459073530097146</v>
      </c>
      <c r="N932" s="444">
        <f>StockValueR!N664</f>
        <v>0.12029378814620872</v>
      </c>
      <c r="O932" s="444">
        <f>StockValueR!O664</f>
        <v>0.11614503623891942</v>
      </c>
      <c r="P932" s="444">
        <f>StockValueR!P664</f>
        <v>0.11213936854781024</v>
      </c>
      <c r="Q932" s="444">
        <f>StockValueR!Q664</f>
        <v>0.1082718503133734</v>
      </c>
      <c r="R932" s="444">
        <f>StockValueR!R664</f>
        <v>0.10453771696853778</v>
      </c>
      <c r="S932" s="444">
        <f>StockValueR!S664</f>
        <v>0.10093236826898767</v>
      </c>
      <c r="T932" s="444">
        <f>StockValueR!T664</f>
        <v>9.7451362625917928E-2</v>
      </c>
      <c r="U932" s="444">
        <f>StockValueR!U664</f>
        <v>9.4090411634243948E-2</v>
      </c>
      <c r="V932" s="444">
        <f>StockValueR!V664</f>
        <v>9.0845374789525493E-2</v>
      </c>
      <c r="W932" s="444">
        <f>StockValueR!W664</f>
        <v>8.7712254387095678E-2</v>
      </c>
      <c r="X932" s="444">
        <f>StockValueR!X664</f>
        <v>8.4687190597111633E-2</v>
      </c>
      <c r="Y932" s="444">
        <f>StockValueR!Y664</f>
        <v>8.1766456709459007E-2</v>
      </c>
      <c r="Z932" s="444">
        <f>StockValueR!Z664</f>
        <v>7.8847559234799497E-2</v>
      </c>
      <c r="AA932" s="444">
        <f>StockValueR!AA664</f>
        <v>7.5930564553595772E-2</v>
      </c>
      <c r="AB932" s="444">
        <f>StockValueR!AB664</f>
        <v>7.3015544106562316E-2</v>
      </c>
      <c r="AC932" s="444">
        <f>StockValueR!AC664</f>
        <v>7.0102575002242748E-2</v>
      </c>
      <c r="AD932" s="444">
        <f>StockValueR!AD664</f>
        <v>6.7191740726758417E-2</v>
      </c>
      <c r="AE932" s="444">
        <f>StockValueR!AE664</f>
        <v>6.4283131978316782E-2</v>
      </c>
      <c r="AF932" s="444">
        <f>StockValueR!AF664</f>
        <v>6.137684765538047E-2</v>
      </c>
      <c r="AG932" s="444">
        <f>StockValueR!AG664</f>
        <v>5.8472996035883476E-2</v>
      </c>
      <c r="AH932" s="444">
        <f>StockValueR!AH664</f>
        <v>5.5571696196441471E-2</v>
      </c>
      <c r="AI932" s="444">
        <f>StockValueR!AI664</f>
        <v>5.2673079736490498E-2</v>
      </c>
      <c r="AJ932" s="444">
        <f>StockValueR!AJ664</f>
        <v>4.9777292894763146E-2</v>
      </c>
      <c r="AK932" s="444">
        <f>StockValueR!AK664</f>
        <v>4.6884499177685543E-2</v>
      </c>
      <c r="AL932" s="444">
        <f>StockValueR!AL664</f>
        <v>4.3994882666278885E-2</v>
      </c>
      <c r="AM932" s="444">
        <f>StockValueR!AM664</f>
        <v>1.3909167547865815E-2</v>
      </c>
      <c r="AN932" s="444">
        <f>StockValueR!AN664</f>
        <v>1.3909167547865815E-2</v>
      </c>
      <c r="AO932" s="444">
        <f>StockValueR!AO664</f>
        <v>1.3909167547865815E-2</v>
      </c>
      <c r="AP932" s="444">
        <f>StockValueR!AP664</f>
        <v>1.3909167547865815E-2</v>
      </c>
      <c r="AQ932" s="444">
        <f>StockValueR!AQ664</f>
        <v>1.3909167547865815E-2</v>
      </c>
      <c r="AR932" s="444">
        <f>StockValueR!AR664</f>
        <v>1.3909167547865815E-2</v>
      </c>
      <c r="AS932" s="444">
        <f>StockValueR!AS664</f>
        <v>1.3909167547865815E-2</v>
      </c>
      <c r="AT932" s="444">
        <f>StockValueR!AT664</f>
        <v>1.3909167547865815E-2</v>
      </c>
      <c r="AU932" s="444">
        <f>StockValueR!AU664</f>
        <v>1.3909167547865815E-2</v>
      </c>
      <c r="AV932" s="444">
        <f>StockValueR!AV664</f>
        <v>1.3909167547865815E-2</v>
      </c>
      <c r="AW932" s="444">
        <f>StockValueR!AW664</f>
        <v>1.3909167547865815E-2</v>
      </c>
      <c r="AX932" s="444">
        <f>StockValueR!AX664</f>
        <v>1.3909167547865815E-2</v>
      </c>
      <c r="AY932" s="444">
        <f>StockValueR!AY664</f>
        <v>1.3909167547865815E-2</v>
      </c>
      <c r="AZ932" s="444">
        <f>StockValueR!AZ664</f>
        <v>1.3909167547865815E-2</v>
      </c>
    </row>
    <row r="933" spans="1:52" x14ac:dyDescent="0.25">
      <c r="A933" s="422"/>
      <c r="B933" s="281"/>
      <c r="C933" s="281"/>
      <c r="D933" s="281"/>
      <c r="E933" s="180" t="str">
        <f>StockValueR!E665</f>
        <v>39 MPH</v>
      </c>
      <c r="F933" s="180"/>
      <c r="G933" s="180"/>
      <c r="I933" s="443">
        <f>StockValueR!I665</f>
        <v>0</v>
      </c>
      <c r="J933" s="443">
        <f>StockValueR!J665</f>
        <v>0</v>
      </c>
      <c r="K933" s="444">
        <f>StockValueR!K665</f>
        <v>0.12977731514586577</v>
      </c>
      <c r="L933" s="444">
        <f>StockValueR!L665</f>
        <v>0.12530149064959262</v>
      </c>
      <c r="M933" s="444">
        <f>StockValueR!M665</f>
        <v>0.12098003061138306</v>
      </c>
      <c r="N933" s="444">
        <f>StockValueR!N665</f>
        <v>0.11680761123314508</v>
      </c>
      <c r="O933" s="444">
        <f>StockValueR!O665</f>
        <v>0.11277909232657932</v>
      </c>
      <c r="P933" s="444">
        <f>StockValueR!P665</f>
        <v>0.10888951098075321</v>
      </c>
      <c r="Q933" s="444">
        <f>StockValueR!Q665</f>
        <v>0.10513407544807117</v>
      </c>
      <c r="R933" s="444">
        <f>StockValueR!R665</f>
        <v>0.10150815924110841</v>
      </c>
      <c r="S933" s="444">
        <f>StockValueR!S665</f>
        <v>9.8007295433036143E-2</v>
      </c>
      <c r="T933" s="444">
        <f>StockValueR!T665</f>
        <v>9.4627171154616455E-2</v>
      </c>
      <c r="U933" s="444">
        <f>StockValueR!U665</f>
        <v>9.13636222809876E-2</v>
      </c>
      <c r="V933" s="444">
        <f>StockValueR!V665</f>
        <v>8.8212628301694157E-2</v>
      </c>
      <c r="W933" s="444">
        <f>StockValueR!W665</f>
        <v>8.5170307367641904E-2</v>
      </c>
      <c r="X933" s="444">
        <f>StockValueR!X665</f>
        <v>8.2232911508876128E-2</v>
      </c>
      <c r="Y933" s="444">
        <f>StockValueR!Y665</f>
        <v>7.9396822017291258E-2</v>
      </c>
      <c r="Z933" s="444">
        <f>StockValueR!Z665</f>
        <v>7.6562515718490209E-2</v>
      </c>
      <c r="AA933" s="444">
        <f>StockValueR!AA665</f>
        <v>7.3730057069195151E-2</v>
      </c>
      <c r="AB933" s="444">
        <f>StockValueR!AB665</f>
        <v>7.0899515439731275E-2</v>
      </c>
      <c r="AC933" s="444">
        <f>StockValueR!AC665</f>
        <v>6.8070965703996247E-2</v>
      </c>
      <c r="AD933" s="444">
        <f>StockValueR!AD665</f>
        <v>6.5244488928639974E-2</v>
      </c>
      <c r="AE933" s="444">
        <f>StockValueR!AE665</f>
        <v>6.2420173183388397E-2</v>
      </c>
      <c r="AF933" s="444">
        <f>StockValueR!AF665</f>
        <v>5.9598114500574957E-2</v>
      </c>
      <c r="AG933" s="444">
        <f>StockValueR!AG665</f>
        <v>5.6778418020182471E-2</v>
      </c>
      <c r="AH933" s="444">
        <f>StockValueR!AH665</f>
        <v>5.3961199367924005E-2</v>
      </c>
      <c r="AI933" s="444">
        <f>StockValueR!AI665</f>
        <v>5.1146586329415086E-2</v>
      </c>
      <c r="AJ933" s="444">
        <f>StockValueR!AJ665</f>
        <v>4.8334720905313336E-2</v>
      </c>
      <c r="AK933" s="444">
        <f>StockValueR!AK665</f>
        <v>4.5525761863543103E-2</v>
      </c>
      <c r="AL933" s="444">
        <f>StockValueR!AL665</f>
        <v>4.2719887950361302E-2</v>
      </c>
      <c r="AM933" s="444">
        <f>StockValueR!AM665</f>
        <v>1.3506072595644609E-2</v>
      </c>
      <c r="AN933" s="444">
        <f>StockValueR!AN665</f>
        <v>1.3506072595644609E-2</v>
      </c>
      <c r="AO933" s="444">
        <f>StockValueR!AO665</f>
        <v>1.3506072595644609E-2</v>
      </c>
      <c r="AP933" s="444">
        <f>StockValueR!AP665</f>
        <v>1.3506072595644609E-2</v>
      </c>
      <c r="AQ933" s="444">
        <f>StockValueR!AQ665</f>
        <v>1.3506072595644609E-2</v>
      </c>
      <c r="AR933" s="444">
        <f>StockValueR!AR665</f>
        <v>1.3506072595644609E-2</v>
      </c>
      <c r="AS933" s="444">
        <f>StockValueR!AS665</f>
        <v>1.3506072595644609E-2</v>
      </c>
      <c r="AT933" s="444">
        <f>StockValueR!AT665</f>
        <v>1.3506072595644609E-2</v>
      </c>
      <c r="AU933" s="444">
        <f>StockValueR!AU665</f>
        <v>1.3506072595644609E-2</v>
      </c>
      <c r="AV933" s="444">
        <f>StockValueR!AV665</f>
        <v>1.3506072595644609E-2</v>
      </c>
      <c r="AW933" s="444">
        <f>StockValueR!AW665</f>
        <v>1.3506072595644609E-2</v>
      </c>
      <c r="AX933" s="444">
        <f>StockValueR!AX665</f>
        <v>1.3506072595644609E-2</v>
      </c>
      <c r="AY933" s="444">
        <f>StockValueR!AY665</f>
        <v>1.3506072595644609E-2</v>
      </c>
      <c r="AZ933" s="444">
        <f>StockValueR!AZ665</f>
        <v>1.3506072595644609E-2</v>
      </c>
    </row>
    <row r="934" spans="1:52" x14ac:dyDescent="0.25">
      <c r="A934" s="422"/>
      <c r="B934" s="281"/>
      <c r="C934" s="281"/>
      <c r="D934" s="281"/>
      <c r="E934" s="180" t="str">
        <f>StockValueR!E666</f>
        <v>40 MPH</v>
      </c>
      <c r="F934" s="180"/>
      <c r="G934" s="180"/>
      <c r="I934" s="443">
        <f>StockValueR!I666</f>
        <v>0</v>
      </c>
      <c r="J934" s="443">
        <f>StockValueR!J666</f>
        <v>0</v>
      </c>
      <c r="K934" s="444">
        <f>StockValueR!K666</f>
        <v>0.145359289748727</v>
      </c>
      <c r="L934" s="444">
        <f>StockValueR!L666</f>
        <v>0.14034606637384855</v>
      </c>
      <c r="M934" s="444">
        <f>StockValueR!M666</f>
        <v>0.13550574153644834</v>
      </c>
      <c r="N934" s="444">
        <f>StockValueR!N666</f>
        <v>0.1308323522258989</v>
      </c>
      <c r="O934" s="444">
        <f>StockValueR!O666</f>
        <v>0.12632014108684475</v>
      </c>
      <c r="P934" s="444">
        <f>StockValueR!P666</f>
        <v>0.12196354932646118</v>
      </c>
      <c r="Q934" s="444">
        <f>StockValueR!Q666</f>
        <v>0.11775720986633108</v>
      </c>
      <c r="R934" s="444">
        <f>StockValueR!R666</f>
        <v>0.11369594073050326</v>
      </c>
      <c r="S934" s="444">
        <f>StockValueR!S666</f>
        <v>0.10977473866158668</v>
      </c>
      <c r="T934" s="444">
        <f>StockValueR!T666</f>
        <v>0.10598877295701596</v>
      </c>
      <c r="U934" s="444">
        <f>StockValueR!U666</f>
        <v>0.10233337951789488</v>
      </c>
      <c r="V934" s="444">
        <f>StockValueR!V666</f>
        <v>9.8804055103086291E-2</v>
      </c>
      <c r="W934" s="444">
        <f>StockValueR!W666</f>
        <v>9.539645178146984E-2</v>
      </c>
      <c r="X934" s="444">
        <f>StockValueR!X666</f>
        <v>9.2106371575532975E-2</v>
      </c>
      <c r="Y934" s="444">
        <f>StockValueR!Y666</f>
        <v>8.892976128969643E-2</v>
      </c>
      <c r="Z934" s="444">
        <f>StockValueR!Z666</f>
        <v>8.5755148299275163E-2</v>
      </c>
      <c r="AA934" s="444">
        <f>StockValueR!AA666</f>
        <v>8.2582604800117365E-2</v>
      </c>
      <c r="AB934" s="444">
        <f>StockValueR!AB666</f>
        <v>7.9412208491636008E-2</v>
      </c>
      <c r="AC934" s="444">
        <f>StockValueR!AC666</f>
        <v>7.6244043237614037E-2</v>
      </c>
      <c r="AD934" s="444">
        <f>StockValueR!AD666</f>
        <v>7.3078199838131852E-2</v>
      </c>
      <c r="AE934" s="444">
        <f>StockValueR!AE666</f>
        <v>6.9914776937184314E-2</v>
      </c>
      <c r="AF934" s="444">
        <f>StockValueR!AF666</f>
        <v>6.6753882097420322E-2</v>
      </c>
      <c r="AG934" s="444">
        <f>StockValueR!AG666</f>
        <v>6.3595633082666428E-2</v>
      </c>
      <c r="AH934" s="444">
        <f>StockValueR!AH666</f>
        <v>6.0440159401469677E-2</v>
      </c>
      <c r="AI934" s="444">
        <f>StockValueR!AI666</f>
        <v>5.7287604182282771E-2</v>
      </c>
      <c r="AJ934" s="444">
        <f>StockValueR!AJ666</f>
        <v>5.4138126475358164E-2</v>
      </c>
      <c r="AK934" s="444">
        <f>StockValueR!AK666</f>
        <v>5.0991904111410663E-2</v>
      </c>
      <c r="AL934" s="444">
        <f>StockValueR!AL666</f>
        <v>4.7849137298226346E-2</v>
      </c>
      <c r="AM934" s="444">
        <f>StockValueR!AM666</f>
        <v>1.5486239276289501E-2</v>
      </c>
      <c r="AN934" s="444">
        <f>StockValueR!AN666</f>
        <v>1.5486239276289501E-2</v>
      </c>
      <c r="AO934" s="444">
        <f>StockValueR!AO666</f>
        <v>1.5486239276289501E-2</v>
      </c>
      <c r="AP934" s="444">
        <f>StockValueR!AP666</f>
        <v>1.5486239276289501E-2</v>
      </c>
      <c r="AQ934" s="444">
        <f>StockValueR!AQ666</f>
        <v>1.5486239276289501E-2</v>
      </c>
      <c r="AR934" s="444">
        <f>StockValueR!AR666</f>
        <v>1.5486239276289501E-2</v>
      </c>
      <c r="AS934" s="444">
        <f>StockValueR!AS666</f>
        <v>1.5486239276289501E-2</v>
      </c>
      <c r="AT934" s="444">
        <f>StockValueR!AT666</f>
        <v>1.5486239276289501E-2</v>
      </c>
      <c r="AU934" s="444">
        <f>StockValueR!AU666</f>
        <v>1.5486239276289501E-2</v>
      </c>
      <c r="AV934" s="444">
        <f>StockValueR!AV666</f>
        <v>1.5486239276289501E-2</v>
      </c>
      <c r="AW934" s="444">
        <f>StockValueR!AW666</f>
        <v>1.5486239276289501E-2</v>
      </c>
      <c r="AX934" s="444">
        <f>StockValueR!AX666</f>
        <v>1.5486239276289501E-2</v>
      </c>
      <c r="AY934" s="444">
        <f>StockValueR!AY666</f>
        <v>1.5486239276289501E-2</v>
      </c>
      <c r="AZ934" s="444">
        <f>StockValueR!AZ666</f>
        <v>1.5486239276289501E-2</v>
      </c>
    </row>
    <row r="935" spans="1:52" x14ac:dyDescent="0.25">
      <c r="A935" s="422"/>
      <c r="B935" s="281"/>
      <c r="C935" s="281"/>
      <c r="D935" s="281"/>
      <c r="E935" s="180" t="str">
        <f>StockValueR!E667</f>
        <v>41 MPH</v>
      </c>
      <c r="F935" s="180"/>
      <c r="G935" s="180"/>
      <c r="I935" s="443">
        <f>StockValueR!I667</f>
        <v>0</v>
      </c>
      <c r="J935" s="443">
        <f>StockValueR!J667</f>
        <v>0</v>
      </c>
      <c r="K935" s="444">
        <f>StockValueR!K667</f>
        <v>0.14114670148601949</v>
      </c>
      <c r="L935" s="444">
        <f>StockValueR!L667</f>
        <v>0.13627876394724997</v>
      </c>
      <c r="M935" s="444">
        <f>StockValueR!M667</f>
        <v>0.13157871425588943</v>
      </c>
      <c r="N935" s="444">
        <f>StockValueR!N667</f>
        <v>0.12704076221247795</v>
      </c>
      <c r="O935" s="444">
        <f>StockValueR!O667</f>
        <v>0.12265931731283028</v>
      </c>
      <c r="P935" s="444">
        <f>StockValueR!P667</f>
        <v>0.11842898186084588</v>
      </c>
      <c r="Q935" s="444">
        <f>StockValueR!Q667</f>
        <v>0.11434454431884801</v>
      </c>
      <c r="R935" s="444">
        <f>StockValueR!R667</f>
        <v>0.11040097288725952</v>
      </c>
      <c r="S935" s="444">
        <f>StockValueR!S667</f>
        <v>0.10659340930570606</v>
      </c>
      <c r="T935" s="444">
        <f>StockValueR!T667</f>
        <v>0.10291716286790981</v>
      </c>
      <c r="U935" s="444">
        <f>StockValueR!U667</f>
        <v>9.9367704643000612E-2</v>
      </c>
      <c r="V935" s="444">
        <f>StockValueR!V667</f>
        <v>9.5940661896125393E-2</v>
      </c>
      <c r="W935" s="444">
        <f>StockValueR!W667</f>
        <v>9.2631812701482311E-2</v>
      </c>
      <c r="X935" s="444">
        <f>StockValueR!X667</f>
        <v>8.9437080741143329E-2</v>
      </c>
      <c r="Y935" s="444">
        <f>StockValueR!Y667</f>
        <v>8.6352530283257525E-2</v>
      </c>
      <c r="Z935" s="444">
        <f>StockValueR!Z667</f>
        <v>8.3269919238120979E-2</v>
      </c>
      <c r="AA935" s="444">
        <f>StockValueR!AA667</f>
        <v>8.0189317709308414E-2</v>
      </c>
      <c r="AB935" s="444">
        <f>StockValueR!AB667</f>
        <v>7.7110801144463156E-2</v>
      </c>
      <c r="AC935" s="444">
        <f>StockValueR!AC667</f>
        <v>7.4034450976951868E-2</v>
      </c>
      <c r="AD935" s="444">
        <f>StockValueR!AD667</f>
        <v>7.0960355375421114E-2</v>
      </c>
      <c r="AE935" s="444">
        <f>StockValueR!AE667</f>
        <v>6.788861012511116E-2</v>
      </c>
      <c r="AF935" s="444">
        <f>StockValueR!AF667</f>
        <v>6.4819319671449091E-2</v>
      </c>
      <c r="AG935" s="444">
        <f>StockValueR!AG667</f>
        <v>6.1752598365404129E-2</v>
      </c>
      <c r="AH935" s="444">
        <f>StockValueR!AH667</f>
        <v>5.8688571962297896E-2</v>
      </c>
      <c r="AI935" s="444">
        <f>StockValueR!AI667</f>
        <v>5.5627379442645647E-2</v>
      </c>
      <c r="AJ935" s="444">
        <f>StockValueR!AJ667</f>
        <v>5.2569175247340311E-2</v>
      </c>
      <c r="AK935" s="444">
        <f>StockValueR!AK667</f>
        <v>4.9514132053469551E-2</v>
      </c>
      <c r="AL935" s="444">
        <f>StockValueR!AL667</f>
        <v>4.6462444266693055E-2</v>
      </c>
      <c r="AM935" s="444">
        <f>StockValueR!AM667</f>
        <v>1.5037439960321817E-2</v>
      </c>
      <c r="AN935" s="444">
        <f>StockValueR!AN667</f>
        <v>1.5037439960321817E-2</v>
      </c>
      <c r="AO935" s="444">
        <f>StockValueR!AO667</f>
        <v>1.5037439960321817E-2</v>
      </c>
      <c r="AP935" s="444">
        <f>StockValueR!AP667</f>
        <v>1.5037439960321817E-2</v>
      </c>
      <c r="AQ935" s="444">
        <f>StockValueR!AQ667</f>
        <v>1.5037439960321817E-2</v>
      </c>
      <c r="AR935" s="444">
        <f>StockValueR!AR667</f>
        <v>1.5037439960321817E-2</v>
      </c>
      <c r="AS935" s="444">
        <f>StockValueR!AS667</f>
        <v>1.5037439960321817E-2</v>
      </c>
      <c r="AT935" s="444">
        <f>StockValueR!AT667</f>
        <v>1.5037439960321817E-2</v>
      </c>
      <c r="AU935" s="444">
        <f>StockValueR!AU667</f>
        <v>1.5037439960321817E-2</v>
      </c>
      <c r="AV935" s="444">
        <f>StockValueR!AV667</f>
        <v>1.5037439960321817E-2</v>
      </c>
      <c r="AW935" s="444">
        <f>StockValueR!AW667</f>
        <v>1.5037439960321817E-2</v>
      </c>
      <c r="AX935" s="444">
        <f>StockValueR!AX667</f>
        <v>1.5037439960321817E-2</v>
      </c>
      <c r="AY935" s="444">
        <f>StockValueR!AY667</f>
        <v>1.5037439960321817E-2</v>
      </c>
      <c r="AZ935" s="444">
        <f>StockValueR!AZ667</f>
        <v>1.5037439960321817E-2</v>
      </c>
    </row>
    <row r="936" spans="1:52" x14ac:dyDescent="0.25">
      <c r="A936" s="422"/>
      <c r="B936" s="281"/>
      <c r="C936" s="281"/>
      <c r="D936" s="281"/>
      <c r="E936" s="180" t="str">
        <f>StockValueR!E668</f>
        <v>42 MPH</v>
      </c>
      <c r="F936" s="180"/>
      <c r="G936" s="180"/>
      <c r="I936" s="443">
        <f>StockValueR!I668</f>
        <v>0</v>
      </c>
      <c r="J936" s="443">
        <f>StockValueR!J668</f>
        <v>0</v>
      </c>
      <c r="K936" s="444">
        <f>StockValueR!K668</f>
        <v>0.137056196235012</v>
      </c>
      <c r="L936" s="444">
        <f>StockValueR!L668</f>
        <v>0.13232933407281364</v>
      </c>
      <c r="M936" s="444">
        <f>StockValueR!M668</f>
        <v>0.12776549428037454</v>
      </c>
      <c r="N936" s="444">
        <f>StockValueR!N668</f>
        <v>0.12335905446124436</v>
      </c>
      <c r="O936" s="444">
        <f>StockValueR!O668</f>
        <v>0.11910458612697383</v>
      </c>
      <c r="P936" s="444">
        <f>StockValueR!P668</f>
        <v>0.11499684800951927</v>
      </c>
      <c r="Q936" s="444">
        <f>StockValueR!Q668</f>
        <v>0.11103077960429227</v>
      </c>
      <c r="R936" s="444">
        <f>StockValueR!R668</f>
        <v>0.10720149493589981</v>
      </c>
      <c r="S936" s="444">
        <f>StockValueR!S668</f>
        <v>0.10350427653889487</v>
      </c>
      <c r="T936" s="444">
        <f>StockValueR!T668</f>
        <v>9.9934569646121518E-2</v>
      </c>
      <c r="U936" s="444">
        <f>StockValueR!U668</f>
        <v>9.6487976577495554E-2</v>
      </c>
      <c r="V936" s="444">
        <f>StockValueR!V668</f>
        <v>9.3160251322307583E-2</v>
      </c>
      <c r="W936" s="444">
        <f>StockValueR!W668</f>
        <v>8.994729430837424E-2</v>
      </c>
      <c r="X936" s="444">
        <f>StockValueR!X668</f>
        <v>8.6845147351593571E-2</v>
      </c>
      <c r="Y936" s="444">
        <f>StockValueR!Y668</f>
        <v>8.3849988779682721E-2</v>
      </c>
      <c r="Z936" s="444">
        <f>StockValueR!Z668</f>
        <v>8.0856713415325035E-2</v>
      </c>
      <c r="AA936" s="444">
        <f>StockValueR!AA668</f>
        <v>7.7865389330456974E-2</v>
      </c>
      <c r="AB936" s="444">
        <f>StockValueR!AB668</f>
        <v>7.4876089786209687E-2</v>
      </c>
      <c r="AC936" s="444">
        <f>StockValueR!AC668</f>
        <v>7.188889385596825E-2</v>
      </c>
      <c r="AD936" s="444">
        <f>StockValueR!AD668</f>
        <v>6.8903887153205751E-2</v>
      </c>
      <c r="AE936" s="444">
        <f>StockValueR!AE668</f>
        <v>6.5921162687256063E-2</v>
      </c>
      <c r="AF936" s="444">
        <f>StockValueR!AF668</f>
        <v>6.2940821876663167E-2</v>
      </c>
      <c r="AG936" s="444">
        <f>StockValueR!AG668</f>
        <v>5.9962975758445364E-2</v>
      </c>
      <c r="AH936" s="444">
        <f>StockValueR!AH668</f>
        <v>5.698774644346926E-2</v>
      </c>
      <c r="AI936" s="444">
        <f>StockValueR!AI668</f>
        <v>5.4015268884522079E-2</v>
      </c>
      <c r="AJ936" s="444">
        <f>StockValueR!AJ668</f>
        <v>5.1045693046718875E-2</v>
      </c>
      <c r="AK936" s="444">
        <f>StockValueR!AK668</f>
        <v>4.8079186602874968E-2</v>
      </c>
      <c r="AL936" s="444">
        <f>StockValueR!AL668</f>
        <v>4.5115938324672332E-2</v>
      </c>
      <c r="AM936" s="444">
        <f>StockValueR!AM668</f>
        <v>1.4601647083323564E-2</v>
      </c>
      <c r="AN936" s="444">
        <f>StockValueR!AN668</f>
        <v>1.4601647083323564E-2</v>
      </c>
      <c r="AO936" s="444">
        <f>StockValueR!AO668</f>
        <v>1.4601647083323564E-2</v>
      </c>
      <c r="AP936" s="444">
        <f>StockValueR!AP668</f>
        <v>1.4601647083323564E-2</v>
      </c>
      <c r="AQ936" s="444">
        <f>StockValueR!AQ668</f>
        <v>1.4601647083323564E-2</v>
      </c>
      <c r="AR936" s="444">
        <f>StockValueR!AR668</f>
        <v>1.4601647083323564E-2</v>
      </c>
      <c r="AS936" s="444">
        <f>StockValueR!AS668</f>
        <v>1.4601647083323564E-2</v>
      </c>
      <c r="AT936" s="444">
        <f>StockValueR!AT668</f>
        <v>1.4601647083323564E-2</v>
      </c>
      <c r="AU936" s="444">
        <f>StockValueR!AU668</f>
        <v>1.4601647083323564E-2</v>
      </c>
      <c r="AV936" s="444">
        <f>StockValueR!AV668</f>
        <v>1.4601647083323564E-2</v>
      </c>
      <c r="AW936" s="444">
        <f>StockValueR!AW668</f>
        <v>1.4601647083323564E-2</v>
      </c>
      <c r="AX936" s="444">
        <f>StockValueR!AX668</f>
        <v>1.4601647083323564E-2</v>
      </c>
      <c r="AY936" s="444">
        <f>StockValueR!AY668</f>
        <v>1.4601647083323564E-2</v>
      </c>
      <c r="AZ936" s="444">
        <f>StockValueR!AZ668</f>
        <v>1.4601647083323564E-2</v>
      </c>
    </row>
    <row r="937" spans="1:52" x14ac:dyDescent="0.25">
      <c r="A937" s="422"/>
      <c r="B937" s="281"/>
      <c r="C937" s="281"/>
      <c r="D937" s="281"/>
      <c r="E937" s="180" t="str">
        <f>StockValueR!E669</f>
        <v>43 MPH</v>
      </c>
      <c r="F937" s="180"/>
      <c r="G937" s="180"/>
      <c r="I937" s="443">
        <f>StockValueR!I669</f>
        <v>0</v>
      </c>
      <c r="J937" s="443">
        <f>StockValueR!J669</f>
        <v>0</v>
      </c>
      <c r="K937" s="444">
        <f>StockValueR!K669</f>
        <v>0.13308423596615684</v>
      </c>
      <c r="L937" s="444">
        <f>StockValueR!L669</f>
        <v>0.12849436074231196</v>
      </c>
      <c r="M937" s="444">
        <f>StockValueR!M669</f>
        <v>0.12406278341466434</v>
      </c>
      <c r="N937" s="444">
        <f>StockValueR!N669</f>
        <v>0.11978404452675419</v>
      </c>
      <c r="O937" s="444">
        <f>StockValueR!O669</f>
        <v>0.11565287291056746</v>
      </c>
      <c r="P937" s="444">
        <f>StockValueR!P669</f>
        <v>0.11166417919275036</v>
      </c>
      <c r="Q937" s="444">
        <f>StockValueR!Q669</f>
        <v>0.1078130495247849</v>
      </c>
      <c r="R937" s="444">
        <f>StockValueR!R669</f>
        <v>0.10409473952940111</v>
      </c>
      <c r="S937" s="444">
        <f>StockValueR!S669</f>
        <v>0.10050466845576857</v>
      </c>
      <c r="T937" s="444">
        <f>StockValueR!T669</f>
        <v>9.7038413536266396E-2</v>
      </c>
      <c r="U937" s="444">
        <f>StockValueR!U669</f>
        <v>9.3691704537879908E-2</v>
      </c>
      <c r="V937" s="444">
        <f>StockValueR!V669</f>
        <v>9.0460418501511417E-2</v>
      </c>
      <c r="W937" s="444">
        <f>StockValueR!W669</f>
        <v>8.7340574662724116E-2</v>
      </c>
      <c r="X937" s="444">
        <f>StockValueR!X669</f>
        <v>8.4328329547662118E-2</v>
      </c>
      <c r="Y937" s="444">
        <f>StockValueR!Y669</f>
        <v>8.141997223810464E-2</v>
      </c>
      <c r="Z937" s="444">
        <f>StockValueR!Z669</f>
        <v>7.8513443559760226E-2</v>
      </c>
      <c r="AA937" s="444">
        <f>StockValueR!AA669</f>
        <v>7.5608809611805008E-2</v>
      </c>
      <c r="AB937" s="444">
        <f>StockValueR!AB669</f>
        <v>7.2706141532224211E-2</v>
      </c>
      <c r="AC937" s="444">
        <f>StockValueR!AC669</f>
        <v>6.9805516102814852E-2</v>
      </c>
      <c r="AD937" s="444">
        <f>StockValueR!AD669</f>
        <v>6.6907016455926782E-2</v>
      </c>
      <c r="AE937" s="444">
        <f>StockValueR!AE669</f>
        <v>6.4010732905434714E-2</v>
      </c>
      <c r="AF937" s="444">
        <f>StockValueR!AF669</f>
        <v>6.1116763930720179E-2</v>
      </c>
      <c r="AG937" s="444">
        <f>StockValueR!AG669</f>
        <v>5.8225217350890583E-2</v>
      </c>
      <c r="AH937" s="444">
        <f>StockValueR!AH669</f>
        <v>5.5336211737975746E-2</v>
      </c>
      <c r="AI937" s="444">
        <f>StockValueR!AI669</f>
        <v>5.2449878133760515E-2</v>
      </c>
      <c r="AJ937" s="444">
        <f>StockValueR!AJ669</f>
        <v>4.9566362157292453E-2</v>
      </c>
      <c r="AK937" s="444">
        <f>StockValueR!AK669</f>
        <v>4.6685826622140963E-2</v>
      </c>
      <c r="AL937" s="444">
        <f>StockValueR!AL669</f>
        <v>4.3808454829285928E-2</v>
      </c>
      <c r="AM937" s="444">
        <f>StockValueR!AM669</f>
        <v>1.4178483711888993E-2</v>
      </c>
      <c r="AN937" s="444">
        <f>StockValueR!AN669</f>
        <v>1.4178483711888993E-2</v>
      </c>
      <c r="AO937" s="444">
        <f>StockValueR!AO669</f>
        <v>1.4178483711888993E-2</v>
      </c>
      <c r="AP937" s="444">
        <f>StockValueR!AP669</f>
        <v>1.4178483711888993E-2</v>
      </c>
      <c r="AQ937" s="444">
        <f>StockValueR!AQ669</f>
        <v>1.4178483711888993E-2</v>
      </c>
      <c r="AR937" s="444">
        <f>StockValueR!AR669</f>
        <v>1.4178483711888993E-2</v>
      </c>
      <c r="AS937" s="444">
        <f>StockValueR!AS669</f>
        <v>1.4178483711888993E-2</v>
      </c>
      <c r="AT937" s="444">
        <f>StockValueR!AT669</f>
        <v>1.4178483711888993E-2</v>
      </c>
      <c r="AU937" s="444">
        <f>StockValueR!AU669</f>
        <v>1.4178483711888993E-2</v>
      </c>
      <c r="AV937" s="444">
        <f>StockValueR!AV669</f>
        <v>1.4178483711888993E-2</v>
      </c>
      <c r="AW937" s="444">
        <f>StockValueR!AW669</f>
        <v>1.4178483711888993E-2</v>
      </c>
      <c r="AX937" s="444">
        <f>StockValueR!AX669</f>
        <v>1.4178483711888993E-2</v>
      </c>
      <c r="AY937" s="444">
        <f>StockValueR!AY669</f>
        <v>1.4178483711888993E-2</v>
      </c>
      <c r="AZ937" s="444">
        <f>StockValueR!AZ669</f>
        <v>1.4178483711888993E-2</v>
      </c>
    </row>
    <row r="938" spans="1:52" x14ac:dyDescent="0.25">
      <c r="A938" s="422"/>
      <c r="B938" s="281"/>
      <c r="C938" s="281"/>
      <c r="D938" s="281"/>
      <c r="E938" s="180" t="str">
        <f>StockValueR!E670</f>
        <v>44 MPH</v>
      </c>
      <c r="F938" s="180"/>
      <c r="G938" s="180"/>
      <c r="I938" s="443">
        <f>StockValueR!I670</f>
        <v>0</v>
      </c>
      <c r="J938" s="443">
        <f>StockValueR!J670</f>
        <v>0</v>
      </c>
      <c r="K938" s="444">
        <f>StockValueR!K670</f>
        <v>0.12922738518385357</v>
      </c>
      <c r="L938" s="444">
        <f>StockValueR!L670</f>
        <v>0.12477052694522293</v>
      </c>
      <c r="M938" s="444">
        <f>StockValueR!M670</f>
        <v>0.12046737904694305</v>
      </c>
      <c r="N938" s="444">
        <f>StockValueR!N670</f>
        <v>0.11631264025045848</v>
      </c>
      <c r="O938" s="444">
        <f>StockValueR!O670</f>
        <v>0.11230119214896188</v>
      </c>
      <c r="P938" s="444">
        <f>StockValueR!P670</f>
        <v>0.1084280928618018</v>
      </c>
      <c r="Q938" s="444">
        <f>StockValueR!Q670</f>
        <v>0.104688570946361</v>
      </c>
      <c r="R938" s="444">
        <f>StockValueR!R670</f>
        <v>0.10107801951990485</v>
      </c>
      <c r="S938" s="444">
        <f>StockValueR!S670</f>
        <v>9.7591990584158461E-2</v>
      </c>
      <c r="T938" s="444">
        <f>StockValueR!T670</f>
        <v>9.4226189545620398E-2</v>
      </c>
      <c r="U938" s="444">
        <f>StockValueR!U670</f>
        <v>9.097646992486276E-2</v>
      </c>
      <c r="V938" s="444">
        <f>StockValueR!V670</f>
        <v>8.7838828248299458E-2</v>
      </c>
      <c r="W938" s="444">
        <f>StockValueR!W670</f>
        <v>8.4809399116129627E-2</v>
      </c>
      <c r="X938" s="444">
        <f>StockValueR!X670</f>
        <v>8.188445044038048E-2</v>
      </c>
      <c r="Y938" s="444">
        <f>StockValueR!Y670</f>
        <v>7.9060378847182658E-2</v>
      </c>
      <c r="Z938" s="444">
        <f>StockValueR!Z670</f>
        <v>7.6238082890508679E-2</v>
      </c>
      <c r="AA938" s="444">
        <f>StockValueR!AA670</f>
        <v>7.3417626753945975E-2</v>
      </c>
      <c r="AB938" s="444">
        <f>StockValueR!AB670</f>
        <v>7.0599079513863738E-2</v>
      </c>
      <c r="AC938" s="444">
        <f>StockValueR!AC670</f>
        <v>6.7782515726882347E-2</v>
      </c>
      <c r="AD938" s="444">
        <f>StockValueR!AD670</f>
        <v>6.4968016116132649E-2</v>
      </c>
      <c r="AE938" s="444">
        <f>StockValueR!AE670</f>
        <v>6.2155668378146046E-2</v>
      </c>
      <c r="AF938" s="444">
        <f>StockValueR!AF670</f>
        <v>5.9345568138320044E-2</v>
      </c>
      <c r="AG938" s="444">
        <f>StockValueR!AG670</f>
        <v>5.6537820091107929E-2</v>
      </c>
      <c r="AH938" s="444">
        <f>StockValueR!AH670</f>
        <v>5.3732539372260052E-2</v>
      </c>
      <c r="AI938" s="444">
        <f>StockValueR!AI670</f>
        <v>5.0929853225901787E-2</v>
      </c>
      <c r="AJ938" s="444">
        <f>StockValueR!AJ670</f>
        <v>4.8129903050964519E-2</v>
      </c>
      <c r="AK938" s="444">
        <f>StockValueR!AK670</f>
        <v>4.5332846942595227E-2</v>
      </c>
      <c r="AL938" s="444">
        <f>StockValueR!AL670</f>
        <v>4.2538862889615503E-2</v>
      </c>
      <c r="AM938" s="444">
        <f>StockValueR!AM670</f>
        <v>1.3767583836339648E-2</v>
      </c>
      <c r="AN938" s="444">
        <f>StockValueR!AN670</f>
        <v>1.3767583836339648E-2</v>
      </c>
      <c r="AO938" s="444">
        <f>StockValueR!AO670</f>
        <v>1.3767583836339648E-2</v>
      </c>
      <c r="AP938" s="444">
        <f>StockValueR!AP670</f>
        <v>1.3767583836339648E-2</v>
      </c>
      <c r="AQ938" s="444">
        <f>StockValueR!AQ670</f>
        <v>1.3767583836339648E-2</v>
      </c>
      <c r="AR938" s="444">
        <f>StockValueR!AR670</f>
        <v>1.3767583836339648E-2</v>
      </c>
      <c r="AS938" s="444">
        <f>StockValueR!AS670</f>
        <v>1.3767583836339648E-2</v>
      </c>
      <c r="AT938" s="444">
        <f>StockValueR!AT670</f>
        <v>1.3767583836339648E-2</v>
      </c>
      <c r="AU938" s="444">
        <f>StockValueR!AU670</f>
        <v>1.3767583836339648E-2</v>
      </c>
      <c r="AV938" s="444">
        <f>StockValueR!AV670</f>
        <v>1.3767583836339648E-2</v>
      </c>
      <c r="AW938" s="444">
        <f>StockValueR!AW670</f>
        <v>1.3767583836339648E-2</v>
      </c>
      <c r="AX938" s="444">
        <f>StockValueR!AX670</f>
        <v>1.3767583836339648E-2</v>
      </c>
      <c r="AY938" s="444">
        <f>StockValueR!AY670</f>
        <v>1.3767583836339648E-2</v>
      </c>
      <c r="AZ938" s="444">
        <f>StockValueR!AZ670</f>
        <v>1.3767583836339648E-2</v>
      </c>
    </row>
    <row r="939" spans="1:52" x14ac:dyDescent="0.25">
      <c r="A939" s="422"/>
      <c r="B939" s="281"/>
      <c r="C939" s="281"/>
      <c r="D939" s="281"/>
      <c r="E939" s="180" t="str">
        <f>StockValueR!E671</f>
        <v>45 MPH</v>
      </c>
      <c r="F939" s="180"/>
      <c r="G939" s="180"/>
      <c r="I939" s="443">
        <f>StockValueR!I671</f>
        <v>0</v>
      </c>
      <c r="J939" s="443">
        <f>StockValueR!J671</f>
        <v>0</v>
      </c>
      <c r="K939" s="444">
        <f>StockValueR!K671</f>
        <v>0.12167752638354599</v>
      </c>
      <c r="L939" s="444">
        <f>StockValueR!L671</f>
        <v>0.11748105142471921</v>
      </c>
      <c r="M939" s="444">
        <f>StockValueR!M671</f>
        <v>0.11342930657837473</v>
      </c>
      <c r="N939" s="444">
        <f>StockValueR!N671</f>
        <v>0.10951730032051572</v>
      </c>
      <c r="O939" s="444">
        <f>StockValueR!O671</f>
        <v>0.10574021327730389</v>
      </c>
      <c r="P939" s="444">
        <f>StockValueR!P671</f>
        <v>0.10209339228785932</v>
      </c>
      <c r="Q939" s="444">
        <f>StockValueR!Q671</f>
        <v>9.8572344671825463E-2</v>
      </c>
      <c r="R939" s="444">
        <f>StockValueR!R671</f>
        <v>9.5172732694637066E-2</v>
      </c>
      <c r="S939" s="444">
        <f>StockValueR!S671</f>
        <v>9.1890368223672872E-2</v>
      </c>
      <c r="T939" s="444">
        <f>StockValueR!T671</f>
        <v>8.8721207568709382E-2</v>
      </c>
      <c r="U939" s="444">
        <f>StockValueR!U671</f>
        <v>8.5661346500319757E-2</v>
      </c>
      <c r="V939" s="444">
        <f>StockValueR!V671</f>
        <v>8.270701544008062E-2</v>
      </c>
      <c r="W939" s="444">
        <f>StockValueR!W671</f>
        <v>7.9854574816661333E-2</v>
      </c>
      <c r="X939" s="444">
        <f>StockValueR!X671</f>
        <v>7.710051058207483E-2</v>
      </c>
      <c r="Y939" s="444">
        <f>StockValueR!Y671</f>
        <v>7.4441429882566218E-2</v>
      </c>
      <c r="Z939" s="444">
        <f>StockValueR!Z671</f>
        <v>7.1784021081468835E-2</v>
      </c>
      <c r="AA939" s="444">
        <f>StockValueR!AA671</f>
        <v>6.9128344612568768E-2</v>
      </c>
      <c r="AB939" s="444">
        <f>StockValueR!AB671</f>
        <v>6.6474465516582648E-2</v>
      </c>
      <c r="AC939" s="444">
        <f>StockValueR!AC671</f>
        <v>6.3822453994305181E-2</v>
      </c>
      <c r="AD939" s="444">
        <f>StockValueR!AD671</f>
        <v>6.1172386052775196E-2</v>
      </c>
      <c r="AE939" s="444">
        <f>StockValueR!AE671</f>
        <v>5.852434426502473E-2</v>
      </c>
      <c r="AF939" s="444">
        <f>StockValueR!AF671</f>
        <v>5.5878418669723276E-2</v>
      </c>
      <c r="AG939" s="444">
        <f>StockValueR!AG671</f>
        <v>5.3234707844754203E-2</v>
      </c>
      <c r="AH939" s="444">
        <f>StockValueR!AH671</f>
        <v>5.0593320199285433E-2</v>
      </c>
      <c r="AI939" s="444">
        <f>StockValueR!AI671</f>
        <v>4.7954375543451631E-2</v>
      </c>
      <c r="AJ939" s="444">
        <f>StockValueR!AJ671</f>
        <v>4.5318007015226452E-2</v>
      </c>
      <c r="AK939" s="444">
        <f>StockValueR!AK671</f>
        <v>4.2684363473355219E-2</v>
      </c>
      <c r="AL939" s="444">
        <f>StockValueR!AL671</f>
        <v>4.0053612508008561E-2</v>
      </c>
      <c r="AM939" s="444">
        <f>StockValueR!AM671</f>
        <v>1.61488171632936E-2</v>
      </c>
      <c r="AN939" s="444">
        <f>StockValueR!AN671</f>
        <v>1.61488171632936E-2</v>
      </c>
      <c r="AO939" s="444">
        <f>StockValueR!AO671</f>
        <v>1.61488171632936E-2</v>
      </c>
      <c r="AP939" s="444">
        <f>StockValueR!AP671</f>
        <v>1.61488171632936E-2</v>
      </c>
      <c r="AQ939" s="444">
        <f>StockValueR!AQ671</f>
        <v>1.61488171632936E-2</v>
      </c>
      <c r="AR939" s="444">
        <f>StockValueR!AR671</f>
        <v>1.61488171632936E-2</v>
      </c>
      <c r="AS939" s="444">
        <f>StockValueR!AS671</f>
        <v>1.61488171632936E-2</v>
      </c>
      <c r="AT939" s="444">
        <f>StockValueR!AT671</f>
        <v>1.61488171632936E-2</v>
      </c>
      <c r="AU939" s="444">
        <f>StockValueR!AU671</f>
        <v>1.61488171632936E-2</v>
      </c>
      <c r="AV939" s="444">
        <f>StockValueR!AV671</f>
        <v>1.61488171632936E-2</v>
      </c>
      <c r="AW939" s="444">
        <f>StockValueR!AW671</f>
        <v>1.61488171632936E-2</v>
      </c>
      <c r="AX939" s="444">
        <f>StockValueR!AX671</f>
        <v>1.61488171632936E-2</v>
      </c>
      <c r="AY939" s="444">
        <f>StockValueR!AY671</f>
        <v>1.61488171632936E-2</v>
      </c>
      <c r="AZ939" s="444">
        <f>StockValueR!AZ671</f>
        <v>1.61488171632936E-2</v>
      </c>
    </row>
    <row r="940" spans="1:52" x14ac:dyDescent="0.25">
      <c r="A940" s="422"/>
      <c r="B940" s="281"/>
      <c r="C940" s="281"/>
      <c r="D940" s="281"/>
      <c r="E940" s="180" t="str">
        <f>StockValueR!E672</f>
        <v>46 MPH</v>
      </c>
      <c r="F940" s="180"/>
      <c r="G940" s="180"/>
      <c r="I940" s="443">
        <f>StockValueR!I672</f>
        <v>0</v>
      </c>
      <c r="J940" s="443">
        <f>StockValueR!J672</f>
        <v>0</v>
      </c>
      <c r="K940" s="444">
        <f>StockValueR!K672</f>
        <v>0.1181512480124514</v>
      </c>
      <c r="L940" s="444">
        <f>StockValueR!L672</f>
        <v>0.11407638909334838</v>
      </c>
      <c r="M940" s="444">
        <f>StockValueR!M672</f>
        <v>0.1101420659323513</v>
      </c>
      <c r="N940" s="444">
        <f>StockValueR!N672</f>
        <v>0.1063434316624401</v>
      </c>
      <c r="O940" s="444">
        <f>StockValueR!O672</f>
        <v>0.10267580657775162</v>
      </c>
      <c r="P940" s="444">
        <f>StockValueR!P672</f>
        <v>9.9134672368442575E-2</v>
      </c>
      <c r="Q940" s="444">
        <f>StockValueR!Q672</f>
        <v>9.571566655438353E-2</v>
      </c>
      <c r="R940" s="444">
        <f>StockValueR!R672</f>
        <v>9.2414577110826249E-2</v>
      </c>
      <c r="S940" s="444">
        <f>StockValueR!S672</f>
        <v>8.9227337279423891E-2</v>
      </c>
      <c r="T940" s="444">
        <f>StockValueR!T672</f>
        <v>8.615002055821111E-2</v>
      </c>
      <c r="U940" s="444">
        <f>StockValueR!U672</f>
        <v>8.3178835864372413E-2</v>
      </c>
      <c r="V940" s="444">
        <f>StockValueR!V672</f>
        <v>8.0310122863839178E-2</v>
      </c>
      <c r="W940" s="444">
        <f>StockValueR!W672</f>
        <v>7.7540347461962034E-2</v>
      </c>
      <c r="X940" s="444">
        <f>StockValueR!X672</f>
        <v>7.4866097449702962E-2</v>
      </c>
      <c r="Y940" s="444">
        <f>StockValueR!Y672</f>
        <v>7.2284078299983873E-2</v>
      </c>
      <c r="Z940" s="444">
        <f>StockValueR!Z672</f>
        <v>6.9703682596185396E-2</v>
      </c>
      <c r="AA940" s="444">
        <f>StockValueR!AA672</f>
        <v>6.7124969020690872E-2</v>
      </c>
      <c r="AB940" s="444">
        <f>StockValueR!AB672</f>
        <v>6.4548000729302946E-2</v>
      </c>
      <c r="AC940" s="444">
        <f>StockValueR!AC672</f>
        <v>6.197284588836055E-2</v>
      </c>
      <c r="AD940" s="444">
        <f>StockValueR!AD672</f>
        <v>5.9399578302178783E-2</v>
      </c>
      <c r="AE940" s="444">
        <f>StockValueR!AE672</f>
        <v>5.6828278150780009E-2</v>
      </c>
      <c r="AF940" s="444">
        <f>StockValueR!AF672</f>
        <v>5.4259032863465971E-2</v>
      </c>
      <c r="AG940" s="444">
        <f>StockValueR!AG672</f>
        <v>5.1691938161281405E-2</v>
      </c>
      <c r="AH940" s="444">
        <f>StockValueR!AH672</f>
        <v>4.9127099311639832E-2</v>
      </c>
      <c r="AI940" s="444">
        <f>StockValueR!AI672</f>
        <v>4.6564632652515543E-2</v>
      </c>
      <c r="AJ940" s="444">
        <f>StockValueR!AJ672</f>
        <v>4.4004667463474062E-2</v>
      </c>
      <c r="AK940" s="444">
        <f>StockValueR!AK672</f>
        <v>4.1447348289256385E-2</v>
      </c>
      <c r="AL940" s="444">
        <f>StockValueR!AL672</f>
        <v>3.8892837863182331E-2</v>
      </c>
      <c r="AM940" s="444">
        <f>StockValueR!AM672</f>
        <v>1.5680815993528007E-2</v>
      </c>
      <c r="AN940" s="444">
        <f>StockValueR!AN672</f>
        <v>1.5680815993528007E-2</v>
      </c>
      <c r="AO940" s="444">
        <f>StockValueR!AO672</f>
        <v>1.5680815993528007E-2</v>
      </c>
      <c r="AP940" s="444">
        <f>StockValueR!AP672</f>
        <v>1.5680815993528007E-2</v>
      </c>
      <c r="AQ940" s="444">
        <f>StockValueR!AQ672</f>
        <v>1.5680815993528007E-2</v>
      </c>
      <c r="AR940" s="444">
        <f>StockValueR!AR672</f>
        <v>1.5680815993528007E-2</v>
      </c>
      <c r="AS940" s="444">
        <f>StockValueR!AS672</f>
        <v>1.5680815993528007E-2</v>
      </c>
      <c r="AT940" s="444">
        <f>StockValueR!AT672</f>
        <v>1.5680815993528007E-2</v>
      </c>
      <c r="AU940" s="444">
        <f>StockValueR!AU672</f>
        <v>1.5680815993528007E-2</v>
      </c>
      <c r="AV940" s="444">
        <f>StockValueR!AV672</f>
        <v>1.5680815993528007E-2</v>
      </c>
      <c r="AW940" s="444">
        <f>StockValueR!AW672</f>
        <v>1.5680815993528007E-2</v>
      </c>
      <c r="AX940" s="444">
        <f>StockValueR!AX672</f>
        <v>1.5680815993528007E-2</v>
      </c>
      <c r="AY940" s="444">
        <f>StockValueR!AY672</f>
        <v>1.5680815993528007E-2</v>
      </c>
      <c r="AZ940" s="444">
        <f>StockValueR!AZ672</f>
        <v>1.5680815993528007E-2</v>
      </c>
    </row>
    <row r="941" spans="1:52" x14ac:dyDescent="0.25">
      <c r="A941" s="422"/>
      <c r="B941" s="281"/>
      <c r="C941" s="281"/>
      <c r="D941" s="281"/>
      <c r="E941" s="180" t="str">
        <f>StockValueR!E673</f>
        <v>47 MPH</v>
      </c>
      <c r="F941" s="180"/>
      <c r="G941" s="180"/>
      <c r="I941" s="443">
        <f>StockValueR!I673</f>
        <v>0</v>
      </c>
      <c r="J941" s="443">
        <f>StockValueR!J673</f>
        <v>0</v>
      </c>
      <c r="K941" s="444">
        <f>StockValueR!K673</f>
        <v>0.11472716303334979</v>
      </c>
      <c r="L941" s="444">
        <f>StockValueR!L673</f>
        <v>0.11077039565751501</v>
      </c>
      <c r="M941" s="444">
        <f>StockValueR!M673</f>
        <v>0.10695009123999394</v>
      </c>
      <c r="N941" s="444">
        <f>StockValueR!N673</f>
        <v>0.10326154337850842</v>
      </c>
      <c r="O941" s="444">
        <f>StockValueR!O673</f>
        <v>9.970020798751944E-2</v>
      </c>
      <c r="P941" s="444">
        <f>StockValueR!P673</f>
        <v>9.6261697700166779E-2</v>
      </c>
      <c r="Q941" s="444">
        <f>StockValueR!Q673</f>
        <v>9.2941776463277379E-2</v>
      </c>
      <c r="R941" s="444">
        <f>StockValueR!R673</f>
        <v>8.9736354318783795E-2</v>
      </c>
      <c r="S941" s="444">
        <f>StockValueR!S673</f>
        <v>8.6641482365123604E-2</v>
      </c>
      <c r="T941" s="444">
        <f>StockValueR!T673</f>
        <v>8.3653347892412619E-2</v>
      </c>
      <c r="U941" s="444">
        <f>StockValueR!U673</f>
        <v>8.0768269685398644E-2</v>
      </c>
      <c r="V941" s="444">
        <f>StockValueR!V673</f>
        <v>7.7982693488409333E-2</v>
      </c>
      <c r="W941" s="444">
        <f>StockValueR!W673</f>
        <v>7.52931876267071E-2</v>
      </c>
      <c r="X941" s="444">
        <f>StockValueR!X673</f>
        <v>7.2696438778857009E-2</v>
      </c>
      <c r="Y941" s="444">
        <f>StockValueR!Y673</f>
        <v>7.0189247894899234E-2</v>
      </c>
      <c r="Z941" s="444">
        <f>StockValueR!Z673</f>
        <v>6.7683633408549965E-2</v>
      </c>
      <c r="AA941" s="444">
        <f>StockValueR!AA673</f>
        <v>6.5179652301546376E-2</v>
      </c>
      <c r="AB941" s="444">
        <f>StockValueR!AB673</f>
        <v>6.2677365899402926E-2</v>
      </c>
      <c r="AC941" s="444">
        <f>StockValueR!AC673</f>
        <v>6.017684039296238E-2</v>
      </c>
      <c r="AD941" s="444">
        <f>StockValueR!AD673</f>
        <v>5.7678147447652164E-2</v>
      </c>
      <c r="AE941" s="444">
        <f>StockValueR!AE673</f>
        <v>5.5181364919835649E-2</v>
      </c>
      <c r="AF941" s="444">
        <f>StockValueR!AF673</f>
        <v>5.2686577705067683E-2</v>
      </c>
      <c r="AG941" s="444">
        <f>StockValueR!AG673</f>
        <v>5.0193878750347039E-2</v>
      </c>
      <c r="AH941" s="444">
        <f>StockValueR!AH673</f>
        <v>4.7703370272382528E-2</v>
      </c>
      <c r="AI941" s="444">
        <f>StockValueR!AI673</f>
        <v>4.5215165237613077E-2</v>
      </c>
      <c r="AJ941" s="444">
        <f>StockValueR!AJ673</f>
        <v>4.2729389179014775E-2</v>
      </c>
      <c r="AK941" s="444">
        <f>StockValueR!AK673</f>
        <v>4.0246182452346395E-2</v>
      </c>
      <c r="AL941" s="444">
        <f>StockValueR!AL673</f>
        <v>3.7765703074831021E-2</v>
      </c>
      <c r="AM941" s="444">
        <f>StockValueR!AM673</f>
        <v>1.52263777425005E-2</v>
      </c>
      <c r="AN941" s="444">
        <f>StockValueR!AN673</f>
        <v>1.52263777425005E-2</v>
      </c>
      <c r="AO941" s="444">
        <f>StockValueR!AO673</f>
        <v>1.52263777425005E-2</v>
      </c>
      <c r="AP941" s="444">
        <f>StockValueR!AP673</f>
        <v>1.52263777425005E-2</v>
      </c>
      <c r="AQ941" s="444">
        <f>StockValueR!AQ673</f>
        <v>1.52263777425005E-2</v>
      </c>
      <c r="AR941" s="444">
        <f>StockValueR!AR673</f>
        <v>1.52263777425005E-2</v>
      </c>
      <c r="AS941" s="444">
        <f>StockValueR!AS673</f>
        <v>1.52263777425005E-2</v>
      </c>
      <c r="AT941" s="444">
        <f>StockValueR!AT673</f>
        <v>1.52263777425005E-2</v>
      </c>
      <c r="AU941" s="444">
        <f>StockValueR!AU673</f>
        <v>1.52263777425005E-2</v>
      </c>
      <c r="AV941" s="444">
        <f>StockValueR!AV673</f>
        <v>1.52263777425005E-2</v>
      </c>
      <c r="AW941" s="444">
        <f>StockValueR!AW673</f>
        <v>1.52263777425005E-2</v>
      </c>
      <c r="AX941" s="444">
        <f>StockValueR!AX673</f>
        <v>1.52263777425005E-2</v>
      </c>
      <c r="AY941" s="444">
        <f>StockValueR!AY673</f>
        <v>1.52263777425005E-2</v>
      </c>
      <c r="AZ941" s="444">
        <f>StockValueR!AZ673</f>
        <v>1.52263777425005E-2</v>
      </c>
    </row>
    <row r="942" spans="1:52" x14ac:dyDescent="0.25">
      <c r="A942" s="422"/>
      <c r="B942" s="281"/>
      <c r="C942" s="281"/>
      <c r="D942" s="281"/>
      <c r="E942" s="180" t="str">
        <f>StockValueR!E674</f>
        <v>48 MPH</v>
      </c>
      <c r="F942" s="180"/>
      <c r="G942" s="180"/>
      <c r="I942" s="443">
        <f>StockValueR!I674</f>
        <v>0</v>
      </c>
      <c r="J942" s="443">
        <f>StockValueR!J674</f>
        <v>0</v>
      </c>
      <c r="K942" s="444">
        <f>StockValueR!K674</f>
        <v>0.11140230982827797</v>
      </c>
      <c r="L942" s="444">
        <f>StockValueR!L674</f>
        <v>0.10756021164100704</v>
      </c>
      <c r="M942" s="444">
        <f>StockValueR!M674</f>
        <v>0.1038506216441263</v>
      </c>
      <c r="N942" s="444">
        <f>StockValueR!N674</f>
        <v>0.10026896982935776</v>
      </c>
      <c r="O942" s="444">
        <f>StockValueR!O674</f>
        <v>9.6810843801138649E-2</v>
      </c>
      <c r="P942" s="444">
        <f>StockValueR!P674</f>
        <v>9.3471983340795595E-2</v>
      </c>
      <c r="Q942" s="444">
        <f>StockValueR!Q674</f>
        <v>9.0248275158192642E-2</v>
      </c>
      <c r="R942" s="444">
        <f>StockValueR!R674</f>
        <v>8.7135747824386822E-2</v>
      </c>
      <c r="S942" s="444">
        <f>StockValueR!S674</f>
        <v>8.4130566879048893E-2</v>
      </c>
      <c r="T942" s="444">
        <f>StockValueR!T674</f>
        <v>8.1229030106621761E-2</v>
      </c>
      <c r="U942" s="444">
        <f>StockValueR!U674</f>
        <v>7.8427562975397103E-2</v>
      </c>
      <c r="V942" s="444">
        <f>StockValueR!V674</f>
        <v>7.5722714233891361E-2</v>
      </c>
      <c r="W942" s="444">
        <f>StockValueR!W674</f>
        <v>7.311115165909618E-2</v>
      </c>
      <c r="X942" s="444">
        <f>StockValueR!X674</f>
        <v>7.0589657951365181E-2</v>
      </c>
      <c r="Y942" s="444">
        <f>StockValueR!Y674</f>
        <v>6.8155126770879995E-2</v>
      </c>
      <c r="Z942" s="444">
        <f>StockValueR!Z674</f>
        <v>6.5722126303175907E-2</v>
      </c>
      <c r="AA942" s="444">
        <f>StockValueR!AA674</f>
        <v>6.3290711878629544E-2</v>
      </c>
      <c r="AB942" s="444">
        <f>StockValueR!AB674</f>
        <v>6.0860943045509888E-2</v>
      </c>
      <c r="AC942" s="444">
        <f>StockValueR!AC674</f>
        <v>5.8432884076414435E-2</v>
      </c>
      <c r="AD942" s="444">
        <f>StockValueR!AD674</f>
        <v>5.6006604559869035E-2</v>
      </c>
      <c r="AE942" s="444">
        <f>StockValueR!AE674</f>
        <v>5.3582180095918919E-2</v>
      </c>
      <c r="AF942" s="444">
        <f>StockValueR!AF674</f>
        <v>5.1159693119801342E-2</v>
      </c>
      <c r="AG942" s="444">
        <f>StockValueR!AG674</f>
        <v>4.8739233884862426E-2</v>
      </c>
      <c r="AH942" s="444">
        <f>StockValueR!AH674</f>
        <v>4.632090164551729E-2</v>
      </c>
      <c r="AI942" s="444">
        <f>StockValueR!AI674</f>
        <v>4.3904806094378357E-2</v>
      </c>
      <c r="AJ942" s="444">
        <f>StockValueR!AJ674</f>
        <v>4.1491069126410395E-2</v>
      </c>
      <c r="AK942" s="444">
        <f>StockValueR!AK674</f>
        <v>3.9079827029788863E-2</v>
      </c>
      <c r="AL942" s="444">
        <f>StockValueR!AL674</f>
        <v>3.6671233242315047E-2</v>
      </c>
      <c r="AM942" s="444">
        <f>StockValueR!AM674</f>
        <v>1.4785109349730508E-2</v>
      </c>
      <c r="AN942" s="444">
        <f>StockValueR!AN674</f>
        <v>1.4785109349730508E-2</v>
      </c>
      <c r="AO942" s="444">
        <f>StockValueR!AO674</f>
        <v>1.4785109349730508E-2</v>
      </c>
      <c r="AP942" s="444">
        <f>StockValueR!AP674</f>
        <v>1.4785109349730508E-2</v>
      </c>
      <c r="AQ942" s="444">
        <f>StockValueR!AQ674</f>
        <v>1.4785109349730508E-2</v>
      </c>
      <c r="AR942" s="444">
        <f>StockValueR!AR674</f>
        <v>1.4785109349730508E-2</v>
      </c>
      <c r="AS942" s="444">
        <f>StockValueR!AS674</f>
        <v>1.4785109349730508E-2</v>
      </c>
      <c r="AT942" s="444">
        <f>StockValueR!AT674</f>
        <v>1.4785109349730508E-2</v>
      </c>
      <c r="AU942" s="444">
        <f>StockValueR!AU674</f>
        <v>1.4785109349730508E-2</v>
      </c>
      <c r="AV942" s="444">
        <f>StockValueR!AV674</f>
        <v>1.4785109349730508E-2</v>
      </c>
      <c r="AW942" s="444">
        <f>StockValueR!AW674</f>
        <v>1.4785109349730508E-2</v>
      </c>
      <c r="AX942" s="444">
        <f>StockValueR!AX674</f>
        <v>1.4785109349730508E-2</v>
      </c>
      <c r="AY942" s="444">
        <f>StockValueR!AY674</f>
        <v>1.4785109349730508E-2</v>
      </c>
      <c r="AZ942" s="444">
        <f>StockValueR!AZ674</f>
        <v>1.4785109349730508E-2</v>
      </c>
    </row>
    <row r="943" spans="1:52" x14ac:dyDescent="0.25">
      <c r="A943" s="422"/>
      <c r="B943" s="281"/>
      <c r="C943" s="281"/>
      <c r="D943" s="281"/>
      <c r="E943" s="180" t="str">
        <f>StockValueR!E675</f>
        <v>49 MPH</v>
      </c>
      <c r="F943" s="180"/>
      <c r="G943" s="180"/>
      <c r="I943" s="443">
        <f>StockValueR!I675</f>
        <v>0</v>
      </c>
      <c r="J943" s="443">
        <f>StockValueR!J675</f>
        <v>0</v>
      </c>
      <c r="K943" s="444">
        <f>StockValueR!K675</f>
        <v>0.10817381260851071</v>
      </c>
      <c r="L943" s="444">
        <f>StockValueR!L675</f>
        <v>0.10444306043672903</v>
      </c>
      <c r="M943" s="444">
        <f>StockValueR!M675</f>
        <v>0.10084097629865738</v>
      </c>
      <c r="N943" s="444">
        <f>StockValueR!N675</f>
        <v>9.7363122627248513E-2</v>
      </c>
      <c r="O943" s="444">
        <f>StockValueR!O675</f>
        <v>9.4005214900471451E-2</v>
      </c>
      <c r="P943" s="444">
        <f>StockValueR!P675</f>
        <v>9.0763116363018717E-2</v>
      </c>
      <c r="Q943" s="444">
        <f>StockValueR!Q675</f>
        <v>8.763283293005443E-2</v>
      </c>
      <c r="R943" s="444">
        <f>StockValueR!R675</f>
        <v>8.4610508266724033E-2</v>
      </c>
      <c r="S943" s="444">
        <f>StockValueR!S675</f>
        <v>8.1692419037364669E-2</v>
      </c>
      <c r="T943" s="444">
        <f>StockValueR!T675</f>
        <v>7.8874970318562942E-2</v>
      </c>
      <c r="U943" s="444">
        <f>StockValueR!U675</f>
        <v>7.6154691170409461E-2</v>
      </c>
      <c r="V943" s="444">
        <f>StockValueR!V675</f>
        <v>7.3528230360494218E-2</v>
      </c>
      <c r="W943" s="444">
        <f>StockValueR!W675</f>
        <v>7.0992352235374909E-2</v>
      </c>
      <c r="X943" s="444">
        <f>StockValueR!X675</f>
        <v>6.8543932734432059E-2</v>
      </c>
      <c r="Y943" s="444">
        <f>StockValueR!Y675</f>
        <v>6.6179955541200361E-2</v>
      </c>
      <c r="Z943" s="444">
        <f>StockValueR!Z675</f>
        <v>6.3817464699892565E-2</v>
      </c>
      <c r="AA943" s="444">
        <f>StockValueR!AA675</f>
        <v>6.1456513937382024E-2</v>
      </c>
      <c r="AB943" s="444">
        <f>StockValueR!AB675</f>
        <v>5.9097161076197745E-2</v>
      </c>
      <c r="AC943" s="444">
        <f>StockValueR!AC675</f>
        <v>5.6739468526283712E-2</v>
      </c>
      <c r="AD943" s="444">
        <f>StockValueR!AD675</f>
        <v>5.4383503859453904E-2</v>
      </c>
      <c r="AE943" s="444">
        <f>StockValueR!AE675</f>
        <v>5.2029340484824681E-2</v>
      </c>
      <c r="AF943" s="444">
        <f>StockValueR!AF675</f>
        <v>4.9677058448617001E-2</v>
      </c>
      <c r="AG943" s="444">
        <f>StockValueR!AG675</f>
        <v>4.7326745388587797E-2</v>
      </c>
      <c r="AH943" s="444">
        <f>StockValueR!AH675</f>
        <v>4.4978497682707314E-2</v>
      </c>
      <c r="AI943" s="444">
        <f>StockValueR!AI675</f>
        <v>4.2632421844638675E-2</v>
      </c>
      <c r="AJ943" s="444">
        <f>StockValueR!AJ675</f>
        <v>4.0288636236766803E-2</v>
      </c>
      <c r="AK943" s="444">
        <f>StockValueR!AK675</f>
        <v>3.7947273197564531E-2</v>
      </c>
      <c r="AL943" s="444">
        <f>StockValueR!AL675</f>
        <v>3.560848171812539E-2</v>
      </c>
      <c r="AM943" s="444">
        <f>StockValueR!AM675</f>
        <v>1.435662914583582E-2</v>
      </c>
      <c r="AN943" s="444">
        <f>StockValueR!AN675</f>
        <v>1.435662914583582E-2</v>
      </c>
      <c r="AO943" s="444">
        <f>StockValueR!AO675</f>
        <v>1.435662914583582E-2</v>
      </c>
      <c r="AP943" s="444">
        <f>StockValueR!AP675</f>
        <v>1.435662914583582E-2</v>
      </c>
      <c r="AQ943" s="444">
        <f>StockValueR!AQ675</f>
        <v>1.435662914583582E-2</v>
      </c>
      <c r="AR943" s="444">
        <f>StockValueR!AR675</f>
        <v>1.435662914583582E-2</v>
      </c>
      <c r="AS943" s="444">
        <f>StockValueR!AS675</f>
        <v>1.435662914583582E-2</v>
      </c>
      <c r="AT943" s="444">
        <f>StockValueR!AT675</f>
        <v>1.435662914583582E-2</v>
      </c>
      <c r="AU943" s="444">
        <f>StockValueR!AU675</f>
        <v>1.435662914583582E-2</v>
      </c>
      <c r="AV943" s="444">
        <f>StockValueR!AV675</f>
        <v>1.435662914583582E-2</v>
      </c>
      <c r="AW943" s="444">
        <f>StockValueR!AW675</f>
        <v>1.435662914583582E-2</v>
      </c>
      <c r="AX943" s="444">
        <f>StockValueR!AX675</f>
        <v>1.435662914583582E-2</v>
      </c>
      <c r="AY943" s="444">
        <f>StockValueR!AY675</f>
        <v>1.435662914583582E-2</v>
      </c>
      <c r="AZ943" s="444">
        <f>StockValueR!AZ675</f>
        <v>1.435662914583582E-2</v>
      </c>
    </row>
    <row r="944" spans="1:52" x14ac:dyDescent="0.25">
      <c r="A944" s="422"/>
      <c r="B944" s="281"/>
      <c r="C944" s="281"/>
      <c r="D944" s="281"/>
      <c r="E944" s="180" t="str">
        <f>StockValueR!E676</f>
        <v>50 MPH</v>
      </c>
      <c r="F944" s="180"/>
      <c r="G944" s="180"/>
      <c r="I944" s="443">
        <f>StockValueR!I676</f>
        <v>0</v>
      </c>
      <c r="J944" s="443">
        <f>StockValueR!J676</f>
        <v>0</v>
      </c>
      <c r="K944" s="444">
        <f>StockValueR!K676</f>
        <v>7.5331244260660096E-2</v>
      </c>
      <c r="L944" s="444">
        <f>StockValueR!L676</f>
        <v>7.2733182896718096E-2</v>
      </c>
      <c r="M944" s="444">
        <f>StockValueR!M676</f>
        <v>7.0224724763375226E-2</v>
      </c>
      <c r="N944" s="444">
        <f>StockValueR!N676</f>
        <v>6.7802779579914804E-2</v>
      </c>
      <c r="O944" s="444">
        <f>StockValueR!O676</f>
        <v>6.5464363644756204E-2</v>
      </c>
      <c r="P944" s="444">
        <f>StockValueR!P676</f>
        <v>6.3206596159700729E-2</v>
      </c>
      <c r="Q944" s="444">
        <f>StockValueR!Q676</f>
        <v>6.1026695680948637E-2</v>
      </c>
      <c r="R944" s="444">
        <f>StockValueR!R676</f>
        <v>5.8921976692515331E-2</v>
      </c>
      <c r="S944" s="444">
        <f>StockValueR!S676</f>
        <v>5.6889846297825182E-2</v>
      </c>
      <c r="T944" s="444">
        <f>StockValueR!T676</f>
        <v>5.4927801025407383E-2</v>
      </c>
      <c r="U944" s="444">
        <f>StockValueR!U676</f>
        <v>5.3033423744758515E-2</v>
      </c>
      <c r="V944" s="444">
        <f>StockValueR!V676</f>
        <v>5.1204380688572387E-2</v>
      </c>
      <c r="W944" s="444">
        <f>StockValueR!W676</f>
        <v>4.9438418577668682E-2</v>
      </c>
      <c r="X944" s="444">
        <f>StockValueR!X676</f>
        <v>4.7733361845078502E-2</v>
      </c>
      <c r="Y944" s="444">
        <f>StockValueR!Y676</f>
        <v>4.6087109955867039E-2</v>
      </c>
      <c r="Z944" s="444">
        <f>StockValueR!Z676</f>
        <v>4.4441893148410926E-2</v>
      </c>
      <c r="AA944" s="444">
        <f>StockValueR!AA676</f>
        <v>4.2797748837608673E-2</v>
      </c>
      <c r="AB944" s="444">
        <f>StockValueR!AB676</f>
        <v>4.1154717290535534E-2</v>
      </c>
      <c r="AC944" s="444">
        <f>StockValueR!AC676</f>
        <v>3.9512841968900266E-2</v>
      </c>
      <c r="AD944" s="444">
        <f>StockValueR!AD676</f>
        <v>3.7872169929090163E-2</v>
      </c>
      <c r="AE944" s="444">
        <f>StockValueR!AE676</f>
        <v>3.6232752292536037E-2</v>
      </c>
      <c r="AF944" s="444">
        <f>StockValueR!AF676</f>
        <v>3.4594644802687036E-2</v>
      </c>
      <c r="AG944" s="444">
        <f>StockValueR!AG676</f>
        <v>3.2957908489667877E-2</v>
      </c>
      <c r="AH944" s="444">
        <f>StockValueR!AH676</f>
        <v>3.132261047020711E-2</v>
      </c>
      <c r="AI944" s="444">
        <f>StockValueR!AI676</f>
        <v>2.9688824919436231E-2</v>
      </c>
      <c r="AJ944" s="444">
        <f>StockValueR!AJ676</f>
        <v>2.8056634263827176E-2</v>
      </c>
      <c r="AK944" s="444">
        <f>StockValueR!AK676</f>
        <v>2.642613066267047E-2</v>
      </c>
      <c r="AL944" s="444">
        <f>StockValueR!AL676</f>
        <v>2.4797417871987908E-2</v>
      </c>
      <c r="AM944" s="444">
        <f>StockValueR!AM676</f>
        <v>1.7032852035473601E-2</v>
      </c>
      <c r="AN944" s="444">
        <f>StockValueR!AN676</f>
        <v>1.7032852035473601E-2</v>
      </c>
      <c r="AO944" s="444">
        <f>StockValueR!AO676</f>
        <v>1.7032852035473601E-2</v>
      </c>
      <c r="AP944" s="444">
        <f>StockValueR!AP676</f>
        <v>1.7032852035473601E-2</v>
      </c>
      <c r="AQ944" s="444">
        <f>StockValueR!AQ676</f>
        <v>1.7032852035473601E-2</v>
      </c>
      <c r="AR944" s="444">
        <f>StockValueR!AR676</f>
        <v>1.7032852035473601E-2</v>
      </c>
      <c r="AS944" s="444">
        <f>StockValueR!AS676</f>
        <v>1.7032852035473601E-2</v>
      </c>
      <c r="AT944" s="444">
        <f>StockValueR!AT676</f>
        <v>1.7032852035473601E-2</v>
      </c>
      <c r="AU944" s="444">
        <f>StockValueR!AU676</f>
        <v>1.7032852035473601E-2</v>
      </c>
      <c r="AV944" s="444">
        <f>StockValueR!AV676</f>
        <v>1.7032852035473601E-2</v>
      </c>
      <c r="AW944" s="444">
        <f>StockValueR!AW676</f>
        <v>1.7032852035473601E-2</v>
      </c>
      <c r="AX944" s="444">
        <f>StockValueR!AX676</f>
        <v>1.7032852035473601E-2</v>
      </c>
      <c r="AY944" s="444">
        <f>StockValueR!AY676</f>
        <v>1.7032852035473601E-2</v>
      </c>
      <c r="AZ944" s="444">
        <f>StockValueR!AZ676</f>
        <v>1.7032852035473601E-2</v>
      </c>
    </row>
    <row r="945" spans="1:52" x14ac:dyDescent="0.25">
      <c r="A945" s="422"/>
      <c r="B945" s="281"/>
      <c r="C945" s="281"/>
      <c r="D945" s="281"/>
      <c r="E945" s="180" t="str">
        <f>StockValueR!E677</f>
        <v>51 MPH</v>
      </c>
      <c r="F945" s="180"/>
      <c r="G945" s="180"/>
      <c r="I945" s="443">
        <f>StockValueR!I677</f>
        <v>0</v>
      </c>
      <c r="J945" s="443">
        <f>StockValueR!J677</f>
        <v>0</v>
      </c>
      <c r="K945" s="444">
        <f>StockValueR!K677</f>
        <v>7.3148105391887611E-2</v>
      </c>
      <c r="L945" s="444">
        <f>StockValueR!L677</f>
        <v>7.0625337205467695E-2</v>
      </c>
      <c r="M945" s="444">
        <f>StockValueR!M677</f>
        <v>6.8189575501147556E-2</v>
      </c>
      <c r="N945" s="444">
        <f>StockValueR!N677</f>
        <v>6.5837819556162386E-2</v>
      </c>
      <c r="O945" s="444">
        <f>StockValueR!O677</f>
        <v>6.3567172138164305E-2</v>
      </c>
      <c r="P945" s="444">
        <f>StockValueR!P677</f>
        <v>6.1374835935993528E-2</v>
      </c>
      <c r="Q945" s="444">
        <f>StockValueR!Q677</f>
        <v>5.9258110113546758E-2</v>
      </c>
      <c r="R945" s="444">
        <f>StockValueR!R677</f>
        <v>5.7214386982497582E-2</v>
      </c>
      <c r="S945" s="444">
        <f>StockValueR!S677</f>
        <v>5.5241148789769622E-2</v>
      </c>
      <c r="T945" s="444">
        <f>StockValueR!T677</f>
        <v>5.3335964615805011E-2</v>
      </c>
      <c r="U945" s="444">
        <f>StockValueR!U677</f>
        <v>5.149648737980686E-2</v>
      </c>
      <c r="V945" s="444">
        <f>StockValueR!V677</f>
        <v>4.972045094826643E-2</v>
      </c>
      <c r="W945" s="444">
        <f>StockValueR!W677</f>
        <v>4.8005667343212877E-2</v>
      </c>
      <c r="X945" s="444">
        <f>StockValueR!X677</f>
        <v>4.6350024046746222E-2</v>
      </c>
      <c r="Y945" s="444">
        <f>StockValueR!Y677</f>
        <v>4.475148139853298E-2</v>
      </c>
      <c r="Z945" s="444">
        <f>StockValueR!Z677</f>
        <v>4.315394383486431E-2</v>
      </c>
      <c r="AA945" s="444">
        <f>StockValueR!AA677</f>
        <v>4.1557447686335382E-2</v>
      </c>
      <c r="AB945" s="444">
        <f>StockValueR!AB677</f>
        <v>3.9962032053060551E-2</v>
      </c>
      <c r="AC945" s="444">
        <f>StockValueR!AC677</f>
        <v>3.8367739137205509E-2</v>
      </c>
      <c r="AD945" s="444">
        <f>StockValueR!AD677</f>
        <v>3.6774614631438836E-2</v>
      </c>
      <c r="AE945" s="444">
        <f>StockValueR!AE677</f>
        <v>3.5182708175665531E-2</v>
      </c>
      <c r="AF945" s="444">
        <f>StockValueR!AF677</f>
        <v>3.3592073897860425E-2</v>
      </c>
      <c r="AG945" s="444">
        <f>StockValueR!AG677</f>
        <v>3.2002771059463295E-2</v>
      </c>
      <c r="AH945" s="444">
        <f>StockValueR!AH677</f>
        <v>3.0414864832124772E-2</v>
      </c>
      <c r="AI945" s="444">
        <f>StockValueR!AI677</f>
        <v>2.8828427241342248E-2</v>
      </c>
      <c r="AJ945" s="444">
        <f>StockValueR!AJ677</f>
        <v>2.724353832482538E-2</v>
      </c>
      <c r="AK945" s="444">
        <f>StockValueR!AK677</f>
        <v>2.5660287571040233E-2</v>
      </c>
      <c r="AL945" s="444">
        <f>StockValueR!AL677</f>
        <v>2.4078775729104815E-2</v>
      </c>
      <c r="AM945" s="444">
        <f>StockValueR!AM677</f>
        <v>1.6539231072622836E-2</v>
      </c>
      <c r="AN945" s="444">
        <f>StockValueR!AN677</f>
        <v>1.6539231072622836E-2</v>
      </c>
      <c r="AO945" s="444">
        <f>StockValueR!AO677</f>
        <v>1.6539231072622836E-2</v>
      </c>
      <c r="AP945" s="444">
        <f>StockValueR!AP677</f>
        <v>1.6539231072622836E-2</v>
      </c>
      <c r="AQ945" s="444">
        <f>StockValueR!AQ677</f>
        <v>1.6539231072622836E-2</v>
      </c>
      <c r="AR945" s="444">
        <f>StockValueR!AR677</f>
        <v>1.6539231072622836E-2</v>
      </c>
      <c r="AS945" s="444">
        <f>StockValueR!AS677</f>
        <v>1.6539231072622836E-2</v>
      </c>
      <c r="AT945" s="444">
        <f>StockValueR!AT677</f>
        <v>1.6539231072622836E-2</v>
      </c>
      <c r="AU945" s="444">
        <f>StockValueR!AU677</f>
        <v>1.6539231072622836E-2</v>
      </c>
      <c r="AV945" s="444">
        <f>StockValueR!AV677</f>
        <v>1.6539231072622836E-2</v>
      </c>
      <c r="AW945" s="444">
        <f>StockValueR!AW677</f>
        <v>1.6539231072622836E-2</v>
      </c>
      <c r="AX945" s="444">
        <f>StockValueR!AX677</f>
        <v>1.6539231072622836E-2</v>
      </c>
      <c r="AY945" s="444">
        <f>StockValueR!AY677</f>
        <v>1.6539231072622836E-2</v>
      </c>
      <c r="AZ945" s="444">
        <f>StockValueR!AZ677</f>
        <v>1.6539231072622836E-2</v>
      </c>
    </row>
    <row r="946" spans="1:52" x14ac:dyDescent="0.25">
      <c r="A946" s="422"/>
      <c r="B946" s="281"/>
      <c r="C946" s="281"/>
      <c r="D946" s="281"/>
      <c r="E946" s="180" t="str">
        <f>StockValueR!E678</f>
        <v>52 MPH</v>
      </c>
      <c r="F946" s="180"/>
      <c r="G946" s="180"/>
      <c r="I946" s="443">
        <f>StockValueR!I678</f>
        <v>0</v>
      </c>
      <c r="J946" s="443">
        <f>StockValueR!J678</f>
        <v>0</v>
      </c>
      <c r="K946" s="444">
        <f>StockValueR!K678</f>
        <v>7.1028235029657424E-2</v>
      </c>
      <c r="L946" s="444">
        <f>StockValueR!L678</f>
        <v>6.8578577985084821E-2</v>
      </c>
      <c r="M946" s="444">
        <f>StockValueR!M678</f>
        <v>6.6213405929242658E-2</v>
      </c>
      <c r="N946" s="444">
        <f>StockValueR!N678</f>
        <v>6.3929805101881704E-2</v>
      </c>
      <c r="O946" s="444">
        <f>StockValueR!O678</f>
        <v>6.1724962233963232E-2</v>
      </c>
      <c r="P946" s="444">
        <f>StockValueR!P678</f>
        <v>5.9596161081868292E-2</v>
      </c>
      <c r="Q946" s="444">
        <f>StockValueR!Q678</f>
        <v>5.7540779081136827E-2</v>
      </c>
      <c r="R946" s="444">
        <f>StockValueR!R678</f>
        <v>5.5556284115614356E-2</v>
      </c>
      <c r="S946" s="444">
        <f>StockValueR!S678</f>
        <v>5.3640231398025831E-2</v>
      </c>
      <c r="T946" s="444">
        <f>StockValueR!T678</f>
        <v>5.1790260458133931E-2</v>
      </c>
      <c r="U946" s="444">
        <f>StockValueR!U678</f>
        <v>5.0004092234771147E-2</v>
      </c>
      <c r="V946" s="444">
        <f>StockValueR!V678</f>
        <v>4.8279526268163377E-2</v>
      </c>
      <c r="W946" s="444">
        <f>StockValueR!W678</f>
        <v>4.6614437989086023E-2</v>
      </c>
      <c r="X946" s="444">
        <f>StockValueR!X678</f>
        <v>4.5006776101513032E-2</v>
      </c>
      <c r="Y946" s="444">
        <f>StockValueR!Y678</f>
        <v>4.3454560055534441E-2</v>
      </c>
      <c r="Z946" s="444">
        <f>StockValueR!Z678</f>
        <v>4.1903319966224498E-2</v>
      </c>
      <c r="AA946" s="444">
        <f>StockValueR!AA678</f>
        <v>4.0353091111298728E-2</v>
      </c>
      <c r="AB946" s="444">
        <f>StockValueR!AB678</f>
        <v>3.8803911457729712E-2</v>
      </c>
      <c r="AC946" s="444">
        <f>StockValueR!AC678</f>
        <v>3.72558219846423E-2</v>
      </c>
      <c r="AD946" s="444">
        <f>StockValueR!AD678</f>
        <v>3.5708867060507632E-2</v>
      </c>
      <c r="AE946" s="444">
        <f>StockValueR!AE678</f>
        <v>3.4163094886640294E-2</v>
      </c>
      <c r="AF946" s="444">
        <f>StockValueR!AF678</f>
        <v>3.2618558022358086E-2</v>
      </c>
      <c r="AG946" s="444">
        <f>StockValueR!AG678</f>
        <v>3.1075314011673263E-2</v>
      </c>
      <c r="AH946" s="444">
        <f>StockValueR!AH678</f>
        <v>2.9533426137527918E-2</v>
      </c>
      <c r="AI946" s="444">
        <f>StockValueR!AI678</f>
        <v>2.7992964338082849E-2</v>
      </c>
      <c r="AJ946" s="444">
        <f>StockValueR!AJ678</f>
        <v>2.6454006331513021E-2</v>
      </c>
      <c r="AK946" s="444">
        <f>StockValueR!AK678</f>
        <v>2.4916639012861928E-2</v>
      </c>
      <c r="AL946" s="444">
        <f>StockValueR!AL678</f>
        <v>2.3380960211485436E-2</v>
      </c>
      <c r="AM946" s="444">
        <f>StockValueR!AM678</f>
        <v>1.6059915503516951E-2</v>
      </c>
      <c r="AN946" s="444">
        <f>StockValueR!AN678</f>
        <v>1.6059915503516951E-2</v>
      </c>
      <c r="AO946" s="444">
        <f>StockValueR!AO678</f>
        <v>1.6059915503516951E-2</v>
      </c>
      <c r="AP946" s="444">
        <f>StockValueR!AP678</f>
        <v>1.6059915503516951E-2</v>
      </c>
      <c r="AQ946" s="444">
        <f>StockValueR!AQ678</f>
        <v>1.6059915503516951E-2</v>
      </c>
      <c r="AR946" s="444">
        <f>StockValueR!AR678</f>
        <v>1.6059915503516951E-2</v>
      </c>
      <c r="AS946" s="444">
        <f>StockValueR!AS678</f>
        <v>1.6059915503516951E-2</v>
      </c>
      <c r="AT946" s="444">
        <f>StockValueR!AT678</f>
        <v>1.6059915503516951E-2</v>
      </c>
      <c r="AU946" s="444">
        <f>StockValueR!AU678</f>
        <v>1.6059915503516951E-2</v>
      </c>
      <c r="AV946" s="444">
        <f>StockValueR!AV678</f>
        <v>1.6059915503516951E-2</v>
      </c>
      <c r="AW946" s="444">
        <f>StockValueR!AW678</f>
        <v>1.6059915503516951E-2</v>
      </c>
      <c r="AX946" s="444">
        <f>StockValueR!AX678</f>
        <v>1.6059915503516951E-2</v>
      </c>
      <c r="AY946" s="444">
        <f>StockValueR!AY678</f>
        <v>1.6059915503516951E-2</v>
      </c>
      <c r="AZ946" s="444">
        <f>StockValueR!AZ678</f>
        <v>1.6059915503516951E-2</v>
      </c>
    </row>
    <row r="947" spans="1:52" x14ac:dyDescent="0.25">
      <c r="A947" s="422"/>
      <c r="B947" s="281"/>
      <c r="C947" s="281"/>
      <c r="D947" s="281"/>
      <c r="E947" s="180" t="str">
        <f>StockValueR!E679</f>
        <v>53 MPH</v>
      </c>
      <c r="F947" s="180"/>
      <c r="G947" s="180"/>
      <c r="I947" s="443">
        <f>StockValueR!I679</f>
        <v>0</v>
      </c>
      <c r="J947" s="443">
        <f>StockValueR!J679</f>
        <v>0</v>
      </c>
      <c r="K947" s="444">
        <f>StockValueR!K679</f>
        <v>6.8969799619550548E-2</v>
      </c>
      <c r="L947" s="444">
        <f>StockValueR!L679</f>
        <v>6.6591134917685896E-2</v>
      </c>
      <c r="M947" s="444">
        <f>StockValueR!M679</f>
        <v>6.4294506785379318E-2</v>
      </c>
      <c r="N947" s="444">
        <f>StockValueR!N679</f>
        <v>6.2077085904677982E-2</v>
      </c>
      <c r="O947" s="444">
        <f>StockValueR!O679</f>
        <v>5.993614053655167E-2</v>
      </c>
      <c r="P947" s="444">
        <f>StockValueR!P679</f>
        <v>5.7869033155542531E-2</v>
      </c>
      <c r="Q947" s="444">
        <f>StockValueR!Q679</f>
        <v>5.5873217200480586E-2</v>
      </c>
      <c r="R947" s="444">
        <f>StockValueR!R679</f>
        <v>5.3946233937262202E-2</v>
      </c>
      <c r="S947" s="444">
        <f>StockValueR!S679</f>
        <v>5.2085709429826571E-2</v>
      </c>
      <c r="T947" s="444">
        <f>StockValueR!T679</f>
        <v>5.0289351615598742E-2</v>
      </c>
      <c r="U947" s="444">
        <f>StockValueR!U679</f>
        <v>4.8554947481796146E-2</v>
      </c>
      <c r="V947" s="444">
        <f>StockValueR!V679</f>
        <v>4.6880360339120131E-2</v>
      </c>
      <c r="W947" s="444">
        <f>StockValueR!W679</f>
        <v>4.5263527189473712E-2</v>
      </c>
      <c r="X947" s="444">
        <f>StockValueR!X679</f>
        <v>4.3702456184462814E-2</v>
      </c>
      <c r="Y947" s="444">
        <f>StockValueR!Y679</f>
        <v>4.2195224171550007E-2</v>
      </c>
      <c r="Z947" s="444">
        <f>StockValueR!Z679</f>
        <v>4.0688939831571014E-2</v>
      </c>
      <c r="AA947" s="444">
        <f>StockValueR!AA679</f>
        <v>3.9183637419874705E-2</v>
      </c>
      <c r="AB947" s="444">
        <f>StockValueR!AB679</f>
        <v>3.7679353803130929E-2</v>
      </c>
      <c r="AC947" s="444">
        <f>StockValueR!AC679</f>
        <v>3.617612877286807E-2</v>
      </c>
      <c r="AD947" s="444">
        <f>StockValueR!AD679</f>
        <v>3.467400541173575E-2</v>
      </c>
      <c r="AE947" s="444">
        <f>StockValueR!AE679</f>
        <v>3.3173030524149258E-2</v>
      </c>
      <c r="AF947" s="444">
        <f>StockValueR!AF679</f>
        <v>3.1673255146229852E-2</v>
      </c>
      <c r="AG947" s="444">
        <f>StockValueR!AG679</f>
        <v>3.017473515433421E-2</v>
      </c>
      <c r="AH947" s="444">
        <f>StockValueR!AH679</f>
        <v>2.8677531997431664E-2</v>
      </c>
      <c r="AI947" s="444">
        <f>StockValueR!AI679</f>
        <v>2.7181713586838515E-2</v>
      </c>
      <c r="AJ947" s="444">
        <f>StockValueR!AJ679</f>
        <v>2.5687355388416364E-2</v>
      </c>
      <c r="AK947" s="444">
        <f>StockValueR!AK679</f>
        <v>2.4194541778944884E-2</v>
      </c>
      <c r="AL947" s="444">
        <f>StockValueR!AL679</f>
        <v>2.2703367752634027E-2</v>
      </c>
      <c r="AM947" s="444">
        <f>StockValueR!AM679</f>
        <v>1.5594490750361248E-2</v>
      </c>
      <c r="AN947" s="444">
        <f>StockValueR!AN679</f>
        <v>1.5594490750361248E-2</v>
      </c>
      <c r="AO947" s="444">
        <f>StockValueR!AO679</f>
        <v>1.5594490750361248E-2</v>
      </c>
      <c r="AP947" s="444">
        <f>StockValueR!AP679</f>
        <v>1.5594490750361248E-2</v>
      </c>
      <c r="AQ947" s="444">
        <f>StockValueR!AQ679</f>
        <v>1.5594490750361248E-2</v>
      </c>
      <c r="AR947" s="444">
        <f>StockValueR!AR679</f>
        <v>1.5594490750361248E-2</v>
      </c>
      <c r="AS947" s="444">
        <f>StockValueR!AS679</f>
        <v>1.5594490750361248E-2</v>
      </c>
      <c r="AT947" s="444">
        <f>StockValueR!AT679</f>
        <v>1.5594490750361248E-2</v>
      </c>
      <c r="AU947" s="444">
        <f>StockValueR!AU679</f>
        <v>1.5594490750361248E-2</v>
      </c>
      <c r="AV947" s="444">
        <f>StockValueR!AV679</f>
        <v>1.5594490750361248E-2</v>
      </c>
      <c r="AW947" s="444">
        <f>StockValueR!AW679</f>
        <v>1.5594490750361248E-2</v>
      </c>
      <c r="AX947" s="444">
        <f>StockValueR!AX679</f>
        <v>1.5594490750361248E-2</v>
      </c>
      <c r="AY947" s="444">
        <f>StockValueR!AY679</f>
        <v>1.5594490750361248E-2</v>
      </c>
      <c r="AZ947" s="444">
        <f>StockValueR!AZ679</f>
        <v>1.5594490750361248E-2</v>
      </c>
    </row>
    <row r="948" spans="1:52" x14ac:dyDescent="0.25">
      <c r="A948" s="422"/>
      <c r="B948" s="281"/>
      <c r="C948" s="281"/>
      <c r="D948" s="281"/>
      <c r="E948" s="180" t="str">
        <f>StockValueR!E680</f>
        <v>54 MPH</v>
      </c>
      <c r="F948" s="180"/>
      <c r="G948" s="180"/>
      <c r="I948" s="443">
        <f>StockValueR!I680</f>
        <v>0</v>
      </c>
      <c r="J948" s="443">
        <f>StockValueR!J680</f>
        <v>0</v>
      </c>
      <c r="K948" s="444">
        <f>StockValueR!K680</f>
        <v>6.6971018744514305E-2</v>
      </c>
      <c r="L948" s="444">
        <f>StockValueR!L680</f>
        <v>6.4661288990125756E-2</v>
      </c>
      <c r="M948" s="444">
        <f>StockValueR!M680</f>
        <v>6.2431218342591445E-2</v>
      </c>
      <c r="N948" s="444">
        <f>StockValueR!N680</f>
        <v>6.0278059479072998E-2</v>
      </c>
      <c r="O948" s="444">
        <f>StockValueR!O680</f>
        <v>5.8199159827766418E-2</v>
      </c>
      <c r="P948" s="444">
        <f>StockValueR!P680</f>
        <v>5.6191958300081467E-2</v>
      </c>
      <c r="Q948" s="444">
        <f>StockValueR!Q680</f>
        <v>5.425398213552312E-2</v>
      </c>
      <c r="R948" s="444">
        <f>StockValueR!R680</f>
        <v>5.2382843855388377E-2</v>
      </c>
      <c r="S948" s="444">
        <f>StockValueR!S680</f>
        <v>5.0576238321525406E-2</v>
      </c>
      <c r="T948" s="444">
        <f>StockValueR!T680</f>
        <v>4.8831939896531798E-2</v>
      </c>
      <c r="U948" s="444">
        <f>StockValueR!U680</f>
        <v>4.714779970189318E-2</v>
      </c>
      <c r="V948" s="444">
        <f>StockValueR!V680</f>
        <v>4.5521742970684585E-2</v>
      </c>
      <c r="W948" s="444">
        <f>StockValueR!W680</f>
        <v>4.395176649157316E-2</v>
      </c>
      <c r="X948" s="444">
        <f>StockValueR!X680</f>
        <v>4.2435936140973338E-2</v>
      </c>
      <c r="Y948" s="444">
        <f>StockValueR!Y680</f>
        <v>4.0972384500314339E-2</v>
      </c>
      <c r="Z948" s="444">
        <f>StockValueR!Z680</f>
        <v>3.9509753068531751E-2</v>
      </c>
      <c r="AA948" s="444">
        <f>StockValueR!AA680</f>
        <v>3.8048075108236511E-2</v>
      </c>
      <c r="AB948" s="444">
        <f>StockValueR!AB680</f>
        <v>3.6587386417683089E-2</v>
      </c>
      <c r="AC948" s="444">
        <f>StockValueR!AC680</f>
        <v>3.5127725635220555E-2</v>
      </c>
      <c r="AD948" s="444">
        <f>StockValueR!AD680</f>
        <v>3.3669134594940822E-2</v>
      </c>
      <c r="AE948" s="444">
        <f>StockValueR!AE680</f>
        <v>3.2211658744842719E-2</v>
      </c>
      <c r="AF948" s="444">
        <f>StockValueR!AF680</f>
        <v>3.0755347641994016E-2</v>
      </c>
      <c r="AG948" s="444">
        <f>StockValueR!AG680</f>
        <v>2.9300255543425344E-2</v>
      </c>
      <c r="AH948" s="444">
        <f>StockValueR!AH680</f>
        <v>2.7846442117282759E-2</v>
      </c>
      <c r="AI948" s="444">
        <f>StockValueR!AI680</f>
        <v>2.6393973306777084E-2</v>
      </c>
      <c r="AJ948" s="444">
        <f>StockValueR!AJ680</f>
        <v>2.4942922390729771E-2</v>
      </c>
      <c r="AK948" s="444">
        <f>StockValueR!AK680</f>
        <v>2.3493371300637274E-2</v>
      </c>
      <c r="AL948" s="444">
        <f>StockValueR!AL680</f>
        <v>2.2045412277727643E-2</v>
      </c>
      <c r="AM948" s="444">
        <f>StockValueR!AM680</f>
        <v>1.5142554250042404E-2</v>
      </c>
      <c r="AN948" s="444">
        <f>StockValueR!AN680</f>
        <v>1.5142554250042404E-2</v>
      </c>
      <c r="AO948" s="444">
        <f>StockValueR!AO680</f>
        <v>1.5142554250042404E-2</v>
      </c>
      <c r="AP948" s="444">
        <f>StockValueR!AP680</f>
        <v>1.5142554250042404E-2</v>
      </c>
      <c r="AQ948" s="444">
        <f>StockValueR!AQ680</f>
        <v>1.5142554250042404E-2</v>
      </c>
      <c r="AR948" s="444">
        <f>StockValueR!AR680</f>
        <v>1.5142554250042404E-2</v>
      </c>
      <c r="AS948" s="444">
        <f>StockValueR!AS680</f>
        <v>1.5142554250042404E-2</v>
      </c>
      <c r="AT948" s="444">
        <f>StockValueR!AT680</f>
        <v>1.5142554250042404E-2</v>
      </c>
      <c r="AU948" s="444">
        <f>StockValueR!AU680</f>
        <v>1.5142554250042404E-2</v>
      </c>
      <c r="AV948" s="444">
        <f>StockValueR!AV680</f>
        <v>1.5142554250042404E-2</v>
      </c>
      <c r="AW948" s="444">
        <f>StockValueR!AW680</f>
        <v>1.5142554250042404E-2</v>
      </c>
      <c r="AX948" s="444">
        <f>StockValueR!AX680</f>
        <v>1.5142554250042404E-2</v>
      </c>
      <c r="AY948" s="444">
        <f>StockValueR!AY680</f>
        <v>1.5142554250042404E-2</v>
      </c>
      <c r="AZ948" s="444">
        <f>StockValueR!AZ680</f>
        <v>1.5142554250042404E-2</v>
      </c>
    </row>
    <row r="949" spans="1:52" x14ac:dyDescent="0.25">
      <c r="A949" s="422"/>
      <c r="B949" s="281"/>
      <c r="C949" s="281"/>
      <c r="D949" s="281"/>
      <c r="E949" s="180" t="str">
        <f>StockValueR!E681</f>
        <v>55 MPH</v>
      </c>
      <c r="F949" s="180"/>
      <c r="G949" s="180"/>
      <c r="I949" s="443">
        <f>StockValueR!I681</f>
        <v>0</v>
      </c>
      <c r="J949" s="443">
        <f>StockValueR!J681</f>
        <v>0</v>
      </c>
      <c r="K949" s="444">
        <f>StockValueR!K681</f>
        <v>8.7354105203274204E-2</v>
      </c>
      <c r="L949" s="444">
        <f>StockValueR!L681</f>
        <v>8.4341393440210022E-2</v>
      </c>
      <c r="M949" s="444">
        <f>StockValueR!M681</f>
        <v>8.1432585576638419E-2</v>
      </c>
      <c r="N949" s="444">
        <f>StockValueR!N681</f>
        <v>7.862409812327173E-2</v>
      </c>
      <c r="O949" s="444">
        <f>StockValueR!O681</f>
        <v>7.5912471179980512E-2</v>
      </c>
      <c r="P949" s="444">
        <f>StockValueR!P681</f>
        <v>7.3294364173389304E-2</v>
      </c>
      <c r="Q949" s="444">
        <f>StockValueR!Q681</f>
        <v>7.0766551741476225E-2</v>
      </c>
      <c r="R949" s="444">
        <f>StockValueR!R681</f>
        <v>6.8325919760106629E-2</v>
      </c>
      <c r="S949" s="444">
        <f>StockValueR!S681</f>
        <v>6.5969461506605598E-2</v>
      </c>
      <c r="T949" s="444">
        <f>StockValueR!T681</f>
        <v>6.3694273955643074E-2</v>
      </c>
      <c r="U949" s="444">
        <f>StockValueR!U681</f>
        <v>6.1497554202868294E-2</v>
      </c>
      <c r="V949" s="444">
        <f>StockValueR!V681</f>
        <v>5.9376596011887772E-2</v>
      </c>
      <c r="W949" s="444">
        <f>StockValueR!W681</f>
        <v>5.7328786480332759E-2</v>
      </c>
      <c r="X949" s="444">
        <f>StockValueR!X681</f>
        <v>5.5351602820909049E-2</v>
      </c>
      <c r="Y949" s="444">
        <f>StockValueR!Y681</f>
        <v>5.344260925346353E-2</v>
      </c>
      <c r="Z949" s="444">
        <f>StockValueR!Z681</f>
        <v>5.1534815966744002E-2</v>
      </c>
      <c r="AA949" s="444">
        <f>StockValueR!AA681</f>
        <v>4.9628266347063972E-2</v>
      </c>
      <c r="AB949" s="444">
        <f>StockValueR!AB681</f>
        <v>4.772300708812089E-2</v>
      </c>
      <c r="AC949" s="444">
        <f>StockValueR!AC681</f>
        <v>4.5819088588108979E-2</v>
      </c>
      <c r="AD949" s="444">
        <f>StockValueR!AD681</f>
        <v>4.3916565413611421E-2</v>
      </c>
      <c r="AE949" s="444">
        <f>StockValueR!AE681</f>
        <v>4.2015496845035548E-2</v>
      </c>
      <c r="AF949" s="444">
        <f>StockValueR!AF681</f>
        <v>4.0115947522480828E-2</v>
      </c>
      <c r="AG949" s="444">
        <f>StockValueR!AG681</f>
        <v>3.8217988216475311E-2</v>
      </c>
      <c r="AH949" s="444">
        <f>StockValueR!AH681</f>
        <v>3.632169675557239E-2</v>
      </c>
      <c r="AI949" s="444">
        <f>StockValueR!AI681</f>
        <v>3.4427159153249003E-2</v>
      </c>
      <c r="AJ949" s="444">
        <f>StockValueR!AJ681</f>
        <v>3.2534470991235825E-2</v>
      </c>
      <c r="AK949" s="444">
        <f>StockValueR!AK681</f>
        <v>3.0643739137439251E-2</v>
      </c>
      <c r="AL949" s="444">
        <f>StockValueR!AL681</f>
        <v>2.8755083907334385E-2</v>
      </c>
      <c r="AM949" s="444">
        <f>StockValueR!AM681</f>
        <v>1.8733418672206899E-2</v>
      </c>
      <c r="AN949" s="444">
        <f>StockValueR!AN681</f>
        <v>1.8733418672206899E-2</v>
      </c>
      <c r="AO949" s="444">
        <f>StockValueR!AO681</f>
        <v>1.8733418672206899E-2</v>
      </c>
      <c r="AP949" s="444">
        <f>StockValueR!AP681</f>
        <v>1.8733418672206899E-2</v>
      </c>
      <c r="AQ949" s="444">
        <f>StockValueR!AQ681</f>
        <v>1.8733418672206899E-2</v>
      </c>
      <c r="AR949" s="444">
        <f>StockValueR!AR681</f>
        <v>1.8733418672206899E-2</v>
      </c>
      <c r="AS949" s="444">
        <f>StockValueR!AS681</f>
        <v>1.8733418672206899E-2</v>
      </c>
      <c r="AT949" s="444">
        <f>StockValueR!AT681</f>
        <v>1.8733418672206899E-2</v>
      </c>
      <c r="AU949" s="444">
        <f>StockValueR!AU681</f>
        <v>1.8733418672206899E-2</v>
      </c>
      <c r="AV949" s="444">
        <f>StockValueR!AV681</f>
        <v>1.8733418672206899E-2</v>
      </c>
      <c r="AW949" s="444">
        <f>StockValueR!AW681</f>
        <v>1.8733418672206899E-2</v>
      </c>
      <c r="AX949" s="444">
        <f>StockValueR!AX681</f>
        <v>1.8733418672206899E-2</v>
      </c>
      <c r="AY949" s="444">
        <f>StockValueR!AY681</f>
        <v>1.8733418672206899E-2</v>
      </c>
      <c r="AZ949" s="444">
        <f>StockValueR!AZ681</f>
        <v>1.8733418672206899E-2</v>
      </c>
    </row>
    <row r="950" spans="1:52" x14ac:dyDescent="0.25">
      <c r="A950" s="422"/>
      <c r="B950" s="281"/>
      <c r="C950" s="281"/>
      <c r="D950" s="281"/>
      <c r="E950" s="180" t="str">
        <f>StockValueR!E682</f>
        <v>56 MPH</v>
      </c>
      <c r="F950" s="180"/>
      <c r="G950" s="180"/>
      <c r="I950" s="443">
        <f>StockValueR!I682</f>
        <v>0</v>
      </c>
      <c r="J950" s="443">
        <f>StockValueR!J682</f>
        <v>0</v>
      </c>
      <c r="K950" s="444">
        <f>StockValueR!K682</f>
        <v>8.4822537534535974E-2</v>
      </c>
      <c r="L950" s="444">
        <f>StockValueR!L682</f>
        <v>8.1897135734487869E-2</v>
      </c>
      <c r="M950" s="444">
        <f>StockValueR!M682</f>
        <v>7.9072626644566962E-2</v>
      </c>
      <c r="N950" s="444">
        <f>StockValueR!N682</f>
        <v>7.6345530626879862E-2</v>
      </c>
      <c r="O950" s="444">
        <f>StockValueR!O682</f>
        <v>7.371248805101295E-2</v>
      </c>
      <c r="P950" s="444">
        <f>StockValueR!P682</f>
        <v>7.1170255155154835E-2</v>
      </c>
      <c r="Q950" s="444">
        <f>StockValueR!Q682</f>
        <v>6.87157000499624E-2</v>
      </c>
      <c r="R950" s="444">
        <f>StockValueR!R682</f>
        <v>6.6345798860247593E-2</v>
      </c>
      <c r="S950" s="444">
        <f>StockValueR!S682</f>
        <v>6.4057631999731621E-2</v>
      </c>
      <c r="T950" s="444">
        <f>StockValueR!T682</f>
        <v>6.1848380574277211E-2</v>
      </c>
      <c r="U950" s="444">
        <f>StockValueR!U682</f>
        <v>5.9715322909168055E-2</v>
      </c>
      <c r="V950" s="444">
        <f>StockValueR!V682</f>
        <v>5.7655831196157144E-2</v>
      </c>
      <c r="W950" s="444">
        <f>StockValueR!W682</f>
        <v>5.5667368256153323E-2</v>
      </c>
      <c r="X950" s="444">
        <f>StockValueR!X682</f>
        <v>5.3747484413557992E-2</v>
      </c>
      <c r="Y950" s="444">
        <f>StockValueR!Y682</f>
        <v>5.1893814478401169E-2</v>
      </c>
      <c r="Z950" s="444">
        <f>StockValueR!Z682</f>
        <v>5.004131003920697E-2</v>
      </c>
      <c r="AA950" s="444">
        <f>StockValueR!AA682</f>
        <v>4.8190013224930828E-2</v>
      </c>
      <c r="AB950" s="444">
        <f>StockValueR!AB682</f>
        <v>4.6339969376062412E-2</v>
      </c>
      <c r="AC950" s="444">
        <f>StockValueR!AC682</f>
        <v>4.4491227430229915E-2</v>
      </c>
      <c r="AD950" s="444">
        <f>StockValueR!AD682</f>
        <v>4.2643840372648387E-2</v>
      </c>
      <c r="AE950" s="444">
        <f>StockValueR!AE682</f>
        <v>4.0797865765747954E-2</v>
      </c>
      <c r="AF950" s="444">
        <f>StockValueR!AF682</f>
        <v>3.8953366376324169E-2</v>
      </c>
      <c r="AG950" s="444">
        <f>StockValueR!AG682</f>
        <v>3.7110410923938165E-2</v>
      </c>
      <c r="AH950" s="444">
        <f>StockValueR!AH682</f>
        <v>3.5269074981631142E-2</v>
      </c>
      <c r="AI950" s="444">
        <f>StockValueR!AI682</f>
        <v>3.3429442070164468E-2</v>
      </c>
      <c r="AJ950" s="444">
        <f>StockValueR!AJ682</f>
        <v>3.1591605001260264E-2</v>
      </c>
      <c r="AK950" s="444">
        <f>StockValueR!AK682</f>
        <v>2.9755667545737094E-2</v>
      </c>
      <c r="AL950" s="444">
        <f>StockValueR!AL682</f>
        <v>2.7921746532264643E-2</v>
      </c>
      <c r="AM950" s="444">
        <f>StockValueR!AM682</f>
        <v>1.8190514398559569E-2</v>
      </c>
      <c r="AN950" s="444">
        <f>StockValueR!AN682</f>
        <v>1.8190514398559569E-2</v>
      </c>
      <c r="AO950" s="444">
        <f>StockValueR!AO682</f>
        <v>1.8190514398559569E-2</v>
      </c>
      <c r="AP950" s="444">
        <f>StockValueR!AP682</f>
        <v>1.8190514398559569E-2</v>
      </c>
      <c r="AQ950" s="444">
        <f>StockValueR!AQ682</f>
        <v>1.8190514398559569E-2</v>
      </c>
      <c r="AR950" s="444">
        <f>StockValueR!AR682</f>
        <v>1.8190514398559569E-2</v>
      </c>
      <c r="AS950" s="444">
        <f>StockValueR!AS682</f>
        <v>1.8190514398559569E-2</v>
      </c>
      <c r="AT950" s="444">
        <f>StockValueR!AT682</f>
        <v>1.8190514398559569E-2</v>
      </c>
      <c r="AU950" s="444">
        <f>StockValueR!AU682</f>
        <v>1.8190514398559569E-2</v>
      </c>
      <c r="AV950" s="444">
        <f>StockValueR!AV682</f>
        <v>1.8190514398559569E-2</v>
      </c>
      <c r="AW950" s="444">
        <f>StockValueR!AW682</f>
        <v>1.8190514398559569E-2</v>
      </c>
      <c r="AX950" s="444">
        <f>StockValueR!AX682</f>
        <v>1.8190514398559569E-2</v>
      </c>
      <c r="AY950" s="444">
        <f>StockValueR!AY682</f>
        <v>1.8190514398559569E-2</v>
      </c>
      <c r="AZ950" s="444">
        <f>StockValueR!AZ682</f>
        <v>1.8190514398559569E-2</v>
      </c>
    </row>
    <row r="951" spans="1:52" x14ac:dyDescent="0.25">
      <c r="A951" s="422"/>
      <c r="B951" s="281"/>
      <c r="C951" s="281"/>
      <c r="D951" s="281"/>
      <c r="E951" s="180" t="str">
        <f>StockValueR!E683</f>
        <v>57 MPH</v>
      </c>
      <c r="F951" s="180"/>
      <c r="G951" s="180"/>
      <c r="I951" s="443">
        <f>StockValueR!I683</f>
        <v>0</v>
      </c>
      <c r="J951" s="443">
        <f>StockValueR!J683</f>
        <v>0</v>
      </c>
      <c r="K951" s="444">
        <f>StockValueR!K683</f>
        <v>8.2364336021246168E-2</v>
      </c>
      <c r="L951" s="444">
        <f>StockValueR!L683</f>
        <v>7.9523713895809076E-2</v>
      </c>
      <c r="M951" s="444">
        <f>StockValueR!M683</f>
        <v>7.6781060556976935E-2</v>
      </c>
      <c r="N951" s="444">
        <f>StockValueR!N683</f>
        <v>7.4132997208582893E-2</v>
      </c>
      <c r="O951" s="444">
        <f>StockValueR!O683</f>
        <v>7.1576261584060344E-2</v>
      </c>
      <c r="P951" s="444">
        <f>StockValueR!P683</f>
        <v>6.9107703927512171E-2</v>
      </c>
      <c r="Q951" s="444">
        <f>StockValueR!Q683</f>
        <v>6.6724283113386892E-2</v>
      </c>
      <c r="R951" s="444">
        <f>StockValueR!R683</f>
        <v>6.4423062899981384E-2</v>
      </c>
      <c r="S951" s="444">
        <f>StockValueR!S683</f>
        <v>6.2201208312154616E-2</v>
      </c>
      <c r="T951" s="444">
        <f>StockValueR!T683</f>
        <v>6.0055982148796129E-2</v>
      </c>
      <c r="U951" s="444">
        <f>StockValueR!U683</f>
        <v>5.7984741610746758E-2</v>
      </c>
      <c r="V951" s="444">
        <f>StockValueR!V683</f>
        <v>5.5984935045017253E-2</v>
      </c>
      <c r="W951" s="444">
        <f>StockValueR!W683</f>
        <v>5.4054098801293859E-2</v>
      </c>
      <c r="X951" s="444">
        <f>StockValueR!X683</f>
        <v>5.2189854196858398E-2</v>
      </c>
      <c r="Y951" s="444">
        <f>StockValueR!Y683</f>
        <v>5.038990458618358E-2</v>
      </c>
      <c r="Z951" s="444">
        <f>StockValueR!Z683</f>
        <v>4.8591086694788649E-2</v>
      </c>
      <c r="AA951" s="444">
        <f>StockValueR!AA683</f>
        <v>4.6793441430709876E-2</v>
      </c>
      <c r="AB951" s="444">
        <f>StockValueR!AB683</f>
        <v>4.4997012820445811E-2</v>
      </c>
      <c r="AC951" s="444">
        <f>StockValueR!AC683</f>
        <v>4.3201848383386587E-2</v>
      </c>
      <c r="AD951" s="444">
        <f>StockValueR!AD683</f>
        <v>4.1407999569208001E-2</v>
      </c>
      <c r="AE951" s="444">
        <f>StockValueR!AE683</f>
        <v>3.961552227215083E-2</v>
      </c>
      <c r="AF951" s="444">
        <f>StockValueR!AF683</f>
        <v>3.782447743999607E-2</v>
      </c>
      <c r="AG951" s="444">
        <f>StockValueR!AG683</f>
        <v>3.6034931800776014E-2</v>
      </c>
      <c r="AH951" s="444">
        <f>StockValueR!AH683</f>
        <v>3.4246958737385591E-2</v>
      </c>
      <c r="AI951" s="444">
        <f>StockValueR!AI683</f>
        <v>3.2460639350110808E-2</v>
      </c>
      <c r="AJ951" s="444">
        <f>StockValueR!AJ683</f>
        <v>3.0676063760941525E-2</v>
      </c>
      <c r="AK951" s="444">
        <f>StockValueR!AK683</f>
        <v>2.8893332733363697E-2</v>
      </c>
      <c r="AL951" s="444">
        <f>StockValueR!AL683</f>
        <v>2.7112559710291043E-2</v>
      </c>
      <c r="AM951" s="444">
        <f>StockValueR!AM683</f>
        <v>1.7663343774786931E-2</v>
      </c>
      <c r="AN951" s="444">
        <f>StockValueR!AN683</f>
        <v>1.7663343774786931E-2</v>
      </c>
      <c r="AO951" s="444">
        <f>StockValueR!AO683</f>
        <v>1.7663343774786931E-2</v>
      </c>
      <c r="AP951" s="444">
        <f>StockValueR!AP683</f>
        <v>1.7663343774786931E-2</v>
      </c>
      <c r="AQ951" s="444">
        <f>StockValueR!AQ683</f>
        <v>1.7663343774786931E-2</v>
      </c>
      <c r="AR951" s="444">
        <f>StockValueR!AR683</f>
        <v>1.7663343774786931E-2</v>
      </c>
      <c r="AS951" s="444">
        <f>StockValueR!AS683</f>
        <v>1.7663343774786931E-2</v>
      </c>
      <c r="AT951" s="444">
        <f>StockValueR!AT683</f>
        <v>1.7663343774786931E-2</v>
      </c>
      <c r="AU951" s="444">
        <f>StockValueR!AU683</f>
        <v>1.7663343774786931E-2</v>
      </c>
      <c r="AV951" s="444">
        <f>StockValueR!AV683</f>
        <v>1.7663343774786931E-2</v>
      </c>
      <c r="AW951" s="444">
        <f>StockValueR!AW683</f>
        <v>1.7663343774786931E-2</v>
      </c>
      <c r="AX951" s="444">
        <f>StockValueR!AX683</f>
        <v>1.7663343774786931E-2</v>
      </c>
      <c r="AY951" s="444">
        <f>StockValueR!AY683</f>
        <v>1.7663343774786931E-2</v>
      </c>
      <c r="AZ951" s="444">
        <f>StockValueR!AZ683</f>
        <v>1.7663343774786931E-2</v>
      </c>
    </row>
    <row r="952" spans="1:52" x14ac:dyDescent="0.25">
      <c r="A952" s="422"/>
      <c r="B952" s="281"/>
      <c r="C952" s="281"/>
      <c r="D952" s="281"/>
      <c r="E952" s="180" t="str">
        <f>StockValueR!E684</f>
        <v>58 MPH</v>
      </c>
      <c r="F952" s="180"/>
      <c r="G952" s="180"/>
      <c r="I952" s="443">
        <f>StockValueR!I684</f>
        <v>0</v>
      </c>
      <c r="J952" s="443">
        <f>StockValueR!J684</f>
        <v>0</v>
      </c>
      <c r="K952" s="444">
        <f>StockValueR!K684</f>
        <v>7.9977374473837834E-2</v>
      </c>
      <c r="L952" s="444">
        <f>StockValueR!L684</f>
        <v>7.7219075063688414E-2</v>
      </c>
      <c r="M952" s="444">
        <f>StockValueR!M684</f>
        <v>7.455590525345504E-2</v>
      </c>
      <c r="N952" s="444">
        <f>StockValueR!N684</f>
        <v>7.198458416625142E-2</v>
      </c>
      <c r="O952" s="444">
        <f>StockValueR!O684</f>
        <v>6.9501944077702715E-2</v>
      </c>
      <c r="P952" s="444">
        <f>StockValueR!P684</f>
        <v>6.7104926513485541E-2</v>
      </c>
      <c r="Q952" s="444">
        <f>StockValueR!Q684</f>
        <v>6.4790578481457875E-2</v>
      </c>
      <c r="R952" s="444">
        <f>StockValueR!R684</f>
        <v>6.2556048833737263E-2</v>
      </c>
      <c r="S952" s="444">
        <f>StockValueR!S684</f>
        <v>6.03985847542454E-2</v>
      </c>
      <c r="T952" s="444">
        <f>StockValueR!T684</f>
        <v>5.8315528367392004E-2</v>
      </c>
      <c r="U952" s="444">
        <f>StockValueR!U684</f>
        <v>5.630431346372014E-2</v>
      </c>
      <c r="V952" s="444">
        <f>StockValueR!V684</f>
        <v>5.4362462338479092E-2</v>
      </c>
      <c r="W952" s="444">
        <f>StockValueR!W684</f>
        <v>5.2487582739230092E-2</v>
      </c>
      <c r="X952" s="444">
        <f>StockValueR!X684</f>
        <v>5.0677364918724543E-2</v>
      </c>
      <c r="Y952" s="444">
        <f>StockValueR!Y684</f>
        <v>4.8929578789424062E-2</v>
      </c>
      <c r="Z952" s="444">
        <f>StockValueR!Z684</f>
        <v>4.7182891581586658E-2</v>
      </c>
      <c r="AA952" s="444">
        <f>StockValueR!AA684</f>
        <v>4.543734301771233E-2</v>
      </c>
      <c r="AB952" s="444">
        <f>StockValueR!AB684</f>
        <v>4.3692975848388653E-2</v>
      </c>
      <c r="AC952" s="444">
        <f>StockValueR!AC684</f>
        <v>4.194983621586898E-2</v>
      </c>
      <c r="AD952" s="444">
        <f>StockValueR!AD684</f>
        <v>4.0207974078790586E-2</v>
      </c>
      <c r="AE952" s="444">
        <f>StockValueR!AE684</f>
        <v>3.8467443711549913E-2</v>
      </c>
      <c r="AF952" s="444">
        <f>StockValueR!AF684</f>
        <v>3.6728304295629371E-2</v>
      </c>
      <c r="AG952" s="444">
        <f>StockValueR!AG684</f>
        <v>3.4990620625247972E-2</v>
      </c>
      <c r="AH952" s="444">
        <f>StockValueR!AH684</f>
        <v>3.3254463956625957E-2</v>
      </c>
      <c r="AI952" s="444">
        <f>StockValueR!AI684</f>
        <v>3.1519913039720619E-2</v>
      </c>
      <c r="AJ952" s="444">
        <f>StockValueR!AJ684</f>
        <v>2.9787055384739407E-2</v>
      </c>
      <c r="AK952" s="444">
        <f>StockValueR!AK684</f>
        <v>2.8055988834989727E-2</v>
      </c>
      <c r="AL952" s="444">
        <f>StockValueR!AL684</f>
        <v>2.6326823545750319E-2</v>
      </c>
      <c r="AM952" s="444">
        <f>StockValueR!AM684</f>
        <v>1.7151450831484442E-2</v>
      </c>
      <c r="AN952" s="444">
        <f>StockValueR!AN684</f>
        <v>1.7151450831484442E-2</v>
      </c>
      <c r="AO952" s="444">
        <f>StockValueR!AO684</f>
        <v>1.7151450831484442E-2</v>
      </c>
      <c r="AP952" s="444">
        <f>StockValueR!AP684</f>
        <v>1.7151450831484442E-2</v>
      </c>
      <c r="AQ952" s="444">
        <f>StockValueR!AQ684</f>
        <v>1.7151450831484442E-2</v>
      </c>
      <c r="AR952" s="444">
        <f>StockValueR!AR684</f>
        <v>1.7151450831484442E-2</v>
      </c>
      <c r="AS952" s="444">
        <f>StockValueR!AS684</f>
        <v>1.7151450831484442E-2</v>
      </c>
      <c r="AT952" s="444">
        <f>StockValueR!AT684</f>
        <v>1.7151450831484442E-2</v>
      </c>
      <c r="AU952" s="444">
        <f>StockValueR!AU684</f>
        <v>1.7151450831484442E-2</v>
      </c>
      <c r="AV952" s="444">
        <f>StockValueR!AV684</f>
        <v>1.7151450831484442E-2</v>
      </c>
      <c r="AW952" s="444">
        <f>StockValueR!AW684</f>
        <v>1.7151450831484442E-2</v>
      </c>
      <c r="AX952" s="444">
        <f>StockValueR!AX684</f>
        <v>1.7151450831484442E-2</v>
      </c>
      <c r="AY952" s="444">
        <f>StockValueR!AY684</f>
        <v>1.7151450831484442E-2</v>
      </c>
      <c r="AZ952" s="444">
        <f>StockValueR!AZ684</f>
        <v>1.7151450831484442E-2</v>
      </c>
    </row>
    <row r="953" spans="1:52" x14ac:dyDescent="0.25">
      <c r="A953" s="422"/>
      <c r="B953" s="281"/>
      <c r="C953" s="281"/>
      <c r="D953" s="281"/>
      <c r="E953" s="180" t="str">
        <f>StockValueR!E685</f>
        <v>59 MPH</v>
      </c>
      <c r="F953" s="180"/>
      <c r="G953" s="180"/>
      <c r="I953" s="443">
        <f>StockValueR!I685</f>
        <v>0</v>
      </c>
      <c r="J953" s="443">
        <f>StockValueR!J685</f>
        <v>0</v>
      </c>
      <c r="K953" s="444">
        <f>StockValueR!K685</f>
        <v>7.7659588320830003E-2</v>
      </c>
      <c r="L953" s="444">
        <f>StockValueR!L685</f>
        <v>7.4981225870611498E-2</v>
      </c>
      <c r="M953" s="444">
        <f>StockValueR!M685</f>
        <v>7.2395236114735695E-2</v>
      </c>
      <c r="N953" s="444">
        <f>StockValueR!N685</f>
        <v>6.9898433257844922E-2</v>
      </c>
      <c r="O953" s="444">
        <f>StockValueR!O685</f>
        <v>6.7487741377873903E-2</v>
      </c>
      <c r="P953" s="444">
        <f>StockValueR!P685</f>
        <v>6.5160190636685253E-2</v>
      </c>
      <c r="Q953" s="444">
        <f>StockValueR!Q685</f>
        <v>6.2912913621394062E-2</v>
      </c>
      <c r="R953" s="444">
        <f>StockValueR!R685</f>
        <v>6.0743141811875137E-2</v>
      </c>
      <c r="S953" s="444">
        <f>StockValueR!S685</f>
        <v>5.8648202170100264E-2</v>
      </c>
      <c r="T953" s="444">
        <f>StockValueR!T685</f>
        <v>5.6625513847104264E-2</v>
      </c>
      <c r="U953" s="444">
        <f>StockValueR!U685</f>
        <v>5.4672585003522789E-2</v>
      </c>
      <c r="V953" s="444">
        <f>StockValueR!V685</f>
        <v>5.2787009739785028E-2</v>
      </c>
      <c r="W953" s="444">
        <f>StockValueR!W685</f>
        <v>5.0966465132179416E-2</v>
      </c>
      <c r="X953" s="444">
        <f>StockValueR!X685</f>
        <v>4.9208708371140983E-2</v>
      </c>
      <c r="Y953" s="444">
        <f>StockValueR!Y685</f>
        <v>4.7511573998234892E-2</v>
      </c>
      <c r="Z953" s="444">
        <f>StockValueR!Z685</f>
        <v>4.5815506699472971E-2</v>
      </c>
      <c r="AA953" s="444">
        <f>StockValueR!AA685</f>
        <v>4.4120545046176386E-2</v>
      </c>
      <c r="AB953" s="444">
        <f>StockValueR!AB685</f>
        <v>4.2426730549998314E-2</v>
      </c>
      <c r="AC953" s="444">
        <f>StockValueR!AC685</f>
        <v>4.0734108015965477E-2</v>
      </c>
      <c r="AD953" s="444">
        <f>StockValueR!AD685</f>
        <v>3.9042725954887697E-2</v>
      </c>
      <c r="AE953" s="444">
        <f>StockValueR!AE685</f>
        <v>3.7352637068261016E-2</v>
      </c>
      <c r="AF953" s="444">
        <f>StockValueR!AF685</f>
        <v>3.5663898822457525E-2</v>
      </c>
      <c r="AG953" s="444">
        <f>StockValueR!AG685</f>
        <v>3.3976574133925859E-2</v>
      </c>
      <c r="AH953" s="444">
        <f>StockValueR!AH685</f>
        <v>3.2290732193843735E-2</v>
      </c>
      <c r="AI953" s="444">
        <f>StockValueR!AI685</f>
        <v>3.060644946995348E-2</v>
      </c>
      <c r="AJ953" s="444">
        <f>StockValueR!AJ685</f>
        <v>2.8923810936370944E-2</v>
      </c>
      <c r="AK953" s="444">
        <f>StockValueR!AK685</f>
        <v>2.7242911600853299E-2</v>
      </c>
      <c r="AL953" s="444">
        <f>StockValueR!AL685</f>
        <v>2.5563858426321681E-2</v>
      </c>
      <c r="AM953" s="444">
        <f>StockValueR!AM685</f>
        <v>1.6654392813479447E-2</v>
      </c>
      <c r="AN953" s="444">
        <f>StockValueR!AN685</f>
        <v>1.6654392813479447E-2</v>
      </c>
      <c r="AO953" s="444">
        <f>StockValueR!AO685</f>
        <v>1.6654392813479447E-2</v>
      </c>
      <c r="AP953" s="444">
        <f>StockValueR!AP685</f>
        <v>1.6654392813479447E-2</v>
      </c>
      <c r="AQ953" s="444">
        <f>StockValueR!AQ685</f>
        <v>1.6654392813479447E-2</v>
      </c>
      <c r="AR953" s="444">
        <f>StockValueR!AR685</f>
        <v>1.6654392813479447E-2</v>
      </c>
      <c r="AS953" s="444">
        <f>StockValueR!AS685</f>
        <v>1.6654392813479447E-2</v>
      </c>
      <c r="AT953" s="444">
        <f>StockValueR!AT685</f>
        <v>1.6654392813479447E-2</v>
      </c>
      <c r="AU953" s="444">
        <f>StockValueR!AU685</f>
        <v>1.6654392813479447E-2</v>
      </c>
      <c r="AV953" s="444">
        <f>StockValueR!AV685</f>
        <v>1.6654392813479447E-2</v>
      </c>
      <c r="AW953" s="444">
        <f>StockValueR!AW685</f>
        <v>1.6654392813479447E-2</v>
      </c>
      <c r="AX953" s="444">
        <f>StockValueR!AX685</f>
        <v>1.6654392813479447E-2</v>
      </c>
      <c r="AY953" s="444">
        <f>StockValueR!AY685</f>
        <v>1.6654392813479447E-2</v>
      </c>
      <c r="AZ953" s="444">
        <f>StockValueR!AZ685</f>
        <v>1.6654392813479447E-2</v>
      </c>
    </row>
    <row r="954" spans="1:52" x14ac:dyDescent="0.25">
      <c r="A954" s="422"/>
      <c r="B954" s="281"/>
      <c r="C954" s="281"/>
      <c r="D954" s="281"/>
      <c r="E954" s="180" t="str">
        <f>StockValueR!E686</f>
        <v>60 MPH</v>
      </c>
      <c r="F954" s="180"/>
      <c r="G954" s="180"/>
      <c r="I954" s="443">
        <f>StockValueR!I686</f>
        <v>0</v>
      </c>
      <c r="J954" s="443">
        <f>StockValueR!J686</f>
        <v>0</v>
      </c>
      <c r="K954" s="444">
        <f>StockValueR!K686</f>
        <v>9.5852392410741005E-2</v>
      </c>
      <c r="L954" s="444">
        <f>StockValueR!L686</f>
        <v>9.254658749794728E-2</v>
      </c>
      <c r="M954" s="444">
        <f>StockValueR!M686</f>
        <v>8.9354794826753348E-2</v>
      </c>
      <c r="N954" s="444">
        <f>StockValueR!N686</f>
        <v>8.6273082286348821E-2</v>
      </c>
      <c r="O954" s="444">
        <f>StockValueR!O686</f>
        <v>8.3297653378513761E-2</v>
      </c>
      <c r="P954" s="444">
        <f>StockValueR!P686</f>
        <v>8.0424842540544286E-2</v>
      </c>
      <c r="Q954" s="444">
        <f>StockValueR!Q686</f>
        <v>7.7651110629483502E-2</v>
      </c>
      <c r="R954" s="444">
        <f>StockValueR!R686</f>
        <v>7.4973040562094445E-2</v>
      </c>
      <c r="S954" s="444">
        <f>StockValueR!S686</f>
        <v>7.2387333105203872E-2</v>
      </c>
      <c r="T954" s="444">
        <f>StockValueR!T686</f>
        <v>6.9890802811230709E-2</v>
      </c>
      <c r="U954" s="444">
        <f>StockValueR!U686</f>
        <v>6.7480374093892057E-2</v>
      </c>
      <c r="V954" s="444">
        <f>StockValueR!V686</f>
        <v>6.515307743925218E-2</v>
      </c>
      <c r="W954" s="444">
        <f>StockValueR!W686</f>
        <v>6.2906045747446709E-2</v>
      </c>
      <c r="X954" s="444">
        <f>StockValueR!X686</f>
        <v>6.0736510800575287E-2</v>
      </c>
      <c r="Y954" s="444">
        <f>StockValueR!Y686</f>
        <v>5.8641799852411289E-2</v>
      </c>
      <c r="Z954" s="444">
        <f>StockValueR!Z686</f>
        <v>5.6548405954875682E-2</v>
      </c>
      <c r="AA954" s="444">
        <f>StockValueR!AA686</f>
        <v>5.4456376715140885E-2</v>
      </c>
      <c r="AB954" s="444">
        <f>StockValueR!AB686</f>
        <v>5.2365763369523727E-2</v>
      </c>
      <c r="AC954" s="444">
        <f>StockValueR!AC686</f>
        <v>5.0276621219231619E-2</v>
      </c>
      <c r="AD954" s="444">
        <f>StockValueR!AD686</f>
        <v>4.8189010139384703E-2</v>
      </c>
      <c r="AE954" s="444">
        <f>StockValueR!AE686</f>
        <v>4.610299517751397E-2</v>
      </c>
      <c r="AF954" s="444">
        <f>StockValueR!AF686</f>
        <v>4.4018647262262837E-2</v>
      </c>
      <c r="AG954" s="444">
        <f>StockValueR!AG686</f>
        <v>4.1936044049105094E-2</v>
      </c>
      <c r="AH954" s="444">
        <f>StockValueR!AH686</f>
        <v>3.9855270938183328E-2</v>
      </c>
      <c r="AI954" s="444">
        <f>StockValueR!AI686</f>
        <v>3.7776422310837998E-2</v>
      </c>
      <c r="AJ954" s="444">
        <f>StockValueR!AJ686</f>
        <v>3.5699603047515599E-2</v>
      </c>
      <c r="AK954" s="444">
        <f>StockValueR!AK686</f>
        <v>3.3624930412819498E-2</v>
      </c>
      <c r="AL954" s="444">
        <f>StockValueR!AL686</f>
        <v>3.1552536427175142E-2</v>
      </c>
      <c r="AM954" s="444">
        <f>StockValueR!AM686</f>
        <v>2.04019350786004E-2</v>
      </c>
      <c r="AN954" s="444">
        <f>StockValueR!AN686</f>
        <v>2.04019350786004E-2</v>
      </c>
      <c r="AO954" s="444">
        <f>StockValueR!AO686</f>
        <v>2.04019350786004E-2</v>
      </c>
      <c r="AP954" s="444">
        <f>StockValueR!AP686</f>
        <v>2.04019350786004E-2</v>
      </c>
      <c r="AQ954" s="444">
        <f>StockValueR!AQ686</f>
        <v>2.04019350786004E-2</v>
      </c>
      <c r="AR954" s="444">
        <f>StockValueR!AR686</f>
        <v>2.04019350786004E-2</v>
      </c>
      <c r="AS954" s="444">
        <f>StockValueR!AS686</f>
        <v>2.04019350786004E-2</v>
      </c>
      <c r="AT954" s="444">
        <f>StockValueR!AT686</f>
        <v>2.04019350786004E-2</v>
      </c>
      <c r="AU954" s="444">
        <f>StockValueR!AU686</f>
        <v>2.04019350786004E-2</v>
      </c>
      <c r="AV954" s="444">
        <f>StockValueR!AV686</f>
        <v>2.04019350786004E-2</v>
      </c>
      <c r="AW954" s="444">
        <f>StockValueR!AW686</f>
        <v>2.04019350786004E-2</v>
      </c>
      <c r="AX954" s="444">
        <f>StockValueR!AX686</f>
        <v>2.04019350786004E-2</v>
      </c>
      <c r="AY954" s="444">
        <f>StockValueR!AY686</f>
        <v>2.04019350786004E-2</v>
      </c>
      <c r="AZ954" s="444">
        <f>StockValueR!AZ686</f>
        <v>2.04019350786004E-2</v>
      </c>
    </row>
    <row r="955" spans="1:52" x14ac:dyDescent="0.25">
      <c r="A955" s="422"/>
      <c r="B955" s="281"/>
      <c r="C955" s="281"/>
      <c r="D955" s="281"/>
      <c r="E955" s="180" t="str">
        <f>StockValueR!E687</f>
        <v>61 MPH</v>
      </c>
      <c r="F955" s="180"/>
      <c r="G955" s="180"/>
      <c r="I955" s="443">
        <f>StockValueR!I687</f>
        <v>0</v>
      </c>
      <c r="J955" s="443">
        <f>StockValueR!J687</f>
        <v>0</v>
      </c>
      <c r="K955" s="444">
        <f>StockValueR!K687</f>
        <v>9.3074539932788469E-2</v>
      </c>
      <c r="L955" s="444">
        <f>StockValueR!L687</f>
        <v>8.9864538975823846E-2</v>
      </c>
      <c r="M955" s="444">
        <f>StockValueR!M687</f>
        <v>8.676524612605109E-2</v>
      </c>
      <c r="N955" s="444">
        <f>StockValueR!N687</f>
        <v>8.3772843227288243E-2</v>
      </c>
      <c r="O955" s="444">
        <f>StockValueR!O687</f>
        <v>8.0883643805819916E-2</v>
      </c>
      <c r="P955" s="444">
        <f>StockValueR!P687</f>
        <v>7.8094088528867067E-2</v>
      </c>
      <c r="Q955" s="444">
        <f>StockValueR!Q687</f>
        <v>7.5400740819687229E-2</v>
      </c>
      <c r="R955" s="444">
        <f>StockValueR!R687</f>
        <v>7.2800282623903312E-2</v>
      </c>
      <c r="S955" s="444">
        <f>StockValueR!S687</f>
        <v>7.0289510321845439E-2</v>
      </c>
      <c r="T955" s="444">
        <f>StockValueR!T687</f>
        <v>6.7865330781869931E-2</v>
      </c>
      <c r="U955" s="444">
        <f>StockValueR!U687</f>
        <v>6.5524757549793394E-2</v>
      </c>
      <c r="V955" s="444">
        <f>StockValueR!V687</f>
        <v>6.3264907169747475E-2</v>
      </c>
      <c r="W955" s="444">
        <f>StockValueR!W687</f>
        <v>6.1082995631921801E-2</v>
      </c>
      <c r="X955" s="444">
        <f>StockValueR!X687</f>
        <v>5.8976334942818995E-2</v>
      </c>
      <c r="Y955" s="444">
        <f>StockValueR!Y687</f>
        <v>5.6942329813796343E-2</v>
      </c>
      <c r="Z955" s="444">
        <f>StockValueR!Z687</f>
        <v>5.4909603566585842E-2</v>
      </c>
      <c r="AA955" s="444">
        <f>StockValueR!AA687</f>
        <v>5.2878202428679161E-2</v>
      </c>
      <c r="AB955" s="444">
        <f>StockValueR!AB687</f>
        <v>5.0848176151537847E-2</v>
      </c>
      <c r="AC955" s="444">
        <f>StockValueR!AC687</f>
        <v>4.8819578433711402E-2</v>
      </c>
      <c r="AD955" s="444">
        <f>StockValueR!AD687</f>
        <v>4.6792467415107647E-2</v>
      </c>
      <c r="AE955" s="444">
        <f>StockValueR!AE687</f>
        <v>4.4766906258146111E-2</v>
      </c>
      <c r="AF955" s="444">
        <f>StockValueR!AF687</f>
        <v>4.2742963835921015E-2</v>
      </c>
      <c r="AG955" s="444">
        <f>StockValueR!AG687</f>
        <v>4.0720715553409885E-2</v>
      </c>
      <c r="AH955" s="444">
        <f>StockValueR!AH687</f>
        <v>3.8700244335814496E-2</v>
      </c>
      <c r="AI955" s="444">
        <f>StockValueR!AI687</f>
        <v>3.6681641829254701E-2</v>
      </c>
      <c r="AJ955" s="444">
        <f>StockValueR!AJ687</f>
        <v>3.4665009874686764E-2</v>
      </c>
      <c r="AK955" s="444">
        <f>StockValueR!AK687</f>
        <v>3.2650462338324519E-2</v>
      </c>
      <c r="AL955" s="444">
        <f>StockValueR!AL687</f>
        <v>3.0638127414572402E-2</v>
      </c>
      <c r="AM955" s="444">
        <f>StockValueR!AM687</f>
        <v>1.9810676326599067E-2</v>
      </c>
      <c r="AN955" s="444">
        <f>StockValueR!AN687</f>
        <v>1.9810676326599067E-2</v>
      </c>
      <c r="AO955" s="444">
        <f>StockValueR!AO687</f>
        <v>1.9810676326599067E-2</v>
      </c>
      <c r="AP955" s="444">
        <f>StockValueR!AP687</f>
        <v>1.9810676326599067E-2</v>
      </c>
      <c r="AQ955" s="444">
        <f>StockValueR!AQ687</f>
        <v>1.9810676326599067E-2</v>
      </c>
      <c r="AR955" s="444">
        <f>StockValueR!AR687</f>
        <v>1.9810676326599067E-2</v>
      </c>
      <c r="AS955" s="444">
        <f>StockValueR!AS687</f>
        <v>1.9810676326599067E-2</v>
      </c>
      <c r="AT955" s="444">
        <f>StockValueR!AT687</f>
        <v>1.9810676326599067E-2</v>
      </c>
      <c r="AU955" s="444">
        <f>StockValueR!AU687</f>
        <v>1.9810676326599067E-2</v>
      </c>
      <c r="AV955" s="444">
        <f>StockValueR!AV687</f>
        <v>1.9810676326599067E-2</v>
      </c>
      <c r="AW955" s="444">
        <f>StockValueR!AW687</f>
        <v>1.9810676326599067E-2</v>
      </c>
      <c r="AX955" s="444">
        <f>StockValueR!AX687</f>
        <v>1.9810676326599067E-2</v>
      </c>
      <c r="AY955" s="444">
        <f>StockValueR!AY687</f>
        <v>1.9810676326599067E-2</v>
      </c>
      <c r="AZ955" s="444">
        <f>StockValueR!AZ687</f>
        <v>1.9810676326599067E-2</v>
      </c>
    </row>
    <row r="956" spans="1:52" x14ac:dyDescent="0.25">
      <c r="A956" s="422"/>
      <c r="B956" s="281"/>
      <c r="C956" s="281"/>
      <c r="D956" s="281"/>
      <c r="E956" s="180" t="str">
        <f>StockValueR!E688</f>
        <v>62 MPH</v>
      </c>
      <c r="F956" s="180"/>
      <c r="G956" s="180"/>
      <c r="I956" s="443">
        <f>StockValueR!I688</f>
        <v>0</v>
      </c>
      <c r="J956" s="443">
        <f>StockValueR!J688</f>
        <v>0</v>
      </c>
      <c r="K956" s="444">
        <f>StockValueR!K688</f>
        <v>9.0377191072901111E-2</v>
      </c>
      <c r="L956" s="444">
        <f>StockValueR!L688</f>
        <v>8.7260217623005107E-2</v>
      </c>
      <c r="M956" s="444">
        <f>StockValueR!M688</f>
        <v>8.4250743901436775E-2</v>
      </c>
      <c r="N956" s="444">
        <f>StockValueR!N688</f>
        <v>8.1345062404177826E-2</v>
      </c>
      <c r="O956" s="444">
        <f>StockValueR!O688</f>
        <v>7.853959349344973E-2</v>
      </c>
      <c r="P956" s="444">
        <f>StockValueR!P688</f>
        <v>7.5830880987799484E-2</v>
      </c>
      <c r="Q956" s="444">
        <f>StockValueR!Q688</f>
        <v>7.3215587904276486E-2</v>
      </c>
      <c r="R956" s="444">
        <f>StockValueR!R688</f>
        <v>7.0690492347455364E-2</v>
      </c>
      <c r="S956" s="444">
        <f>StockValueR!S688</f>
        <v>6.8252483540240258E-2</v>
      </c>
      <c r="T956" s="444">
        <f>StockValueR!T688</f>
        <v>6.5898557991560733E-2</v>
      </c>
      <c r="U956" s="444">
        <f>StockValueR!U688</f>
        <v>6.3625815796237994E-2</v>
      </c>
      <c r="V956" s="444">
        <f>StockValueR!V688</f>
        <v>6.1431457062463279E-2</v>
      </c>
      <c r="W956" s="444">
        <f>StockValueR!W688</f>
        <v>5.9312778462486983E-2</v>
      </c>
      <c r="X956" s="444">
        <f>StockValueR!X688</f>
        <v>5.7267169902269523E-2</v>
      </c>
      <c r="Y956" s="444">
        <f>StockValueR!Y688</f>
        <v>5.52921113059908E-2</v>
      </c>
      <c r="Z956" s="444">
        <f>StockValueR!Z688</f>
        <v>5.3318294528860256E-2</v>
      </c>
      <c r="AA956" s="444">
        <f>StockValueR!AA688</f>
        <v>5.1345764458672664E-2</v>
      </c>
      <c r="AB956" s="444">
        <f>StockValueR!AB688</f>
        <v>4.9374569405066196E-2</v>
      </c>
      <c r="AC956" s="444">
        <f>StockValueR!AC688</f>
        <v>4.7404761510378285E-2</v>
      </c>
      <c r="AD956" s="444">
        <f>StockValueR!AD688</f>
        <v>4.5436397229591814E-2</v>
      </c>
      <c r="AE956" s="444">
        <f>StockValueR!AE688</f>
        <v>4.3469537894646353E-2</v>
      </c>
      <c r="AF956" s="444">
        <f>StockValueR!AF688</f>
        <v>4.1504250382657815E-2</v>
      </c>
      <c r="AG956" s="444">
        <f>StockValueR!AG688</f>
        <v>3.954060791332803E-2</v>
      </c>
      <c r="AH956" s="444">
        <f>StockValueR!AH688</f>
        <v>3.7578691008643042E-2</v>
      </c>
      <c r="AI956" s="444">
        <f>StockValueR!AI688</f>
        <v>3.5618588658770205E-2</v>
      </c>
      <c r="AJ956" s="444">
        <f>StockValueR!AJ688</f>
        <v>3.3660399753261593E-2</v>
      </c>
      <c r="AK956" s="444">
        <f>StockValueR!AK688</f>
        <v>3.1704234858428597E-2</v>
      </c>
      <c r="AL956" s="444">
        <f>StockValueR!AL688</f>
        <v>2.9750218453534739E-2</v>
      </c>
      <c r="AM956" s="444">
        <f>StockValueR!AM688</f>
        <v>1.923655256255213E-2</v>
      </c>
      <c r="AN956" s="444">
        <f>StockValueR!AN688</f>
        <v>1.923655256255213E-2</v>
      </c>
      <c r="AO956" s="444">
        <f>StockValueR!AO688</f>
        <v>1.923655256255213E-2</v>
      </c>
      <c r="AP956" s="444">
        <f>StockValueR!AP688</f>
        <v>1.923655256255213E-2</v>
      </c>
      <c r="AQ956" s="444">
        <f>StockValueR!AQ688</f>
        <v>1.923655256255213E-2</v>
      </c>
      <c r="AR956" s="444">
        <f>StockValueR!AR688</f>
        <v>1.923655256255213E-2</v>
      </c>
      <c r="AS956" s="444">
        <f>StockValueR!AS688</f>
        <v>1.923655256255213E-2</v>
      </c>
      <c r="AT956" s="444">
        <f>StockValueR!AT688</f>
        <v>1.923655256255213E-2</v>
      </c>
      <c r="AU956" s="444">
        <f>StockValueR!AU688</f>
        <v>1.923655256255213E-2</v>
      </c>
      <c r="AV956" s="444">
        <f>StockValueR!AV688</f>
        <v>1.923655256255213E-2</v>
      </c>
      <c r="AW956" s="444">
        <f>StockValueR!AW688</f>
        <v>1.923655256255213E-2</v>
      </c>
      <c r="AX956" s="444">
        <f>StockValueR!AX688</f>
        <v>1.923655256255213E-2</v>
      </c>
      <c r="AY956" s="444">
        <f>StockValueR!AY688</f>
        <v>1.923655256255213E-2</v>
      </c>
      <c r="AZ956" s="444">
        <f>StockValueR!AZ688</f>
        <v>1.923655256255213E-2</v>
      </c>
    </row>
    <row r="957" spans="1:52" x14ac:dyDescent="0.25">
      <c r="A957" s="422"/>
      <c r="B957" s="281"/>
      <c r="C957" s="281"/>
      <c r="D957" s="281"/>
      <c r="E957" s="180" t="str">
        <f>StockValueR!E689</f>
        <v>63 MPH</v>
      </c>
      <c r="F957" s="180"/>
      <c r="G957" s="180"/>
      <c r="I957" s="443">
        <f>StockValueR!I689</f>
        <v>0</v>
      </c>
      <c r="J957" s="443">
        <f>StockValueR!J689</f>
        <v>0</v>
      </c>
      <c r="K957" s="444">
        <f>StockValueR!K689</f>
        <v>8.7758012794111329E-2</v>
      </c>
      <c r="L957" s="444">
        <f>StockValueR!L689</f>
        <v>8.4731370865461064E-2</v>
      </c>
      <c r="M957" s="444">
        <f>StockValueR!M689</f>
        <v>8.180911326677226E-2</v>
      </c>
      <c r="N957" s="444">
        <f>StockValueR!N689</f>
        <v>7.8987639939432669E-2</v>
      </c>
      <c r="O957" s="444">
        <f>StockValueR!O689</f>
        <v>7.6263474985439325E-2</v>
      </c>
      <c r="P957" s="444">
        <f>StockValueR!P689</f>
        <v>7.3633262385285836E-2</v>
      </c>
      <c r="Q957" s="444">
        <f>StockValueR!Q689</f>
        <v>7.1093761863533292E-2</v>
      </c>
      <c r="R957" s="444">
        <f>StockValueR!R689</f>
        <v>6.8641844896971296E-2</v>
      </c>
      <c r="S957" s="444">
        <f>StockValueR!S689</f>
        <v>6.6274490860451646E-2</v>
      </c>
      <c r="T957" s="444">
        <f>StockValueR!T689</f>
        <v>6.3988783305646446E-2</v>
      </c>
      <c r="U957" s="444">
        <f>StockValueR!U689</f>
        <v>6.1781906368146081E-2</v>
      </c>
      <c r="V957" s="444">
        <f>StockValueR!V689</f>
        <v>5.965114129847119E-2</v>
      </c>
      <c r="W957" s="444">
        <f>StockValueR!W689</f>
        <v>5.759386311272461E-2</v>
      </c>
      <c r="X957" s="444">
        <f>StockValueR!X689</f>
        <v>5.5607537358757529E-2</v>
      </c>
      <c r="Y957" s="444">
        <f>StockValueR!Y689</f>
        <v>5.3689716993865502E-2</v>
      </c>
      <c r="Z957" s="444">
        <f>StockValueR!Z689</f>
        <v>5.1773102459553071E-2</v>
      </c>
      <c r="AA957" s="444">
        <f>StockValueR!AA689</f>
        <v>4.9857737342743236E-2</v>
      </c>
      <c r="AB957" s="444">
        <f>StockValueR!AB689</f>
        <v>4.7943668553035577E-2</v>
      </c>
      <c r="AC957" s="444">
        <f>StockValueR!AC689</f>
        <v>4.6030946721655315E-2</v>
      </c>
      <c r="AD957" s="444">
        <f>StockValueR!AD689</f>
        <v>4.4119626667490398E-2</v>
      </c>
      <c r="AE957" s="444">
        <f>StockValueR!AE689</f>
        <v>4.2209767945048687E-2</v>
      </c>
      <c r="AF957" s="444">
        <f>StockValueR!AF689</f>
        <v>4.0301435493312297E-2</v>
      </c>
      <c r="AG957" s="444">
        <f>StockValueR!AG689</f>
        <v>3.8394700410037799E-2</v>
      </c>
      <c r="AH957" s="444">
        <f>StockValueR!AH689</f>
        <v>3.6489640883641948E-2</v>
      </c>
      <c r="AI957" s="444">
        <f>StockValueR!AI689</f>
        <v>3.4586343325310492E-2</v>
      </c>
      <c r="AJ957" s="444">
        <f>StockValueR!AJ689</f>
        <v>3.268490375872455E-2</v>
      </c>
      <c r="AK957" s="444">
        <f>StockValueR!AK689</f>
        <v>3.0785429545925974E-2</v>
      </c>
      <c r="AL957" s="444">
        <f>StockValueR!AL689</f>
        <v>2.88880415587041E-2</v>
      </c>
      <c r="AM957" s="444">
        <f>StockValueR!AM689</f>
        <v>1.8679067205544374E-2</v>
      </c>
      <c r="AN957" s="444">
        <f>StockValueR!AN689</f>
        <v>1.8679067205544374E-2</v>
      </c>
      <c r="AO957" s="444">
        <f>StockValueR!AO689</f>
        <v>1.8679067205544374E-2</v>
      </c>
      <c r="AP957" s="444">
        <f>StockValueR!AP689</f>
        <v>1.8679067205544374E-2</v>
      </c>
      <c r="AQ957" s="444">
        <f>StockValueR!AQ689</f>
        <v>1.8679067205544374E-2</v>
      </c>
      <c r="AR957" s="444">
        <f>StockValueR!AR689</f>
        <v>1.8679067205544374E-2</v>
      </c>
      <c r="AS957" s="444">
        <f>StockValueR!AS689</f>
        <v>1.8679067205544374E-2</v>
      </c>
      <c r="AT957" s="444">
        <f>StockValueR!AT689</f>
        <v>1.8679067205544374E-2</v>
      </c>
      <c r="AU957" s="444">
        <f>StockValueR!AU689</f>
        <v>1.8679067205544374E-2</v>
      </c>
      <c r="AV957" s="444">
        <f>StockValueR!AV689</f>
        <v>1.8679067205544374E-2</v>
      </c>
      <c r="AW957" s="444">
        <f>StockValueR!AW689</f>
        <v>1.8679067205544374E-2</v>
      </c>
      <c r="AX957" s="444">
        <f>StockValueR!AX689</f>
        <v>1.8679067205544374E-2</v>
      </c>
      <c r="AY957" s="444">
        <f>StockValueR!AY689</f>
        <v>1.8679067205544374E-2</v>
      </c>
      <c r="AZ957" s="444">
        <f>StockValueR!AZ689</f>
        <v>1.8679067205544374E-2</v>
      </c>
    </row>
    <row r="958" spans="1:52" x14ac:dyDescent="0.25">
      <c r="A958" s="422"/>
      <c r="B958" s="281"/>
      <c r="C958" s="281"/>
      <c r="D958" s="281"/>
      <c r="E958" s="180" t="str">
        <f>StockValueR!E690</f>
        <v>64 MPH</v>
      </c>
      <c r="F958" s="180"/>
      <c r="G958" s="180"/>
      <c r="I958" s="443">
        <f>StockValueR!I690</f>
        <v>0</v>
      </c>
      <c r="J958" s="443">
        <f>StockValueR!J690</f>
        <v>0</v>
      </c>
      <c r="K958" s="444">
        <f>StockValueR!K690</f>
        <v>8.5214739672083401E-2</v>
      </c>
      <c r="L958" s="444">
        <f>StockValueR!L690</f>
        <v>8.2275811409935562E-2</v>
      </c>
      <c r="M958" s="444">
        <f>StockValueR!M690</f>
        <v>7.9438242365257469E-2</v>
      </c>
      <c r="N958" s="444">
        <f>StockValueR!N690</f>
        <v>7.6698536811018861E-2</v>
      </c>
      <c r="O958" s="444">
        <f>StockValueR!O690</f>
        <v>7.4053319582559327E-2</v>
      </c>
      <c r="P958" s="444">
        <f>StockValueR!P690</f>
        <v>7.1499331919573486E-2</v>
      </c>
      <c r="Q958" s="444">
        <f>StockValueR!Q690</f>
        <v>6.9033427451499846E-2</v>
      </c>
      <c r="R958" s="444">
        <f>StockValueR!R690</f>
        <v>6.6652568321367345E-2</v>
      </c>
      <c r="S958" s="444">
        <f>StockValueR!S690</f>
        <v>6.4353821443324841E-2</v>
      </c>
      <c r="T958" s="444">
        <f>StockValueR!T690</f>
        <v>6.2134354889242738E-2</v>
      </c>
      <c r="U958" s="444">
        <f>StockValueR!U690</f>
        <v>5.9991434399935151E-2</v>
      </c>
      <c r="V958" s="444">
        <f>StockValueR!V690</f>
        <v>5.7922420016704973E-2</v>
      </c>
      <c r="W958" s="444">
        <f>StockValueR!W690</f>
        <v>5.5924762829061656E-2</v>
      </c>
      <c r="X958" s="444">
        <f>StockValueR!X690</f>
        <v>5.3996001834605574E-2</v>
      </c>
      <c r="Y958" s="444">
        <f>StockValueR!Y690</f>
        <v>5.2133760907210051E-2</v>
      </c>
      <c r="Z958" s="444">
        <f>StockValueR!Z690</f>
        <v>5.0272690864793086E-2</v>
      </c>
      <c r="AA958" s="444">
        <f>StockValueR!AA690</f>
        <v>4.8412834031105849E-2</v>
      </c>
      <c r="AB958" s="444">
        <f>StockValueR!AB690</f>
        <v>4.6554235956283191E-2</v>
      </c>
      <c r="AC958" s="444">
        <f>StockValueR!AC690</f>
        <v>4.4696945804230927E-2</v>
      </c>
      <c r="AD958" s="444">
        <f>StockValueR!AD690</f>
        <v>4.2841016805156958E-2</v>
      </c>
      <c r="AE958" s="444">
        <f>StockValueR!AE690</f>
        <v>4.0986506787648348E-2</v>
      </c>
      <c r="AF958" s="444">
        <f>StockValueR!AF690</f>
        <v>3.913347880872154E-2</v>
      </c>
      <c r="AG958" s="444">
        <f>StockValueR!AG690</f>
        <v>3.728200190568292E-2</v>
      </c>
      <c r="AH958" s="444">
        <f>StockValueR!AH690</f>
        <v>3.5432152001008028E-2</v>
      </c>
      <c r="AI958" s="444">
        <f>StockValueR!AI690</f>
        <v>3.3584013001641232E-2</v>
      </c>
      <c r="AJ958" s="444">
        <f>StockValueR!AJ690</f>
        <v>3.1737678148447149E-2</v>
      </c>
      <c r="AK958" s="444">
        <f>StockValueR!AK690</f>
        <v>2.9893251692059485E-2</v>
      </c>
      <c r="AL958" s="444">
        <f>StockValueR!AL690</f>
        <v>2.8050851001339885E-2</v>
      </c>
      <c r="AM958" s="444">
        <f>StockValueR!AM690</f>
        <v>1.8137738065835296E-2</v>
      </c>
      <c r="AN958" s="444">
        <f>StockValueR!AN690</f>
        <v>1.8137738065835296E-2</v>
      </c>
      <c r="AO958" s="444">
        <f>StockValueR!AO690</f>
        <v>1.8137738065835296E-2</v>
      </c>
      <c r="AP958" s="444">
        <f>StockValueR!AP690</f>
        <v>1.8137738065835296E-2</v>
      </c>
      <c r="AQ958" s="444">
        <f>StockValueR!AQ690</f>
        <v>1.8137738065835296E-2</v>
      </c>
      <c r="AR958" s="444">
        <f>StockValueR!AR690</f>
        <v>1.8137738065835296E-2</v>
      </c>
      <c r="AS958" s="444">
        <f>StockValueR!AS690</f>
        <v>1.8137738065835296E-2</v>
      </c>
      <c r="AT958" s="444">
        <f>StockValueR!AT690</f>
        <v>1.8137738065835296E-2</v>
      </c>
      <c r="AU958" s="444">
        <f>StockValueR!AU690</f>
        <v>1.8137738065835296E-2</v>
      </c>
      <c r="AV958" s="444">
        <f>StockValueR!AV690</f>
        <v>1.8137738065835296E-2</v>
      </c>
      <c r="AW958" s="444">
        <f>StockValueR!AW690</f>
        <v>1.8137738065835296E-2</v>
      </c>
      <c r="AX958" s="444">
        <f>StockValueR!AX690</f>
        <v>1.8137738065835296E-2</v>
      </c>
      <c r="AY958" s="444">
        <f>StockValueR!AY690</f>
        <v>1.8137738065835296E-2</v>
      </c>
      <c r="AZ958" s="444">
        <f>StockValueR!AZ690</f>
        <v>1.8137738065835296E-2</v>
      </c>
    </row>
    <row r="959" spans="1:52" x14ac:dyDescent="0.25">
      <c r="A959" s="422"/>
      <c r="B959" s="281"/>
      <c r="C959" s="281"/>
      <c r="D959" s="281"/>
      <c r="E959" s="180" t="str">
        <f>StockValueR!E691</f>
        <v>65 MPH</v>
      </c>
      <c r="F959" s="180"/>
      <c r="G959" s="180"/>
      <c r="I959" s="443">
        <f>StockValueR!I691</f>
        <v>0</v>
      </c>
      <c r="J959" s="443">
        <f>StockValueR!J691</f>
        <v>0</v>
      </c>
      <c r="K959" s="444">
        <f>StockValueR!K691</f>
        <v>9.7743322163351798E-2</v>
      </c>
      <c r="L959" s="444">
        <f>StockValueR!L691</f>
        <v>9.4372301926154464E-2</v>
      </c>
      <c r="M959" s="444">
        <f>StockValueR!M691</f>
        <v>9.1117543109052943E-2</v>
      </c>
      <c r="N959" s="444">
        <f>StockValueR!N691</f>
        <v>8.797503603045187E-2</v>
      </c>
      <c r="O959" s="444">
        <f>StockValueR!O691</f>
        <v>8.4940909296646078E-2</v>
      </c>
      <c r="P959" s="444">
        <f>StockValueR!P691</f>
        <v>8.2011425032479157E-2</v>
      </c>
      <c r="Q959" s="444">
        <f>StockValueR!Q691</f>
        <v>7.9182974276489432E-2</v>
      </c>
      <c r="R959" s="444">
        <f>StockValueR!R691</f>
        <v>7.6452072534870463E-2</v>
      </c>
      <c r="S959" s="444">
        <f>StockValueR!S691</f>
        <v>7.3815355488768691E-2</v>
      </c>
      <c r="T959" s="444">
        <f>StockValueR!T691</f>
        <v>7.1269574849630021E-2</v>
      </c>
      <c r="U959" s="444">
        <f>StockValueR!U691</f>
        <v>6.8811594357489222E-2</v>
      </c>
      <c r="V959" s="444">
        <f>StockValueR!V691</f>
        <v>6.6438385917272288E-2</v>
      </c>
      <c r="W959" s="444">
        <f>StockValueR!W691</f>
        <v>6.4147025868351984E-2</v>
      </c>
      <c r="X959" s="444">
        <f>StockValueR!X691</f>
        <v>6.1934691382760768E-2</v>
      </c>
      <c r="Y959" s="444">
        <f>StockValueR!Y691</f>
        <v>5.9798656987623953E-2</v>
      </c>
      <c r="Z959" s="444">
        <f>StockValueR!Z691</f>
        <v>5.7663965625254901E-2</v>
      </c>
      <c r="AA959" s="444">
        <f>StockValueR!AA691</f>
        <v>5.5530665841997368E-2</v>
      </c>
      <c r="AB959" s="444">
        <f>StockValueR!AB691</f>
        <v>5.3398809884933514E-2</v>
      </c>
      <c r="AC959" s="444">
        <f>StockValueR!AC691</f>
        <v>5.1268454146226286E-2</v>
      </c>
      <c r="AD959" s="444">
        <f>StockValueR!AD691</f>
        <v>4.9139659682183312E-2</v>
      </c>
      <c r="AE959" s="444">
        <f>StockValueR!AE691</f>
        <v>4.7012492823561902E-2</v>
      </c>
      <c r="AF959" s="444">
        <f>StockValueR!AF691</f>
        <v>4.4887025898251519E-2</v>
      </c>
      <c r="AG959" s="444">
        <f>StockValueR!AG691</f>
        <v>4.2763338093675669E-2</v>
      </c>
      <c r="AH959" s="444">
        <f>StockValueR!AH691</f>
        <v>4.0641516494709769E-2</v>
      </c>
      <c r="AI959" s="444">
        <f>StockValueR!AI691</f>
        <v>3.8521657344603812E-2</v>
      </c>
      <c r="AJ959" s="444">
        <f>StockValueR!AJ691</f>
        <v>3.6403867592835142E-2</v>
      </c>
      <c r="AK959" s="444">
        <f>StockValueR!AK691</f>
        <v>3.4288266817346653E-2</v>
      </c>
      <c r="AL959" s="444">
        <f>StockValueR!AL691</f>
        <v>3.2174989642999044E-2</v>
      </c>
      <c r="AM959" s="444">
        <f>StockValueR!AM691</f>
        <v>2.2598844522614101E-2</v>
      </c>
      <c r="AN959" s="444">
        <f>StockValueR!AN691</f>
        <v>2.2598844522614101E-2</v>
      </c>
      <c r="AO959" s="444">
        <f>StockValueR!AO691</f>
        <v>2.2598844522614101E-2</v>
      </c>
      <c r="AP959" s="444">
        <f>StockValueR!AP691</f>
        <v>2.2598844522614101E-2</v>
      </c>
      <c r="AQ959" s="444">
        <f>StockValueR!AQ691</f>
        <v>2.2598844522614101E-2</v>
      </c>
      <c r="AR959" s="444">
        <f>StockValueR!AR691</f>
        <v>2.2598844522614101E-2</v>
      </c>
      <c r="AS959" s="444">
        <f>StockValueR!AS691</f>
        <v>2.2598844522614101E-2</v>
      </c>
      <c r="AT959" s="444">
        <f>StockValueR!AT691</f>
        <v>2.2598844522614101E-2</v>
      </c>
      <c r="AU959" s="444">
        <f>StockValueR!AU691</f>
        <v>2.2598844522614101E-2</v>
      </c>
      <c r="AV959" s="444">
        <f>StockValueR!AV691</f>
        <v>2.2598844522614101E-2</v>
      </c>
      <c r="AW959" s="444">
        <f>StockValueR!AW691</f>
        <v>2.2598844522614101E-2</v>
      </c>
      <c r="AX959" s="444">
        <f>StockValueR!AX691</f>
        <v>2.2598844522614101E-2</v>
      </c>
      <c r="AY959" s="444">
        <f>StockValueR!AY691</f>
        <v>2.2598844522614101E-2</v>
      </c>
      <c r="AZ959" s="444">
        <f>StockValueR!AZ691</f>
        <v>2.2598844522614101E-2</v>
      </c>
    </row>
    <row r="960" spans="1:52" x14ac:dyDescent="0.25">
      <c r="A960" s="422"/>
      <c r="B960" s="281"/>
      <c r="C960" s="281"/>
      <c r="D960" s="281"/>
      <c r="E960" s="180" t="str">
        <f>StockValueR!E692</f>
        <v>66 MPH</v>
      </c>
      <c r="F960" s="180"/>
      <c r="G960" s="180"/>
      <c r="I960" s="443">
        <f>StockValueR!I692</f>
        <v>0</v>
      </c>
      <c r="J960" s="443">
        <f>StockValueR!J692</f>
        <v>0</v>
      </c>
      <c r="K960" s="444">
        <f>StockValueR!K692</f>
        <v>9.4910669551914698E-2</v>
      </c>
      <c r="L960" s="444">
        <f>StockValueR!L692</f>
        <v>9.1637343244765551E-2</v>
      </c>
      <c r="M960" s="444">
        <f>StockValueR!M692</f>
        <v>8.8476909040934831E-2</v>
      </c>
      <c r="N960" s="444">
        <f>StockValueR!N692</f>
        <v>8.5425473461497467E-2</v>
      </c>
      <c r="O960" s="444">
        <f>StockValueR!O692</f>
        <v>8.2479277307763249E-2</v>
      </c>
      <c r="P960" s="444">
        <f>StockValueR!P692</f>
        <v>7.963469103015329E-2</v>
      </c>
      <c r="Q960" s="444">
        <f>StockValueR!Q692</f>
        <v>7.688821025679711E-2</v>
      </c>
      <c r="R960" s="444">
        <f>StockValueR!R692</f>
        <v>7.4236451476341739E-2</v>
      </c>
      <c r="S960" s="444">
        <f>StockValueR!S692</f>
        <v>7.1676147869654053E-2</v>
      </c>
      <c r="T960" s="444">
        <f>StockValueR!T692</f>
        <v>6.9204145285281626E-2</v>
      </c>
      <c r="U960" s="444">
        <f>StockValueR!U692</f>
        <v>6.6817398353713781E-2</v>
      </c>
      <c r="V960" s="444">
        <f>StockValueR!V692</f>
        <v>6.4512966735655902E-2</v>
      </c>
      <c r="W960" s="444">
        <f>StockValueR!W692</f>
        <v>6.2288011499695296E-2</v>
      </c>
      <c r="X960" s="444">
        <f>StockValueR!X692</f>
        <v>6.0139791624895696E-2</v>
      </c>
      <c r="Y960" s="444">
        <f>StockValueR!Y692</f>
        <v>5.8065660624012159E-2</v>
      </c>
      <c r="Z960" s="444">
        <f>StockValueR!Z692</f>
        <v>5.5992833734104165E-2</v>
      </c>
      <c r="AA960" s="444">
        <f>StockValueR!AA692</f>
        <v>5.3921358094617025E-2</v>
      </c>
      <c r="AB960" s="444">
        <f>StockValueR!AB692</f>
        <v>5.1851284438485121E-2</v>
      </c>
      <c r="AC960" s="444">
        <f>StockValueR!AC692</f>
        <v>4.9782667523597016E-2</v>
      </c>
      <c r="AD960" s="444">
        <f>StockValueR!AD692</f>
        <v>4.77155666368166E-2</v>
      </c>
      <c r="AE960" s="444">
        <f>StockValueR!AE692</f>
        <v>4.5650046186601144E-2</v>
      </c>
      <c r="AF960" s="444">
        <f>StockValueR!AF692</f>
        <v>4.3586176404740024E-2</v>
      </c>
      <c r="AG960" s="444">
        <f>StockValueR!AG692</f>
        <v>4.152403418376379E-2</v>
      </c>
      <c r="AH960" s="444">
        <f>StockValueR!AH692</f>
        <v>3.9463704084782614E-2</v>
      </c>
      <c r="AI960" s="444">
        <f>StockValueR!AI692</f>
        <v>3.7405279561866747E-2</v>
      </c>
      <c r="AJ960" s="444">
        <f>StockValueR!AJ692</f>
        <v>3.5348864465041735E-2</v>
      </c>
      <c r="AK960" s="444">
        <f>StockValueR!AK692</f>
        <v>3.329457490681912E-2</v>
      </c>
      <c r="AL960" s="444">
        <f>StockValueR!AL692</f>
        <v>3.1242541610560715E-2</v>
      </c>
      <c r="AM960" s="444">
        <f>StockValueR!AM692</f>
        <v>2.1943918185595799E-2</v>
      </c>
      <c r="AN960" s="444">
        <f>StockValueR!AN692</f>
        <v>2.1943918185595799E-2</v>
      </c>
      <c r="AO960" s="444">
        <f>StockValueR!AO692</f>
        <v>2.1943918185595799E-2</v>
      </c>
      <c r="AP960" s="444">
        <f>StockValueR!AP692</f>
        <v>2.1943918185595799E-2</v>
      </c>
      <c r="AQ960" s="444">
        <f>StockValueR!AQ692</f>
        <v>2.1943918185595799E-2</v>
      </c>
      <c r="AR960" s="444">
        <f>StockValueR!AR692</f>
        <v>2.1943918185595799E-2</v>
      </c>
      <c r="AS960" s="444">
        <f>StockValueR!AS692</f>
        <v>2.1943918185595799E-2</v>
      </c>
      <c r="AT960" s="444">
        <f>StockValueR!AT692</f>
        <v>2.1943918185595799E-2</v>
      </c>
      <c r="AU960" s="444">
        <f>StockValueR!AU692</f>
        <v>2.1943918185595799E-2</v>
      </c>
      <c r="AV960" s="444">
        <f>StockValueR!AV692</f>
        <v>2.1943918185595799E-2</v>
      </c>
      <c r="AW960" s="444">
        <f>StockValueR!AW692</f>
        <v>2.1943918185595799E-2</v>
      </c>
      <c r="AX960" s="444">
        <f>StockValueR!AX692</f>
        <v>2.1943918185595799E-2</v>
      </c>
      <c r="AY960" s="444">
        <f>StockValueR!AY692</f>
        <v>2.1943918185595799E-2</v>
      </c>
      <c r="AZ960" s="444">
        <f>StockValueR!AZ692</f>
        <v>2.1943918185595799E-2</v>
      </c>
    </row>
    <row r="961" spans="1:52" x14ac:dyDescent="0.25">
      <c r="A961" s="422"/>
      <c r="B961" s="281"/>
      <c r="C961" s="281"/>
      <c r="D961" s="281"/>
      <c r="E961" s="180" t="str">
        <f>StockValueR!E693</f>
        <v>67 MPH</v>
      </c>
      <c r="F961" s="180"/>
      <c r="G961" s="180"/>
      <c r="I961" s="443">
        <f>StockValueR!I693</f>
        <v>0</v>
      </c>
      <c r="J961" s="443">
        <f>StockValueR!J693</f>
        <v>0</v>
      </c>
      <c r="K961" s="444">
        <f>StockValueR!K693</f>
        <v>9.1619636950518418E-2</v>
      </c>
      <c r="L961" s="444">
        <f>StockValueR!L693</f>
        <v>8.8459813410157198E-2</v>
      </c>
      <c r="M961" s="444">
        <f>StockValueR!M693</f>
        <v>8.5408967433324337E-2</v>
      </c>
      <c r="N961" s="444">
        <f>StockValueR!N693</f>
        <v>8.2463340547687156E-2</v>
      </c>
      <c r="O961" s="444">
        <f>StockValueR!O693</f>
        <v>7.961930390497339E-2</v>
      </c>
      <c r="P961" s="444">
        <f>StockValueR!P693</f>
        <v>7.6873353810432171E-2</v>
      </c>
      <c r="Q961" s="444">
        <f>StockValueR!Q693</f>
        <v>7.4222107406477195E-2</v>
      </c>
      <c r="R961" s="444">
        <f>StockValueR!R693</f>
        <v>7.1662298505194733E-2</v>
      </c>
      <c r="S961" s="444">
        <f>StockValueR!S693</f>
        <v>6.9190773564581809E-2</v>
      </c>
      <c r="T961" s="444">
        <f>StockValueR!T693</f>
        <v>6.6804487803558257E-2</v>
      </c>
      <c r="U961" s="444">
        <f>StockValueR!U693</f>
        <v>6.4500501450965947E-2</v>
      </c>
      <c r="V961" s="444">
        <f>StockValueR!V693</f>
        <v>6.227597612393438E-2</v>
      </c>
      <c r="W961" s="444">
        <f>StockValueR!W693</f>
        <v>6.012817133115117E-2</v>
      </c>
      <c r="X961" s="444">
        <f>StockValueR!X693</f>
        <v>5.805444109672931E-2</v>
      </c>
      <c r="Y961" s="444">
        <f>StockValueR!Y693</f>
        <v>5.6052230700512261E-2</v>
      </c>
      <c r="Z961" s="444">
        <f>StockValueR!Z693</f>
        <v>5.4051279195152117E-2</v>
      </c>
      <c r="AA961" s="444">
        <f>StockValueR!AA693</f>
        <v>5.2051632085531381E-2</v>
      </c>
      <c r="AB961" s="444">
        <f>StockValueR!AB693</f>
        <v>5.0053338345417198E-2</v>
      </c>
      <c r="AC961" s="444">
        <f>StockValueR!AC693</f>
        <v>4.805645083396537E-2</v>
      </c>
      <c r="AD961" s="444">
        <f>StockValueR!AD693</f>
        <v>4.6061026782264577E-2</v>
      </c>
      <c r="AE961" s="444">
        <f>StockValueR!AE693</f>
        <v>4.4067128365405356E-2</v>
      </c>
      <c r="AF961" s="444">
        <f>StockValueR!AF693</f>
        <v>4.2074823379885981E-2</v>
      </c>
      <c r="AG961" s="444">
        <f>StockValueR!AG693</f>
        <v>4.0084186051984348E-2</v>
      </c>
      <c r="AH961" s="444">
        <f>StockValueR!AH693</f>
        <v>3.8095298010649564E-2</v>
      </c>
      <c r="AI961" s="444">
        <f>StockValueR!AI693</f>
        <v>3.6108249469426923E-2</v>
      </c>
      <c r="AJ961" s="444">
        <f>StockValueR!AJ693</f>
        <v>3.4123140677336732E-2</v>
      </c>
      <c r="AK961" s="444">
        <f>StockValueR!AK693</f>
        <v>3.2140083720682909E-2</v>
      </c>
      <c r="AL961" s="444">
        <f>StockValueR!AL693</f>
        <v>3.0159204789987619E-2</v>
      </c>
      <c r="AM961" s="444">
        <f>StockValueR!AM693</f>
        <v>2.1183011635340497E-2</v>
      </c>
      <c r="AN961" s="444">
        <f>StockValueR!AN693</f>
        <v>2.1183011635340497E-2</v>
      </c>
      <c r="AO961" s="444">
        <f>StockValueR!AO693</f>
        <v>2.1183011635340497E-2</v>
      </c>
      <c r="AP961" s="444">
        <f>StockValueR!AP693</f>
        <v>2.1183011635340497E-2</v>
      </c>
      <c r="AQ961" s="444">
        <f>StockValueR!AQ693</f>
        <v>2.1183011635340497E-2</v>
      </c>
      <c r="AR961" s="444">
        <f>StockValueR!AR693</f>
        <v>2.1183011635340497E-2</v>
      </c>
      <c r="AS961" s="444">
        <f>StockValueR!AS693</f>
        <v>2.1183011635340497E-2</v>
      </c>
      <c r="AT961" s="444">
        <f>StockValueR!AT693</f>
        <v>2.1183011635340497E-2</v>
      </c>
      <c r="AU961" s="444">
        <f>StockValueR!AU693</f>
        <v>2.1183011635340497E-2</v>
      </c>
      <c r="AV961" s="444">
        <f>StockValueR!AV693</f>
        <v>2.1183011635340497E-2</v>
      </c>
      <c r="AW961" s="444">
        <f>StockValueR!AW693</f>
        <v>2.1183011635340497E-2</v>
      </c>
      <c r="AX961" s="444">
        <f>StockValueR!AX693</f>
        <v>2.1183011635340497E-2</v>
      </c>
      <c r="AY961" s="444">
        <f>StockValueR!AY693</f>
        <v>2.1183011635340497E-2</v>
      </c>
      <c r="AZ961" s="444">
        <f>StockValueR!AZ693</f>
        <v>2.1183011635340497E-2</v>
      </c>
    </row>
    <row r="962" spans="1:52" x14ac:dyDescent="0.25">
      <c r="A962" s="422"/>
      <c r="B962" s="281"/>
      <c r="C962" s="281"/>
      <c r="D962" s="281"/>
      <c r="E962" s="180" t="str">
        <f>StockValueR!E694</f>
        <v>68 MPH</v>
      </c>
      <c r="F962" s="180"/>
      <c r="G962" s="180"/>
      <c r="I962" s="443">
        <f>StockValueR!I694</f>
        <v>0</v>
      </c>
      <c r="J962" s="443">
        <f>StockValueR!J694</f>
        <v>0</v>
      </c>
      <c r="K962" s="444">
        <f>StockValueR!K694</f>
        <v>8.766585609182545E-2</v>
      </c>
      <c r="L962" s="444">
        <f>StockValueR!L694</f>
        <v>8.4642392509291564E-2</v>
      </c>
      <c r="M962" s="444">
        <f>StockValueR!M694</f>
        <v>8.1723203640339803E-2</v>
      </c>
      <c r="N962" s="444">
        <f>StockValueR!N694</f>
        <v>7.8904693206862039E-2</v>
      </c>
      <c r="O962" s="444">
        <f>StockValueR!O694</f>
        <v>7.6183388960975568E-2</v>
      </c>
      <c r="P962" s="444">
        <f>StockValueR!P694</f>
        <v>7.3555938407407054E-2</v>
      </c>
      <c r="Q962" s="444">
        <f>StockValueR!Q694</f>
        <v>7.1019104673405109E-2</v>
      </c>
      <c r="R962" s="444">
        <f>StockValueR!R694</f>
        <v>6.8569762521093383E-2</v>
      </c>
      <c r="S962" s="444">
        <f>StockValueR!S694</f>
        <v>6.6204894497351396E-2</v>
      </c>
      <c r="T962" s="444">
        <f>StockValueR!T694</f>
        <v>6.3921587216480544E-2</v>
      </c>
      <c r="U962" s="444">
        <f>StockValueR!U694</f>
        <v>6.1717027771075059E-2</v>
      </c>
      <c r="V962" s="444">
        <f>StockValueR!V694</f>
        <v>5.9588500266676704E-2</v>
      </c>
      <c r="W962" s="444">
        <f>StockValueR!W694</f>
        <v>5.7533382475944174E-2</v>
      </c>
      <c r="X962" s="444">
        <f>StockValueR!X694</f>
        <v>5.5549142608214967E-2</v>
      </c>
      <c r="Y962" s="444">
        <f>StockValueR!Y694</f>
        <v>5.363333619048033E-2</v>
      </c>
      <c r="Z962" s="444">
        <f>StockValueR!Z694</f>
        <v>5.1718734337054942E-2</v>
      </c>
      <c r="AA962" s="444">
        <f>StockValueR!AA694</f>
        <v>4.9805380589090169E-2</v>
      </c>
      <c r="AB962" s="444">
        <f>StockValueR!AB694</f>
        <v>4.7893321806924759E-2</v>
      </c>
      <c r="AC962" s="444">
        <f>StockValueR!AC694</f>
        <v>4.5982608568614886E-2</v>
      </c>
      <c r="AD962" s="444">
        <f>StockValueR!AD694</f>
        <v>4.4073295635481957E-2</v>
      </c>
      <c r="AE962" s="444">
        <f>StockValueR!AE694</f>
        <v>4.2165442499494277E-2</v>
      </c>
      <c r="AF962" s="444">
        <f>StockValueR!AF694</f>
        <v>4.025911403144003E-2</v>
      </c>
      <c r="AG962" s="444">
        <f>StockValueR!AG694</f>
        <v>3.8354381254414406E-2</v>
      </c>
      <c r="AH962" s="444">
        <f>StockValueR!AH694</f>
        <v>3.6451322274726743E-2</v>
      </c>
      <c r="AI962" s="444">
        <f>StockValueR!AI694</f>
        <v>3.4550023412820367E-2</v>
      </c>
      <c r="AJ962" s="444">
        <f>StockValueR!AJ694</f>
        <v>3.2650580591539781E-2</v>
      </c>
      <c r="AK962" s="444">
        <f>StockValueR!AK694</f>
        <v>3.0753101060183443E-2</v>
      </c>
      <c r="AL962" s="444">
        <f>StockValueR!AL694</f>
        <v>2.8857705563610479E-2</v>
      </c>
      <c r="AM962" s="444">
        <f>StockValueR!AM694</f>
        <v>2.0268873698093347E-2</v>
      </c>
      <c r="AN962" s="444">
        <f>StockValueR!AN694</f>
        <v>2.0268873698093347E-2</v>
      </c>
      <c r="AO962" s="444">
        <f>StockValueR!AO694</f>
        <v>2.0268873698093347E-2</v>
      </c>
      <c r="AP962" s="444">
        <f>StockValueR!AP694</f>
        <v>2.0268873698093347E-2</v>
      </c>
      <c r="AQ962" s="444">
        <f>StockValueR!AQ694</f>
        <v>2.0268873698093347E-2</v>
      </c>
      <c r="AR962" s="444">
        <f>StockValueR!AR694</f>
        <v>2.0268873698093347E-2</v>
      </c>
      <c r="AS962" s="444">
        <f>StockValueR!AS694</f>
        <v>2.0268873698093347E-2</v>
      </c>
      <c r="AT962" s="444">
        <f>StockValueR!AT694</f>
        <v>2.0268873698093347E-2</v>
      </c>
      <c r="AU962" s="444">
        <f>StockValueR!AU694</f>
        <v>2.0268873698093347E-2</v>
      </c>
      <c r="AV962" s="444">
        <f>StockValueR!AV694</f>
        <v>2.0268873698093347E-2</v>
      </c>
      <c r="AW962" s="444">
        <f>StockValueR!AW694</f>
        <v>2.0268873698093347E-2</v>
      </c>
      <c r="AX962" s="444">
        <f>StockValueR!AX694</f>
        <v>2.0268873698093347E-2</v>
      </c>
      <c r="AY962" s="444">
        <f>StockValueR!AY694</f>
        <v>2.0268873698093347E-2</v>
      </c>
      <c r="AZ962" s="444">
        <f>StockValueR!AZ694</f>
        <v>2.0268873698093347E-2</v>
      </c>
    </row>
    <row r="963" spans="1:52" x14ac:dyDescent="0.25">
      <c r="A963" s="422"/>
      <c r="B963" s="281"/>
      <c r="C963" s="281"/>
      <c r="D963" s="281"/>
      <c r="E963" s="180" t="str">
        <f>StockValueR!E695</f>
        <v>69 MPH</v>
      </c>
      <c r="F963" s="180"/>
      <c r="G963" s="180"/>
      <c r="I963" s="443">
        <f>StockValueR!I695</f>
        <v>0</v>
      </c>
      <c r="J963" s="443">
        <f>StockValueR!J695</f>
        <v>0</v>
      </c>
      <c r="K963" s="444">
        <f>StockValueR!K695</f>
        <v>8.2658279332551418E-2</v>
      </c>
      <c r="L963" s="444">
        <f>StockValueR!L695</f>
        <v>7.9807519544212488E-2</v>
      </c>
      <c r="M963" s="444">
        <f>StockValueR!M695</f>
        <v>7.7055078175231329E-2</v>
      </c>
      <c r="N963" s="444">
        <f>StockValueR!N695</f>
        <v>7.4397564371133096E-2</v>
      </c>
      <c r="O963" s="444">
        <f>StockValueR!O695</f>
        <v>7.1831704222916085E-2</v>
      </c>
      <c r="P963" s="444">
        <f>StockValueR!P695</f>
        <v>6.9354336733778152E-2</v>
      </c>
      <c r="Q963" s="444">
        <f>StockValueR!Q695</f>
        <v>6.6962409924944705E-2</v>
      </c>
      <c r="R963" s="444">
        <f>StockValueR!R695</f>
        <v>6.4652977075800908E-2</v>
      </c>
      <c r="S963" s="444">
        <f>StockValueR!S695</f>
        <v>6.2423193093695796E-2</v>
      </c>
      <c r="T963" s="444">
        <f>StockValueR!T695</f>
        <v>6.0270311008946836E-2</v>
      </c>
      <c r="U963" s="444">
        <f>StockValueR!U695</f>
        <v>5.8191678590726111E-2</v>
      </c>
      <c r="V963" s="444">
        <f>StockValueR!V695</f>
        <v>5.6184735079659619E-2</v>
      </c>
      <c r="W963" s="444">
        <f>StockValueR!W695</f>
        <v>5.4247008033114469E-2</v>
      </c>
      <c r="X963" s="444">
        <f>StockValueR!X695</f>
        <v>5.2376110279287146E-2</v>
      </c>
      <c r="Y963" s="444">
        <f>StockValueR!Y695</f>
        <v>5.0569736976340859E-2</v>
      </c>
      <c r="Z963" s="444">
        <f>StockValueR!Z695</f>
        <v>4.8764499431574404E-2</v>
      </c>
      <c r="AA963" s="444">
        <f>StockValueR!AA695</f>
        <v>4.6960438699017393E-2</v>
      </c>
      <c r="AB963" s="444">
        <f>StockValueR!AB695</f>
        <v>4.5157598962290928E-2</v>
      </c>
      <c r="AC963" s="444">
        <f>StockValueR!AC695</f>
        <v>4.3356027910373164E-2</v>
      </c>
      <c r="AD963" s="444">
        <f>StockValueR!AD695</f>
        <v>4.1555777176554447E-2</v>
      </c>
      <c r="AE963" s="444">
        <f>StockValueR!AE695</f>
        <v>3.9756902854551919E-2</v>
      </c>
      <c r="AF963" s="444">
        <f>StockValueR!AF695</f>
        <v>3.7959466109658072E-2</v>
      </c>
      <c r="AG963" s="444">
        <f>StockValueR!AG695</f>
        <v>3.6163533908045421E-2</v>
      </c>
      <c r="AH963" s="444">
        <f>StockValueR!AH695</f>
        <v>3.4369179894499072E-2</v>
      </c>
      <c r="AI963" s="444">
        <f>StockValueR!AI695</f>
        <v>3.2576485458737169E-2</v>
      </c>
      <c r="AJ963" s="444">
        <f>StockValueR!AJ695</f>
        <v>3.0785541044378563E-2</v>
      </c>
      <c r="AK963" s="444">
        <f>StockValueR!AK695</f>
        <v>2.8996447774515703E-2</v>
      </c>
      <c r="AL963" s="444">
        <f>StockValueR!AL695</f>
        <v>2.7209319496919415E-2</v>
      </c>
      <c r="AM963" s="444">
        <f>StockValueR!AM695</f>
        <v>1.9111091804525578E-2</v>
      </c>
      <c r="AN963" s="444">
        <f>StockValueR!AN695</f>
        <v>1.9111091804525578E-2</v>
      </c>
      <c r="AO963" s="444">
        <f>StockValueR!AO695</f>
        <v>1.9111091804525578E-2</v>
      </c>
      <c r="AP963" s="444">
        <f>StockValueR!AP695</f>
        <v>1.9111091804525578E-2</v>
      </c>
      <c r="AQ963" s="444">
        <f>StockValueR!AQ695</f>
        <v>1.9111091804525578E-2</v>
      </c>
      <c r="AR963" s="444">
        <f>StockValueR!AR695</f>
        <v>1.9111091804525578E-2</v>
      </c>
      <c r="AS963" s="444">
        <f>StockValueR!AS695</f>
        <v>1.9111091804525578E-2</v>
      </c>
      <c r="AT963" s="444">
        <f>StockValueR!AT695</f>
        <v>1.9111091804525578E-2</v>
      </c>
      <c r="AU963" s="444">
        <f>StockValueR!AU695</f>
        <v>1.9111091804525578E-2</v>
      </c>
      <c r="AV963" s="444">
        <f>StockValueR!AV695</f>
        <v>1.9111091804525578E-2</v>
      </c>
      <c r="AW963" s="444">
        <f>StockValueR!AW695</f>
        <v>1.9111091804525578E-2</v>
      </c>
      <c r="AX963" s="444">
        <f>StockValueR!AX695</f>
        <v>1.9111091804525578E-2</v>
      </c>
      <c r="AY963" s="444">
        <f>StockValueR!AY695</f>
        <v>1.9111091804525578E-2</v>
      </c>
      <c r="AZ963" s="444">
        <f>StockValueR!AZ695</f>
        <v>1.9111091804525578E-2</v>
      </c>
    </row>
    <row r="964" spans="1:52" x14ac:dyDescent="0.25">
      <c r="A964" s="422"/>
      <c r="B964" s="281"/>
      <c r="C964" s="281"/>
      <c r="D964" s="281"/>
      <c r="E964" s="180" t="str">
        <f>StockValueR!E696</f>
        <v>70 MPH</v>
      </c>
      <c r="F964" s="180"/>
      <c r="G964" s="180"/>
      <c r="I964" s="443">
        <f>StockValueR!I696</f>
        <v>0</v>
      </c>
      <c r="J964" s="443">
        <f>StockValueR!J696</f>
        <v>0</v>
      </c>
      <c r="K964" s="444">
        <f>StockValueR!K696</f>
        <v>7.2401590721091494E-2</v>
      </c>
      <c r="L964" s="444">
        <f>StockValueR!L696</f>
        <v>6.9904568703380812E-2</v>
      </c>
      <c r="M964" s="444">
        <f>StockValueR!M696</f>
        <v>6.7493665221117105E-2</v>
      </c>
      <c r="N964" s="444">
        <f>StockValueR!N696</f>
        <v>6.5165910175480693E-2</v>
      </c>
      <c r="O964" s="444">
        <f>StockValueR!O696</f>
        <v>6.2918435901895026E-2</v>
      </c>
      <c r="P964" s="444">
        <f>StockValueR!P696</f>
        <v>6.0748473637223646E-2</v>
      </c>
      <c r="Q964" s="444">
        <f>StockValueR!Q696</f>
        <v>5.8653350108808198E-2</v>
      </c>
      <c r="R964" s="444">
        <f>StockValueR!R696</f>
        <v>5.6630484241145404E-2</v>
      </c>
      <c r="S964" s="444">
        <f>StockValueR!S696</f>
        <v>5.4677383976145785E-2</v>
      </c>
      <c r="T964" s="444">
        <f>StockValueR!T696</f>
        <v>5.2791643203056883E-2</v>
      </c>
      <c r="U964" s="444">
        <f>StockValueR!U696</f>
        <v>5.0970938794268832E-2</v>
      </c>
      <c r="V964" s="444">
        <f>StockValueR!V696</f>
        <v>4.9213027743350499E-2</v>
      </c>
      <c r="W964" s="444">
        <f>StockValueR!W696</f>
        <v>4.7515744401790509E-2</v>
      </c>
      <c r="X964" s="444">
        <f>StockValueR!X696</f>
        <v>4.5876997811038871E-2</v>
      </c>
      <c r="Y964" s="444">
        <f>StockValueR!Y696</f>
        <v>4.4294769126562508E-2</v>
      </c>
      <c r="Z964" s="444">
        <f>StockValueR!Z696</f>
        <v>4.2713535269217291E-2</v>
      </c>
      <c r="AA964" s="444">
        <f>StockValueR!AA696</f>
        <v>4.1133332198825673E-2</v>
      </c>
      <c r="AB964" s="444">
        <f>StockValueR!AB696</f>
        <v>3.9554198616464892E-2</v>
      </c>
      <c r="AC964" s="444">
        <f>StockValueR!AC696</f>
        <v>3.7976176293605467E-2</v>
      </c>
      <c r="AD964" s="444">
        <f>StockValueR!AD696</f>
        <v>3.6399310456598402E-2</v>
      </c>
      <c r="AE964" s="444">
        <f>StockValueR!AE696</f>
        <v>3.4823650238747506E-2</v>
      </c>
      <c r="AF964" s="444">
        <f>StockValueR!AF696</f>
        <v>3.3249249215623312E-2</v>
      </c>
      <c r="AG964" s="444">
        <f>StockValueR!AG696</f>
        <v>3.1676166043871613E-2</v>
      </c>
      <c r="AH964" s="444">
        <f>StockValueR!AH696</f>
        <v>3.0104465230032268E-2</v>
      </c>
      <c r="AI964" s="444">
        <f>StockValueR!AI696</f>
        <v>2.8534218064544793E-2</v>
      </c>
      <c r="AJ964" s="444">
        <f>StockValueR!AJ696</f>
        <v>2.6965503768292157E-2</v>
      </c>
      <c r="AK964" s="444">
        <f>StockValueR!AK696</f>
        <v>2.5398410916463835E-2</v>
      </c>
      <c r="AL964" s="444">
        <f>StockValueR!AL696</f>
        <v>2.3833039229980393E-2</v>
      </c>
      <c r="AM964" s="444">
        <f>StockValueR!AM696</f>
        <v>2.5664072038475101E-2</v>
      </c>
      <c r="AN964" s="444">
        <f>StockValueR!AN696</f>
        <v>2.5664072038475101E-2</v>
      </c>
      <c r="AO964" s="444">
        <f>StockValueR!AO696</f>
        <v>2.5664072038475101E-2</v>
      </c>
      <c r="AP964" s="444">
        <f>StockValueR!AP696</f>
        <v>2.5664072038475101E-2</v>
      </c>
      <c r="AQ964" s="444">
        <f>StockValueR!AQ696</f>
        <v>2.5664072038475101E-2</v>
      </c>
      <c r="AR964" s="444">
        <f>StockValueR!AR696</f>
        <v>2.5664072038475101E-2</v>
      </c>
      <c r="AS964" s="444">
        <f>StockValueR!AS696</f>
        <v>2.5664072038475101E-2</v>
      </c>
      <c r="AT964" s="444">
        <f>StockValueR!AT696</f>
        <v>2.5664072038475101E-2</v>
      </c>
      <c r="AU964" s="444">
        <f>StockValueR!AU696</f>
        <v>2.5664072038475101E-2</v>
      </c>
      <c r="AV964" s="444">
        <f>StockValueR!AV696</f>
        <v>2.5664072038475101E-2</v>
      </c>
      <c r="AW964" s="444">
        <f>StockValueR!AW696</f>
        <v>2.5664072038475101E-2</v>
      </c>
      <c r="AX964" s="444">
        <f>StockValueR!AX696</f>
        <v>2.5664072038475101E-2</v>
      </c>
      <c r="AY964" s="444">
        <f>StockValueR!AY696</f>
        <v>2.5664072038475101E-2</v>
      </c>
      <c r="AZ964" s="444">
        <f>StockValueR!AZ696</f>
        <v>2.5664072038475101E-2</v>
      </c>
    </row>
    <row r="965" spans="1:52" x14ac:dyDescent="0.25">
      <c r="A965" s="422"/>
      <c r="B965" s="281"/>
      <c r="C965" s="281"/>
      <c r="D965" s="281"/>
      <c r="E965" s="180"/>
      <c r="F965" s="427"/>
      <c r="G965" s="328"/>
      <c r="I965" s="429"/>
      <c r="J965" s="429"/>
      <c r="K965" s="429"/>
      <c r="L965" s="429"/>
      <c r="M965" s="429"/>
      <c r="N965" s="429"/>
      <c r="O965" s="429"/>
      <c r="P965" s="429"/>
      <c r="Q965" s="429"/>
      <c r="R965" s="429"/>
      <c r="S965" s="429"/>
      <c r="T965" s="429"/>
      <c r="U965" s="429"/>
      <c r="V965" s="429"/>
      <c r="W965" s="429"/>
      <c r="X965" s="429"/>
      <c r="Y965" s="429"/>
      <c r="Z965" s="429"/>
      <c r="AA965" s="429"/>
      <c r="AB965" s="429"/>
      <c r="AC965" s="429"/>
      <c r="AD965" s="429"/>
      <c r="AE965" s="429"/>
      <c r="AF965" s="429"/>
      <c r="AG965" s="429"/>
      <c r="AH965" s="429"/>
      <c r="AI965" s="429"/>
      <c r="AJ965" s="429"/>
      <c r="AK965" s="429"/>
      <c r="AL965" s="429"/>
      <c r="AM965" s="429"/>
      <c r="AN965" s="429"/>
      <c r="AO965" s="429"/>
      <c r="AP965" s="429"/>
      <c r="AQ965" s="429"/>
      <c r="AR965" s="429"/>
      <c r="AS965" s="429"/>
      <c r="AT965" s="429"/>
      <c r="AU965" s="429"/>
      <c r="AV965" s="429"/>
      <c r="AW965" s="429"/>
      <c r="AX965" s="429"/>
      <c r="AY965" s="429"/>
      <c r="AZ965" s="429"/>
    </row>
    <row r="966" spans="1:52" x14ac:dyDescent="0.25">
      <c r="A966" s="422"/>
      <c r="B966" s="281"/>
      <c r="C966" s="281"/>
      <c r="D966" s="431" t="s">
        <v>1095</v>
      </c>
      <c r="E966" s="180"/>
      <c r="F966" s="427"/>
      <c r="G966" s="328"/>
      <c r="I966" s="189"/>
      <c r="J966" s="189"/>
      <c r="K966" s="189"/>
      <c r="L966" s="189"/>
      <c r="M966" s="189"/>
      <c r="N966" s="189"/>
      <c r="O966" s="189"/>
      <c r="P966" s="189"/>
      <c r="Q966" s="189"/>
      <c r="R966" s="189"/>
      <c r="S966" s="189"/>
      <c r="T966" s="189"/>
      <c r="U966" s="189"/>
      <c r="V966" s="189"/>
      <c r="W966" s="189"/>
      <c r="X966" s="189"/>
      <c r="Y966" s="189"/>
      <c r="Z966" s="189"/>
      <c r="AA966" s="189"/>
      <c r="AB966" s="189"/>
      <c r="AC966" s="189"/>
      <c r="AD966" s="189"/>
      <c r="AE966" s="189"/>
      <c r="AF966" s="189"/>
      <c r="AG966" s="189"/>
      <c r="AH966" s="189"/>
      <c r="AI966" s="189"/>
      <c r="AJ966" s="189"/>
      <c r="AK966" s="189"/>
      <c r="AL966" s="189"/>
      <c r="AM966" s="189"/>
      <c r="AN966" s="189"/>
      <c r="AO966" s="189"/>
      <c r="AP966" s="189"/>
      <c r="AQ966" s="189"/>
      <c r="AR966" s="189"/>
      <c r="AS966" s="189"/>
      <c r="AT966" s="189"/>
      <c r="AU966" s="189"/>
      <c r="AV966" s="189"/>
      <c r="AW966" s="189"/>
      <c r="AX966" s="189"/>
      <c r="AY966" s="189"/>
      <c r="AZ966" s="189"/>
    </row>
    <row r="967" spans="1:52" x14ac:dyDescent="0.25">
      <c r="A967" s="422"/>
      <c r="B967" s="281"/>
      <c r="C967" s="281"/>
      <c r="D967" s="431"/>
      <c r="E967" s="180"/>
      <c r="F967" s="427"/>
      <c r="G967" s="328"/>
      <c r="I967" s="189"/>
      <c r="J967" s="189"/>
      <c r="K967" s="189"/>
      <c r="L967" s="189"/>
      <c r="M967" s="189"/>
      <c r="N967" s="189"/>
      <c r="O967" s="189"/>
      <c r="P967" s="189"/>
      <c r="Q967" s="189"/>
      <c r="R967" s="189"/>
      <c r="S967" s="189"/>
      <c r="T967" s="189"/>
      <c r="U967" s="189"/>
      <c r="V967" s="189"/>
      <c r="W967" s="189"/>
      <c r="X967" s="189"/>
      <c r="Y967" s="189"/>
      <c r="Z967" s="189"/>
      <c r="AA967" s="189"/>
      <c r="AB967" s="189"/>
      <c r="AC967" s="189"/>
      <c r="AD967" s="189"/>
      <c r="AE967" s="189"/>
      <c r="AF967" s="189"/>
      <c r="AG967" s="189"/>
      <c r="AH967" s="189"/>
      <c r="AI967" s="189"/>
      <c r="AJ967" s="189"/>
      <c r="AK967" s="189"/>
      <c r="AL967" s="189"/>
      <c r="AM967" s="189"/>
      <c r="AN967" s="189"/>
      <c r="AO967" s="189"/>
      <c r="AP967" s="189"/>
      <c r="AQ967" s="189"/>
      <c r="AR967" s="189"/>
      <c r="AS967" s="189"/>
      <c r="AT967" s="189"/>
      <c r="AU967" s="189"/>
      <c r="AV967" s="189"/>
      <c r="AW967" s="189"/>
      <c r="AX967" s="189"/>
      <c r="AY967" s="189"/>
      <c r="AZ967" s="189"/>
    </row>
    <row r="968" spans="1:52" x14ac:dyDescent="0.25">
      <c r="A968" s="422"/>
      <c r="B968" s="281"/>
      <c r="C968" s="281"/>
      <c r="D968" s="281"/>
      <c r="E968" t="str">
        <f>"No Build - Bus - "&amp;$D$188</f>
        <v>No Build - Bus - SOx Emissions</v>
      </c>
      <c r="F968" s="428" t="s">
        <v>827</v>
      </c>
      <c r="G968" s="225" t="s">
        <v>661</v>
      </c>
      <c r="I968" s="416">
        <f t="shared" ref="I968:AZ968" si="59">INDEX($I$898:$AZ$964,MATCH(I$718,$E$898:$E$964,0),I$1)</f>
        <v>0</v>
      </c>
      <c r="J968" s="416">
        <f t="shared" si="59"/>
        <v>0</v>
      </c>
      <c r="K968" s="416">
        <f t="shared" si="59"/>
        <v>0.123941479846705</v>
      </c>
      <c r="L968" s="416">
        <f t="shared" si="59"/>
        <v>0.11966692453648983</v>
      </c>
      <c r="M968" s="416">
        <f t="shared" si="59"/>
        <v>0.11553979221269282</v>
      </c>
      <c r="N968" s="416">
        <f t="shared" si="59"/>
        <v>0.11155499847814349</v>
      </c>
      <c r="O968" s="416">
        <f t="shared" si="59"/>
        <v>0.10770763428888598</v>
      </c>
      <c r="P968" s="416">
        <f t="shared" si="59"/>
        <v>0.10399295990651043</v>
      </c>
      <c r="Q968" s="416">
        <f t="shared" si="59"/>
        <v>0.10040639905905913</v>
      </c>
      <c r="R968" s="416">
        <f t="shared" si="59"/>
        <v>9.6943533303314358E-2</v>
      </c>
      <c r="S968" s="416">
        <f t="shared" si="59"/>
        <v>9.3600096581522463E-2</v>
      </c>
      <c r="T968" s="416">
        <f t="shared" si="59"/>
        <v>9.0371969965848231E-2</v>
      </c>
      <c r="U968" s="416">
        <f t="shared" si="59"/>
        <v>8.7255176584085228E-2</v>
      </c>
      <c r="V968" s="416">
        <f t="shared" si="59"/>
        <v>8.4245876720370719E-2</v>
      </c>
      <c r="W968" s="416">
        <f t="shared" si="59"/>
        <v>8.1340363084869555E-2</v>
      </c>
      <c r="X968" s="416">
        <f t="shared" si="59"/>
        <v>7.8535056246599594E-2</v>
      </c>
      <c r="Y968" s="416">
        <f t="shared" si="59"/>
        <v>7.5826500223772061E-2</v>
      </c>
      <c r="Z968" s="416">
        <f t="shared" si="59"/>
        <v>7.3119647206991753E-2</v>
      </c>
      <c r="AA968" s="416">
        <f t="shared" si="59"/>
        <v>7.0414558754486392E-2</v>
      </c>
      <c r="AB968" s="416">
        <f t="shared" si="59"/>
        <v>6.7711301117131625E-2</v>
      </c>
      <c r="AC968" s="416">
        <f t="shared" si="59"/>
        <v>6.5009945801890526E-2</v>
      </c>
      <c r="AD968" s="416">
        <f t="shared" si="59"/>
        <v>6.2310570230002235E-2</v>
      </c>
      <c r="AE968" s="416">
        <f t="shared" si="59"/>
        <v>5.9613258510867149E-2</v>
      </c>
      <c r="AF968" s="416">
        <f t="shared" si="59"/>
        <v>5.6918102358430096E-2</v>
      </c>
      <c r="AG968" s="416">
        <f t="shared" si="59"/>
        <v>5.4225202184731883E-2</v>
      </c>
      <c r="AH968" s="416">
        <f t="shared" si="59"/>
        <v>5.1534668416020481E-2</v>
      </c>
      <c r="AI968" s="416">
        <f t="shared" si="59"/>
        <v>4.8846623091639001E-2</v>
      </c>
      <c r="AJ968" s="416">
        <f t="shared" si="59"/>
        <v>4.6161201826749661E-2</v>
      </c>
      <c r="AK968" s="416">
        <f t="shared" si="59"/>
        <v>4.3478556249789788E-2</v>
      </c>
      <c r="AL968" s="416">
        <f t="shared" si="59"/>
        <v>4.0798857069142214E-2</v>
      </c>
      <c r="AM968" s="416">
        <f t="shared" si="59"/>
        <v>2.1470817968174301E-2</v>
      </c>
      <c r="AN968" s="416">
        <f t="shared" si="59"/>
        <v>2.1470817968174301E-2</v>
      </c>
      <c r="AO968" s="416">
        <f t="shared" si="59"/>
        <v>2.1470817968174301E-2</v>
      </c>
      <c r="AP968" s="416">
        <f t="shared" si="59"/>
        <v>2.1470817968174301E-2</v>
      </c>
      <c r="AQ968" s="416">
        <f t="shared" si="59"/>
        <v>2.1470817968174301E-2</v>
      </c>
      <c r="AR968" s="416">
        <f t="shared" si="59"/>
        <v>2.1470817968174301E-2</v>
      </c>
      <c r="AS968" s="416">
        <f t="shared" si="59"/>
        <v>2.1470817968174301E-2</v>
      </c>
      <c r="AT968" s="416">
        <f t="shared" si="59"/>
        <v>2.1470817968174301E-2</v>
      </c>
      <c r="AU968" s="416">
        <f t="shared" si="59"/>
        <v>2.1470817968174301E-2</v>
      </c>
      <c r="AV968" s="416">
        <f t="shared" si="59"/>
        <v>2.1470817968174301E-2</v>
      </c>
      <c r="AW968" s="416">
        <f t="shared" si="59"/>
        <v>2.1470817968174301E-2</v>
      </c>
      <c r="AX968" s="416">
        <f t="shared" si="59"/>
        <v>2.1470817968174301E-2</v>
      </c>
      <c r="AY968" s="416">
        <f t="shared" si="59"/>
        <v>2.1470817968174301E-2</v>
      </c>
      <c r="AZ968" s="416">
        <f t="shared" si="59"/>
        <v>2.1470817968174301E-2</v>
      </c>
    </row>
    <row r="969" spans="1:52" x14ac:dyDescent="0.25">
      <c r="A969" s="422"/>
      <c r="B969" s="281"/>
      <c r="C969" s="281"/>
      <c r="D969" s="281"/>
      <c r="E969" s="180"/>
      <c r="F969" s="427"/>
      <c r="G969" s="328"/>
      <c r="I969" s="429"/>
      <c r="J969" s="429"/>
      <c r="K969" s="429"/>
      <c r="L969" s="429"/>
      <c r="M969" s="429"/>
      <c r="N969" s="429"/>
      <c r="O969" s="429"/>
      <c r="P969" s="429"/>
      <c r="Q969" s="429"/>
      <c r="R969" s="429"/>
      <c r="S969" s="429"/>
      <c r="T969" s="429"/>
      <c r="U969" s="429"/>
      <c r="V969" s="429"/>
      <c r="W969" s="429"/>
      <c r="X969" s="429"/>
      <c r="Y969" s="429"/>
      <c r="Z969" s="429"/>
      <c r="AA969" s="429"/>
      <c r="AB969" s="429"/>
      <c r="AC969" s="429"/>
      <c r="AD969" s="429"/>
      <c r="AE969" s="429"/>
      <c r="AF969" s="429"/>
      <c r="AG969" s="429"/>
      <c r="AH969" s="429"/>
      <c r="AI969" s="429"/>
      <c r="AJ969" s="429"/>
      <c r="AK969" s="429"/>
      <c r="AL969" s="429"/>
      <c r="AM969" s="429"/>
      <c r="AN969" s="429"/>
      <c r="AO969" s="429"/>
      <c r="AP969" s="429"/>
      <c r="AQ969" s="429"/>
      <c r="AR969" s="429"/>
      <c r="AS969" s="429"/>
      <c r="AT969" s="429"/>
      <c r="AU969" s="429"/>
      <c r="AV969" s="429"/>
      <c r="AW969" s="429"/>
      <c r="AX969" s="429"/>
      <c r="AY969" s="429"/>
      <c r="AZ969" s="429"/>
    </row>
    <row r="970" spans="1:52" x14ac:dyDescent="0.25">
      <c r="A970" s="422"/>
      <c r="B970" s="281"/>
      <c r="C970" s="281"/>
      <c r="D970" s="281"/>
      <c r="E970" s="180" t="str">
        <f>StockValueC!$E$31</f>
        <v>Grams to metric ton conversion</v>
      </c>
      <c r="F970" s="432">
        <f>StockValueC!$H$31</f>
        <v>9.9999999999999995E-7</v>
      </c>
      <c r="G970" s="180" t="str">
        <f>StockValueC!$G$31</f>
        <v>Factor</v>
      </c>
      <c r="I970" s="429"/>
      <c r="J970" s="429"/>
      <c r="K970" s="429"/>
      <c r="L970" s="429"/>
      <c r="M970" s="429"/>
      <c r="N970" s="429"/>
      <c r="O970" s="429"/>
      <c r="P970" s="429"/>
      <c r="Q970" s="429"/>
      <c r="R970" s="429"/>
      <c r="S970" s="429"/>
      <c r="T970" s="429"/>
      <c r="U970" s="429"/>
      <c r="V970" s="429"/>
      <c r="W970" s="429"/>
      <c r="X970" s="429"/>
      <c r="Y970" s="429"/>
      <c r="Z970" s="429"/>
      <c r="AA970" s="429"/>
      <c r="AB970" s="429"/>
      <c r="AC970" s="429"/>
      <c r="AD970" s="429"/>
      <c r="AE970" s="429"/>
      <c r="AF970" s="429"/>
      <c r="AG970" s="429"/>
      <c r="AH970" s="429"/>
      <c r="AI970" s="429"/>
      <c r="AJ970" s="429"/>
      <c r="AK970" s="429"/>
      <c r="AL970" s="429"/>
      <c r="AM970" s="429"/>
      <c r="AN970" s="429"/>
      <c r="AO970" s="429"/>
      <c r="AP970" s="429"/>
      <c r="AQ970" s="429"/>
      <c r="AR970" s="429"/>
      <c r="AS970" s="429"/>
      <c r="AT970" s="429"/>
      <c r="AU970" s="429"/>
      <c r="AV970" s="429"/>
      <c r="AW970" s="429"/>
      <c r="AX970" s="429"/>
      <c r="AY970" s="429"/>
      <c r="AZ970" s="429"/>
    </row>
    <row r="971" spans="1:52" x14ac:dyDescent="0.25">
      <c r="A971" s="422"/>
      <c r="B971" s="281"/>
      <c r="C971" s="281"/>
      <c r="D971" s="281"/>
      <c r="E971" s="180"/>
      <c r="F971" s="427"/>
      <c r="G971" s="328"/>
      <c r="I971" s="429"/>
      <c r="J971" s="429"/>
      <c r="K971" s="429"/>
      <c r="L971" s="429"/>
      <c r="M971" s="429"/>
      <c r="N971" s="429"/>
      <c r="O971" s="429"/>
      <c r="P971" s="429"/>
      <c r="Q971" s="429"/>
      <c r="R971" s="429"/>
      <c r="S971" s="429"/>
      <c r="T971" s="429"/>
      <c r="U971" s="429"/>
      <c r="V971" s="429"/>
      <c r="W971" s="429"/>
      <c r="X971" s="429"/>
      <c r="Y971" s="429"/>
      <c r="Z971" s="429"/>
      <c r="AA971" s="429"/>
      <c r="AB971" s="429"/>
      <c r="AC971" s="429"/>
      <c r="AD971" s="429"/>
      <c r="AE971" s="429"/>
      <c r="AF971" s="429"/>
      <c r="AG971" s="429"/>
      <c r="AH971" s="429"/>
      <c r="AI971" s="429"/>
      <c r="AJ971" s="429"/>
      <c r="AK971" s="429"/>
      <c r="AL971" s="429"/>
      <c r="AM971" s="429"/>
      <c r="AN971" s="429"/>
      <c r="AO971" s="429"/>
      <c r="AP971" s="429"/>
      <c r="AQ971" s="429"/>
      <c r="AR971" s="429"/>
      <c r="AS971" s="429"/>
      <c r="AT971" s="429"/>
      <c r="AU971" s="429"/>
      <c r="AV971" s="429"/>
      <c r="AW971" s="429"/>
      <c r="AX971" s="429"/>
      <c r="AY971" s="429"/>
      <c r="AZ971" s="429"/>
    </row>
    <row r="972" spans="1:52" x14ac:dyDescent="0.25">
      <c r="A972" s="339"/>
      <c r="B972" s="199"/>
      <c r="C972" s="199"/>
      <c r="D972" s="199"/>
      <c r="E972" t="str">
        <f>"No Build - Bus - "&amp;$D$188</f>
        <v>No Build - Bus - SOx Emissions</v>
      </c>
      <c r="F972" s="214" t="s">
        <v>827</v>
      </c>
      <c r="G972" s="433" t="s">
        <v>1096</v>
      </c>
      <c r="H972" s="172"/>
      <c r="I972" s="435">
        <f t="shared" ref="I972:AZ972" si="60">I968*$F970*I$716</f>
        <v>0</v>
      </c>
      <c r="J972" s="435">
        <f t="shared" si="60"/>
        <v>0</v>
      </c>
      <c r="K972" s="435">
        <f t="shared" si="60"/>
        <v>0</v>
      </c>
      <c r="L972" s="435">
        <f t="shared" si="60"/>
        <v>0</v>
      </c>
      <c r="M972" s="435">
        <f t="shared" si="60"/>
        <v>0</v>
      </c>
      <c r="N972" s="435">
        <f t="shared" si="60"/>
        <v>0</v>
      </c>
      <c r="O972" s="435">
        <f t="shared" si="60"/>
        <v>0</v>
      </c>
      <c r="P972" s="435">
        <f t="shared" si="60"/>
        <v>0</v>
      </c>
      <c r="Q972" s="435">
        <f t="shared" si="60"/>
        <v>0</v>
      </c>
      <c r="R972" s="435">
        <f t="shared" si="60"/>
        <v>0</v>
      </c>
      <c r="S972" s="435">
        <f t="shared" si="60"/>
        <v>0</v>
      </c>
      <c r="T972" s="435">
        <f t="shared" si="60"/>
        <v>0</v>
      </c>
      <c r="U972" s="435">
        <f t="shared" si="60"/>
        <v>0</v>
      </c>
      <c r="V972" s="435">
        <f t="shared" si="60"/>
        <v>0</v>
      </c>
      <c r="W972" s="435">
        <f t="shared" si="60"/>
        <v>0</v>
      </c>
      <c r="X972" s="435">
        <f t="shared" si="60"/>
        <v>0</v>
      </c>
      <c r="Y972" s="435">
        <f t="shared" si="60"/>
        <v>0</v>
      </c>
      <c r="Z972" s="435">
        <f t="shared" si="60"/>
        <v>0</v>
      </c>
      <c r="AA972" s="435">
        <f t="shared" si="60"/>
        <v>0</v>
      </c>
      <c r="AB972" s="435">
        <f t="shared" si="60"/>
        <v>0</v>
      </c>
      <c r="AC972" s="435">
        <f t="shared" si="60"/>
        <v>0</v>
      </c>
      <c r="AD972" s="435">
        <f t="shared" si="60"/>
        <v>0</v>
      </c>
      <c r="AE972" s="435">
        <f t="shared" si="60"/>
        <v>0</v>
      </c>
      <c r="AF972" s="435">
        <f t="shared" si="60"/>
        <v>0</v>
      </c>
      <c r="AG972" s="435">
        <f t="shared" si="60"/>
        <v>0</v>
      </c>
      <c r="AH972" s="435">
        <f t="shared" si="60"/>
        <v>0</v>
      </c>
      <c r="AI972" s="435">
        <f t="shared" si="60"/>
        <v>0</v>
      </c>
      <c r="AJ972" s="435">
        <f t="shared" si="60"/>
        <v>0</v>
      </c>
      <c r="AK972" s="435">
        <f t="shared" si="60"/>
        <v>0</v>
      </c>
      <c r="AL972" s="435">
        <f t="shared" si="60"/>
        <v>0</v>
      </c>
      <c r="AM972" s="435">
        <f t="shared" si="60"/>
        <v>0</v>
      </c>
      <c r="AN972" s="435">
        <f t="shared" si="60"/>
        <v>0</v>
      </c>
      <c r="AO972" s="435">
        <f t="shared" si="60"/>
        <v>0</v>
      </c>
      <c r="AP972" s="435">
        <f t="shared" si="60"/>
        <v>0</v>
      </c>
      <c r="AQ972" s="435">
        <f t="shared" si="60"/>
        <v>0</v>
      </c>
      <c r="AR972" s="435">
        <f t="shared" si="60"/>
        <v>0</v>
      </c>
      <c r="AS972" s="435">
        <f t="shared" si="60"/>
        <v>0</v>
      </c>
      <c r="AT972" s="435">
        <f t="shared" si="60"/>
        <v>0</v>
      </c>
      <c r="AU972" s="435">
        <f t="shared" si="60"/>
        <v>0</v>
      </c>
      <c r="AV972" s="435">
        <f t="shared" si="60"/>
        <v>0</v>
      </c>
      <c r="AW972" s="435">
        <f t="shared" si="60"/>
        <v>0</v>
      </c>
      <c r="AX972" s="435">
        <f t="shared" si="60"/>
        <v>0</v>
      </c>
      <c r="AY972" s="435">
        <f t="shared" si="60"/>
        <v>0</v>
      </c>
      <c r="AZ972" s="435">
        <f t="shared" si="60"/>
        <v>0</v>
      </c>
    </row>
    <row r="973" spans="1:52" x14ac:dyDescent="0.25">
      <c r="A973" s="422"/>
      <c r="B973" s="281"/>
      <c r="C973" s="281"/>
      <c r="D973" s="281"/>
      <c r="E973" s="180"/>
      <c r="F973" s="427"/>
      <c r="G973" s="328"/>
      <c r="I973" s="429"/>
      <c r="J973" s="429"/>
      <c r="K973" s="429"/>
      <c r="L973" s="429"/>
      <c r="M973" s="429"/>
      <c r="N973" s="429"/>
      <c r="O973" s="429"/>
      <c r="P973" s="429"/>
      <c r="Q973" s="429"/>
      <c r="R973" s="429"/>
      <c r="S973" s="429"/>
      <c r="T973" s="429"/>
      <c r="U973" s="429"/>
      <c r="V973" s="429"/>
      <c r="W973" s="429"/>
      <c r="X973" s="429"/>
      <c r="Y973" s="429"/>
      <c r="Z973" s="429"/>
      <c r="AA973" s="429"/>
      <c r="AB973" s="429"/>
      <c r="AC973" s="429"/>
      <c r="AD973" s="429"/>
      <c r="AE973" s="429"/>
      <c r="AF973" s="429"/>
      <c r="AG973" s="429"/>
      <c r="AH973" s="429"/>
      <c r="AI973" s="429"/>
      <c r="AJ973" s="429"/>
      <c r="AK973" s="429"/>
      <c r="AL973" s="429"/>
      <c r="AM973" s="429"/>
      <c r="AN973" s="429"/>
      <c r="AO973" s="429"/>
      <c r="AP973" s="429"/>
      <c r="AQ973" s="429"/>
      <c r="AR973" s="429"/>
      <c r="AS973" s="429"/>
      <c r="AT973" s="429"/>
      <c r="AU973" s="429"/>
      <c r="AV973" s="429"/>
      <c r="AW973" s="429"/>
      <c r="AX973" s="429"/>
      <c r="AY973" s="429"/>
      <c r="AZ973" s="429"/>
    </row>
    <row r="974" spans="1:52" x14ac:dyDescent="0.25">
      <c r="A974" s="422"/>
      <c r="B974" s="281"/>
      <c r="C974" s="281"/>
      <c r="D974" s="431" t="s">
        <v>1097</v>
      </c>
      <c r="E974" s="180"/>
      <c r="F974" s="427"/>
      <c r="G974" s="328"/>
      <c r="I974" s="429"/>
      <c r="J974" s="429"/>
      <c r="K974" s="429"/>
      <c r="L974" s="429"/>
      <c r="M974" s="429"/>
      <c r="N974" s="429"/>
      <c r="O974" s="429"/>
      <c r="P974" s="429"/>
      <c r="Q974" s="429"/>
      <c r="R974" s="429"/>
      <c r="S974" s="429"/>
      <c r="T974" s="429"/>
      <c r="U974" s="429"/>
      <c r="V974" s="429"/>
      <c r="W974" s="429"/>
      <c r="X974" s="429"/>
      <c r="Y974" s="429"/>
      <c r="Z974" s="429"/>
      <c r="AA974" s="429"/>
      <c r="AB974" s="429"/>
      <c r="AC974" s="429"/>
      <c r="AD974" s="429"/>
      <c r="AE974" s="429"/>
      <c r="AF974" s="429"/>
      <c r="AG974" s="429"/>
      <c r="AH974" s="429"/>
      <c r="AI974" s="429"/>
      <c r="AJ974" s="429"/>
      <c r="AK974" s="429"/>
      <c r="AL974" s="429"/>
      <c r="AM974" s="429"/>
      <c r="AN974" s="429"/>
      <c r="AO974" s="429"/>
      <c r="AP974" s="429"/>
      <c r="AQ974" s="429"/>
      <c r="AR974" s="429"/>
      <c r="AS974" s="429"/>
      <c r="AT974" s="429"/>
      <c r="AU974" s="429"/>
      <c r="AV974" s="429"/>
      <c r="AW974" s="429"/>
      <c r="AX974" s="429"/>
      <c r="AY974" s="429"/>
      <c r="AZ974" s="429"/>
    </row>
    <row r="975" spans="1:52" x14ac:dyDescent="0.25">
      <c r="A975" s="422"/>
      <c r="B975" s="281"/>
      <c r="C975" s="281"/>
      <c r="D975" s="281"/>
      <c r="E975" s="180"/>
      <c r="F975" s="427"/>
      <c r="G975" s="328"/>
      <c r="I975" s="429"/>
      <c r="J975" s="429"/>
      <c r="K975" s="429"/>
      <c r="L975" s="429"/>
      <c r="M975" s="429"/>
      <c r="N975" s="429"/>
      <c r="O975" s="429"/>
      <c r="P975" s="429"/>
      <c r="Q975" s="429"/>
      <c r="R975" s="429"/>
      <c r="S975" s="429"/>
      <c r="T975" s="429"/>
      <c r="U975" s="429"/>
      <c r="V975" s="429"/>
      <c r="W975" s="429"/>
      <c r="X975" s="429"/>
      <c r="Y975" s="429"/>
      <c r="Z975" s="429"/>
      <c r="AA975" s="429"/>
      <c r="AB975" s="429"/>
      <c r="AC975" s="429"/>
      <c r="AD975" s="429"/>
      <c r="AE975" s="429"/>
      <c r="AF975" s="429"/>
      <c r="AG975" s="429"/>
      <c r="AH975" s="429"/>
      <c r="AI975" s="429"/>
      <c r="AJ975" s="429"/>
      <c r="AK975" s="429"/>
      <c r="AL975" s="429"/>
      <c r="AM975" s="429"/>
      <c r="AN975" s="429"/>
      <c r="AO975" s="429"/>
      <c r="AP975" s="429"/>
      <c r="AQ975" s="429"/>
      <c r="AR975" s="429"/>
      <c r="AS975" s="429"/>
      <c r="AT975" s="429"/>
      <c r="AU975" s="429"/>
      <c r="AV975" s="429"/>
      <c r="AW975" s="429"/>
      <c r="AX975" s="429"/>
      <c r="AY975" s="429"/>
      <c r="AZ975" s="429"/>
    </row>
    <row r="976" spans="1:52" x14ac:dyDescent="0.25">
      <c r="A976" s="422"/>
      <c r="B976" s="281"/>
      <c r="C976" s="281"/>
      <c r="D976" s="281"/>
      <c r="E976" t="str">
        <f>"Build - Bus - "&amp;$D$188</f>
        <v>Build - Bus - SOx Emissions</v>
      </c>
      <c r="F976" s="428" t="s">
        <v>827</v>
      </c>
      <c r="G976" s="225" t="s">
        <v>661</v>
      </c>
      <c r="I976" s="416">
        <f t="shared" ref="I976:AZ976" si="61">INDEX($I$898:$AZ$964,MATCH(I$722,$E$898:$E$964,0),I$1)</f>
        <v>0</v>
      </c>
      <c r="J976" s="416">
        <f t="shared" si="61"/>
        <v>0</v>
      </c>
      <c r="K976" s="416">
        <f t="shared" si="61"/>
        <v>0.123941479846705</v>
      </c>
      <c r="L976" s="416">
        <f t="shared" si="61"/>
        <v>0.11966692453648983</v>
      </c>
      <c r="M976" s="416">
        <f t="shared" si="61"/>
        <v>0.11553979221269282</v>
      </c>
      <c r="N976" s="416">
        <f t="shared" si="61"/>
        <v>0.11155499847814349</v>
      </c>
      <c r="O976" s="416">
        <f t="shared" si="61"/>
        <v>0.10770763428888598</v>
      </c>
      <c r="P976" s="416">
        <f t="shared" si="61"/>
        <v>0.10399295990651043</v>
      </c>
      <c r="Q976" s="416">
        <f t="shared" si="61"/>
        <v>0.10040639905905913</v>
      </c>
      <c r="R976" s="416">
        <f t="shared" si="61"/>
        <v>9.6943533303314358E-2</v>
      </c>
      <c r="S976" s="416">
        <f t="shared" si="61"/>
        <v>9.3600096581522463E-2</v>
      </c>
      <c r="T976" s="416">
        <f t="shared" si="61"/>
        <v>9.0371969965848231E-2</v>
      </c>
      <c r="U976" s="416">
        <f t="shared" si="61"/>
        <v>8.7255176584085228E-2</v>
      </c>
      <c r="V976" s="416">
        <f t="shared" si="61"/>
        <v>8.4245876720370719E-2</v>
      </c>
      <c r="W976" s="416">
        <f t="shared" si="61"/>
        <v>8.1340363084869555E-2</v>
      </c>
      <c r="X976" s="416">
        <f t="shared" si="61"/>
        <v>7.8535056246599594E-2</v>
      </c>
      <c r="Y976" s="416">
        <f t="shared" si="61"/>
        <v>7.5826500223772061E-2</v>
      </c>
      <c r="Z976" s="416">
        <f t="shared" si="61"/>
        <v>7.3119647206991753E-2</v>
      </c>
      <c r="AA976" s="416">
        <f t="shared" si="61"/>
        <v>7.0414558754486392E-2</v>
      </c>
      <c r="AB976" s="416">
        <f t="shared" si="61"/>
        <v>6.7711301117131625E-2</v>
      </c>
      <c r="AC976" s="416">
        <f t="shared" si="61"/>
        <v>6.5009945801890526E-2</v>
      </c>
      <c r="AD976" s="416">
        <f t="shared" si="61"/>
        <v>6.2310570230002235E-2</v>
      </c>
      <c r="AE976" s="416">
        <f t="shared" si="61"/>
        <v>5.9613258510867149E-2</v>
      </c>
      <c r="AF976" s="416">
        <f t="shared" si="61"/>
        <v>5.6918102358430096E-2</v>
      </c>
      <c r="AG976" s="416">
        <f t="shared" si="61"/>
        <v>5.4225202184731883E-2</v>
      </c>
      <c r="AH976" s="416">
        <f t="shared" si="61"/>
        <v>5.1534668416020481E-2</v>
      </c>
      <c r="AI976" s="416">
        <f t="shared" si="61"/>
        <v>4.8846623091639001E-2</v>
      </c>
      <c r="AJ976" s="416">
        <f t="shared" si="61"/>
        <v>4.6161201826749661E-2</v>
      </c>
      <c r="AK976" s="416">
        <f t="shared" si="61"/>
        <v>4.3478556249789788E-2</v>
      </c>
      <c r="AL976" s="416">
        <f t="shared" si="61"/>
        <v>4.0798857069142214E-2</v>
      </c>
      <c r="AM976" s="416">
        <f t="shared" si="61"/>
        <v>2.1470817968174301E-2</v>
      </c>
      <c r="AN976" s="416">
        <f t="shared" si="61"/>
        <v>2.1470817968174301E-2</v>
      </c>
      <c r="AO976" s="416">
        <f t="shared" si="61"/>
        <v>2.1470817968174301E-2</v>
      </c>
      <c r="AP976" s="416">
        <f t="shared" si="61"/>
        <v>2.1470817968174301E-2</v>
      </c>
      <c r="AQ976" s="416">
        <f t="shared" si="61"/>
        <v>2.1470817968174301E-2</v>
      </c>
      <c r="AR976" s="416">
        <f t="shared" si="61"/>
        <v>2.1470817968174301E-2</v>
      </c>
      <c r="AS976" s="416">
        <f t="shared" si="61"/>
        <v>2.1470817968174301E-2</v>
      </c>
      <c r="AT976" s="416">
        <f t="shared" si="61"/>
        <v>2.1470817968174301E-2</v>
      </c>
      <c r="AU976" s="416">
        <f t="shared" si="61"/>
        <v>2.1470817968174301E-2</v>
      </c>
      <c r="AV976" s="416">
        <f t="shared" si="61"/>
        <v>2.1470817968174301E-2</v>
      </c>
      <c r="AW976" s="416">
        <f t="shared" si="61"/>
        <v>2.1470817968174301E-2</v>
      </c>
      <c r="AX976" s="416">
        <f t="shared" si="61"/>
        <v>2.1470817968174301E-2</v>
      </c>
      <c r="AY976" s="416">
        <f t="shared" si="61"/>
        <v>2.1470817968174301E-2</v>
      </c>
      <c r="AZ976" s="416">
        <f t="shared" si="61"/>
        <v>2.1470817968174301E-2</v>
      </c>
    </row>
    <row r="977" spans="1:52" x14ac:dyDescent="0.25">
      <c r="A977" s="422"/>
      <c r="B977" s="281"/>
      <c r="C977" s="281"/>
      <c r="D977" s="281"/>
      <c r="E977" s="180"/>
      <c r="F977" s="427"/>
      <c r="G977" s="328"/>
      <c r="I977" s="429"/>
      <c r="J977" s="429"/>
      <c r="K977" s="429"/>
      <c r="L977" s="429"/>
      <c r="M977" s="429"/>
      <c r="N977" s="429"/>
      <c r="O977" s="429"/>
      <c r="P977" s="429"/>
      <c r="Q977" s="429"/>
      <c r="R977" s="429"/>
      <c r="S977" s="429"/>
      <c r="T977" s="429"/>
      <c r="U977" s="429"/>
      <c r="V977" s="429"/>
      <c r="W977" s="429"/>
      <c r="X977" s="429"/>
      <c r="Y977" s="429"/>
      <c r="Z977" s="429"/>
      <c r="AA977" s="429"/>
      <c r="AB977" s="429"/>
      <c r="AC977" s="429"/>
      <c r="AD977" s="429"/>
      <c r="AE977" s="429"/>
      <c r="AF977" s="429"/>
      <c r="AG977" s="429"/>
      <c r="AH977" s="429"/>
      <c r="AI977" s="429"/>
      <c r="AJ977" s="429"/>
      <c r="AK977" s="429"/>
      <c r="AL977" s="429"/>
      <c r="AM977" s="429"/>
      <c r="AN977" s="429"/>
      <c r="AO977" s="429"/>
      <c r="AP977" s="429"/>
      <c r="AQ977" s="429"/>
      <c r="AR977" s="429"/>
      <c r="AS977" s="429"/>
      <c r="AT977" s="429"/>
      <c r="AU977" s="429"/>
      <c r="AV977" s="429"/>
      <c r="AW977" s="429"/>
      <c r="AX977" s="429"/>
      <c r="AY977" s="429"/>
      <c r="AZ977" s="429"/>
    </row>
    <row r="978" spans="1:52" x14ac:dyDescent="0.25">
      <c r="A978" s="422"/>
      <c r="B978" s="281"/>
      <c r="C978" s="281"/>
      <c r="D978" s="281"/>
      <c r="E978" s="180" t="str">
        <f>StockValueC!$E$31</f>
        <v>Grams to metric ton conversion</v>
      </c>
      <c r="F978" s="432">
        <f>StockValueC!$H$31</f>
        <v>9.9999999999999995E-7</v>
      </c>
      <c r="G978" s="180" t="str">
        <f>StockValueC!$G$31</f>
        <v>Factor</v>
      </c>
      <c r="I978" s="429"/>
      <c r="J978" s="429"/>
      <c r="K978" s="429"/>
      <c r="L978" s="429"/>
      <c r="M978" s="429"/>
      <c r="N978" s="429"/>
      <c r="O978" s="429"/>
      <c r="P978" s="429"/>
      <c r="Q978" s="429"/>
      <c r="R978" s="429"/>
      <c r="S978" s="429"/>
      <c r="T978" s="429"/>
      <c r="U978" s="429"/>
      <c r="V978" s="429"/>
      <c r="W978" s="429"/>
      <c r="X978" s="429"/>
      <c r="Y978" s="429"/>
      <c r="Z978" s="429"/>
      <c r="AA978" s="429"/>
      <c r="AB978" s="429"/>
      <c r="AC978" s="429"/>
      <c r="AD978" s="429"/>
      <c r="AE978" s="429"/>
      <c r="AF978" s="429"/>
      <c r="AG978" s="429"/>
      <c r="AH978" s="429"/>
      <c r="AI978" s="429"/>
      <c r="AJ978" s="429"/>
      <c r="AK978" s="429"/>
      <c r="AL978" s="429"/>
      <c r="AM978" s="429"/>
      <c r="AN978" s="429"/>
      <c r="AO978" s="429"/>
      <c r="AP978" s="429"/>
      <c r="AQ978" s="429"/>
      <c r="AR978" s="429"/>
      <c r="AS978" s="429"/>
      <c r="AT978" s="429"/>
      <c r="AU978" s="429"/>
      <c r="AV978" s="429"/>
      <c r="AW978" s="429"/>
      <c r="AX978" s="429"/>
      <c r="AY978" s="429"/>
      <c r="AZ978" s="429"/>
    </row>
    <row r="979" spans="1:52" x14ac:dyDescent="0.25">
      <c r="A979" s="422"/>
      <c r="B979" s="281"/>
      <c r="C979" s="281"/>
      <c r="D979" s="281"/>
      <c r="E979" s="180"/>
      <c r="F979" s="427"/>
      <c r="G979" s="328"/>
      <c r="I979" s="429"/>
      <c r="J979" s="429"/>
      <c r="K979" s="429"/>
      <c r="L979" s="429"/>
      <c r="M979" s="429"/>
      <c r="N979" s="429"/>
      <c r="O979" s="429"/>
      <c r="P979" s="429"/>
      <c r="Q979" s="429"/>
      <c r="R979" s="429"/>
      <c r="S979" s="429"/>
      <c r="T979" s="429"/>
      <c r="U979" s="429"/>
      <c r="V979" s="429"/>
      <c r="W979" s="429"/>
      <c r="X979" s="429"/>
      <c r="Y979" s="429"/>
      <c r="Z979" s="429"/>
      <c r="AA979" s="429"/>
      <c r="AB979" s="429"/>
      <c r="AC979" s="429"/>
      <c r="AD979" s="429"/>
      <c r="AE979" s="429"/>
      <c r="AF979" s="429"/>
      <c r="AG979" s="429"/>
      <c r="AH979" s="429"/>
      <c r="AI979" s="429"/>
      <c r="AJ979" s="429"/>
      <c r="AK979" s="429"/>
      <c r="AL979" s="429"/>
      <c r="AM979" s="429"/>
      <c r="AN979" s="429"/>
      <c r="AO979" s="429"/>
      <c r="AP979" s="429"/>
      <c r="AQ979" s="429"/>
      <c r="AR979" s="429"/>
      <c r="AS979" s="429"/>
      <c r="AT979" s="429"/>
      <c r="AU979" s="429"/>
      <c r="AV979" s="429"/>
      <c r="AW979" s="429"/>
      <c r="AX979" s="429"/>
      <c r="AY979" s="429"/>
      <c r="AZ979" s="429"/>
    </row>
    <row r="980" spans="1:52" x14ac:dyDescent="0.25">
      <c r="A980" s="422"/>
      <c r="B980" s="281"/>
      <c r="C980" s="281"/>
      <c r="D980" s="281"/>
      <c r="E980" s="172" t="str">
        <f>"Build - Bus - "&amp;$D$188</f>
        <v>Build - Bus - SOx Emissions</v>
      </c>
      <c r="F980" s="214" t="s">
        <v>827</v>
      </c>
      <c r="G980" s="433" t="s">
        <v>1096</v>
      </c>
      <c r="I980" s="435">
        <f t="shared" ref="I980:AZ980" si="62">I976*$F978*I$720</f>
        <v>0</v>
      </c>
      <c r="J980" s="435">
        <f t="shared" si="62"/>
        <v>0</v>
      </c>
      <c r="K980" s="435">
        <f t="shared" si="62"/>
        <v>0</v>
      </c>
      <c r="L980" s="435">
        <f t="shared" si="62"/>
        <v>0</v>
      </c>
      <c r="M980" s="435">
        <f t="shared" si="62"/>
        <v>0</v>
      </c>
      <c r="N980" s="435">
        <f t="shared" si="62"/>
        <v>0</v>
      </c>
      <c r="O980" s="435">
        <f t="shared" si="62"/>
        <v>0</v>
      </c>
      <c r="P980" s="435">
        <f t="shared" si="62"/>
        <v>0</v>
      </c>
      <c r="Q980" s="435">
        <f t="shared" si="62"/>
        <v>0</v>
      </c>
      <c r="R980" s="435">
        <f t="shared" si="62"/>
        <v>0</v>
      </c>
      <c r="S980" s="435">
        <f t="shared" si="62"/>
        <v>0</v>
      </c>
      <c r="T980" s="435">
        <f t="shared" si="62"/>
        <v>0</v>
      </c>
      <c r="U980" s="435">
        <f t="shared" si="62"/>
        <v>0</v>
      </c>
      <c r="V980" s="435">
        <f t="shared" si="62"/>
        <v>0</v>
      </c>
      <c r="W980" s="435">
        <f t="shared" si="62"/>
        <v>0</v>
      </c>
      <c r="X980" s="435">
        <f t="shared" si="62"/>
        <v>0</v>
      </c>
      <c r="Y980" s="435">
        <f t="shared" si="62"/>
        <v>0</v>
      </c>
      <c r="Z980" s="435">
        <f t="shared" si="62"/>
        <v>0</v>
      </c>
      <c r="AA980" s="435">
        <f t="shared" si="62"/>
        <v>0</v>
      </c>
      <c r="AB980" s="435">
        <f t="shared" si="62"/>
        <v>0</v>
      </c>
      <c r="AC980" s="435">
        <f t="shared" si="62"/>
        <v>0</v>
      </c>
      <c r="AD980" s="435">
        <f t="shared" si="62"/>
        <v>0</v>
      </c>
      <c r="AE980" s="435">
        <f t="shared" si="62"/>
        <v>0</v>
      </c>
      <c r="AF980" s="435">
        <f t="shared" si="62"/>
        <v>0</v>
      </c>
      <c r="AG980" s="435">
        <f t="shared" si="62"/>
        <v>0</v>
      </c>
      <c r="AH980" s="435">
        <f t="shared" si="62"/>
        <v>0</v>
      </c>
      <c r="AI980" s="435">
        <f t="shared" si="62"/>
        <v>0</v>
      </c>
      <c r="AJ980" s="435">
        <f t="shared" si="62"/>
        <v>0</v>
      </c>
      <c r="AK980" s="435">
        <f t="shared" si="62"/>
        <v>0</v>
      </c>
      <c r="AL980" s="435">
        <f t="shared" si="62"/>
        <v>0</v>
      </c>
      <c r="AM980" s="435">
        <f t="shared" si="62"/>
        <v>0</v>
      </c>
      <c r="AN980" s="435">
        <f t="shared" si="62"/>
        <v>0</v>
      </c>
      <c r="AO980" s="435">
        <f t="shared" si="62"/>
        <v>0</v>
      </c>
      <c r="AP980" s="435">
        <f t="shared" si="62"/>
        <v>0</v>
      </c>
      <c r="AQ980" s="435">
        <f t="shared" si="62"/>
        <v>0</v>
      </c>
      <c r="AR980" s="435">
        <f t="shared" si="62"/>
        <v>0</v>
      </c>
      <c r="AS980" s="435">
        <f t="shared" si="62"/>
        <v>0</v>
      </c>
      <c r="AT980" s="435">
        <f t="shared" si="62"/>
        <v>0</v>
      </c>
      <c r="AU980" s="435">
        <f t="shared" si="62"/>
        <v>0</v>
      </c>
      <c r="AV980" s="435">
        <f t="shared" si="62"/>
        <v>0</v>
      </c>
      <c r="AW980" s="435">
        <f t="shared" si="62"/>
        <v>0</v>
      </c>
      <c r="AX980" s="435">
        <f t="shared" si="62"/>
        <v>0</v>
      </c>
      <c r="AY980" s="435">
        <f t="shared" si="62"/>
        <v>0</v>
      </c>
      <c r="AZ980" s="435">
        <f t="shared" si="62"/>
        <v>0</v>
      </c>
    </row>
    <row r="981" spans="1:52" x14ac:dyDescent="0.25">
      <c r="A981" s="422"/>
      <c r="B981" s="281"/>
      <c r="C981" s="281"/>
      <c r="D981" s="281"/>
      <c r="E981" s="172"/>
      <c r="F981" s="214"/>
      <c r="G981" s="433"/>
      <c r="I981" s="435"/>
      <c r="J981" s="435"/>
      <c r="K981" s="435"/>
      <c r="L981" s="435"/>
      <c r="M981" s="435"/>
      <c r="N981" s="435"/>
      <c r="O981" s="435"/>
      <c r="P981" s="435"/>
      <c r="Q981" s="435"/>
      <c r="R981" s="435"/>
      <c r="S981" s="435"/>
      <c r="T981" s="435"/>
      <c r="U981" s="435"/>
      <c r="V981" s="435"/>
      <c r="W981" s="435"/>
      <c r="X981" s="435"/>
      <c r="Y981" s="435"/>
      <c r="Z981" s="435"/>
      <c r="AA981" s="435"/>
      <c r="AB981" s="435"/>
      <c r="AC981" s="435"/>
      <c r="AD981" s="435"/>
      <c r="AE981" s="435"/>
      <c r="AF981" s="435"/>
      <c r="AG981" s="435"/>
      <c r="AH981" s="435"/>
      <c r="AI981" s="435"/>
      <c r="AJ981" s="435"/>
      <c r="AK981" s="435"/>
      <c r="AL981" s="435"/>
      <c r="AM981" s="435"/>
      <c r="AN981" s="435"/>
      <c r="AO981" s="435"/>
      <c r="AP981" s="435"/>
      <c r="AQ981" s="435"/>
      <c r="AR981" s="435"/>
      <c r="AS981" s="435"/>
      <c r="AT981" s="435"/>
      <c r="AU981" s="435"/>
      <c r="AV981" s="435"/>
      <c r="AW981" s="435"/>
      <c r="AX981" s="435"/>
      <c r="AY981" s="435"/>
      <c r="AZ981" s="435"/>
    </row>
    <row r="982" spans="1:52" x14ac:dyDescent="0.25">
      <c r="A982" s="422"/>
      <c r="B982" s="281"/>
      <c r="C982" s="281"/>
      <c r="D982" s="180" t="str">
        <f>StockValueR!D$556</f>
        <v>CO2 Emissions</v>
      </c>
      <c r="E982" s="180"/>
      <c r="F982" s="427"/>
      <c r="G982" s="328"/>
      <c r="I982" s="336"/>
      <c r="J982" s="336"/>
      <c r="K982" s="336"/>
      <c r="L982" s="336"/>
      <c r="M982" s="336"/>
      <c r="N982" s="336"/>
      <c r="O982" s="336"/>
      <c r="P982" s="336"/>
      <c r="Q982" s="336"/>
      <c r="R982" s="336"/>
      <c r="S982" s="336"/>
      <c r="T982" s="336"/>
      <c r="U982" s="336"/>
      <c r="V982" s="336"/>
      <c r="W982" s="336"/>
      <c r="X982" s="336"/>
      <c r="Y982" s="336"/>
      <c r="Z982" s="336"/>
      <c r="AA982" s="336"/>
      <c r="AB982" s="336"/>
      <c r="AC982" s="336"/>
      <c r="AD982" s="336"/>
      <c r="AE982" s="336"/>
      <c r="AF982" s="336"/>
      <c r="AG982" s="336"/>
      <c r="AH982" s="336"/>
      <c r="AI982" s="336"/>
      <c r="AJ982" s="336"/>
      <c r="AK982" s="336"/>
      <c r="AL982" s="336"/>
      <c r="AM982" s="336"/>
      <c r="AN982" s="336"/>
      <c r="AO982" s="336"/>
      <c r="AP982" s="336"/>
      <c r="AQ982" s="336"/>
      <c r="AR982" s="336"/>
      <c r="AS982" s="336"/>
      <c r="AT982" s="336"/>
      <c r="AU982" s="336"/>
      <c r="AV982" s="336"/>
      <c r="AW982" s="336"/>
      <c r="AX982" s="336"/>
      <c r="AY982" s="336"/>
      <c r="AZ982" s="336"/>
    </row>
    <row r="983" spans="1:52" x14ac:dyDescent="0.25">
      <c r="A983" s="422"/>
      <c r="B983" s="281"/>
      <c r="C983" s="281"/>
      <c r="D983" s="281"/>
      <c r="F983" s="428"/>
      <c r="G983" s="225"/>
      <c r="I983" s="338"/>
      <c r="J983" s="338"/>
      <c r="K983" s="338"/>
      <c r="L983" s="338"/>
      <c r="M983" s="338"/>
      <c r="N983" s="338"/>
      <c r="O983" s="338"/>
      <c r="P983" s="338"/>
      <c r="Q983" s="338"/>
      <c r="R983" s="338"/>
      <c r="S983" s="338"/>
      <c r="T983" s="338"/>
      <c r="U983" s="338"/>
      <c r="V983" s="338"/>
      <c r="W983" s="338"/>
      <c r="X983" s="338"/>
      <c r="Y983" s="338"/>
      <c r="Z983" s="338"/>
      <c r="AA983" s="338"/>
      <c r="AB983" s="338"/>
      <c r="AC983" s="338"/>
      <c r="AD983" s="338"/>
      <c r="AE983" s="338"/>
      <c r="AF983" s="338"/>
      <c r="AG983" s="338"/>
      <c r="AH983" s="338"/>
      <c r="AI983" s="338"/>
      <c r="AJ983" s="338"/>
      <c r="AK983" s="338"/>
      <c r="AL983" s="338"/>
      <c r="AM983" s="338"/>
      <c r="AN983" s="338"/>
      <c r="AO983" s="338"/>
      <c r="AP983" s="338"/>
      <c r="AQ983" s="338"/>
      <c r="AR983" s="338"/>
      <c r="AS983" s="338"/>
      <c r="AT983" s="338"/>
      <c r="AU983" s="338"/>
      <c r="AV983" s="338"/>
      <c r="AW983" s="338"/>
      <c r="AX983" s="338"/>
      <c r="AY983" s="338"/>
      <c r="AZ983" s="338"/>
    </row>
    <row r="984" spans="1:52" x14ac:dyDescent="0.25">
      <c r="A984" s="422"/>
      <c r="B984" s="281"/>
      <c r="C984" s="281"/>
      <c r="D984" s="180"/>
      <c r="E984" s="172" t="s">
        <v>1094</v>
      </c>
      <c r="F984" s="427"/>
      <c r="G984" s="328"/>
      <c r="I984" s="179"/>
      <c r="J984" s="179"/>
      <c r="K984" s="442">
        <f t="shared" ref="K984:AZ984" si="63">K985</f>
        <v>2162.04997341649</v>
      </c>
      <c r="L984" s="442">
        <f t="shared" si="63"/>
        <v>2087.4841201908498</v>
      </c>
      <c r="M984" s="442">
        <f t="shared" si="63"/>
        <v>2015.4899311430186</v>
      </c>
      <c r="N984" s="442">
        <f t="shared" si="63"/>
        <v>1945.978713441662</v>
      </c>
      <c r="O984" s="442">
        <f t="shared" si="63"/>
        <v>1878.8648331378608</v>
      </c>
      <c r="P984" s="442">
        <f t="shared" si="63"/>
        <v>1814.0656096688544</v>
      </c>
      <c r="Q984" s="442">
        <f t="shared" si="63"/>
        <v>1751.5012140001927</v>
      </c>
      <c r="R984" s="442">
        <f t="shared" si="63"/>
        <v>1691.094570280811</v>
      </c>
      <c r="S984" s="442">
        <f t="shared" si="63"/>
        <v>1632.7712608898746</v>
      </c>
      <c r="T984" s="442">
        <f t="shared" si="63"/>
        <v>1576.4594347584143</v>
      </c>
      <c r="U984" s="442">
        <f t="shared" si="63"/>
        <v>1522.0897188528111</v>
      </c>
      <c r="V984" s="442">
        <f t="shared" si="63"/>
        <v>1469.5951327110822</v>
      </c>
      <c r="W984" s="442">
        <f t="shared" si="63"/>
        <v>1418.9110059266825</v>
      </c>
      <c r="X984" s="442">
        <f t="shared" si="63"/>
        <v>1369.9748984781647</v>
      </c>
      <c r="Y984" s="442">
        <f t="shared" si="63"/>
        <v>1322.7265238065513</v>
      </c>
      <c r="Z984" s="442">
        <f t="shared" si="63"/>
        <v>1275.5078565757694</v>
      </c>
      <c r="AA984" s="442">
        <f t="shared" si="63"/>
        <v>1228.3199706148939</v>
      </c>
      <c r="AB984" s="442">
        <f t="shared" si="63"/>
        <v>1181.16402161211</v>
      </c>
      <c r="AC984" s="442">
        <f t="shared" si="63"/>
        <v>1134.0412569434195</v>
      </c>
      <c r="AD984" s="442">
        <f t="shared" si="63"/>
        <v>1086.9530271541626</v>
      </c>
      <c r="AE984" s="442">
        <f t="shared" si="63"/>
        <v>1039.9007994587625</v>
      </c>
      <c r="AF984" s="442">
        <f t="shared" si="63"/>
        <v>992.88617372622389</v>
      </c>
      <c r="AG984" s="442">
        <f t="shared" si="63"/>
        <v>945.91090155617587</v>
      </c>
      <c r="AH984" s="442">
        <f t="shared" si="63"/>
        <v>898.97690923727339</v>
      </c>
      <c r="AI984" s="442">
        <f t="shared" si="63"/>
        <v>852.08632563838955</v>
      </c>
      <c r="AJ984" s="442">
        <f t="shared" si="63"/>
        <v>805.24151644660685</v>
      </c>
      <c r="AK984" s="442">
        <f t="shared" si="63"/>
        <v>758.44512668649088</v>
      </c>
      <c r="AL984" s="442">
        <f t="shared" si="63"/>
        <v>711.70013421545491</v>
      </c>
      <c r="AM984" s="442">
        <f t="shared" si="63"/>
        <v>1448.3908736662099</v>
      </c>
      <c r="AN984" s="442">
        <f t="shared" si="63"/>
        <v>1448.3908736662099</v>
      </c>
      <c r="AO984" s="442">
        <f t="shared" si="63"/>
        <v>1448.3908736662099</v>
      </c>
      <c r="AP984" s="442">
        <f t="shared" si="63"/>
        <v>1448.3908736662099</v>
      </c>
      <c r="AQ984" s="442">
        <f t="shared" si="63"/>
        <v>1448.3908736662099</v>
      </c>
      <c r="AR984" s="442">
        <f t="shared" si="63"/>
        <v>1448.3908736662099</v>
      </c>
      <c r="AS984" s="442">
        <f t="shared" si="63"/>
        <v>1448.3908736662099</v>
      </c>
      <c r="AT984" s="442">
        <f t="shared" si="63"/>
        <v>1448.3908736662099</v>
      </c>
      <c r="AU984" s="442">
        <f t="shared" si="63"/>
        <v>1448.3908736662099</v>
      </c>
      <c r="AV984" s="442">
        <f t="shared" si="63"/>
        <v>1448.3908736662099</v>
      </c>
      <c r="AW984" s="442">
        <f t="shared" si="63"/>
        <v>1448.3908736662099</v>
      </c>
      <c r="AX984" s="442">
        <f t="shared" si="63"/>
        <v>1448.3908736662099</v>
      </c>
      <c r="AY984" s="442">
        <f t="shared" si="63"/>
        <v>1448.3908736662099</v>
      </c>
      <c r="AZ984" s="442">
        <f t="shared" si="63"/>
        <v>1448.3908736662099</v>
      </c>
    </row>
    <row r="985" spans="1:52" x14ac:dyDescent="0.25">
      <c r="A985" s="422"/>
      <c r="B985" s="281"/>
      <c r="C985" s="281"/>
      <c r="D985" s="180"/>
      <c r="E985" s="180" t="str">
        <f>StockValueR!E838</f>
        <v>5 MPH</v>
      </c>
      <c r="F985" s="427"/>
      <c r="G985" s="328"/>
      <c r="I985" s="443">
        <f>StockValueR!I838</f>
        <v>0</v>
      </c>
      <c r="J985" s="443">
        <f>StockValueR!J838</f>
        <v>0</v>
      </c>
      <c r="K985" s="444">
        <f>StockValueR!K838</f>
        <v>2162.04997341649</v>
      </c>
      <c r="L985" s="444">
        <f>StockValueR!L838</f>
        <v>2087.4841201908498</v>
      </c>
      <c r="M985" s="444">
        <f>StockValueR!M838</f>
        <v>2015.4899311430186</v>
      </c>
      <c r="N985" s="444">
        <f>StockValueR!N838</f>
        <v>1945.978713441662</v>
      </c>
      <c r="O985" s="444">
        <f>StockValueR!O838</f>
        <v>1878.8648331378608</v>
      </c>
      <c r="P985" s="444">
        <f>StockValueR!P838</f>
        <v>1814.0656096688544</v>
      </c>
      <c r="Q985" s="444">
        <f>StockValueR!Q838</f>
        <v>1751.5012140001927</v>
      </c>
      <c r="R985" s="444">
        <f>StockValueR!R838</f>
        <v>1691.094570280811</v>
      </c>
      <c r="S985" s="444">
        <f>StockValueR!S838</f>
        <v>1632.7712608898746</v>
      </c>
      <c r="T985" s="444">
        <f>StockValueR!T838</f>
        <v>1576.4594347584143</v>
      </c>
      <c r="U985" s="444">
        <f>StockValueR!U838</f>
        <v>1522.0897188528111</v>
      </c>
      <c r="V985" s="444">
        <f>StockValueR!V838</f>
        <v>1469.5951327110822</v>
      </c>
      <c r="W985" s="444">
        <f>StockValueR!W838</f>
        <v>1418.9110059266825</v>
      </c>
      <c r="X985" s="444">
        <f>StockValueR!X838</f>
        <v>1369.9748984781647</v>
      </c>
      <c r="Y985" s="444">
        <f>StockValueR!Y838</f>
        <v>1322.7265238065513</v>
      </c>
      <c r="Z985" s="444">
        <f>StockValueR!Z838</f>
        <v>1275.5078565757694</v>
      </c>
      <c r="AA985" s="444">
        <f>StockValueR!AA838</f>
        <v>1228.3199706148939</v>
      </c>
      <c r="AB985" s="444">
        <f>StockValueR!AB838</f>
        <v>1181.16402161211</v>
      </c>
      <c r="AC985" s="444">
        <f>StockValueR!AC838</f>
        <v>1134.0412569434195</v>
      </c>
      <c r="AD985" s="444">
        <f>StockValueR!AD838</f>
        <v>1086.9530271541626</v>
      </c>
      <c r="AE985" s="444">
        <f>StockValueR!AE838</f>
        <v>1039.9007994587625</v>
      </c>
      <c r="AF985" s="444">
        <f>StockValueR!AF838</f>
        <v>992.88617372622389</v>
      </c>
      <c r="AG985" s="444">
        <f>StockValueR!AG838</f>
        <v>945.91090155617587</v>
      </c>
      <c r="AH985" s="444">
        <f>StockValueR!AH838</f>
        <v>898.97690923727339</v>
      </c>
      <c r="AI985" s="444">
        <f>StockValueR!AI838</f>
        <v>852.08632563838955</v>
      </c>
      <c r="AJ985" s="444">
        <f>StockValueR!AJ838</f>
        <v>805.24151644660685</v>
      </c>
      <c r="AK985" s="444">
        <f>StockValueR!AK838</f>
        <v>758.44512668649088</v>
      </c>
      <c r="AL985" s="444">
        <f>StockValueR!AL838</f>
        <v>711.70013421545491</v>
      </c>
      <c r="AM985" s="444">
        <f>StockValueR!AM838</f>
        <v>1448.3908736662099</v>
      </c>
      <c r="AN985" s="444">
        <f>StockValueR!AN838</f>
        <v>1448.3908736662099</v>
      </c>
      <c r="AO985" s="444">
        <f>StockValueR!AO838</f>
        <v>1448.3908736662099</v>
      </c>
      <c r="AP985" s="444">
        <f>StockValueR!AP838</f>
        <v>1448.3908736662099</v>
      </c>
      <c r="AQ985" s="444">
        <f>StockValueR!AQ838</f>
        <v>1448.3908736662099</v>
      </c>
      <c r="AR985" s="444">
        <f>StockValueR!AR838</f>
        <v>1448.3908736662099</v>
      </c>
      <c r="AS985" s="444">
        <f>StockValueR!AS838</f>
        <v>1448.3908736662099</v>
      </c>
      <c r="AT985" s="444">
        <f>StockValueR!AT838</f>
        <v>1448.3908736662099</v>
      </c>
      <c r="AU985" s="444">
        <f>StockValueR!AU838</f>
        <v>1448.3908736662099</v>
      </c>
      <c r="AV985" s="444">
        <f>StockValueR!AV838</f>
        <v>1448.3908736662099</v>
      </c>
      <c r="AW985" s="444">
        <f>StockValueR!AW838</f>
        <v>1448.3908736662099</v>
      </c>
      <c r="AX985" s="444">
        <f>StockValueR!AX838</f>
        <v>1448.3908736662099</v>
      </c>
      <c r="AY985" s="444">
        <f>StockValueR!AY838</f>
        <v>1448.3908736662099</v>
      </c>
      <c r="AZ985" s="444">
        <f>StockValueR!AZ838</f>
        <v>1448.3908736662099</v>
      </c>
    </row>
    <row r="986" spans="1:52" x14ac:dyDescent="0.25">
      <c r="A986" s="422"/>
      <c r="B986" s="281"/>
      <c r="C986" s="281"/>
      <c r="D986" s="180"/>
      <c r="E986" s="180" t="str">
        <f>StockValueR!E839</f>
        <v>6 MPH</v>
      </c>
      <c r="F986" s="427"/>
      <c r="G986" s="328"/>
      <c r="I986" s="443">
        <f>StockValueR!I839</f>
        <v>0</v>
      </c>
      <c r="J986" s="443">
        <f>StockValueR!J839</f>
        <v>0</v>
      </c>
      <c r="K986" s="444">
        <f>StockValueR!K839</f>
        <v>2099.3926340944181</v>
      </c>
      <c r="L986" s="444">
        <f>StockValueR!L839</f>
        <v>2026.9877383049354</v>
      </c>
      <c r="M986" s="444">
        <f>StockValueR!M839</f>
        <v>1957.0799785200038</v>
      </c>
      <c r="N986" s="444">
        <f>StockValueR!N839</f>
        <v>1889.5832322729409</v>
      </c>
      <c r="O986" s="444">
        <f>StockValueR!O839</f>
        <v>1824.4143473314678</v>
      </c>
      <c r="P986" s="444">
        <f>StockValueR!P839</f>
        <v>1761.4930392587871</v>
      </c>
      <c r="Q986" s="444">
        <f>StockValueR!Q839</f>
        <v>1700.7417925076302</v>
      </c>
      <c r="R986" s="444">
        <f>StockValueR!R839</f>
        <v>1642.0857649254194</v>
      </c>
      <c r="S986" s="444">
        <f>StockValueR!S839</f>
        <v>1585.4526955529038</v>
      </c>
      <c r="T986" s="444">
        <f>StockValueR!T839</f>
        <v>1530.7728156026822</v>
      </c>
      <c r="U986" s="444">
        <f>StockValueR!U839</f>
        <v>1477.9787625079432</v>
      </c>
      <c r="V986" s="444">
        <f>StockValueR!V839</f>
        <v>1427.0054969355333</v>
      </c>
      <c r="W986" s="444">
        <f>StockValueR!W839</f>
        <v>1377.7902226611218</v>
      </c>
      <c r="X986" s="444">
        <f>StockValueR!X839</f>
        <v>1330.2723092077492</v>
      </c>
      <c r="Y986" s="444">
        <f>StockValueR!Y839</f>
        <v>1284.3932171524566</v>
      </c>
      <c r="Z986" s="444">
        <f>StockValueR!Z839</f>
        <v>1238.5429716008182</v>
      </c>
      <c r="AA986" s="444">
        <f>StockValueR!AA839</f>
        <v>1192.7226152617811</v>
      </c>
      <c r="AB986" s="444">
        <f>StockValueR!AB839</f>
        <v>1146.933270331082</v>
      </c>
      <c r="AC986" s="444">
        <f>StockValueR!AC839</f>
        <v>1101.1761480351136</v>
      </c>
      <c r="AD986" s="444">
        <f>StockValueR!AD839</f>
        <v>1055.4525597797056</v>
      </c>
      <c r="AE986" s="444">
        <f>StockValueR!AE839</f>
        <v>1009.7639302586398</v>
      </c>
      <c r="AF986" s="444">
        <f>StockValueR!AF839</f>
        <v>964.11181297587984</v>
      </c>
      <c r="AG986" s="444">
        <f>StockValueR!AG839</f>
        <v>918.49790876878149</v>
      </c>
      <c r="AH986" s="444">
        <f>StockValueR!AH839</f>
        <v>872.92408810114671</v>
      </c>
      <c r="AI986" s="444">
        <f>StockValueR!AI839</f>
        <v>827.39241814611466</v>
      </c>
      <c r="AJ986" s="444">
        <f>StockValueR!AJ839</f>
        <v>781.90519603191888</v>
      </c>
      <c r="AK986" s="444">
        <f>StockValueR!AK839</f>
        <v>736.46499012892912</v>
      </c>
      <c r="AL986" s="444">
        <f>StockValueR!AL839</f>
        <v>691.0746919946929</v>
      </c>
      <c r="AM986" s="444">
        <f>StockValueR!AM839</f>
        <v>1406.4157484109464</v>
      </c>
      <c r="AN986" s="444">
        <f>StockValueR!AN839</f>
        <v>1406.4157484109464</v>
      </c>
      <c r="AO986" s="444">
        <f>StockValueR!AO839</f>
        <v>1406.4157484109464</v>
      </c>
      <c r="AP986" s="444">
        <f>StockValueR!AP839</f>
        <v>1406.4157484109464</v>
      </c>
      <c r="AQ986" s="444">
        <f>StockValueR!AQ839</f>
        <v>1406.4157484109464</v>
      </c>
      <c r="AR986" s="444">
        <f>StockValueR!AR839</f>
        <v>1406.4157484109464</v>
      </c>
      <c r="AS986" s="444">
        <f>StockValueR!AS839</f>
        <v>1406.4157484109464</v>
      </c>
      <c r="AT986" s="444">
        <f>StockValueR!AT839</f>
        <v>1406.4157484109464</v>
      </c>
      <c r="AU986" s="444">
        <f>StockValueR!AU839</f>
        <v>1406.4157484109464</v>
      </c>
      <c r="AV986" s="444">
        <f>StockValueR!AV839</f>
        <v>1406.4157484109464</v>
      </c>
      <c r="AW986" s="444">
        <f>StockValueR!AW839</f>
        <v>1406.4157484109464</v>
      </c>
      <c r="AX986" s="444">
        <f>StockValueR!AX839</f>
        <v>1406.4157484109464</v>
      </c>
      <c r="AY986" s="444">
        <f>StockValueR!AY839</f>
        <v>1406.4157484109464</v>
      </c>
      <c r="AZ986" s="444">
        <f>StockValueR!AZ839</f>
        <v>1406.4157484109464</v>
      </c>
    </row>
    <row r="987" spans="1:52" x14ac:dyDescent="0.25">
      <c r="A987" s="422"/>
      <c r="B987" s="281"/>
      <c r="C987" s="281"/>
      <c r="D987" s="281"/>
      <c r="E987" s="180" t="str">
        <f>StockValueR!E840</f>
        <v>7 MPH</v>
      </c>
      <c r="F987" s="427"/>
      <c r="G987" s="328"/>
      <c r="I987" s="443">
        <f>StockValueR!I840</f>
        <v>0</v>
      </c>
      <c r="J987" s="443">
        <f>StockValueR!J840</f>
        <v>0</v>
      </c>
      <c r="K987" s="444">
        <f>StockValueR!K840</f>
        <v>2038.551137245551</v>
      </c>
      <c r="L987" s="444">
        <f>StockValueR!L840</f>
        <v>1968.2445732152053</v>
      </c>
      <c r="M987" s="444">
        <f>StockValueR!M840</f>
        <v>1900.3627768816034</v>
      </c>
      <c r="N987" s="444">
        <f>StockValueR!N840</f>
        <v>1834.8221216522034</v>
      </c>
      <c r="O987" s="444">
        <f>StockValueR!O840</f>
        <v>1771.5418650899189</v>
      </c>
      <c r="P987" s="444">
        <f>StockValueR!P840</f>
        <v>1710.4440494429332</v>
      </c>
      <c r="Q987" s="444">
        <f>StockValueR!Q840</f>
        <v>1651.4534056050895</v>
      </c>
      <c r="R987" s="444">
        <f>StockValueR!R840</f>
        <v>1594.4972603885467</v>
      </c>
      <c r="S987" s="444">
        <f>StockValueR!S840</f>
        <v>1539.5054469944564</v>
      </c>
      <c r="T987" s="444">
        <f>StockValueR!T840</f>
        <v>1486.4102185713766</v>
      </c>
      <c r="U987" s="444">
        <f>StockValueR!U840</f>
        <v>1435.1461647549231</v>
      </c>
      <c r="V987" s="444">
        <f>StockValueR!V840</f>
        <v>1385.6501310858432</v>
      </c>
      <c r="W987" s="444">
        <f>StockValueR!W840</f>
        <v>1337.8611412072396</v>
      </c>
      <c r="X987" s="444">
        <f>StockValueR!X840</f>
        <v>1291.7203217450942</v>
      </c>
      <c r="Y987" s="444">
        <f>StockValueR!Y840</f>
        <v>1247.1708297795508</v>
      </c>
      <c r="Z987" s="444">
        <f>StockValueR!Z840</f>
        <v>1202.6493483308946</v>
      </c>
      <c r="AA987" s="444">
        <f>StockValueR!AA840</f>
        <v>1158.1568898898217</v>
      </c>
      <c r="AB987" s="444">
        <f>StockValueR!AB840</f>
        <v>1113.6945441302494</v>
      </c>
      <c r="AC987" s="444">
        <f>StockValueR!AC840</f>
        <v>1069.2634871765956</v>
      </c>
      <c r="AD987" s="444">
        <f>StockValueR!AD840</f>
        <v>1024.8649924294632</v>
      </c>
      <c r="AE987" s="444">
        <f>StockValueR!AE840</f>
        <v>980.50044329426305</v>
      </c>
      <c r="AF987" s="444">
        <f>StockValueR!AF840</f>
        <v>936.17134825360085</v>
      </c>
      <c r="AG987" s="444">
        <f>StockValueR!AG840</f>
        <v>891.87935885367608</v>
      </c>
      <c r="AH987" s="444">
        <f>StockValueR!AH840</f>
        <v>847.62629135127133</v>
      </c>
      <c r="AI987" s="444">
        <f>StockValueR!AI840</f>
        <v>803.41415301176664</v>
      </c>
      <c r="AJ987" s="444">
        <f>StockValueR!AJ840</f>
        <v>759.24517439141744</v>
      </c>
      <c r="AK987" s="444">
        <f>StockValueR!AK840</f>
        <v>715.12184942787678</v>
      </c>
      <c r="AL987" s="444">
        <f>StockValueR!AL840</f>
        <v>671.04698587984149</v>
      </c>
      <c r="AM987" s="444">
        <f>StockValueR!AM840</f>
        <v>1365.6570842451783</v>
      </c>
      <c r="AN987" s="444">
        <f>StockValueR!AN840</f>
        <v>1365.6570842451783</v>
      </c>
      <c r="AO987" s="444">
        <f>StockValueR!AO840</f>
        <v>1365.6570842451783</v>
      </c>
      <c r="AP987" s="444">
        <f>StockValueR!AP840</f>
        <v>1365.6570842451783</v>
      </c>
      <c r="AQ987" s="444">
        <f>StockValueR!AQ840</f>
        <v>1365.6570842451783</v>
      </c>
      <c r="AR987" s="444">
        <f>StockValueR!AR840</f>
        <v>1365.6570842451783</v>
      </c>
      <c r="AS987" s="444">
        <f>StockValueR!AS840</f>
        <v>1365.6570842451783</v>
      </c>
      <c r="AT987" s="444">
        <f>StockValueR!AT840</f>
        <v>1365.6570842451783</v>
      </c>
      <c r="AU987" s="444">
        <f>StockValueR!AU840</f>
        <v>1365.6570842451783</v>
      </c>
      <c r="AV987" s="444">
        <f>StockValueR!AV840</f>
        <v>1365.6570842451783</v>
      </c>
      <c r="AW987" s="444">
        <f>StockValueR!AW840</f>
        <v>1365.6570842451783</v>
      </c>
      <c r="AX987" s="444">
        <f>StockValueR!AX840</f>
        <v>1365.6570842451783</v>
      </c>
      <c r="AY987" s="444">
        <f>StockValueR!AY840</f>
        <v>1365.6570842451783</v>
      </c>
      <c r="AZ987" s="444">
        <f>StockValueR!AZ840</f>
        <v>1365.6570842451783</v>
      </c>
    </row>
    <row r="988" spans="1:52" x14ac:dyDescent="0.25">
      <c r="A988" s="422"/>
      <c r="B988" s="281"/>
      <c r="C988" s="281"/>
      <c r="D988" s="281"/>
      <c r="E988" s="180" t="str">
        <f>StockValueR!E841</f>
        <v>8 MPH</v>
      </c>
      <c r="F988" s="427"/>
      <c r="G988" s="328"/>
      <c r="I988" s="443">
        <f>StockValueR!I841</f>
        <v>0</v>
      </c>
      <c r="J988" s="443">
        <f>StockValueR!J841</f>
        <v>0</v>
      </c>
      <c r="K988" s="444">
        <f>StockValueR!K841</f>
        <v>1979.4728588050439</v>
      </c>
      <c r="L988" s="444">
        <f>StockValueR!L841</f>
        <v>1911.2038157816976</v>
      </c>
      <c r="M988" s="444">
        <f>StockValueR!M841</f>
        <v>1845.289269418708</v>
      </c>
      <c r="N988" s="444">
        <f>StockValueR!N841</f>
        <v>1781.6480166659355</v>
      </c>
      <c r="O988" s="444">
        <f>StockValueR!O841</f>
        <v>1720.2016550443611</v>
      </c>
      <c r="P988" s="444">
        <f>StockValueR!P841</f>
        <v>1660.8744860585998</v>
      </c>
      <c r="Q988" s="444">
        <f>StockValueR!Q841</f>
        <v>1603.5934219405694</v>
      </c>
      <c r="R988" s="444">
        <f>StockValueR!R841</f>
        <v>1548.2878956094312</v>
      </c>
      <c r="S988" s="444">
        <f>StockValueR!S841</f>
        <v>1494.8897737368764</v>
      </c>
      <c r="T988" s="444">
        <f>StockValueR!T841</f>
        <v>1443.3332728106595</v>
      </c>
      <c r="U988" s="444">
        <f>StockValueR!U841</f>
        <v>1393.5548780929764</v>
      </c>
      <c r="V988" s="444">
        <f>StockValueR!V841</f>
        <v>1345.4932653738431</v>
      </c>
      <c r="W988" s="444">
        <f>StockValueR!W841</f>
        <v>1299.0892254230855</v>
      </c>
      <c r="X988" s="444">
        <f>StockValueR!X841</f>
        <v>1254.2855910478647</v>
      </c>
      <c r="Y988" s="444">
        <f>StockValueR!Y841</f>
        <v>1211.0271666658796</v>
      </c>
      <c r="Z988" s="444">
        <f>StockValueR!Z841</f>
        <v>1167.7959410413482</v>
      </c>
      <c r="AA988" s="444">
        <f>StockValueR!AA841</f>
        <v>1124.592897322457</v>
      </c>
      <c r="AB988" s="444">
        <f>StockValueR!AB841</f>
        <v>1081.4190936038026</v>
      </c>
      <c r="AC988" s="444">
        <f>StockValueR!AC841</f>
        <v>1038.2756719251024</v>
      </c>
      <c r="AD988" s="444">
        <f>StockValueR!AD841</f>
        <v>995.16386878314336</v>
      </c>
      <c r="AE988" s="444">
        <f>StockValueR!AE841</f>
        <v>952.08502749152387</v>
      </c>
      <c r="AF988" s="444">
        <f>StockValueR!AF841</f>
        <v>909.04061281623456</v>
      </c>
      <c r="AG988" s="444">
        <f>StockValueR!AG841</f>
        <v>866.0322284408021</v>
      </c>
      <c r="AH988" s="444">
        <f>StockValueR!AH841</f>
        <v>823.06163798593718</v>
      </c>
      <c r="AI988" s="444">
        <f>StockValueR!AI841</f>
        <v>780.13079054541902</v>
      </c>
      <c r="AJ988" s="444">
        <f>StockValueR!AJ841</f>
        <v>737.24185203281593</v>
      </c>
      <c r="AK988" s="444">
        <f>StockValueR!AK841</f>
        <v>694.39724411016311</v>
      </c>
      <c r="AL988" s="444">
        <f>StockValueR!AL841</f>
        <v>651.59969316584124</v>
      </c>
      <c r="AM988" s="444">
        <f>StockValueR!AM841</f>
        <v>1326.0796274901313</v>
      </c>
      <c r="AN988" s="444">
        <f>StockValueR!AN841</f>
        <v>1326.0796274901313</v>
      </c>
      <c r="AO988" s="444">
        <f>StockValueR!AO841</f>
        <v>1326.0796274901313</v>
      </c>
      <c r="AP988" s="444">
        <f>StockValueR!AP841</f>
        <v>1326.0796274901313</v>
      </c>
      <c r="AQ988" s="444">
        <f>StockValueR!AQ841</f>
        <v>1326.0796274901313</v>
      </c>
      <c r="AR988" s="444">
        <f>StockValueR!AR841</f>
        <v>1326.0796274901313</v>
      </c>
      <c r="AS988" s="444">
        <f>StockValueR!AS841</f>
        <v>1326.0796274901313</v>
      </c>
      <c r="AT988" s="444">
        <f>StockValueR!AT841</f>
        <v>1326.0796274901313</v>
      </c>
      <c r="AU988" s="444">
        <f>StockValueR!AU841</f>
        <v>1326.0796274901313</v>
      </c>
      <c r="AV988" s="444">
        <f>StockValueR!AV841</f>
        <v>1326.0796274901313</v>
      </c>
      <c r="AW988" s="444">
        <f>StockValueR!AW841</f>
        <v>1326.0796274901313</v>
      </c>
      <c r="AX988" s="444">
        <f>StockValueR!AX841</f>
        <v>1326.0796274901313</v>
      </c>
      <c r="AY988" s="444">
        <f>StockValueR!AY841</f>
        <v>1326.0796274901313</v>
      </c>
      <c r="AZ988" s="444">
        <f>StockValueR!AZ841</f>
        <v>1326.0796274901313</v>
      </c>
    </row>
    <row r="989" spans="1:52" x14ac:dyDescent="0.25">
      <c r="A989" s="422"/>
      <c r="B989" s="281"/>
      <c r="C989" s="281"/>
      <c r="D989" s="281"/>
      <c r="E989" s="180" t="str">
        <f>StockValueR!E842</f>
        <v>9 MPH</v>
      </c>
      <c r="F989" s="427"/>
      <c r="G989" s="328"/>
      <c r="I989" s="443">
        <f>StockValueR!I842</f>
        <v>0</v>
      </c>
      <c r="J989" s="443">
        <f>StockValueR!J842</f>
        <v>0</v>
      </c>
      <c r="K989" s="444">
        <f>StockValueR!K842</f>
        <v>1922.1066997809819</v>
      </c>
      <c r="L989" s="444">
        <f>StockValueR!L842</f>
        <v>1855.8161293399078</v>
      </c>
      <c r="M989" s="444">
        <f>StockValueR!M842</f>
        <v>1791.8118210142009</v>
      </c>
      <c r="N989" s="444">
        <f>StockValueR!N842</f>
        <v>1730.0149250605966</v>
      </c>
      <c r="O989" s="444">
        <f>StockValueR!O842</f>
        <v>1670.3493111449347</v>
      </c>
      <c r="P989" s="444">
        <f>StockValueR!P842</f>
        <v>1612.7414745538288</v>
      </c>
      <c r="Q989" s="444">
        <f>StockValueR!Q842</f>
        <v>1557.1204456409521</v>
      </c>
      <c r="R989" s="444">
        <f>StockValueR!R842</f>
        <v>1503.4177023963862</v>
      </c>
      <c r="S989" s="444">
        <f>StockValueR!S842</f>
        <v>1451.567086031321</v>
      </c>
      <c r="T989" s="444">
        <f>StockValueR!T842</f>
        <v>1401.5047194741114</v>
      </c>
      <c r="U989" s="444">
        <f>StockValueR!U842</f>
        <v>1353.1689286772828</v>
      </c>
      <c r="V989" s="444">
        <f>StockValueR!V842</f>
        <v>1306.5001666385385</v>
      </c>
      <c r="W989" s="444">
        <f>StockValueR!W842</f>
        <v>1261.4409400421714</v>
      </c>
      <c r="X989" s="444">
        <f>StockValueR!X842</f>
        <v>1217.9357384304976</v>
      </c>
      <c r="Y989" s="444">
        <f>StockValueR!Y842</f>
        <v>1175.9309658180678</v>
      </c>
      <c r="Z989" s="444">
        <f>StockValueR!Z842</f>
        <v>1133.9526037288713</v>
      </c>
      <c r="AA989" s="444">
        <f>StockValueR!AA842</f>
        <v>1092.0016068189459</v>
      </c>
      <c r="AB989" s="444">
        <f>StockValueR!AB842</f>
        <v>1050.0790025187534</v>
      </c>
      <c r="AC989" s="444">
        <f>StockValueR!AC842</f>
        <v>1008.1858997711026</v>
      </c>
      <c r="AD989" s="444">
        <f>StockValueR!AD842</f>
        <v>966.32349923845675</v>
      </c>
      <c r="AE989" s="444">
        <f>StockValueR!AE842</f>
        <v>924.49310530448338</v>
      </c>
      <c r="AF989" s="444">
        <f>StockValueR!AF842</f>
        <v>882.69614028548847</v>
      </c>
      <c r="AG989" s="444">
        <f>StockValueR!AG842</f>
        <v>840.93416138941097</v>
      </c>
      <c r="AH989" s="444">
        <f>StockValueR!AH842</f>
        <v>799.20888112631076</v>
      </c>
      <c r="AI989" s="444">
        <f>StockValueR!AI842</f>
        <v>757.52219210420969</v>
      </c>
      <c r="AJ989" s="444">
        <f>StockValueR!AJ842</f>
        <v>715.87619746736789</v>
      </c>
      <c r="AK989" s="444">
        <f>StockValueR!AK842</f>
        <v>674.27324869678762</v>
      </c>
      <c r="AL989" s="444">
        <f>StockValueR!AL842</f>
        <v>632.71599316868799</v>
      </c>
      <c r="AM989" s="444">
        <f>StockValueR!AM842</f>
        <v>1287.6491461370854</v>
      </c>
      <c r="AN989" s="444">
        <f>StockValueR!AN842</f>
        <v>1287.6491461370854</v>
      </c>
      <c r="AO989" s="444">
        <f>StockValueR!AO842</f>
        <v>1287.6491461370854</v>
      </c>
      <c r="AP989" s="444">
        <f>StockValueR!AP842</f>
        <v>1287.6491461370854</v>
      </c>
      <c r="AQ989" s="444">
        <f>StockValueR!AQ842</f>
        <v>1287.6491461370854</v>
      </c>
      <c r="AR989" s="444">
        <f>StockValueR!AR842</f>
        <v>1287.6491461370854</v>
      </c>
      <c r="AS989" s="444">
        <f>StockValueR!AS842</f>
        <v>1287.6491461370854</v>
      </c>
      <c r="AT989" s="444">
        <f>StockValueR!AT842</f>
        <v>1287.6491461370854</v>
      </c>
      <c r="AU989" s="444">
        <f>StockValueR!AU842</f>
        <v>1287.6491461370854</v>
      </c>
      <c r="AV989" s="444">
        <f>StockValueR!AV842</f>
        <v>1287.6491461370854</v>
      </c>
      <c r="AW989" s="444">
        <f>StockValueR!AW842</f>
        <v>1287.6491461370854</v>
      </c>
      <c r="AX989" s="444">
        <f>StockValueR!AX842</f>
        <v>1287.6491461370854</v>
      </c>
      <c r="AY989" s="444">
        <f>StockValueR!AY842</f>
        <v>1287.6491461370854</v>
      </c>
      <c r="AZ989" s="444">
        <f>StockValueR!AZ842</f>
        <v>1287.6491461370854</v>
      </c>
    </row>
    <row r="990" spans="1:52" x14ac:dyDescent="0.25">
      <c r="A990" s="422"/>
      <c r="B990" s="281"/>
      <c r="C990" s="281"/>
      <c r="D990" s="281"/>
      <c r="E990" s="180" t="str">
        <f>StockValueR!E843</f>
        <v>10 MPH</v>
      </c>
      <c r="F990" s="427"/>
      <c r="G990" s="328"/>
      <c r="I990" s="443">
        <f>StockValueR!I843</f>
        <v>0</v>
      </c>
      <c r="J990" s="443">
        <f>StockValueR!J843</f>
        <v>0</v>
      </c>
      <c r="K990" s="444">
        <f>StockValueR!K843</f>
        <v>2090.5339997831402</v>
      </c>
      <c r="L990" s="444">
        <f>StockValueR!L843</f>
        <v>2018.4346249732632</v>
      </c>
      <c r="M990" s="444">
        <f>StockValueR!M843</f>
        <v>1948.821849208661</v>
      </c>
      <c r="N990" s="444">
        <f>StockValueR!N843</f>
        <v>1881.6099134265364</v>
      </c>
      <c r="O990" s="444">
        <f>StockValueR!O843</f>
        <v>1816.7160162652403</v>
      </c>
      <c r="P990" s="444">
        <f>StockValueR!P843</f>
        <v>1754.0602120576066</v>
      </c>
      <c r="Q990" s="444">
        <f>StockValueR!Q843</f>
        <v>1693.5653123423413</v>
      </c>
      <c r="R990" s="444">
        <f>StockValueR!R843</f>
        <v>1635.156790772138</v>
      </c>
      <c r="S990" s="444">
        <f>StockValueR!S843</f>
        <v>1578.7626913013687</v>
      </c>
      <c r="T990" s="444">
        <f>StockValueR!T843</f>
        <v>1524.3135395402421</v>
      </c>
      <c r="U990" s="444">
        <f>StockValueR!U843</f>
        <v>1471.7422571662255</v>
      </c>
      <c r="V990" s="444">
        <f>StockValueR!V843</f>
        <v>1420.9840792872867</v>
      </c>
      <c r="W990" s="444">
        <f>StockValueR!W843</f>
        <v>1371.9764746551546</v>
      </c>
      <c r="X990" s="444">
        <f>StockValueR!X843</f>
        <v>1324.6590686303032</v>
      </c>
      <c r="Y990" s="444">
        <f>StockValueR!Y843</f>
        <v>1278.9735688037583</v>
      </c>
      <c r="Z990" s="444">
        <f>StockValueR!Z843</f>
        <v>1233.3167937596506</v>
      </c>
      <c r="AA990" s="444">
        <f>StockValueR!AA843</f>
        <v>1187.6897818070936</v>
      </c>
      <c r="AB990" s="444">
        <f>StockValueR!AB843</f>
        <v>1142.0936504065874</v>
      </c>
      <c r="AC990" s="444">
        <f>StockValueR!AC843</f>
        <v>1096.529605673612</v>
      </c>
      <c r="AD990" s="444">
        <f>StockValueR!AD843</f>
        <v>1050.998953480366</v>
      </c>
      <c r="AE990" s="444">
        <f>StockValueR!AE843</f>
        <v>1005.5031125089682</v>
      </c>
      <c r="AF990" s="444">
        <f>StockValueR!AF843</f>
        <v>960.04362970818931</v>
      </c>
      <c r="AG990" s="444">
        <f>StockValueR!AG843</f>
        <v>914.62219873850165</v>
      </c>
      <c r="AH990" s="444">
        <f>StockValueR!AH843</f>
        <v>869.24068217106503</v>
      </c>
      <c r="AI990" s="444">
        <f>StockValueR!AI843</f>
        <v>823.90113845633846</v>
      </c>
      <c r="AJ990" s="444">
        <f>StockValueR!AJ843</f>
        <v>778.60585502955223</v>
      </c>
      <c r="AK990" s="444">
        <f>StockValueR!AK843</f>
        <v>733.35738942353521</v>
      </c>
      <c r="AL990" s="444">
        <f>StockValueR!AL843</f>
        <v>688.15862099456751</v>
      </c>
      <c r="AM990" s="444">
        <f>StockValueR!AM843</f>
        <v>1253.13885317634</v>
      </c>
      <c r="AN990" s="444">
        <f>StockValueR!AN843</f>
        <v>1253.13885317634</v>
      </c>
      <c r="AO990" s="444">
        <f>StockValueR!AO843</f>
        <v>1253.13885317634</v>
      </c>
      <c r="AP990" s="444">
        <f>StockValueR!AP843</f>
        <v>1253.13885317634</v>
      </c>
      <c r="AQ990" s="444">
        <f>StockValueR!AQ843</f>
        <v>1253.13885317634</v>
      </c>
      <c r="AR990" s="444">
        <f>StockValueR!AR843</f>
        <v>1253.13885317634</v>
      </c>
      <c r="AS990" s="444">
        <f>StockValueR!AS843</f>
        <v>1253.13885317634</v>
      </c>
      <c r="AT990" s="444">
        <f>StockValueR!AT843</f>
        <v>1253.13885317634</v>
      </c>
      <c r="AU990" s="444">
        <f>StockValueR!AU843</f>
        <v>1253.13885317634</v>
      </c>
      <c r="AV990" s="444">
        <f>StockValueR!AV843</f>
        <v>1253.13885317634</v>
      </c>
      <c r="AW990" s="444">
        <f>StockValueR!AW843</f>
        <v>1253.13885317634</v>
      </c>
      <c r="AX990" s="444">
        <f>StockValueR!AX843</f>
        <v>1253.13885317634</v>
      </c>
      <c r="AY990" s="444">
        <f>StockValueR!AY843</f>
        <v>1253.13885317634</v>
      </c>
      <c r="AZ990" s="444">
        <f>StockValueR!AZ843</f>
        <v>1253.13885317634</v>
      </c>
    </row>
    <row r="991" spans="1:52" x14ac:dyDescent="0.25">
      <c r="A991" s="422"/>
      <c r="B991" s="281"/>
      <c r="C991" s="281"/>
      <c r="D991" s="281"/>
      <c r="E991" s="180" t="str">
        <f>StockValueR!E844</f>
        <v>11 MPH</v>
      </c>
      <c r="F991" s="427"/>
      <c r="G991" s="328"/>
      <c r="I991" s="443">
        <f>StockValueR!I844</f>
        <v>0</v>
      </c>
      <c r="J991" s="443">
        <f>StockValueR!J844</f>
        <v>0</v>
      </c>
      <c r="K991" s="444">
        <f>StockValueR!K844</f>
        <v>2029.9492307910741</v>
      </c>
      <c r="L991" s="444">
        <f>StockValueR!L844</f>
        <v>1959.9393335825096</v>
      </c>
      <c r="M991" s="444">
        <f>StockValueR!M844</f>
        <v>1892.3439724780048</v>
      </c>
      <c r="N991" s="444">
        <f>StockValueR!N844</f>
        <v>1827.0798737572684</v>
      </c>
      <c r="O991" s="444">
        <f>StockValueR!O844</f>
        <v>1764.0666356854299</v>
      </c>
      <c r="P991" s="444">
        <f>StockValueR!P844</f>
        <v>1703.2266294625815</v>
      </c>
      <c r="Q991" s="444">
        <f>StockValueR!Q844</f>
        <v>1644.4849035894194</v>
      </c>
      <c r="R991" s="444">
        <f>StockValueR!R844</f>
        <v>1587.7690915311716</v>
      </c>
      <c r="S991" s="444">
        <f>StockValueR!S844</f>
        <v>1533.0093225660562</v>
      </c>
      <c r="T991" s="444">
        <f>StockValueR!T844</f>
        <v>1480.1381357084442</v>
      </c>
      <c r="U991" s="444">
        <f>StockValueR!U844</f>
        <v>1429.0903966006824</v>
      </c>
      <c r="V991" s="444">
        <f>StockValueR!V844</f>
        <v>1379.8032172711921</v>
      </c>
      <c r="W991" s="444">
        <f>StockValueR!W844</f>
        <v>1332.2158786599905</v>
      </c>
      <c r="X991" s="444">
        <f>StockValueR!X844</f>
        <v>1286.2697558161908</v>
      </c>
      <c r="Y991" s="444">
        <f>StockValueR!Y844</f>
        <v>1241.908245675327</v>
      </c>
      <c r="Z991" s="444">
        <f>StockValueR!Z844</f>
        <v>1197.5746278576778</v>
      </c>
      <c r="AA991" s="444">
        <f>StockValueR!AA844</f>
        <v>1153.269910581615</v>
      </c>
      <c r="AB991" s="444">
        <f>StockValueR!AB844</f>
        <v>1108.9951789230495</v>
      </c>
      <c r="AC991" s="444">
        <f>StockValueR!AC844</f>
        <v>1064.7516040436033</v>
      </c>
      <c r="AD991" s="444">
        <f>StockValueR!AD844</f>
        <v>1020.5404539706157</v>
      </c>
      <c r="AE991" s="444">
        <f>StockValueR!AE844</f>
        <v>976.36310627205535</v>
      </c>
      <c r="AF991" s="444">
        <f>StockValueR!AF844</f>
        <v>932.22106306530816</v>
      </c>
      <c r="AG991" s="444">
        <f>StockValueR!AG844</f>
        <v>888.11596892768023</v>
      </c>
      <c r="AH991" s="444">
        <f>StockValueR!AH844</f>
        <v>844.04963245204453</v>
      </c>
      <c r="AI991" s="444">
        <f>StockValueR!AI844</f>
        <v>800.02405243388898</v>
      </c>
      <c r="AJ991" s="444">
        <f>StockValueR!AJ844</f>
        <v>756.04145001737413</v>
      </c>
      <c r="AK991" s="444">
        <f>StockValueR!AK844</f>
        <v>712.10430861668942</v>
      </c>
      <c r="AL991" s="444">
        <f>StockValueR!AL844</f>
        <v>668.21542414286387</v>
      </c>
      <c r="AM991" s="444">
        <f>StockValueR!AM844</f>
        <v>1216.8222336224142</v>
      </c>
      <c r="AN991" s="444">
        <f>StockValueR!AN844</f>
        <v>1216.8222336224142</v>
      </c>
      <c r="AO991" s="444">
        <f>StockValueR!AO844</f>
        <v>1216.8222336224142</v>
      </c>
      <c r="AP991" s="444">
        <f>StockValueR!AP844</f>
        <v>1216.8222336224142</v>
      </c>
      <c r="AQ991" s="444">
        <f>StockValueR!AQ844</f>
        <v>1216.8222336224142</v>
      </c>
      <c r="AR991" s="444">
        <f>StockValueR!AR844</f>
        <v>1216.8222336224142</v>
      </c>
      <c r="AS991" s="444">
        <f>StockValueR!AS844</f>
        <v>1216.8222336224142</v>
      </c>
      <c r="AT991" s="444">
        <f>StockValueR!AT844</f>
        <v>1216.8222336224142</v>
      </c>
      <c r="AU991" s="444">
        <f>StockValueR!AU844</f>
        <v>1216.8222336224142</v>
      </c>
      <c r="AV991" s="444">
        <f>StockValueR!AV844</f>
        <v>1216.8222336224142</v>
      </c>
      <c r="AW991" s="444">
        <f>StockValueR!AW844</f>
        <v>1216.8222336224142</v>
      </c>
      <c r="AX991" s="444">
        <f>StockValueR!AX844</f>
        <v>1216.8222336224142</v>
      </c>
      <c r="AY991" s="444">
        <f>StockValueR!AY844</f>
        <v>1216.8222336224142</v>
      </c>
      <c r="AZ991" s="444">
        <f>StockValueR!AZ844</f>
        <v>1216.8222336224142</v>
      </c>
    </row>
    <row r="992" spans="1:52" x14ac:dyDescent="0.25">
      <c r="A992" s="422"/>
      <c r="B992" s="281"/>
      <c r="C992" s="281"/>
      <c r="D992" s="281"/>
      <c r="E992" s="180" t="str">
        <f>StockValueR!E845</f>
        <v>12 MPH</v>
      </c>
      <c r="F992" s="427"/>
      <c r="G992" s="328"/>
      <c r="I992" s="443">
        <f>StockValueR!I845</f>
        <v>0</v>
      </c>
      <c r="J992" s="443">
        <f>StockValueR!J845</f>
        <v>0</v>
      </c>
      <c r="K992" s="444">
        <f>StockValueR!K845</f>
        <v>1971.1202400997688</v>
      </c>
      <c r="L992" s="444">
        <f>StockValueR!L845</f>
        <v>1903.139266338505</v>
      </c>
      <c r="M992" s="444">
        <f>StockValueR!M845</f>
        <v>1837.5028541618228</v>
      </c>
      <c r="N992" s="444">
        <f>StockValueR!N845</f>
        <v>1774.1301431654101</v>
      </c>
      <c r="O992" s="444">
        <f>StockValueR!O845</f>
        <v>1712.9430616987358</v>
      </c>
      <c r="P992" s="444">
        <f>StockValueR!P845</f>
        <v>1653.8662306851256</v>
      </c>
      <c r="Q992" s="444">
        <f>StockValueR!Q845</f>
        <v>1596.8268707589368</v>
      </c>
      <c r="R992" s="444">
        <f>StockValueR!R845</f>
        <v>1541.7547126054344</v>
      </c>
      <c r="S992" s="444">
        <f>StockValueR!S845</f>
        <v>1488.5819103929068</v>
      </c>
      <c r="T992" s="444">
        <f>StockValueR!T845</f>
        <v>1437.2429581903816</v>
      </c>
      <c r="U992" s="444">
        <f>StockValueR!U845</f>
        <v>1387.6746092679657</v>
      </c>
      <c r="V992" s="444">
        <f>StockValueR!V845</f>
        <v>1339.815798180397</v>
      </c>
      <c r="W992" s="444">
        <f>StockValueR!W845</f>
        <v>1293.6075655378168</v>
      </c>
      <c r="X992" s="444">
        <f>StockValueR!X845</f>
        <v>1248.9929853710848</v>
      </c>
      <c r="Y992" s="444">
        <f>StockValueR!Y845</f>
        <v>1205.917095002156</v>
      </c>
      <c r="Z992" s="444">
        <f>StockValueR!Z845</f>
        <v>1162.868288622323</v>
      </c>
      <c r="AA992" s="444">
        <f>StockValueR!AA845</f>
        <v>1119.8475452312616</v>
      </c>
      <c r="AB992" s="444">
        <f>StockValueR!AB845</f>
        <v>1076.8559184588153</v>
      </c>
      <c r="AC992" s="444">
        <f>StockValueR!AC845</f>
        <v>1033.8945455257292</v>
      </c>
      <c r="AD992" s="444">
        <f>StockValueR!AD845</f>
        <v>990.96465771124758</v>
      </c>
      <c r="AE992" s="444">
        <f>StockValueR!AE845</f>
        <v>948.06759266069832</v>
      </c>
      <c r="AF992" s="444">
        <f>StockValueR!AF845</f>
        <v>905.20480895931962</v>
      </c>
      <c r="AG992" s="444">
        <f>StockValueR!AG845</f>
        <v>862.37790352370689</v>
      </c>
      <c r="AH992" s="444">
        <f>StockValueR!AH845</f>
        <v>819.58863253276559</v>
      </c>
      <c r="AI992" s="444">
        <f>StockValueR!AI845</f>
        <v>776.83893685584451</v>
      </c>
      <c r="AJ992" s="444">
        <f>StockValueR!AJ845</f>
        <v>734.13097326718457</v>
      </c>
      <c r="AK992" s="444">
        <f>StockValueR!AK845</f>
        <v>691.46715321033275</v>
      </c>
      <c r="AL992" s="444">
        <f>StockValueR!AL845</f>
        <v>648.8501915693538</v>
      </c>
      <c r="AM992" s="444">
        <f>StockValueR!AM845</f>
        <v>1181.5580887024696</v>
      </c>
      <c r="AN992" s="444">
        <f>StockValueR!AN845</f>
        <v>1181.5580887024696</v>
      </c>
      <c r="AO992" s="444">
        <f>StockValueR!AO845</f>
        <v>1181.5580887024696</v>
      </c>
      <c r="AP992" s="444">
        <f>StockValueR!AP845</f>
        <v>1181.5580887024696</v>
      </c>
      <c r="AQ992" s="444">
        <f>StockValueR!AQ845</f>
        <v>1181.5580887024696</v>
      </c>
      <c r="AR992" s="444">
        <f>StockValueR!AR845</f>
        <v>1181.5580887024696</v>
      </c>
      <c r="AS992" s="444">
        <f>StockValueR!AS845</f>
        <v>1181.5580887024696</v>
      </c>
      <c r="AT992" s="444">
        <f>StockValueR!AT845</f>
        <v>1181.5580887024696</v>
      </c>
      <c r="AU992" s="444">
        <f>StockValueR!AU845</f>
        <v>1181.5580887024696</v>
      </c>
      <c r="AV992" s="444">
        <f>StockValueR!AV845</f>
        <v>1181.5580887024696</v>
      </c>
      <c r="AW992" s="444">
        <f>StockValueR!AW845</f>
        <v>1181.5580887024696</v>
      </c>
      <c r="AX992" s="444">
        <f>StockValueR!AX845</f>
        <v>1181.5580887024696</v>
      </c>
      <c r="AY992" s="444">
        <f>StockValueR!AY845</f>
        <v>1181.5580887024696</v>
      </c>
      <c r="AZ992" s="444">
        <f>StockValueR!AZ845</f>
        <v>1181.5580887024696</v>
      </c>
    </row>
    <row r="993" spans="1:52" x14ac:dyDescent="0.25">
      <c r="A993" s="422"/>
      <c r="B993" s="281"/>
      <c r="C993" s="281"/>
      <c r="D993" s="281"/>
      <c r="E993" s="180" t="str">
        <f>StockValueR!E846</f>
        <v>13 MPH</v>
      </c>
      <c r="F993" s="427"/>
      <c r="G993" s="328"/>
      <c r="I993" s="443">
        <f>StockValueR!I846</f>
        <v>0</v>
      </c>
      <c r="J993" s="443">
        <f>StockValueR!J846</f>
        <v>0</v>
      </c>
      <c r="K993" s="444">
        <f>StockValueR!K846</f>
        <v>1913.9961443355201</v>
      </c>
      <c r="L993" s="444">
        <f>StockValueR!L846</f>
        <v>1847.9852947586076</v>
      </c>
      <c r="M993" s="444">
        <f>StockValueR!M846</f>
        <v>1784.251060144981</v>
      </c>
      <c r="N993" s="444">
        <f>StockValueR!N846</f>
        <v>1722.7149234671476</v>
      </c>
      <c r="O993" s="444">
        <f>StockValueR!O846</f>
        <v>1663.3010756318527</v>
      </c>
      <c r="P993" s="444">
        <f>StockValueR!P846</f>
        <v>1605.9363220874986</v>
      </c>
      <c r="Q993" s="444">
        <f>StockValueR!Q846</f>
        <v>1550.5499926525347</v>
      </c>
      <c r="R993" s="444">
        <f>StockValueR!R846</f>
        <v>1497.0738544537282</v>
      </c>
      <c r="S993" s="444">
        <f>StockValueR!S846</f>
        <v>1445.4420278670652</v>
      </c>
      <c r="T993" s="444">
        <f>StockValueR!T846</f>
        <v>1395.5909053577222</v>
      </c>
      <c r="U993" s="444">
        <f>StockValueR!U846</f>
        <v>1347.459073119127</v>
      </c>
      <c r="V993" s="444">
        <f>StockValueR!V846</f>
        <v>1300.9872354145677</v>
      </c>
      <c r="W993" s="444">
        <f>StockValueR!W846</f>
        <v>1256.1181415281487</v>
      </c>
      <c r="X993" s="444">
        <f>StockValueR!X846</f>
        <v>1212.7965152350969</v>
      </c>
      <c r="Y993" s="444">
        <f>StockValueR!Y846</f>
        <v>1170.9689867045306</v>
      </c>
      <c r="Z993" s="444">
        <f>StockValueR!Z846</f>
        <v>1129.1677572548872</v>
      </c>
      <c r="AA993" s="444">
        <f>StockValueR!AA846</f>
        <v>1087.3937775139195</v>
      </c>
      <c r="AB993" s="444">
        <f>StockValueR!AB846</f>
        <v>1045.6480705767267</v>
      </c>
      <c r="AC993" s="444">
        <f>StockValueR!AC846</f>
        <v>1003.931740706802</v>
      </c>
      <c r="AD993" s="444">
        <f>StockValueR!AD846</f>
        <v>962.24598350027293</v>
      </c>
      <c r="AE993" s="444">
        <f>StockValueR!AE846</f>
        <v>920.59209783680603</v>
      </c>
      <c r="AF993" s="444">
        <f>StockValueR!AF846</f>
        <v>878.97150003107606</v>
      </c>
      <c r="AG993" s="444">
        <f>StockValueR!AG846</f>
        <v>837.38574072020037</v>
      </c>
      <c r="AH993" s="444">
        <f>StockValueR!AH846</f>
        <v>795.83652518810061</v>
      </c>
      <c r="AI993" s="444">
        <f>StockValueR!AI846</f>
        <v>754.32573805671677</v>
      </c>
      <c r="AJ993" s="444">
        <f>StockValueR!AJ846</f>
        <v>712.8554735958437</v>
      </c>
      <c r="AK993" s="444">
        <f>StockValueR!AK846</f>
        <v>671.42807336413307</v>
      </c>
      <c r="AL993" s="444">
        <f>StockValueR!AL846</f>
        <v>630.04617356688891</v>
      </c>
      <c r="AM993" s="444">
        <f>StockValueR!AM846</f>
        <v>1147.3159171510038</v>
      </c>
      <c r="AN993" s="444">
        <f>StockValueR!AN846</f>
        <v>1147.3159171510038</v>
      </c>
      <c r="AO993" s="444">
        <f>StockValueR!AO846</f>
        <v>1147.3159171510038</v>
      </c>
      <c r="AP993" s="444">
        <f>StockValueR!AP846</f>
        <v>1147.3159171510038</v>
      </c>
      <c r="AQ993" s="444">
        <f>StockValueR!AQ846</f>
        <v>1147.3159171510038</v>
      </c>
      <c r="AR993" s="444">
        <f>StockValueR!AR846</f>
        <v>1147.3159171510038</v>
      </c>
      <c r="AS993" s="444">
        <f>StockValueR!AS846</f>
        <v>1147.3159171510038</v>
      </c>
      <c r="AT993" s="444">
        <f>StockValueR!AT846</f>
        <v>1147.3159171510038</v>
      </c>
      <c r="AU993" s="444">
        <f>StockValueR!AU846</f>
        <v>1147.3159171510038</v>
      </c>
      <c r="AV993" s="444">
        <f>StockValueR!AV846</f>
        <v>1147.3159171510038</v>
      </c>
      <c r="AW993" s="444">
        <f>StockValueR!AW846</f>
        <v>1147.3159171510038</v>
      </c>
      <c r="AX993" s="444">
        <f>StockValueR!AX846</f>
        <v>1147.3159171510038</v>
      </c>
      <c r="AY993" s="444">
        <f>StockValueR!AY846</f>
        <v>1147.3159171510038</v>
      </c>
      <c r="AZ993" s="444">
        <f>StockValueR!AZ846</f>
        <v>1147.3159171510038</v>
      </c>
    </row>
    <row r="994" spans="1:52" x14ac:dyDescent="0.25">
      <c r="A994" s="422"/>
      <c r="B994" s="281"/>
      <c r="C994" s="281"/>
      <c r="D994" s="281"/>
      <c r="E994" s="180" t="str">
        <f>StockValueR!E847</f>
        <v>14 MPH</v>
      </c>
      <c r="F994" s="427"/>
      <c r="G994" s="328"/>
      <c r="I994" s="443">
        <f>StockValueR!I847</f>
        <v>0</v>
      </c>
      <c r="J994" s="443">
        <f>StockValueR!J847</f>
        <v>0</v>
      </c>
      <c r="K994" s="444">
        <f>StockValueR!K847</f>
        <v>1858.527534751413</v>
      </c>
      <c r="L994" s="444">
        <f>StockValueR!L847</f>
        <v>1794.4297141293046</v>
      </c>
      <c r="M994" s="444">
        <f>StockValueR!M847</f>
        <v>1732.5425309778179</v>
      </c>
      <c r="N994" s="444">
        <f>StockValueR!N847</f>
        <v>1672.7897437339939</v>
      </c>
      <c r="O994" s="444">
        <f>StockValueR!O847</f>
        <v>1615.0977402917606</v>
      </c>
      <c r="P994" s="444">
        <f>StockValueR!P847</f>
        <v>1559.3954473159176</v>
      </c>
      <c r="Q994" s="444">
        <f>StockValueR!Q847</f>
        <v>1505.6142426837475</v>
      </c>
      <c r="R994" s="444">
        <f>StockValueR!R847</f>
        <v>1453.6878709463806</v>
      </c>
      <c r="S994" s="444">
        <f>StockValueR!S847</f>
        <v>1403.5523617057715</v>
      </c>
      <c r="T994" s="444">
        <f>StockValueR!T847</f>
        <v>1355.1459508067335</v>
      </c>
      <c r="U994" s="444">
        <f>StockValueR!U847</f>
        <v>1308.4090042469372</v>
      </c>
      <c r="V994" s="444">
        <f>StockValueR!V847</f>
        <v>1263.2839447111423</v>
      </c>
      <c r="W994" s="444">
        <f>StockValueR!W847</f>
        <v>1219.7151806391507</v>
      </c>
      <c r="X994" s="444">
        <f>StockValueR!X847</f>
        <v>1177.6490377401012</v>
      </c>
      <c r="Y994" s="444">
        <f>StockValueR!Y847</f>
        <v>1137.0336928687323</v>
      </c>
      <c r="Z994" s="444">
        <f>StockValueR!Z847</f>
        <v>1096.4438849171624</v>
      </c>
      <c r="AA994" s="444">
        <f>StockValueR!AA847</f>
        <v>1055.8805369634549</v>
      </c>
      <c r="AB994" s="444">
        <f>StockValueR!AB847</f>
        <v>1015.3446424528779</v>
      </c>
      <c r="AC994" s="444">
        <f>StockValueR!AC847</f>
        <v>974.83727364679066</v>
      </c>
      <c r="AD994" s="444">
        <f>StockValueR!AD847</f>
        <v>934.35959149231951</v>
      </c>
      <c r="AE994" s="444">
        <f>StockValueR!AE847</f>
        <v>893.91285722691873</v>
      </c>
      <c r="AF994" s="444">
        <f>StockValueR!AF847</f>
        <v>853.49844611972298</v>
      </c>
      <c r="AG994" s="444">
        <f>StockValueR!AG847</f>
        <v>813.11786386957453</v>
      </c>
      <c r="AH994" s="444">
        <f>StockValueR!AH847</f>
        <v>772.77276634037503</v>
      </c>
      <c r="AI994" s="444">
        <f>StockValueR!AI847</f>
        <v>732.46498353673451</v>
      </c>
      <c r="AJ994" s="444">
        <f>StockValueR!AJ847</f>
        <v>692.19654903541368</v>
      </c>
      <c r="AK994" s="444">
        <f>StockValueR!AK847</f>
        <v>651.96973653546934</v>
      </c>
      <c r="AL994" s="444">
        <f>StockValueR!AL847</f>
        <v>611.78710584359681</v>
      </c>
      <c r="AM994" s="444">
        <f>StockValueR!AM847</f>
        <v>1114.0661016451452</v>
      </c>
      <c r="AN994" s="444">
        <f>StockValueR!AN847</f>
        <v>1114.0661016451452</v>
      </c>
      <c r="AO994" s="444">
        <f>StockValueR!AO847</f>
        <v>1114.0661016451452</v>
      </c>
      <c r="AP994" s="444">
        <f>StockValueR!AP847</f>
        <v>1114.0661016451452</v>
      </c>
      <c r="AQ994" s="444">
        <f>StockValueR!AQ847</f>
        <v>1114.0661016451452</v>
      </c>
      <c r="AR994" s="444">
        <f>StockValueR!AR847</f>
        <v>1114.0661016451452</v>
      </c>
      <c r="AS994" s="444">
        <f>StockValueR!AS847</f>
        <v>1114.0661016451452</v>
      </c>
      <c r="AT994" s="444">
        <f>StockValueR!AT847</f>
        <v>1114.0661016451452</v>
      </c>
      <c r="AU994" s="444">
        <f>StockValueR!AU847</f>
        <v>1114.0661016451452</v>
      </c>
      <c r="AV994" s="444">
        <f>StockValueR!AV847</f>
        <v>1114.0661016451452</v>
      </c>
      <c r="AW994" s="444">
        <f>StockValueR!AW847</f>
        <v>1114.0661016451452</v>
      </c>
      <c r="AX994" s="444">
        <f>StockValueR!AX847</f>
        <v>1114.0661016451452</v>
      </c>
      <c r="AY994" s="444">
        <f>StockValueR!AY847</f>
        <v>1114.0661016451452</v>
      </c>
      <c r="AZ994" s="444">
        <f>StockValueR!AZ847</f>
        <v>1114.0661016451452</v>
      </c>
    </row>
    <row r="995" spans="1:52" x14ac:dyDescent="0.25">
      <c r="A995" s="422"/>
      <c r="B995" s="281"/>
      <c r="C995" s="281"/>
      <c r="D995" s="281"/>
      <c r="E995" s="180" t="str">
        <f>StockValueR!E848</f>
        <v>15 MPH</v>
      </c>
      <c r="F995" s="427"/>
      <c r="G995" s="328"/>
      <c r="I995" s="443">
        <f>StockValueR!I848</f>
        <v>0</v>
      </c>
      <c r="J995" s="443">
        <f>StockValueR!J848</f>
        <v>0</v>
      </c>
      <c r="K995" s="444">
        <f>StockValueR!K848</f>
        <v>1708.536557787</v>
      </c>
      <c r="L995" s="444">
        <f>StockValueR!L848</f>
        <v>1649.6117004687071</v>
      </c>
      <c r="M995" s="444">
        <f>StockValueR!M848</f>
        <v>1592.7190728935568</v>
      </c>
      <c r="N995" s="444">
        <f>StockValueR!N848</f>
        <v>1537.7885865128978</v>
      </c>
      <c r="O995" s="444">
        <f>StockValueR!O848</f>
        <v>1484.7525700267533</v>
      </c>
      <c r="P995" s="444">
        <f>StockValueR!P848</f>
        <v>1433.5456860165475</v>
      </c>
      <c r="Q995" s="444">
        <f>StockValueR!Q848</f>
        <v>1384.1048504530452</v>
      </c>
      <c r="R995" s="444">
        <f>StockValueR!R848</f>
        <v>1336.3691549803407</v>
      </c>
      <c r="S995" s="444">
        <f>StockValueR!S848</f>
        <v>1290.2797918801562</v>
      </c>
      <c r="T995" s="444">
        <f>StockValueR!T848</f>
        <v>1245.7799816240074</v>
      </c>
      <c r="U995" s="444">
        <f>StockValueR!U848</f>
        <v>1202.8149029239871</v>
      </c>
      <c r="V995" s="444">
        <f>StockValueR!V848</f>
        <v>1161.3316251959911</v>
      </c>
      <c r="W995" s="444">
        <f>StockValueR!W848</f>
        <v>1121.279043352187</v>
      </c>
      <c r="X995" s="444">
        <f>StockValueR!X848</f>
        <v>1082.6078148423921</v>
      </c>
      <c r="Y995" s="444">
        <f>StockValueR!Y848</f>
        <v>1045.2702988667991</v>
      </c>
      <c r="Z995" s="444">
        <f>StockValueR!Z848</f>
        <v>1007.9562588743345</v>
      </c>
      <c r="AA995" s="444">
        <f>StockValueR!AA848</f>
        <v>970.66654344678602</v>
      </c>
      <c r="AB995" s="444">
        <f>StockValueR!AB848</f>
        <v>933.40206585421595</v>
      </c>
      <c r="AC995" s="444">
        <f>StockValueR!AC848</f>
        <v>896.16381182198961</v>
      </c>
      <c r="AD995" s="444">
        <f>StockValueR!AD848</f>
        <v>858.95284860392417</v>
      </c>
      <c r="AE995" s="444">
        <f>StockValueR!AE848</f>
        <v>821.77033565031502</v>
      </c>
      <c r="AF995" s="444">
        <f>StockValueR!AF848</f>
        <v>784.61753724030257</v>
      </c>
      <c r="AG995" s="444">
        <f>StockValueR!AG848</f>
        <v>747.49583755650883</v>
      </c>
      <c r="AH995" s="444">
        <f>StockValueR!AH848</f>
        <v>710.40675882766493</v>
      </c>
      <c r="AI995" s="444">
        <f>StockValueR!AI848</f>
        <v>673.35198336932376</v>
      </c>
      <c r="AJ995" s="444">
        <f>StockValueR!AJ848</f>
        <v>636.33338064006136</v>
      </c>
      <c r="AK995" s="444">
        <f>StockValueR!AK848</f>
        <v>599.35304084187237</v>
      </c>
      <c r="AL995" s="444">
        <f>StockValueR!AL848</f>
        <v>562.4133171943015</v>
      </c>
      <c r="AM995" s="444">
        <f>StockValueR!AM848</f>
        <v>1079.0381453844</v>
      </c>
      <c r="AN995" s="444">
        <f>StockValueR!AN848</f>
        <v>1079.0381453844</v>
      </c>
      <c r="AO995" s="444">
        <f>StockValueR!AO848</f>
        <v>1079.0381453844</v>
      </c>
      <c r="AP995" s="444">
        <f>StockValueR!AP848</f>
        <v>1079.0381453844</v>
      </c>
      <c r="AQ995" s="444">
        <f>StockValueR!AQ848</f>
        <v>1079.0381453844</v>
      </c>
      <c r="AR995" s="444">
        <f>StockValueR!AR848</f>
        <v>1079.0381453844</v>
      </c>
      <c r="AS995" s="444">
        <f>StockValueR!AS848</f>
        <v>1079.0381453844</v>
      </c>
      <c r="AT995" s="444">
        <f>StockValueR!AT848</f>
        <v>1079.0381453844</v>
      </c>
      <c r="AU995" s="444">
        <f>StockValueR!AU848</f>
        <v>1079.0381453844</v>
      </c>
      <c r="AV995" s="444">
        <f>StockValueR!AV848</f>
        <v>1079.0381453844</v>
      </c>
      <c r="AW995" s="444">
        <f>StockValueR!AW848</f>
        <v>1079.0381453844</v>
      </c>
      <c r="AX995" s="444">
        <f>StockValueR!AX848</f>
        <v>1079.0381453844</v>
      </c>
      <c r="AY995" s="444">
        <f>StockValueR!AY848</f>
        <v>1079.0381453844</v>
      </c>
      <c r="AZ995" s="444">
        <f>StockValueR!AZ848</f>
        <v>1079.0381453844</v>
      </c>
    </row>
    <row r="996" spans="1:52" x14ac:dyDescent="0.25">
      <c r="A996" s="422"/>
      <c r="B996" s="281"/>
      <c r="C996" s="281"/>
      <c r="D996" s="281"/>
      <c r="E996" s="180" t="str">
        <f>StockValueR!E849</f>
        <v>16 MPH</v>
      </c>
      <c r="F996" s="427"/>
      <c r="G996" s="328"/>
      <c r="I996" s="443">
        <f>StockValueR!I849</f>
        <v>0</v>
      </c>
      <c r="J996" s="443">
        <f>StockValueR!J849</f>
        <v>0</v>
      </c>
      <c r="K996" s="444">
        <f>StockValueR!K849</f>
        <v>1659.022274508774</v>
      </c>
      <c r="L996" s="444">
        <f>StockValueR!L849</f>
        <v>1601.805090382541</v>
      </c>
      <c r="M996" s="444">
        <f>StockValueR!M849</f>
        <v>1546.5612409183182</v>
      </c>
      <c r="N996" s="444">
        <f>StockValueR!N849</f>
        <v>1493.2226687702616</v>
      </c>
      <c r="O996" s="444">
        <f>StockValueR!O849</f>
        <v>1441.7236637880706</v>
      </c>
      <c r="P996" s="444">
        <f>StockValueR!P849</f>
        <v>1392.0007820657413</v>
      </c>
      <c r="Q996" s="444">
        <f>StockValueR!Q849</f>
        <v>1343.9927677822086</v>
      </c>
      <c r="R996" s="444">
        <f>StockValueR!R849</f>
        <v>1297.6404777375858</v>
      </c>
      <c r="S996" s="444">
        <f>StockValueR!S849</f>
        <v>1252.8868084920364</v>
      </c>
      <c r="T996" s="444">
        <f>StockValueR!T849</f>
        <v>1209.6766260175164</v>
      </c>
      <c r="U996" s="444">
        <f>StockValueR!U849</f>
        <v>1167.956697775722</v>
      </c>
      <c r="V996" s="444">
        <f>StockValueR!V849</f>
        <v>1127.6756271385673</v>
      </c>
      <c r="W996" s="444">
        <f>StockValueR!W849</f>
        <v>1088.7837900704017</v>
      </c>
      <c r="X996" s="444">
        <f>StockValueR!X849</f>
        <v>1051.2332739939602</v>
      </c>
      <c r="Y996" s="444">
        <f>StockValueR!Y849</f>
        <v>1014.977818764738</v>
      </c>
      <c r="Z996" s="444">
        <f>StockValueR!Z849</f>
        <v>978.74515917237159</v>
      </c>
      <c r="AA996" s="444">
        <f>StockValueR!AA849</f>
        <v>942.53611920630431</v>
      </c>
      <c r="AB996" s="444">
        <f>StockValueR!AB849</f>
        <v>906.35158566955454</v>
      </c>
      <c r="AC996" s="444">
        <f>StockValueR!AC849</f>
        <v>870.19251572065059</v>
      </c>
      <c r="AD996" s="444">
        <f>StockValueR!AD849</f>
        <v>834.05994568383574</v>
      </c>
      <c r="AE996" s="444">
        <f>StockValueR!AE849</f>
        <v>797.95500140792933</v>
      </c>
      <c r="AF996" s="444">
        <f>StockValueR!AF849</f>
        <v>761.8789105326008</v>
      </c>
      <c r="AG996" s="444">
        <f>StockValueR!AG849</f>
        <v>725.83301712613559</v>
      </c>
      <c r="AH996" s="444">
        <f>StockValueR!AH849</f>
        <v>689.8187993022799</v>
      </c>
      <c r="AI996" s="444">
        <f>StockValueR!AI849</f>
        <v>653.83789062220183</v>
      </c>
      <c r="AJ996" s="444">
        <f>StockValueR!AJ849</f>
        <v>617.8921063665897</v>
      </c>
      <c r="AK996" s="444">
        <f>StockValueR!AK849</f>
        <v>581.98347616229103</v>
      </c>
      <c r="AL996" s="444">
        <f>StockValueR!AL849</f>
        <v>546.11428503131685</v>
      </c>
      <c r="AM996" s="444">
        <f>StockValueR!AM849</f>
        <v>1047.7670554243598</v>
      </c>
      <c r="AN996" s="444">
        <f>StockValueR!AN849</f>
        <v>1047.7670554243598</v>
      </c>
      <c r="AO996" s="444">
        <f>StockValueR!AO849</f>
        <v>1047.7670554243598</v>
      </c>
      <c r="AP996" s="444">
        <f>StockValueR!AP849</f>
        <v>1047.7670554243598</v>
      </c>
      <c r="AQ996" s="444">
        <f>StockValueR!AQ849</f>
        <v>1047.7670554243598</v>
      </c>
      <c r="AR996" s="444">
        <f>StockValueR!AR849</f>
        <v>1047.7670554243598</v>
      </c>
      <c r="AS996" s="444">
        <f>StockValueR!AS849</f>
        <v>1047.7670554243598</v>
      </c>
      <c r="AT996" s="444">
        <f>StockValueR!AT849</f>
        <v>1047.7670554243598</v>
      </c>
      <c r="AU996" s="444">
        <f>StockValueR!AU849</f>
        <v>1047.7670554243598</v>
      </c>
      <c r="AV996" s="444">
        <f>StockValueR!AV849</f>
        <v>1047.7670554243598</v>
      </c>
      <c r="AW996" s="444">
        <f>StockValueR!AW849</f>
        <v>1047.7670554243598</v>
      </c>
      <c r="AX996" s="444">
        <f>StockValueR!AX849</f>
        <v>1047.7670554243598</v>
      </c>
      <c r="AY996" s="444">
        <f>StockValueR!AY849</f>
        <v>1047.7670554243598</v>
      </c>
      <c r="AZ996" s="444">
        <f>StockValueR!AZ849</f>
        <v>1047.7670554243598</v>
      </c>
    </row>
    <row r="997" spans="1:52" x14ac:dyDescent="0.25">
      <c r="A997" s="422"/>
      <c r="B997" s="281"/>
      <c r="C997" s="281"/>
      <c r="D997" s="281"/>
      <c r="E997" s="180" t="str">
        <f>StockValueR!E850</f>
        <v>17 MPH</v>
      </c>
      <c r="F997" s="427"/>
      <c r="G997" s="328"/>
      <c r="I997" s="443">
        <f>StockValueR!I850</f>
        <v>0</v>
      </c>
      <c r="J997" s="443">
        <f>StockValueR!J850</f>
        <v>0</v>
      </c>
      <c r="K997" s="444">
        <f>StockValueR!K850</f>
        <v>1610.9429410637151</v>
      </c>
      <c r="L997" s="444">
        <f>StockValueR!L850</f>
        <v>1555.3839408670542</v>
      </c>
      <c r="M997" s="444">
        <f>StockValueR!M850</f>
        <v>1501.7410870615338</v>
      </c>
      <c r="N997" s="444">
        <f>StockValueR!N850</f>
        <v>1449.9482946387971</v>
      </c>
      <c r="O997" s="444">
        <f>StockValueR!O850</f>
        <v>1399.9417577630759</v>
      </c>
      <c r="P997" s="444">
        <f>StockValueR!P850</f>
        <v>1351.6598711659537</v>
      </c>
      <c r="Q997" s="444">
        <f>StockValueR!Q850</f>
        <v>1305.0431542521062</v>
      </c>
      <c r="R997" s="444">
        <f>StockValueR!R850</f>
        <v>1260.0341778225204</v>
      </c>
      <c r="S997" s="444">
        <f>StockValueR!S850</f>
        <v>1216.5774933249206</v>
      </c>
      <c r="T997" s="444">
        <f>StockValueR!T850</f>
        <v>1174.6195645442394</v>
      </c>
      <c r="U997" s="444">
        <f>StockValueR!U850</f>
        <v>1134.1087016489819</v>
      </c>
      <c r="V997" s="444">
        <f>StockValueR!V850</f>
        <v>1094.9949975122324</v>
      </c>
      <c r="W997" s="444">
        <f>StockValueR!W850</f>
        <v>1057.2302662288548</v>
      </c>
      <c r="X997" s="444">
        <f>StockValueR!X850</f>
        <v>1020.7679837531394</v>
      </c>
      <c r="Y997" s="444">
        <f>StockValueR!Y850</f>
        <v>985.56323058377006</v>
      </c>
      <c r="Z997" s="444">
        <f>StockValueR!Z850</f>
        <v>950.3806124217748</v>
      </c>
      <c r="AA997" s="444">
        <f>StockValueR!AA850</f>
        <v>915.22092937695163</v>
      </c>
      <c r="AB997" s="444">
        <f>StockValueR!AB850</f>
        <v>880.08504255230366</v>
      </c>
      <c r="AC997" s="444">
        <f>StockValueR!AC850</f>
        <v>844.97388136740437</v>
      </c>
      <c r="AD997" s="444">
        <f>StockValueR!AD850</f>
        <v>809.88845211327805</v>
      </c>
      <c r="AE997" s="444">
        <f>StockValueR!AE850</f>
        <v>774.82984801105658</v>
      </c>
      <c r="AF997" s="444">
        <f>StockValueR!AF850</f>
        <v>739.79926112276928</v>
      </c>
      <c r="AG997" s="444">
        <f>StockValueR!AG850</f>
        <v>704.79799656489956</v>
      </c>
      <c r="AH997" s="444">
        <f>StockValueR!AH850</f>
        <v>669.82748961468417</v>
      </c>
      <c r="AI997" s="444">
        <f>StockValueR!AI850</f>
        <v>634.88932649183369</v>
      </c>
      <c r="AJ997" s="444">
        <f>StockValueR!AJ850</f>
        <v>599.98526986925253</v>
      </c>
      <c r="AK997" s="444">
        <f>StockValueR!AK850</f>
        <v>565.11729055414037</v>
      </c>
      <c r="AL997" s="444">
        <f>StockValueR!AL850</f>
        <v>530.28760734737489</v>
      </c>
      <c r="AM997" s="444">
        <f>StockValueR!AM850</f>
        <v>1017.402218011064</v>
      </c>
      <c r="AN997" s="444">
        <f>StockValueR!AN850</f>
        <v>1017.402218011064</v>
      </c>
      <c r="AO997" s="444">
        <f>StockValueR!AO850</f>
        <v>1017.402218011064</v>
      </c>
      <c r="AP997" s="444">
        <f>StockValueR!AP850</f>
        <v>1017.402218011064</v>
      </c>
      <c r="AQ997" s="444">
        <f>StockValueR!AQ850</f>
        <v>1017.402218011064</v>
      </c>
      <c r="AR997" s="444">
        <f>StockValueR!AR850</f>
        <v>1017.402218011064</v>
      </c>
      <c r="AS997" s="444">
        <f>StockValueR!AS850</f>
        <v>1017.402218011064</v>
      </c>
      <c r="AT997" s="444">
        <f>StockValueR!AT850</f>
        <v>1017.402218011064</v>
      </c>
      <c r="AU997" s="444">
        <f>StockValueR!AU850</f>
        <v>1017.402218011064</v>
      </c>
      <c r="AV997" s="444">
        <f>StockValueR!AV850</f>
        <v>1017.402218011064</v>
      </c>
      <c r="AW997" s="444">
        <f>StockValueR!AW850</f>
        <v>1017.402218011064</v>
      </c>
      <c r="AX997" s="444">
        <f>StockValueR!AX850</f>
        <v>1017.402218011064</v>
      </c>
      <c r="AY997" s="444">
        <f>StockValueR!AY850</f>
        <v>1017.402218011064</v>
      </c>
      <c r="AZ997" s="444">
        <f>StockValueR!AZ850</f>
        <v>1017.402218011064</v>
      </c>
    </row>
    <row r="998" spans="1:52" x14ac:dyDescent="0.25">
      <c r="A998" s="422"/>
      <c r="B998" s="281"/>
      <c r="C998" s="281"/>
      <c r="D998" s="281"/>
      <c r="E998" s="180" t="str">
        <f>StockValueR!E851</f>
        <v>18 MPH</v>
      </c>
      <c r="F998" s="427"/>
      <c r="G998" s="328"/>
      <c r="I998" s="443">
        <f>StockValueR!I851</f>
        <v>0</v>
      </c>
      <c r="J998" s="443">
        <f>StockValueR!J851</f>
        <v>0</v>
      </c>
      <c r="K998" s="444">
        <f>StockValueR!K851</f>
        <v>1564.2569718549537</v>
      </c>
      <c r="L998" s="444">
        <f>StockValueR!L851</f>
        <v>1510.3081005500947</v>
      </c>
      <c r="M998" s="444">
        <f>StockValueR!M851</f>
        <v>1458.2198447115145</v>
      </c>
      <c r="N998" s="444">
        <f>StockValueR!N851</f>
        <v>1407.9280345089717</v>
      </c>
      <c r="O998" s="444">
        <f>StockValueR!O851</f>
        <v>1359.3707132331992</v>
      </c>
      <c r="P998" s="444">
        <f>StockValueR!P851</f>
        <v>1312.4880609686884</v>
      </c>
      <c r="Q998" s="444">
        <f>StockValueR!Q851</f>
        <v>1267.2223208988851</v>
      </c>
      <c r="R998" s="444">
        <f>StockValueR!R851</f>
        <v>1223.5177281530082</v>
      </c>
      <c r="S998" s="444">
        <f>StockValueR!S851</f>
        <v>1181.3204411068352</v>
      </c>
      <c r="T998" s="444">
        <f>StockValueR!T851</f>
        <v>1140.5784750528194</v>
      </c>
      <c r="U998" s="444">
        <f>StockValueR!U851</f>
        <v>1101.2416381578246</v>
      </c>
      <c r="V998" s="444">
        <f>StockValueR!V851</f>
        <v>1063.2614696295823</v>
      </c>
      <c r="W998" s="444">
        <f>StockValueR!W851</f>
        <v>1026.591180015696</v>
      </c>
      <c r="X998" s="444">
        <f>StockValueR!X851</f>
        <v>991.18559356163996</v>
      </c>
      <c r="Y998" s="444">
        <f>StockValueR!Y851</f>
        <v>957.00109255674636</v>
      </c>
      <c r="Z998" s="444">
        <f>StockValueR!Z851</f>
        <v>922.83808507513299</v>
      </c>
      <c r="AA998" s="444">
        <f>StockValueR!AA851</f>
        <v>888.69734803899757</v>
      </c>
      <c r="AB998" s="444">
        <f>StockValueR!AB851</f>
        <v>854.57971759612735</v>
      </c>
      <c r="AC998" s="444">
        <f>StockValueR!AC851</f>
        <v>820.48609623103061</v>
      </c>
      <c r="AD998" s="444">
        <f>StockValueR!AD851</f>
        <v>786.41746107189113</v>
      </c>
      <c r="AE998" s="444">
        <f>StockValueR!AE851</f>
        <v>752.37487365772051</v>
      </c>
      <c r="AF998" s="444">
        <f>StockValueR!AF851</f>
        <v>718.35949150396686</v>
      </c>
      <c r="AG998" s="444">
        <f>StockValueR!AG851</f>
        <v>684.37258190415503</v>
      </c>
      <c r="AH998" s="444">
        <f>StockValueR!AH851</f>
        <v>650.41553854043673</v>
      </c>
      <c r="AI998" s="444">
        <f>StockValueR!AI851</f>
        <v>616.48990166304532</v>
      </c>
      <c r="AJ998" s="444">
        <f>StockValueR!AJ851</f>
        <v>582.59738286170239</v>
      </c>
      <c r="AK998" s="444">
        <f>StockValueR!AK851</f>
        <v>548.73989582858394</v>
      </c>
      <c r="AL998" s="444">
        <f>StockValueR!AL851</f>
        <v>514.91959506255728</v>
      </c>
      <c r="AM998" s="444">
        <f>StockValueR!AM851</f>
        <v>987.91736947159507</v>
      </c>
      <c r="AN998" s="444">
        <f>StockValueR!AN851</f>
        <v>987.91736947159507</v>
      </c>
      <c r="AO998" s="444">
        <f>StockValueR!AO851</f>
        <v>987.91736947159507</v>
      </c>
      <c r="AP998" s="444">
        <f>StockValueR!AP851</f>
        <v>987.91736947159507</v>
      </c>
      <c r="AQ998" s="444">
        <f>StockValueR!AQ851</f>
        <v>987.91736947159507</v>
      </c>
      <c r="AR998" s="444">
        <f>StockValueR!AR851</f>
        <v>987.91736947159507</v>
      </c>
      <c r="AS998" s="444">
        <f>StockValueR!AS851</f>
        <v>987.91736947159507</v>
      </c>
      <c r="AT998" s="444">
        <f>StockValueR!AT851</f>
        <v>987.91736947159507</v>
      </c>
      <c r="AU998" s="444">
        <f>StockValueR!AU851</f>
        <v>987.91736947159507</v>
      </c>
      <c r="AV998" s="444">
        <f>StockValueR!AV851</f>
        <v>987.91736947159507</v>
      </c>
      <c r="AW998" s="444">
        <f>StockValueR!AW851</f>
        <v>987.91736947159507</v>
      </c>
      <c r="AX998" s="444">
        <f>StockValueR!AX851</f>
        <v>987.91736947159507</v>
      </c>
      <c r="AY998" s="444">
        <f>StockValueR!AY851</f>
        <v>987.91736947159507</v>
      </c>
      <c r="AZ998" s="444">
        <f>StockValueR!AZ851</f>
        <v>987.91736947159507</v>
      </c>
    </row>
    <row r="999" spans="1:52" x14ac:dyDescent="0.25">
      <c r="A999" s="422"/>
      <c r="B999" s="281"/>
      <c r="C999" s="281"/>
      <c r="D999" s="281"/>
      <c r="E999" s="180" t="str">
        <f>StockValueR!E852</f>
        <v>19 MPH</v>
      </c>
      <c r="F999" s="427"/>
      <c r="G999" s="328"/>
      <c r="I999" s="443">
        <f>StockValueR!I852</f>
        <v>0</v>
      </c>
      <c r="J999" s="443">
        <f>StockValueR!J852</f>
        <v>0</v>
      </c>
      <c r="K999" s="444">
        <f>StockValueR!K852</f>
        <v>1518.9239864579729</v>
      </c>
      <c r="L999" s="444">
        <f>StockValueR!L852</f>
        <v>1466.5385816672804</v>
      </c>
      <c r="M999" s="444">
        <f>StockValueR!M852</f>
        <v>1415.9598707332591</v>
      </c>
      <c r="N999" s="444">
        <f>StockValueR!N852</f>
        <v>1367.1255435009191</v>
      </c>
      <c r="O999" s="444">
        <f>StockValueR!O852</f>
        <v>1319.975438798841</v>
      </c>
      <c r="P999" s="444">
        <f>StockValueR!P852</f>
        <v>1274.4514703239624</v>
      </c>
      <c r="Q999" s="444">
        <f>StockValueR!Q852</f>
        <v>1230.4975550824895</v>
      </c>
      <c r="R999" s="444">
        <f>StockValueR!R852</f>
        <v>1188.0595442987697</v>
      </c>
      <c r="S999" s="444">
        <f>StockValueR!S852</f>
        <v>1147.0851567070181</v>
      </c>
      <c r="T999" s="444">
        <f>StockValueR!T852</f>
        <v>1107.5239141437089</v>
      </c>
      <c r="U999" s="444">
        <f>StockValueR!U852</f>
        <v>1069.3270793612887</v>
      </c>
      <c r="V999" s="444">
        <f>StockValueR!V852</f>
        <v>1032.4475959866015</v>
      </c>
      <c r="W999" s="444">
        <f>StockValueR!W852</f>
        <v>996.84003055005928</v>
      </c>
      <c r="X999" s="444">
        <f>StockValueR!X852</f>
        <v>962.46051651413677</v>
      </c>
      <c r="Y999" s="444">
        <f>StockValueR!Y852</f>
        <v>929.26670023223994</v>
      </c>
      <c r="Z999" s="444">
        <f>StockValueR!Z852</f>
        <v>896.09375458007412</v>
      </c>
      <c r="AA999" s="444">
        <f>StockValueR!AA852</f>
        <v>862.94243396422553</v>
      </c>
      <c r="AB999" s="444">
        <f>StockValueR!AB852</f>
        <v>829.81355030048076</v>
      </c>
      <c r="AC999" s="444">
        <f>StockValueR!AC852</f>
        <v>796.70797991887514</v>
      </c>
      <c r="AD999" s="444">
        <f>StockValueR!AD852</f>
        <v>763.62667162990647</v>
      </c>
      <c r="AE999" s="444">
        <f>StockValueR!AE852</f>
        <v>730.57065620863034</v>
      </c>
      <c r="AF999" s="444">
        <f>StockValueR!AF852</f>
        <v>697.54105762509164</v>
      </c>
      <c r="AG999" s="444">
        <f>StockValueR!AG852</f>
        <v>664.53910644598591</v>
      </c>
      <c r="AH999" s="444">
        <f>StockValueR!AH852</f>
        <v>631.56615596382699</v>
      </c>
      <c r="AI999" s="444">
        <f>StockValueR!AI852</f>
        <v>598.62370179159063</v>
      </c>
      <c r="AJ999" s="444">
        <f>StockValueR!AJ852</f>
        <v>565.713405916233</v>
      </c>
      <c r="AK999" s="444">
        <f>StockValueR!AK852</f>
        <v>532.8371265701295</v>
      </c>
      <c r="AL999" s="444">
        <f>StockValueR!AL852</f>
        <v>499.99695581364318</v>
      </c>
      <c r="AM999" s="444">
        <f>StockValueR!AM852</f>
        <v>959.28700726801696</v>
      </c>
      <c r="AN999" s="444">
        <f>StockValueR!AN852</f>
        <v>959.28700726801696</v>
      </c>
      <c r="AO999" s="444">
        <f>StockValueR!AO852</f>
        <v>959.28700726801696</v>
      </c>
      <c r="AP999" s="444">
        <f>StockValueR!AP852</f>
        <v>959.28700726801696</v>
      </c>
      <c r="AQ999" s="444">
        <f>StockValueR!AQ852</f>
        <v>959.28700726801696</v>
      </c>
      <c r="AR999" s="444">
        <f>StockValueR!AR852</f>
        <v>959.28700726801696</v>
      </c>
      <c r="AS999" s="444">
        <f>StockValueR!AS852</f>
        <v>959.28700726801696</v>
      </c>
      <c r="AT999" s="444">
        <f>StockValueR!AT852</f>
        <v>959.28700726801696</v>
      </c>
      <c r="AU999" s="444">
        <f>StockValueR!AU852</f>
        <v>959.28700726801696</v>
      </c>
      <c r="AV999" s="444">
        <f>StockValueR!AV852</f>
        <v>959.28700726801696</v>
      </c>
      <c r="AW999" s="444">
        <f>StockValueR!AW852</f>
        <v>959.28700726801696</v>
      </c>
      <c r="AX999" s="444">
        <f>StockValueR!AX852</f>
        <v>959.28700726801696</v>
      </c>
      <c r="AY999" s="444">
        <f>StockValueR!AY852</f>
        <v>959.28700726801696</v>
      </c>
      <c r="AZ999" s="444">
        <f>StockValueR!AZ852</f>
        <v>959.28700726801696</v>
      </c>
    </row>
    <row r="1000" spans="1:52" x14ac:dyDescent="0.25">
      <c r="A1000" s="422"/>
      <c r="B1000" s="281"/>
      <c r="C1000" s="281"/>
      <c r="D1000" s="281"/>
      <c r="E1000" s="180" t="str">
        <f>StockValueR!E853</f>
        <v>20 MPH</v>
      </c>
      <c r="F1000" s="427"/>
      <c r="G1000" s="328"/>
      <c r="I1000" s="443">
        <f>StockValueR!I853</f>
        <v>0</v>
      </c>
      <c r="J1000" s="443">
        <f>StockValueR!J853</f>
        <v>0</v>
      </c>
      <c r="K1000" s="444">
        <f>StockValueR!K853</f>
        <v>1917.2501004681301</v>
      </c>
      <c r="L1000" s="444">
        <f>StockValueR!L853</f>
        <v>1851.1270268360986</v>
      </c>
      <c r="M1000" s="444">
        <f>StockValueR!M853</f>
        <v>1787.2844386063</v>
      </c>
      <c r="N1000" s="444">
        <f>StockValueR!N853</f>
        <v>1725.6436852656209</v>
      </c>
      <c r="O1000" s="444">
        <f>StockValueR!O853</f>
        <v>1666.1288288389044</v>
      </c>
      <c r="P1000" s="444">
        <f>StockValueR!P853</f>
        <v>1608.6665503375939</v>
      </c>
      <c r="Q1000" s="444">
        <f>StockValueR!Q853</f>
        <v>1553.1860594348229</v>
      </c>
      <c r="R1000" s="444">
        <f>StockValueR!R853</f>
        <v>1499.6190072556747</v>
      </c>
      <c r="S1000" s="444">
        <f>StockValueR!S853</f>
        <v>1447.8994021751746</v>
      </c>
      <c r="T1000" s="444">
        <f>StockValueR!T853</f>
        <v>1397.9635285202837</v>
      </c>
      <c r="U1000" s="444">
        <f>StockValueR!U853</f>
        <v>1349.7498680757383</v>
      </c>
      <c r="V1000" s="444">
        <f>StockValueR!V853</f>
        <v>1303.1990242970342</v>
      </c>
      <c r="W1000" s="444">
        <f>StockValueR!W853</f>
        <v>1258.2536491371925</v>
      </c>
      <c r="X1000" s="444">
        <f>StockValueR!X853</f>
        <v>1214.8583723971594</v>
      </c>
      <c r="Y1000" s="444">
        <f>StockValueR!Y853</f>
        <v>1172.9597335128046</v>
      </c>
      <c r="Z1000" s="444">
        <f>StockValueR!Z853</f>
        <v>1131.0874384200454</v>
      </c>
      <c r="AA1000" s="444">
        <f>StockValueR!AA853</f>
        <v>1089.242439362783</v>
      </c>
      <c r="AB1000" s="444">
        <f>StockValueR!AB853</f>
        <v>1047.4257611754647</v>
      </c>
      <c r="AC1000" s="444">
        <f>StockValueR!AC853</f>
        <v>1005.6385099989263</v>
      </c>
      <c r="AD1000" s="444">
        <f>StockValueR!AD853</f>
        <v>963.88188346190964</v>
      </c>
      <c r="AE1000" s="444">
        <f>StockValueR!AE853</f>
        <v>922.15718265228725</v>
      </c>
      <c r="AF1000" s="444">
        <f>StockValueR!AF853</f>
        <v>880.46582629258978</v>
      </c>
      <c r="AG1000" s="444">
        <f>StockValueR!AG853</f>
        <v>838.80936765614877</v>
      </c>
      <c r="AH1000" s="444">
        <f>StockValueR!AH853</f>
        <v>797.18951492601389</v>
      </c>
      <c r="AI1000" s="444">
        <f>StockValueR!AI853</f>
        <v>755.60815592814254</v>
      </c>
      <c r="AJ1000" s="444">
        <f>StockValueR!AJ853</f>
        <v>714.06738849276621</v>
      </c>
      <c r="AK1000" s="444">
        <f>StockValueR!AK853</f>
        <v>672.56955815938534</v>
      </c>
      <c r="AL1000" s="444">
        <f>StockValueR!AL853</f>
        <v>631.11730561507693</v>
      </c>
      <c r="AM1000" s="444">
        <f>StockValueR!AM853</f>
        <v>926.09094700831304</v>
      </c>
      <c r="AN1000" s="444">
        <f>StockValueR!AN853</f>
        <v>926.09094700831304</v>
      </c>
      <c r="AO1000" s="444">
        <f>StockValueR!AO853</f>
        <v>926.09094700831304</v>
      </c>
      <c r="AP1000" s="444">
        <f>StockValueR!AP853</f>
        <v>926.09094700831304</v>
      </c>
      <c r="AQ1000" s="444">
        <f>StockValueR!AQ853</f>
        <v>926.09094700831304</v>
      </c>
      <c r="AR1000" s="444">
        <f>StockValueR!AR853</f>
        <v>926.09094700831304</v>
      </c>
      <c r="AS1000" s="444">
        <f>StockValueR!AS853</f>
        <v>926.09094700831304</v>
      </c>
      <c r="AT1000" s="444">
        <f>StockValueR!AT853</f>
        <v>926.09094700831304</v>
      </c>
      <c r="AU1000" s="444">
        <f>StockValueR!AU853</f>
        <v>926.09094700831304</v>
      </c>
      <c r="AV1000" s="444">
        <f>StockValueR!AV853</f>
        <v>926.09094700831304</v>
      </c>
      <c r="AW1000" s="444">
        <f>StockValueR!AW853</f>
        <v>926.09094700831304</v>
      </c>
      <c r="AX1000" s="444">
        <f>StockValueR!AX853</f>
        <v>926.09094700831304</v>
      </c>
      <c r="AY1000" s="444">
        <f>StockValueR!AY853</f>
        <v>926.09094700831304</v>
      </c>
      <c r="AZ1000" s="444">
        <f>StockValueR!AZ853</f>
        <v>926.09094700831304</v>
      </c>
    </row>
    <row r="1001" spans="1:52" x14ac:dyDescent="0.25">
      <c r="A1001" s="422"/>
      <c r="B1001" s="281"/>
      <c r="C1001" s="281"/>
      <c r="D1001" s="281"/>
      <c r="E1001" s="180" t="str">
        <f>StockValueR!E854</f>
        <v>21 MPH</v>
      </c>
      <c r="F1001" s="427"/>
      <c r="G1001" s="328"/>
      <c r="I1001" s="443">
        <f>StockValueR!I854</f>
        <v>0</v>
      </c>
      <c r="J1001" s="443">
        <f>StockValueR!J854</f>
        <v>0</v>
      </c>
      <c r="K1001" s="444">
        <f>StockValueR!K854</f>
        <v>1861.6871895329689</v>
      </c>
      <c r="L1001" s="444">
        <f>StockValueR!L854</f>
        <v>1797.4803971675694</v>
      </c>
      <c r="M1001" s="444">
        <f>StockValueR!M854</f>
        <v>1735.4880005443936</v>
      </c>
      <c r="N1001" s="444">
        <f>StockValueR!N854</f>
        <v>1675.633628483344</v>
      </c>
      <c r="O1001" s="444">
        <f>StockValueR!O854</f>
        <v>1617.8435437315118</v>
      </c>
      <c r="P1001" s="444">
        <f>StockValueR!P854</f>
        <v>1562.046552122986</v>
      </c>
      <c r="Q1001" s="444">
        <f>StockValueR!Q854</f>
        <v>1508.1739148716074</v>
      </c>
      <c r="R1001" s="444">
        <f>StockValueR!R854</f>
        <v>1456.1592638886109</v>
      </c>
      <c r="S1001" s="444">
        <f>StockValueR!S854</f>
        <v>1405.9385200208383</v>
      </c>
      <c r="T1001" s="444">
        <f>StockValueR!T854</f>
        <v>1357.4498141087886</v>
      </c>
      <c r="U1001" s="444">
        <f>StockValueR!U854</f>
        <v>1310.6334107672596</v>
      </c>
      <c r="V1001" s="444">
        <f>StockValueR!V854</f>
        <v>1265.4316347946813</v>
      </c>
      <c r="W1001" s="444">
        <f>StockValueR!W854</f>
        <v>1221.7888001204778</v>
      </c>
      <c r="X1001" s="444">
        <f>StockValueR!X854</f>
        <v>1179.6511412029313</v>
      </c>
      <c r="Y1001" s="444">
        <f>StockValueR!Y854</f>
        <v>1138.9667467930285</v>
      </c>
      <c r="Z1001" s="444">
        <f>StockValueR!Z854</f>
        <v>1098.3079327178589</v>
      </c>
      <c r="AA1001" s="444">
        <f>StockValueR!AA854</f>
        <v>1057.6756236247973</v>
      </c>
      <c r="AB1001" s="444">
        <f>StockValueR!AB854</f>
        <v>1017.0708146480524</v>
      </c>
      <c r="AC1001" s="444">
        <f>StockValueR!AC854</f>
        <v>976.49457987192022</v>
      </c>
      <c r="AD1001" s="444">
        <f>StockValueR!AD854</f>
        <v>935.94808221723486</v>
      </c>
      <c r="AE1001" s="444">
        <f>StockValueR!AE854</f>
        <v>895.43258506566167</v>
      </c>
      <c r="AF1001" s="444">
        <f>StockValueR!AF854</f>
        <v>854.94946602441019</v>
      </c>
      <c r="AG1001" s="444">
        <f>StockValueR!AG854</f>
        <v>814.50023335213814</v>
      </c>
      <c r="AH1001" s="444">
        <f>StockValueR!AH854</f>
        <v>774.0865457278569</v>
      </c>
      <c r="AI1001" s="444">
        <f>StockValueR!AI854</f>
        <v>733.71023626733995</v>
      </c>
      <c r="AJ1001" s="444">
        <f>StockValueR!AJ854</f>
        <v>693.37334200460111</v>
      </c>
      <c r="AK1001" s="444">
        <f>StockValueR!AK854</f>
        <v>653.07814050417892</v>
      </c>
      <c r="AL1001" s="444">
        <f>StockValueR!AL854</f>
        <v>612.82719592465764</v>
      </c>
      <c r="AM1001" s="444">
        <f>StockValueR!AM854</f>
        <v>899.25234687267186</v>
      </c>
      <c r="AN1001" s="444">
        <f>StockValueR!AN854</f>
        <v>899.25234687267186</v>
      </c>
      <c r="AO1001" s="444">
        <f>StockValueR!AO854</f>
        <v>899.25234687267186</v>
      </c>
      <c r="AP1001" s="444">
        <f>StockValueR!AP854</f>
        <v>899.25234687267186</v>
      </c>
      <c r="AQ1001" s="444">
        <f>StockValueR!AQ854</f>
        <v>899.25234687267186</v>
      </c>
      <c r="AR1001" s="444">
        <f>StockValueR!AR854</f>
        <v>899.25234687267186</v>
      </c>
      <c r="AS1001" s="444">
        <f>StockValueR!AS854</f>
        <v>899.25234687267186</v>
      </c>
      <c r="AT1001" s="444">
        <f>StockValueR!AT854</f>
        <v>899.25234687267186</v>
      </c>
      <c r="AU1001" s="444">
        <f>StockValueR!AU854</f>
        <v>899.25234687267186</v>
      </c>
      <c r="AV1001" s="444">
        <f>StockValueR!AV854</f>
        <v>899.25234687267186</v>
      </c>
      <c r="AW1001" s="444">
        <f>StockValueR!AW854</f>
        <v>899.25234687267186</v>
      </c>
      <c r="AX1001" s="444">
        <f>StockValueR!AX854</f>
        <v>899.25234687267186</v>
      </c>
      <c r="AY1001" s="444">
        <f>StockValueR!AY854</f>
        <v>899.25234687267186</v>
      </c>
      <c r="AZ1001" s="444">
        <f>StockValueR!AZ854</f>
        <v>899.25234687267186</v>
      </c>
    </row>
    <row r="1002" spans="1:52" x14ac:dyDescent="0.25">
      <c r="A1002" s="422"/>
      <c r="B1002" s="281"/>
      <c r="C1002" s="281"/>
      <c r="D1002" s="281"/>
      <c r="E1002" s="180" t="str">
        <f>StockValueR!E855</f>
        <v>22 MPH</v>
      </c>
      <c r="F1002" s="427"/>
      <c r="G1002" s="328"/>
      <c r="I1002" s="443">
        <f>StockValueR!I855</f>
        <v>0</v>
      </c>
      <c r="J1002" s="443">
        <f>StockValueR!J855</f>
        <v>0</v>
      </c>
      <c r="K1002" s="444">
        <f>StockValueR!K855</f>
        <v>1807.7345208248571</v>
      </c>
      <c r="L1002" s="444">
        <f>StockValueR!L855</f>
        <v>1745.3884748924661</v>
      </c>
      <c r="M1002" s="444">
        <f>StockValueR!M855</f>
        <v>1685.1926503552113</v>
      </c>
      <c r="N1002" s="444">
        <f>StockValueR!N855</f>
        <v>1627.0728893097491</v>
      </c>
      <c r="O1002" s="444">
        <f>StockValueR!O855</f>
        <v>1570.9575914473362</v>
      </c>
      <c r="P1002" s="444">
        <f>StockValueR!P855</f>
        <v>1516.777625846235</v>
      </c>
      <c r="Q1002" s="444">
        <f>StockValueR!Q855</f>
        <v>1464.4662458062708</v>
      </c>
      <c r="R1002" s="444">
        <f>StockValueR!R855</f>
        <v>1413.9590066206115</v>
      </c>
      <c r="S1002" s="444">
        <f>StockValueR!S855</f>
        <v>1365.1936861834811</v>
      </c>
      <c r="T1002" s="444">
        <f>StockValueR!T855</f>
        <v>1318.1102083359883</v>
      </c>
      <c r="U1002" s="444">
        <f>StockValueR!U855</f>
        <v>1272.6505688556451</v>
      </c>
      <c r="V1002" s="444">
        <f>StockValueR!V855</f>
        <v>1228.758763998396</v>
      </c>
      <c r="W1002" s="444">
        <f>StockValueR!W855</f>
        <v>1186.3807215051233</v>
      </c>
      <c r="X1002" s="444">
        <f>StockValueR!X855</f>
        <v>1145.4642339876359</v>
      </c>
      <c r="Y1002" s="444">
        <f>StockValueR!Y855</f>
        <v>1105.9588946120743</v>
      </c>
      <c r="Z1002" s="444">
        <f>StockValueR!Z855</f>
        <v>1066.478394239763</v>
      </c>
      <c r="AA1002" s="444">
        <f>StockValueR!AA855</f>
        <v>1027.0236307213117</v>
      </c>
      <c r="AB1002" s="444">
        <f>StockValueR!AB855</f>
        <v>987.59557035141972</v>
      </c>
      <c r="AC1002" s="444">
        <f>StockValueR!AC855</f>
        <v>948.19525608685774</v>
      </c>
      <c r="AD1002" s="444">
        <f>StockValueR!AD855</f>
        <v>908.82381714640576</v>
      </c>
      <c r="AE1002" s="444">
        <f>StockValueR!AE855</f>
        <v>869.48248029826766</v>
      </c>
      <c r="AF1002" s="444">
        <f>StockValueR!AF855</f>
        <v>830.17258322587531</v>
      </c>
      <c r="AG1002" s="444">
        <f>StockValueR!AG855</f>
        <v>790.89559047776152</v>
      </c>
      <c r="AH1002" s="444">
        <f>StockValueR!AH855</f>
        <v>751.65311266355206</v>
      </c>
      <c r="AI1002" s="444">
        <f>StockValueR!AI855</f>
        <v>712.44692977436625</v>
      </c>
      <c r="AJ1002" s="444">
        <f>StockValueR!AJ855</f>
        <v>673.27901980990669</v>
      </c>
      <c r="AK1002" s="444">
        <f>StockValueR!AK855</f>
        <v>634.15159432969995</v>
      </c>
      <c r="AL1002" s="444">
        <f>StockValueR!AL855</f>
        <v>595.06714318167315</v>
      </c>
      <c r="AM1002" s="444">
        <f>StockValueR!AM855</f>
        <v>873.191543409774</v>
      </c>
      <c r="AN1002" s="444">
        <f>StockValueR!AN855</f>
        <v>873.191543409774</v>
      </c>
      <c r="AO1002" s="444">
        <f>StockValueR!AO855</f>
        <v>873.191543409774</v>
      </c>
      <c r="AP1002" s="444">
        <f>StockValueR!AP855</f>
        <v>873.191543409774</v>
      </c>
      <c r="AQ1002" s="444">
        <f>StockValueR!AQ855</f>
        <v>873.191543409774</v>
      </c>
      <c r="AR1002" s="444">
        <f>StockValueR!AR855</f>
        <v>873.191543409774</v>
      </c>
      <c r="AS1002" s="444">
        <f>StockValueR!AS855</f>
        <v>873.191543409774</v>
      </c>
      <c r="AT1002" s="444">
        <f>StockValueR!AT855</f>
        <v>873.191543409774</v>
      </c>
      <c r="AU1002" s="444">
        <f>StockValueR!AU855</f>
        <v>873.191543409774</v>
      </c>
      <c r="AV1002" s="444">
        <f>StockValueR!AV855</f>
        <v>873.191543409774</v>
      </c>
      <c r="AW1002" s="444">
        <f>StockValueR!AW855</f>
        <v>873.191543409774</v>
      </c>
      <c r="AX1002" s="444">
        <f>StockValueR!AX855</f>
        <v>873.191543409774</v>
      </c>
      <c r="AY1002" s="444">
        <f>StockValueR!AY855</f>
        <v>873.191543409774</v>
      </c>
      <c r="AZ1002" s="444">
        <f>StockValueR!AZ855</f>
        <v>873.191543409774</v>
      </c>
    </row>
    <row r="1003" spans="1:52" x14ac:dyDescent="0.25">
      <c r="A1003" s="422"/>
      <c r="B1003" s="281"/>
      <c r="C1003" s="281"/>
      <c r="D1003" s="281"/>
      <c r="E1003" s="180" t="str">
        <f>StockValueR!E856</f>
        <v>23 MPH</v>
      </c>
      <c r="F1003" s="427"/>
      <c r="G1003" s="328"/>
      <c r="I1003" s="443">
        <f>StockValueR!I856</f>
        <v>0</v>
      </c>
      <c r="J1003" s="443">
        <f>StockValueR!J856</f>
        <v>0</v>
      </c>
      <c r="K1003" s="444">
        <f>StockValueR!K856</f>
        <v>1755.3454286816448</v>
      </c>
      <c r="L1003" s="444">
        <f>StockValueR!L856</f>
        <v>1694.8062037771704</v>
      </c>
      <c r="M1003" s="444">
        <f>StockValueR!M856</f>
        <v>1636.3548857268968</v>
      </c>
      <c r="N1003" s="444">
        <f>StockValueR!N856</f>
        <v>1579.9194657623157</v>
      </c>
      <c r="O1003" s="444">
        <f>StockValueR!O856</f>
        <v>1525.4304185890892</v>
      </c>
      <c r="P1003" s="444">
        <f>StockValueR!P856</f>
        <v>1472.8206167357584</v>
      </c>
      <c r="Q1003" s="444">
        <f>StockValueR!Q856</f>
        <v>1422.0252478564385</v>
      </c>
      <c r="R1003" s="444">
        <f>StockValueR!R856</f>
        <v>1372.9817348856159</v>
      </c>
      <c r="S1003" s="444">
        <f>StockValueR!S856</f>
        <v>1325.6296589466922</v>
      </c>
      <c r="T1003" s="444">
        <f>StockValueR!T856</f>
        <v>1279.9106849192901</v>
      </c>
      <c r="U1003" s="444">
        <f>StockValueR!U856</f>
        <v>1235.7684895736345</v>
      </c>
      <c r="V1003" s="444">
        <f>StockValueR!V856</f>
        <v>1193.1486921834712</v>
      </c>
      <c r="W1003" s="444">
        <f>StockValueR!W856</f>
        <v>1151.9987875320405</v>
      </c>
      <c r="X1003" s="444">
        <f>StockValueR!X856</f>
        <v>1112.2680812285735</v>
      </c>
      <c r="Y1003" s="444">
        <f>StockValueR!Y856</f>
        <v>1073.9076272556267</v>
      </c>
      <c r="Z1003" s="444">
        <f>StockValueR!Z856</f>
        <v>1035.5712924386212</v>
      </c>
      <c r="AA1003" s="444">
        <f>StockValueR!AA856</f>
        <v>997.25994860798653</v>
      </c>
      <c r="AB1003" s="444">
        <f>StockValueR!AB856</f>
        <v>958.97453405469594</v>
      </c>
      <c r="AC1003" s="444">
        <f>StockValueR!AC856</f>
        <v>920.71606151008723</v>
      </c>
      <c r="AD1003" s="444">
        <f>StockValueR!AD856</f>
        <v>882.48562746758955</v>
      </c>
      <c r="AE1003" s="444">
        <f>StockValueR!AE856</f>
        <v>844.28442314302231</v>
      </c>
      <c r="AF1003" s="444">
        <f>StockValueR!AF856</f>
        <v>806.11374745305181</v>
      </c>
      <c r="AG1003" s="444">
        <f>StockValueR!AG856</f>
        <v>767.9750225028281</v>
      </c>
      <c r="AH1003" s="444">
        <f>StockValueR!AH856</f>
        <v>729.86981222566749</v>
      </c>
      <c r="AI1003" s="444">
        <f>StockValueR!AI856</f>
        <v>691.79984502761533</v>
      </c>
      <c r="AJ1003" s="444">
        <f>StockValueR!AJ856</f>
        <v>653.76704158490804</v>
      </c>
      <c r="AK1003" s="444">
        <f>StockValueR!AK856</f>
        <v>615.77354936492031</v>
      </c>
      <c r="AL1003" s="444">
        <f>StockValueR!AL856</f>
        <v>577.82178605848344</v>
      </c>
      <c r="AM1003" s="444">
        <f>StockValueR!AM856</f>
        <v>847.88599566513335</v>
      </c>
      <c r="AN1003" s="444">
        <f>StockValueR!AN856</f>
        <v>847.88599566513335</v>
      </c>
      <c r="AO1003" s="444">
        <f>StockValueR!AO856</f>
        <v>847.88599566513335</v>
      </c>
      <c r="AP1003" s="444">
        <f>StockValueR!AP856</f>
        <v>847.88599566513335</v>
      </c>
      <c r="AQ1003" s="444">
        <f>StockValueR!AQ856</f>
        <v>847.88599566513335</v>
      </c>
      <c r="AR1003" s="444">
        <f>StockValueR!AR856</f>
        <v>847.88599566513335</v>
      </c>
      <c r="AS1003" s="444">
        <f>StockValueR!AS856</f>
        <v>847.88599566513335</v>
      </c>
      <c r="AT1003" s="444">
        <f>StockValueR!AT856</f>
        <v>847.88599566513335</v>
      </c>
      <c r="AU1003" s="444">
        <f>StockValueR!AU856</f>
        <v>847.88599566513335</v>
      </c>
      <c r="AV1003" s="444">
        <f>StockValueR!AV856</f>
        <v>847.88599566513335</v>
      </c>
      <c r="AW1003" s="444">
        <f>StockValueR!AW856</f>
        <v>847.88599566513335</v>
      </c>
      <c r="AX1003" s="444">
        <f>StockValueR!AX856</f>
        <v>847.88599566513335</v>
      </c>
      <c r="AY1003" s="444">
        <f>StockValueR!AY856</f>
        <v>847.88599566513335</v>
      </c>
      <c r="AZ1003" s="444">
        <f>StockValueR!AZ856</f>
        <v>847.88599566513335</v>
      </c>
    </row>
    <row r="1004" spans="1:52" x14ac:dyDescent="0.25">
      <c r="A1004" s="422"/>
      <c r="B1004" s="281"/>
      <c r="C1004" s="281"/>
      <c r="D1004" s="281"/>
      <c r="E1004" s="180" t="str">
        <f>StockValueR!E857</f>
        <v>24 MPH</v>
      </c>
      <c r="F1004" s="427"/>
      <c r="G1004" s="328"/>
      <c r="I1004" s="443">
        <f>StockValueR!I857</f>
        <v>0</v>
      </c>
      <c r="J1004" s="443">
        <f>StockValueR!J857</f>
        <v>0</v>
      </c>
      <c r="K1004" s="444">
        <f>StockValueR!K857</f>
        <v>1704.4745998364845</v>
      </c>
      <c r="L1004" s="444">
        <f>StockValueR!L857</f>
        <v>1645.6898333412857</v>
      </c>
      <c r="M1004" s="444">
        <f>StockValueR!M857</f>
        <v>1588.9324650673491</v>
      </c>
      <c r="N1004" s="444">
        <f>StockValueR!N857</f>
        <v>1534.1325730979497</v>
      </c>
      <c r="O1004" s="444">
        <f>StockValueR!O857</f>
        <v>1481.222647018152</v>
      </c>
      <c r="P1004" s="444">
        <f>StockValueR!P857</f>
        <v>1430.1375047457384</v>
      </c>
      <c r="Q1004" s="444">
        <f>StockValueR!Q857</f>
        <v>1380.8142122305148</v>
      </c>
      <c r="R1004" s="444">
        <f>StockValueR!R857</f>
        <v>1333.1920059230638</v>
      </c>
      <c r="S1004" s="444">
        <f>StockValueR!S857</f>
        <v>1287.2122179174394</v>
      </c>
      <c r="T1004" s="444">
        <f>StockValueR!T857</f>
        <v>1242.8182036755716</v>
      </c>
      <c r="U1004" s="444">
        <f>StockValueR!U857</f>
        <v>1199.9552722443495</v>
      </c>
      <c r="V1004" s="444">
        <f>StockValueR!V857</f>
        <v>1158.5706188794159</v>
      </c>
      <c r="W1004" s="444">
        <f>StockValueR!W857</f>
        <v>1118.6132599926611</v>
      </c>
      <c r="X1004" s="444">
        <f>StockValueR!X857</f>
        <v>1080.0339703432819</v>
      </c>
      <c r="Y1004" s="444">
        <f>StockValueR!Y857</f>
        <v>1042.7852223950269</v>
      </c>
      <c r="Z1004" s="444">
        <f>StockValueR!Z857</f>
        <v>1005.5598946169558</v>
      </c>
      <c r="AA1004" s="444">
        <f>StockValueR!AA857</f>
        <v>968.35883357339628</v>
      </c>
      <c r="AB1004" s="444">
        <f>StockValueR!AB857</f>
        <v>931.1829503631584</v>
      </c>
      <c r="AC1004" s="444">
        <f>StockValueR!AC857</f>
        <v>894.03322836809582</v>
      </c>
      <c r="AD1004" s="444">
        <f>StockValueR!AD857</f>
        <v>856.91073230468453</v>
      </c>
      <c r="AE1004" s="444">
        <f>StockValueR!AE857</f>
        <v>819.81661886668633</v>
      </c>
      <c r="AF1004" s="444">
        <f>StockValueR!AF857</f>
        <v>782.75214932748293</v>
      </c>
      <c r="AG1004" s="444">
        <f>StockValueR!AG857</f>
        <v>745.71870457887326</v>
      </c>
      <c r="AH1004" s="444">
        <f>StockValueR!AH857</f>
        <v>708.71780323056782</v>
      </c>
      <c r="AI1004" s="444">
        <f>StockValueR!AI857</f>
        <v>671.75112359850061</v>
      </c>
      <c r="AJ1004" s="444">
        <f>StockValueR!AJ857</f>
        <v>634.82053069670587</v>
      </c>
      <c r="AK1004" s="444">
        <f>StockValueR!AK857</f>
        <v>597.92810975783038</v>
      </c>
      <c r="AL1004" s="444">
        <f>StockValueR!AL857</f>
        <v>561.0762084067602</v>
      </c>
      <c r="AM1004" s="444">
        <f>StockValueR!AM857</f>
        <v>823.31381593291724</v>
      </c>
      <c r="AN1004" s="444">
        <f>StockValueR!AN857</f>
        <v>823.31381593291724</v>
      </c>
      <c r="AO1004" s="444">
        <f>StockValueR!AO857</f>
        <v>823.31381593291724</v>
      </c>
      <c r="AP1004" s="444">
        <f>StockValueR!AP857</f>
        <v>823.31381593291724</v>
      </c>
      <c r="AQ1004" s="444">
        <f>StockValueR!AQ857</f>
        <v>823.31381593291724</v>
      </c>
      <c r="AR1004" s="444">
        <f>StockValueR!AR857</f>
        <v>823.31381593291724</v>
      </c>
      <c r="AS1004" s="444">
        <f>StockValueR!AS857</f>
        <v>823.31381593291724</v>
      </c>
      <c r="AT1004" s="444">
        <f>StockValueR!AT857</f>
        <v>823.31381593291724</v>
      </c>
      <c r="AU1004" s="444">
        <f>StockValueR!AU857</f>
        <v>823.31381593291724</v>
      </c>
      <c r="AV1004" s="444">
        <f>StockValueR!AV857</f>
        <v>823.31381593291724</v>
      </c>
      <c r="AW1004" s="444">
        <f>StockValueR!AW857</f>
        <v>823.31381593291724</v>
      </c>
      <c r="AX1004" s="444">
        <f>StockValueR!AX857</f>
        <v>823.31381593291724</v>
      </c>
      <c r="AY1004" s="444">
        <f>StockValueR!AY857</f>
        <v>823.31381593291724</v>
      </c>
      <c r="AZ1004" s="444">
        <f>StockValueR!AZ857</f>
        <v>823.31381593291724</v>
      </c>
    </row>
    <row r="1005" spans="1:52" x14ac:dyDescent="0.25">
      <c r="A1005" s="422"/>
      <c r="B1005" s="281"/>
      <c r="C1005" s="281"/>
      <c r="D1005" s="281"/>
      <c r="E1005" s="180" t="str">
        <f>StockValueR!E858</f>
        <v>25 MPH</v>
      </c>
      <c r="F1005" s="427"/>
      <c r="G1005" s="328"/>
      <c r="I1005" s="443">
        <f>StockValueR!I858</f>
        <v>0</v>
      </c>
      <c r="J1005" s="443">
        <f>StockValueR!J858</f>
        <v>0</v>
      </c>
      <c r="K1005" s="444">
        <f>StockValueR!K858</f>
        <v>1279.33971859645</v>
      </c>
      <c r="L1005" s="444">
        <f>StockValueR!L858</f>
        <v>1235.2172150208964</v>
      </c>
      <c r="M1005" s="444">
        <f>StockValueR!M858</f>
        <v>1192.6164302612885</v>
      </c>
      <c r="N1005" s="444">
        <f>StockValueR!N858</f>
        <v>1151.484882523368</v>
      </c>
      <c r="O1005" s="444">
        <f>StockValueR!O858</f>
        <v>1111.7719000310615</v>
      </c>
      <c r="P1005" s="444">
        <f>StockValueR!P858</f>
        <v>1073.4285586016738</v>
      </c>
      <c r="Q1005" s="444">
        <f>StockValueR!Q858</f>
        <v>1036.4076213740198</v>
      </c>
      <c r="R1005" s="444">
        <f>StockValueR!R858</f>
        <v>1000.6634806152424</v>
      </c>
      <c r="S1005" s="444">
        <f>StockValueR!S858</f>
        <v>966.15210153462544</v>
      </c>
      <c r="T1005" s="444">
        <f>StockValueR!T858</f>
        <v>932.83096803518401</v>
      </c>
      <c r="U1005" s="444">
        <f>StockValueR!U858</f>
        <v>900.659030336201</v>
      </c>
      <c r="V1005" s="444">
        <f>StockValueR!V858</f>
        <v>869.59665440218305</v>
      </c>
      <c r="W1005" s="444">
        <f>StockValueR!W858</f>
        <v>839.60557311593664</v>
      </c>
      <c r="X1005" s="444">
        <f>StockValueR!X858</f>
        <v>810.64883913561061</v>
      </c>
      <c r="Y1005" s="444">
        <f>StockValueR!Y858</f>
        <v>782.6907793776287</v>
      </c>
      <c r="Z1005" s="444">
        <f>StockValueR!Z858</f>
        <v>754.75029826466459</v>
      </c>
      <c r="AA1005" s="444">
        <f>StockValueR!AA858</f>
        <v>726.82803120857443</v>
      </c>
      <c r="AB1005" s="444">
        <f>StockValueR!AB858</f>
        <v>698.92466205932283</v>
      </c>
      <c r="AC1005" s="444">
        <f>StockValueR!AC858</f>
        <v>671.04092892087704</v>
      </c>
      <c r="AD1005" s="444">
        <f>StockValueR!AD858</f>
        <v>643.17763094511463</v>
      </c>
      <c r="AE1005" s="444">
        <f>StockValueR!AE858</f>
        <v>615.3356363199639</v>
      </c>
      <c r="AF1005" s="444">
        <f>StockValueR!AF858</f>
        <v>587.51589172842819</v>
      </c>
      <c r="AG1005" s="444">
        <f>StockValueR!AG858</f>
        <v>559.71943363636353</v>
      </c>
      <c r="AH1005" s="444">
        <f>StockValueR!AH858</f>
        <v>531.94740187754633</v>
      </c>
      <c r="AI1005" s="444">
        <f>StockValueR!AI858</f>
        <v>504.2010561575978</v>
      </c>
      <c r="AJ1005" s="444">
        <f>StockValueR!AJ858</f>
        <v>476.48179631347074</v>
      </c>
      <c r="AK1005" s="444">
        <f>StockValueR!AK858</f>
        <v>448.79118747318023</v>
      </c>
      <c r="AL1005" s="444">
        <f>StockValueR!AL858</f>
        <v>421.13099171036561</v>
      </c>
      <c r="AM1005" s="444">
        <f>StockValueR!AM858</f>
        <v>794.30659568699002</v>
      </c>
      <c r="AN1005" s="444">
        <f>StockValueR!AN858</f>
        <v>794.30659568699002</v>
      </c>
      <c r="AO1005" s="444">
        <f>StockValueR!AO858</f>
        <v>794.30659568699002</v>
      </c>
      <c r="AP1005" s="444">
        <f>StockValueR!AP858</f>
        <v>794.30659568699002</v>
      </c>
      <c r="AQ1005" s="444">
        <f>StockValueR!AQ858</f>
        <v>794.30659568699002</v>
      </c>
      <c r="AR1005" s="444">
        <f>StockValueR!AR858</f>
        <v>794.30659568699002</v>
      </c>
      <c r="AS1005" s="444">
        <f>StockValueR!AS858</f>
        <v>794.30659568699002</v>
      </c>
      <c r="AT1005" s="444">
        <f>StockValueR!AT858</f>
        <v>794.30659568699002</v>
      </c>
      <c r="AU1005" s="444">
        <f>StockValueR!AU858</f>
        <v>794.30659568699002</v>
      </c>
      <c r="AV1005" s="444">
        <f>StockValueR!AV858</f>
        <v>794.30659568699002</v>
      </c>
      <c r="AW1005" s="444">
        <f>StockValueR!AW858</f>
        <v>794.30659568699002</v>
      </c>
      <c r="AX1005" s="444">
        <f>StockValueR!AX858</f>
        <v>794.30659568699002</v>
      </c>
      <c r="AY1005" s="444">
        <f>StockValueR!AY858</f>
        <v>794.30659568699002</v>
      </c>
      <c r="AZ1005" s="444">
        <f>StockValueR!AZ858</f>
        <v>794.30659568699002</v>
      </c>
    </row>
    <row r="1006" spans="1:52" x14ac:dyDescent="0.25">
      <c r="A1006" s="422"/>
      <c r="B1006" s="281"/>
      <c r="C1006" s="281"/>
      <c r="D1006" s="281"/>
      <c r="E1006" s="180" t="str">
        <f>StockValueR!E859</f>
        <v>26 MPH</v>
      </c>
      <c r="F1006" s="427"/>
      <c r="G1006" s="328"/>
      <c r="I1006" s="443">
        <f>StockValueR!I859</f>
        <v>0</v>
      </c>
      <c r="J1006" s="443">
        <f>StockValueR!J859</f>
        <v>0</v>
      </c>
      <c r="K1006" s="444">
        <f>StockValueR!K859</f>
        <v>1242.2637842554725</v>
      </c>
      <c r="L1006" s="444">
        <f>StockValueR!L859</f>
        <v>1199.4199739165531</v>
      </c>
      <c r="M1006" s="444">
        <f>StockValueR!M859</f>
        <v>1158.0537821861949</v>
      </c>
      <c r="N1006" s="444">
        <f>StockValueR!N859</f>
        <v>1118.1142482199932</v>
      </c>
      <c r="O1006" s="444">
        <f>StockValueR!O859</f>
        <v>1079.5521687364549</v>
      </c>
      <c r="P1006" s="444">
        <f>StockValueR!P859</f>
        <v>1042.3200374012938</v>
      </c>
      <c r="Q1006" s="444">
        <f>StockValueR!Q859</f>
        <v>1006.3719863022749</v>
      </c>
      <c r="R1006" s="444">
        <f>StockValueR!R859</f>
        <v>971.66372944249895</v>
      </c>
      <c r="S1006" s="444">
        <f>StockValueR!S859</f>
        <v>938.15250818252196</v>
      </c>
      <c r="T1006" s="444">
        <f>StockValueR!T859</f>
        <v>905.79703856409219</v>
      </c>
      <c r="U1006" s="444">
        <f>StockValueR!U859</f>
        <v>874.55746045061323</v>
      </c>
      <c r="V1006" s="444">
        <f>StockValueR!V859</f>
        <v>844.39528842167522</v>
      </c>
      <c r="W1006" s="444">
        <f>StockValueR!W859</f>
        <v>815.27336436116059</v>
      </c>
      <c r="X1006" s="444">
        <f>StockValueR!X859</f>
        <v>787.15581168051438</v>
      </c>
      <c r="Y1006" s="444">
        <f>StockValueR!Y859</f>
        <v>760.00799112078482</v>
      </c>
      <c r="Z1006" s="444">
        <f>StockValueR!Z859</f>
        <v>732.87723976774419</v>
      </c>
      <c r="AA1006" s="444">
        <f>StockValueR!AA859</f>
        <v>705.76417461868039</v>
      </c>
      <c r="AB1006" s="444">
        <f>StockValueR!AB859</f>
        <v>678.66945970522841</v>
      </c>
      <c r="AC1006" s="444">
        <f>StockValueR!AC859</f>
        <v>651.59381174071632</v>
      </c>
      <c r="AD1006" s="444">
        <f>StockValueR!AD859</f>
        <v>624.53800671718227</v>
      </c>
      <c r="AE1006" s="444">
        <f>StockValueR!AE859</f>
        <v>597.50288766201425</v>
      </c>
      <c r="AF1006" s="444">
        <f>StockValueR!AF859</f>
        <v>570.48937382284669</v>
      </c>
      <c r="AG1006" s="444">
        <f>StockValueR!AG859</f>
        <v>543.49847162821311</v>
      </c>
      <c r="AH1006" s="444">
        <f>StockValueR!AH859</f>
        <v>516.53128787891058</v>
      </c>
      <c r="AI1006" s="444">
        <f>StockValueR!AI859</f>
        <v>489.58904577363251</v>
      </c>
      <c r="AJ1006" s="444">
        <f>StockValueR!AJ859</f>
        <v>462.67310458132437</v>
      </c>
      <c r="AK1006" s="444">
        <f>StockValueR!AK859</f>
        <v>435.78498407177267</v>
      </c>
      <c r="AL1006" s="444">
        <f>StockValueR!AL859</f>
        <v>408.92639525280077</v>
      </c>
      <c r="AM1006" s="444">
        <f>StockValueR!AM859</f>
        <v>771.28717499660058</v>
      </c>
      <c r="AN1006" s="444">
        <f>StockValueR!AN859</f>
        <v>771.28717499660058</v>
      </c>
      <c r="AO1006" s="444">
        <f>StockValueR!AO859</f>
        <v>771.28717499660058</v>
      </c>
      <c r="AP1006" s="444">
        <f>StockValueR!AP859</f>
        <v>771.28717499660058</v>
      </c>
      <c r="AQ1006" s="444">
        <f>StockValueR!AQ859</f>
        <v>771.28717499660058</v>
      </c>
      <c r="AR1006" s="444">
        <f>StockValueR!AR859</f>
        <v>771.28717499660058</v>
      </c>
      <c r="AS1006" s="444">
        <f>StockValueR!AS859</f>
        <v>771.28717499660058</v>
      </c>
      <c r="AT1006" s="444">
        <f>StockValueR!AT859</f>
        <v>771.28717499660058</v>
      </c>
      <c r="AU1006" s="444">
        <f>StockValueR!AU859</f>
        <v>771.28717499660058</v>
      </c>
      <c r="AV1006" s="444">
        <f>StockValueR!AV859</f>
        <v>771.28717499660058</v>
      </c>
      <c r="AW1006" s="444">
        <f>StockValueR!AW859</f>
        <v>771.28717499660058</v>
      </c>
      <c r="AX1006" s="444">
        <f>StockValueR!AX859</f>
        <v>771.28717499660058</v>
      </c>
      <c r="AY1006" s="444">
        <f>StockValueR!AY859</f>
        <v>771.28717499660058</v>
      </c>
      <c r="AZ1006" s="444">
        <f>StockValueR!AZ859</f>
        <v>771.28717499660058</v>
      </c>
    </row>
    <row r="1007" spans="1:52" x14ac:dyDescent="0.25">
      <c r="A1007" s="422"/>
      <c r="B1007" s="281"/>
      <c r="C1007" s="281"/>
      <c r="D1007" s="281"/>
      <c r="E1007" s="180" t="str">
        <f>StockValueR!E860</f>
        <v>27 MPH</v>
      </c>
      <c r="F1007" s="427"/>
      <c r="G1007" s="328"/>
      <c r="I1007" s="443">
        <f>StockValueR!I860</f>
        <v>0</v>
      </c>
      <c r="J1007" s="443">
        <f>StockValueR!J860</f>
        <v>0</v>
      </c>
      <c r="K1007" s="444">
        <f>StockValueR!K860</f>
        <v>1206.2623298882463</v>
      </c>
      <c r="L1007" s="444">
        <f>StockValueR!L860</f>
        <v>1164.6601555870056</v>
      </c>
      <c r="M1007" s="444">
        <f>StockValueR!M860</f>
        <v>1124.4927777340229</v>
      </c>
      <c r="N1007" s="444">
        <f>StockValueR!N860</f>
        <v>1085.7107123568248</v>
      </c>
      <c r="O1007" s="444">
        <f>StockValueR!O860</f>
        <v>1048.266182110757</v>
      </c>
      <c r="P1007" s="444">
        <f>StockValueR!P860</f>
        <v>1012.1130574199542</v>
      </c>
      <c r="Q1007" s="444">
        <f>StockValueR!Q860</f>
        <v>977.20679964827411</v>
      </c>
      <c r="R1007" s="444">
        <f>StockValueR!R860</f>
        <v>943.5044062301763</v>
      </c>
      <c r="S1007" s="444">
        <f>StockValueR!S860</f>
        <v>910.96435769395714</v>
      </c>
      <c r="T1007" s="444">
        <f>StockValueR!T860</f>
        <v>879.54656651207301</v>
      </c>
      <c r="U1007" s="444">
        <f>StockValueR!U860</f>
        <v>849.21232771553946</v>
      </c>
      <c r="V1007" s="444">
        <f>StockValueR!V860</f>
        <v>819.92427121156379</v>
      </c>
      <c r="W1007" s="444">
        <f>StockValueR!W860</f>
        <v>791.64631574567329</v>
      </c>
      <c r="X1007" s="444">
        <f>StockValueR!X860</f>
        <v>764.34362445161821</v>
      </c>
      <c r="Y1007" s="444">
        <f>StockValueR!Y860</f>
        <v>737.98256193429302</v>
      </c>
      <c r="Z1007" s="444">
        <f>StockValueR!Z860</f>
        <v>711.63807394911714</v>
      </c>
      <c r="AA1007" s="444">
        <f>StockValueR!AA860</f>
        <v>685.31075961247416</v>
      </c>
      <c r="AB1007" s="444">
        <f>StockValueR!AB860</f>
        <v>659.00126371201486</v>
      </c>
      <c r="AC1007" s="444">
        <f>StockValueR!AC860</f>
        <v>632.71028219034008</v>
      </c>
      <c r="AD1007" s="444">
        <f>StockValueR!AD860</f>
        <v>606.43856855083288</v>
      </c>
      <c r="AE1007" s="444">
        <f>StockValueR!AE860</f>
        <v>580.1869413895065</v>
      </c>
      <c r="AF1007" s="444">
        <f>StockValueR!AF860</f>
        <v>553.95629331371799</v>
      </c>
      <c r="AG1007" s="444">
        <f>StockValueR!AG860</f>
        <v>527.74760158517529</v>
      </c>
      <c r="AH1007" s="444">
        <f>StockValueR!AH860</f>
        <v>501.56194092900955</v>
      </c>
      <c r="AI1007" s="444">
        <f>StockValueR!AI860</f>
        <v>475.400499094976</v>
      </c>
      <c r="AJ1007" s="444">
        <f>StockValueR!AJ860</f>
        <v>449.26459595969499</v>
      </c>
      <c r="AK1007" s="444">
        <f>StockValueR!AK860</f>
        <v>423.15570724922958</v>
      </c>
      <c r="AL1007" s="444">
        <f>StockValueR!AL860</f>
        <v>397.0754943855012</v>
      </c>
      <c r="AM1007" s="444">
        <f>StockValueR!AM860</f>
        <v>748.93486916059908</v>
      </c>
      <c r="AN1007" s="444">
        <f>StockValueR!AN860</f>
        <v>748.93486916059908</v>
      </c>
      <c r="AO1007" s="444">
        <f>StockValueR!AO860</f>
        <v>748.93486916059908</v>
      </c>
      <c r="AP1007" s="444">
        <f>StockValueR!AP860</f>
        <v>748.93486916059908</v>
      </c>
      <c r="AQ1007" s="444">
        <f>StockValueR!AQ860</f>
        <v>748.93486916059908</v>
      </c>
      <c r="AR1007" s="444">
        <f>StockValueR!AR860</f>
        <v>748.93486916059908</v>
      </c>
      <c r="AS1007" s="444">
        <f>StockValueR!AS860</f>
        <v>748.93486916059908</v>
      </c>
      <c r="AT1007" s="444">
        <f>StockValueR!AT860</f>
        <v>748.93486916059908</v>
      </c>
      <c r="AU1007" s="444">
        <f>StockValueR!AU860</f>
        <v>748.93486916059908</v>
      </c>
      <c r="AV1007" s="444">
        <f>StockValueR!AV860</f>
        <v>748.93486916059908</v>
      </c>
      <c r="AW1007" s="444">
        <f>StockValueR!AW860</f>
        <v>748.93486916059908</v>
      </c>
      <c r="AX1007" s="444">
        <f>StockValueR!AX860</f>
        <v>748.93486916059908</v>
      </c>
      <c r="AY1007" s="444">
        <f>StockValueR!AY860</f>
        <v>748.93486916059908</v>
      </c>
      <c r="AZ1007" s="444">
        <f>StockValueR!AZ860</f>
        <v>748.93486916059908</v>
      </c>
    </row>
    <row r="1008" spans="1:52" x14ac:dyDescent="0.25">
      <c r="A1008" s="422"/>
      <c r="B1008" s="281"/>
      <c r="C1008" s="281"/>
      <c r="D1008" s="281"/>
      <c r="E1008" s="180" t="str">
        <f>StockValueR!E861</f>
        <v>28 MPH</v>
      </c>
      <c r="F1008" s="427"/>
      <c r="G1008" s="328"/>
      <c r="I1008" s="443">
        <f>StockValueR!I861</f>
        <v>0</v>
      </c>
      <c r="J1008" s="443">
        <f>StockValueR!J861</f>
        <v>0</v>
      </c>
      <c r="K1008" s="444">
        <f>StockValueR!K861</f>
        <v>1171.3042165030099</v>
      </c>
      <c r="L1008" s="444">
        <f>StockValueR!L861</f>
        <v>1130.9076949775049</v>
      </c>
      <c r="M1008" s="444">
        <f>StockValueR!M861</f>
        <v>1091.904388748563</v>
      </c>
      <c r="N1008" s="444">
        <f>StockValueR!N861</f>
        <v>1054.2462479151209</v>
      </c>
      <c r="O1008" s="444">
        <f>StockValueR!O861</f>
        <v>1017.8868797449675</v>
      </c>
      <c r="P1008" s="444">
        <f>StockValueR!P861</f>
        <v>982.78149152147921</v>
      </c>
      <c r="Q1008" s="444">
        <f>StockValueR!Q861</f>
        <v>948.88683536148983</v>
      </c>
      <c r="R1008" s="444">
        <f>StockValueR!R861</f>
        <v>916.16115493630525</v>
      </c>
      <c r="S1008" s="444">
        <f>StockValueR!S861</f>
        <v>884.56413403023328</v>
      </c>
      <c r="T1008" s="444">
        <f>StockValueR!T861</f>
        <v>854.05684687325038</v>
      </c>
      <c r="U1008" s="444">
        <f>StockValueR!U861</f>
        <v>824.60171018662209</v>
      </c>
      <c r="V1008" s="444">
        <f>StockValueR!V861</f>
        <v>796.16243688239535</v>
      </c>
      <c r="W1008" s="444">
        <f>StockValueR!W861</f>
        <v>768.70399135972832</v>
      </c>
      <c r="X1008" s="444">
        <f>StockValueR!X861</f>
        <v>742.19254634298022</v>
      </c>
      <c r="Y1008" s="444">
        <f>StockValueR!Y861</f>
        <v>716.59544120839223</v>
      </c>
      <c r="Z1008" s="444">
        <f>StockValueR!Z861</f>
        <v>691.0144302673408</v>
      </c>
      <c r="AA1008" s="444">
        <f>StockValueR!AA861</f>
        <v>665.45009527350328</v>
      </c>
      <c r="AB1008" s="444">
        <f>StockValueR!AB861</f>
        <v>639.90306232824707</v>
      </c>
      <c r="AC1008" s="444">
        <f>StockValueR!AC861</f>
        <v>614.37400720539222</v>
      </c>
      <c r="AD1008" s="444">
        <f>StockValueR!AD861</f>
        <v>588.86366157139958</v>
      </c>
      <c r="AE1008" s="444">
        <f>StockValueR!AE861</f>
        <v>563.37282029894163</v>
      </c>
      <c r="AF1008" s="444">
        <f>StockValueR!AF861</f>
        <v>537.90235012714732</v>
      </c>
      <c r="AG1008" s="444">
        <f>StockValueR!AG861</f>
        <v>512.45319999616913</v>
      </c>
      <c r="AH1008" s="444">
        <f>StockValueR!AH861</f>
        <v>487.02641348504142</v>
      </c>
      <c r="AI1008" s="444">
        <f>StockValueR!AI861</f>
        <v>461.6231439219103</v>
      </c>
      <c r="AJ1008" s="444">
        <f>StockValueR!AJ861</f>
        <v>436.24467293268106</v>
      </c>
      <c r="AK1008" s="444">
        <f>StockValueR!AK861</f>
        <v>410.89243347610352</v>
      </c>
      <c r="AL1008" s="444">
        <f>StockValueR!AL861</f>
        <v>385.56803882522257</v>
      </c>
      <c r="AM1008" s="444">
        <f>StockValueR!AM861</f>
        <v>727.23034484149935</v>
      </c>
      <c r="AN1008" s="444">
        <f>StockValueR!AN861</f>
        <v>727.23034484149935</v>
      </c>
      <c r="AO1008" s="444">
        <f>StockValueR!AO861</f>
        <v>727.23034484149935</v>
      </c>
      <c r="AP1008" s="444">
        <f>StockValueR!AP861</f>
        <v>727.23034484149935</v>
      </c>
      <c r="AQ1008" s="444">
        <f>StockValueR!AQ861</f>
        <v>727.23034484149935</v>
      </c>
      <c r="AR1008" s="444">
        <f>StockValueR!AR861</f>
        <v>727.23034484149935</v>
      </c>
      <c r="AS1008" s="444">
        <f>StockValueR!AS861</f>
        <v>727.23034484149935</v>
      </c>
      <c r="AT1008" s="444">
        <f>StockValueR!AT861</f>
        <v>727.23034484149935</v>
      </c>
      <c r="AU1008" s="444">
        <f>StockValueR!AU861</f>
        <v>727.23034484149935</v>
      </c>
      <c r="AV1008" s="444">
        <f>StockValueR!AV861</f>
        <v>727.23034484149935</v>
      </c>
      <c r="AW1008" s="444">
        <f>StockValueR!AW861</f>
        <v>727.23034484149935</v>
      </c>
      <c r="AX1008" s="444">
        <f>StockValueR!AX861</f>
        <v>727.23034484149935</v>
      </c>
      <c r="AY1008" s="444">
        <f>StockValueR!AY861</f>
        <v>727.23034484149935</v>
      </c>
      <c r="AZ1008" s="444">
        <f>StockValueR!AZ861</f>
        <v>727.23034484149935</v>
      </c>
    </row>
    <row r="1009" spans="1:52" x14ac:dyDescent="0.25">
      <c r="A1009" s="422"/>
      <c r="B1009" s="281"/>
      <c r="C1009" s="281"/>
      <c r="D1009" s="281"/>
      <c r="E1009" s="180" t="str">
        <f>StockValueR!E862</f>
        <v>29 MPH</v>
      </c>
      <c r="F1009" s="427"/>
      <c r="G1009" s="328"/>
      <c r="I1009" s="443">
        <f>StockValueR!I862</f>
        <v>0</v>
      </c>
      <c r="J1009" s="443">
        <f>StockValueR!J862</f>
        <v>0</v>
      </c>
      <c r="K1009" s="444">
        <f>StockValueR!K862</f>
        <v>1137.3592075322738</v>
      </c>
      <c r="L1009" s="444">
        <f>StockValueR!L862</f>
        <v>1098.1333983343172</v>
      </c>
      <c r="M1009" s="444">
        <f>StockValueR!M862</f>
        <v>1060.2604283247588</v>
      </c>
      <c r="N1009" s="444">
        <f>StockValueR!N862</f>
        <v>1023.6936401138053</v>
      </c>
      <c r="O1009" s="444">
        <f>StockValueR!O862</f>
        <v>988.38798545489567</v>
      </c>
      <c r="P1009" s="444">
        <f>StockValueR!P862</f>
        <v>954.29996974776805</v>
      </c>
      <c r="Q1009" s="444">
        <f>StockValueR!Q862</f>
        <v>921.38759845553568</v>
      </c>
      <c r="R1009" s="444">
        <f>StockValueR!R862</f>
        <v>889.61032536975517</v>
      </c>
      <c r="S1009" s="444">
        <f>StockValueR!S862</f>
        <v>858.92900265975675</v>
      </c>
      <c r="T1009" s="444">
        <f>StockValueR!T862</f>
        <v>829.30583264469647</v>
      </c>
      <c r="U1009" s="444">
        <f>StockValueR!U862</f>
        <v>800.70432122891964</v>
      </c>
      <c r="V1009" s="444">
        <f>StockValueR!V862</f>
        <v>773.08923294326598</v>
      </c>
      <c r="W1009" s="444">
        <f>StockValueR!W862</f>
        <v>746.426547536935</v>
      </c>
      <c r="X1009" s="444">
        <f>StockValueR!X862</f>
        <v>720.68341806643116</v>
      </c>
      <c r="Y1009" s="444">
        <f>StockValueR!Y862</f>
        <v>695.82813042995872</v>
      </c>
      <c r="Z1009" s="444">
        <f>StockValueR!Z862</f>
        <v>670.98847056887439</v>
      </c>
      <c r="AA1009" s="444">
        <f>StockValueR!AA862</f>
        <v>646.16500337732953</v>
      </c>
      <c r="AB1009" s="444">
        <f>StockValueR!AB862</f>
        <v>621.3583368119464</v>
      </c>
      <c r="AC1009" s="444">
        <f>StockValueR!AC862</f>
        <v>596.56912706226626</v>
      </c>
      <c r="AD1009" s="444">
        <f>StockValueR!AD862</f>
        <v>571.79808459067306</v>
      </c>
      <c r="AE1009" s="444">
        <f>StockValueR!AE862</f>
        <v>547.04598123401331</v>
      </c>
      <c r="AF1009" s="444">
        <f>StockValueR!AF862</f>
        <v>522.31365861286281</v>
      </c>
      <c r="AG1009" s="444">
        <f>StockValueR!AG862</f>
        <v>497.60203816659185</v>
      </c>
      <c r="AH1009" s="444">
        <f>StockValueR!AH862</f>
        <v>472.91213323076835</v>
      </c>
      <c r="AI1009" s="444">
        <f>StockValueR!AI862</f>
        <v>448.24506370948546</v>
      </c>
      <c r="AJ1009" s="444">
        <f>StockValueR!AJ862</f>
        <v>423.6020740864592</v>
      </c>
      <c r="AK1009" s="444">
        <f>StockValueR!AK862</f>
        <v>398.98455579254517</v>
      </c>
      <c r="AL1009" s="444">
        <f>StockValueR!AL862</f>
        <v>374.39407534729145</v>
      </c>
      <c r="AM1009" s="444">
        <f>StockValueR!AM862</f>
        <v>706.15482899204983</v>
      </c>
      <c r="AN1009" s="444">
        <f>StockValueR!AN862</f>
        <v>706.15482899204983</v>
      </c>
      <c r="AO1009" s="444">
        <f>StockValueR!AO862</f>
        <v>706.15482899204983</v>
      </c>
      <c r="AP1009" s="444">
        <f>StockValueR!AP862</f>
        <v>706.15482899204983</v>
      </c>
      <c r="AQ1009" s="444">
        <f>StockValueR!AQ862</f>
        <v>706.15482899204983</v>
      </c>
      <c r="AR1009" s="444">
        <f>StockValueR!AR862</f>
        <v>706.15482899204983</v>
      </c>
      <c r="AS1009" s="444">
        <f>StockValueR!AS862</f>
        <v>706.15482899204983</v>
      </c>
      <c r="AT1009" s="444">
        <f>StockValueR!AT862</f>
        <v>706.15482899204983</v>
      </c>
      <c r="AU1009" s="444">
        <f>StockValueR!AU862</f>
        <v>706.15482899204983</v>
      </c>
      <c r="AV1009" s="444">
        <f>StockValueR!AV862</f>
        <v>706.15482899204983</v>
      </c>
      <c r="AW1009" s="444">
        <f>StockValueR!AW862</f>
        <v>706.15482899204983</v>
      </c>
      <c r="AX1009" s="444">
        <f>StockValueR!AX862</f>
        <v>706.15482899204983</v>
      </c>
      <c r="AY1009" s="444">
        <f>StockValueR!AY862</f>
        <v>706.15482899204983</v>
      </c>
      <c r="AZ1009" s="444">
        <f>StockValueR!AZ862</f>
        <v>706.15482899204983</v>
      </c>
    </row>
    <row r="1010" spans="1:52" x14ac:dyDescent="0.25">
      <c r="A1010" s="422"/>
      <c r="B1010" s="281"/>
      <c r="C1010" s="281"/>
      <c r="D1010" s="281"/>
      <c r="E1010" s="180" t="str">
        <f>StockValueR!E863</f>
        <v>30 MPH</v>
      </c>
      <c r="F1010" s="427"/>
      <c r="G1010" s="328"/>
      <c r="I1010" s="443">
        <f>StockValueR!I863</f>
        <v>0</v>
      </c>
      <c r="J1010" s="443">
        <f>StockValueR!J863</f>
        <v>0</v>
      </c>
      <c r="K1010" s="444">
        <f>StockValueR!K863</f>
        <v>1204.46339812222</v>
      </c>
      <c r="L1010" s="444">
        <f>StockValueR!L863</f>
        <v>1162.9232662731326</v>
      </c>
      <c r="M1010" s="444">
        <f>StockValueR!M863</f>
        <v>1122.8157911214007</v>
      </c>
      <c r="N1010" s="444">
        <f>StockValueR!N863</f>
        <v>1084.0915624913434</v>
      </c>
      <c r="O1010" s="444">
        <f>StockValueR!O863</f>
        <v>1046.7028742899572</v>
      </c>
      <c r="P1010" s="444">
        <f>StockValueR!P863</f>
        <v>1010.6036657356665</v>
      </c>
      <c r="Q1010" s="444">
        <f>StockValueR!Q863</f>
        <v>975.74946461400577</v>
      </c>
      <c r="R1010" s="444">
        <f>StockValueR!R863</f>
        <v>942.09733249032843</v>
      </c>
      <c r="S1010" s="444">
        <f>StockValueR!S863</f>
        <v>909.60581181204645</v>
      </c>
      <c r="T1010" s="444">
        <f>StockValueR!T863</f>
        <v>878.23487483523468</v>
      </c>
      <c r="U1010" s="444">
        <f>StockValueR!U863</f>
        <v>847.94587431267951</v>
      </c>
      <c r="V1010" s="444">
        <f>StockValueR!V863</f>
        <v>818.70149588262257</v>
      </c>
      <c r="W1010" s="444">
        <f>StockValueR!W863</f>
        <v>790.4657120995455</v>
      </c>
      <c r="X1010" s="444">
        <f>StockValueR!X863</f>
        <v>763.2037380503632</v>
      </c>
      <c r="Y1010" s="444">
        <f>StockValueR!Y863</f>
        <v>736.88198850134825</v>
      </c>
      <c r="Z1010" s="444">
        <f>StockValueR!Z863</f>
        <v>710.57678876643263</v>
      </c>
      <c r="AA1010" s="444">
        <f>StockValueR!AA863</f>
        <v>684.28873706852153</v>
      </c>
      <c r="AB1010" s="444">
        <f>StockValueR!AB863</f>
        <v>658.01847723367644</v>
      </c>
      <c r="AC1010" s="444">
        <f>StockValueR!AC863</f>
        <v>631.76670416662023</v>
      </c>
      <c r="AD1010" s="444">
        <f>StockValueR!AD863</f>
        <v>605.5341702470156</v>
      </c>
      <c r="AE1010" s="444">
        <f>StockValueR!AE863</f>
        <v>579.32169285008138</v>
      </c>
      <c r="AF1010" s="444">
        <f>StockValueR!AF863</f>
        <v>553.13016325200522</v>
      </c>
      <c r="AG1010" s="444">
        <f>StockValueR!AG863</f>
        <v>526.96055725707811</v>
      </c>
      <c r="AH1010" s="444">
        <f>StockValueR!AH863</f>
        <v>500.81394798766428</v>
      </c>
      <c r="AI1010" s="444">
        <f>StockValueR!AI863</f>
        <v>474.69152142219565</v>
      </c>
      <c r="AJ1010" s="444">
        <f>StockValueR!AJ863</f>
        <v>448.59459546892469</v>
      </c>
      <c r="AK1010" s="444">
        <f>StockValueR!AK863</f>
        <v>422.52464365312397</v>
      </c>
      <c r="AL1010" s="444">
        <f>StockValueR!AL863</f>
        <v>396.48332491899146</v>
      </c>
      <c r="AM1010" s="444">
        <f>StockValueR!AM863</f>
        <v>683.68420209602903</v>
      </c>
      <c r="AN1010" s="444">
        <f>StockValueR!AN863</f>
        <v>683.68420209602903</v>
      </c>
      <c r="AO1010" s="444">
        <f>StockValueR!AO863</f>
        <v>683.68420209602903</v>
      </c>
      <c r="AP1010" s="444">
        <f>StockValueR!AP863</f>
        <v>683.68420209602903</v>
      </c>
      <c r="AQ1010" s="444">
        <f>StockValueR!AQ863</f>
        <v>683.68420209602903</v>
      </c>
      <c r="AR1010" s="444">
        <f>StockValueR!AR863</f>
        <v>683.68420209602903</v>
      </c>
      <c r="AS1010" s="444">
        <f>StockValueR!AS863</f>
        <v>683.68420209602903</v>
      </c>
      <c r="AT1010" s="444">
        <f>StockValueR!AT863</f>
        <v>683.68420209602903</v>
      </c>
      <c r="AU1010" s="444">
        <f>StockValueR!AU863</f>
        <v>683.68420209602903</v>
      </c>
      <c r="AV1010" s="444">
        <f>StockValueR!AV863</f>
        <v>683.68420209602903</v>
      </c>
      <c r="AW1010" s="444">
        <f>StockValueR!AW863</f>
        <v>683.68420209602903</v>
      </c>
      <c r="AX1010" s="444">
        <f>StockValueR!AX863</f>
        <v>683.68420209602903</v>
      </c>
      <c r="AY1010" s="444">
        <f>StockValueR!AY863</f>
        <v>683.68420209602903</v>
      </c>
      <c r="AZ1010" s="444">
        <f>StockValueR!AZ863</f>
        <v>683.68420209602903</v>
      </c>
    </row>
    <row r="1011" spans="1:52" x14ac:dyDescent="0.25">
      <c r="A1011" s="422"/>
      <c r="B1011" s="281"/>
      <c r="C1011" s="281"/>
      <c r="D1011" s="281"/>
      <c r="E1011" s="180" t="str">
        <f>StockValueR!E864</f>
        <v>31 MPH</v>
      </c>
      <c r="F1011" s="427"/>
      <c r="G1011" s="328"/>
      <c r="I1011" s="443">
        <f>StockValueR!I864</f>
        <v>0</v>
      </c>
      <c r="J1011" s="443">
        <f>StockValueR!J864</f>
        <v>0</v>
      </c>
      <c r="K1011" s="444">
        <f>StockValueR!K864</f>
        <v>1169.5574187206876</v>
      </c>
      <c r="L1011" s="444">
        <f>StockValueR!L864</f>
        <v>1129.2211416246143</v>
      </c>
      <c r="M1011" s="444">
        <f>StockValueR!M864</f>
        <v>1090.2760020853025</v>
      </c>
      <c r="N1011" s="444">
        <f>StockValueR!N864</f>
        <v>1052.6740218598113</v>
      </c>
      <c r="O1011" s="444">
        <f>StockValueR!O864</f>
        <v>1016.3688774026706</v>
      </c>
      <c r="P1011" s="444">
        <f>StockValueR!P864</f>
        <v>981.31584279785159</v>
      </c>
      <c r="Q1011" s="444">
        <f>StockValueR!Q864</f>
        <v>947.47173465893025</v>
      </c>
      <c r="R1011" s="444">
        <f>StockValueR!R864</f>
        <v>914.79485892955927</v>
      </c>
      <c r="S1011" s="444">
        <f>StockValueR!S864</f>
        <v>883.2449595187137</v>
      </c>
      <c r="T1011" s="444">
        <f>StockValueR!T864</f>
        <v>852.78316870742799</v>
      </c>
      <c r="U1011" s="444">
        <f>StockValueR!U864</f>
        <v>823.37195926593154</v>
      </c>
      <c r="V1011" s="444">
        <f>StockValueR!V864</f>
        <v>794.97509822219092</v>
      </c>
      <c r="W1011" s="444">
        <f>StockValueR!W864</f>
        <v>767.55760222490687</v>
      </c>
      <c r="X1011" s="444">
        <f>StockValueR!X864</f>
        <v>741.08569444597356</v>
      </c>
      <c r="Y1011" s="444">
        <f>StockValueR!Y864</f>
        <v>715.52676296930736</v>
      </c>
      <c r="Z1011" s="444">
        <f>StockValueR!Z864</f>
        <v>689.98390168446974</v>
      </c>
      <c r="AA1011" s="444">
        <f>StockValueR!AA864</f>
        <v>664.45769147755311</v>
      </c>
      <c r="AB1011" s="444">
        <f>StockValueR!AB864</f>
        <v>638.94875751620293</v>
      </c>
      <c r="AC1011" s="444">
        <f>StockValueR!AC864</f>
        <v>613.45777456643953</v>
      </c>
      <c r="AD1011" s="444">
        <f>StockValueR!AD864</f>
        <v>587.98547320356954</v>
      </c>
      <c r="AE1011" s="444">
        <f>StockValueR!AE864</f>
        <v>562.53264711485019</v>
      </c>
      <c r="AF1011" s="444">
        <f>StockValueR!AF864</f>
        <v>537.10016174681914</v>
      </c>
      <c r="AG1011" s="444">
        <f>StockValueR!AG864</f>
        <v>511.6889646244482</v>
      </c>
      <c r="AH1011" s="444">
        <f>StockValueR!AH864</f>
        <v>486.30009777045439</v>
      </c>
      <c r="AI1011" s="444">
        <f>StockValueR!AI864</f>
        <v>460.93471279299399</v>
      </c>
      <c r="AJ1011" s="444">
        <f>StockValueR!AJ864</f>
        <v>435.594089406649</v>
      </c>
      <c r="AK1011" s="444">
        <f>StockValueR!AK864</f>
        <v>410.27965843315866</v>
      </c>
      <c r="AL1011" s="444">
        <f>StockValueR!AL864</f>
        <v>384.99303073965012</v>
      </c>
      <c r="AM1011" s="444">
        <f>StockValueR!AM864</f>
        <v>663.87067624483041</v>
      </c>
      <c r="AN1011" s="444">
        <f>StockValueR!AN864</f>
        <v>663.87067624483041</v>
      </c>
      <c r="AO1011" s="444">
        <f>StockValueR!AO864</f>
        <v>663.87067624483041</v>
      </c>
      <c r="AP1011" s="444">
        <f>StockValueR!AP864</f>
        <v>663.87067624483041</v>
      </c>
      <c r="AQ1011" s="444">
        <f>StockValueR!AQ864</f>
        <v>663.87067624483041</v>
      </c>
      <c r="AR1011" s="444">
        <f>StockValueR!AR864</f>
        <v>663.87067624483041</v>
      </c>
      <c r="AS1011" s="444">
        <f>StockValueR!AS864</f>
        <v>663.87067624483041</v>
      </c>
      <c r="AT1011" s="444">
        <f>StockValueR!AT864</f>
        <v>663.87067624483041</v>
      </c>
      <c r="AU1011" s="444">
        <f>StockValueR!AU864</f>
        <v>663.87067624483041</v>
      </c>
      <c r="AV1011" s="444">
        <f>StockValueR!AV864</f>
        <v>663.87067624483041</v>
      </c>
      <c r="AW1011" s="444">
        <f>StockValueR!AW864</f>
        <v>663.87067624483041</v>
      </c>
      <c r="AX1011" s="444">
        <f>StockValueR!AX864</f>
        <v>663.87067624483041</v>
      </c>
      <c r="AY1011" s="444">
        <f>StockValueR!AY864</f>
        <v>663.87067624483041</v>
      </c>
      <c r="AZ1011" s="444">
        <f>StockValueR!AZ864</f>
        <v>663.87067624483041</v>
      </c>
    </row>
    <row r="1012" spans="1:52" x14ac:dyDescent="0.25">
      <c r="A1012" s="422"/>
      <c r="B1012" s="281"/>
      <c r="C1012" s="281"/>
      <c r="D1012" s="281"/>
      <c r="E1012" s="180" t="str">
        <f>StockValueR!E865</f>
        <v>32 MPH</v>
      </c>
      <c r="F1012" s="427"/>
      <c r="G1012" s="328"/>
      <c r="I1012" s="443">
        <f>StockValueR!I865</f>
        <v>0</v>
      </c>
      <c r="J1012" s="443">
        <f>StockValueR!J865</f>
        <v>0</v>
      </c>
      <c r="K1012" s="444">
        <f>StockValueR!K865</f>
        <v>1135.6630328635333</v>
      </c>
      <c r="L1012" s="444">
        <f>StockValueR!L865</f>
        <v>1096.4957221799264</v>
      </c>
      <c r="M1012" s="444">
        <f>StockValueR!M865</f>
        <v>1058.6792331589022</v>
      </c>
      <c r="N1012" s="444">
        <f>StockValueR!N865</f>
        <v>1022.1669779921002</v>
      </c>
      <c r="O1012" s="444">
        <f>StockValueR!O865</f>
        <v>986.9139756146327</v>
      </c>
      <c r="P1012" s="444">
        <f>StockValueR!P865</f>
        <v>952.87679629091622</v>
      </c>
      <c r="Q1012" s="444">
        <f>StockValueR!Q865</f>
        <v>920.01350811165673</v>
      </c>
      <c r="R1012" s="444">
        <f>StockValueR!R865</f>
        <v>888.28362533607253</v>
      </c>
      <c r="S1012" s="444">
        <f>StockValueR!S865</f>
        <v>857.64805851571691</v>
      </c>
      <c r="T1012" s="444">
        <f>StockValueR!T865</f>
        <v>828.06906633845381</v>
      </c>
      <c r="U1012" s="444">
        <f>StockValueR!U865</f>
        <v>799.51020913326397</v>
      </c>
      <c r="V1012" s="444">
        <f>StockValueR!V865</f>
        <v>771.93630397859931</v>
      </c>
      <c r="W1012" s="444">
        <f>StockValueR!W865</f>
        <v>745.31338135898272</v>
      </c>
      <c r="X1012" s="444">
        <f>StockValueR!X865</f>
        <v>719.60864331645757</v>
      </c>
      <c r="Y1012" s="444">
        <f>StockValueR!Y865</f>
        <v>694.79042304532948</v>
      </c>
      <c r="Z1012" s="444">
        <f>StockValueR!Z865</f>
        <v>669.98780724346364</v>
      </c>
      <c r="AA1012" s="444">
        <f>StockValueR!AA865</f>
        <v>645.20135996256943</v>
      </c>
      <c r="AB1012" s="444">
        <f>StockValueR!AB865</f>
        <v>620.43168825260693</v>
      </c>
      <c r="AC1012" s="444">
        <f>StockValueR!AC865</f>
        <v>595.67944732452429</v>
      </c>
      <c r="AD1012" s="444">
        <f>StockValueR!AD865</f>
        <v>570.94534658117345</v>
      </c>
      <c r="AE1012" s="444">
        <f>StockValueR!AE865</f>
        <v>546.23015670833968</v>
      </c>
      <c r="AF1012" s="444">
        <f>StockValueR!AF865</f>
        <v>521.5347180714673</v>
      </c>
      <c r="AG1012" s="444">
        <f>StockValueR!AG865</f>
        <v>496.85995073575879</v>
      </c>
      <c r="AH1012" s="444">
        <f>StockValueR!AH865</f>
        <v>472.20686652556748</v>
      </c>
      <c r="AI1012" s="444">
        <f>StockValueR!AI865</f>
        <v>447.57658367484299</v>
      </c>
      <c r="AJ1012" s="444">
        <f>StockValueR!AJ865</f>
        <v>422.97034481136916</v>
      </c>
      <c r="AK1012" s="444">
        <f>StockValueR!AK865</f>
        <v>398.38953929092264</v>
      </c>
      <c r="AL1012" s="444">
        <f>StockValueR!AL865</f>
        <v>373.83573129685863</v>
      </c>
      <c r="AM1012" s="444">
        <f>StockValueR!AM865</f>
        <v>644.63135673839236</v>
      </c>
      <c r="AN1012" s="444">
        <f>StockValueR!AN865</f>
        <v>644.63135673839236</v>
      </c>
      <c r="AO1012" s="444">
        <f>StockValueR!AO865</f>
        <v>644.63135673839236</v>
      </c>
      <c r="AP1012" s="444">
        <f>StockValueR!AP865</f>
        <v>644.63135673839236</v>
      </c>
      <c r="AQ1012" s="444">
        <f>StockValueR!AQ865</f>
        <v>644.63135673839236</v>
      </c>
      <c r="AR1012" s="444">
        <f>StockValueR!AR865</f>
        <v>644.63135673839236</v>
      </c>
      <c r="AS1012" s="444">
        <f>StockValueR!AS865</f>
        <v>644.63135673839236</v>
      </c>
      <c r="AT1012" s="444">
        <f>StockValueR!AT865</f>
        <v>644.63135673839236</v>
      </c>
      <c r="AU1012" s="444">
        <f>StockValueR!AU865</f>
        <v>644.63135673839236</v>
      </c>
      <c r="AV1012" s="444">
        <f>StockValueR!AV865</f>
        <v>644.63135673839236</v>
      </c>
      <c r="AW1012" s="444">
        <f>StockValueR!AW865</f>
        <v>644.63135673839236</v>
      </c>
      <c r="AX1012" s="444">
        <f>StockValueR!AX865</f>
        <v>644.63135673839236</v>
      </c>
      <c r="AY1012" s="444">
        <f>StockValueR!AY865</f>
        <v>644.63135673839236</v>
      </c>
      <c r="AZ1012" s="444">
        <f>StockValueR!AZ865</f>
        <v>644.63135673839236</v>
      </c>
    </row>
    <row r="1013" spans="1:52" x14ac:dyDescent="0.25">
      <c r="A1013" s="422"/>
      <c r="B1013" s="281"/>
      <c r="C1013" s="281"/>
      <c r="D1013" s="281"/>
      <c r="E1013" s="180" t="str">
        <f>StockValueR!E866</f>
        <v>33 MPH</v>
      </c>
      <c r="F1013" s="427"/>
      <c r="G1013" s="328"/>
      <c r="I1013" s="443">
        <f>StockValueR!I866</f>
        <v>0</v>
      </c>
      <c r="J1013" s="443">
        <f>StockValueR!J866</f>
        <v>0</v>
      </c>
      <c r="K1013" s="444">
        <f>StockValueR!K866</f>
        <v>1102.7509240406184</v>
      </c>
      <c r="L1013" s="444">
        <f>StockValueR!L866</f>
        <v>1064.7187025112912</v>
      </c>
      <c r="M1013" s="444">
        <f>StockValueR!M866</f>
        <v>1027.9981551260728</v>
      </c>
      <c r="N1013" s="444">
        <f>StockValueR!N866</f>
        <v>992.54404421566142</v>
      </c>
      <c r="O1013" s="444">
        <f>StockValueR!O866</f>
        <v>958.31269228996234</v>
      </c>
      <c r="P1013" s="444">
        <f>StockValueR!P866</f>
        <v>925.26192822984967</v>
      </c>
      <c r="Q1013" s="444">
        <f>StockValueR!Q866</f>
        <v>893.35103533469783</v>
      </c>
      <c r="R1013" s="444">
        <f>StockValueR!R866</f>
        <v>862.54070116167327</v>
      </c>
      <c r="S1013" s="444">
        <f>StockValueR!S866</f>
        <v>832.79296909499533</v>
      </c>
      <c r="T1013" s="444">
        <f>StockValueR!T866</f>
        <v>804.07119158549824</v>
      </c>
      <c r="U1013" s="444">
        <f>StockValueR!U866</f>
        <v>776.33998500289249</v>
      </c>
      <c r="V1013" s="444">
        <f>StockValueR!V866</f>
        <v>749.56518604510279</v>
      </c>
      <c r="W1013" s="444">
        <f>StockValueR!W866</f>
        <v>723.71380965098194</v>
      </c>
      <c r="X1013" s="444">
        <f>StockValueR!X866</f>
        <v>698.75400836455333</v>
      </c>
      <c r="Y1013" s="444">
        <f>StockValueR!Y866</f>
        <v>674.65503310071836</v>
      </c>
      <c r="Z1013" s="444">
        <f>StockValueR!Z866</f>
        <v>650.57121008046283</v>
      </c>
      <c r="AA1013" s="444">
        <f>StockValueR!AA866</f>
        <v>626.50308700898245</v>
      </c>
      <c r="AB1013" s="444">
        <f>StockValueR!AB866</f>
        <v>602.45125334361194</v>
      </c>
      <c r="AC1013" s="444">
        <f>StockValueR!AC866</f>
        <v>578.4163453069433</v>
      </c>
      <c r="AD1013" s="444">
        <f>StockValueR!AD866</f>
        <v>554.39905174296291</v>
      </c>
      <c r="AE1013" s="444">
        <f>StockValueR!AE866</f>
        <v>530.40012100257854</v>
      </c>
      <c r="AF1013" s="444">
        <f>StockValueR!AF866</f>
        <v>506.42036909700437</v>
      </c>
      <c r="AG1013" s="444">
        <f>StockValueR!AG866</f>
        <v>482.46068942747206</v>
      </c>
      <c r="AH1013" s="444">
        <f>StockValueR!AH866</f>
        <v>458.52206449513574</v>
      </c>
      <c r="AI1013" s="444">
        <f>StockValueR!AI866</f>
        <v>434.6055801269402</v>
      </c>
      <c r="AJ1013" s="444">
        <f>StockValueR!AJ866</f>
        <v>410.71244293866602</v>
      </c>
      <c r="AK1013" s="444">
        <f>StockValueR!AK866</f>
        <v>386.84400202183258</v>
      </c>
      <c r="AL1013" s="444">
        <f>StockValueR!AL866</f>
        <v>363.00177622894313</v>
      </c>
      <c r="AM1013" s="444">
        <f>StockValueR!AM866</f>
        <v>625.94960277644338</v>
      </c>
      <c r="AN1013" s="444">
        <f>StockValueR!AN866</f>
        <v>625.94960277644338</v>
      </c>
      <c r="AO1013" s="444">
        <f>StockValueR!AO866</f>
        <v>625.94960277644338</v>
      </c>
      <c r="AP1013" s="444">
        <f>StockValueR!AP866</f>
        <v>625.94960277644338</v>
      </c>
      <c r="AQ1013" s="444">
        <f>StockValueR!AQ866</f>
        <v>625.94960277644338</v>
      </c>
      <c r="AR1013" s="444">
        <f>StockValueR!AR866</f>
        <v>625.94960277644338</v>
      </c>
      <c r="AS1013" s="444">
        <f>StockValueR!AS866</f>
        <v>625.94960277644338</v>
      </c>
      <c r="AT1013" s="444">
        <f>StockValueR!AT866</f>
        <v>625.94960277644338</v>
      </c>
      <c r="AU1013" s="444">
        <f>StockValueR!AU866</f>
        <v>625.94960277644338</v>
      </c>
      <c r="AV1013" s="444">
        <f>StockValueR!AV866</f>
        <v>625.94960277644338</v>
      </c>
      <c r="AW1013" s="444">
        <f>StockValueR!AW866</f>
        <v>625.94960277644338</v>
      </c>
      <c r="AX1013" s="444">
        <f>StockValueR!AX866</f>
        <v>625.94960277644338</v>
      </c>
      <c r="AY1013" s="444">
        <f>StockValueR!AY866</f>
        <v>625.94960277644338</v>
      </c>
      <c r="AZ1013" s="444">
        <f>StockValueR!AZ866</f>
        <v>625.94960277644338</v>
      </c>
    </row>
    <row r="1014" spans="1:52" x14ac:dyDescent="0.25">
      <c r="A1014" s="422"/>
      <c r="B1014" s="281"/>
      <c r="C1014" s="281"/>
      <c r="D1014" s="281"/>
      <c r="E1014" s="180" t="str">
        <f>StockValueR!E867</f>
        <v>34 MPH</v>
      </c>
      <c r="F1014" s="427"/>
      <c r="G1014" s="328"/>
      <c r="I1014" s="443">
        <f>StockValueR!I867</f>
        <v>0</v>
      </c>
      <c r="J1014" s="443">
        <f>StockValueR!J867</f>
        <v>0</v>
      </c>
      <c r="K1014" s="444">
        <f>StockValueR!K867</f>
        <v>1070.7926253496053</v>
      </c>
      <c r="L1014" s="444">
        <f>StockValueR!L867</f>
        <v>1033.8625974970364</v>
      </c>
      <c r="M1014" s="444">
        <f>StockValueR!M867</f>
        <v>998.20623078566791</v>
      </c>
      <c r="N1014" s="444">
        <f>StockValueR!N867</f>
        <v>963.77959855752113</v>
      </c>
      <c r="O1014" s="444">
        <f>StockValueR!O867</f>
        <v>930.54028911901412</v>
      </c>
      <c r="P1014" s="444">
        <f>StockValueR!P867</f>
        <v>898.44735349211567</v>
      </c>
      <c r="Q1014" s="444">
        <f>StockValueR!Q867</f>
        <v>867.46125496748539</v>
      </c>
      <c r="R1014" s="444">
        <f>StockValueR!R867</f>
        <v>837.54382039744962</v>
      </c>
      <c r="S1014" s="444">
        <f>StockValueR!S867</f>
        <v>808.6581931688105</v>
      </c>
      <c r="T1014" s="444">
        <f>StockValueR!T867</f>
        <v>780.76878779754929</v>
      </c>
      <c r="U1014" s="444">
        <f>StockValueR!U867</f>
        <v>753.84124608949367</v>
      </c>
      <c r="V1014" s="444">
        <f>StockValueR!V867</f>
        <v>727.84239481293514</v>
      </c>
      <c r="W1014" s="444">
        <f>StockValueR!W867</f>
        <v>702.74020483105505</v>
      </c>
      <c r="X1014" s="444">
        <f>StockValueR!X867</f>
        <v>678.50375164381205</v>
      </c>
      <c r="Y1014" s="444">
        <f>StockValueR!Y867</f>
        <v>655.10317729068049</v>
      </c>
      <c r="Z1014" s="444">
        <f>StockValueR!Z867</f>
        <v>631.71731606118237</v>
      </c>
      <c r="AA1014" s="444">
        <f>StockValueR!AA867</f>
        <v>608.34669978773047</v>
      </c>
      <c r="AB1014" s="444">
        <f>StockValueR!AB867</f>
        <v>584.99190084487736</v>
      </c>
      <c r="AC1014" s="444">
        <f>StockValueR!AC867</f>
        <v>561.65353701715162</v>
      </c>
      <c r="AD1014" s="444">
        <f>StockValueR!AD867</f>
        <v>538.33227718548039</v>
      </c>
      <c r="AE1014" s="444">
        <f>StockValueR!AE867</f>
        <v>515.02884801317077</v>
      </c>
      <c r="AF1014" s="444">
        <f>StockValueR!AF867</f>
        <v>491.74404186300507</v>
      </c>
      <c r="AG1014" s="444">
        <f>StockValueR!AG867</f>
        <v>468.47872624497973</v>
      </c>
      <c r="AH1014" s="444">
        <f>StockValueR!AH867</f>
        <v>445.23385518685149</v>
      </c>
      <c r="AI1014" s="444">
        <f>StockValueR!AI867</f>
        <v>422.01048304773224</v>
      </c>
      <c r="AJ1014" s="444">
        <f>StockValueR!AJ867</f>
        <v>398.80978147504601</v>
      </c>
      <c r="AK1014" s="444">
        <f>StockValueR!AK867</f>
        <v>375.63306046293411</v>
      </c>
      <c r="AL1014" s="444">
        <f>StockValueR!AL867</f>
        <v>352.48179484675967</v>
      </c>
      <c r="AM1014" s="444">
        <f>StockValueR!AM867</f>
        <v>607.80925581780969</v>
      </c>
      <c r="AN1014" s="444">
        <f>StockValueR!AN867</f>
        <v>607.80925581780969</v>
      </c>
      <c r="AO1014" s="444">
        <f>StockValueR!AO867</f>
        <v>607.80925581780969</v>
      </c>
      <c r="AP1014" s="444">
        <f>StockValueR!AP867</f>
        <v>607.80925581780969</v>
      </c>
      <c r="AQ1014" s="444">
        <f>StockValueR!AQ867</f>
        <v>607.80925581780969</v>
      </c>
      <c r="AR1014" s="444">
        <f>StockValueR!AR867</f>
        <v>607.80925581780969</v>
      </c>
      <c r="AS1014" s="444">
        <f>StockValueR!AS867</f>
        <v>607.80925581780969</v>
      </c>
      <c r="AT1014" s="444">
        <f>StockValueR!AT867</f>
        <v>607.80925581780969</v>
      </c>
      <c r="AU1014" s="444">
        <f>StockValueR!AU867</f>
        <v>607.80925581780969</v>
      </c>
      <c r="AV1014" s="444">
        <f>StockValueR!AV867</f>
        <v>607.80925581780969</v>
      </c>
      <c r="AW1014" s="444">
        <f>StockValueR!AW867</f>
        <v>607.80925581780969</v>
      </c>
      <c r="AX1014" s="444">
        <f>StockValueR!AX867</f>
        <v>607.80925581780969</v>
      </c>
      <c r="AY1014" s="444">
        <f>StockValueR!AY867</f>
        <v>607.80925581780969</v>
      </c>
      <c r="AZ1014" s="444">
        <f>StockValueR!AZ867</f>
        <v>607.80925581780969</v>
      </c>
    </row>
    <row r="1015" spans="1:52" x14ac:dyDescent="0.25">
      <c r="A1015" s="422"/>
      <c r="B1015" s="281"/>
      <c r="C1015" s="281"/>
      <c r="D1015" s="281"/>
      <c r="E1015" s="180" t="str">
        <f>StockValueR!E868</f>
        <v>35 MPH</v>
      </c>
      <c r="F1015" s="427"/>
      <c r="G1015" s="328"/>
      <c r="I1015" s="443">
        <f>StockValueR!I868</f>
        <v>0</v>
      </c>
      <c r="J1015" s="443">
        <f>StockValueR!J868</f>
        <v>0</v>
      </c>
      <c r="K1015" s="444">
        <f>StockValueR!K868</f>
        <v>1237.67790813082</v>
      </c>
      <c r="L1015" s="444">
        <f>StockValueR!L868</f>
        <v>1194.9922577651789</v>
      </c>
      <c r="M1015" s="444">
        <f>StockValueR!M868</f>
        <v>1153.7787713083931</v>
      </c>
      <c r="N1015" s="444">
        <f>StockValueR!N868</f>
        <v>1113.9866760404509</v>
      </c>
      <c r="O1015" s="444">
        <f>StockValueR!O868</f>
        <v>1075.5669503161234</v>
      </c>
      <c r="P1015" s="444">
        <f>StockValueR!P868</f>
        <v>1038.4722631730285</v>
      </c>
      <c r="Q1015" s="444">
        <f>StockValueR!Q868</f>
        <v>1002.6569160225205</v>
      </c>
      <c r="R1015" s="444">
        <f>StockValueR!R868</f>
        <v>968.07678635157424</v>
      </c>
      <c r="S1015" s="444">
        <f>StockValueR!S868</f>
        <v>934.68927336630657</v>
      </c>
      <c r="T1015" s="444">
        <f>StockValueR!T868</f>
        <v>902.45324551017052</v>
      </c>
      <c r="U1015" s="444">
        <f>StockValueR!U868</f>
        <v>871.32898979216873</v>
      </c>
      <c r="V1015" s="444">
        <f>StockValueR!V868</f>
        <v>841.27816286265988</v>
      </c>
      <c r="W1015" s="444">
        <f>StockValueR!W868</f>
        <v>812.26374377648779</v>
      </c>
      <c r="X1015" s="444">
        <f>StockValueR!X868</f>
        <v>784.24998838523857</v>
      </c>
      <c r="Y1015" s="444">
        <f>StockValueR!Y868</f>
        <v>757.20238530244035</v>
      </c>
      <c r="Z1015" s="444">
        <f>StockValueR!Z868</f>
        <v>730.17178841453881</v>
      </c>
      <c r="AA1015" s="444">
        <f>StockValueR!AA868</f>
        <v>703.15881244114701</v>
      </c>
      <c r="AB1015" s="444">
        <f>StockValueR!AB868</f>
        <v>676.16411896259524</v>
      </c>
      <c r="AC1015" s="444">
        <f>StockValueR!AC868</f>
        <v>649.18842204643022</v>
      </c>
      <c r="AD1015" s="444">
        <f>StockValueR!AD868</f>
        <v>622.23249482007839</v>
      </c>
      <c r="AE1015" s="444">
        <f>StockValueR!AE868</f>
        <v>595.29717719885173</v>
      </c>
      <c r="AF1015" s="444">
        <f>StockValueR!AF868</f>
        <v>568.38338503693831</v>
      </c>
      <c r="AG1015" s="444">
        <f>StockValueR!AG868</f>
        <v>541.49212104759249</v>
      </c>
      <c r="AH1015" s="444">
        <f>StockValueR!AH868</f>
        <v>514.62448794580337</v>
      </c>
      <c r="AI1015" s="444">
        <f>StockValueR!AI868</f>
        <v>487.78170441476789</v>
      </c>
      <c r="AJ1015" s="444">
        <f>StockValueR!AJ868</f>
        <v>460.96512470562521</v>
      </c>
      <c r="AK1015" s="444">
        <f>StockValueR!AK868</f>
        <v>434.17626297785904</v>
      </c>
      <c r="AL1015" s="444">
        <f>StockValueR!AL868</f>
        <v>407.41682392302562</v>
      </c>
      <c r="AM1015" s="444">
        <f>StockValueR!AM868</f>
        <v>594.22090777773099</v>
      </c>
      <c r="AN1015" s="444">
        <f>StockValueR!AN868</f>
        <v>594.22090777773099</v>
      </c>
      <c r="AO1015" s="444">
        <f>StockValueR!AO868</f>
        <v>594.22090777773099</v>
      </c>
      <c r="AP1015" s="444">
        <f>StockValueR!AP868</f>
        <v>594.22090777773099</v>
      </c>
      <c r="AQ1015" s="444">
        <f>StockValueR!AQ868</f>
        <v>594.22090777773099</v>
      </c>
      <c r="AR1015" s="444">
        <f>StockValueR!AR868</f>
        <v>594.22090777773099</v>
      </c>
      <c r="AS1015" s="444">
        <f>StockValueR!AS868</f>
        <v>594.22090777773099</v>
      </c>
      <c r="AT1015" s="444">
        <f>StockValueR!AT868</f>
        <v>594.22090777773099</v>
      </c>
      <c r="AU1015" s="444">
        <f>StockValueR!AU868</f>
        <v>594.22090777773099</v>
      </c>
      <c r="AV1015" s="444">
        <f>StockValueR!AV868</f>
        <v>594.22090777773099</v>
      </c>
      <c r="AW1015" s="444">
        <f>StockValueR!AW868</f>
        <v>594.22090777773099</v>
      </c>
      <c r="AX1015" s="444">
        <f>StockValueR!AX868</f>
        <v>594.22090777773099</v>
      </c>
      <c r="AY1015" s="444">
        <f>StockValueR!AY868</f>
        <v>594.22090777773099</v>
      </c>
      <c r="AZ1015" s="444">
        <f>StockValueR!AZ868</f>
        <v>594.22090777773099</v>
      </c>
    </row>
    <row r="1016" spans="1:52" x14ac:dyDescent="0.25">
      <c r="A1016" s="422"/>
      <c r="B1016" s="281"/>
      <c r="C1016" s="281"/>
      <c r="D1016" s="281"/>
      <c r="E1016" s="180" t="str">
        <f>StockValueR!E869</f>
        <v>36 MPH</v>
      </c>
      <c r="F1016" s="427"/>
      <c r="G1016" s="328"/>
      <c r="I1016" s="443">
        <f>StockValueR!I869</f>
        <v>0</v>
      </c>
      <c r="J1016" s="443">
        <f>StockValueR!J869</f>
        <v>0</v>
      </c>
      <c r="K1016" s="444">
        <f>StockValueR!K869</f>
        <v>1201.8093548528213</v>
      </c>
      <c r="L1016" s="444">
        <f>StockValueR!L869</f>
        <v>1160.3607569660908</v>
      </c>
      <c r="M1016" s="444">
        <f>StockValueR!M869</f>
        <v>1120.3416589079634</v>
      </c>
      <c r="N1016" s="444">
        <f>StockValueR!N869</f>
        <v>1081.7027593784155</v>
      </c>
      <c r="O1016" s="444">
        <f>StockValueR!O869</f>
        <v>1044.3964574051433</v>
      </c>
      <c r="P1016" s="444">
        <f>StockValueR!P869</f>
        <v>1008.3767937018157</v>
      </c>
      <c r="Q1016" s="444">
        <f>StockValueR!Q869</f>
        <v>973.59939404879356</v>
      </c>
      <c r="R1016" s="444">
        <f>StockValueR!R869</f>
        <v>940.02141462656243</v>
      </c>
      <c r="S1016" s="444">
        <f>StockValueR!S869</f>
        <v>907.60148923453255</v>
      </c>
      <c r="T1016" s="444">
        <f>StockValueR!T869</f>
        <v>876.29967833018418</v>
      </c>
      <c r="U1016" s="444">
        <f>StockValueR!U869</f>
        <v>846.077419825775</v>
      </c>
      <c r="V1016" s="444">
        <f>StockValueR!V869</f>
        <v>816.89748158199609</v>
      </c>
      <c r="W1016" s="444">
        <f>StockValueR!W869</f>
        <v>788.72391554004957</v>
      </c>
      <c r="X1016" s="444">
        <f>StockValueR!X869</f>
        <v>761.52201343564241</v>
      </c>
      <c r="Y1016" s="444">
        <f>StockValueR!Y869</f>
        <v>735.25826404033762</v>
      </c>
      <c r="Z1016" s="444">
        <f>StockValueR!Z869</f>
        <v>709.01102799150453</v>
      </c>
      <c r="AA1016" s="444">
        <f>StockValueR!AA869</f>
        <v>682.78090219386013</v>
      </c>
      <c r="AB1016" s="444">
        <f>StockValueR!AB869</f>
        <v>656.5685290547907</v>
      </c>
      <c r="AC1016" s="444">
        <f>StockValueR!AC869</f>
        <v>630.37460194779192</v>
      </c>
      <c r="AD1016" s="444">
        <f>StockValueR!AD869</f>
        <v>604.19987159465279</v>
      </c>
      <c r="AE1016" s="444">
        <f>StockValueR!AE869</f>
        <v>578.04515356950026</v>
      </c>
      <c r="AF1016" s="444">
        <f>StockValueR!AF869</f>
        <v>551.91133718458877</v>
      </c>
      <c r="AG1016" s="444">
        <f>StockValueR!AG869</f>
        <v>525.79939609401822</v>
      </c>
      <c r="AH1016" s="444">
        <f>StockValueR!AH869</f>
        <v>499.71040105552026</v>
      </c>
      <c r="AI1016" s="444">
        <f>StockValueR!AI869</f>
        <v>473.64553543421528</v>
      </c>
      <c r="AJ1016" s="444">
        <f>StockValueR!AJ869</f>
        <v>447.60611423433596</v>
      </c>
      <c r="AK1016" s="444">
        <f>StockValueR!AK869</f>
        <v>421.59360773423191</v>
      </c>
      <c r="AL1016" s="444">
        <f>StockValueR!AL869</f>
        <v>395.60967122260638</v>
      </c>
      <c r="AM1016" s="444">
        <f>StockValueR!AM869</f>
        <v>577.00007499926187</v>
      </c>
      <c r="AN1016" s="444">
        <f>StockValueR!AN869</f>
        <v>577.00007499926187</v>
      </c>
      <c r="AO1016" s="444">
        <f>StockValueR!AO869</f>
        <v>577.00007499926187</v>
      </c>
      <c r="AP1016" s="444">
        <f>StockValueR!AP869</f>
        <v>577.00007499926187</v>
      </c>
      <c r="AQ1016" s="444">
        <f>StockValueR!AQ869</f>
        <v>577.00007499926187</v>
      </c>
      <c r="AR1016" s="444">
        <f>StockValueR!AR869</f>
        <v>577.00007499926187</v>
      </c>
      <c r="AS1016" s="444">
        <f>StockValueR!AS869</f>
        <v>577.00007499926187</v>
      </c>
      <c r="AT1016" s="444">
        <f>StockValueR!AT869</f>
        <v>577.00007499926187</v>
      </c>
      <c r="AU1016" s="444">
        <f>StockValueR!AU869</f>
        <v>577.00007499926187</v>
      </c>
      <c r="AV1016" s="444">
        <f>StockValueR!AV869</f>
        <v>577.00007499926187</v>
      </c>
      <c r="AW1016" s="444">
        <f>StockValueR!AW869</f>
        <v>577.00007499926187</v>
      </c>
      <c r="AX1016" s="444">
        <f>StockValueR!AX869</f>
        <v>577.00007499926187</v>
      </c>
      <c r="AY1016" s="444">
        <f>StockValueR!AY869</f>
        <v>577.00007499926187</v>
      </c>
      <c r="AZ1016" s="444">
        <f>StockValueR!AZ869</f>
        <v>577.00007499926187</v>
      </c>
    </row>
    <row r="1017" spans="1:52" x14ac:dyDescent="0.25">
      <c r="A1017" s="422"/>
      <c r="B1017" s="281"/>
      <c r="C1017" s="281"/>
      <c r="D1017" s="281"/>
      <c r="E1017" s="180" t="str">
        <f>StockValueR!E870</f>
        <v>37 MPH</v>
      </c>
      <c r="F1017" s="427"/>
      <c r="G1017" s="328"/>
      <c r="I1017" s="443">
        <f>StockValueR!I870</f>
        <v>0</v>
      </c>
      <c r="J1017" s="443">
        <f>StockValueR!J870</f>
        <v>0</v>
      </c>
      <c r="K1017" s="444">
        <f>StockValueR!K870</f>
        <v>1166.9802910137184</v>
      </c>
      <c r="L1017" s="444">
        <f>StockValueR!L870</f>
        <v>1126.7328951778863</v>
      </c>
      <c r="M1017" s="444">
        <f>StockValueR!M870</f>
        <v>1087.8735715177711</v>
      </c>
      <c r="N1017" s="444">
        <f>StockValueR!N870</f>
        <v>1050.3544475108163</v>
      </c>
      <c r="O1017" s="444">
        <f>StockValueR!O870</f>
        <v>1014.1293016857977</v>
      </c>
      <c r="P1017" s="444">
        <f>StockValueR!P870</f>
        <v>979.15350668054646</v>
      </c>
      <c r="Q1017" s="444">
        <f>StockValueR!Q870</f>
        <v>945.38397426352321</v>
      </c>
      <c r="R1017" s="444">
        <f>StockValueR!R870</f>
        <v>912.77910225151697</v>
      </c>
      <c r="S1017" s="444">
        <f>StockValueR!S870</f>
        <v>881.2987232580723</v>
      </c>
      <c r="T1017" s="444">
        <f>StockValueR!T870</f>
        <v>850.90405520950628</v>
      </c>
      <c r="U1017" s="444">
        <f>StockValueR!U870</f>
        <v>821.5576535675533</v>
      </c>
      <c r="V1017" s="444">
        <f>StockValueR!V870</f>
        <v>793.22336519978001</v>
      </c>
      <c r="W1017" s="444">
        <f>StockValueR!W870</f>
        <v>765.86628384093888</v>
      </c>
      <c r="X1017" s="444">
        <f>StockValueR!X870</f>
        <v>739.45270709039403</v>
      </c>
      <c r="Y1017" s="444">
        <f>StockValueR!Y870</f>
        <v>713.95009489264032</v>
      </c>
      <c r="Z1017" s="444">
        <f>StockValueR!Z870</f>
        <v>688.46351747593837</v>
      </c>
      <c r="AA1017" s="444">
        <f>StockValueR!AA870</f>
        <v>662.99355444639434</v>
      </c>
      <c r="AB1017" s="444">
        <f>StockValueR!AB870</f>
        <v>637.54082959409243</v>
      </c>
      <c r="AC1017" s="444">
        <f>StockValueR!AC870</f>
        <v>612.10601619820147</v>
      </c>
      <c r="AD1017" s="444">
        <f>StockValueR!AD870</f>
        <v>586.68984322420044</v>
      </c>
      <c r="AE1017" s="444">
        <f>StockValueR!AE870</f>
        <v>561.29310261045134</v>
      </c>
      <c r="AF1017" s="444">
        <f>StockValueR!AF870</f>
        <v>535.91665789647425</v>
      </c>
      <c r="AG1017" s="444">
        <f>StockValueR!AG870</f>
        <v>510.56145451936391</v>
      </c>
      <c r="AH1017" s="444">
        <f>StockValueR!AH870</f>
        <v>485.22853220573262</v>
      </c>
      <c r="AI1017" s="444">
        <f>StockValueR!AI870</f>
        <v>459.91904002616064</v>
      </c>
      <c r="AJ1017" s="444">
        <f>StockValueR!AJ870</f>
        <v>434.63425487536995</v>
      </c>
      <c r="AK1017" s="444">
        <f>StockValueR!AK870</f>
        <v>409.37560442227442</v>
      </c>
      <c r="AL1017" s="444">
        <f>StockValueR!AL870</f>
        <v>384.1446959844447</v>
      </c>
      <c r="AM1017" s="444">
        <f>StockValueR!AM870</f>
        <v>560.27831096391901</v>
      </c>
      <c r="AN1017" s="444">
        <f>StockValueR!AN870</f>
        <v>560.27831096391901</v>
      </c>
      <c r="AO1017" s="444">
        <f>StockValueR!AO870</f>
        <v>560.27831096391901</v>
      </c>
      <c r="AP1017" s="444">
        <f>StockValueR!AP870</f>
        <v>560.27831096391901</v>
      </c>
      <c r="AQ1017" s="444">
        <f>StockValueR!AQ870</f>
        <v>560.27831096391901</v>
      </c>
      <c r="AR1017" s="444">
        <f>StockValueR!AR870</f>
        <v>560.27831096391901</v>
      </c>
      <c r="AS1017" s="444">
        <f>StockValueR!AS870</f>
        <v>560.27831096391901</v>
      </c>
      <c r="AT1017" s="444">
        <f>StockValueR!AT870</f>
        <v>560.27831096391901</v>
      </c>
      <c r="AU1017" s="444">
        <f>StockValueR!AU870</f>
        <v>560.27831096391901</v>
      </c>
      <c r="AV1017" s="444">
        <f>StockValueR!AV870</f>
        <v>560.27831096391901</v>
      </c>
      <c r="AW1017" s="444">
        <f>StockValueR!AW870</f>
        <v>560.27831096391901</v>
      </c>
      <c r="AX1017" s="444">
        <f>StockValueR!AX870</f>
        <v>560.27831096391901</v>
      </c>
      <c r="AY1017" s="444">
        <f>StockValueR!AY870</f>
        <v>560.27831096391901</v>
      </c>
      <c r="AZ1017" s="444">
        <f>StockValueR!AZ870</f>
        <v>560.27831096391901</v>
      </c>
    </row>
    <row r="1018" spans="1:52" x14ac:dyDescent="0.25">
      <c r="A1018" s="422"/>
      <c r="B1018" s="281"/>
      <c r="C1018" s="281"/>
      <c r="D1018" s="281"/>
      <c r="E1018" s="180" t="str">
        <f>StockValueR!E871</f>
        <v>38 MPH</v>
      </c>
      <c r="F1018" s="427"/>
      <c r="G1018" s="328"/>
      <c r="I1018" s="443">
        <f>StockValueR!I871</f>
        <v>0</v>
      </c>
      <c r="J1018" s="443">
        <f>StockValueR!J871</f>
        <v>0</v>
      </c>
      <c r="K1018" s="444">
        <f>StockValueR!K871</f>
        <v>1133.1605916657556</v>
      </c>
      <c r="L1018" s="444">
        <f>StockValueR!L871</f>
        <v>1094.0795864169693</v>
      </c>
      <c r="M1018" s="444">
        <f>StockValueR!M871</f>
        <v>1056.3464262860671</v>
      </c>
      <c r="N1018" s="444">
        <f>StockValueR!N871</f>
        <v>1019.9146261212416</v>
      </c>
      <c r="O1018" s="444">
        <f>StockValueR!O871</f>
        <v>984.73930397368554</v>
      </c>
      <c r="P1018" s="444">
        <f>StockValueR!P871</f>
        <v>950.77712580553271</v>
      </c>
      <c r="Q1018" s="444">
        <f>StockValueR!Q871</f>
        <v>917.98625210473585</v>
      </c>
      <c r="R1018" s="444">
        <f>StockValueR!R871</f>
        <v>886.32628634111791</v>
      </c>
      <c r="S1018" s="444">
        <f>StockValueR!S871</f>
        <v>855.75822520009683</v>
      </c>
      <c r="T1018" s="444">
        <f>StockValueR!T871</f>
        <v>826.24441053277394</v>
      </c>
      <c r="U1018" s="444">
        <f>StockValueR!U871</f>
        <v>797.74848296319226</v>
      </c>
      <c r="V1018" s="444">
        <f>StockValueR!V871</f>
        <v>770.23533709560991</v>
      </c>
      <c r="W1018" s="444">
        <f>StockValueR!W871</f>
        <v>743.67107826660776</v>
      </c>
      <c r="X1018" s="444">
        <f>StockValueR!X871</f>
        <v>718.02298078875208</v>
      </c>
      <c r="Y1018" s="444">
        <f>StockValueR!Y871</f>
        <v>693.25944763436985</v>
      </c>
      <c r="Z1018" s="444">
        <f>StockValueR!Z871</f>
        <v>668.51148456469571</v>
      </c>
      <c r="AA1018" s="444">
        <f>StockValueR!AA871</f>
        <v>643.77965438854778</v>
      </c>
      <c r="AB1018" s="444">
        <f>StockValueR!AB871</f>
        <v>619.06456281824717</v>
      </c>
      <c r="AC1018" s="444">
        <f>StockValueR!AC871</f>
        <v>594.3668636209801</v>
      </c>
      <c r="AD1018" s="444">
        <f>StockValueR!AD871</f>
        <v>569.68726463642486</v>
      </c>
      <c r="AE1018" s="444">
        <f>StockValueR!AE871</f>
        <v>545.02653485215524</v>
      </c>
      <c r="AF1018" s="444">
        <f>StockValueR!AF871</f>
        <v>520.38551278186424</v>
      </c>
      <c r="AG1018" s="444">
        <f>StockValueR!AG871</f>
        <v>495.76511646338508</v>
      </c>
      <c r="AH1018" s="444">
        <f>StockValueR!AH871</f>
        <v>471.16635549150885</v>
      </c>
      <c r="AI1018" s="444">
        <f>StockValueR!AI871</f>
        <v>446.59034563614921</v>
      </c>
      <c r="AJ1018" s="444">
        <f>StockValueR!AJ871</f>
        <v>422.03832678695107</v>
      </c>
      <c r="AK1018" s="444">
        <f>StockValueR!AK871</f>
        <v>397.5116852382364</v>
      </c>
      <c r="AL1018" s="444">
        <f>StockValueR!AL871</f>
        <v>373.01198172667165</v>
      </c>
      <c r="AM1018" s="444">
        <f>StockValueR!AM871</f>
        <v>544.0411523984352</v>
      </c>
      <c r="AN1018" s="444">
        <f>StockValueR!AN871</f>
        <v>544.0411523984352</v>
      </c>
      <c r="AO1018" s="444">
        <f>StockValueR!AO871</f>
        <v>544.0411523984352</v>
      </c>
      <c r="AP1018" s="444">
        <f>StockValueR!AP871</f>
        <v>544.0411523984352</v>
      </c>
      <c r="AQ1018" s="444">
        <f>StockValueR!AQ871</f>
        <v>544.0411523984352</v>
      </c>
      <c r="AR1018" s="444">
        <f>StockValueR!AR871</f>
        <v>544.0411523984352</v>
      </c>
      <c r="AS1018" s="444">
        <f>StockValueR!AS871</f>
        <v>544.0411523984352</v>
      </c>
      <c r="AT1018" s="444">
        <f>StockValueR!AT871</f>
        <v>544.0411523984352</v>
      </c>
      <c r="AU1018" s="444">
        <f>StockValueR!AU871</f>
        <v>544.0411523984352</v>
      </c>
      <c r="AV1018" s="444">
        <f>StockValueR!AV871</f>
        <v>544.0411523984352</v>
      </c>
      <c r="AW1018" s="444">
        <f>StockValueR!AW871</f>
        <v>544.0411523984352</v>
      </c>
      <c r="AX1018" s="444">
        <f>StockValueR!AX871</f>
        <v>544.0411523984352</v>
      </c>
      <c r="AY1018" s="444">
        <f>StockValueR!AY871</f>
        <v>544.0411523984352</v>
      </c>
      <c r="AZ1018" s="444">
        <f>StockValueR!AZ871</f>
        <v>544.0411523984352</v>
      </c>
    </row>
    <row r="1019" spans="1:52" x14ac:dyDescent="0.25">
      <c r="A1019" s="422"/>
      <c r="B1019" s="281"/>
      <c r="C1019" s="281"/>
      <c r="D1019" s="281"/>
      <c r="E1019" s="180" t="str">
        <f>StockValueR!E872</f>
        <v>39 MPH</v>
      </c>
      <c r="F1019" s="427"/>
      <c r="G1019" s="328"/>
      <c r="I1019" s="443">
        <f>StockValueR!I872</f>
        <v>0</v>
      </c>
      <c r="J1019" s="443">
        <f>StockValueR!J872</f>
        <v>0</v>
      </c>
      <c r="K1019" s="444">
        <f>StockValueR!K872</f>
        <v>1100.3210048979229</v>
      </c>
      <c r="L1019" s="444">
        <f>StockValueR!L872</f>
        <v>1062.3725876267638</v>
      </c>
      <c r="M1019" s="444">
        <f>StockValueR!M872</f>
        <v>1025.7329542168375</v>
      </c>
      <c r="N1019" s="444">
        <f>StockValueR!N872</f>
        <v>990.35696668035484</v>
      </c>
      <c r="O1019" s="444">
        <f>StockValueR!O872</f>
        <v>956.20104377086534</v>
      </c>
      <c r="P1019" s="444">
        <f>StockValueR!P872</f>
        <v>923.22310729359072</v>
      </c>
      <c r="Q1019" s="444">
        <f>StockValueR!Q872</f>
        <v>891.38253026743155</v>
      </c>
      <c r="R1019" s="444">
        <f>StockValueR!R872</f>
        <v>860.64008687478884</v>
      </c>
      <c r="S1019" s="444">
        <f>StockValueR!S872</f>
        <v>830.95790413754219</v>
      </c>
      <c r="T1019" s="444">
        <f>StockValueR!T872</f>
        <v>802.29941525964921</v>
      </c>
      <c r="U1019" s="444">
        <f>StockValueR!U872</f>
        <v>774.62931457888965</v>
      </c>
      <c r="V1019" s="444">
        <f>StockValueR!V872</f>
        <v>747.91351407225591</v>
      </c>
      <c r="W1019" s="444">
        <f>StockValueR!W872</f>
        <v>722.11910136140705</v>
      </c>
      <c r="X1019" s="444">
        <f>StockValueR!X872</f>
        <v>697.21429916645184</v>
      </c>
      <c r="Y1019" s="444">
        <f>StockValueR!Y872</f>
        <v>673.16842615810947</v>
      </c>
      <c r="Z1019" s="444">
        <f>StockValueR!Z872</f>
        <v>649.13767200527468</v>
      </c>
      <c r="AA1019" s="444">
        <f>StockValueR!AA872</f>
        <v>625.12258320627177</v>
      </c>
      <c r="AB1019" s="444">
        <f>StockValueR!AB872</f>
        <v>601.12374791956165</v>
      </c>
      <c r="AC1019" s="444">
        <f>StockValueR!AC872</f>
        <v>577.14180096581572</v>
      </c>
      <c r="AD1019" s="444">
        <f>StockValueR!AD872</f>
        <v>553.17742967114793</v>
      </c>
      <c r="AE1019" s="444">
        <f>StockValueR!AE872</f>
        <v>529.23138073746998</v>
      </c>
      <c r="AF1019" s="444">
        <f>StockValueR!AF872</f>
        <v>505.3044683779093</v>
      </c>
      <c r="AG1019" s="444">
        <f>StockValueR!AG872</f>
        <v>481.39758402508238</v>
      </c>
      <c r="AH1019" s="444">
        <f>StockValueR!AH872</f>
        <v>457.51170801519521</v>
      </c>
      <c r="AI1019" s="444">
        <f>StockValueR!AI872</f>
        <v>433.6479237825655</v>
      </c>
      <c r="AJ1019" s="444">
        <f>StockValueR!AJ872</f>
        <v>409.8074352841877</v>
      </c>
      <c r="AK1019" s="444">
        <f>StockValueR!AK872</f>
        <v>385.99158863884901</v>
      </c>
      <c r="AL1019" s="444">
        <f>StockValueR!AL872</f>
        <v>362.20189935225085</v>
      </c>
      <c r="AM1019" s="444">
        <f>StockValueR!AM872</f>
        <v>528.27455518276895</v>
      </c>
      <c r="AN1019" s="444">
        <f>StockValueR!AN872</f>
        <v>528.27455518276895</v>
      </c>
      <c r="AO1019" s="444">
        <f>StockValueR!AO872</f>
        <v>528.27455518276895</v>
      </c>
      <c r="AP1019" s="444">
        <f>StockValueR!AP872</f>
        <v>528.27455518276895</v>
      </c>
      <c r="AQ1019" s="444">
        <f>StockValueR!AQ872</f>
        <v>528.27455518276895</v>
      </c>
      <c r="AR1019" s="444">
        <f>StockValueR!AR872</f>
        <v>528.27455518276895</v>
      </c>
      <c r="AS1019" s="444">
        <f>StockValueR!AS872</f>
        <v>528.27455518276895</v>
      </c>
      <c r="AT1019" s="444">
        <f>StockValueR!AT872</f>
        <v>528.27455518276895</v>
      </c>
      <c r="AU1019" s="444">
        <f>StockValueR!AU872</f>
        <v>528.27455518276895</v>
      </c>
      <c r="AV1019" s="444">
        <f>StockValueR!AV872</f>
        <v>528.27455518276895</v>
      </c>
      <c r="AW1019" s="444">
        <f>StockValueR!AW872</f>
        <v>528.27455518276895</v>
      </c>
      <c r="AX1019" s="444">
        <f>StockValueR!AX872</f>
        <v>528.27455518276895</v>
      </c>
      <c r="AY1019" s="444">
        <f>StockValueR!AY872</f>
        <v>528.27455518276895</v>
      </c>
      <c r="AZ1019" s="444">
        <f>StockValueR!AZ872</f>
        <v>528.27455518276895</v>
      </c>
    </row>
    <row r="1020" spans="1:52" x14ac:dyDescent="0.25">
      <c r="A1020" s="422"/>
      <c r="B1020" s="281"/>
      <c r="C1020" s="281"/>
      <c r="D1020" s="281"/>
      <c r="E1020" s="180" t="str">
        <f>StockValueR!E873</f>
        <v>40 MPH</v>
      </c>
      <c r="F1020" s="427"/>
      <c r="G1020" s="328"/>
      <c r="I1020" s="443">
        <f>StockValueR!I873</f>
        <v>0</v>
      </c>
      <c r="J1020" s="443">
        <f>StockValueR!J873</f>
        <v>0</v>
      </c>
      <c r="K1020" s="444">
        <f>StockValueR!K873</f>
        <v>1199.2257569560099</v>
      </c>
      <c r="L1020" s="444">
        <f>StockValueR!L873</f>
        <v>1157.8662634766411</v>
      </c>
      <c r="M1020" s="444">
        <f>StockValueR!M873</f>
        <v>1117.9331967488222</v>
      </c>
      <c r="N1020" s="444">
        <f>StockValueR!N873</f>
        <v>1079.3773614583374</v>
      </c>
      <c r="O1020" s="444">
        <f>StockValueR!O873</f>
        <v>1042.151258963399</v>
      </c>
      <c r="P1020" s="444">
        <f>StockValueR!P873</f>
        <v>1006.2090287789669</v>
      </c>
      <c r="Q1020" s="444">
        <f>StockValueR!Q873</f>
        <v>971.50639207918459</v>
      </c>
      <c r="R1020" s="444">
        <f>StockValueR!R873</f>
        <v>938.0005971483323</v>
      </c>
      <c r="S1020" s="444">
        <f>StockValueR!S873</f>
        <v>905.6503667130936</v>
      </c>
      <c r="T1020" s="444">
        <f>StockValueR!T873</f>
        <v>874.4158470912538</v>
      </c>
      <c r="U1020" s="444">
        <f>StockValueR!U873</f>
        <v>844.25855909418306</v>
      </c>
      <c r="V1020" s="444">
        <f>StockValueR!V873</f>
        <v>815.14135062261914</v>
      </c>
      <c r="W1020" s="444">
        <f>StockValueR!W873</f>
        <v>787.02835089734992</v>
      </c>
      <c r="X1020" s="444">
        <f>StockValueR!X873</f>
        <v>759.88492626841128</v>
      </c>
      <c r="Y1020" s="444">
        <f>StockValueR!Y873</f>
        <v>733.67763754835926</v>
      </c>
      <c r="Z1020" s="444">
        <f>StockValueR!Z873</f>
        <v>707.48682667509911</v>
      </c>
      <c r="AA1020" s="444">
        <f>StockValueR!AA873</f>
        <v>681.313089270148</v>
      </c>
      <c r="AB1020" s="444">
        <f>StockValueR!AB873</f>
        <v>655.15706635987237</v>
      </c>
      <c r="AC1020" s="444">
        <f>StockValueR!AC873</f>
        <v>629.01944982718351</v>
      </c>
      <c r="AD1020" s="444">
        <f>StockValueR!AD873</f>
        <v>602.90098878000117</v>
      </c>
      <c r="AE1020" s="444">
        <f>StockValueR!AE873</f>
        <v>576.80249703916627</v>
      </c>
      <c r="AF1020" s="444">
        <f>StockValueR!AF873</f>
        <v>550.7248620051281</v>
      </c>
      <c r="AG1020" s="444">
        <f>StockValueR!AG873</f>
        <v>524.6690552388668</v>
      </c>
      <c r="AH1020" s="444">
        <f>StockValueR!AH873</f>
        <v>498.63614519624542</v>
      </c>
      <c r="AI1020" s="444">
        <f>StockValueR!AI873</f>
        <v>472.62731269843704</v>
      </c>
      <c r="AJ1020" s="444">
        <f>StockValueR!AJ873</f>
        <v>446.64386992273501</v>
      </c>
      <c r="AK1020" s="444">
        <f>StockValueR!AK873</f>
        <v>420.68728398674801</v>
      </c>
      <c r="AL1020" s="444">
        <f>StockValueR!AL873</f>
        <v>394.75920662071098</v>
      </c>
      <c r="AM1020" s="444">
        <f>StockValueR!AM873</f>
        <v>525.91857468111698</v>
      </c>
      <c r="AN1020" s="444">
        <f>StockValueR!AN873</f>
        <v>525.91857468111698</v>
      </c>
      <c r="AO1020" s="444">
        <f>StockValueR!AO873</f>
        <v>525.91857468111698</v>
      </c>
      <c r="AP1020" s="444">
        <f>StockValueR!AP873</f>
        <v>525.91857468111698</v>
      </c>
      <c r="AQ1020" s="444">
        <f>StockValueR!AQ873</f>
        <v>525.91857468111698</v>
      </c>
      <c r="AR1020" s="444">
        <f>StockValueR!AR873</f>
        <v>525.91857468111698</v>
      </c>
      <c r="AS1020" s="444">
        <f>StockValueR!AS873</f>
        <v>525.91857468111698</v>
      </c>
      <c r="AT1020" s="444">
        <f>StockValueR!AT873</f>
        <v>525.91857468111698</v>
      </c>
      <c r="AU1020" s="444">
        <f>StockValueR!AU873</f>
        <v>525.91857468111698</v>
      </c>
      <c r="AV1020" s="444">
        <f>StockValueR!AV873</f>
        <v>525.91857468111698</v>
      </c>
      <c r="AW1020" s="444">
        <f>StockValueR!AW873</f>
        <v>525.91857468111698</v>
      </c>
      <c r="AX1020" s="444">
        <f>StockValueR!AX873</f>
        <v>525.91857468111698</v>
      </c>
      <c r="AY1020" s="444">
        <f>StockValueR!AY873</f>
        <v>525.91857468111698</v>
      </c>
      <c r="AZ1020" s="444">
        <f>StockValueR!AZ873</f>
        <v>525.91857468111698</v>
      </c>
    </row>
    <row r="1021" spans="1:52" x14ac:dyDescent="0.25">
      <c r="A1021" s="422"/>
      <c r="B1021" s="281"/>
      <c r="C1021" s="281"/>
      <c r="D1021" s="281"/>
      <c r="E1021" s="180" t="str">
        <f>StockValueR!E874</f>
        <v>41 MPH</v>
      </c>
      <c r="F1021" s="427"/>
      <c r="G1021" s="328"/>
      <c r="I1021" s="443">
        <f>StockValueR!I874</f>
        <v>0</v>
      </c>
      <c r="J1021" s="443">
        <f>StockValueR!J874</f>
        <v>0</v>
      </c>
      <c r="K1021" s="444">
        <f>StockValueR!K874</f>
        <v>1164.471567135585</v>
      </c>
      <c r="L1021" s="444">
        <f>StockValueR!L874</f>
        <v>1124.3106934147736</v>
      </c>
      <c r="M1021" s="444">
        <f>StockValueR!M874</f>
        <v>1085.5349078520067</v>
      </c>
      <c r="N1021" s="444">
        <f>StockValueR!N874</f>
        <v>1048.0964408390112</v>
      </c>
      <c r="O1021" s="444">
        <f>StockValueR!O874</f>
        <v>1011.9491702694872</v>
      </c>
      <c r="P1021" s="444">
        <f>StockValueR!P874</f>
        <v>977.04856471924404</v>
      </c>
      <c r="Q1021" s="444">
        <f>StockValueR!Q874</f>
        <v>943.351628585963</v>
      </c>
      <c r="R1021" s="444">
        <f>StockValueR!R874</f>
        <v>910.81684912101161</v>
      </c>
      <c r="S1021" s="444">
        <f>StockValueR!S874</f>
        <v>879.40414528804888</v>
      </c>
      <c r="T1021" s="444">
        <f>StockValueR!T874</f>
        <v>849.07481838542037</v>
      </c>
      <c r="U1021" s="444">
        <f>StockValueR!U874</f>
        <v>819.79150437151338</v>
      </c>
      <c r="V1021" s="444">
        <f>StockValueR!V874</f>
        <v>791.51812783433877</v>
      </c>
      <c r="W1021" s="444">
        <f>StockValueR!W874</f>
        <v>764.21985754863192</v>
      </c>
      <c r="X1021" s="444">
        <f>StockValueR!X874</f>
        <v>737.86306356572356</v>
      </c>
      <c r="Y1021" s="444">
        <f>StockValueR!Y874</f>
        <v>712.41527578331591</v>
      </c>
      <c r="Z1021" s="444">
        <f>StockValueR!Z874</f>
        <v>686.98348831107967</v>
      </c>
      <c r="AA1021" s="444">
        <f>StockValueR!AA874</f>
        <v>661.56827950910861</v>
      </c>
      <c r="AB1021" s="444">
        <f>StockValueR!AB874</f>
        <v>636.17027182648997</v>
      </c>
      <c r="AC1021" s="444">
        <f>StockValueR!AC874</f>
        <v>610.79013709500623</v>
      </c>
      <c r="AD1021" s="444">
        <f>StockValueR!AD874</f>
        <v>585.42860271303755</v>
      </c>
      <c r="AE1021" s="444">
        <f>StockValueR!AE874</f>
        <v>560.08645891647143</v>
      </c>
      <c r="AF1021" s="444">
        <f>StockValueR!AF874</f>
        <v>534.76456738842762</v>
      </c>
      <c r="AG1021" s="444">
        <f>StockValueR!AG874</f>
        <v>509.46387153354095</v>
      </c>
      <c r="AH1021" s="444">
        <f>StockValueR!AH874</f>
        <v>484.1854088432645</v>
      </c>
      <c r="AI1021" s="444">
        <f>StockValueR!AI874</f>
        <v>458.930325917956</v>
      </c>
      <c r="AJ1021" s="444">
        <f>StockValueR!AJ874</f>
        <v>433.69989690732444</v>
      </c>
      <c r="AK1021" s="444">
        <f>StockValueR!AK874</f>
        <v>408.49554641114258</v>
      </c>
      <c r="AL1021" s="444">
        <f>StockValueR!AL874</f>
        <v>383.31887829163907</v>
      </c>
      <c r="AM1021" s="444">
        <f>StockValueR!AM874</f>
        <v>510.67717924865934</v>
      </c>
      <c r="AN1021" s="444">
        <f>StockValueR!AN874</f>
        <v>510.67717924865934</v>
      </c>
      <c r="AO1021" s="444">
        <f>StockValueR!AO874</f>
        <v>510.67717924865934</v>
      </c>
      <c r="AP1021" s="444">
        <f>StockValueR!AP874</f>
        <v>510.67717924865934</v>
      </c>
      <c r="AQ1021" s="444">
        <f>StockValueR!AQ874</f>
        <v>510.67717924865934</v>
      </c>
      <c r="AR1021" s="444">
        <f>StockValueR!AR874</f>
        <v>510.67717924865934</v>
      </c>
      <c r="AS1021" s="444">
        <f>StockValueR!AS874</f>
        <v>510.67717924865934</v>
      </c>
      <c r="AT1021" s="444">
        <f>StockValueR!AT874</f>
        <v>510.67717924865934</v>
      </c>
      <c r="AU1021" s="444">
        <f>StockValueR!AU874</f>
        <v>510.67717924865934</v>
      </c>
      <c r="AV1021" s="444">
        <f>StockValueR!AV874</f>
        <v>510.67717924865934</v>
      </c>
      <c r="AW1021" s="444">
        <f>StockValueR!AW874</f>
        <v>510.67717924865934</v>
      </c>
      <c r="AX1021" s="444">
        <f>StockValueR!AX874</f>
        <v>510.67717924865934</v>
      </c>
      <c r="AY1021" s="444">
        <f>StockValueR!AY874</f>
        <v>510.67717924865934</v>
      </c>
      <c r="AZ1021" s="444">
        <f>StockValueR!AZ874</f>
        <v>510.67717924865934</v>
      </c>
    </row>
    <row r="1022" spans="1:52" x14ac:dyDescent="0.25">
      <c r="A1022" s="422"/>
      <c r="B1022" s="281"/>
      <c r="C1022" s="281"/>
      <c r="D1022" s="281"/>
      <c r="E1022" s="180" t="str">
        <f>StockValueR!E875</f>
        <v>42 MPH</v>
      </c>
      <c r="F1022" s="427"/>
      <c r="G1022" s="328"/>
      <c r="I1022" s="443">
        <f>StockValueR!I875</f>
        <v>0</v>
      </c>
      <c r="J1022" s="443">
        <f>StockValueR!J875</f>
        <v>0</v>
      </c>
      <c r="K1022" s="444">
        <f>StockValueR!K875</f>
        <v>1130.7245719180678</v>
      </c>
      <c r="L1022" s="444">
        <f>StockValueR!L875</f>
        <v>1091.7275813281442</v>
      </c>
      <c r="M1022" s="444">
        <f>StockValueR!M875</f>
        <v>1054.0755383168257</v>
      </c>
      <c r="N1022" s="444">
        <f>StockValueR!N875</f>
        <v>1017.7220576640783</v>
      </c>
      <c r="O1022" s="444">
        <f>StockValueR!O875</f>
        <v>982.62235390637159</v>
      </c>
      <c r="P1022" s="444">
        <f>StockValueR!P875</f>
        <v>948.73318616348479</v>
      </c>
      <c r="Q1022" s="444">
        <f>StockValueR!Q875</f>
        <v>916.01280486814801</v>
      </c>
      <c r="R1022" s="444">
        <f>StockValueR!R875</f>
        <v>884.42090033290185</v>
      </c>
      <c r="S1022" s="444">
        <f>StockValueR!S875</f>
        <v>853.91855309080711</v>
      </c>
      <c r="T1022" s="444">
        <f>StockValueR!T875</f>
        <v>824.46818594882893</v>
      </c>
      <c r="U1022" s="444">
        <f>StockValueR!U875</f>
        <v>796.03351769482765</v>
      </c>
      <c r="V1022" s="444">
        <f>StockValueR!V875</f>
        <v>768.57951840112673</v>
      </c>
      <c r="W1022" s="444">
        <f>StockValueR!W875</f>
        <v>742.07236626959207</v>
      </c>
      <c r="X1022" s="444">
        <f>StockValueR!X875</f>
        <v>716.47940596506044</v>
      </c>
      <c r="Y1022" s="444">
        <f>StockValueR!Y875</f>
        <v>691.76910838578567</v>
      </c>
      <c r="Z1022" s="444">
        <f>StockValueR!Z875</f>
        <v>667.07434741932286</v>
      </c>
      <c r="AA1022" s="444">
        <f>StockValueR!AA875</f>
        <v>642.39568466458763</v>
      </c>
      <c r="AB1022" s="444">
        <f>StockValueR!AB875</f>
        <v>617.73372453176728</v>
      </c>
      <c r="AC1022" s="444">
        <f>StockValueR!AC875</f>
        <v>593.08911938260746</v>
      </c>
      <c r="AD1022" s="444">
        <f>StockValueR!AD875</f>
        <v>568.46257553510281</v>
      </c>
      <c r="AE1022" s="444">
        <f>StockValueR!AE875</f>
        <v>543.85486032369147</v>
      </c>
      <c r="AF1022" s="444">
        <f>StockValueR!AF875</f>
        <v>519.26681045946555</v>
      </c>
      <c r="AG1022" s="444">
        <f>StockValueR!AG875</f>
        <v>494.69934200669996</v>
      </c>
      <c r="AH1022" s="444">
        <f>StockValueR!AH875</f>
        <v>470.15346238980277</v>
      </c>
      <c r="AI1022" s="444">
        <f>StockValueR!AI875</f>
        <v>445.63028498005343</v>
      </c>
      <c r="AJ1022" s="444">
        <f>StockValueR!AJ875</f>
        <v>421.13104700163586</v>
      </c>
      <c r="AK1022" s="444">
        <f>StockValueR!AK875</f>
        <v>396.65713176867604</v>
      </c>
      <c r="AL1022" s="444">
        <f>StockValueR!AL875</f>
        <v>372.2100966626362</v>
      </c>
      <c r="AM1022" s="444">
        <f>StockValueR!AM875</f>
        <v>495.87748742948327</v>
      </c>
      <c r="AN1022" s="444">
        <f>StockValueR!AN875</f>
        <v>495.87748742948327</v>
      </c>
      <c r="AO1022" s="444">
        <f>StockValueR!AO875</f>
        <v>495.87748742948327</v>
      </c>
      <c r="AP1022" s="444">
        <f>StockValueR!AP875</f>
        <v>495.87748742948327</v>
      </c>
      <c r="AQ1022" s="444">
        <f>StockValueR!AQ875</f>
        <v>495.87748742948327</v>
      </c>
      <c r="AR1022" s="444">
        <f>StockValueR!AR875</f>
        <v>495.87748742948327</v>
      </c>
      <c r="AS1022" s="444">
        <f>StockValueR!AS875</f>
        <v>495.87748742948327</v>
      </c>
      <c r="AT1022" s="444">
        <f>StockValueR!AT875</f>
        <v>495.87748742948327</v>
      </c>
      <c r="AU1022" s="444">
        <f>StockValueR!AU875</f>
        <v>495.87748742948327</v>
      </c>
      <c r="AV1022" s="444">
        <f>StockValueR!AV875</f>
        <v>495.87748742948327</v>
      </c>
      <c r="AW1022" s="444">
        <f>StockValueR!AW875</f>
        <v>495.87748742948327</v>
      </c>
      <c r="AX1022" s="444">
        <f>StockValueR!AX875</f>
        <v>495.87748742948327</v>
      </c>
      <c r="AY1022" s="444">
        <f>StockValueR!AY875</f>
        <v>495.87748742948327</v>
      </c>
      <c r="AZ1022" s="444">
        <f>StockValueR!AZ875</f>
        <v>495.87748742948327</v>
      </c>
    </row>
    <row r="1023" spans="1:52" x14ac:dyDescent="0.25">
      <c r="A1023" s="422"/>
      <c r="B1023" s="281"/>
      <c r="C1023" s="281"/>
      <c r="D1023" s="281"/>
      <c r="E1023" s="180" t="str">
        <f>StockValueR!E876</f>
        <v>43 MPH</v>
      </c>
      <c r="F1023" s="427"/>
      <c r="G1023" s="328"/>
      <c r="I1023" s="443">
        <f>StockValueR!I876</f>
        <v>0</v>
      </c>
      <c r="J1023" s="443">
        <f>StockValueR!J876</f>
        <v>0</v>
      </c>
      <c r="K1023" s="444">
        <f>StockValueR!K876</f>
        <v>1097.9555822769448</v>
      </c>
      <c r="L1023" s="444">
        <f>StockValueR!L876</f>
        <v>1060.088744875882</v>
      </c>
      <c r="M1023" s="444">
        <f>StockValueR!M876</f>
        <v>1023.5278777689766</v>
      </c>
      <c r="N1023" s="444">
        <f>StockValueR!N876</f>
        <v>988.22794000413865</v>
      </c>
      <c r="O1023" s="444">
        <f>StockValueR!O876</f>
        <v>954.14544402400031</v>
      </c>
      <c r="P1023" s="444">
        <f>StockValueR!P876</f>
        <v>921.23840209167156</v>
      </c>
      <c r="Q1023" s="444">
        <f>StockValueR!Q876</f>
        <v>889.46627456418355</v>
      </c>
      <c r="R1023" s="444">
        <f>StockValueR!R876</f>
        <v>858.7899199499077</v>
      </c>
      <c r="S1023" s="444">
        <f>StockValueR!S876</f>
        <v>829.17154668841783</v>
      </c>
      <c r="T1023" s="444">
        <f>StockValueR!T876</f>
        <v>800.57466659339195</v>
      </c>
      <c r="U1023" s="444">
        <f>StockValueR!U876</f>
        <v>772.96404990119902</v>
      </c>
      <c r="V1023" s="444">
        <f>StockValueR!V876</f>
        <v>746.30568186979269</v>
      </c>
      <c r="W1023" s="444">
        <f>StockValueR!W876</f>
        <v>720.56672087444292</v>
      </c>
      <c r="X1023" s="444">
        <f>StockValueR!X876</f>
        <v>695.71545794868337</v>
      </c>
      <c r="Y1023" s="444">
        <f>StockValueR!Y876</f>
        <v>671.72127772063129</v>
      </c>
      <c r="Z1023" s="444">
        <f>StockValueR!Z876</f>
        <v>647.74218384622372</v>
      </c>
      <c r="AA1023" s="444">
        <f>StockValueR!AA876</f>
        <v>623.77872164894598</v>
      </c>
      <c r="AB1023" s="444">
        <f>StockValueR!AB876</f>
        <v>599.83147802286192</v>
      </c>
      <c r="AC1023" s="444">
        <f>StockValueR!AC876</f>
        <v>575.9010864239325</v>
      </c>
      <c r="AD1023" s="444">
        <f>StockValueR!AD876</f>
        <v>551.98823270068738</v>
      </c>
      <c r="AE1023" s="444">
        <f>StockValueR!AE876</f>
        <v>528.09366194981135</v>
      </c>
      <c r="AF1023" s="444">
        <f>StockValueR!AF876</f>
        <v>504.21818663407112</v>
      </c>
      <c r="AG1023" s="444">
        <f>StockValueR!AG876</f>
        <v>480.36269626971983</v>
      </c>
      <c r="AH1023" s="444">
        <f>StockValueR!AH876</f>
        <v>456.52816908547908</v>
      </c>
      <c r="AI1023" s="444">
        <f>StockValueR!AI876</f>
        <v>432.71568618654624</v>
      </c>
      <c r="AJ1023" s="444">
        <f>StockValueR!AJ876</f>
        <v>408.9264489417011</v>
      </c>
      <c r="AK1023" s="444">
        <f>StockValueR!AK876</f>
        <v>385.16180057590253</v>
      </c>
      <c r="AL1023" s="444">
        <f>StockValueR!AL876</f>
        <v>361.42325333688325</v>
      </c>
      <c r="AM1023" s="444">
        <f>StockValueR!AM876</f>
        <v>481.50669842179536</v>
      </c>
      <c r="AN1023" s="444">
        <f>StockValueR!AN876</f>
        <v>481.50669842179536</v>
      </c>
      <c r="AO1023" s="444">
        <f>StockValueR!AO876</f>
        <v>481.50669842179536</v>
      </c>
      <c r="AP1023" s="444">
        <f>StockValueR!AP876</f>
        <v>481.50669842179536</v>
      </c>
      <c r="AQ1023" s="444">
        <f>StockValueR!AQ876</f>
        <v>481.50669842179536</v>
      </c>
      <c r="AR1023" s="444">
        <f>StockValueR!AR876</f>
        <v>481.50669842179536</v>
      </c>
      <c r="AS1023" s="444">
        <f>StockValueR!AS876</f>
        <v>481.50669842179536</v>
      </c>
      <c r="AT1023" s="444">
        <f>StockValueR!AT876</f>
        <v>481.50669842179536</v>
      </c>
      <c r="AU1023" s="444">
        <f>StockValueR!AU876</f>
        <v>481.50669842179536</v>
      </c>
      <c r="AV1023" s="444">
        <f>StockValueR!AV876</f>
        <v>481.50669842179536</v>
      </c>
      <c r="AW1023" s="444">
        <f>StockValueR!AW876</f>
        <v>481.50669842179536</v>
      </c>
      <c r="AX1023" s="444">
        <f>StockValueR!AX876</f>
        <v>481.50669842179536</v>
      </c>
      <c r="AY1023" s="444">
        <f>StockValueR!AY876</f>
        <v>481.50669842179536</v>
      </c>
      <c r="AZ1023" s="444">
        <f>StockValueR!AZ876</f>
        <v>481.50669842179536</v>
      </c>
    </row>
    <row r="1024" spans="1:52" x14ac:dyDescent="0.25">
      <c r="A1024" s="422"/>
      <c r="B1024" s="281"/>
      <c r="C1024" s="281"/>
      <c r="D1024" s="281"/>
      <c r="E1024" s="180" t="str">
        <f>StockValueR!E877</f>
        <v>44 MPH</v>
      </c>
      <c r="F1024" s="427"/>
      <c r="G1024" s="328"/>
      <c r="I1024" s="443">
        <f>StockValueR!I877</f>
        <v>0</v>
      </c>
      <c r="J1024" s="443">
        <f>StockValueR!J877</f>
        <v>0</v>
      </c>
      <c r="K1024" s="444">
        <f>StockValueR!K877</f>
        <v>1066.1362550989613</v>
      </c>
      <c r="L1024" s="444">
        <f>StockValueR!L877</f>
        <v>1029.3668184560979</v>
      </c>
      <c r="M1024" s="444">
        <f>StockValueR!M877</f>
        <v>993.86550440503913</v>
      </c>
      <c r="N1024" s="444">
        <f>StockValueR!N877</f>
        <v>959.5885773040502</v>
      </c>
      <c r="O1024" s="444">
        <f>StockValueR!O877</f>
        <v>926.49380988792655</v>
      </c>
      <c r="P1024" s="444">
        <f>StockValueR!P877</f>
        <v>894.5404312463595</v>
      </c>
      <c r="Q1024" s="444">
        <f>StockValueR!Q877</f>
        <v>863.68907659644196</v>
      </c>
      <c r="R1024" s="444">
        <f>StockValueR!R877</f>
        <v>833.90173878744997</v>
      </c>
      <c r="S1024" s="444">
        <f>StockValueR!S877</f>
        <v>805.14172147814952</v>
      </c>
      <c r="T1024" s="444">
        <f>StockValueR!T877</f>
        <v>777.37359392894723</v>
      </c>
      <c r="U1024" s="444">
        <f>StockValueR!U877</f>
        <v>750.56314735319268</v>
      </c>
      <c r="V1024" s="444">
        <f>StockValueR!V877</f>
        <v>724.6773527738593</v>
      </c>
      <c r="W1024" s="444">
        <f>StockValueR!W877</f>
        <v>699.68432033368288</v>
      </c>
      <c r="X1024" s="444">
        <f>StockValueR!X877</f>
        <v>675.5532600086342</v>
      </c>
      <c r="Y1024" s="444">
        <f>StockValueR!Y877</f>
        <v>652.25444367632417</v>
      </c>
      <c r="Z1024" s="444">
        <f>StockValueR!Z877</f>
        <v>628.97027648723758</v>
      </c>
      <c r="AA1024" s="444">
        <f>StockValueR!AA877</f>
        <v>605.70128796109975</v>
      </c>
      <c r="AB1024" s="444">
        <f>StockValueR!AB877</f>
        <v>582.44804798347752</v>
      </c>
      <c r="AC1024" s="444">
        <f>StockValueR!AC877</f>
        <v>559.21117165244675</v>
      </c>
      <c r="AD1024" s="444">
        <f>StockValueR!AD877</f>
        <v>535.99132494028788</v>
      </c>
      <c r="AE1024" s="444">
        <f>StockValueR!AE877</f>
        <v>512.78923135039395</v>
      </c>
      <c r="AF1024" s="444">
        <f>StockValueR!AF877</f>
        <v>489.60567979993567</v>
      </c>
      <c r="AG1024" s="444">
        <f>StockValueR!AG877</f>
        <v>466.44153402651983</v>
      </c>
      <c r="AH1024" s="444">
        <f>StockValueR!AH877</f>
        <v>443.29774390928782</v>
      </c>
      <c r="AI1024" s="444">
        <f>StockValueR!AI877</f>
        <v>420.17535922244292</v>
      </c>
      <c r="AJ1024" s="444">
        <f>StockValueR!AJ877</f>
        <v>397.07554651846914</v>
      </c>
      <c r="AK1024" s="444">
        <f>StockValueR!AK877</f>
        <v>373.99961009496326</v>
      </c>
      <c r="AL1024" s="444">
        <f>StockValueR!AL877</f>
        <v>350.94901837392763</v>
      </c>
      <c r="AM1024" s="444">
        <f>StockValueR!AM877</f>
        <v>467.55238239773502</v>
      </c>
      <c r="AN1024" s="444">
        <f>StockValueR!AN877</f>
        <v>467.55238239773502</v>
      </c>
      <c r="AO1024" s="444">
        <f>StockValueR!AO877</f>
        <v>467.55238239773502</v>
      </c>
      <c r="AP1024" s="444">
        <f>StockValueR!AP877</f>
        <v>467.55238239773502</v>
      </c>
      <c r="AQ1024" s="444">
        <f>StockValueR!AQ877</f>
        <v>467.55238239773502</v>
      </c>
      <c r="AR1024" s="444">
        <f>StockValueR!AR877</f>
        <v>467.55238239773502</v>
      </c>
      <c r="AS1024" s="444">
        <f>StockValueR!AS877</f>
        <v>467.55238239773502</v>
      </c>
      <c r="AT1024" s="444">
        <f>StockValueR!AT877</f>
        <v>467.55238239773502</v>
      </c>
      <c r="AU1024" s="444">
        <f>StockValueR!AU877</f>
        <v>467.55238239773502</v>
      </c>
      <c r="AV1024" s="444">
        <f>StockValueR!AV877</f>
        <v>467.55238239773502</v>
      </c>
      <c r="AW1024" s="444">
        <f>StockValueR!AW877</f>
        <v>467.55238239773502</v>
      </c>
      <c r="AX1024" s="444">
        <f>StockValueR!AX877</f>
        <v>467.55238239773502</v>
      </c>
      <c r="AY1024" s="444">
        <f>StockValueR!AY877</f>
        <v>467.55238239773502</v>
      </c>
      <c r="AZ1024" s="444">
        <f>StockValueR!AZ877</f>
        <v>467.55238239773502</v>
      </c>
    </row>
    <row r="1025" spans="1:52" x14ac:dyDescent="0.25">
      <c r="A1025" s="422"/>
      <c r="B1025" s="281"/>
      <c r="C1025" s="281"/>
      <c r="D1025" s="281"/>
      <c r="E1025" s="180" t="str">
        <f>StockValueR!E878</f>
        <v>45 MPH</v>
      </c>
      <c r="F1025" s="427"/>
      <c r="G1025" s="328"/>
      <c r="I1025" s="443">
        <f>StockValueR!I878</f>
        <v>0</v>
      </c>
      <c r="J1025" s="443">
        <f>StockValueR!J878</f>
        <v>0</v>
      </c>
      <c r="K1025" s="444">
        <f>StockValueR!K878</f>
        <v>1062.5844363030301</v>
      </c>
      <c r="L1025" s="444">
        <f>StockValueR!L878</f>
        <v>1025.9374965507461</v>
      </c>
      <c r="M1025" s="444">
        <f>StockValueR!M878</f>
        <v>990.55445465666924</v>
      </c>
      <c r="N1025" s="444">
        <f>StockValueR!N878</f>
        <v>956.39172068377388</v>
      </c>
      <c r="O1025" s="444">
        <f>StockValueR!O878</f>
        <v>923.4072080464307</v>
      </c>
      <c r="P1025" s="444">
        <f>StockValueR!P878</f>
        <v>891.56028166207727</v>
      </c>
      <c r="Q1025" s="444">
        <f>StockValueR!Q878</f>
        <v>860.81170789105909</v>
      </c>
      <c r="R1025" s="444">
        <f>StockValueR!R878</f>
        <v>831.12360620297079</v>
      </c>
      <c r="S1025" s="444">
        <f>StockValueR!S878</f>
        <v>802.45940250995238</v>
      </c>
      <c r="T1025" s="444">
        <f>StockValueR!T878</f>
        <v>774.78378410944958</v>
      </c>
      <c r="U1025" s="444">
        <f>StockValueR!U878</f>
        <v>748.06265618093153</v>
      </c>
      <c r="V1025" s="444">
        <f>StockValueR!V878</f>
        <v>722.26309978297013</v>
      </c>
      <c r="W1025" s="444">
        <f>StockValueR!W878</f>
        <v>697.35333129893797</v>
      </c>
      <c r="X1025" s="444">
        <f>StockValueR!X878</f>
        <v>673.30266328136258</v>
      </c>
      <c r="Y1025" s="444">
        <f>StockValueR!Y878</f>
        <v>650.08146664670028</v>
      </c>
      <c r="Z1025" s="444">
        <f>StockValueR!Z878</f>
        <v>626.87487035183494</v>
      </c>
      <c r="AA1025" s="444">
        <f>StockValueR!AA878</f>
        <v>603.68340215240426</v>
      </c>
      <c r="AB1025" s="444">
        <f>StockValueR!AB878</f>
        <v>580.5076300354084</v>
      </c>
      <c r="AC1025" s="444">
        <f>StockValueR!AC878</f>
        <v>557.34816704973241</v>
      </c>
      <c r="AD1025" s="444">
        <f>StockValueR!AD878</f>
        <v>534.20567694897909</v>
      </c>
      <c r="AE1025" s="444">
        <f>StockValueR!AE878</f>
        <v>511.08088082619901</v>
      </c>
      <c r="AF1025" s="444">
        <f>StockValueR!AF878</f>
        <v>487.97456497029629</v>
      </c>
      <c r="AG1025" s="444">
        <f>StockValueR!AG878</f>
        <v>464.88759024134703</v>
      </c>
      <c r="AH1025" s="444">
        <f>StockValueR!AH878</f>
        <v>441.82090335398306</v>
      </c>
      <c r="AI1025" s="444">
        <f>StockValueR!AI878</f>
        <v>418.7755505850987</v>
      </c>
      <c r="AJ1025" s="444">
        <f>StockValueR!AJ878</f>
        <v>395.7526946008237</v>
      </c>
      <c r="AK1025" s="444">
        <f>StockValueR!AK878</f>
        <v>372.75363535350499</v>
      </c>
      <c r="AL1025" s="444">
        <f>StockValueR!AL878</f>
        <v>349.77983637311632</v>
      </c>
      <c r="AM1025" s="444">
        <f>StockValueR!AM878</f>
        <v>478.77274860185702</v>
      </c>
      <c r="AN1025" s="444">
        <f>StockValueR!AN878</f>
        <v>478.77274860185702</v>
      </c>
      <c r="AO1025" s="444">
        <f>StockValueR!AO878</f>
        <v>478.77274860185702</v>
      </c>
      <c r="AP1025" s="444">
        <f>StockValueR!AP878</f>
        <v>478.77274860185702</v>
      </c>
      <c r="AQ1025" s="444">
        <f>StockValueR!AQ878</f>
        <v>478.77274860185702</v>
      </c>
      <c r="AR1025" s="444">
        <f>StockValueR!AR878</f>
        <v>478.77274860185702</v>
      </c>
      <c r="AS1025" s="444">
        <f>StockValueR!AS878</f>
        <v>478.77274860185702</v>
      </c>
      <c r="AT1025" s="444">
        <f>StockValueR!AT878</f>
        <v>478.77274860185702</v>
      </c>
      <c r="AU1025" s="444">
        <f>StockValueR!AU878</f>
        <v>478.77274860185702</v>
      </c>
      <c r="AV1025" s="444">
        <f>StockValueR!AV878</f>
        <v>478.77274860185702</v>
      </c>
      <c r="AW1025" s="444">
        <f>StockValueR!AW878</f>
        <v>478.77274860185702</v>
      </c>
      <c r="AX1025" s="444">
        <f>StockValueR!AX878</f>
        <v>478.77274860185702</v>
      </c>
      <c r="AY1025" s="444">
        <f>StockValueR!AY878</f>
        <v>478.77274860185702</v>
      </c>
      <c r="AZ1025" s="444">
        <f>StockValueR!AZ878</f>
        <v>478.77274860185702</v>
      </c>
    </row>
    <row r="1026" spans="1:52" x14ac:dyDescent="0.25">
      <c r="A1026" s="422"/>
      <c r="B1026" s="281"/>
      <c r="C1026" s="281"/>
      <c r="D1026" s="281"/>
      <c r="E1026" s="180" t="str">
        <f>StockValueR!E879</f>
        <v>46 MPH</v>
      </c>
      <c r="F1026" s="427"/>
      <c r="G1026" s="328"/>
      <c r="I1026" s="443">
        <f>StockValueR!I879</f>
        <v>0</v>
      </c>
      <c r="J1026" s="443">
        <f>StockValueR!J879</f>
        <v>0</v>
      </c>
      <c r="K1026" s="444">
        <f>StockValueR!K879</f>
        <v>1031.7901834400477</v>
      </c>
      <c r="L1026" s="444">
        <f>StockValueR!L879</f>
        <v>996.20529117390311</v>
      </c>
      <c r="M1026" s="444">
        <f>StockValueR!M879</f>
        <v>961.84766834481707</v>
      </c>
      <c r="N1026" s="444">
        <f>StockValueR!N879</f>
        <v>928.67498827494353</v>
      </c>
      <c r="O1026" s="444">
        <f>StockValueR!O879</f>
        <v>896.64638406992276</v>
      </c>
      <c r="P1026" s="444">
        <f>StockValueR!P879</f>
        <v>865.72239827314343</v>
      </c>
      <c r="Q1026" s="444">
        <f>StockValueR!Q879</f>
        <v>835.86493425635354</v>
      </c>
      <c r="R1026" s="444">
        <f>StockValueR!R879</f>
        <v>807.03720928673636</v>
      </c>
      <c r="S1026" s="444">
        <f>StockValueR!S879</f>
        <v>779.20370921263213</v>
      </c>
      <c r="T1026" s="444">
        <f>StockValueR!T879</f>
        <v>752.33014471208071</v>
      </c>
      <c r="U1026" s="444">
        <f>StockValueR!U879</f>
        <v>726.38340905028724</v>
      </c>
      <c r="V1026" s="444">
        <f>StockValueR!V879</f>
        <v>701.33153729396781</v>
      </c>
      <c r="W1026" s="444">
        <f>StockValueR!W879</f>
        <v>677.14366693233285</v>
      </c>
      <c r="X1026" s="444">
        <f>StockValueR!X879</f>
        <v>653.78999985619191</v>
      </c>
      <c r="Y1026" s="444">
        <f>StockValueR!Y879</f>
        <v>631.24176564834318</v>
      </c>
      <c r="Z1026" s="444">
        <f>StockValueR!Z879</f>
        <v>608.70770865480586</v>
      </c>
      <c r="AA1026" s="444">
        <f>StockValueR!AA879</f>
        <v>586.18834133658311</v>
      </c>
      <c r="AB1026" s="444">
        <f>StockValueR!AB879</f>
        <v>563.68421522011465</v>
      </c>
      <c r="AC1026" s="444">
        <f>StockValueR!AC879</f>
        <v>541.19592558780823</v>
      </c>
      <c r="AD1026" s="444">
        <f>StockValueR!AD879</f>
        <v>518.7241169573399</v>
      </c>
      <c r="AE1026" s="444">
        <f>StockValueR!AE879</f>
        <v>496.2694895241064</v>
      </c>
      <c r="AF1026" s="444">
        <f>StockValueR!AF879</f>
        <v>473.83280678994805</v>
      </c>
      <c r="AG1026" s="444">
        <f>StockValueR!AG879</f>
        <v>451.41490466676561</v>
      </c>
      <c r="AH1026" s="444">
        <f>StockValueR!AH879</f>
        <v>429.01670243290562</v>
      </c>
      <c r="AI1026" s="444">
        <f>StockValueR!AI879</f>
        <v>406.63921604361059</v>
      </c>
      <c r="AJ1026" s="444">
        <f>StockValueR!AJ879</f>
        <v>384.28357447033756</v>
      </c>
      <c r="AK1026" s="444">
        <f>StockValueR!AK879</f>
        <v>361.95103999213438</v>
      </c>
      <c r="AL1026" s="444">
        <f>StockValueR!AL879</f>
        <v>339.64303372511051</v>
      </c>
      <c r="AM1026" s="444">
        <f>StockValueR!AM879</f>
        <v>464.89766387386459</v>
      </c>
      <c r="AN1026" s="444">
        <f>StockValueR!AN879</f>
        <v>464.89766387386459</v>
      </c>
      <c r="AO1026" s="444">
        <f>StockValueR!AO879</f>
        <v>464.89766387386459</v>
      </c>
      <c r="AP1026" s="444">
        <f>StockValueR!AP879</f>
        <v>464.89766387386459</v>
      </c>
      <c r="AQ1026" s="444">
        <f>StockValueR!AQ879</f>
        <v>464.89766387386459</v>
      </c>
      <c r="AR1026" s="444">
        <f>StockValueR!AR879</f>
        <v>464.89766387386459</v>
      </c>
      <c r="AS1026" s="444">
        <f>StockValueR!AS879</f>
        <v>464.89766387386459</v>
      </c>
      <c r="AT1026" s="444">
        <f>StockValueR!AT879</f>
        <v>464.89766387386459</v>
      </c>
      <c r="AU1026" s="444">
        <f>StockValueR!AU879</f>
        <v>464.89766387386459</v>
      </c>
      <c r="AV1026" s="444">
        <f>StockValueR!AV879</f>
        <v>464.89766387386459</v>
      </c>
      <c r="AW1026" s="444">
        <f>StockValueR!AW879</f>
        <v>464.89766387386459</v>
      </c>
      <c r="AX1026" s="444">
        <f>StockValueR!AX879</f>
        <v>464.89766387386459</v>
      </c>
      <c r="AY1026" s="444">
        <f>StockValueR!AY879</f>
        <v>464.89766387386459</v>
      </c>
      <c r="AZ1026" s="444">
        <f>StockValueR!AZ879</f>
        <v>464.89766387386459</v>
      </c>
    </row>
    <row r="1027" spans="1:52" x14ac:dyDescent="0.25">
      <c r="A1027" s="422"/>
      <c r="B1027" s="281"/>
      <c r="C1027" s="281"/>
      <c r="D1027" s="281"/>
      <c r="E1027" s="180" t="str">
        <f>StockValueR!E880</f>
        <v>47 MPH</v>
      </c>
      <c r="F1027" s="427"/>
      <c r="G1027" s="328"/>
      <c r="I1027" s="443">
        <f>StockValueR!I880</f>
        <v>0</v>
      </c>
      <c r="J1027" s="443">
        <f>StockValueR!J880</f>
        <v>0</v>
      </c>
      <c r="K1027" s="444">
        <f>StockValueR!K880</f>
        <v>1001.8883641352762</v>
      </c>
      <c r="L1027" s="444">
        <f>StockValueR!L880</f>
        <v>967.33474066350448</v>
      </c>
      <c r="M1027" s="444">
        <f>StockValueR!M880</f>
        <v>933.9728197184503</v>
      </c>
      <c r="N1027" s="444">
        <f>StockValueR!N880</f>
        <v>901.76150127153505</v>
      </c>
      <c r="O1027" s="444">
        <f>StockValueR!O880</f>
        <v>870.66110277237738</v>
      </c>
      <c r="P1027" s="444">
        <f>StockValueR!P880</f>
        <v>840.63331026210096</v>
      </c>
      <c r="Q1027" s="444">
        <f>StockValueR!Q880</f>
        <v>811.64113117267118</v>
      </c>
      <c r="R1027" s="444">
        <f>StockValueR!R880</f>
        <v>783.64884875411144</v>
      </c>
      <c r="S1027" s="444">
        <f>StockValueR!S880</f>
        <v>756.62197807345649</v>
      </c>
      <c r="T1027" s="444">
        <f>StockValueR!T880</f>
        <v>730.52722353123545</v>
      </c>
      <c r="U1027" s="444">
        <f>StockValueR!U880</f>
        <v>705.33243784314777</v>
      </c>
      <c r="V1027" s="444">
        <f>StockValueR!V880</f>
        <v>681.00658243639873</v>
      </c>
      <c r="W1027" s="444">
        <f>StockValueR!W880</f>
        <v>657.51968921190758</v>
      </c>
      <c r="X1027" s="444">
        <f>StockValueR!X880</f>
        <v>634.84282362527711</v>
      </c>
      <c r="Y1027" s="444">
        <f>StockValueR!Y880</f>
        <v>612.94804904104762</v>
      </c>
      <c r="Z1027" s="444">
        <f>StockValueR!Z880</f>
        <v>591.06704080804195</v>
      </c>
      <c r="AA1027" s="444">
        <f>StockValueR!AA880</f>
        <v>569.20029653587517</v>
      </c>
      <c r="AB1027" s="444">
        <f>StockValueR!AB880</f>
        <v>547.34835176746219</v>
      </c>
      <c r="AC1027" s="444">
        <f>StockValueR!AC880</f>
        <v>525.51178453361536</v>
      </c>
      <c r="AD1027" s="444">
        <f>StockValueR!AD880</f>
        <v>503.69122067355119</v>
      </c>
      <c r="AE1027" s="444">
        <f>StockValueR!AE880</f>
        <v>481.88734009063751</v>
      </c>
      <c r="AF1027" s="444">
        <f>StockValueR!AF880</f>
        <v>460.10088416003185</v>
      </c>
      <c r="AG1027" s="444">
        <f>StockValueR!AG880</f>
        <v>438.33266456847088</v>
      </c>
      <c r="AH1027" s="444">
        <f>StockValueR!AH880</f>
        <v>416.58357395313357</v>
      </c>
      <c r="AI1027" s="444">
        <f>StockValueR!AI880</f>
        <v>394.85459882634808</v>
      </c>
      <c r="AJ1027" s="444">
        <f>StockValueR!AJ880</f>
        <v>373.14683544138808</v>
      </c>
      <c r="AK1027" s="444">
        <f>StockValueR!AK880</f>
        <v>351.46150949579408</v>
      </c>
      <c r="AL1027" s="444">
        <f>StockValueR!AL880</f>
        <v>329.80000092098732</v>
      </c>
      <c r="AM1027" s="444">
        <f>StockValueR!AM880</f>
        <v>451.42468636014274</v>
      </c>
      <c r="AN1027" s="444">
        <f>StockValueR!AN880</f>
        <v>451.42468636014274</v>
      </c>
      <c r="AO1027" s="444">
        <f>StockValueR!AO880</f>
        <v>451.42468636014274</v>
      </c>
      <c r="AP1027" s="444">
        <f>StockValueR!AP880</f>
        <v>451.42468636014274</v>
      </c>
      <c r="AQ1027" s="444">
        <f>StockValueR!AQ880</f>
        <v>451.42468636014274</v>
      </c>
      <c r="AR1027" s="444">
        <f>StockValueR!AR880</f>
        <v>451.42468636014274</v>
      </c>
      <c r="AS1027" s="444">
        <f>StockValueR!AS880</f>
        <v>451.42468636014274</v>
      </c>
      <c r="AT1027" s="444">
        <f>StockValueR!AT880</f>
        <v>451.42468636014274</v>
      </c>
      <c r="AU1027" s="444">
        <f>StockValueR!AU880</f>
        <v>451.42468636014274</v>
      </c>
      <c r="AV1027" s="444">
        <f>StockValueR!AV880</f>
        <v>451.42468636014274</v>
      </c>
      <c r="AW1027" s="444">
        <f>StockValueR!AW880</f>
        <v>451.42468636014274</v>
      </c>
      <c r="AX1027" s="444">
        <f>StockValueR!AX880</f>
        <v>451.42468636014274</v>
      </c>
      <c r="AY1027" s="444">
        <f>StockValueR!AY880</f>
        <v>451.42468636014274</v>
      </c>
      <c r="AZ1027" s="444">
        <f>StockValueR!AZ880</f>
        <v>451.42468636014274</v>
      </c>
    </row>
    <row r="1028" spans="1:52" x14ac:dyDescent="0.25">
      <c r="A1028" s="422"/>
      <c r="B1028" s="281"/>
      <c r="C1028" s="281"/>
      <c r="D1028" s="281"/>
      <c r="E1028" s="180" t="str">
        <f>StockValueR!E881</f>
        <v>48 MPH</v>
      </c>
      <c r="F1028" s="427"/>
      <c r="G1028" s="328"/>
      <c r="I1028" s="443">
        <f>StockValueR!I881</f>
        <v>0</v>
      </c>
      <c r="J1028" s="443">
        <f>StockValueR!J881</f>
        <v>0</v>
      </c>
      <c r="K1028" s="444">
        <f>StockValueR!K881</f>
        <v>972.85311519731522</v>
      </c>
      <c r="L1028" s="444">
        <f>StockValueR!L881</f>
        <v>939.30087381073963</v>
      </c>
      <c r="M1028" s="444">
        <f>StockValueR!M881</f>
        <v>906.90579878820915</v>
      </c>
      <c r="N1028" s="444">
        <f>StockValueR!N881</f>
        <v>875.62798120147545</v>
      </c>
      <c r="O1028" s="444">
        <f>StockValueR!O881</f>
        <v>845.42888852122724</v>
      </c>
      <c r="P1028" s="444">
        <f>StockValueR!P881</f>
        <v>816.27131714716074</v>
      </c>
      <c r="Q1028" s="444">
        <f>StockValueR!Q881</f>
        <v>788.11934657521601</v>
      </c>
      <c r="R1028" s="444">
        <f>StockValueR!R881</f>
        <v>760.93829514551601</v>
      </c>
      <c r="S1028" s="444">
        <f>StockValueR!S881</f>
        <v>734.69467731649411</v>
      </c>
      <c r="T1028" s="444">
        <f>StockValueR!T881</f>
        <v>709.35616241257082</v>
      </c>
      <c r="U1028" s="444">
        <f>StockValueR!U881</f>
        <v>684.89153479456274</v>
      </c>
      <c r="V1028" s="444">
        <f>StockValueR!V881</f>
        <v>661.2706554037527</v>
      </c>
      <c r="W1028" s="444">
        <f>StockValueR!W881</f>
        <v>638.46442463224957</v>
      </c>
      <c r="X1028" s="444">
        <f>StockValueR!X881</f>
        <v>616.44474647388984</v>
      </c>
      <c r="Y1028" s="444">
        <f>StockValueR!Y881</f>
        <v>595.1844939115249</v>
      </c>
      <c r="Z1028" s="444">
        <f>StockValueR!Z881</f>
        <v>573.93760874432326</v>
      </c>
      <c r="AA1028" s="444">
        <f>StockValueR!AA881</f>
        <v>552.70457416091324</v>
      </c>
      <c r="AB1028" s="444">
        <f>StockValueR!AB881</f>
        <v>531.48591018389561</v>
      </c>
      <c r="AC1028" s="444">
        <f>StockValueR!AC881</f>
        <v>510.28217809244762</v>
      </c>
      <c r="AD1028" s="444">
        <f>StockValueR!AD881</f>
        <v>489.09398558863774</v>
      </c>
      <c r="AE1028" s="444">
        <f>StockValueR!AE881</f>
        <v>467.92199287187856</v>
      </c>
      <c r="AF1028" s="444">
        <f>StockValueR!AF881</f>
        <v>446.76691983188772</v>
      </c>
      <c r="AG1028" s="444">
        <f>StockValueR!AG881</f>
        <v>425.62955463229554</v>
      </c>
      <c r="AH1028" s="444">
        <f>StockValueR!AH881</f>
        <v>404.51076404118857</v>
      </c>
      <c r="AI1028" s="444">
        <f>StockValueR!AI881</f>
        <v>383.41150598125165</v>
      </c>
      <c r="AJ1028" s="444">
        <f>StockValueR!AJ881</f>
        <v>362.33284493576508</v>
      </c>
      <c r="AK1028" s="444">
        <f>StockValueR!AK881</f>
        <v>341.27597108091328</v>
      </c>
      <c r="AL1028" s="444">
        <f>StockValueR!AL881</f>
        <v>320.24222435698317</v>
      </c>
      <c r="AM1028" s="444">
        <f>StockValueR!AM881</f>
        <v>438.34216278325653</v>
      </c>
      <c r="AN1028" s="444">
        <f>StockValueR!AN881</f>
        <v>438.34216278325653</v>
      </c>
      <c r="AO1028" s="444">
        <f>StockValueR!AO881</f>
        <v>438.34216278325653</v>
      </c>
      <c r="AP1028" s="444">
        <f>StockValueR!AP881</f>
        <v>438.34216278325653</v>
      </c>
      <c r="AQ1028" s="444">
        <f>StockValueR!AQ881</f>
        <v>438.34216278325653</v>
      </c>
      <c r="AR1028" s="444">
        <f>StockValueR!AR881</f>
        <v>438.34216278325653</v>
      </c>
      <c r="AS1028" s="444">
        <f>StockValueR!AS881</f>
        <v>438.34216278325653</v>
      </c>
      <c r="AT1028" s="444">
        <f>StockValueR!AT881</f>
        <v>438.34216278325653</v>
      </c>
      <c r="AU1028" s="444">
        <f>StockValueR!AU881</f>
        <v>438.34216278325653</v>
      </c>
      <c r="AV1028" s="444">
        <f>StockValueR!AV881</f>
        <v>438.34216278325653</v>
      </c>
      <c r="AW1028" s="444">
        <f>StockValueR!AW881</f>
        <v>438.34216278325653</v>
      </c>
      <c r="AX1028" s="444">
        <f>StockValueR!AX881</f>
        <v>438.34216278325653</v>
      </c>
      <c r="AY1028" s="444">
        <f>StockValueR!AY881</f>
        <v>438.34216278325653</v>
      </c>
      <c r="AZ1028" s="444">
        <f>StockValueR!AZ881</f>
        <v>438.34216278325653</v>
      </c>
    </row>
    <row r="1029" spans="1:52" x14ac:dyDescent="0.25">
      <c r="A1029" s="422"/>
      <c r="B1029" s="281"/>
      <c r="C1029" s="281"/>
      <c r="D1029" s="281"/>
      <c r="E1029" s="180" t="str">
        <f>StockValueR!E882</f>
        <v>49 MPH</v>
      </c>
      <c r="F1029" s="427"/>
      <c r="G1029" s="328"/>
      <c r="I1029" s="443">
        <f>StockValueR!I882</f>
        <v>0</v>
      </c>
      <c r="J1029" s="443">
        <f>StockValueR!J882</f>
        <v>0</v>
      </c>
      <c r="K1029" s="444">
        <f>StockValueR!K882</f>
        <v>944.65932296358199</v>
      </c>
      <c r="L1029" s="444">
        <f>StockValueR!L882</f>
        <v>912.07944308549304</v>
      </c>
      <c r="M1029" s="444">
        <f>StockValueR!M882</f>
        <v>880.62319428483897</v>
      </c>
      <c r="N1029" s="444">
        <f>StockValueR!N882</f>
        <v>850.25182421499085</v>
      </c>
      <c r="O1029" s="444">
        <f>StockValueR!O882</f>
        <v>820.92791703949524</v>
      </c>
      <c r="P1029" s="444">
        <f>StockValueR!P882</f>
        <v>792.61534733784879</v>
      </c>
      <c r="Q1029" s="444">
        <f>StockValueR!Q882</f>
        <v>765.279235600991</v>
      </c>
      <c r="R1029" s="444">
        <f>StockValueR!R882</f>
        <v>738.88590526169207</v>
      </c>
      <c r="S1029" s="444">
        <f>StockValueR!S882</f>
        <v>713.4028412068983</v>
      </c>
      <c r="T1029" s="444">
        <f>StockValueR!T882</f>
        <v>688.79864972092253</v>
      </c>
      <c r="U1029" s="444">
        <f>StockValueR!U882</f>
        <v>665.04301981013555</v>
      </c>
      <c r="V1029" s="444">
        <f>StockValueR!V882</f>
        <v>642.10668586150928</v>
      </c>
      <c r="W1029" s="444">
        <f>StockValueR!W882</f>
        <v>619.96139158901292</v>
      </c>
      <c r="X1029" s="444">
        <f>StockValueR!X882</f>
        <v>598.57985522344018</v>
      </c>
      <c r="Y1029" s="444">
        <f>StockValueR!Y882</f>
        <v>577.93573590279118</v>
      </c>
      <c r="Z1029" s="444">
        <f>StockValueR!Z882</f>
        <v>557.30459658320046</v>
      </c>
      <c r="AA1029" s="444">
        <f>StockValueR!AA882</f>
        <v>536.68690645023707</v>
      </c>
      <c r="AB1029" s="444">
        <f>StockValueR!AB882</f>
        <v>516.0831704559746</v>
      </c>
      <c r="AC1029" s="444">
        <f>StockValueR!AC882</f>
        <v>495.49393361342635</v>
      </c>
      <c r="AD1029" s="444">
        <f>StockValueR!AD882</f>
        <v>474.91978601313679</v>
      </c>
      <c r="AE1029" s="444">
        <f>StockValueR!AE882</f>
        <v>454.36136872159415</v>
      </c>
      <c r="AF1029" s="444">
        <f>StockValueR!AF882</f>
        <v>433.81938076573545</v>
      </c>
      <c r="AG1029" s="444">
        <f>StockValueR!AG882</f>
        <v>413.29458746779665</v>
      </c>
      <c r="AH1029" s="444">
        <f>StockValueR!AH882</f>
        <v>392.7878304764717</v>
      </c>
      <c r="AI1029" s="444">
        <f>StockValueR!AI882</f>
        <v>372.30003995334494</v>
      </c>
      <c r="AJ1029" s="444">
        <f>StockValueR!AJ882</f>
        <v>351.83224953241427</v>
      </c>
      <c r="AK1029" s="444">
        <f>StockValueR!AK882</f>
        <v>331.38561489793562</v>
      </c>
      <c r="AL1029" s="444">
        <f>StockValueR!AL882</f>
        <v>310.96143715802549</v>
      </c>
      <c r="AM1029" s="444">
        <f>StockValueR!AM882</f>
        <v>425.63877758384763</v>
      </c>
      <c r="AN1029" s="444">
        <f>StockValueR!AN882</f>
        <v>425.63877758384763</v>
      </c>
      <c r="AO1029" s="444">
        <f>StockValueR!AO882</f>
        <v>425.63877758384763</v>
      </c>
      <c r="AP1029" s="444">
        <f>StockValueR!AP882</f>
        <v>425.63877758384763</v>
      </c>
      <c r="AQ1029" s="444">
        <f>StockValueR!AQ882</f>
        <v>425.63877758384763</v>
      </c>
      <c r="AR1029" s="444">
        <f>StockValueR!AR882</f>
        <v>425.63877758384763</v>
      </c>
      <c r="AS1029" s="444">
        <f>StockValueR!AS882</f>
        <v>425.63877758384763</v>
      </c>
      <c r="AT1029" s="444">
        <f>StockValueR!AT882</f>
        <v>425.63877758384763</v>
      </c>
      <c r="AU1029" s="444">
        <f>StockValueR!AU882</f>
        <v>425.63877758384763</v>
      </c>
      <c r="AV1029" s="444">
        <f>StockValueR!AV882</f>
        <v>425.63877758384763</v>
      </c>
      <c r="AW1029" s="444">
        <f>StockValueR!AW882</f>
        <v>425.63877758384763</v>
      </c>
      <c r="AX1029" s="444">
        <f>StockValueR!AX882</f>
        <v>425.63877758384763</v>
      </c>
      <c r="AY1029" s="444">
        <f>StockValueR!AY882</f>
        <v>425.63877758384763</v>
      </c>
      <c r="AZ1029" s="444">
        <f>StockValueR!AZ882</f>
        <v>425.63877758384763</v>
      </c>
    </row>
    <row r="1030" spans="1:52" x14ac:dyDescent="0.25">
      <c r="A1030" s="422"/>
      <c r="B1030" s="281"/>
      <c r="C1030" s="281"/>
      <c r="D1030" s="281"/>
      <c r="E1030" s="180" t="str">
        <f>StockValueR!E883</f>
        <v>50 MPH</v>
      </c>
      <c r="F1030" s="427"/>
      <c r="G1030" s="328"/>
      <c r="I1030" s="443">
        <f>StockValueR!I883</f>
        <v>0</v>
      </c>
      <c r="J1030" s="443">
        <f>StockValueR!J883</f>
        <v>0</v>
      </c>
      <c r="K1030" s="444">
        <f>StockValueR!K883</f>
        <v>782.67279968702906</v>
      </c>
      <c r="L1030" s="444">
        <f>StockValueR!L883</f>
        <v>755.67959147133649</v>
      </c>
      <c r="M1030" s="444">
        <f>StockValueR!M883</f>
        <v>729.61733842626836</v>
      </c>
      <c r="N1030" s="444">
        <f>StockValueR!N883</f>
        <v>704.45393330755837</v>
      </c>
      <c r="O1030" s="444">
        <f>StockValueR!O883</f>
        <v>680.15837620152593</v>
      </c>
      <c r="P1030" s="444">
        <f>StockValueR!P883</f>
        <v>656.70073633490904</v>
      </c>
      <c r="Q1030" s="444">
        <f>StockValueR!Q883</f>
        <v>634.05211520181854</v>
      </c>
      <c r="R1030" s="444">
        <f>StockValueR!R883</f>
        <v>612.18461096238821</v>
      </c>
      <c r="S1030" s="444">
        <f>StockValueR!S883</f>
        <v>591.07128406926211</v>
      </c>
      <c r="T1030" s="444">
        <f>StockValueR!T883</f>
        <v>570.68612407957255</v>
      </c>
      <c r="U1030" s="444">
        <f>StockValueR!U883</f>
        <v>551.00401761152307</v>
      </c>
      <c r="V1030" s="444">
        <f>StockValueR!V883</f>
        <v>532.00071740610076</v>
      </c>
      <c r="W1030" s="444">
        <f>StockValueR!W883</f>
        <v>513.65281245580343</v>
      </c>
      <c r="X1030" s="444">
        <f>StockValueR!X883</f>
        <v>495.93769916358235</v>
      </c>
      <c r="Y1030" s="444">
        <f>StockValueR!Y883</f>
        <v>478.83355349646939</v>
      </c>
      <c r="Z1030" s="444">
        <f>StockValueR!Z883</f>
        <v>461.74016207008771</v>
      </c>
      <c r="AA1030" s="444">
        <f>StockValueR!AA883</f>
        <v>444.6579136158814</v>
      </c>
      <c r="AB1030" s="444">
        <f>StockValueR!AB883</f>
        <v>427.58722649869799</v>
      </c>
      <c r="AC1030" s="444">
        <f>StockValueR!AC883</f>
        <v>410.52855227482877</v>
      </c>
      <c r="AD1030" s="444">
        <f>StockValueR!AD883</f>
        <v>393.48237984837658</v>
      </c>
      <c r="AE1030" s="444">
        <f>StockValueR!AE883</f>
        <v>376.44924035823021</v>
      </c>
      <c r="AF1030" s="444">
        <f>StockValueR!AF883</f>
        <v>359.42971296489395</v>
      </c>
      <c r="AG1030" s="444">
        <f>StockValueR!AG883</f>
        <v>342.42443175610981</v>
      </c>
      <c r="AH1030" s="444">
        <f>StockValueR!AH883</f>
        <v>325.43409405791238</v>
      </c>
      <c r="AI1030" s="444">
        <f>StockValueR!AI883</f>
        <v>308.45947053137866</v>
      </c>
      <c r="AJ1030" s="444">
        <f>StockValueR!AJ883</f>
        <v>291.50141756695052</v>
      </c>
      <c r="AK1030" s="444">
        <f>StockValueR!AK883</f>
        <v>274.56089267662236</v>
      </c>
      <c r="AL1030" s="444">
        <f>StockValueR!AL883</f>
        <v>257.63897385952805</v>
      </c>
      <c r="AM1030" s="444">
        <f>StockValueR!AM883</f>
        <v>452.78493786010301</v>
      </c>
      <c r="AN1030" s="444">
        <f>StockValueR!AN883</f>
        <v>452.78493786010301</v>
      </c>
      <c r="AO1030" s="444">
        <f>StockValueR!AO883</f>
        <v>452.78493786010301</v>
      </c>
      <c r="AP1030" s="444">
        <f>StockValueR!AP883</f>
        <v>452.78493786010301</v>
      </c>
      <c r="AQ1030" s="444">
        <f>StockValueR!AQ883</f>
        <v>452.78493786010301</v>
      </c>
      <c r="AR1030" s="444">
        <f>StockValueR!AR883</f>
        <v>452.78493786010301</v>
      </c>
      <c r="AS1030" s="444">
        <f>StockValueR!AS883</f>
        <v>452.78493786010301</v>
      </c>
      <c r="AT1030" s="444">
        <f>StockValueR!AT883</f>
        <v>452.78493786010301</v>
      </c>
      <c r="AU1030" s="444">
        <f>StockValueR!AU883</f>
        <v>452.78493786010301</v>
      </c>
      <c r="AV1030" s="444">
        <f>StockValueR!AV883</f>
        <v>452.78493786010301</v>
      </c>
      <c r="AW1030" s="444">
        <f>StockValueR!AW883</f>
        <v>452.78493786010301</v>
      </c>
      <c r="AX1030" s="444">
        <f>StockValueR!AX883</f>
        <v>452.78493786010301</v>
      </c>
      <c r="AY1030" s="444">
        <f>StockValueR!AY883</f>
        <v>452.78493786010301</v>
      </c>
      <c r="AZ1030" s="444">
        <f>StockValueR!AZ883</f>
        <v>452.78493786010301</v>
      </c>
    </row>
    <row r="1031" spans="1:52" x14ac:dyDescent="0.25">
      <c r="A1031" s="422"/>
      <c r="B1031" s="281"/>
      <c r="C1031" s="281"/>
      <c r="D1031" s="281"/>
      <c r="E1031" s="180" t="str">
        <f>StockValueR!E884</f>
        <v>51 MPH</v>
      </c>
      <c r="F1031" s="427"/>
      <c r="G1031" s="328"/>
      <c r="I1031" s="443">
        <f>StockValueR!I884</f>
        <v>0</v>
      </c>
      <c r="J1031" s="443">
        <f>StockValueR!J884</f>
        <v>0</v>
      </c>
      <c r="K1031" s="444">
        <f>StockValueR!K884</f>
        <v>759.99053249102496</v>
      </c>
      <c r="L1031" s="444">
        <f>StockValueR!L884</f>
        <v>733.77960157112011</v>
      </c>
      <c r="M1031" s="444">
        <f>StockValueR!M884</f>
        <v>708.47264625395883</v>
      </c>
      <c r="N1031" s="444">
        <f>StockValueR!N884</f>
        <v>684.03848978001088</v>
      </c>
      <c r="O1031" s="444">
        <f>StockValueR!O884</f>
        <v>660.44703062931194</v>
      </c>
      <c r="P1031" s="444">
        <f>StockValueR!P884</f>
        <v>637.66920543806771</v>
      </c>
      <c r="Q1031" s="444">
        <f>StockValueR!Q884</f>
        <v>615.67695319420807</v>
      </c>
      <c r="R1031" s="444">
        <f>StockValueR!R884</f>
        <v>594.44318066778328</v>
      </c>
      <c r="S1031" s="444">
        <f>StockValueR!S884</f>
        <v>573.94172903361346</v>
      </c>
      <c r="T1031" s="444">
        <f>StockValueR!T884</f>
        <v>554.14734164507252</v>
      </c>
      <c r="U1031" s="444">
        <f>StockValueR!U884</f>
        <v>535.03563291930698</v>
      </c>
      <c r="V1031" s="444">
        <f>StockValueR!V884</f>
        <v>516.58305829555513</v>
      </c>
      <c r="W1031" s="444">
        <f>StockValueR!W884</f>
        <v>498.76688522955976</v>
      </c>
      <c r="X1031" s="444">
        <f>StockValueR!X884</f>
        <v>481.56516518834002</v>
      </c>
      <c r="Y1031" s="444">
        <f>StockValueR!Y884</f>
        <v>464.95670661082056</v>
      </c>
      <c r="Z1031" s="444">
        <f>StockValueR!Z884</f>
        <v>448.35869061050977</v>
      </c>
      <c r="AA1031" s="444">
        <f>StockValueR!AA884</f>
        <v>431.77149465321122</v>
      </c>
      <c r="AB1031" s="444">
        <f>StockValueR!AB884</f>
        <v>415.19552497934018</v>
      </c>
      <c r="AC1031" s="444">
        <f>StockValueR!AC884</f>
        <v>398.63122005885054</v>
      </c>
      <c r="AD1031" s="444">
        <f>StockValueR!AD884</f>
        <v>382.07905462714831</v>
      </c>
      <c r="AE1031" s="444">
        <f>StockValueR!AE884</f>
        <v>365.53954443043949</v>
      </c>
      <c r="AF1031" s="444">
        <f>StockValueR!AF884</f>
        <v>349.01325184485398</v>
      </c>
      <c r="AG1031" s="444">
        <f>StockValueR!AG884</f>
        <v>332.50079258193927</v>
      </c>
      <c r="AH1031" s="444">
        <f>StockValueR!AH884</f>
        <v>316.00284375885661</v>
      </c>
      <c r="AI1031" s="444">
        <f>StockValueR!AI884</f>
        <v>299.52015370252195</v>
      </c>
      <c r="AJ1031" s="444">
        <f>StockValueR!AJ884</f>
        <v>283.05355398473398</v>
      </c>
      <c r="AK1031" s="444">
        <f>StockValueR!AK884</f>
        <v>266.60397436828862</v>
      </c>
      <c r="AL1031" s="444">
        <f>StockValueR!AL884</f>
        <v>250.17246161134091</v>
      </c>
      <c r="AM1031" s="444">
        <f>StockValueR!AM884</f>
        <v>439.66299348312231</v>
      </c>
      <c r="AN1031" s="444">
        <f>StockValueR!AN884</f>
        <v>439.66299348312231</v>
      </c>
      <c r="AO1031" s="444">
        <f>StockValueR!AO884</f>
        <v>439.66299348312231</v>
      </c>
      <c r="AP1031" s="444">
        <f>StockValueR!AP884</f>
        <v>439.66299348312231</v>
      </c>
      <c r="AQ1031" s="444">
        <f>StockValueR!AQ884</f>
        <v>439.66299348312231</v>
      </c>
      <c r="AR1031" s="444">
        <f>StockValueR!AR884</f>
        <v>439.66299348312231</v>
      </c>
      <c r="AS1031" s="444">
        <f>StockValueR!AS884</f>
        <v>439.66299348312231</v>
      </c>
      <c r="AT1031" s="444">
        <f>StockValueR!AT884</f>
        <v>439.66299348312231</v>
      </c>
      <c r="AU1031" s="444">
        <f>StockValueR!AU884</f>
        <v>439.66299348312231</v>
      </c>
      <c r="AV1031" s="444">
        <f>StockValueR!AV884</f>
        <v>439.66299348312231</v>
      </c>
      <c r="AW1031" s="444">
        <f>StockValueR!AW884</f>
        <v>439.66299348312231</v>
      </c>
      <c r="AX1031" s="444">
        <f>StockValueR!AX884</f>
        <v>439.66299348312231</v>
      </c>
      <c r="AY1031" s="444">
        <f>StockValueR!AY884</f>
        <v>439.66299348312231</v>
      </c>
      <c r="AZ1031" s="444">
        <f>StockValueR!AZ884</f>
        <v>439.66299348312231</v>
      </c>
    </row>
    <row r="1032" spans="1:52" x14ac:dyDescent="0.25">
      <c r="A1032" s="422"/>
      <c r="B1032" s="281"/>
      <c r="C1032" s="281"/>
      <c r="D1032" s="281"/>
      <c r="E1032" s="180" t="str">
        <f>StockValueR!E885</f>
        <v>52 MPH</v>
      </c>
      <c r="F1032" s="427"/>
      <c r="G1032" s="328"/>
      <c r="I1032" s="443">
        <f>StockValueR!I885</f>
        <v>0</v>
      </c>
      <c r="J1032" s="443">
        <f>StockValueR!J885</f>
        <v>0</v>
      </c>
      <c r="K1032" s="444">
        <f>StockValueR!K885</f>
        <v>737.96560926475729</v>
      </c>
      <c r="L1032" s="444">
        <f>StockValueR!L885</f>
        <v>712.51428483535392</v>
      </c>
      <c r="M1032" s="444">
        <f>StockValueR!M885</f>
        <v>687.94073832280515</v>
      </c>
      <c r="N1032" s="444">
        <f>StockValueR!N885</f>
        <v>664.21469648638219</v>
      </c>
      <c r="O1032" s="444">
        <f>StockValueR!O885</f>
        <v>641.30693016391717</v>
      </c>
      <c r="P1032" s="444">
        <f>StockValueR!P885</f>
        <v>619.18921826310327</v>
      </c>
      <c r="Q1032" s="444">
        <f>StockValueR!Q885</f>
        <v>597.83431299468032</v>
      </c>
      <c r="R1032" s="444">
        <f>StockValueR!R885</f>
        <v>577.21590630467676</v>
      </c>
      <c r="S1032" s="444">
        <f>StockValueR!S885</f>
        <v>557.30859746435146</v>
      </c>
      <c r="T1032" s="444">
        <f>StockValueR!T885</f>
        <v>538.08786177791092</v>
      </c>
      <c r="U1032" s="444">
        <f>StockValueR!U885</f>
        <v>519.53002036945009</v>
      </c>
      <c r="V1032" s="444">
        <f>StockValueR!V885</f>
        <v>501.61221101189568</v>
      </c>
      <c r="W1032" s="444">
        <f>StockValueR!W885</f>
        <v>484.31235996201576</v>
      </c>
      <c r="X1032" s="444">
        <f>StockValueR!X885</f>
        <v>467.60915476679787</v>
      </c>
      <c r="Y1032" s="444">
        <f>StockValueR!Y885</f>
        <v>451.48201800769306</v>
      </c>
      <c r="Z1032" s="444">
        <f>StockValueR!Z885</f>
        <v>435.36502119444634</v>
      </c>
      <c r="AA1032" s="444">
        <f>StockValueR!AA885</f>
        <v>419.25853085370477</v>
      </c>
      <c r="AB1032" s="444">
        <f>StockValueR!AB885</f>
        <v>403.16294145282382</v>
      </c>
      <c r="AC1032" s="444">
        <f>StockValueR!AC885</f>
        <v>387.07867875466883</v>
      </c>
      <c r="AD1032" s="444">
        <f>StockValueR!AD885</f>
        <v>371.00620373656534</v>
      </c>
      <c r="AE1032" s="444">
        <f>StockValueR!AE885</f>
        <v>354.94601719812442</v>
      </c>
      <c r="AF1032" s="444">
        <f>StockValueR!AF885</f>
        <v>338.89866521752157</v>
      </c>
      <c r="AG1032" s="444">
        <f>StockValueR!AG885</f>
        <v>322.86474566266156</v>
      </c>
      <c r="AH1032" s="444">
        <f>StockValueR!AH885</f>
        <v>306.84491602749597</v>
      </c>
      <c r="AI1032" s="444">
        <f>StockValueR!AI885</f>
        <v>290.83990295203535</v>
      </c>
      <c r="AJ1032" s="444">
        <f>StockValueR!AJ885</f>
        <v>274.85051390869251</v>
      </c>
      <c r="AK1032" s="444">
        <f>StockValueR!AK885</f>
        <v>258.87765171525115</v>
      </c>
      <c r="AL1032" s="444">
        <f>StockValueR!AL885</f>
        <v>242.92233279426745</v>
      </c>
      <c r="AM1032" s="444">
        <f>StockValueR!AM885</f>
        <v>426.92132991902895</v>
      </c>
      <c r="AN1032" s="444">
        <f>StockValueR!AN885</f>
        <v>426.92132991902895</v>
      </c>
      <c r="AO1032" s="444">
        <f>StockValueR!AO885</f>
        <v>426.92132991902895</v>
      </c>
      <c r="AP1032" s="444">
        <f>StockValueR!AP885</f>
        <v>426.92132991902895</v>
      </c>
      <c r="AQ1032" s="444">
        <f>StockValueR!AQ885</f>
        <v>426.92132991902895</v>
      </c>
      <c r="AR1032" s="444">
        <f>StockValueR!AR885</f>
        <v>426.92132991902895</v>
      </c>
      <c r="AS1032" s="444">
        <f>StockValueR!AS885</f>
        <v>426.92132991902895</v>
      </c>
      <c r="AT1032" s="444">
        <f>StockValueR!AT885</f>
        <v>426.92132991902895</v>
      </c>
      <c r="AU1032" s="444">
        <f>StockValueR!AU885</f>
        <v>426.92132991902895</v>
      </c>
      <c r="AV1032" s="444">
        <f>StockValueR!AV885</f>
        <v>426.92132991902895</v>
      </c>
      <c r="AW1032" s="444">
        <f>StockValueR!AW885</f>
        <v>426.92132991902895</v>
      </c>
      <c r="AX1032" s="444">
        <f>StockValueR!AX885</f>
        <v>426.92132991902895</v>
      </c>
      <c r="AY1032" s="444">
        <f>StockValueR!AY885</f>
        <v>426.92132991902895</v>
      </c>
      <c r="AZ1032" s="444">
        <f>StockValueR!AZ885</f>
        <v>426.92132991902895</v>
      </c>
    </row>
    <row r="1033" spans="1:52" x14ac:dyDescent="0.25">
      <c r="A1033" s="422"/>
      <c r="B1033" s="281"/>
      <c r="C1033" s="281"/>
      <c r="D1033" s="281"/>
      <c r="E1033" s="180" t="str">
        <f>StockValueR!E886</f>
        <v>53 MPH</v>
      </c>
      <c r="F1033" s="427"/>
      <c r="G1033" s="328"/>
      <c r="I1033" s="443">
        <f>StockValueR!I886</f>
        <v>0</v>
      </c>
      <c r="J1033" s="443">
        <f>StockValueR!J886</f>
        <v>0</v>
      </c>
      <c r="K1033" s="444">
        <f>StockValueR!K886</f>
        <v>716.57897983608859</v>
      </c>
      <c r="L1033" s="444">
        <f>StockValueR!L886</f>
        <v>691.86524810369826</v>
      </c>
      <c r="M1033" s="444">
        <f>StockValueR!M886</f>
        <v>668.00385582491606</v>
      </c>
      <c r="N1033" s="444">
        <f>StockValueR!N886</f>
        <v>644.96540709336728</v>
      </c>
      <c r="O1033" s="444">
        <f>StockValueR!O886</f>
        <v>622.7215198232949</v>
      </c>
      <c r="P1033" s="444">
        <f>StockValueR!P886</f>
        <v>601.24479078441141</v>
      </c>
      <c r="Q1033" s="444">
        <f>StockValueR!Q886</f>
        <v>580.50876184264428</v>
      </c>
      <c r="R1033" s="444">
        <f>StockValueR!R886</f>
        <v>560.48788736518929</v>
      </c>
      <c r="S1033" s="444">
        <f>StockValueR!S886</f>
        <v>541.15750274971276</v>
      </c>
      <c r="T1033" s="444">
        <f>StockValueR!T886</f>
        <v>522.49379403893545</v>
      </c>
      <c r="U1033" s="444">
        <f>StockValueR!U886</f>
        <v>504.47376858316409</v>
      </c>
      <c r="V1033" s="444">
        <f>StockValueR!V886</f>
        <v>487.07522671462635</v>
      </c>
      <c r="W1033" s="444">
        <f>StockValueR!W886</f>
        <v>470.27673439871717</v>
      </c>
      <c r="X1033" s="444">
        <f>StockValueR!X886</f>
        <v>454.05759682846224</v>
      </c>
      <c r="Y1033" s="444">
        <f>StockValueR!Y886</f>
        <v>438.3978329296674</v>
      </c>
      <c r="Z1033" s="444">
        <f>StockValueR!Z886</f>
        <v>422.74791511579485</v>
      </c>
      <c r="AA1033" s="444">
        <f>StockValueR!AA886</f>
        <v>407.10819929135772</v>
      </c>
      <c r="AB1033" s="444">
        <f>StockValueR!AB886</f>
        <v>391.47906849184113</v>
      </c>
      <c r="AC1033" s="444">
        <f>StockValueR!AC886</f>
        <v>375.86093614127986</v>
      </c>
      <c r="AD1033" s="444">
        <f>StockValueR!AD886</f>
        <v>360.25424985763544</v>
      </c>
      <c r="AE1033" s="444">
        <f>StockValueR!AE886</f>
        <v>344.65949592708409</v>
      </c>
      <c r="AF1033" s="444">
        <f>StockValueR!AF886</f>
        <v>329.07720460217018</v>
      </c>
      <c r="AG1033" s="444">
        <f>StockValueR!AG886</f>
        <v>313.50795642427386</v>
      </c>
      <c r="AH1033" s="444">
        <f>StockValueR!AH886</f>
        <v>297.95238983282792</v>
      </c>
      <c r="AI1033" s="444">
        <f>StockValueR!AI886</f>
        <v>282.41121040943528</v>
      </c>
      <c r="AJ1033" s="444">
        <f>StockValueR!AJ886</f>
        <v>266.88520222553586</v>
      </c>
      <c r="AK1033" s="444">
        <f>StockValueR!AK886</f>
        <v>251.37524193478166</v>
      </c>
      <c r="AL1033" s="444">
        <f>StockValueR!AL886</f>
        <v>235.88231650327137</v>
      </c>
      <c r="AM1033" s="444">
        <f>StockValueR!AM886</f>
        <v>414.5489264309187</v>
      </c>
      <c r="AN1033" s="444">
        <f>StockValueR!AN886</f>
        <v>414.5489264309187</v>
      </c>
      <c r="AO1033" s="444">
        <f>StockValueR!AO886</f>
        <v>414.5489264309187</v>
      </c>
      <c r="AP1033" s="444">
        <f>StockValueR!AP886</f>
        <v>414.5489264309187</v>
      </c>
      <c r="AQ1033" s="444">
        <f>StockValueR!AQ886</f>
        <v>414.5489264309187</v>
      </c>
      <c r="AR1033" s="444">
        <f>StockValueR!AR886</f>
        <v>414.5489264309187</v>
      </c>
      <c r="AS1033" s="444">
        <f>StockValueR!AS886</f>
        <v>414.5489264309187</v>
      </c>
      <c r="AT1033" s="444">
        <f>StockValueR!AT886</f>
        <v>414.5489264309187</v>
      </c>
      <c r="AU1033" s="444">
        <f>StockValueR!AU886</f>
        <v>414.5489264309187</v>
      </c>
      <c r="AV1033" s="444">
        <f>StockValueR!AV886</f>
        <v>414.5489264309187</v>
      </c>
      <c r="AW1033" s="444">
        <f>StockValueR!AW886</f>
        <v>414.5489264309187</v>
      </c>
      <c r="AX1033" s="444">
        <f>StockValueR!AX886</f>
        <v>414.5489264309187</v>
      </c>
      <c r="AY1033" s="444">
        <f>StockValueR!AY886</f>
        <v>414.5489264309187</v>
      </c>
      <c r="AZ1033" s="444">
        <f>StockValueR!AZ886</f>
        <v>414.5489264309187</v>
      </c>
    </row>
    <row r="1034" spans="1:52" x14ac:dyDescent="0.25">
      <c r="A1034" s="422"/>
      <c r="B1034" s="281"/>
      <c r="C1034" s="281"/>
      <c r="D1034" s="281"/>
      <c r="E1034" s="180" t="str">
        <f>StockValueR!E887</f>
        <v>54 MPH</v>
      </c>
      <c r="F1034" s="427"/>
      <c r="G1034" s="328"/>
      <c r="I1034" s="443">
        <f>StockValueR!I887</f>
        <v>0</v>
      </c>
      <c r="J1034" s="443">
        <f>StockValueR!J887</f>
        <v>0</v>
      </c>
      <c r="K1034" s="444">
        <f>StockValueR!K887</f>
        <v>695.81214611683629</v>
      </c>
      <c r="L1034" s="444">
        <f>StockValueR!L887</f>
        <v>671.81463125922255</v>
      </c>
      <c r="M1034" s="444">
        <f>StockValueR!M887</f>
        <v>648.64475461194365</v>
      </c>
      <c r="N1034" s="444">
        <f>StockValueR!N887</f>
        <v>626.2739721773703</v>
      </c>
      <c r="O1034" s="444">
        <f>StockValueR!O887</f>
        <v>604.67472439743904</v>
      </c>
      <c r="P1034" s="444">
        <f>StockValueR!P887</f>
        <v>583.82040220181227</v>
      </c>
      <c r="Q1034" s="444">
        <f>StockValueR!Q887</f>
        <v>563.6853142269847</v>
      </c>
      <c r="R1034" s="444">
        <f>StockValueR!R887</f>
        <v>544.24465516595524</v>
      </c>
      <c r="S1034" s="444">
        <f>StockValueR!S887</f>
        <v>525.47447520946912</v>
      </c>
      <c r="T1034" s="444">
        <f>StockValueR!T887</f>
        <v>507.35165054118761</v>
      </c>
      <c r="U1034" s="444">
        <f>StockValueR!U887</f>
        <v>489.85385485043435</v>
      </c>
      <c r="V1034" s="444">
        <f>StockValueR!V887</f>
        <v>472.95953182742289</v>
      </c>
      <c r="W1034" s="444">
        <f>StockValueR!W887</f>
        <v>456.64786860708449</v>
      </c>
      <c r="X1034" s="444">
        <f>StockValueR!X887</f>
        <v>440.89877012877753</v>
      </c>
      <c r="Y1034" s="444">
        <f>StockValueR!Y887</f>
        <v>425.69283438029129</v>
      </c>
      <c r="Z1034" s="444">
        <f>StockValueR!Z887</f>
        <v>410.49645937203519</v>
      </c>
      <c r="AA1034" s="444">
        <f>StockValueR!AA887</f>
        <v>395.30999069422347</v>
      </c>
      <c r="AB1034" s="444">
        <f>StockValueR!AB887</f>
        <v>380.13380028177244</v>
      </c>
      <c r="AC1034" s="444">
        <f>StockValueR!AC887</f>
        <v>364.96828957747209</v>
      </c>
      <c r="AD1034" s="444">
        <f>StockValueR!AD887</f>
        <v>349.81389322708122</v>
      </c>
      <c r="AE1034" s="444">
        <f>StockValueR!AE887</f>
        <v>334.67108342394835</v>
      </c>
      <c r="AF1034" s="444">
        <f>StockValueR!AF887</f>
        <v>319.54037505362157</v>
      </c>
      <c r="AG1034" s="444">
        <f>StockValueR!AG887</f>
        <v>304.42233183308821</v>
      </c>
      <c r="AH1034" s="444">
        <f>StockValueR!AH887</f>
        <v>289.31757369947229</v>
      </c>
      <c r="AI1034" s="444">
        <f>StockValueR!AI887</f>
        <v>274.22678578625278</v>
      </c>
      <c r="AJ1034" s="444">
        <f>StockValueR!AJ887</f>
        <v>259.15072944206895</v>
      </c>
      <c r="AK1034" s="444">
        <f>StockValueR!AK887</f>
        <v>244.09025591469143</v>
      </c>
      <c r="AL1034" s="444">
        <f>StockValueR!AL887</f>
        <v>229.04632356742505</v>
      </c>
      <c r="AM1034" s="444">
        <f>StockValueR!AM887</f>
        <v>402.53508166860843</v>
      </c>
      <c r="AN1034" s="444">
        <f>StockValueR!AN887</f>
        <v>402.53508166860843</v>
      </c>
      <c r="AO1034" s="444">
        <f>StockValueR!AO887</f>
        <v>402.53508166860843</v>
      </c>
      <c r="AP1034" s="444">
        <f>StockValueR!AP887</f>
        <v>402.53508166860843</v>
      </c>
      <c r="AQ1034" s="444">
        <f>StockValueR!AQ887</f>
        <v>402.53508166860843</v>
      </c>
      <c r="AR1034" s="444">
        <f>StockValueR!AR887</f>
        <v>402.53508166860843</v>
      </c>
      <c r="AS1034" s="444">
        <f>StockValueR!AS887</f>
        <v>402.53508166860843</v>
      </c>
      <c r="AT1034" s="444">
        <f>StockValueR!AT887</f>
        <v>402.53508166860843</v>
      </c>
      <c r="AU1034" s="444">
        <f>StockValueR!AU887</f>
        <v>402.53508166860843</v>
      </c>
      <c r="AV1034" s="444">
        <f>StockValueR!AV887</f>
        <v>402.53508166860843</v>
      </c>
      <c r="AW1034" s="444">
        <f>StockValueR!AW887</f>
        <v>402.53508166860843</v>
      </c>
      <c r="AX1034" s="444">
        <f>StockValueR!AX887</f>
        <v>402.53508166860843</v>
      </c>
      <c r="AY1034" s="444">
        <f>StockValueR!AY887</f>
        <v>402.53508166860843</v>
      </c>
      <c r="AZ1034" s="444">
        <f>StockValueR!AZ887</f>
        <v>402.53508166860843</v>
      </c>
    </row>
    <row r="1035" spans="1:52" x14ac:dyDescent="0.25">
      <c r="A1035" s="422"/>
      <c r="B1035" s="281"/>
      <c r="C1035" s="281"/>
      <c r="D1035" s="281"/>
      <c r="E1035" s="180" t="str">
        <f>StockValueR!E888</f>
        <v>55 MPH</v>
      </c>
      <c r="F1035" s="427"/>
      <c r="G1035" s="328"/>
      <c r="I1035" s="443">
        <f>StockValueR!I888</f>
        <v>0</v>
      </c>
      <c r="J1035" s="443">
        <f>StockValueR!J888</f>
        <v>0</v>
      </c>
      <c r="K1035" s="444">
        <f>StockValueR!K888</f>
        <v>853.770202218034</v>
      </c>
      <c r="L1035" s="444">
        <f>StockValueR!L888</f>
        <v>824.32495147463169</v>
      </c>
      <c r="M1035" s="444">
        <f>StockValueR!M888</f>
        <v>795.89522316231137</v>
      </c>
      <c r="N1035" s="444">
        <f>StockValueR!N888</f>
        <v>768.44599343912932</v>
      </c>
      <c r="O1035" s="444">
        <f>StockValueR!O888</f>
        <v>741.94344638279665</v>
      </c>
      <c r="P1035" s="444">
        <f>StockValueR!P888</f>
        <v>716.3549323313465</v>
      </c>
      <c r="Q1035" s="444">
        <f>StockValueR!Q888</f>
        <v>691.6489276605688</v>
      </c>
      <c r="R1035" s="444">
        <f>StockValueR!R888</f>
        <v>667.79499594866093</v>
      </c>
      <c r="S1035" s="444">
        <f>StockValueR!S888</f>
        <v>644.76375048025079</v>
      </c>
      <c r="T1035" s="444">
        <f>StockValueR!T888</f>
        <v>622.52681804360077</v>
      </c>
      <c r="U1035" s="444">
        <f>StockValueR!U888</f>
        <v>601.05680397639037</v>
      </c>
      <c r="V1035" s="444">
        <f>StockValueR!V888</f>
        <v>580.32725841701847</v>
      </c>
      <c r="W1035" s="444">
        <f>StockValueR!W888</f>
        <v>560.31264371984673</v>
      </c>
      <c r="X1035" s="444">
        <f>StockValueR!X888</f>
        <v>540.98830299424219</v>
      </c>
      <c r="Y1035" s="444">
        <f>StockValueR!Y888</f>
        <v>522.33042972866156</v>
      </c>
      <c r="Z1035" s="444">
        <f>StockValueR!Z888</f>
        <v>503.68428761087029</v>
      </c>
      <c r="AA1035" s="444">
        <f>StockValueR!AA888</f>
        <v>485.05030068438157</v>
      </c>
      <c r="AB1035" s="444">
        <f>StockValueR!AB888</f>
        <v>466.42892531798782</v>
      </c>
      <c r="AC1035" s="444">
        <f>StockValueR!AC888</f>
        <v>447.82065408701078</v>
      </c>
      <c r="AD1035" s="444">
        <f>StockValueR!AD888</f>
        <v>429.22602030723056</v>
      </c>
      <c r="AE1035" s="444">
        <f>StockValueR!AE888</f>
        <v>410.64560336578916</v>
      </c>
      <c r="AF1035" s="444">
        <f>StockValueR!AF888</f>
        <v>392.08003503369105</v>
      </c>
      <c r="AG1035" s="444">
        <f>StockValueR!AG888</f>
        <v>373.53000699872706</v>
      </c>
      <c r="AH1035" s="444">
        <f>StockValueR!AH888</f>
        <v>354.99627993149892</v>
      </c>
      <c r="AI1035" s="444">
        <f>StockValueR!AI888</f>
        <v>336.4796944993505</v>
      </c>
      <c r="AJ1035" s="444">
        <f>StockValueR!AJ888</f>
        <v>317.98118488658076</v>
      </c>
      <c r="AK1035" s="444">
        <f>StockValueR!AK888</f>
        <v>299.50179558484621</v>
      </c>
      <c r="AL1035" s="444">
        <f>StockValueR!AL888</f>
        <v>281.04270251790308</v>
      </c>
      <c r="AM1035" s="444">
        <f>StockValueR!AM888</f>
        <v>447.96211596540502</v>
      </c>
      <c r="AN1035" s="444">
        <f>StockValueR!AN888</f>
        <v>447.96211596540502</v>
      </c>
      <c r="AO1035" s="444">
        <f>StockValueR!AO888</f>
        <v>447.96211596540502</v>
      </c>
      <c r="AP1035" s="444">
        <f>StockValueR!AP888</f>
        <v>447.96211596540502</v>
      </c>
      <c r="AQ1035" s="444">
        <f>StockValueR!AQ888</f>
        <v>447.96211596540502</v>
      </c>
      <c r="AR1035" s="444">
        <f>StockValueR!AR888</f>
        <v>447.96211596540502</v>
      </c>
      <c r="AS1035" s="444">
        <f>StockValueR!AS888</f>
        <v>447.96211596540502</v>
      </c>
      <c r="AT1035" s="444">
        <f>StockValueR!AT888</f>
        <v>447.96211596540502</v>
      </c>
      <c r="AU1035" s="444">
        <f>StockValueR!AU888</f>
        <v>447.96211596540502</v>
      </c>
      <c r="AV1035" s="444">
        <f>StockValueR!AV888</f>
        <v>447.96211596540502</v>
      </c>
      <c r="AW1035" s="444">
        <f>StockValueR!AW888</f>
        <v>447.96211596540502</v>
      </c>
      <c r="AX1035" s="444">
        <f>StockValueR!AX888</f>
        <v>447.96211596540502</v>
      </c>
      <c r="AY1035" s="444">
        <f>StockValueR!AY888</f>
        <v>447.96211596540502</v>
      </c>
      <c r="AZ1035" s="444">
        <f>StockValueR!AZ888</f>
        <v>447.96211596540502</v>
      </c>
    </row>
    <row r="1036" spans="1:52" x14ac:dyDescent="0.25">
      <c r="A1036" s="422"/>
      <c r="B1036" s="281"/>
      <c r="C1036" s="281"/>
      <c r="D1036" s="281"/>
      <c r="E1036" s="180" t="str">
        <f>StockValueR!E889</f>
        <v>56 MPH</v>
      </c>
      <c r="F1036" s="427"/>
      <c r="G1036" s="328"/>
      <c r="I1036" s="443">
        <f>StockValueR!I889</f>
        <v>0</v>
      </c>
      <c r="J1036" s="443">
        <f>StockValueR!J889</f>
        <v>0</v>
      </c>
      <c r="K1036" s="444">
        <f>StockValueR!K889</f>
        <v>829.02749510154854</v>
      </c>
      <c r="L1036" s="444">
        <f>StockValueR!L889</f>
        <v>800.43558312919106</v>
      </c>
      <c r="M1036" s="444">
        <f>StockValueR!M889</f>
        <v>772.82976321658487</v>
      </c>
      <c r="N1036" s="444">
        <f>StockValueR!N889</f>
        <v>746.17602653104848</v>
      </c>
      <c r="O1036" s="444">
        <f>StockValueR!O889</f>
        <v>720.44153715341224</v>
      </c>
      <c r="P1036" s="444">
        <f>StockValueR!P889</f>
        <v>695.59459162599376</v>
      </c>
      <c r="Q1036" s="444">
        <f>StockValueR!Q889</f>
        <v>671.60457989570466</v>
      </c>
      <c r="R1036" s="444">
        <f>StockValueR!R889</f>
        <v>648.44194760416894</v>
      </c>
      <c r="S1036" s="444">
        <f>StockValueR!S889</f>
        <v>626.07815967840008</v>
      </c>
      <c r="T1036" s="444">
        <f>StockValueR!T889</f>
        <v>604.48566517718007</v>
      </c>
      <c r="U1036" s="444">
        <f>StockValueR!U889</f>
        <v>583.63786334983433</v>
      </c>
      <c r="V1036" s="444">
        <f>StockValueR!V889</f>
        <v>563.50907086558846</v>
      </c>
      <c r="W1036" s="444">
        <f>StockValueR!W889</f>
        <v>544.07449017313468</v>
      </c>
      <c r="X1036" s="444">
        <f>StockValueR!X889</f>
        <v>525.3101789514302</v>
      </c>
      <c r="Y1036" s="444">
        <f>StockValueR!Y889</f>
        <v>507.1930206140907</v>
      </c>
      <c r="Z1036" s="444">
        <f>StockValueR!Z889</f>
        <v>489.08725344974044</v>
      </c>
      <c r="AA1036" s="444">
        <f>StockValueR!AA889</f>
        <v>470.99328921288969</v>
      </c>
      <c r="AB1036" s="444">
        <f>StockValueR!AB889</f>
        <v>452.9115710465245</v>
      </c>
      <c r="AC1036" s="444">
        <f>StockValueR!AC889</f>
        <v>434.84257725087616</v>
      </c>
      <c r="AD1036" s="444">
        <f>StockValueR!AD889</f>
        <v>416.7868256859544</v>
      </c>
      <c r="AE1036" s="444">
        <f>StockValueR!AE889</f>
        <v>398.74487894795874</v>
      </c>
      <c r="AF1036" s="444">
        <f>StockValueR!AF889</f>
        <v>380.71735049883944</v>
      </c>
      <c r="AG1036" s="444">
        <f>StockValueR!AG889</f>
        <v>362.70491198091332</v>
      </c>
      <c r="AH1036" s="444">
        <f>StockValueR!AH889</f>
        <v>344.70830202015009</v>
      </c>
      <c r="AI1036" s="444">
        <f>StockValueR!AI889</f>
        <v>326.72833692091416</v>
      </c>
      <c r="AJ1036" s="444">
        <f>StockValueR!AJ889</f>
        <v>308.76592379435488</v>
      </c>
      <c r="AK1036" s="444">
        <f>StockValueR!AK889</f>
        <v>290.82207686221403</v>
      </c>
      <c r="AL1036" s="444">
        <f>StockValueR!AL889</f>
        <v>272.8979379693622</v>
      </c>
      <c r="AM1036" s="444">
        <f>StockValueR!AM889</f>
        <v>434.97993949002768</v>
      </c>
      <c r="AN1036" s="444">
        <f>StockValueR!AN889</f>
        <v>434.97993949002768</v>
      </c>
      <c r="AO1036" s="444">
        <f>StockValueR!AO889</f>
        <v>434.97993949002768</v>
      </c>
      <c r="AP1036" s="444">
        <f>StockValueR!AP889</f>
        <v>434.97993949002768</v>
      </c>
      <c r="AQ1036" s="444">
        <f>StockValueR!AQ889</f>
        <v>434.97993949002768</v>
      </c>
      <c r="AR1036" s="444">
        <f>StockValueR!AR889</f>
        <v>434.97993949002768</v>
      </c>
      <c r="AS1036" s="444">
        <f>StockValueR!AS889</f>
        <v>434.97993949002768</v>
      </c>
      <c r="AT1036" s="444">
        <f>StockValueR!AT889</f>
        <v>434.97993949002768</v>
      </c>
      <c r="AU1036" s="444">
        <f>StockValueR!AU889</f>
        <v>434.97993949002768</v>
      </c>
      <c r="AV1036" s="444">
        <f>StockValueR!AV889</f>
        <v>434.97993949002768</v>
      </c>
      <c r="AW1036" s="444">
        <f>StockValueR!AW889</f>
        <v>434.97993949002768</v>
      </c>
      <c r="AX1036" s="444">
        <f>StockValueR!AX889</f>
        <v>434.97993949002768</v>
      </c>
      <c r="AY1036" s="444">
        <f>StockValueR!AY889</f>
        <v>434.97993949002768</v>
      </c>
      <c r="AZ1036" s="444">
        <f>StockValueR!AZ889</f>
        <v>434.97993949002768</v>
      </c>
    </row>
    <row r="1037" spans="1:52" x14ac:dyDescent="0.25">
      <c r="A1037" s="422"/>
      <c r="B1037" s="281"/>
      <c r="C1037" s="281"/>
      <c r="D1037" s="281"/>
      <c r="E1037" s="180" t="str">
        <f>StockValueR!E890</f>
        <v>57 MPH</v>
      </c>
      <c r="F1037" s="427"/>
      <c r="G1037" s="328"/>
      <c r="I1037" s="443">
        <f>StockValueR!I890</f>
        <v>0</v>
      </c>
      <c r="J1037" s="443">
        <f>StockValueR!J890</f>
        <v>0</v>
      </c>
      <c r="K1037" s="444">
        <f>StockValueR!K890</f>
        <v>805.00184458162937</v>
      </c>
      <c r="L1037" s="444">
        <f>StockValueR!L890</f>
        <v>777.2385411763014</v>
      </c>
      <c r="M1037" s="444">
        <f>StockValueR!M890</f>
        <v>750.43275236695172</v>
      </c>
      <c r="N1037" s="444">
        <f>StockValueR!N890</f>
        <v>724.55145491466203</v>
      </c>
      <c r="O1037" s="444">
        <f>StockValueR!O890</f>
        <v>699.56276450237851</v>
      </c>
      <c r="P1037" s="444">
        <f>StockValueR!P890</f>
        <v>675.43589645520819</v>
      </c>
      <c r="Q1037" s="444">
        <f>StockValueR!Q890</f>
        <v>652.1411278154153</v>
      </c>
      <c r="R1037" s="444">
        <f>StockValueR!R890</f>
        <v>629.64976072539093</v>
      </c>
      <c r="S1037" s="444">
        <f>StockValueR!S890</f>
        <v>607.93408707349226</v>
      </c>
      <c r="T1037" s="444">
        <f>StockValueR!T890</f>
        <v>586.96735435919106</v>
      </c>
      <c r="U1037" s="444">
        <f>StockValueR!U890</f>
        <v>566.72373273548374</v>
      </c>
      <c r="V1037" s="444">
        <f>StockValueR!V890</f>
        <v>547.1782831879583</v>
      </c>
      <c r="W1037" s="444">
        <f>StockValueR!W890</f>
        <v>528.30692681131666</v>
      </c>
      <c r="X1037" s="444">
        <f>StockValueR!X890</f>
        <v>510.08641514550561</v>
      </c>
      <c r="Y1037" s="444">
        <f>StockValueR!Y890</f>
        <v>492.49430153490783</v>
      </c>
      <c r="Z1037" s="444">
        <f>StockValueR!Z890</f>
        <v>474.9132489751467</v>
      </c>
      <c r="AA1037" s="444">
        <f>StockValueR!AA890</f>
        <v>457.34365728787134</v>
      </c>
      <c r="AB1037" s="444">
        <f>StockValueR!AB890</f>
        <v>439.78595677355224</v>
      </c>
      <c r="AC1037" s="444">
        <f>StockValueR!AC890</f>
        <v>422.24061187102973</v>
      </c>
      <c r="AD1037" s="444">
        <f>StockValueR!AD890</f>
        <v>404.70812543245961</v>
      </c>
      <c r="AE1037" s="444">
        <f>StockValueR!AE890</f>
        <v>387.18904374970919</v>
      </c>
      <c r="AF1037" s="444">
        <f>StockValueR!AF890</f>
        <v>369.68396250628047</v>
      </c>
      <c r="AG1037" s="444">
        <f>StockValueR!AG890</f>
        <v>352.19353387994448</v>
      </c>
      <c r="AH1037" s="444">
        <f>StockValueR!AH890</f>
        <v>334.71847509090401</v>
      </c>
      <c r="AI1037" s="444">
        <f>StockValueR!AI890</f>
        <v>317.25957878659591</v>
      </c>
      <c r="AJ1037" s="444">
        <f>StockValueR!AJ890</f>
        <v>299.8177257896138</v>
      </c>
      <c r="AK1037" s="444">
        <f>StockValueR!AK890</f>
        <v>282.39390092902289</v>
      </c>
      <c r="AL1037" s="444">
        <f>StockValueR!AL890</f>
        <v>264.98921295843195</v>
      </c>
      <c r="AM1037" s="444">
        <f>StockValueR!AM890</f>
        <v>422.37399328062861</v>
      </c>
      <c r="AN1037" s="444">
        <f>StockValueR!AN890</f>
        <v>422.37399328062861</v>
      </c>
      <c r="AO1037" s="444">
        <f>StockValueR!AO890</f>
        <v>422.37399328062861</v>
      </c>
      <c r="AP1037" s="444">
        <f>StockValueR!AP890</f>
        <v>422.37399328062861</v>
      </c>
      <c r="AQ1037" s="444">
        <f>StockValueR!AQ890</f>
        <v>422.37399328062861</v>
      </c>
      <c r="AR1037" s="444">
        <f>StockValueR!AR890</f>
        <v>422.37399328062861</v>
      </c>
      <c r="AS1037" s="444">
        <f>StockValueR!AS890</f>
        <v>422.37399328062861</v>
      </c>
      <c r="AT1037" s="444">
        <f>StockValueR!AT890</f>
        <v>422.37399328062861</v>
      </c>
      <c r="AU1037" s="444">
        <f>StockValueR!AU890</f>
        <v>422.37399328062861</v>
      </c>
      <c r="AV1037" s="444">
        <f>StockValueR!AV890</f>
        <v>422.37399328062861</v>
      </c>
      <c r="AW1037" s="444">
        <f>StockValueR!AW890</f>
        <v>422.37399328062861</v>
      </c>
      <c r="AX1037" s="444">
        <f>StockValueR!AX890</f>
        <v>422.37399328062861</v>
      </c>
      <c r="AY1037" s="444">
        <f>StockValueR!AY890</f>
        <v>422.37399328062861</v>
      </c>
      <c r="AZ1037" s="444">
        <f>StockValueR!AZ890</f>
        <v>422.37399328062861</v>
      </c>
    </row>
    <row r="1038" spans="1:52" x14ac:dyDescent="0.25">
      <c r="A1038" s="422"/>
      <c r="B1038" s="281"/>
      <c r="C1038" s="281"/>
      <c r="D1038" s="281"/>
      <c r="E1038" s="180" t="str">
        <f>StockValueR!E891</f>
        <v>58 MPH</v>
      </c>
      <c r="F1038" s="427"/>
      <c r="G1038" s="328"/>
      <c r="I1038" s="443">
        <f>StockValueR!I891</f>
        <v>0</v>
      </c>
      <c r="J1038" s="443">
        <f>StockValueR!J891</f>
        <v>0</v>
      </c>
      <c r="K1038" s="444">
        <f>StockValueR!K891</f>
        <v>781.67246998297458</v>
      </c>
      <c r="L1038" s="444">
        <f>StockValueR!L891</f>
        <v>754.71376163491084</v>
      </c>
      <c r="M1038" s="444">
        <f>StockValueR!M891</f>
        <v>728.68481860890313</v>
      </c>
      <c r="N1038" s="444">
        <f>StockValueR!N891</f>
        <v>703.55357469677335</v>
      </c>
      <c r="O1038" s="444">
        <f>StockValueR!O891</f>
        <v>679.28906960565632</v>
      </c>
      <c r="P1038" s="444">
        <f>StockValueR!P891</f>
        <v>655.86141081664277</v>
      </c>
      <c r="Q1038" s="444">
        <f>StockValueR!Q891</f>
        <v>633.24173675886186</v>
      </c>
      <c r="R1038" s="444">
        <f>StockValueR!R891</f>
        <v>611.40218125363174</v>
      </c>
      <c r="S1038" s="444">
        <f>StockValueR!S891</f>
        <v>590.3158391848807</v>
      </c>
      <c r="T1038" s="444">
        <f>StockValueR!T891</f>
        <v>569.95673335354149</v>
      </c>
      <c r="U1038" s="444">
        <f>StockValueR!U891</f>
        <v>550.29978247508984</v>
      </c>
      <c r="V1038" s="444">
        <f>StockValueR!V891</f>
        <v>531.32077028079846</v>
      </c>
      <c r="W1038" s="444">
        <f>StockValueR!W891</f>
        <v>512.99631568464179</v>
      </c>
      <c r="X1038" s="444">
        <f>StockValueR!X891</f>
        <v>495.30384397910154</v>
      </c>
      <c r="Y1038" s="444">
        <f>StockValueR!Y891</f>
        <v>478.22155902438351</v>
      </c>
      <c r="Z1038" s="444">
        <f>StockValueR!Z891</f>
        <v>461.15001456546213</v>
      </c>
      <c r="AA1038" s="444">
        <f>StockValueR!AA891</f>
        <v>444.0895988369461</v>
      </c>
      <c r="AB1038" s="444">
        <f>StockValueR!AB891</f>
        <v>427.04072966897309</v>
      </c>
      <c r="AC1038" s="444">
        <f>StockValueR!AC891</f>
        <v>410.00385804070282</v>
      </c>
      <c r="AD1038" s="444">
        <f>StockValueR!AD891</f>
        <v>392.97947223137265</v>
      </c>
      <c r="AE1038" s="444">
        <f>StockValueR!AE891</f>
        <v>375.96810270102571</v>
      </c>
      <c r="AF1038" s="444">
        <f>StockValueR!AF891</f>
        <v>358.97032786994453</v>
      </c>
      <c r="AG1038" s="444">
        <f>StockValueR!AG891</f>
        <v>341.98678101544704</v>
      </c>
      <c r="AH1038" s="444">
        <f>StockValueR!AH891</f>
        <v>325.01815857231946</v>
      </c>
      <c r="AI1038" s="444">
        <f>StockValueR!AI891</f>
        <v>308.06523021666118</v>
      </c>
      <c r="AJ1038" s="444">
        <f>StockValueR!AJ891</f>
        <v>291.12885124436622</v>
      </c>
      <c r="AK1038" s="444">
        <f>StockValueR!AK891</f>
        <v>274.20997794363831</v>
      </c>
      <c r="AL1038" s="444">
        <f>StockValueR!AL891</f>
        <v>257.30968693582656</v>
      </c>
      <c r="AM1038" s="444">
        <f>StockValueR!AM891</f>
        <v>410.13337398727208</v>
      </c>
      <c r="AN1038" s="444">
        <f>StockValueR!AN891</f>
        <v>410.13337398727208</v>
      </c>
      <c r="AO1038" s="444">
        <f>StockValueR!AO891</f>
        <v>410.13337398727208</v>
      </c>
      <c r="AP1038" s="444">
        <f>StockValueR!AP891</f>
        <v>410.13337398727208</v>
      </c>
      <c r="AQ1038" s="444">
        <f>StockValueR!AQ891</f>
        <v>410.13337398727208</v>
      </c>
      <c r="AR1038" s="444">
        <f>StockValueR!AR891</f>
        <v>410.13337398727208</v>
      </c>
      <c r="AS1038" s="444">
        <f>StockValueR!AS891</f>
        <v>410.13337398727208</v>
      </c>
      <c r="AT1038" s="444">
        <f>StockValueR!AT891</f>
        <v>410.13337398727208</v>
      </c>
      <c r="AU1038" s="444">
        <f>StockValueR!AU891</f>
        <v>410.13337398727208</v>
      </c>
      <c r="AV1038" s="444">
        <f>StockValueR!AV891</f>
        <v>410.13337398727208</v>
      </c>
      <c r="AW1038" s="444">
        <f>StockValueR!AW891</f>
        <v>410.13337398727208</v>
      </c>
      <c r="AX1038" s="444">
        <f>StockValueR!AX891</f>
        <v>410.13337398727208</v>
      </c>
      <c r="AY1038" s="444">
        <f>StockValueR!AY891</f>
        <v>410.13337398727208</v>
      </c>
      <c r="AZ1038" s="444">
        <f>StockValueR!AZ891</f>
        <v>410.13337398727208</v>
      </c>
    </row>
    <row r="1039" spans="1:52" x14ac:dyDescent="0.25">
      <c r="A1039" s="422"/>
      <c r="B1039" s="281"/>
      <c r="C1039" s="281"/>
      <c r="D1039" s="281"/>
      <c r="E1039" s="180" t="str">
        <f>StockValueR!E892</f>
        <v>59 MPH</v>
      </c>
      <c r="F1039" s="427"/>
      <c r="G1039" s="328"/>
      <c r="I1039" s="443">
        <f>StockValueR!I892</f>
        <v>0</v>
      </c>
      <c r="J1039" s="443">
        <f>StockValueR!J892</f>
        <v>0</v>
      </c>
      <c r="K1039" s="444">
        <f>StockValueR!K892</f>
        <v>759.01919286512396</v>
      </c>
      <c r="L1039" s="444">
        <f>StockValueR!L892</f>
        <v>732.84176198863508</v>
      </c>
      <c r="M1039" s="444">
        <f>StockValueR!M892</f>
        <v>707.56715134875549</v>
      </c>
      <c r="N1039" s="444">
        <f>StockValueR!N892</f>
        <v>683.16422403279569</v>
      </c>
      <c r="O1039" s="444">
        <f>StockValueR!O892</f>
        <v>659.60291699337483</v>
      </c>
      <c r="P1039" s="444">
        <f>StockValueR!P892</f>
        <v>636.85420401242015</v>
      </c>
      <c r="Q1039" s="444">
        <f>StockValueR!Q892</f>
        <v>614.89005994248384</v>
      </c>
      <c r="R1039" s="444">
        <f>StockValueR!R892</f>
        <v>593.68342618132056</v>
      </c>
      <c r="S1039" s="444">
        <f>StockValueR!S892</f>
        <v>573.20817733719798</v>
      </c>
      <c r="T1039" s="444">
        <f>StockValueR!T892</f>
        <v>553.43908904386808</v>
      </c>
      <c r="U1039" s="444">
        <f>StockValueR!U892</f>
        <v>534.3518068855534</v>
      </c>
      <c r="V1039" s="444">
        <f>StockValueR!V892</f>
        <v>515.92281639366342</v>
      </c>
      <c r="W1039" s="444">
        <f>StockValueR!W892</f>
        <v>498.12941407827753</v>
      </c>
      <c r="X1039" s="444">
        <f>StockValueR!X892</f>
        <v>480.9496794587115</v>
      </c>
      <c r="Y1039" s="444">
        <f>StockValueR!Y892</f>
        <v>464.36244805870513</v>
      </c>
      <c r="Z1039" s="444">
        <f>StockValueR!Z892</f>
        <v>447.78564588930828</v>
      </c>
      <c r="AA1039" s="444">
        <f>StockValueR!AA892</f>
        <v>431.21964993388752</v>
      </c>
      <c r="AB1039" s="444">
        <f>StockValueR!AB892</f>
        <v>414.66486591364458</v>
      </c>
      <c r="AC1039" s="444">
        <f>StockValueR!AC892</f>
        <v>398.12173173812721</v>
      </c>
      <c r="AD1039" s="444">
        <f>StockValueR!AD892</f>
        <v>381.59072153598498</v>
      </c>
      <c r="AE1039" s="444">
        <f>StockValueR!AE892</f>
        <v>365.07235039425154</v>
      </c>
      <c r="AF1039" s="444">
        <f>StockValueR!AF892</f>
        <v>348.56717997028693</v>
      </c>
      <c r="AG1039" s="444">
        <f>StockValueR!AG892</f>
        <v>332.07582518870112</v>
      </c>
      <c r="AH1039" s="444">
        <f>StockValueR!AH892</f>
        <v>315.59896230123593</v>
      </c>
      <c r="AI1039" s="444">
        <f>StockValueR!AI892</f>
        <v>299.1373386783747</v>
      </c>
      <c r="AJ1039" s="444">
        <f>StockValueR!AJ892</f>
        <v>282.69178482908899</v>
      </c>
      <c r="AK1039" s="444">
        <f>StockValueR!AK892</f>
        <v>266.26322932785013</v>
      </c>
      <c r="AL1039" s="444">
        <f>StockValueR!AL892</f>
        <v>249.8527175949572</v>
      </c>
      <c r="AM1039" s="444">
        <f>StockValueR!AM892</f>
        <v>398.24749424480768</v>
      </c>
      <c r="AN1039" s="444">
        <f>StockValueR!AN892</f>
        <v>398.24749424480768</v>
      </c>
      <c r="AO1039" s="444">
        <f>StockValueR!AO892</f>
        <v>398.24749424480768</v>
      </c>
      <c r="AP1039" s="444">
        <f>StockValueR!AP892</f>
        <v>398.24749424480768</v>
      </c>
      <c r="AQ1039" s="444">
        <f>StockValueR!AQ892</f>
        <v>398.24749424480768</v>
      </c>
      <c r="AR1039" s="444">
        <f>StockValueR!AR892</f>
        <v>398.24749424480768</v>
      </c>
      <c r="AS1039" s="444">
        <f>StockValueR!AS892</f>
        <v>398.24749424480768</v>
      </c>
      <c r="AT1039" s="444">
        <f>StockValueR!AT892</f>
        <v>398.24749424480768</v>
      </c>
      <c r="AU1039" s="444">
        <f>StockValueR!AU892</f>
        <v>398.24749424480768</v>
      </c>
      <c r="AV1039" s="444">
        <f>StockValueR!AV892</f>
        <v>398.24749424480768</v>
      </c>
      <c r="AW1039" s="444">
        <f>StockValueR!AW892</f>
        <v>398.24749424480768</v>
      </c>
      <c r="AX1039" s="444">
        <f>StockValueR!AX892</f>
        <v>398.24749424480768</v>
      </c>
      <c r="AY1039" s="444">
        <f>StockValueR!AY892</f>
        <v>398.24749424480768</v>
      </c>
      <c r="AZ1039" s="444">
        <f>StockValueR!AZ892</f>
        <v>398.24749424480768</v>
      </c>
    </row>
    <row r="1040" spans="1:52" x14ac:dyDescent="0.25">
      <c r="A1040" s="422"/>
      <c r="B1040" s="281"/>
      <c r="C1040" s="281"/>
      <c r="D1040" s="281"/>
      <c r="E1040" s="180" t="str">
        <f>StockValueR!E893</f>
        <v>60 MPH</v>
      </c>
      <c r="F1040" s="427"/>
      <c r="G1040" s="328"/>
      <c r="I1040" s="443">
        <f>StockValueR!I893</f>
        <v>0</v>
      </c>
      <c r="J1040" s="443">
        <f>StockValueR!J893</f>
        <v>0</v>
      </c>
      <c r="K1040" s="444">
        <f>StockValueR!K893</f>
        <v>919.68356464179203</v>
      </c>
      <c r="L1040" s="444">
        <f>StockValueR!L893</f>
        <v>887.96506112045699</v>
      </c>
      <c r="M1040" s="444">
        <f>StockValueR!M893</f>
        <v>857.34048110097854</v>
      </c>
      <c r="N1040" s="444">
        <f>StockValueR!N893</f>
        <v>827.77209680634769</v>
      </c>
      <c r="O1040" s="444">
        <f>StockValueR!O893</f>
        <v>799.22348163386562</v>
      </c>
      <c r="P1040" s="444">
        <f>StockValueR!P893</f>
        <v>771.65946527959807</v>
      </c>
      <c r="Q1040" s="444">
        <f>StockValueR!Q893</f>
        <v>745.04609041051947</v>
      </c>
      <c r="R1040" s="444">
        <f>StockValueR!R893</f>
        <v>719.35057083097001</v>
      </c>
      <c r="S1040" s="444">
        <f>StockValueR!S893</f>
        <v>694.5412510918884</v>
      </c>
      <c r="T1040" s="444">
        <f>StockValueR!T893</f>
        <v>670.58756749306178</v>
      </c>
      <c r="U1040" s="444">
        <f>StockValueR!U893</f>
        <v>647.46001043034892</v>
      </c>
      <c r="V1040" s="444">
        <f>StockValueR!V893</f>
        <v>625.13008804149183</v>
      </c>
      <c r="W1040" s="444">
        <f>StockValueR!W893</f>
        <v>603.57029110572796</v>
      </c>
      <c r="X1040" s="444">
        <f>StockValueR!X893</f>
        <v>582.7540591539622</v>
      </c>
      <c r="Y1040" s="444">
        <f>StockValueR!Y893</f>
        <v>562.65574774774871</v>
      </c>
      <c r="Z1040" s="444">
        <f>StockValueR!Z893</f>
        <v>542.57007316557542</v>
      </c>
      <c r="AA1040" s="444">
        <f>StockValueR!AA893</f>
        <v>522.49749218825855</v>
      </c>
      <c r="AB1040" s="444">
        <f>StockValueR!AB893</f>
        <v>502.43849641749222</v>
      </c>
      <c r="AC1040" s="444">
        <f>StockValueR!AC893</f>
        <v>482.3936164567416</v>
      </c>
      <c r="AD1040" s="444">
        <f>StockValueR!AD893</f>
        <v>462.36342679520351</v>
      </c>
      <c r="AE1040" s="444">
        <f>StockValueR!AE893</f>
        <v>442.34855155027009</v>
      </c>
      <c r="AF1040" s="444">
        <f>StockValueR!AF893</f>
        <v>422.34967126737132</v>
      </c>
      <c r="AG1040" s="444">
        <f>StockValueR!AG893</f>
        <v>402.36753103446108</v>
      </c>
      <c r="AH1040" s="444">
        <f>StockValueR!AH893</f>
        <v>382.40295024796336</v>
      </c>
      <c r="AI1040" s="444">
        <f>StockValueR!AI893</f>
        <v>362.45683447700839</v>
      </c>
      <c r="AJ1040" s="444">
        <f>StockValueR!AJ893</f>
        <v>342.5301900274427</v>
      </c>
      <c r="AK1040" s="444">
        <f>StockValueR!AK893</f>
        <v>322.62414202849601</v>
      </c>
      <c r="AL1040" s="444">
        <f>StockValueR!AL893</f>
        <v>302.73995718841019</v>
      </c>
      <c r="AM1040" s="444">
        <f>StockValueR!AM893</f>
        <v>464.301730665668</v>
      </c>
      <c r="AN1040" s="444">
        <f>StockValueR!AN893</f>
        <v>464.301730665668</v>
      </c>
      <c r="AO1040" s="444">
        <f>StockValueR!AO893</f>
        <v>464.301730665668</v>
      </c>
      <c r="AP1040" s="444">
        <f>StockValueR!AP893</f>
        <v>464.301730665668</v>
      </c>
      <c r="AQ1040" s="444">
        <f>StockValueR!AQ893</f>
        <v>464.301730665668</v>
      </c>
      <c r="AR1040" s="444">
        <f>StockValueR!AR893</f>
        <v>464.301730665668</v>
      </c>
      <c r="AS1040" s="444">
        <f>StockValueR!AS893</f>
        <v>464.301730665668</v>
      </c>
      <c r="AT1040" s="444">
        <f>StockValueR!AT893</f>
        <v>464.301730665668</v>
      </c>
      <c r="AU1040" s="444">
        <f>StockValueR!AU893</f>
        <v>464.301730665668</v>
      </c>
      <c r="AV1040" s="444">
        <f>StockValueR!AV893</f>
        <v>464.301730665668</v>
      </c>
      <c r="AW1040" s="444">
        <f>StockValueR!AW893</f>
        <v>464.301730665668</v>
      </c>
      <c r="AX1040" s="444">
        <f>StockValueR!AX893</f>
        <v>464.301730665668</v>
      </c>
      <c r="AY1040" s="444">
        <f>StockValueR!AY893</f>
        <v>464.301730665668</v>
      </c>
      <c r="AZ1040" s="444">
        <f>StockValueR!AZ893</f>
        <v>464.301730665668</v>
      </c>
    </row>
    <row r="1041" spans="1:52" x14ac:dyDescent="0.25">
      <c r="A1041" s="422"/>
      <c r="B1041" s="281"/>
      <c r="C1041" s="281"/>
      <c r="D1041" s="281"/>
      <c r="E1041" s="180" t="str">
        <f>StockValueR!E894</f>
        <v>61 MPH</v>
      </c>
      <c r="F1041" s="427"/>
      <c r="G1041" s="328"/>
      <c r="I1041" s="443">
        <f>StockValueR!I894</f>
        <v>0</v>
      </c>
      <c r="J1041" s="443">
        <f>StockValueR!J894</f>
        <v>0</v>
      </c>
      <c r="K1041" s="444">
        <f>StockValueR!K894</f>
        <v>893.03065379920213</v>
      </c>
      <c r="L1041" s="444">
        <f>StockValueR!L894</f>
        <v>862.23136910368555</v>
      </c>
      <c r="M1041" s="444">
        <f>StockValueR!M894</f>
        <v>832.49430543464746</v>
      </c>
      <c r="N1041" s="444">
        <f>StockValueR!N894</f>
        <v>803.78282838579435</v>
      </c>
      <c r="O1041" s="444">
        <f>StockValueR!O894</f>
        <v>776.06156701643033</v>
      </c>
      <c r="P1041" s="444">
        <f>StockValueR!P894</f>
        <v>749.29637027642889</v>
      </c>
      <c r="Q1041" s="444">
        <f>StockValueR!Q894</f>
        <v>723.45426493404045</v>
      </c>
      <c r="R1041" s="444">
        <f>StockValueR!R894</f>
        <v>698.50341495470775</v>
      </c>
      <c r="S1041" s="444">
        <f>StockValueR!S894</f>
        <v>674.41308228084415</v>
      </c>
      <c r="T1041" s="444">
        <f>StockValueR!T894</f>
        <v>651.15358896425857</v>
      </c>
      <c r="U1041" s="444">
        <f>StockValueR!U894</f>
        <v>628.69628060457592</v>
      </c>
      <c r="V1041" s="444">
        <f>StockValueR!V894</f>
        <v>607.01349104861231</v>
      </c>
      <c r="W1041" s="444">
        <f>StockValueR!W894</f>
        <v>586.07850830721429</v>
      </c>
      <c r="X1041" s="444">
        <f>StockValueR!X894</f>
        <v>565.86554164757672</v>
      </c>
      <c r="Y1041" s="444">
        <f>StockValueR!Y894</f>
        <v>546.34968982049577</v>
      </c>
      <c r="Z1041" s="444">
        <f>StockValueR!Z894</f>
        <v>526.8461085956834</v>
      </c>
      <c r="AA1041" s="444">
        <f>StockValueR!AA894</f>
        <v>507.35524151620859</v>
      </c>
      <c r="AB1041" s="444">
        <f>StockValueR!AB894</f>
        <v>487.87756593689136</v>
      </c>
      <c r="AC1041" s="444">
        <f>StockValueR!AC894</f>
        <v>468.41359708403076</v>
      </c>
      <c r="AD1041" s="444">
        <f>StockValueR!AD894</f>
        <v>448.96389279782613</v>
      </c>
      <c r="AE1041" s="444">
        <f>StockValueR!AE894</f>
        <v>429.52905910842117</v>
      </c>
      <c r="AF1041" s="444">
        <f>StockValueR!AF894</f>
        <v>410.10975683868321</v>
      </c>
      <c r="AG1041" s="444">
        <f>StockValueR!AG894</f>
        <v>390.70670948352739</v>
      </c>
      <c r="AH1041" s="444">
        <f>StockValueR!AH894</f>
        <v>371.32071269284074</v>
      </c>
      <c r="AI1041" s="444">
        <f>StockValueR!AI894</f>
        <v>351.95264579188631</v>
      </c>
      <c r="AJ1041" s="444">
        <f>StockValueR!AJ894</f>
        <v>332.60348592324073</v>
      </c>
      <c r="AK1041" s="444">
        <f>StockValueR!AK894</f>
        <v>313.27432560929998</v>
      </c>
      <c r="AL1041" s="444">
        <f>StockValueR!AL894</f>
        <v>293.96639484843848</v>
      </c>
      <c r="AM1041" s="444">
        <f>StockValueR!AM894</f>
        <v>450.84602360808657</v>
      </c>
      <c r="AN1041" s="444">
        <f>StockValueR!AN894</f>
        <v>450.84602360808657</v>
      </c>
      <c r="AO1041" s="444">
        <f>StockValueR!AO894</f>
        <v>450.84602360808657</v>
      </c>
      <c r="AP1041" s="444">
        <f>StockValueR!AP894</f>
        <v>450.84602360808657</v>
      </c>
      <c r="AQ1041" s="444">
        <f>StockValueR!AQ894</f>
        <v>450.84602360808657</v>
      </c>
      <c r="AR1041" s="444">
        <f>StockValueR!AR894</f>
        <v>450.84602360808657</v>
      </c>
      <c r="AS1041" s="444">
        <f>StockValueR!AS894</f>
        <v>450.84602360808657</v>
      </c>
      <c r="AT1041" s="444">
        <f>StockValueR!AT894</f>
        <v>450.84602360808657</v>
      </c>
      <c r="AU1041" s="444">
        <f>StockValueR!AU894</f>
        <v>450.84602360808657</v>
      </c>
      <c r="AV1041" s="444">
        <f>StockValueR!AV894</f>
        <v>450.84602360808657</v>
      </c>
      <c r="AW1041" s="444">
        <f>StockValueR!AW894</f>
        <v>450.84602360808657</v>
      </c>
      <c r="AX1041" s="444">
        <f>StockValueR!AX894</f>
        <v>450.84602360808657</v>
      </c>
      <c r="AY1041" s="444">
        <f>StockValueR!AY894</f>
        <v>450.84602360808657</v>
      </c>
      <c r="AZ1041" s="444">
        <f>StockValueR!AZ894</f>
        <v>450.84602360808657</v>
      </c>
    </row>
    <row r="1042" spans="1:52" x14ac:dyDescent="0.25">
      <c r="A1042" s="422"/>
      <c r="B1042" s="281"/>
      <c r="C1042" s="281"/>
      <c r="D1042" s="281"/>
      <c r="E1042" s="180" t="str">
        <f>StockValueR!E895</f>
        <v>62 MPH</v>
      </c>
      <c r="F1042" s="427"/>
      <c r="G1042" s="328"/>
      <c r="I1042" s="443">
        <f>StockValueR!I895</f>
        <v>0</v>
      </c>
      <c r="J1042" s="443">
        <f>StockValueR!J895</f>
        <v>0</v>
      </c>
      <c r="K1042" s="444">
        <f>StockValueR!K895</f>
        <v>867.15015825649834</v>
      </c>
      <c r="L1042" s="444">
        <f>StockValueR!L895</f>
        <v>837.24345294433181</v>
      </c>
      <c r="M1042" s="444">
        <f>StockValueR!M895</f>
        <v>808.36818493758756</v>
      </c>
      <c r="N1042" s="444">
        <f>StockValueR!N895</f>
        <v>780.48878151423219</v>
      </c>
      <c r="O1042" s="444">
        <f>StockValueR!O895</f>
        <v>753.57089680193565</v>
      </c>
      <c r="P1042" s="444">
        <f>StockValueR!P895</f>
        <v>727.58136946587035</v>
      </c>
      <c r="Q1042" s="444">
        <f>StockValueR!Q895</f>
        <v>702.48818185579319</v>
      </c>
      <c r="R1042" s="444">
        <f>StockValueR!R895</f>
        <v>678.2604205620836</v>
      </c>
      <c r="S1042" s="444">
        <f>StockValueR!S895</f>
        <v>654.86823833214464</v>
      </c>
      <c r="T1042" s="444">
        <f>StockValueR!T895</f>
        <v>632.28281730024992</v>
      </c>
      <c r="U1042" s="444">
        <f>StockValueR!U895</f>
        <v>610.47633348553813</v>
      </c>
      <c r="V1042" s="444">
        <f>StockValueR!V895</f>
        <v>589.42192251441838</v>
      </c>
      <c r="W1042" s="444">
        <f>StockValueR!W895</f>
        <v>569.0936465251574</v>
      </c>
      <c r="X1042" s="444">
        <f>StockValueR!X895</f>
        <v>549.46646221387937</v>
      </c>
      <c r="Y1042" s="444">
        <f>StockValueR!Y895</f>
        <v>530.51618998260972</v>
      </c>
      <c r="Z1042" s="444">
        <f>StockValueR!Z895</f>
        <v>511.57783274513542</v>
      </c>
      <c r="AA1042" s="444">
        <f>StockValueR!AA895</f>
        <v>492.65182119041532</v>
      </c>
      <c r="AB1042" s="444">
        <f>StockValueR!AB895</f>
        <v>473.73861883927697</v>
      </c>
      <c r="AC1042" s="444">
        <f>StockValueR!AC895</f>
        <v>454.8387259864918</v>
      </c>
      <c r="AD1042" s="444">
        <f>StockValueR!AD895</f>
        <v>435.95268430575828</v>
      </c>
      <c r="AE1042" s="444">
        <f>StockValueR!AE895</f>
        <v>417.08108226414947</v>
      </c>
      <c r="AF1042" s="444">
        <f>StockValueR!AF895</f>
        <v>398.2245615335404</v>
      </c>
      <c r="AG1042" s="444">
        <f>StockValueR!AG895</f>
        <v>379.38382464158497</v>
      </c>
      <c r="AH1042" s="444">
        <f>StockValueR!AH895</f>
        <v>360.55964417982028</v>
      </c>
      <c r="AI1042" s="444">
        <f>StockValueR!AI895</f>
        <v>341.75287399020323</v>
      </c>
      <c r="AJ1042" s="444">
        <f>StockValueR!AJ895</f>
        <v>322.96446289720728</v>
      </c>
      <c r="AK1042" s="444">
        <f>StockValueR!AK895</f>
        <v>304.19547176135796</v>
      </c>
      <c r="AL1042" s="444">
        <f>StockValueR!AL895</f>
        <v>285.44709493503331</v>
      </c>
      <c r="AM1042" s="444">
        <f>StockValueR!AM895</f>
        <v>437.78026998048665</v>
      </c>
      <c r="AN1042" s="444">
        <f>StockValueR!AN895</f>
        <v>437.78026998048665</v>
      </c>
      <c r="AO1042" s="444">
        <f>StockValueR!AO895</f>
        <v>437.78026998048665</v>
      </c>
      <c r="AP1042" s="444">
        <f>StockValueR!AP895</f>
        <v>437.78026998048665</v>
      </c>
      <c r="AQ1042" s="444">
        <f>StockValueR!AQ895</f>
        <v>437.78026998048665</v>
      </c>
      <c r="AR1042" s="444">
        <f>StockValueR!AR895</f>
        <v>437.78026998048665</v>
      </c>
      <c r="AS1042" s="444">
        <f>StockValueR!AS895</f>
        <v>437.78026998048665</v>
      </c>
      <c r="AT1042" s="444">
        <f>StockValueR!AT895</f>
        <v>437.78026998048665</v>
      </c>
      <c r="AU1042" s="444">
        <f>StockValueR!AU895</f>
        <v>437.78026998048665</v>
      </c>
      <c r="AV1042" s="444">
        <f>StockValueR!AV895</f>
        <v>437.78026998048665</v>
      </c>
      <c r="AW1042" s="444">
        <f>StockValueR!AW895</f>
        <v>437.78026998048665</v>
      </c>
      <c r="AX1042" s="444">
        <f>StockValueR!AX895</f>
        <v>437.78026998048665</v>
      </c>
      <c r="AY1042" s="444">
        <f>StockValueR!AY895</f>
        <v>437.78026998048665</v>
      </c>
      <c r="AZ1042" s="444">
        <f>StockValueR!AZ895</f>
        <v>437.78026998048665</v>
      </c>
    </row>
    <row r="1043" spans="1:52" x14ac:dyDescent="0.25">
      <c r="A1043" s="422"/>
      <c r="B1043" s="281"/>
      <c r="C1043" s="281"/>
      <c r="D1043" s="281"/>
      <c r="E1043" s="180" t="str">
        <f>StockValueR!E896</f>
        <v>63 MPH</v>
      </c>
      <c r="F1043" s="427"/>
      <c r="G1043" s="328"/>
      <c r="I1043" s="443">
        <f>StockValueR!I896</f>
        <v>0</v>
      </c>
      <c r="J1043" s="443">
        <f>StockValueR!J896</f>
        <v>0</v>
      </c>
      <c r="K1043" s="444">
        <f>StockValueR!K896</f>
        <v>842.01969301419501</v>
      </c>
      <c r="L1043" s="444">
        <f>StockValueR!L896</f>
        <v>812.97969966788958</v>
      </c>
      <c r="M1043" s="444">
        <f>StockValueR!M896</f>
        <v>784.94125203429121</v>
      </c>
      <c r="N1043" s="444">
        <f>StockValueR!N896</f>
        <v>757.86980830746108</v>
      </c>
      <c r="O1043" s="444">
        <f>StockValueR!O896</f>
        <v>731.73201797641775</v>
      </c>
      <c r="P1043" s="444">
        <f>StockValueR!P896</f>
        <v>706.49568073916532</v>
      </c>
      <c r="Q1043" s="444">
        <f>StockValueR!Q896</f>
        <v>682.1297068337152</v>
      </c>
      <c r="R1043" s="444">
        <f>StockValueR!R896</f>
        <v>658.60407873723022</v>
      </c>
      <c r="S1043" s="444">
        <f>StockValueR!S896</f>
        <v>635.88981418610831</v>
      </c>
      <c r="T1043" s="444">
        <f>StockValueR!T896</f>
        <v>613.9589304714483</v>
      </c>
      <c r="U1043" s="444">
        <f>StockValueR!U896</f>
        <v>592.78440996591041</v>
      </c>
      <c r="V1043" s="444">
        <f>StockValueR!V896</f>
        <v>572.34016683950483</v>
      </c>
      <c r="W1043" s="444">
        <f>StockValueR!W896</f>
        <v>552.6010149233008</v>
      </c>
      <c r="X1043" s="444">
        <f>StockValueR!X896</f>
        <v>533.54263668147041</v>
      </c>
      <c r="Y1043" s="444">
        <f>StockValueR!Y896</f>
        <v>515.14155325343836</v>
      </c>
      <c r="Z1043" s="444">
        <f>StockValueR!Z896</f>
        <v>496.75203951644795</v>
      </c>
      <c r="AA1043" s="444">
        <f>StockValueR!AA896</f>
        <v>478.37451367786679</v>
      </c>
      <c r="AB1043" s="444">
        <f>StockValueR!AB896</f>
        <v>460.00942582544639</v>
      </c>
      <c r="AC1043" s="444">
        <f>StockValueR!AC896</f>
        <v>441.65726175515391</v>
      </c>
      <c r="AD1043" s="444">
        <f>StockValueR!AD896</f>
        <v>423.31854744270066</v>
      </c>
      <c r="AE1043" s="444">
        <f>StockValueR!AE896</f>
        <v>404.99385430107611</v>
      </c>
      <c r="AF1043" s="444">
        <f>StockValueR!AF896</f>
        <v>386.68380540616857</v>
      </c>
      <c r="AG1043" s="444">
        <f>StockValueR!AG896</f>
        <v>368.38908292601315</v>
      </c>
      <c r="AH1043" s="444">
        <f>StockValueR!AH896</f>
        <v>350.11043706203986</v>
      </c>
      <c r="AI1043" s="444">
        <f>StockValueR!AI896</f>
        <v>331.8486969114191</v>
      </c>
      <c r="AJ1043" s="444">
        <f>StockValueR!AJ896</f>
        <v>313.60478380119463</v>
      </c>
      <c r="AK1043" s="444">
        <f>StockValueR!AK896</f>
        <v>295.37972784759899</v>
      </c>
      <c r="AL1043" s="444">
        <f>StockValueR!AL896</f>
        <v>277.17468879005344</v>
      </c>
      <c r="AM1043" s="444">
        <f>StockValueR!AM896</f>
        <v>425.0931687284604</v>
      </c>
      <c r="AN1043" s="444">
        <f>StockValueR!AN896</f>
        <v>425.0931687284604</v>
      </c>
      <c r="AO1043" s="444">
        <f>StockValueR!AO896</f>
        <v>425.0931687284604</v>
      </c>
      <c r="AP1043" s="444">
        <f>StockValueR!AP896</f>
        <v>425.0931687284604</v>
      </c>
      <c r="AQ1043" s="444">
        <f>StockValueR!AQ896</f>
        <v>425.0931687284604</v>
      </c>
      <c r="AR1043" s="444">
        <f>StockValueR!AR896</f>
        <v>425.0931687284604</v>
      </c>
      <c r="AS1043" s="444">
        <f>StockValueR!AS896</f>
        <v>425.0931687284604</v>
      </c>
      <c r="AT1043" s="444">
        <f>StockValueR!AT896</f>
        <v>425.0931687284604</v>
      </c>
      <c r="AU1043" s="444">
        <f>StockValueR!AU896</f>
        <v>425.0931687284604</v>
      </c>
      <c r="AV1043" s="444">
        <f>StockValueR!AV896</f>
        <v>425.0931687284604</v>
      </c>
      <c r="AW1043" s="444">
        <f>StockValueR!AW896</f>
        <v>425.0931687284604</v>
      </c>
      <c r="AX1043" s="444">
        <f>StockValueR!AX896</f>
        <v>425.0931687284604</v>
      </c>
      <c r="AY1043" s="444">
        <f>StockValueR!AY896</f>
        <v>425.0931687284604</v>
      </c>
      <c r="AZ1043" s="444">
        <f>StockValueR!AZ896</f>
        <v>425.0931687284604</v>
      </c>
    </row>
    <row r="1044" spans="1:52" x14ac:dyDescent="0.25">
      <c r="A1044" s="422"/>
      <c r="B1044" s="281"/>
      <c r="C1044" s="281"/>
      <c r="D1044" s="281"/>
      <c r="E1044" s="180" t="str">
        <f>StockValueR!E897</f>
        <v>64 MPH</v>
      </c>
      <c r="F1044" s="427"/>
      <c r="G1044" s="328"/>
      <c r="I1044" s="443">
        <f>StockValueR!I897</f>
        <v>0</v>
      </c>
      <c r="J1044" s="443">
        <f>StockValueR!J897</f>
        <v>0</v>
      </c>
      <c r="K1044" s="444">
        <f>StockValueR!K897</f>
        <v>817.61752180180281</v>
      </c>
      <c r="L1044" s="444">
        <f>StockValueR!L897</f>
        <v>789.41912265516089</v>
      </c>
      <c r="M1044" s="444">
        <f>StockValueR!M897</f>
        <v>762.19324390250586</v>
      </c>
      <c r="N1044" s="444">
        <f>StockValueR!N897</f>
        <v>735.90634477750564</v>
      </c>
      <c r="O1044" s="444">
        <f>StockValueR!O897</f>
        <v>710.52604128443454</v>
      </c>
      <c r="P1044" s="444">
        <f>StockValueR!P897</f>
        <v>686.0210663028945</v>
      </c>
      <c r="Q1044" s="444">
        <f>StockValueR!Q897</f>
        <v>662.36123106846412</v>
      </c>
      <c r="R1044" s="444">
        <f>StockValueR!R897</f>
        <v>639.51738798182191</v>
      </c>
      <c r="S1044" s="444">
        <f>StockValueR!S897</f>
        <v>617.46139470052731</v>
      </c>
      <c r="T1044" s="444">
        <f>StockValueR!T897</f>
        <v>596.1660794692225</v>
      </c>
      <c r="U1044" s="444">
        <f>StockValueR!U897</f>
        <v>575.60520764554235</v>
      </c>
      <c r="V1044" s="444">
        <f>StockValueR!V897</f>
        <v>555.75344938049727</v>
      </c>
      <c r="W1044" s="444">
        <f>StockValueR!W897</f>
        <v>536.5863484135084</v>
      </c>
      <c r="X1044" s="444">
        <f>StockValueR!X897</f>
        <v>518.08029194365804</v>
      </c>
      <c r="Y1044" s="444">
        <f>StockValueR!Y897</f>
        <v>500.21248154003348</v>
      </c>
      <c r="Z1044" s="444">
        <f>StockValueR!Z897</f>
        <v>482.35590553175138</v>
      </c>
      <c r="AA1044" s="444">
        <f>StockValueR!AA897</f>
        <v>464.51097000631114</v>
      </c>
      <c r="AB1044" s="444">
        <f>StockValueR!AB897</f>
        <v>446.67811200768563</v>
      </c>
      <c r="AC1044" s="444">
        <f>StockValueR!AC897</f>
        <v>428.85780325322082</v>
      </c>
      <c r="AD1044" s="444">
        <f>StockValueR!AD897</f>
        <v>411.05055447557675</v>
      </c>
      <c r="AE1044" s="444">
        <f>StockValueR!AE897</f>
        <v>393.25692052789549</v>
      </c>
      <c r="AF1044" s="444">
        <f>StockValueR!AF897</f>
        <v>375.47750642900007</v>
      </c>
      <c r="AG1044" s="444">
        <f>StockValueR!AG897</f>
        <v>357.7129745773392</v>
      </c>
      <c r="AH1044" s="444">
        <f>StockValueR!AH897</f>
        <v>339.96405343311284</v>
      </c>
      <c r="AI1044" s="444">
        <f>StockValueR!AI897</f>
        <v>322.23154806582176</v>
      </c>
      <c r="AJ1044" s="444">
        <f>StockValueR!AJ897</f>
        <v>304.51635310196986</v>
      </c>
      <c r="AK1044" s="444">
        <f>StockValueR!AK897</f>
        <v>286.81946880448248</v>
      </c>
      <c r="AL1044" s="444">
        <f>StockValueR!AL897</f>
        <v>269.14202130292568</v>
      </c>
      <c r="AM1044" s="444">
        <f>StockValueR!AM897</f>
        <v>412.77374630806889</v>
      </c>
      <c r="AN1044" s="444">
        <f>StockValueR!AN897</f>
        <v>412.77374630806889</v>
      </c>
      <c r="AO1044" s="444">
        <f>StockValueR!AO897</f>
        <v>412.77374630806889</v>
      </c>
      <c r="AP1044" s="444">
        <f>StockValueR!AP897</f>
        <v>412.77374630806889</v>
      </c>
      <c r="AQ1044" s="444">
        <f>StockValueR!AQ897</f>
        <v>412.77374630806889</v>
      </c>
      <c r="AR1044" s="444">
        <f>StockValueR!AR897</f>
        <v>412.77374630806889</v>
      </c>
      <c r="AS1044" s="444">
        <f>StockValueR!AS897</f>
        <v>412.77374630806889</v>
      </c>
      <c r="AT1044" s="444">
        <f>StockValueR!AT897</f>
        <v>412.77374630806889</v>
      </c>
      <c r="AU1044" s="444">
        <f>StockValueR!AU897</f>
        <v>412.77374630806889</v>
      </c>
      <c r="AV1044" s="444">
        <f>StockValueR!AV897</f>
        <v>412.77374630806889</v>
      </c>
      <c r="AW1044" s="444">
        <f>StockValueR!AW897</f>
        <v>412.77374630806889</v>
      </c>
      <c r="AX1044" s="444">
        <f>StockValueR!AX897</f>
        <v>412.77374630806889</v>
      </c>
      <c r="AY1044" s="444">
        <f>StockValueR!AY897</f>
        <v>412.77374630806889</v>
      </c>
      <c r="AZ1044" s="444">
        <f>StockValueR!AZ897</f>
        <v>412.77374630806889</v>
      </c>
    </row>
    <row r="1045" spans="1:52" x14ac:dyDescent="0.25">
      <c r="A1045" s="422"/>
      <c r="B1045" s="281"/>
      <c r="C1045" s="281"/>
      <c r="D1045" s="281"/>
      <c r="E1045" s="180" t="str">
        <f>StockValueR!E898</f>
        <v>65 MPH</v>
      </c>
      <c r="F1045" s="427"/>
      <c r="G1045" s="328"/>
      <c r="I1045" s="443">
        <f>StockValueR!I898</f>
        <v>0</v>
      </c>
      <c r="J1045" s="443">
        <f>StockValueR!J898</f>
        <v>0</v>
      </c>
      <c r="K1045" s="444">
        <f>StockValueR!K898</f>
        <v>947.40357065730598</v>
      </c>
      <c r="L1045" s="444">
        <f>StockValueR!L898</f>
        <v>914.72904580187549</v>
      </c>
      <c r="M1045" s="444">
        <f>StockValueR!M898</f>
        <v>883.18141618686241</v>
      </c>
      <c r="N1045" s="444">
        <f>StockValueR!N898</f>
        <v>852.72181688956334</v>
      </c>
      <c r="O1045" s="444">
        <f>StockValueR!O898</f>
        <v>823.31272338003066</v>
      </c>
      <c r="P1045" s="444">
        <f>StockValueR!P898</f>
        <v>794.91790529294144</v>
      </c>
      <c r="Q1045" s="444">
        <f>StockValueR!Q898</f>
        <v>767.50238179380517</v>
      </c>
      <c r="R1045" s="444">
        <f>StockValueR!R898</f>
        <v>741.03237848452386</v>
      </c>
      <c r="S1045" s="444">
        <f>StockValueR!S898</f>
        <v>715.47528579521452</v>
      </c>
      <c r="T1045" s="444">
        <f>StockValueR!T898</f>
        <v>690.79961881103532</v>
      </c>
      <c r="U1045" s="444">
        <f>StockValueR!U898</f>
        <v>666.97497848452372</v>
      </c>
      <c r="V1045" s="444">
        <f>StockValueR!V898</f>
        <v>643.9720141856634</v>
      </c>
      <c r="W1045" s="444">
        <f>StockValueR!W898</f>
        <v>621.76238754354233</v>
      </c>
      <c r="X1045" s="444">
        <f>StockValueR!X898</f>
        <v>600.3187375350584</v>
      </c>
      <c r="Y1045" s="444">
        <f>StockValueR!Y898</f>
        <v>579.61464677766241</v>
      </c>
      <c r="Z1045" s="444">
        <f>StockValueR!Z898</f>
        <v>558.92357372839751</v>
      </c>
      <c r="AA1045" s="444">
        <f>StockValueR!AA898</f>
        <v>538.24598893582288</v>
      </c>
      <c r="AB1045" s="444">
        <f>StockValueR!AB898</f>
        <v>517.58239881890518</v>
      </c>
      <c r="AC1045" s="444">
        <f>StockValueR!AC898</f>
        <v>496.93334997392679</v>
      </c>
      <c r="AD1045" s="444">
        <f>StockValueR!AD898</f>
        <v>476.29943420565331</v>
      </c>
      <c r="AE1045" s="444">
        <f>StockValueR!AE898</f>
        <v>455.6812944428795</v>
      </c>
      <c r="AF1045" s="444">
        <f>StockValueR!AF898</f>
        <v>435.07963174322475</v>
      </c>
      <c r="AG1045" s="444">
        <f>StockValueR!AG898</f>
        <v>414.49521365219618</v>
      </c>
      <c r="AH1045" s="444">
        <f>StockValueR!AH898</f>
        <v>393.92888426348821</v>
      </c>
      <c r="AI1045" s="444">
        <f>StockValueR!AI898</f>
        <v>373.38157644081667</v>
      </c>
      <c r="AJ1045" s="444">
        <f>StockValueR!AJ898</f>
        <v>352.8543268208997</v>
      </c>
      <c r="AK1045" s="444">
        <f>StockValueR!AK898</f>
        <v>332.34829444527139</v>
      </c>
      <c r="AL1045" s="444">
        <f>StockValueR!AL898</f>
        <v>311.86478420178395</v>
      </c>
      <c r="AM1045" s="444">
        <f>StockValueR!AM898</f>
        <v>501.79978366052302</v>
      </c>
      <c r="AN1045" s="444">
        <f>StockValueR!AN898</f>
        <v>501.79978366052302</v>
      </c>
      <c r="AO1045" s="444">
        <f>StockValueR!AO898</f>
        <v>501.79978366052302</v>
      </c>
      <c r="AP1045" s="444">
        <f>StockValueR!AP898</f>
        <v>501.79978366052302</v>
      </c>
      <c r="AQ1045" s="444">
        <f>StockValueR!AQ898</f>
        <v>501.79978366052302</v>
      </c>
      <c r="AR1045" s="444">
        <f>StockValueR!AR898</f>
        <v>501.79978366052302</v>
      </c>
      <c r="AS1045" s="444">
        <f>StockValueR!AS898</f>
        <v>501.79978366052302</v>
      </c>
      <c r="AT1045" s="444">
        <f>StockValueR!AT898</f>
        <v>501.79978366052302</v>
      </c>
      <c r="AU1045" s="444">
        <f>StockValueR!AU898</f>
        <v>501.79978366052302</v>
      </c>
      <c r="AV1045" s="444">
        <f>StockValueR!AV898</f>
        <v>501.79978366052302</v>
      </c>
      <c r="AW1045" s="444">
        <f>StockValueR!AW898</f>
        <v>501.79978366052302</v>
      </c>
      <c r="AX1045" s="444">
        <f>StockValueR!AX898</f>
        <v>501.79978366052302</v>
      </c>
      <c r="AY1045" s="444">
        <f>StockValueR!AY898</f>
        <v>501.79978366052302</v>
      </c>
      <c r="AZ1045" s="444">
        <f>StockValueR!AZ898</f>
        <v>501.79978366052302</v>
      </c>
    </row>
    <row r="1046" spans="1:52" x14ac:dyDescent="0.25">
      <c r="A1046" s="422"/>
      <c r="B1046" s="281"/>
      <c r="C1046" s="281"/>
      <c r="D1046" s="281"/>
      <c r="E1046" s="180" t="str">
        <f>StockValueR!E899</f>
        <v>66 MPH</v>
      </c>
      <c r="F1046" s="427"/>
      <c r="G1046" s="328"/>
      <c r="I1046" s="443">
        <f>StockValueR!I899</f>
        <v>0</v>
      </c>
      <c r="J1046" s="443">
        <f>StockValueR!J899</f>
        <v>0</v>
      </c>
      <c r="K1046" s="444">
        <f>StockValueR!K899</f>
        <v>919.94731953845996</v>
      </c>
      <c r="L1046" s="444">
        <f>StockValueR!L899</f>
        <v>888.21971950725958</v>
      </c>
      <c r="M1046" s="444">
        <f>StockValueR!M899</f>
        <v>857.58635670286583</v>
      </c>
      <c r="N1046" s="444">
        <f>StockValueR!N899</f>
        <v>828.00949252836756</v>
      </c>
      <c r="O1046" s="444">
        <f>StockValueR!O899</f>
        <v>799.45268993432626</v>
      </c>
      <c r="P1046" s="444">
        <f>StockValueR!P899</f>
        <v>771.88076853036034</v>
      </c>
      <c r="Q1046" s="444">
        <f>StockValueR!Q899</f>
        <v>745.25976124486328</v>
      </c>
      <c r="R1046" s="444">
        <f>StockValueR!R899</f>
        <v>719.55687247946332</v>
      </c>
      <c r="S1046" s="444">
        <f>StockValueR!S899</f>
        <v>694.74043770667254</v>
      </c>
      <c r="T1046" s="444">
        <f>StockValueR!T899</f>
        <v>670.77988446095287</v>
      </c>
      <c r="U1046" s="444">
        <f>StockValueR!U899</f>
        <v>647.64569467514059</v>
      </c>
      <c r="V1046" s="444">
        <f>StockValueR!V899</f>
        <v>625.30936831583244</v>
      </c>
      <c r="W1046" s="444">
        <f>StockValueR!W899</f>
        <v>603.74338827293082</v>
      </c>
      <c r="X1046" s="444">
        <f>StockValueR!X899</f>
        <v>582.92118646009715</v>
      </c>
      <c r="Y1046" s="444">
        <f>StockValueR!Y899</f>
        <v>562.81711108434899</v>
      </c>
      <c r="Z1046" s="444">
        <f>StockValueR!Z899</f>
        <v>542.72567615673995</v>
      </c>
      <c r="AA1046" s="444">
        <f>StockValueR!AA899</f>
        <v>522.64733858908573</v>
      </c>
      <c r="AB1046" s="444">
        <f>StockValueR!AB899</f>
        <v>502.5825901240666</v>
      </c>
      <c r="AC1046" s="444">
        <f>StockValueR!AC899</f>
        <v>482.53196151731862</v>
      </c>
      <c r="AD1046" s="444">
        <f>StockValueR!AD899</f>
        <v>462.49602742279558</v>
      </c>
      <c r="AE1046" s="444">
        <f>StockValueR!AE899</f>
        <v>442.47541213687953</v>
      </c>
      <c r="AF1046" s="444">
        <f>StockValueR!AF899</f>
        <v>422.47079640017324</v>
      </c>
      <c r="AG1046" s="444">
        <f>StockValueR!AG899</f>
        <v>402.48292551431354</v>
      </c>
      <c r="AH1046" s="444">
        <f>StockValueR!AH899</f>
        <v>382.51261911071794</v>
      </c>
      <c r="AI1046" s="444">
        <f>StockValueR!AI899</f>
        <v>362.56078301822373</v>
      </c>
      <c r="AJ1046" s="444">
        <f>StockValueR!AJ899</f>
        <v>342.62842383127469</v>
      </c>
      <c r="AK1046" s="444">
        <f>StockValueR!AK899</f>
        <v>322.71666700177485</v>
      </c>
      <c r="AL1046" s="444">
        <f>StockValueR!AL899</f>
        <v>302.8267796012438</v>
      </c>
      <c r="AM1046" s="444">
        <f>StockValueR!AM899</f>
        <v>487.25736340976641</v>
      </c>
      <c r="AN1046" s="444">
        <f>StockValueR!AN899</f>
        <v>487.25736340976641</v>
      </c>
      <c r="AO1046" s="444">
        <f>StockValueR!AO899</f>
        <v>487.25736340976641</v>
      </c>
      <c r="AP1046" s="444">
        <f>StockValueR!AP899</f>
        <v>487.25736340976641</v>
      </c>
      <c r="AQ1046" s="444">
        <f>StockValueR!AQ899</f>
        <v>487.25736340976641</v>
      </c>
      <c r="AR1046" s="444">
        <f>StockValueR!AR899</f>
        <v>487.25736340976641</v>
      </c>
      <c r="AS1046" s="444">
        <f>StockValueR!AS899</f>
        <v>487.25736340976641</v>
      </c>
      <c r="AT1046" s="444">
        <f>StockValueR!AT899</f>
        <v>487.25736340976641</v>
      </c>
      <c r="AU1046" s="444">
        <f>StockValueR!AU899</f>
        <v>487.25736340976641</v>
      </c>
      <c r="AV1046" s="444">
        <f>StockValueR!AV899</f>
        <v>487.25736340976641</v>
      </c>
      <c r="AW1046" s="444">
        <f>StockValueR!AW899</f>
        <v>487.25736340976641</v>
      </c>
      <c r="AX1046" s="444">
        <f>StockValueR!AX899</f>
        <v>487.25736340976641</v>
      </c>
      <c r="AY1046" s="444">
        <f>StockValueR!AY899</f>
        <v>487.25736340976641</v>
      </c>
      <c r="AZ1046" s="444">
        <f>StockValueR!AZ899</f>
        <v>487.25736340976641</v>
      </c>
    </row>
    <row r="1047" spans="1:52" x14ac:dyDescent="0.25">
      <c r="A1047" s="422"/>
      <c r="B1047" s="281"/>
      <c r="C1047" s="281"/>
      <c r="D1047" s="281"/>
      <c r="E1047" s="180" t="str">
        <f>StockValueR!E900</f>
        <v>67 MPH</v>
      </c>
      <c r="F1047" s="427"/>
      <c r="G1047" s="328"/>
      <c r="I1047" s="443">
        <f>StockValueR!I900</f>
        <v>0</v>
      </c>
      <c r="J1047" s="443">
        <f>StockValueR!J900</f>
        <v>0</v>
      </c>
      <c r="K1047" s="444">
        <f>StockValueR!K900</f>
        <v>888.04809646415481</v>
      </c>
      <c r="L1047" s="444">
        <f>StockValueR!L900</f>
        <v>857.42065268050499</v>
      </c>
      <c r="M1047" s="444">
        <f>StockValueR!M900</f>
        <v>827.84950338862382</v>
      </c>
      <c r="N1047" s="444">
        <f>StockValueR!N900</f>
        <v>799.29821857948968</v>
      </c>
      <c r="O1047" s="444">
        <f>StockValueR!O900</f>
        <v>771.73162466032477</v>
      </c>
      <c r="P1047" s="444">
        <f>StockValueR!P900</f>
        <v>745.1157611226871</v>
      </c>
      <c r="Q1047" s="444">
        <f>StockValueR!Q900</f>
        <v>719.4178387050157</v>
      </c>
      <c r="R1047" s="444">
        <f>StockValueR!R900</f>
        <v>694.60619899808671</v>
      </c>
      <c r="S1047" s="444">
        <f>StockValueR!S900</f>
        <v>670.6502754436159</v>
      </c>
      <c r="T1047" s="444">
        <f>StockValueR!T900</f>
        <v>647.52055567796162</v>
      </c>
      <c r="U1047" s="444">
        <f>StockValueR!U900</f>
        <v>625.18854517453599</v>
      </c>
      <c r="V1047" s="444">
        <f>StockValueR!V900</f>
        <v>603.62673214013603</v>
      </c>
      <c r="W1047" s="444">
        <f>StockValueR!W900</f>
        <v>582.80855362194529</v>
      </c>
      <c r="X1047" s="444">
        <f>StockValueR!X900</f>
        <v>562.70836278345632</v>
      </c>
      <c r="Y1047" s="444">
        <f>StockValueR!Y900</f>
        <v>543.30139730899612</v>
      </c>
      <c r="Z1047" s="444">
        <f>StockValueR!Z900</f>
        <v>523.90663397445212</v>
      </c>
      <c r="AA1047" s="444">
        <f>StockValueR!AA900</f>
        <v>504.52451384819778</v>
      </c>
      <c r="AB1047" s="444">
        <f>StockValueR!AB900</f>
        <v>485.15551162170954</v>
      </c>
      <c r="AC1047" s="444">
        <f>StockValueR!AC900</f>
        <v>465.80013964664306</v>
      </c>
      <c r="AD1047" s="444">
        <f>StockValueR!AD900</f>
        <v>446.45895265079508</v>
      </c>
      <c r="AE1047" s="444">
        <f>StockValueR!AE900</f>
        <v>427.13255328303694</v>
      </c>
      <c r="AF1047" s="444">
        <f>StockValueR!AF900</f>
        <v>407.82159867925412</v>
      </c>
      <c r="AG1047" s="444">
        <f>StockValueR!AG900</f>
        <v>388.52680829770884</v>
      </c>
      <c r="AH1047" s="444">
        <f>StockValueR!AH900</f>
        <v>369.24897334905495</v>
      </c>
      <c r="AI1047" s="444">
        <f>StockValueR!AI900</f>
        <v>349.98896825246578</v>
      </c>
      <c r="AJ1047" s="444">
        <f>StockValueR!AJ900</f>
        <v>330.74776469866828</v>
      </c>
      <c r="AK1047" s="444">
        <f>StockValueR!AK900</f>
        <v>311.52644911446083</v>
      </c>
      <c r="AL1047" s="444">
        <f>StockValueR!AL900</f>
        <v>292.32624463558955</v>
      </c>
      <c r="AM1047" s="444">
        <f>StockValueR!AM900</f>
        <v>470.36168797282517</v>
      </c>
      <c r="AN1047" s="444">
        <f>StockValueR!AN900</f>
        <v>470.36168797282517</v>
      </c>
      <c r="AO1047" s="444">
        <f>StockValueR!AO900</f>
        <v>470.36168797282517</v>
      </c>
      <c r="AP1047" s="444">
        <f>StockValueR!AP900</f>
        <v>470.36168797282517</v>
      </c>
      <c r="AQ1047" s="444">
        <f>StockValueR!AQ900</f>
        <v>470.36168797282517</v>
      </c>
      <c r="AR1047" s="444">
        <f>StockValueR!AR900</f>
        <v>470.36168797282517</v>
      </c>
      <c r="AS1047" s="444">
        <f>StockValueR!AS900</f>
        <v>470.36168797282517</v>
      </c>
      <c r="AT1047" s="444">
        <f>StockValueR!AT900</f>
        <v>470.36168797282517</v>
      </c>
      <c r="AU1047" s="444">
        <f>StockValueR!AU900</f>
        <v>470.36168797282517</v>
      </c>
      <c r="AV1047" s="444">
        <f>StockValueR!AV900</f>
        <v>470.36168797282517</v>
      </c>
      <c r="AW1047" s="444">
        <f>StockValueR!AW900</f>
        <v>470.36168797282517</v>
      </c>
      <c r="AX1047" s="444">
        <f>StockValueR!AX900</f>
        <v>470.36168797282517</v>
      </c>
      <c r="AY1047" s="444">
        <f>StockValueR!AY900</f>
        <v>470.36168797282517</v>
      </c>
      <c r="AZ1047" s="444">
        <f>StockValueR!AZ900</f>
        <v>470.36168797282517</v>
      </c>
    </row>
    <row r="1048" spans="1:52" x14ac:dyDescent="0.25">
      <c r="A1048" s="422"/>
      <c r="B1048" s="281"/>
      <c r="C1048" s="281"/>
      <c r="D1048" s="281"/>
      <c r="E1048" s="180" t="str">
        <f>StockValueR!E901</f>
        <v>68 MPH</v>
      </c>
      <c r="F1048" s="427"/>
      <c r="G1048" s="328"/>
      <c r="I1048" s="443">
        <f>StockValueR!I901</f>
        <v>0</v>
      </c>
      <c r="J1048" s="443">
        <f>StockValueR!J901</f>
        <v>0</v>
      </c>
      <c r="K1048" s="444">
        <f>StockValueR!K901</f>
        <v>849.72500676128925</v>
      </c>
      <c r="L1048" s="444">
        <f>StockValueR!L901</f>
        <v>820.41926872777117</v>
      </c>
      <c r="M1048" s="444">
        <f>StockValueR!M901</f>
        <v>792.12424154171038</v>
      </c>
      <c r="N1048" s="444">
        <f>StockValueR!N901</f>
        <v>764.80506730544846</v>
      </c>
      <c r="O1048" s="444">
        <f>StockValueR!O901</f>
        <v>738.42809031781337</v>
      </c>
      <c r="P1048" s="444">
        <f>StockValueR!P901</f>
        <v>712.96081561216954</v>
      </c>
      <c r="Q1048" s="444">
        <f>StockValueR!Q901</f>
        <v>688.37186892442867</v>
      </c>
      <c r="R1048" s="444">
        <f>StockValueR!R901</f>
        <v>664.63095804170382</v>
      </c>
      <c r="S1048" s="444">
        <f>StockValueR!S901</f>
        <v>641.70883548399024</v>
      </c>
      <c r="T1048" s="444">
        <f>StockValueR!T901</f>
        <v>619.57726247289872</v>
      </c>
      <c r="U1048" s="444">
        <f>StockValueR!U901</f>
        <v>598.20897414305318</v>
      </c>
      <c r="V1048" s="444">
        <f>StockValueR!V901</f>
        <v>577.57764595329593</v>
      </c>
      <c r="W1048" s="444">
        <f>StockValueR!W901</f>
        <v>557.65786125631769</v>
      </c>
      <c r="X1048" s="444">
        <f>StockValueR!X901</f>
        <v>538.42507998676433</v>
      </c>
      <c r="Y1048" s="444">
        <f>StockValueR!Y901</f>
        <v>519.85560842924338</v>
      </c>
      <c r="Z1048" s="444">
        <f>StockValueR!Z901</f>
        <v>501.29781243689058</v>
      </c>
      <c r="AA1048" s="444">
        <f>StockValueR!AA901</f>
        <v>482.75211404408475</v>
      </c>
      <c r="AB1048" s="444">
        <f>StockValueR!AB901</f>
        <v>464.21896745732607</v>
      </c>
      <c r="AC1048" s="444">
        <f>StockValueR!AC901</f>
        <v>445.69886291809576</v>
      </c>
      <c r="AD1048" s="444">
        <f>StockValueR!AD901</f>
        <v>427.19233121530345</v>
      </c>
      <c r="AE1048" s="444">
        <f>StockValueR!AE901</f>
        <v>408.69994899093308</v>
      </c>
      <c r="AF1048" s="444">
        <f>StockValueR!AF901</f>
        <v>390.22234502263422</v>
      </c>
      <c r="AG1048" s="444">
        <f>StockValueR!AG901</f>
        <v>371.7602077209549</v>
      </c>
      <c r="AH1048" s="444">
        <f>StockValueR!AH901</f>
        <v>353.31429415241075</v>
      </c>
      <c r="AI1048" s="444">
        <f>StockValueR!AI901</f>
        <v>334.88544100123204</v>
      </c>
      <c r="AJ1048" s="444">
        <f>StockValueR!AJ901</f>
        <v>316.47457802551719</v>
      </c>
      <c r="AK1048" s="444">
        <f>StockValueR!AK901</f>
        <v>298.08274476808191</v>
      </c>
      <c r="AL1048" s="444">
        <f>StockValueR!AL901</f>
        <v>279.7111115811112</v>
      </c>
      <c r="AM1048" s="444">
        <f>StockValueR!AM901</f>
        <v>450.06356084126003</v>
      </c>
      <c r="AN1048" s="444">
        <f>StockValueR!AN901</f>
        <v>450.06356084126003</v>
      </c>
      <c r="AO1048" s="444">
        <f>StockValueR!AO901</f>
        <v>450.06356084126003</v>
      </c>
      <c r="AP1048" s="444">
        <f>StockValueR!AP901</f>
        <v>450.06356084126003</v>
      </c>
      <c r="AQ1048" s="444">
        <f>StockValueR!AQ901</f>
        <v>450.06356084126003</v>
      </c>
      <c r="AR1048" s="444">
        <f>StockValueR!AR901</f>
        <v>450.06356084126003</v>
      </c>
      <c r="AS1048" s="444">
        <f>StockValueR!AS901</f>
        <v>450.06356084126003</v>
      </c>
      <c r="AT1048" s="444">
        <f>StockValueR!AT901</f>
        <v>450.06356084126003</v>
      </c>
      <c r="AU1048" s="444">
        <f>StockValueR!AU901</f>
        <v>450.06356084126003</v>
      </c>
      <c r="AV1048" s="444">
        <f>StockValueR!AV901</f>
        <v>450.06356084126003</v>
      </c>
      <c r="AW1048" s="444">
        <f>StockValueR!AW901</f>
        <v>450.06356084126003</v>
      </c>
      <c r="AX1048" s="444">
        <f>StockValueR!AX901</f>
        <v>450.06356084126003</v>
      </c>
      <c r="AY1048" s="444">
        <f>StockValueR!AY901</f>
        <v>450.06356084126003</v>
      </c>
      <c r="AZ1048" s="444">
        <f>StockValueR!AZ901</f>
        <v>450.06356084126003</v>
      </c>
    </row>
    <row r="1049" spans="1:52" x14ac:dyDescent="0.25">
      <c r="A1049" s="422"/>
      <c r="B1049" s="281"/>
      <c r="C1049" s="281"/>
      <c r="D1049" s="281"/>
      <c r="E1049" s="180" t="str">
        <f>StockValueR!E902</f>
        <v>69 MPH</v>
      </c>
      <c r="F1049" s="427"/>
      <c r="G1049" s="328"/>
      <c r="I1049" s="443">
        <f>StockValueR!I902</f>
        <v>0</v>
      </c>
      <c r="J1049" s="443">
        <f>StockValueR!J902</f>
        <v>0</v>
      </c>
      <c r="K1049" s="444">
        <f>StockValueR!K902</f>
        <v>801.1877154448747</v>
      </c>
      <c r="L1049" s="444">
        <f>StockValueR!L902</f>
        <v>773.55595561943232</v>
      </c>
      <c r="M1049" s="444">
        <f>StockValueR!M902</f>
        <v>746.87717364965658</v>
      </c>
      <c r="N1049" s="444">
        <f>StockValueR!N902</f>
        <v>721.11850276198197</v>
      </c>
      <c r="O1049" s="444">
        <f>StockValueR!O902</f>
        <v>696.24820970845269</v>
      </c>
      <c r="P1049" s="444">
        <f>StockValueR!P902</f>
        <v>672.23565567312835</v>
      </c>
      <c r="Q1049" s="444">
        <f>StockValueR!Q902</f>
        <v>649.05125852676861</v>
      </c>
      <c r="R1049" s="444">
        <f>StockValueR!R902</f>
        <v>626.66645638329794</v>
      </c>
      <c r="S1049" s="444">
        <f>StockValueR!S902</f>
        <v>605.05367241315275</v>
      </c>
      <c r="T1049" s="444">
        <f>StockValueR!T902</f>
        <v>584.18628087016248</v>
      </c>
      <c r="U1049" s="444">
        <f>StockValueR!U902</f>
        <v>564.03857429011384</v>
      </c>
      <c r="V1049" s="444">
        <f>StockValueR!V902</f>
        <v>544.58573182058694</v>
      </c>
      <c r="W1049" s="444">
        <f>StockValueR!W902</f>
        <v>525.80378864304635</v>
      </c>
      <c r="X1049" s="444">
        <f>StockValueR!X902</f>
        <v>507.66960644952024</v>
      </c>
      <c r="Y1049" s="444">
        <f>StockValueR!Y902</f>
        <v>490.16084493749344</v>
      </c>
      <c r="Z1049" s="444">
        <f>StockValueR!Z902</f>
        <v>472.66309206862667</v>
      </c>
      <c r="AA1049" s="444">
        <f>StockValueR!AA902</f>
        <v>455.17674577019886</v>
      </c>
      <c r="AB1049" s="444">
        <f>StockValueR!AB902</f>
        <v>437.70223430390104</v>
      </c>
      <c r="AC1049" s="444">
        <f>StockValueR!AC902</f>
        <v>420.24001990804459</v>
      </c>
      <c r="AD1049" s="444">
        <f>StockValueR!AD902</f>
        <v>402.79060305225272</v>
      </c>
      <c r="AE1049" s="444">
        <f>StockValueR!AE902</f>
        <v>385.35452744004129</v>
      </c>
      <c r="AF1049" s="444">
        <f>StockValueR!AF902</f>
        <v>367.93238593254137</v>
      </c>
      <c r="AG1049" s="444">
        <f>StockValueR!AG902</f>
        <v>350.52482761748115</v>
      </c>
      <c r="AH1049" s="444">
        <f>StockValueR!AH902</f>
        <v>333.13256631684698</v>
      </c>
      <c r="AI1049" s="444">
        <f>StockValueR!AI902</f>
        <v>315.75639092248218</v>
      </c>
      <c r="AJ1049" s="444">
        <f>StockValueR!AJ902</f>
        <v>298.39717808360967</v>
      </c>
      <c r="AK1049" s="444">
        <f>StockValueR!AK902</f>
        <v>281.05590796313743</v>
      </c>
      <c r="AL1049" s="444">
        <f>StockValueR!AL902</f>
        <v>263.73368406135774</v>
      </c>
      <c r="AM1049" s="444">
        <f>StockValueR!AM902</f>
        <v>424.35540115473225</v>
      </c>
      <c r="AN1049" s="444">
        <f>StockValueR!AN902</f>
        <v>424.35540115473225</v>
      </c>
      <c r="AO1049" s="444">
        <f>StockValueR!AO902</f>
        <v>424.35540115473225</v>
      </c>
      <c r="AP1049" s="444">
        <f>StockValueR!AP902</f>
        <v>424.35540115473225</v>
      </c>
      <c r="AQ1049" s="444">
        <f>StockValueR!AQ902</f>
        <v>424.35540115473225</v>
      </c>
      <c r="AR1049" s="444">
        <f>StockValueR!AR902</f>
        <v>424.35540115473225</v>
      </c>
      <c r="AS1049" s="444">
        <f>StockValueR!AS902</f>
        <v>424.35540115473225</v>
      </c>
      <c r="AT1049" s="444">
        <f>StockValueR!AT902</f>
        <v>424.35540115473225</v>
      </c>
      <c r="AU1049" s="444">
        <f>StockValueR!AU902</f>
        <v>424.35540115473225</v>
      </c>
      <c r="AV1049" s="444">
        <f>StockValueR!AV902</f>
        <v>424.35540115473225</v>
      </c>
      <c r="AW1049" s="444">
        <f>StockValueR!AW902</f>
        <v>424.35540115473225</v>
      </c>
      <c r="AX1049" s="444">
        <f>StockValueR!AX902</f>
        <v>424.35540115473225</v>
      </c>
      <c r="AY1049" s="444">
        <f>StockValueR!AY902</f>
        <v>424.35540115473225</v>
      </c>
      <c r="AZ1049" s="444">
        <f>StockValueR!AZ902</f>
        <v>424.35540115473225</v>
      </c>
    </row>
    <row r="1050" spans="1:52" x14ac:dyDescent="0.25">
      <c r="A1050" s="422"/>
      <c r="B1050" s="281"/>
      <c r="C1050" s="281"/>
      <c r="D1050" s="281"/>
      <c r="E1050" s="180" t="str">
        <f>StockValueR!E903</f>
        <v>70 MPH</v>
      </c>
      <c r="F1050" s="427"/>
      <c r="G1050" s="328"/>
      <c r="I1050" s="443">
        <f>StockValueR!I903</f>
        <v>0</v>
      </c>
      <c r="J1050" s="443">
        <f>StockValueR!J903</f>
        <v>0</v>
      </c>
      <c r="K1050" s="444">
        <f>StockValueR!K903</f>
        <v>814.33103700943798</v>
      </c>
      <c r="L1050" s="444">
        <f>StockValueR!L903</f>
        <v>786.24598378248754</v>
      </c>
      <c r="M1050" s="444">
        <f>StockValueR!M903</f>
        <v>759.1295418191545</v>
      </c>
      <c r="N1050" s="444">
        <f>StockValueR!N903</f>
        <v>732.9483051731363</v>
      </c>
      <c r="O1050" s="444">
        <f>StockValueR!O903</f>
        <v>707.67002001899687</v>
      </c>
      <c r="P1050" s="444">
        <f>StockValueR!P903</f>
        <v>683.26354491724987</v>
      </c>
      <c r="Q1050" s="444">
        <f>StockValueR!Q903</f>
        <v>659.69881244984003</v>
      </c>
      <c r="R1050" s="444">
        <f>StockValueR!R903</f>
        <v>636.9467921787583</v>
      </c>
      <c r="S1050" s="444">
        <f>StockValueR!S903</f>
        <v>614.97945488215908</v>
      </c>
      <c r="T1050" s="444">
        <f>StockValueR!T903</f>
        <v>593.7697380239199</v>
      </c>
      <c r="U1050" s="444">
        <f>StockValueR!U903</f>
        <v>573.29151241410443</v>
      </c>
      <c r="V1050" s="444">
        <f>StockValueR!V903</f>
        <v>553.51955001925535</v>
      </c>
      <c r="W1050" s="444">
        <f>StockValueR!W903</f>
        <v>534.42949288286218</v>
      </c>
      <c r="X1050" s="444">
        <f>StockValueR!X903</f>
        <v>515.9978231177156</v>
      </c>
      <c r="Y1050" s="444">
        <f>StockValueR!Y903</f>
        <v>498.20183393318001</v>
      </c>
      <c r="Z1050" s="444">
        <f>StockValueR!Z903</f>
        <v>480.41703398635707</v>
      </c>
      <c r="AA1050" s="444">
        <f>StockValueR!AA903</f>
        <v>462.64382773244199</v>
      </c>
      <c r="AB1050" s="444">
        <f>StockValueR!AB903</f>
        <v>444.88265045867143</v>
      </c>
      <c r="AC1050" s="444">
        <f>StockValueR!AC903</f>
        <v>427.13397198628246</v>
      </c>
      <c r="AD1050" s="444">
        <f>StockValueR!AD903</f>
        <v>409.39830099500068</v>
      </c>
      <c r="AE1050" s="444">
        <f>StockValueR!AE903</f>
        <v>391.6761901076876</v>
      </c>
      <c r="AF1050" s="444">
        <f>StockValueR!AF903</f>
        <v>373.96824191124057</v>
      </c>
      <c r="AG1050" s="444">
        <f>StockValueR!AG903</f>
        <v>356.27511614153997</v>
      </c>
      <c r="AH1050" s="444">
        <f>StockValueR!AH903</f>
        <v>338.59753833067668</v>
      </c>
      <c r="AI1050" s="444">
        <f>StockValueR!AI903</f>
        <v>320.93631031210435</v>
      </c>
      <c r="AJ1050" s="444">
        <f>StockValueR!AJ903</f>
        <v>303.29232311629818</v>
      </c>
      <c r="AK1050" s="444">
        <f>StockValueR!AK903</f>
        <v>285.66657298553923</v>
      </c>
      <c r="AL1050" s="444">
        <f>StockValueR!AL903</f>
        <v>268.06018152281786</v>
      </c>
      <c r="AM1050" s="444">
        <f>StockValueR!AM903</f>
        <v>560.44334695463795</v>
      </c>
      <c r="AN1050" s="444">
        <f>StockValueR!AN903</f>
        <v>560.44334695463795</v>
      </c>
      <c r="AO1050" s="444">
        <f>StockValueR!AO903</f>
        <v>560.44334695463795</v>
      </c>
      <c r="AP1050" s="444">
        <f>StockValueR!AP903</f>
        <v>560.44334695463795</v>
      </c>
      <c r="AQ1050" s="444">
        <f>StockValueR!AQ903</f>
        <v>560.44334695463795</v>
      </c>
      <c r="AR1050" s="444">
        <f>StockValueR!AR903</f>
        <v>560.44334695463795</v>
      </c>
      <c r="AS1050" s="444">
        <f>StockValueR!AS903</f>
        <v>560.44334695463795</v>
      </c>
      <c r="AT1050" s="444">
        <f>StockValueR!AT903</f>
        <v>560.44334695463795</v>
      </c>
      <c r="AU1050" s="444">
        <f>StockValueR!AU903</f>
        <v>560.44334695463795</v>
      </c>
      <c r="AV1050" s="444">
        <f>StockValueR!AV903</f>
        <v>560.44334695463795</v>
      </c>
      <c r="AW1050" s="444">
        <f>StockValueR!AW903</f>
        <v>560.44334695463795</v>
      </c>
      <c r="AX1050" s="444">
        <f>StockValueR!AX903</f>
        <v>560.44334695463795</v>
      </c>
      <c r="AY1050" s="444">
        <f>StockValueR!AY903</f>
        <v>560.44334695463795</v>
      </c>
      <c r="AZ1050" s="444">
        <f>StockValueR!AZ903</f>
        <v>560.44334695463795</v>
      </c>
    </row>
    <row r="1051" spans="1:52" x14ac:dyDescent="0.25">
      <c r="A1051" s="422"/>
      <c r="B1051" s="281"/>
      <c r="C1051" s="281"/>
      <c r="D1051" s="281"/>
      <c r="E1051" s="180"/>
      <c r="F1051" s="427"/>
      <c r="G1051" s="328"/>
      <c r="I1051" s="429"/>
      <c r="J1051" s="429"/>
      <c r="K1051" s="429"/>
      <c r="L1051" s="429"/>
      <c r="M1051" s="429"/>
      <c r="N1051" s="429"/>
      <c r="O1051" s="429"/>
      <c r="P1051" s="429"/>
      <c r="Q1051" s="429"/>
      <c r="R1051" s="429"/>
      <c r="S1051" s="429"/>
      <c r="T1051" s="429"/>
      <c r="U1051" s="429"/>
      <c r="V1051" s="429"/>
      <c r="W1051" s="429"/>
      <c r="X1051" s="429"/>
      <c r="Y1051" s="429"/>
      <c r="Z1051" s="429"/>
      <c r="AA1051" s="429"/>
      <c r="AB1051" s="429"/>
      <c r="AC1051" s="429"/>
      <c r="AD1051" s="429"/>
      <c r="AE1051" s="429"/>
      <c r="AF1051" s="429"/>
      <c r="AG1051" s="429"/>
      <c r="AH1051" s="429"/>
      <c r="AI1051" s="429"/>
      <c r="AJ1051" s="429"/>
      <c r="AK1051" s="429"/>
      <c r="AL1051" s="429"/>
      <c r="AM1051" s="429"/>
      <c r="AN1051" s="429"/>
      <c r="AO1051" s="429"/>
      <c r="AP1051" s="429"/>
      <c r="AQ1051" s="429"/>
      <c r="AR1051" s="429"/>
      <c r="AS1051" s="429"/>
      <c r="AT1051" s="429"/>
      <c r="AU1051" s="429"/>
      <c r="AV1051" s="429"/>
      <c r="AW1051" s="429"/>
      <c r="AX1051" s="429"/>
      <c r="AY1051" s="429"/>
      <c r="AZ1051" s="429"/>
    </row>
    <row r="1052" spans="1:52" x14ac:dyDescent="0.25">
      <c r="A1052" s="422"/>
      <c r="B1052" s="281"/>
      <c r="C1052" s="281"/>
      <c r="D1052" s="431" t="s">
        <v>1095</v>
      </c>
      <c r="E1052" s="180"/>
      <c r="F1052" s="427"/>
      <c r="G1052" s="328"/>
      <c r="I1052" s="189"/>
      <c r="J1052" s="189"/>
      <c r="K1052" s="189"/>
      <c r="L1052" s="189"/>
      <c r="M1052" s="189"/>
      <c r="N1052" s="189"/>
      <c r="O1052" s="189"/>
      <c r="P1052" s="189"/>
      <c r="Q1052" s="189"/>
      <c r="R1052" s="189"/>
      <c r="S1052" s="189"/>
      <c r="T1052" s="189"/>
      <c r="U1052" s="189"/>
      <c r="V1052" s="189"/>
      <c r="W1052" s="189"/>
      <c r="X1052" s="189"/>
      <c r="Y1052" s="189"/>
      <c r="Z1052" s="189"/>
      <c r="AA1052" s="189"/>
      <c r="AB1052" s="189"/>
      <c r="AC1052" s="189"/>
      <c r="AD1052" s="189"/>
      <c r="AE1052" s="189"/>
      <c r="AF1052" s="189"/>
      <c r="AG1052" s="189"/>
      <c r="AH1052" s="189"/>
      <c r="AI1052" s="189"/>
      <c r="AJ1052" s="189"/>
      <c r="AK1052" s="189"/>
      <c r="AL1052" s="189"/>
      <c r="AM1052" s="189"/>
      <c r="AN1052" s="189"/>
      <c r="AO1052" s="189"/>
      <c r="AP1052" s="189"/>
      <c r="AQ1052" s="189"/>
      <c r="AR1052" s="189"/>
      <c r="AS1052" s="189"/>
      <c r="AT1052" s="189"/>
      <c r="AU1052" s="189"/>
      <c r="AV1052" s="189"/>
      <c r="AW1052" s="189"/>
      <c r="AX1052" s="189"/>
      <c r="AY1052" s="189"/>
      <c r="AZ1052" s="189"/>
    </row>
    <row r="1053" spans="1:52" x14ac:dyDescent="0.25">
      <c r="A1053" s="422"/>
      <c r="B1053" s="281"/>
      <c r="C1053" s="281"/>
      <c r="D1053" s="431"/>
      <c r="E1053" s="180"/>
      <c r="F1053" s="427"/>
      <c r="G1053" s="328"/>
      <c r="I1053" s="189"/>
      <c r="J1053" s="189"/>
      <c r="K1053" s="189"/>
      <c r="L1053" s="189"/>
      <c r="M1053" s="189"/>
      <c r="N1053" s="189"/>
      <c r="O1053" s="189"/>
      <c r="P1053" s="189"/>
      <c r="Q1053" s="189"/>
      <c r="R1053" s="189"/>
      <c r="S1053" s="189"/>
      <c r="T1053" s="189"/>
      <c r="U1053" s="189"/>
      <c r="V1053" s="189"/>
      <c r="W1053" s="189"/>
      <c r="X1053" s="189"/>
      <c r="Y1053" s="189"/>
      <c r="Z1053" s="189"/>
      <c r="AA1053" s="189"/>
      <c r="AB1053" s="189"/>
      <c r="AC1053" s="189"/>
      <c r="AD1053" s="189"/>
      <c r="AE1053" s="189"/>
      <c r="AF1053" s="189"/>
      <c r="AG1053" s="189"/>
      <c r="AH1053" s="189"/>
      <c r="AI1053" s="189"/>
      <c r="AJ1053" s="189"/>
      <c r="AK1053" s="189"/>
      <c r="AL1053" s="189"/>
      <c r="AM1053" s="189"/>
      <c r="AN1053" s="189"/>
      <c r="AO1053" s="189"/>
      <c r="AP1053" s="189"/>
      <c r="AQ1053" s="189"/>
      <c r="AR1053" s="189"/>
      <c r="AS1053" s="189"/>
      <c r="AT1053" s="189"/>
      <c r="AU1053" s="189"/>
      <c r="AV1053" s="189"/>
      <c r="AW1053" s="189"/>
      <c r="AX1053" s="189"/>
      <c r="AY1053" s="189"/>
      <c r="AZ1053" s="189"/>
    </row>
    <row r="1054" spans="1:52" x14ac:dyDescent="0.25">
      <c r="A1054" s="422"/>
      <c r="B1054" s="281"/>
      <c r="C1054" s="281"/>
      <c r="D1054" s="281"/>
      <c r="E1054" t="str">
        <f>"No Build - Bus - "&amp;$D$274</f>
        <v>No Build - Bus - CO2 Emissions</v>
      </c>
      <c r="F1054" s="428" t="s">
        <v>827</v>
      </c>
      <c r="G1054" s="225" t="s">
        <v>661</v>
      </c>
      <c r="I1054" s="416">
        <f>INDEX($I$984:$AZ$1050,MATCH(I$718,$E$984:$E$1050,0),I$1)</f>
        <v>0</v>
      </c>
      <c r="J1054" s="416">
        <f t="shared" ref="J1054:AZ1054" si="64">INDEX($I$984:$AZ$1050,MATCH(J$718,$E$984:$E$1050,0),J$1)</f>
        <v>0</v>
      </c>
      <c r="K1054" s="416">
        <f t="shared" si="64"/>
        <v>2162.04997341649</v>
      </c>
      <c r="L1054" s="416">
        <f t="shared" si="64"/>
        <v>2087.4841201908498</v>
      </c>
      <c r="M1054" s="416">
        <f t="shared" si="64"/>
        <v>2015.4899311430186</v>
      </c>
      <c r="N1054" s="416">
        <f t="shared" si="64"/>
        <v>1945.978713441662</v>
      </c>
      <c r="O1054" s="416">
        <f t="shared" si="64"/>
        <v>1878.8648331378608</v>
      </c>
      <c r="P1054" s="416">
        <f t="shared" si="64"/>
        <v>1814.0656096688544</v>
      </c>
      <c r="Q1054" s="416">
        <f t="shared" si="64"/>
        <v>1751.5012140001927</v>
      </c>
      <c r="R1054" s="416">
        <f t="shared" si="64"/>
        <v>1691.094570280811</v>
      </c>
      <c r="S1054" s="416">
        <f t="shared" si="64"/>
        <v>1632.7712608898746</v>
      </c>
      <c r="T1054" s="416">
        <f t="shared" si="64"/>
        <v>1576.4594347584143</v>
      </c>
      <c r="U1054" s="416">
        <f t="shared" si="64"/>
        <v>1522.0897188528111</v>
      </c>
      <c r="V1054" s="416">
        <f t="shared" si="64"/>
        <v>1469.5951327110822</v>
      </c>
      <c r="W1054" s="416">
        <f t="shared" si="64"/>
        <v>1418.9110059266825</v>
      </c>
      <c r="X1054" s="416">
        <f t="shared" si="64"/>
        <v>1369.9748984781647</v>
      </c>
      <c r="Y1054" s="416">
        <f t="shared" si="64"/>
        <v>1322.7265238065513</v>
      </c>
      <c r="Z1054" s="416">
        <f t="shared" si="64"/>
        <v>1275.5078565757694</v>
      </c>
      <c r="AA1054" s="416">
        <f t="shared" si="64"/>
        <v>1228.3199706148939</v>
      </c>
      <c r="AB1054" s="416">
        <f t="shared" si="64"/>
        <v>1181.16402161211</v>
      </c>
      <c r="AC1054" s="416">
        <f t="shared" si="64"/>
        <v>1134.0412569434195</v>
      </c>
      <c r="AD1054" s="416">
        <f t="shared" si="64"/>
        <v>1086.9530271541626</v>
      </c>
      <c r="AE1054" s="416">
        <f t="shared" si="64"/>
        <v>1039.9007994587625</v>
      </c>
      <c r="AF1054" s="416">
        <f t="shared" si="64"/>
        <v>992.88617372622389</v>
      </c>
      <c r="AG1054" s="416">
        <f t="shared" si="64"/>
        <v>945.91090155617587</v>
      </c>
      <c r="AH1054" s="416">
        <f t="shared" si="64"/>
        <v>898.97690923727339</v>
      </c>
      <c r="AI1054" s="416">
        <f t="shared" si="64"/>
        <v>852.08632563838955</v>
      </c>
      <c r="AJ1054" s="416">
        <f t="shared" si="64"/>
        <v>805.24151644660685</v>
      </c>
      <c r="AK1054" s="416">
        <f t="shared" si="64"/>
        <v>758.44512668649088</v>
      </c>
      <c r="AL1054" s="416">
        <f t="shared" si="64"/>
        <v>711.70013421545491</v>
      </c>
      <c r="AM1054" s="416">
        <f t="shared" si="64"/>
        <v>1448.3908736662099</v>
      </c>
      <c r="AN1054" s="416">
        <f t="shared" si="64"/>
        <v>1448.3908736662099</v>
      </c>
      <c r="AO1054" s="416">
        <f t="shared" si="64"/>
        <v>1448.3908736662099</v>
      </c>
      <c r="AP1054" s="416">
        <f t="shared" si="64"/>
        <v>1448.3908736662099</v>
      </c>
      <c r="AQ1054" s="416">
        <f t="shared" si="64"/>
        <v>1448.3908736662099</v>
      </c>
      <c r="AR1054" s="416">
        <f t="shared" si="64"/>
        <v>1448.3908736662099</v>
      </c>
      <c r="AS1054" s="416">
        <f t="shared" si="64"/>
        <v>1448.3908736662099</v>
      </c>
      <c r="AT1054" s="416">
        <f t="shared" si="64"/>
        <v>1448.3908736662099</v>
      </c>
      <c r="AU1054" s="416">
        <f t="shared" si="64"/>
        <v>1448.3908736662099</v>
      </c>
      <c r="AV1054" s="416">
        <f t="shared" si="64"/>
        <v>1448.3908736662099</v>
      </c>
      <c r="AW1054" s="416">
        <f t="shared" si="64"/>
        <v>1448.3908736662099</v>
      </c>
      <c r="AX1054" s="416">
        <f t="shared" si="64"/>
        <v>1448.3908736662099</v>
      </c>
      <c r="AY1054" s="416">
        <f t="shared" si="64"/>
        <v>1448.3908736662099</v>
      </c>
      <c r="AZ1054" s="416">
        <f t="shared" si="64"/>
        <v>1448.3908736662099</v>
      </c>
    </row>
    <row r="1055" spans="1:52" x14ac:dyDescent="0.25">
      <c r="A1055" s="422"/>
      <c r="B1055" s="281"/>
      <c r="C1055" s="281"/>
      <c r="D1055" s="281"/>
      <c r="E1055" s="180"/>
      <c r="F1055" s="427"/>
      <c r="G1055" s="328"/>
      <c r="I1055" s="429"/>
      <c r="J1055" s="429"/>
      <c r="K1055" s="429"/>
      <c r="L1055" s="429"/>
      <c r="M1055" s="429"/>
      <c r="N1055" s="429"/>
      <c r="O1055" s="429"/>
      <c r="P1055" s="429"/>
      <c r="Q1055" s="429"/>
      <c r="R1055" s="429"/>
      <c r="S1055" s="429"/>
      <c r="T1055" s="429"/>
      <c r="U1055" s="429"/>
      <c r="V1055" s="429"/>
      <c r="W1055" s="429"/>
      <c r="X1055" s="429"/>
      <c r="Y1055" s="429"/>
      <c r="Z1055" s="429"/>
      <c r="AA1055" s="429"/>
      <c r="AB1055" s="429"/>
      <c r="AC1055" s="429"/>
      <c r="AD1055" s="429"/>
      <c r="AE1055" s="429"/>
      <c r="AF1055" s="429"/>
      <c r="AG1055" s="429"/>
      <c r="AH1055" s="429"/>
      <c r="AI1055" s="429"/>
      <c r="AJ1055" s="429"/>
      <c r="AK1055" s="429"/>
      <c r="AL1055" s="429"/>
      <c r="AM1055" s="429"/>
      <c r="AN1055" s="429"/>
      <c r="AO1055" s="429"/>
      <c r="AP1055" s="429"/>
      <c r="AQ1055" s="429"/>
      <c r="AR1055" s="429"/>
      <c r="AS1055" s="429"/>
      <c r="AT1055" s="429"/>
      <c r="AU1055" s="429"/>
      <c r="AV1055" s="429"/>
      <c r="AW1055" s="429"/>
      <c r="AX1055" s="429"/>
      <c r="AY1055" s="429"/>
      <c r="AZ1055" s="429"/>
    </row>
    <row r="1056" spans="1:52" x14ac:dyDescent="0.25">
      <c r="A1056" s="422"/>
      <c r="B1056" s="281"/>
      <c r="C1056" s="281"/>
      <c r="D1056" s="281"/>
      <c r="E1056" s="180" t="str">
        <f>StockValueC!$E$31</f>
        <v>Grams to metric ton conversion</v>
      </c>
      <c r="F1056" s="432">
        <f>StockValueC!$H$31</f>
        <v>9.9999999999999995E-7</v>
      </c>
      <c r="G1056" s="180" t="str">
        <f>StockValueC!$G$31</f>
        <v>Factor</v>
      </c>
      <c r="I1056" s="429"/>
      <c r="J1056" s="429"/>
      <c r="K1056" s="429"/>
      <c r="L1056" s="429"/>
      <c r="M1056" s="429"/>
      <c r="N1056" s="429"/>
      <c r="O1056" s="429"/>
      <c r="P1056" s="429"/>
      <c r="Q1056" s="429"/>
      <c r="R1056" s="429"/>
      <c r="S1056" s="429"/>
      <c r="T1056" s="429"/>
      <c r="U1056" s="429"/>
      <c r="V1056" s="429"/>
      <c r="W1056" s="429"/>
      <c r="X1056" s="429"/>
      <c r="Y1056" s="429"/>
      <c r="Z1056" s="429"/>
      <c r="AA1056" s="429"/>
      <c r="AB1056" s="429"/>
      <c r="AC1056" s="429"/>
      <c r="AD1056" s="429"/>
      <c r="AE1056" s="429"/>
      <c r="AF1056" s="429"/>
      <c r="AG1056" s="429"/>
      <c r="AH1056" s="429"/>
      <c r="AI1056" s="429"/>
      <c r="AJ1056" s="429"/>
      <c r="AK1056" s="429"/>
      <c r="AL1056" s="429"/>
      <c r="AM1056" s="429"/>
      <c r="AN1056" s="429"/>
      <c r="AO1056" s="429"/>
      <c r="AP1056" s="429"/>
      <c r="AQ1056" s="429"/>
      <c r="AR1056" s="429"/>
      <c r="AS1056" s="429"/>
      <c r="AT1056" s="429"/>
      <c r="AU1056" s="429"/>
      <c r="AV1056" s="429"/>
      <c r="AW1056" s="429"/>
      <c r="AX1056" s="429"/>
      <c r="AY1056" s="429"/>
      <c r="AZ1056" s="429"/>
    </row>
    <row r="1057" spans="1:52" x14ac:dyDescent="0.25">
      <c r="A1057" s="422"/>
      <c r="B1057" s="281"/>
      <c r="C1057" s="281"/>
      <c r="D1057" s="281"/>
      <c r="E1057" s="180"/>
      <c r="F1057" s="427"/>
      <c r="G1057" s="328"/>
      <c r="I1057" s="429"/>
      <c r="J1057" s="429"/>
      <c r="K1057" s="429"/>
      <c r="L1057" s="429"/>
      <c r="M1057" s="429"/>
      <c r="N1057" s="429"/>
      <c r="O1057" s="429"/>
      <c r="P1057" s="429"/>
      <c r="Q1057" s="429"/>
      <c r="R1057" s="429"/>
      <c r="S1057" s="429"/>
      <c r="T1057" s="429"/>
      <c r="U1057" s="429"/>
      <c r="V1057" s="429"/>
      <c r="W1057" s="429"/>
      <c r="X1057" s="429"/>
      <c r="Y1057" s="429"/>
      <c r="Z1057" s="429"/>
      <c r="AA1057" s="429"/>
      <c r="AB1057" s="429"/>
      <c r="AC1057" s="429"/>
      <c r="AD1057" s="429"/>
      <c r="AE1057" s="429"/>
      <c r="AF1057" s="429"/>
      <c r="AG1057" s="429"/>
      <c r="AH1057" s="429"/>
      <c r="AI1057" s="429"/>
      <c r="AJ1057" s="429"/>
      <c r="AK1057" s="429"/>
      <c r="AL1057" s="429"/>
      <c r="AM1057" s="429"/>
      <c r="AN1057" s="429"/>
      <c r="AO1057" s="429"/>
      <c r="AP1057" s="429"/>
      <c r="AQ1057" s="429"/>
      <c r="AR1057" s="429"/>
      <c r="AS1057" s="429"/>
      <c r="AT1057" s="429"/>
      <c r="AU1057" s="429"/>
      <c r="AV1057" s="429"/>
      <c r="AW1057" s="429"/>
      <c r="AX1057" s="429"/>
      <c r="AY1057" s="429"/>
      <c r="AZ1057" s="429"/>
    </row>
    <row r="1058" spans="1:52" x14ac:dyDescent="0.25">
      <c r="A1058" s="339"/>
      <c r="B1058" s="199"/>
      <c r="C1058" s="199"/>
      <c r="D1058" s="199"/>
      <c r="E1058" t="str">
        <f>E$1054</f>
        <v>No Build - Bus - CO2 Emissions</v>
      </c>
      <c r="F1058" s="214" t="s">
        <v>827</v>
      </c>
      <c r="G1058" s="433" t="s">
        <v>1096</v>
      </c>
      <c r="H1058" s="434">
        <f>SUM(I1058:AZ1058)</f>
        <v>0</v>
      </c>
      <c r="I1058" s="435">
        <f>I1054*$F1056*I$716</f>
        <v>0</v>
      </c>
      <c r="J1058" s="435">
        <f t="shared" ref="J1058:AZ1058" si="65">J1054*$F1056*J$716</f>
        <v>0</v>
      </c>
      <c r="K1058" s="435">
        <f t="shared" si="65"/>
        <v>0</v>
      </c>
      <c r="L1058" s="435">
        <f t="shared" si="65"/>
        <v>0</v>
      </c>
      <c r="M1058" s="435">
        <f t="shared" si="65"/>
        <v>0</v>
      </c>
      <c r="N1058" s="435">
        <f t="shared" si="65"/>
        <v>0</v>
      </c>
      <c r="O1058" s="435">
        <f t="shared" si="65"/>
        <v>0</v>
      </c>
      <c r="P1058" s="435">
        <f t="shared" si="65"/>
        <v>0</v>
      </c>
      <c r="Q1058" s="435">
        <f t="shared" si="65"/>
        <v>0</v>
      </c>
      <c r="R1058" s="435">
        <f t="shared" si="65"/>
        <v>0</v>
      </c>
      <c r="S1058" s="435">
        <f t="shared" si="65"/>
        <v>0</v>
      </c>
      <c r="T1058" s="435">
        <f t="shared" si="65"/>
        <v>0</v>
      </c>
      <c r="U1058" s="435">
        <f t="shared" si="65"/>
        <v>0</v>
      </c>
      <c r="V1058" s="435">
        <f t="shared" si="65"/>
        <v>0</v>
      </c>
      <c r="W1058" s="435">
        <f t="shared" si="65"/>
        <v>0</v>
      </c>
      <c r="X1058" s="435">
        <f t="shared" si="65"/>
        <v>0</v>
      </c>
      <c r="Y1058" s="435">
        <f t="shared" si="65"/>
        <v>0</v>
      </c>
      <c r="Z1058" s="435">
        <f t="shared" si="65"/>
        <v>0</v>
      </c>
      <c r="AA1058" s="435">
        <f t="shared" si="65"/>
        <v>0</v>
      </c>
      <c r="AB1058" s="435">
        <f t="shared" si="65"/>
        <v>0</v>
      </c>
      <c r="AC1058" s="435">
        <f t="shared" si="65"/>
        <v>0</v>
      </c>
      <c r="AD1058" s="435">
        <f t="shared" si="65"/>
        <v>0</v>
      </c>
      <c r="AE1058" s="435">
        <f t="shared" si="65"/>
        <v>0</v>
      </c>
      <c r="AF1058" s="435">
        <f t="shared" si="65"/>
        <v>0</v>
      </c>
      <c r="AG1058" s="435">
        <f t="shared" si="65"/>
        <v>0</v>
      </c>
      <c r="AH1058" s="435">
        <f t="shared" si="65"/>
        <v>0</v>
      </c>
      <c r="AI1058" s="435">
        <f t="shared" si="65"/>
        <v>0</v>
      </c>
      <c r="AJ1058" s="435">
        <f t="shared" si="65"/>
        <v>0</v>
      </c>
      <c r="AK1058" s="435">
        <f t="shared" si="65"/>
        <v>0</v>
      </c>
      <c r="AL1058" s="435">
        <f t="shared" si="65"/>
        <v>0</v>
      </c>
      <c r="AM1058" s="435">
        <f t="shared" si="65"/>
        <v>0</v>
      </c>
      <c r="AN1058" s="435">
        <f t="shared" si="65"/>
        <v>0</v>
      </c>
      <c r="AO1058" s="435">
        <f t="shared" si="65"/>
        <v>0</v>
      </c>
      <c r="AP1058" s="435">
        <f t="shared" si="65"/>
        <v>0</v>
      </c>
      <c r="AQ1058" s="435">
        <f t="shared" si="65"/>
        <v>0</v>
      </c>
      <c r="AR1058" s="435">
        <f t="shared" si="65"/>
        <v>0</v>
      </c>
      <c r="AS1058" s="435">
        <f t="shared" si="65"/>
        <v>0</v>
      </c>
      <c r="AT1058" s="435">
        <f t="shared" si="65"/>
        <v>0</v>
      </c>
      <c r="AU1058" s="435">
        <f t="shared" si="65"/>
        <v>0</v>
      </c>
      <c r="AV1058" s="435">
        <f t="shared" si="65"/>
        <v>0</v>
      </c>
      <c r="AW1058" s="435">
        <f t="shared" si="65"/>
        <v>0</v>
      </c>
      <c r="AX1058" s="435">
        <f t="shared" si="65"/>
        <v>0</v>
      </c>
      <c r="AY1058" s="435">
        <f t="shared" si="65"/>
        <v>0</v>
      </c>
      <c r="AZ1058" s="435">
        <f t="shared" si="65"/>
        <v>0</v>
      </c>
    </row>
    <row r="1059" spans="1:52" x14ac:dyDescent="0.25">
      <c r="A1059" s="422"/>
      <c r="B1059" s="281"/>
      <c r="C1059" s="281"/>
      <c r="D1059" s="281"/>
      <c r="E1059" s="180"/>
      <c r="F1059" s="427"/>
      <c r="G1059" s="328"/>
      <c r="I1059" s="429"/>
      <c r="J1059" s="429"/>
      <c r="K1059" s="429"/>
      <c r="L1059" s="429"/>
      <c r="M1059" s="429"/>
      <c r="N1059" s="429"/>
      <c r="O1059" s="429"/>
      <c r="P1059" s="429"/>
      <c r="Q1059" s="429"/>
      <c r="R1059" s="429"/>
      <c r="S1059" s="429"/>
      <c r="T1059" s="429"/>
      <c r="U1059" s="429"/>
      <c r="V1059" s="429"/>
      <c r="W1059" s="429"/>
      <c r="X1059" s="429"/>
      <c r="Y1059" s="429"/>
      <c r="Z1059" s="429"/>
      <c r="AA1059" s="429"/>
      <c r="AB1059" s="429"/>
      <c r="AC1059" s="429"/>
      <c r="AD1059" s="429"/>
      <c r="AE1059" s="429"/>
      <c r="AF1059" s="429"/>
      <c r="AG1059" s="429"/>
      <c r="AH1059" s="429"/>
      <c r="AI1059" s="429"/>
      <c r="AJ1059" s="429"/>
      <c r="AK1059" s="429"/>
      <c r="AL1059" s="429"/>
      <c r="AM1059" s="429"/>
      <c r="AN1059" s="429"/>
      <c r="AO1059" s="429"/>
      <c r="AP1059" s="429"/>
      <c r="AQ1059" s="429"/>
      <c r="AR1059" s="429"/>
      <c r="AS1059" s="429"/>
      <c r="AT1059" s="429"/>
      <c r="AU1059" s="429"/>
      <c r="AV1059" s="429"/>
      <c r="AW1059" s="429"/>
      <c r="AX1059" s="429"/>
      <c r="AY1059" s="429"/>
      <c r="AZ1059" s="429"/>
    </row>
    <row r="1060" spans="1:52" x14ac:dyDescent="0.25">
      <c r="A1060" s="422"/>
      <c r="B1060" s="281"/>
      <c r="C1060" s="281"/>
      <c r="D1060" s="431" t="s">
        <v>1097</v>
      </c>
      <c r="E1060" s="180"/>
      <c r="F1060" s="427"/>
      <c r="G1060" s="328"/>
      <c r="I1060" s="429"/>
      <c r="J1060" s="429"/>
      <c r="K1060" s="429"/>
      <c r="L1060" s="429"/>
      <c r="M1060" s="429"/>
      <c r="N1060" s="429"/>
      <c r="O1060" s="429"/>
      <c r="P1060" s="429"/>
      <c r="Q1060" s="429"/>
      <c r="R1060" s="429"/>
      <c r="S1060" s="429"/>
      <c r="T1060" s="429"/>
      <c r="U1060" s="429"/>
      <c r="V1060" s="429"/>
      <c r="W1060" s="429"/>
      <c r="X1060" s="429"/>
      <c r="Y1060" s="429"/>
      <c r="Z1060" s="429"/>
      <c r="AA1060" s="429"/>
      <c r="AB1060" s="429"/>
      <c r="AC1060" s="429"/>
      <c r="AD1060" s="429"/>
      <c r="AE1060" s="429"/>
      <c r="AF1060" s="429"/>
      <c r="AG1060" s="429"/>
      <c r="AH1060" s="429"/>
      <c r="AI1060" s="429"/>
      <c r="AJ1060" s="429"/>
      <c r="AK1060" s="429"/>
      <c r="AL1060" s="429"/>
      <c r="AM1060" s="429"/>
      <c r="AN1060" s="429"/>
      <c r="AO1060" s="429"/>
      <c r="AP1060" s="429"/>
      <c r="AQ1060" s="429"/>
      <c r="AR1060" s="429"/>
      <c r="AS1060" s="429"/>
      <c r="AT1060" s="429"/>
      <c r="AU1060" s="429"/>
      <c r="AV1060" s="429"/>
      <c r="AW1060" s="429"/>
      <c r="AX1060" s="429"/>
      <c r="AY1060" s="429"/>
      <c r="AZ1060" s="429"/>
    </row>
    <row r="1061" spans="1:52" x14ac:dyDescent="0.25">
      <c r="A1061" s="422"/>
      <c r="B1061" s="281"/>
      <c r="C1061" s="281"/>
      <c r="D1061" s="281"/>
      <c r="E1061" s="180"/>
      <c r="F1061" s="427"/>
      <c r="G1061" s="328"/>
      <c r="I1061" s="429"/>
      <c r="J1061" s="429"/>
      <c r="K1061" s="429"/>
      <c r="L1061" s="429"/>
      <c r="M1061" s="429"/>
      <c r="N1061" s="429"/>
      <c r="O1061" s="429"/>
      <c r="P1061" s="429"/>
      <c r="Q1061" s="429"/>
      <c r="R1061" s="429"/>
      <c r="S1061" s="429"/>
      <c r="T1061" s="429"/>
      <c r="U1061" s="429"/>
      <c r="V1061" s="429"/>
      <c r="W1061" s="429"/>
      <c r="X1061" s="429"/>
      <c r="Y1061" s="429"/>
      <c r="Z1061" s="429"/>
      <c r="AA1061" s="429"/>
      <c r="AB1061" s="429"/>
      <c r="AC1061" s="429"/>
      <c r="AD1061" s="429"/>
      <c r="AE1061" s="429"/>
      <c r="AF1061" s="429"/>
      <c r="AG1061" s="429"/>
      <c r="AH1061" s="429"/>
      <c r="AI1061" s="429"/>
      <c r="AJ1061" s="429"/>
      <c r="AK1061" s="429"/>
      <c r="AL1061" s="429"/>
      <c r="AM1061" s="429"/>
      <c r="AN1061" s="429"/>
      <c r="AO1061" s="429"/>
      <c r="AP1061" s="429"/>
      <c r="AQ1061" s="429"/>
      <c r="AR1061" s="429"/>
      <c r="AS1061" s="429"/>
      <c r="AT1061" s="429"/>
      <c r="AU1061" s="429"/>
      <c r="AV1061" s="429"/>
      <c r="AW1061" s="429"/>
      <c r="AX1061" s="429"/>
      <c r="AY1061" s="429"/>
      <c r="AZ1061" s="429"/>
    </row>
    <row r="1062" spans="1:52" x14ac:dyDescent="0.25">
      <c r="A1062" s="422"/>
      <c r="B1062" s="281"/>
      <c r="C1062" s="281"/>
      <c r="D1062" s="281"/>
      <c r="E1062" t="str">
        <f>E$1054</f>
        <v>No Build - Bus - CO2 Emissions</v>
      </c>
      <c r="F1062" s="428" t="s">
        <v>827</v>
      </c>
      <c r="G1062" s="225" t="s">
        <v>661</v>
      </c>
      <c r="I1062" s="416">
        <f>INDEX($I$984:$AZ$1050,MATCH(I$722,$E$984:$E$1050,0),I$1)</f>
        <v>0</v>
      </c>
      <c r="J1062" s="416">
        <f t="shared" ref="J1062:AZ1062" si="66">INDEX($I$984:$AZ$1050,MATCH(J$722,$E$984:$E$1050,0),J$1)</f>
        <v>0</v>
      </c>
      <c r="K1062" s="416">
        <f t="shared" si="66"/>
        <v>2162.04997341649</v>
      </c>
      <c r="L1062" s="416">
        <f t="shared" si="66"/>
        <v>2087.4841201908498</v>
      </c>
      <c r="M1062" s="416">
        <f t="shared" si="66"/>
        <v>2015.4899311430186</v>
      </c>
      <c r="N1062" s="416">
        <f t="shared" si="66"/>
        <v>1945.978713441662</v>
      </c>
      <c r="O1062" s="416">
        <f t="shared" si="66"/>
        <v>1878.8648331378608</v>
      </c>
      <c r="P1062" s="416">
        <f t="shared" si="66"/>
        <v>1814.0656096688544</v>
      </c>
      <c r="Q1062" s="416">
        <f t="shared" si="66"/>
        <v>1751.5012140001927</v>
      </c>
      <c r="R1062" s="416">
        <f t="shared" si="66"/>
        <v>1691.094570280811</v>
      </c>
      <c r="S1062" s="416">
        <f t="shared" si="66"/>
        <v>1632.7712608898746</v>
      </c>
      <c r="T1062" s="416">
        <f t="shared" si="66"/>
        <v>1576.4594347584143</v>
      </c>
      <c r="U1062" s="416">
        <f t="shared" si="66"/>
        <v>1522.0897188528111</v>
      </c>
      <c r="V1062" s="416">
        <f t="shared" si="66"/>
        <v>1469.5951327110822</v>
      </c>
      <c r="W1062" s="416">
        <f t="shared" si="66"/>
        <v>1418.9110059266825</v>
      </c>
      <c r="X1062" s="416">
        <f t="shared" si="66"/>
        <v>1369.9748984781647</v>
      </c>
      <c r="Y1062" s="416">
        <f t="shared" si="66"/>
        <v>1322.7265238065513</v>
      </c>
      <c r="Z1062" s="416">
        <f t="shared" si="66"/>
        <v>1275.5078565757694</v>
      </c>
      <c r="AA1062" s="416">
        <f t="shared" si="66"/>
        <v>1228.3199706148939</v>
      </c>
      <c r="AB1062" s="416">
        <f t="shared" si="66"/>
        <v>1181.16402161211</v>
      </c>
      <c r="AC1062" s="416">
        <f t="shared" si="66"/>
        <v>1134.0412569434195</v>
      </c>
      <c r="AD1062" s="416">
        <f t="shared" si="66"/>
        <v>1086.9530271541626</v>
      </c>
      <c r="AE1062" s="416">
        <f t="shared" si="66"/>
        <v>1039.9007994587625</v>
      </c>
      <c r="AF1062" s="416">
        <f t="shared" si="66"/>
        <v>992.88617372622389</v>
      </c>
      <c r="AG1062" s="416">
        <f t="shared" si="66"/>
        <v>945.91090155617587</v>
      </c>
      <c r="AH1062" s="416">
        <f t="shared" si="66"/>
        <v>898.97690923727339</v>
      </c>
      <c r="AI1062" s="416">
        <f t="shared" si="66"/>
        <v>852.08632563838955</v>
      </c>
      <c r="AJ1062" s="416">
        <f t="shared" si="66"/>
        <v>805.24151644660685</v>
      </c>
      <c r="AK1062" s="416">
        <f t="shared" si="66"/>
        <v>758.44512668649088</v>
      </c>
      <c r="AL1062" s="416">
        <f t="shared" si="66"/>
        <v>711.70013421545491</v>
      </c>
      <c r="AM1062" s="416">
        <f t="shared" si="66"/>
        <v>1448.3908736662099</v>
      </c>
      <c r="AN1062" s="416">
        <f t="shared" si="66"/>
        <v>1448.3908736662099</v>
      </c>
      <c r="AO1062" s="416">
        <f t="shared" si="66"/>
        <v>1448.3908736662099</v>
      </c>
      <c r="AP1062" s="416">
        <f t="shared" si="66"/>
        <v>1448.3908736662099</v>
      </c>
      <c r="AQ1062" s="416">
        <f t="shared" si="66"/>
        <v>1448.3908736662099</v>
      </c>
      <c r="AR1062" s="416">
        <f t="shared" si="66"/>
        <v>1448.3908736662099</v>
      </c>
      <c r="AS1062" s="416">
        <f t="shared" si="66"/>
        <v>1448.3908736662099</v>
      </c>
      <c r="AT1062" s="416">
        <f t="shared" si="66"/>
        <v>1448.3908736662099</v>
      </c>
      <c r="AU1062" s="416">
        <f t="shared" si="66"/>
        <v>1448.3908736662099</v>
      </c>
      <c r="AV1062" s="416">
        <f t="shared" si="66"/>
        <v>1448.3908736662099</v>
      </c>
      <c r="AW1062" s="416">
        <f t="shared" si="66"/>
        <v>1448.3908736662099</v>
      </c>
      <c r="AX1062" s="416">
        <f t="shared" si="66"/>
        <v>1448.3908736662099</v>
      </c>
      <c r="AY1062" s="416">
        <f t="shared" si="66"/>
        <v>1448.3908736662099</v>
      </c>
      <c r="AZ1062" s="416">
        <f t="shared" si="66"/>
        <v>1448.3908736662099</v>
      </c>
    </row>
    <row r="1063" spans="1:52" x14ac:dyDescent="0.25">
      <c r="A1063" s="422"/>
      <c r="B1063" s="281"/>
      <c r="C1063" s="281"/>
      <c r="D1063" s="281"/>
      <c r="E1063" s="180"/>
      <c r="F1063" s="427"/>
      <c r="G1063" s="328"/>
      <c r="I1063" s="429"/>
      <c r="J1063" s="429"/>
      <c r="K1063" s="429"/>
      <c r="L1063" s="429"/>
      <c r="M1063" s="429"/>
      <c r="N1063" s="429"/>
      <c r="O1063" s="429"/>
      <c r="P1063" s="429"/>
      <c r="Q1063" s="429"/>
      <c r="R1063" s="429"/>
      <c r="S1063" s="429"/>
      <c r="T1063" s="429"/>
      <c r="U1063" s="429"/>
      <c r="V1063" s="429"/>
      <c r="W1063" s="429"/>
      <c r="X1063" s="429"/>
      <c r="Y1063" s="429"/>
      <c r="Z1063" s="429"/>
      <c r="AA1063" s="429"/>
      <c r="AB1063" s="429"/>
      <c r="AC1063" s="429"/>
      <c r="AD1063" s="429"/>
      <c r="AE1063" s="429"/>
      <c r="AF1063" s="429"/>
      <c r="AG1063" s="429"/>
      <c r="AH1063" s="429"/>
      <c r="AI1063" s="429"/>
      <c r="AJ1063" s="429"/>
      <c r="AK1063" s="429"/>
      <c r="AL1063" s="429"/>
      <c r="AM1063" s="429"/>
      <c r="AN1063" s="429"/>
      <c r="AO1063" s="429"/>
      <c r="AP1063" s="429"/>
      <c r="AQ1063" s="429"/>
      <c r="AR1063" s="429"/>
      <c r="AS1063" s="429"/>
      <c r="AT1063" s="429"/>
      <c r="AU1063" s="429"/>
      <c r="AV1063" s="429"/>
      <c r="AW1063" s="429"/>
      <c r="AX1063" s="429"/>
      <c r="AY1063" s="429"/>
      <c r="AZ1063" s="429"/>
    </row>
    <row r="1064" spans="1:52" x14ac:dyDescent="0.25">
      <c r="A1064" s="422"/>
      <c r="B1064" s="281"/>
      <c r="C1064" s="281"/>
      <c r="D1064" s="281"/>
      <c r="E1064" s="180" t="str">
        <f>StockValueC!$E$31</f>
        <v>Grams to metric ton conversion</v>
      </c>
      <c r="F1064" s="432">
        <f>StockValueC!$H$31</f>
        <v>9.9999999999999995E-7</v>
      </c>
      <c r="G1064" s="180" t="str">
        <f>StockValueC!$G$31</f>
        <v>Factor</v>
      </c>
      <c r="I1064" s="429"/>
      <c r="J1064" s="429"/>
      <c r="K1064" s="429"/>
      <c r="L1064" s="429"/>
      <c r="M1064" s="429"/>
      <c r="N1064" s="429"/>
      <c r="O1064" s="429"/>
      <c r="P1064" s="429"/>
      <c r="Q1064" s="429"/>
      <c r="R1064" s="429"/>
      <c r="S1064" s="429"/>
      <c r="T1064" s="429"/>
      <c r="U1064" s="429"/>
      <c r="V1064" s="429"/>
      <c r="W1064" s="429"/>
      <c r="X1064" s="429"/>
      <c r="Y1064" s="429"/>
      <c r="Z1064" s="429"/>
      <c r="AA1064" s="429"/>
      <c r="AB1064" s="429"/>
      <c r="AC1064" s="429"/>
      <c r="AD1064" s="429"/>
      <c r="AE1064" s="429"/>
      <c r="AF1064" s="429"/>
      <c r="AG1064" s="429"/>
      <c r="AH1064" s="429"/>
      <c r="AI1064" s="429"/>
      <c r="AJ1064" s="429"/>
      <c r="AK1064" s="429"/>
      <c r="AL1064" s="429"/>
      <c r="AM1064" s="429"/>
      <c r="AN1064" s="429"/>
      <c r="AO1064" s="429"/>
      <c r="AP1064" s="429"/>
      <c r="AQ1064" s="429"/>
      <c r="AR1064" s="429"/>
      <c r="AS1064" s="429"/>
      <c r="AT1064" s="429"/>
      <c r="AU1064" s="429"/>
      <c r="AV1064" s="429"/>
      <c r="AW1064" s="429"/>
      <c r="AX1064" s="429"/>
      <c r="AY1064" s="429"/>
      <c r="AZ1064" s="429"/>
    </row>
    <row r="1065" spans="1:52" x14ac:dyDescent="0.25">
      <c r="A1065" s="422"/>
      <c r="B1065" s="281"/>
      <c r="C1065" s="281"/>
      <c r="D1065" s="281"/>
      <c r="E1065" s="180"/>
      <c r="F1065" s="427"/>
      <c r="G1065" s="328"/>
      <c r="I1065" s="429"/>
      <c r="J1065" s="429"/>
      <c r="K1065" s="429"/>
      <c r="L1065" s="429"/>
      <c r="M1065" s="429"/>
      <c r="N1065" s="429"/>
      <c r="O1065" s="429"/>
      <c r="P1065" s="429"/>
      <c r="Q1065" s="429"/>
      <c r="R1065" s="429"/>
      <c r="S1065" s="429"/>
      <c r="T1065" s="429"/>
      <c r="U1065" s="429"/>
      <c r="V1065" s="429"/>
      <c r="W1065" s="429"/>
      <c r="X1065" s="429"/>
      <c r="Y1065" s="429"/>
      <c r="Z1065" s="429"/>
      <c r="AA1065" s="429"/>
      <c r="AB1065" s="429"/>
      <c r="AC1065" s="429"/>
      <c r="AD1065" s="429"/>
      <c r="AE1065" s="429"/>
      <c r="AF1065" s="429"/>
      <c r="AG1065" s="429"/>
      <c r="AH1065" s="429"/>
      <c r="AI1065" s="429"/>
      <c r="AJ1065" s="429"/>
      <c r="AK1065" s="429"/>
      <c r="AL1065" s="429"/>
      <c r="AM1065" s="429"/>
      <c r="AN1065" s="429"/>
      <c r="AO1065" s="429"/>
      <c r="AP1065" s="429"/>
      <c r="AQ1065" s="429"/>
      <c r="AR1065" s="429"/>
      <c r="AS1065" s="429"/>
      <c r="AT1065" s="429"/>
      <c r="AU1065" s="429"/>
      <c r="AV1065" s="429"/>
      <c r="AW1065" s="429"/>
      <c r="AX1065" s="429"/>
      <c r="AY1065" s="429"/>
      <c r="AZ1065" s="429"/>
    </row>
    <row r="1066" spans="1:52" x14ac:dyDescent="0.25">
      <c r="A1066" s="422"/>
      <c r="B1066" s="281"/>
      <c r="C1066" s="281"/>
      <c r="D1066" s="281"/>
      <c r="E1066" t="str">
        <f>E$1054</f>
        <v>No Build - Bus - CO2 Emissions</v>
      </c>
      <c r="F1066" s="214" t="s">
        <v>827</v>
      </c>
      <c r="G1066" s="433" t="s">
        <v>1096</v>
      </c>
      <c r="H1066" s="434">
        <f>SUM(I1066:AZ1066)</f>
        <v>0</v>
      </c>
      <c r="I1066" s="435">
        <f>I1062*$F1064*I$720</f>
        <v>0</v>
      </c>
      <c r="J1066" s="435">
        <f t="shared" ref="J1066:AZ1066" si="67">J1062*$F1064*J$720</f>
        <v>0</v>
      </c>
      <c r="K1066" s="435">
        <f t="shared" si="67"/>
        <v>0</v>
      </c>
      <c r="L1066" s="435">
        <f t="shared" si="67"/>
        <v>0</v>
      </c>
      <c r="M1066" s="435">
        <f t="shared" si="67"/>
        <v>0</v>
      </c>
      <c r="N1066" s="435">
        <f t="shared" si="67"/>
        <v>0</v>
      </c>
      <c r="O1066" s="435">
        <f t="shared" si="67"/>
        <v>0</v>
      </c>
      <c r="P1066" s="435">
        <f t="shared" si="67"/>
        <v>0</v>
      </c>
      <c r="Q1066" s="435">
        <f t="shared" si="67"/>
        <v>0</v>
      </c>
      <c r="R1066" s="435">
        <f t="shared" si="67"/>
        <v>0</v>
      </c>
      <c r="S1066" s="435">
        <f t="shared" si="67"/>
        <v>0</v>
      </c>
      <c r="T1066" s="435">
        <f t="shared" si="67"/>
        <v>0</v>
      </c>
      <c r="U1066" s="435">
        <f t="shared" si="67"/>
        <v>0</v>
      </c>
      <c r="V1066" s="435">
        <f t="shared" si="67"/>
        <v>0</v>
      </c>
      <c r="W1066" s="435">
        <f t="shared" si="67"/>
        <v>0</v>
      </c>
      <c r="X1066" s="435">
        <f t="shared" si="67"/>
        <v>0</v>
      </c>
      <c r="Y1066" s="435">
        <f t="shared" si="67"/>
        <v>0</v>
      </c>
      <c r="Z1066" s="435">
        <f t="shared" si="67"/>
        <v>0</v>
      </c>
      <c r="AA1066" s="435">
        <f t="shared" si="67"/>
        <v>0</v>
      </c>
      <c r="AB1066" s="435">
        <f t="shared" si="67"/>
        <v>0</v>
      </c>
      <c r="AC1066" s="435">
        <f t="shared" si="67"/>
        <v>0</v>
      </c>
      <c r="AD1066" s="435">
        <f t="shared" si="67"/>
        <v>0</v>
      </c>
      <c r="AE1066" s="435">
        <f t="shared" si="67"/>
        <v>0</v>
      </c>
      <c r="AF1066" s="435">
        <f t="shared" si="67"/>
        <v>0</v>
      </c>
      <c r="AG1066" s="435">
        <f t="shared" si="67"/>
        <v>0</v>
      </c>
      <c r="AH1066" s="435">
        <f t="shared" si="67"/>
        <v>0</v>
      </c>
      <c r="AI1066" s="435">
        <f t="shared" si="67"/>
        <v>0</v>
      </c>
      <c r="AJ1066" s="435">
        <f t="shared" si="67"/>
        <v>0</v>
      </c>
      <c r="AK1066" s="435">
        <f t="shared" si="67"/>
        <v>0</v>
      </c>
      <c r="AL1066" s="435">
        <f t="shared" si="67"/>
        <v>0</v>
      </c>
      <c r="AM1066" s="435">
        <f t="shared" si="67"/>
        <v>0</v>
      </c>
      <c r="AN1066" s="435">
        <f t="shared" si="67"/>
        <v>0</v>
      </c>
      <c r="AO1066" s="435">
        <f t="shared" si="67"/>
        <v>0</v>
      </c>
      <c r="AP1066" s="435">
        <f t="shared" si="67"/>
        <v>0</v>
      </c>
      <c r="AQ1066" s="435">
        <f t="shared" si="67"/>
        <v>0</v>
      </c>
      <c r="AR1066" s="435">
        <f t="shared" si="67"/>
        <v>0</v>
      </c>
      <c r="AS1066" s="435">
        <f t="shared" si="67"/>
        <v>0</v>
      </c>
      <c r="AT1066" s="435">
        <f t="shared" si="67"/>
        <v>0</v>
      </c>
      <c r="AU1066" s="435">
        <f t="shared" si="67"/>
        <v>0</v>
      </c>
      <c r="AV1066" s="435">
        <f t="shared" si="67"/>
        <v>0</v>
      </c>
      <c r="AW1066" s="435">
        <f t="shared" si="67"/>
        <v>0</v>
      </c>
      <c r="AX1066" s="435">
        <f t="shared" si="67"/>
        <v>0</v>
      </c>
      <c r="AY1066" s="435">
        <f t="shared" si="67"/>
        <v>0</v>
      </c>
      <c r="AZ1066" s="435">
        <f t="shared" si="67"/>
        <v>0</v>
      </c>
    </row>
    <row r="1067" spans="1:52" x14ac:dyDescent="0.25">
      <c r="A1067" s="422"/>
      <c r="B1067" s="281"/>
      <c r="C1067" s="281"/>
      <c r="D1067" s="281"/>
      <c r="E1067" s="172"/>
      <c r="F1067" s="214"/>
      <c r="G1067" s="433"/>
      <c r="I1067" s="435"/>
      <c r="J1067" s="435"/>
      <c r="K1067" s="435"/>
      <c r="L1067" s="435"/>
      <c r="M1067" s="435"/>
      <c r="N1067" s="435"/>
      <c r="O1067" s="435"/>
      <c r="P1067" s="435"/>
      <c r="Q1067" s="435"/>
      <c r="R1067" s="435"/>
      <c r="S1067" s="435"/>
      <c r="T1067" s="435"/>
      <c r="U1067" s="435"/>
      <c r="V1067" s="435"/>
      <c r="W1067" s="435"/>
      <c r="X1067" s="435"/>
      <c r="Y1067" s="435"/>
      <c r="Z1067" s="435"/>
      <c r="AA1067" s="435"/>
      <c r="AB1067" s="435"/>
      <c r="AC1067" s="435"/>
      <c r="AD1067" s="435"/>
      <c r="AE1067" s="435"/>
      <c r="AF1067" s="435"/>
      <c r="AG1067" s="435"/>
      <c r="AH1067" s="435"/>
      <c r="AI1067" s="435"/>
      <c r="AJ1067" s="435"/>
      <c r="AK1067" s="435"/>
      <c r="AL1067" s="435"/>
      <c r="AM1067" s="435"/>
      <c r="AN1067" s="435"/>
      <c r="AO1067" s="435"/>
      <c r="AP1067" s="435"/>
      <c r="AQ1067" s="435"/>
      <c r="AR1067" s="435"/>
      <c r="AS1067" s="435"/>
      <c r="AT1067" s="435"/>
      <c r="AU1067" s="435"/>
      <c r="AV1067" s="435"/>
      <c r="AW1067" s="435"/>
      <c r="AX1067" s="435"/>
      <c r="AY1067" s="435"/>
      <c r="AZ1067" s="435"/>
    </row>
    <row r="1068" spans="1:52" x14ac:dyDescent="0.25">
      <c r="A1068" s="19" t="s">
        <v>809</v>
      </c>
      <c r="E1068" s="19"/>
      <c r="F1068" s="421"/>
      <c r="G1068" s="229"/>
      <c r="I1068" s="19"/>
      <c r="J1068" s="19"/>
      <c r="K1068" s="19"/>
      <c r="L1068" s="19"/>
      <c r="M1068" s="19"/>
      <c r="N1068" s="19"/>
      <c r="O1068" s="19"/>
      <c r="P1068" s="19"/>
      <c r="Q1068" s="19"/>
      <c r="R1068" s="19"/>
      <c r="S1068" s="19"/>
      <c r="T1068" s="19"/>
      <c r="U1068" s="19"/>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row>
    <row r="1069" spans="1:52" x14ac:dyDescent="0.25">
      <c r="A1069" s="19"/>
      <c r="E1069" s="19"/>
      <c r="F1069" s="421"/>
      <c r="G1069" s="229"/>
      <c r="I1069" s="19"/>
      <c r="J1069" s="19"/>
      <c r="K1069" s="19"/>
      <c r="L1069" s="19"/>
      <c r="M1069" s="19"/>
      <c r="N1069" s="19"/>
      <c r="O1069" s="19"/>
      <c r="P1069" s="19"/>
      <c r="Q1069" s="19"/>
      <c r="R1069" s="19"/>
      <c r="S1069" s="19"/>
      <c r="T1069" s="19"/>
      <c r="U1069" s="19"/>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row>
    <row r="1070" spans="1:52" x14ac:dyDescent="0.25">
      <c r="A1070" s="422"/>
      <c r="B1070" s="281"/>
      <c r="C1070" s="281"/>
      <c r="D1070" s="281"/>
      <c r="E1070" s="179" t="str">
        <f>'Intermediate Calcs'!E44</f>
        <v>Ton-Mile Reduction  (negative = increase in ton-miles, positive = decrease in ton-miles)</v>
      </c>
      <c r="F1070" s="423" t="str">
        <f>'Intermediate Calcs'!F44</f>
        <v>User Input</v>
      </c>
      <c r="G1070" s="424" t="str">
        <f>'Intermediate Calcs'!G44</f>
        <v>Ton-Miles</v>
      </c>
      <c r="I1070" s="179">
        <f>'Intermediate Calcs'!I44</f>
        <v>0</v>
      </c>
      <c r="J1070" s="179">
        <f>'Intermediate Calcs'!J44</f>
        <v>0</v>
      </c>
      <c r="K1070" s="179">
        <f>'Intermediate Calcs'!K44</f>
        <v>0</v>
      </c>
      <c r="L1070" s="179">
        <f>'Intermediate Calcs'!L44</f>
        <v>0</v>
      </c>
      <c r="M1070" s="179">
        <f>'Intermediate Calcs'!M44</f>
        <v>0</v>
      </c>
      <c r="N1070" s="179">
        <f>'Intermediate Calcs'!N44</f>
        <v>0</v>
      </c>
      <c r="O1070" s="179">
        <f>'Intermediate Calcs'!O44</f>
        <v>0</v>
      </c>
      <c r="P1070" s="179">
        <f>'Intermediate Calcs'!P44</f>
        <v>0</v>
      </c>
      <c r="Q1070" s="179">
        <f>'Intermediate Calcs'!Q44</f>
        <v>0</v>
      </c>
      <c r="R1070" s="179">
        <f>'Intermediate Calcs'!R44</f>
        <v>0</v>
      </c>
      <c r="S1070" s="179">
        <f>'Intermediate Calcs'!S44</f>
        <v>0</v>
      </c>
      <c r="T1070" s="179">
        <f>'Intermediate Calcs'!T44</f>
        <v>0</v>
      </c>
      <c r="U1070" s="179">
        <f>'Intermediate Calcs'!U44</f>
        <v>0</v>
      </c>
      <c r="V1070" s="179">
        <f>'Intermediate Calcs'!V44</f>
        <v>0</v>
      </c>
      <c r="W1070" s="179">
        <f>'Intermediate Calcs'!W44</f>
        <v>0</v>
      </c>
      <c r="X1070" s="179">
        <f>'Intermediate Calcs'!X44</f>
        <v>0</v>
      </c>
      <c r="Y1070" s="179">
        <f>'Intermediate Calcs'!Y44</f>
        <v>0</v>
      </c>
      <c r="Z1070" s="179">
        <f>'Intermediate Calcs'!Z44</f>
        <v>0</v>
      </c>
      <c r="AA1070" s="179">
        <f>'Intermediate Calcs'!AA44</f>
        <v>0</v>
      </c>
      <c r="AB1070" s="179">
        <f>'Intermediate Calcs'!AB44</f>
        <v>0</v>
      </c>
      <c r="AC1070" s="179">
        <f>'Intermediate Calcs'!AC44</f>
        <v>0</v>
      </c>
      <c r="AD1070" s="179">
        <f>'Intermediate Calcs'!AD44</f>
        <v>0</v>
      </c>
      <c r="AE1070" s="179">
        <f>'Intermediate Calcs'!AE44</f>
        <v>0</v>
      </c>
      <c r="AF1070" s="179">
        <f>'Intermediate Calcs'!AF44</f>
        <v>0</v>
      </c>
      <c r="AG1070" s="179">
        <f>'Intermediate Calcs'!AG44</f>
        <v>0</v>
      </c>
      <c r="AH1070" s="179">
        <f>'Intermediate Calcs'!AH44</f>
        <v>0</v>
      </c>
      <c r="AI1070" s="179">
        <f>'Intermediate Calcs'!AI44</f>
        <v>0</v>
      </c>
      <c r="AJ1070" s="179">
        <f>'Intermediate Calcs'!AJ44</f>
        <v>0</v>
      </c>
      <c r="AK1070" s="179">
        <f>'Intermediate Calcs'!AK44</f>
        <v>0</v>
      </c>
      <c r="AL1070" s="179">
        <f>'Intermediate Calcs'!AL44</f>
        <v>0</v>
      </c>
      <c r="AM1070" s="179">
        <f>'Intermediate Calcs'!AM44</f>
        <v>0</v>
      </c>
      <c r="AN1070" s="179">
        <f>'Intermediate Calcs'!AN44</f>
        <v>0</v>
      </c>
      <c r="AO1070" s="179">
        <f>'Intermediate Calcs'!AO44</f>
        <v>0</v>
      </c>
      <c r="AP1070" s="179">
        <f>'Intermediate Calcs'!AP44</f>
        <v>0</v>
      </c>
      <c r="AQ1070" s="179">
        <f>'Intermediate Calcs'!AQ44</f>
        <v>0</v>
      </c>
      <c r="AR1070" s="179">
        <f>'Intermediate Calcs'!AR44</f>
        <v>0</v>
      </c>
      <c r="AS1070" s="179">
        <f>'Intermediate Calcs'!AS44</f>
        <v>0</v>
      </c>
      <c r="AT1070" s="179">
        <f>'Intermediate Calcs'!AT44</f>
        <v>0</v>
      </c>
      <c r="AU1070" s="179">
        <f>'Intermediate Calcs'!AU44</f>
        <v>0</v>
      </c>
      <c r="AV1070" s="179">
        <f>'Intermediate Calcs'!AV44</f>
        <v>0</v>
      </c>
      <c r="AW1070" s="179">
        <f>'Intermediate Calcs'!AW44</f>
        <v>0</v>
      </c>
      <c r="AX1070" s="179">
        <f>'Intermediate Calcs'!AX44</f>
        <v>0</v>
      </c>
      <c r="AY1070" s="179">
        <f>'Intermediate Calcs'!AY44</f>
        <v>0</v>
      </c>
      <c r="AZ1070" s="179">
        <f>'Intermediate Calcs'!AZ44</f>
        <v>0</v>
      </c>
    </row>
    <row r="1071" spans="1:52" x14ac:dyDescent="0.25">
      <c r="A1071" s="19"/>
      <c r="E1071" s="179" t="str">
        <f>'Intermediate Calcs'!E45</f>
        <v>Average Speed</v>
      </c>
      <c r="F1071" s="423" t="str">
        <f>'Intermediate Calcs'!F45</f>
        <v>User Input</v>
      </c>
      <c r="G1071" s="424" t="str">
        <f>'Intermediate Calcs'!G45</f>
        <v>MPH</v>
      </c>
      <c r="H1071" s="179">
        <f>'Intermediate Calcs'!H45</f>
        <v>0</v>
      </c>
      <c r="I1071" s="179">
        <f>'Intermediate Calcs'!I45</f>
        <v>0</v>
      </c>
      <c r="J1071" s="179">
        <f>'Intermediate Calcs'!J45</f>
        <v>0</v>
      </c>
      <c r="K1071" s="179">
        <f>'Intermediate Calcs'!K45</f>
        <v>0</v>
      </c>
      <c r="L1071" s="179">
        <f>'Intermediate Calcs'!L45</f>
        <v>0</v>
      </c>
      <c r="M1071" s="179">
        <f>'Intermediate Calcs'!M45</f>
        <v>0</v>
      </c>
      <c r="N1071" s="179">
        <f>'Intermediate Calcs'!N45</f>
        <v>0</v>
      </c>
      <c r="O1071" s="179">
        <f>'Intermediate Calcs'!O45</f>
        <v>0</v>
      </c>
      <c r="P1071" s="179">
        <f>'Intermediate Calcs'!P45</f>
        <v>0</v>
      </c>
      <c r="Q1071" s="179">
        <f>'Intermediate Calcs'!Q45</f>
        <v>0</v>
      </c>
      <c r="R1071" s="179">
        <f>'Intermediate Calcs'!R45</f>
        <v>0</v>
      </c>
      <c r="S1071" s="179">
        <f>'Intermediate Calcs'!S45</f>
        <v>0</v>
      </c>
      <c r="T1071" s="179">
        <f>'Intermediate Calcs'!T45</f>
        <v>0</v>
      </c>
      <c r="U1071" s="179">
        <f>'Intermediate Calcs'!U45</f>
        <v>0</v>
      </c>
      <c r="V1071" s="179">
        <f>'Intermediate Calcs'!V45</f>
        <v>0</v>
      </c>
      <c r="W1071" s="179">
        <f>'Intermediate Calcs'!W45</f>
        <v>0</v>
      </c>
      <c r="X1071" s="179">
        <f>'Intermediate Calcs'!X45</f>
        <v>0</v>
      </c>
      <c r="Y1071" s="179">
        <f>'Intermediate Calcs'!Y45</f>
        <v>0</v>
      </c>
      <c r="Z1071" s="179">
        <f>'Intermediate Calcs'!Z45</f>
        <v>0</v>
      </c>
      <c r="AA1071" s="179">
        <f>'Intermediate Calcs'!AA45</f>
        <v>0</v>
      </c>
      <c r="AB1071" s="179">
        <f>'Intermediate Calcs'!AB45</f>
        <v>0</v>
      </c>
      <c r="AC1071" s="179">
        <f>'Intermediate Calcs'!AC45</f>
        <v>0</v>
      </c>
      <c r="AD1071" s="179">
        <f>'Intermediate Calcs'!AD45</f>
        <v>0</v>
      </c>
      <c r="AE1071" s="179">
        <f>'Intermediate Calcs'!AE45</f>
        <v>0</v>
      </c>
      <c r="AF1071" s="179">
        <f>'Intermediate Calcs'!AF45</f>
        <v>0</v>
      </c>
      <c r="AG1071" s="179">
        <f>'Intermediate Calcs'!AG45</f>
        <v>0</v>
      </c>
      <c r="AH1071" s="179">
        <f>'Intermediate Calcs'!AH45</f>
        <v>0</v>
      </c>
      <c r="AI1071" s="179">
        <f>'Intermediate Calcs'!AI45</f>
        <v>0</v>
      </c>
      <c r="AJ1071" s="179">
        <f>'Intermediate Calcs'!AJ45</f>
        <v>0</v>
      </c>
      <c r="AK1071" s="179">
        <f>'Intermediate Calcs'!AK45</f>
        <v>0</v>
      </c>
      <c r="AL1071" s="179">
        <f>'Intermediate Calcs'!AL45</f>
        <v>0</v>
      </c>
      <c r="AM1071" s="179">
        <f>'Intermediate Calcs'!AM45</f>
        <v>0</v>
      </c>
      <c r="AN1071" s="179">
        <f>'Intermediate Calcs'!AN45</f>
        <v>0</v>
      </c>
      <c r="AO1071" s="179">
        <f>'Intermediate Calcs'!AO45</f>
        <v>0</v>
      </c>
      <c r="AP1071" s="179">
        <f>'Intermediate Calcs'!AP45</f>
        <v>0</v>
      </c>
      <c r="AQ1071" s="179">
        <f>'Intermediate Calcs'!AQ45</f>
        <v>0</v>
      </c>
      <c r="AR1071" s="179">
        <f>'Intermediate Calcs'!AR45</f>
        <v>0</v>
      </c>
      <c r="AS1071" s="179">
        <f>'Intermediate Calcs'!AS45</f>
        <v>0</v>
      </c>
      <c r="AT1071" s="179">
        <f>'Intermediate Calcs'!AT45</f>
        <v>0</v>
      </c>
      <c r="AU1071" s="179">
        <f>'Intermediate Calcs'!AU45</f>
        <v>0</v>
      </c>
      <c r="AV1071" s="179">
        <f>'Intermediate Calcs'!AV45</f>
        <v>0</v>
      </c>
      <c r="AW1071" s="179">
        <f>'Intermediate Calcs'!AW45</f>
        <v>0</v>
      </c>
      <c r="AX1071" s="179">
        <f>'Intermediate Calcs'!AX45</f>
        <v>0</v>
      </c>
      <c r="AY1071" s="179">
        <f>'Intermediate Calcs'!AY45</f>
        <v>0</v>
      </c>
      <c r="AZ1071" s="179">
        <f>'Intermediate Calcs'!AZ45</f>
        <v>0</v>
      </c>
    </row>
    <row r="1072" spans="1:52" x14ac:dyDescent="0.25">
      <c r="A1072" s="339"/>
      <c r="B1072" s="199"/>
      <c r="C1072" s="199"/>
      <c r="D1072" s="199"/>
      <c r="E1072" s="184" t="s">
        <v>801</v>
      </c>
      <c r="F1072" s="425" t="s">
        <v>797</v>
      </c>
      <c r="G1072" s="426" t="s">
        <v>799</v>
      </c>
      <c r="H1072" s="172"/>
      <c r="I1072" s="184">
        <f t="shared" ref="I1072:AZ1072" si="68">IF(I1071=0,0,IF(I1071&gt;=60,65,IF(I1071&gt;=40,45,IF(I1071&gt;=30,35,25))))</f>
        <v>0</v>
      </c>
      <c r="J1072" s="184">
        <f t="shared" si="68"/>
        <v>0</v>
      </c>
      <c r="K1072" s="184">
        <f t="shared" si="68"/>
        <v>0</v>
      </c>
      <c r="L1072" s="184">
        <f t="shared" si="68"/>
        <v>0</v>
      </c>
      <c r="M1072" s="184">
        <f t="shared" si="68"/>
        <v>0</v>
      </c>
      <c r="N1072" s="184">
        <f t="shared" si="68"/>
        <v>0</v>
      </c>
      <c r="O1072" s="184">
        <f t="shared" si="68"/>
        <v>0</v>
      </c>
      <c r="P1072" s="184">
        <f t="shared" si="68"/>
        <v>0</v>
      </c>
      <c r="Q1072" s="184">
        <f t="shared" si="68"/>
        <v>0</v>
      </c>
      <c r="R1072" s="184">
        <f t="shared" si="68"/>
        <v>0</v>
      </c>
      <c r="S1072" s="184">
        <f t="shared" si="68"/>
        <v>0</v>
      </c>
      <c r="T1072" s="184">
        <f t="shared" si="68"/>
        <v>0</v>
      </c>
      <c r="U1072" s="184">
        <f t="shared" si="68"/>
        <v>0</v>
      </c>
      <c r="V1072" s="184">
        <f t="shared" si="68"/>
        <v>0</v>
      </c>
      <c r="W1072" s="184">
        <f t="shared" si="68"/>
        <v>0</v>
      </c>
      <c r="X1072" s="184">
        <f t="shared" si="68"/>
        <v>0</v>
      </c>
      <c r="Y1072" s="184">
        <f t="shared" si="68"/>
        <v>0</v>
      </c>
      <c r="Z1072" s="184">
        <f t="shared" si="68"/>
        <v>0</v>
      </c>
      <c r="AA1072" s="184">
        <f t="shared" si="68"/>
        <v>0</v>
      </c>
      <c r="AB1072" s="184">
        <f t="shared" si="68"/>
        <v>0</v>
      </c>
      <c r="AC1072" s="184">
        <f t="shared" si="68"/>
        <v>0</v>
      </c>
      <c r="AD1072" s="184">
        <f t="shared" si="68"/>
        <v>0</v>
      </c>
      <c r="AE1072" s="184">
        <f t="shared" si="68"/>
        <v>0</v>
      </c>
      <c r="AF1072" s="184">
        <f t="shared" si="68"/>
        <v>0</v>
      </c>
      <c r="AG1072" s="184">
        <f t="shared" si="68"/>
        <v>0</v>
      </c>
      <c r="AH1072" s="184">
        <f t="shared" si="68"/>
        <v>0</v>
      </c>
      <c r="AI1072" s="184">
        <f t="shared" si="68"/>
        <v>0</v>
      </c>
      <c r="AJ1072" s="184">
        <f t="shared" si="68"/>
        <v>0</v>
      </c>
      <c r="AK1072" s="184">
        <f t="shared" si="68"/>
        <v>0</v>
      </c>
      <c r="AL1072" s="184">
        <f t="shared" si="68"/>
        <v>0</v>
      </c>
      <c r="AM1072" s="184">
        <f t="shared" si="68"/>
        <v>0</v>
      </c>
      <c r="AN1072" s="184">
        <f t="shared" si="68"/>
        <v>0</v>
      </c>
      <c r="AO1072" s="184">
        <f t="shared" si="68"/>
        <v>0</v>
      </c>
      <c r="AP1072" s="184">
        <f t="shared" si="68"/>
        <v>0</v>
      </c>
      <c r="AQ1072" s="184">
        <f t="shared" si="68"/>
        <v>0</v>
      </c>
      <c r="AR1072" s="184">
        <f t="shared" si="68"/>
        <v>0</v>
      </c>
      <c r="AS1072" s="184">
        <f t="shared" si="68"/>
        <v>0</v>
      </c>
      <c r="AT1072" s="184">
        <f t="shared" si="68"/>
        <v>0</v>
      </c>
      <c r="AU1072" s="184">
        <f t="shared" si="68"/>
        <v>0</v>
      </c>
      <c r="AV1072" s="184">
        <f t="shared" si="68"/>
        <v>0</v>
      </c>
      <c r="AW1072" s="184">
        <f t="shared" si="68"/>
        <v>0</v>
      </c>
      <c r="AX1072" s="184">
        <f t="shared" si="68"/>
        <v>0</v>
      </c>
      <c r="AY1072" s="184">
        <f t="shared" si="68"/>
        <v>0</v>
      </c>
      <c r="AZ1072" s="184">
        <f t="shared" si="68"/>
        <v>0</v>
      </c>
    </row>
    <row r="1073" spans="1:52" x14ac:dyDescent="0.25">
      <c r="A1073" s="422"/>
      <c r="B1073" s="281"/>
      <c r="C1073" s="281"/>
      <c r="D1073" s="281"/>
      <c r="F1073" s="428"/>
      <c r="G1073" s="225"/>
      <c r="I1073" s="338"/>
      <c r="J1073" s="338"/>
      <c r="K1073" s="338"/>
      <c r="L1073" s="338"/>
      <c r="M1073" s="338"/>
      <c r="N1073" s="338"/>
      <c r="O1073" s="338"/>
      <c r="P1073" s="338"/>
      <c r="Q1073" s="338"/>
      <c r="R1073" s="338"/>
      <c r="S1073" s="338"/>
      <c r="T1073" s="338"/>
      <c r="U1073" s="338"/>
      <c r="V1073" s="338"/>
      <c r="W1073" s="338"/>
      <c r="X1073" s="338"/>
      <c r="Y1073" s="338"/>
      <c r="Z1073" s="338"/>
      <c r="AA1073" s="338"/>
      <c r="AB1073" s="338"/>
      <c r="AC1073" s="338"/>
      <c r="AD1073" s="338"/>
      <c r="AE1073" s="338"/>
      <c r="AF1073" s="338"/>
      <c r="AG1073" s="338"/>
      <c r="AH1073" s="338"/>
      <c r="AI1073" s="338"/>
      <c r="AJ1073" s="338"/>
      <c r="AK1073" s="338"/>
      <c r="AL1073" s="338"/>
      <c r="AM1073" s="338"/>
      <c r="AN1073" s="338"/>
      <c r="AO1073" s="338"/>
      <c r="AP1073" s="338"/>
      <c r="AQ1073" s="338"/>
      <c r="AR1073" s="338"/>
      <c r="AS1073" s="338"/>
      <c r="AT1073" s="338"/>
      <c r="AU1073" s="338"/>
      <c r="AV1073" s="338"/>
      <c r="AW1073" s="338"/>
      <c r="AX1073" s="338"/>
      <c r="AY1073" s="338"/>
      <c r="AZ1073" s="338"/>
    </row>
    <row r="1074" spans="1:52" x14ac:dyDescent="0.25">
      <c r="A1074" s="422"/>
      <c r="B1074" s="281"/>
      <c r="C1074" s="281"/>
      <c r="D1074" s="281"/>
      <c r="E1074" s="180" t="str">
        <f>StockValueR!E$908</f>
        <v>NOX emissions</v>
      </c>
      <c r="F1074" s="427" t="str">
        <f>StockValueR!F$908</f>
        <v>EPA Moves 2014</v>
      </c>
      <c r="G1074" s="328" t="str">
        <f>StockValueR!G$908</f>
        <v>g / ton mile</v>
      </c>
      <c r="I1074" s="179">
        <f>StockValueR!I$908</f>
        <v>0.20733333333333448</v>
      </c>
      <c r="J1074" s="179">
        <f>StockValueR!J$908</f>
        <v>0.19538000000000011</v>
      </c>
      <c r="K1074" s="179">
        <f>StockValueR!K$908</f>
        <v>0.18342666666666574</v>
      </c>
      <c r="L1074" s="179">
        <f>StockValueR!L$908</f>
        <v>0.17147333333333492</v>
      </c>
      <c r="M1074" s="179">
        <f>StockValueR!M$908</f>
        <v>0.15952000000000055</v>
      </c>
      <c r="N1074" s="179">
        <f>StockValueR!N$908</f>
        <v>0.14756666666666618</v>
      </c>
      <c r="O1074" s="179">
        <f>StockValueR!O$908</f>
        <v>0.13561333333333536</v>
      </c>
      <c r="P1074" s="179">
        <f>StockValueR!P$908</f>
        <v>0.12366000000000099</v>
      </c>
      <c r="Q1074" s="179">
        <f>StockValueR!Q$908</f>
        <v>0.11170666666666662</v>
      </c>
      <c r="R1074" s="179">
        <f>StockValueR!R$908</f>
        <v>9.975333333333225E-2</v>
      </c>
      <c r="S1074" s="179">
        <f>StockValueR!S$908</f>
        <v>8.7800000000001432E-2</v>
      </c>
      <c r="T1074" s="179">
        <f>StockValueR!T$908</f>
        <v>8.3020000000001204E-2</v>
      </c>
      <c r="U1074" s="179">
        <f>StockValueR!U$908</f>
        <v>7.8240000000000975E-2</v>
      </c>
      <c r="V1074" s="179">
        <f>StockValueR!V$908</f>
        <v>7.3460000000000747E-2</v>
      </c>
      <c r="W1074" s="179">
        <f>StockValueR!W$908</f>
        <v>6.8680000000000518E-2</v>
      </c>
      <c r="X1074" s="179">
        <f>StockValueR!X$908</f>
        <v>6.390000000000029E-2</v>
      </c>
      <c r="Y1074" s="179">
        <f>StockValueR!Y$908</f>
        <v>5.9120000000000061E-2</v>
      </c>
      <c r="Z1074" s="179">
        <f>StockValueR!Z$908</f>
        <v>5.4340000000001609E-2</v>
      </c>
      <c r="AA1074" s="179">
        <f>StockValueR!AA$908</f>
        <v>4.9560000000001381E-2</v>
      </c>
      <c r="AB1074" s="179">
        <f>StockValueR!AB$908</f>
        <v>4.4780000000001152E-2</v>
      </c>
      <c r="AC1074" s="179">
        <f>StockValueR!AC$908</f>
        <v>4.0000000000000924E-2</v>
      </c>
      <c r="AD1074" s="179">
        <f>StockValueR!AD$908</f>
        <v>4.0000000000000924E-2</v>
      </c>
      <c r="AE1074" s="179">
        <f>StockValueR!AE$908</f>
        <v>4.0000000000000924E-2</v>
      </c>
      <c r="AF1074" s="179">
        <f>StockValueR!AF$908</f>
        <v>4.0000000000000924E-2</v>
      </c>
      <c r="AG1074" s="179">
        <f>StockValueR!AG$908</f>
        <v>4.0000000000000924E-2</v>
      </c>
      <c r="AH1074" s="179">
        <f>StockValueR!AH$908</f>
        <v>4.0000000000000924E-2</v>
      </c>
      <c r="AI1074" s="179">
        <f>StockValueR!AI$908</f>
        <v>4.0000000000000924E-2</v>
      </c>
      <c r="AJ1074" s="179">
        <f>StockValueR!AJ$908</f>
        <v>4.0000000000000924E-2</v>
      </c>
      <c r="AK1074" s="179">
        <f>StockValueR!AK$908</f>
        <v>4.0000000000000924E-2</v>
      </c>
      <c r="AL1074" s="179">
        <f>StockValueR!AL$908</f>
        <v>4.0000000000000924E-2</v>
      </c>
      <c r="AM1074" s="179">
        <f>StockValueR!AM$908</f>
        <v>4.0000000000000924E-2</v>
      </c>
      <c r="AN1074" s="179">
        <f>StockValueR!AN$908</f>
        <v>4.0000000000000924E-2</v>
      </c>
      <c r="AO1074" s="179">
        <f>StockValueR!AO$908</f>
        <v>4.0000000000000924E-2</v>
      </c>
      <c r="AP1074" s="179">
        <f>StockValueR!AP$908</f>
        <v>4.0000000000000924E-2</v>
      </c>
      <c r="AQ1074" s="179">
        <f>StockValueR!AQ$908</f>
        <v>4.0000000000000924E-2</v>
      </c>
      <c r="AR1074" s="179">
        <f>StockValueR!AR$908</f>
        <v>4.0000000000000924E-2</v>
      </c>
    </row>
    <row r="1075" spans="1:52" x14ac:dyDescent="0.25">
      <c r="A1075" s="422"/>
      <c r="B1075" s="281"/>
      <c r="C1075" s="281"/>
      <c r="D1075" s="281"/>
      <c r="E1075" s="180" t="str">
        <f>StockValueR!E$909</f>
        <v>PM2.5 emissions</v>
      </c>
      <c r="F1075" s="427" t="str">
        <f>StockValueR!F$909</f>
        <v>EPA Moves 2014</v>
      </c>
      <c r="G1075" s="328" t="str">
        <f>StockValueR!G$909</f>
        <v>g / VMT</v>
      </c>
      <c r="I1075" s="180">
        <f>StockValueR!I$909</f>
        <v>0</v>
      </c>
      <c r="J1075" s="180">
        <f>StockValueR!J$909</f>
        <v>0</v>
      </c>
      <c r="K1075" s="180">
        <f>StockValueR!K$909</f>
        <v>0</v>
      </c>
      <c r="L1075" s="180">
        <f>StockValueR!L$909</f>
        <v>0</v>
      </c>
      <c r="M1075" s="180">
        <f>StockValueR!M$909</f>
        <v>0</v>
      </c>
      <c r="N1075" s="180">
        <f>StockValueR!N$909</f>
        <v>0</v>
      </c>
      <c r="O1075" s="180">
        <f>StockValueR!O$909</f>
        <v>0</v>
      </c>
      <c r="P1075" s="180">
        <f>StockValueR!P$909</f>
        <v>0</v>
      </c>
      <c r="Q1075" s="180">
        <f>StockValueR!Q$909</f>
        <v>0</v>
      </c>
      <c r="R1075" s="180">
        <f>StockValueR!R$909</f>
        <v>0</v>
      </c>
      <c r="S1075" s="180">
        <f>StockValueR!S$909</f>
        <v>0</v>
      </c>
      <c r="T1075" s="180">
        <f>StockValueR!T$909</f>
        <v>0</v>
      </c>
      <c r="U1075" s="180">
        <f>StockValueR!U$909</f>
        <v>0</v>
      </c>
      <c r="V1075" s="180">
        <f>StockValueR!V$909</f>
        <v>0</v>
      </c>
      <c r="W1075" s="180">
        <f>StockValueR!W$909</f>
        <v>0</v>
      </c>
      <c r="X1075" s="180">
        <f>StockValueR!X$909</f>
        <v>0</v>
      </c>
      <c r="Y1075" s="180">
        <f>StockValueR!Y$909</f>
        <v>0</v>
      </c>
      <c r="Z1075" s="180">
        <f>StockValueR!Z$909</f>
        <v>0</v>
      </c>
      <c r="AA1075" s="180">
        <f>StockValueR!AA$909</f>
        <v>0</v>
      </c>
      <c r="AB1075" s="180">
        <f>StockValueR!AB$909</f>
        <v>0</v>
      </c>
      <c r="AC1075" s="180">
        <f>StockValueR!AC$909</f>
        <v>0</v>
      </c>
      <c r="AD1075" s="180">
        <f>StockValueR!AD$909</f>
        <v>0</v>
      </c>
      <c r="AE1075" s="180">
        <f>StockValueR!AE$909</f>
        <v>0</v>
      </c>
      <c r="AF1075" s="180">
        <f>StockValueR!AF$909</f>
        <v>0</v>
      </c>
      <c r="AG1075" s="180">
        <f>StockValueR!AG$909</f>
        <v>0</v>
      </c>
      <c r="AH1075" s="180">
        <f>StockValueR!AH$909</f>
        <v>0</v>
      </c>
      <c r="AI1075" s="180">
        <f>StockValueR!AI$909</f>
        <v>0</v>
      </c>
      <c r="AJ1075" s="180">
        <f>StockValueR!AJ$909</f>
        <v>0</v>
      </c>
      <c r="AK1075" s="180">
        <f>StockValueR!AK$909</f>
        <v>0</v>
      </c>
      <c r="AL1075" s="180">
        <f>StockValueR!AL$909</f>
        <v>0</v>
      </c>
      <c r="AM1075" s="180">
        <f>StockValueR!AM$909</f>
        <v>0</v>
      </c>
      <c r="AN1075" s="180">
        <f>StockValueR!AN$909</f>
        <v>0</v>
      </c>
      <c r="AO1075" s="180">
        <f>StockValueR!AO$909</f>
        <v>0</v>
      </c>
      <c r="AP1075" s="180">
        <f>StockValueR!AP$909</f>
        <v>0</v>
      </c>
      <c r="AQ1075" s="180">
        <f>StockValueR!AQ$909</f>
        <v>0</v>
      </c>
      <c r="AR1075" s="180">
        <f>StockValueR!AR$909</f>
        <v>0</v>
      </c>
    </row>
    <row r="1076" spans="1:52" x14ac:dyDescent="0.25">
      <c r="A1076" s="422"/>
      <c r="B1076" s="281"/>
      <c r="C1076" s="281"/>
      <c r="D1076" s="281"/>
      <c r="E1076" s="180" t="str">
        <f>StockValueR!E$910</f>
        <v>PM10 emissions</v>
      </c>
      <c r="F1076" s="427" t="str">
        <f>StockValueR!F$910</f>
        <v>EPA Moves 2014</v>
      </c>
      <c r="G1076" s="328" t="str">
        <f>StockValueR!G$910</f>
        <v>g / ton mile</v>
      </c>
      <c r="I1076" s="179">
        <f>StockValueR!I$910</f>
        <v>5.2333333333333121E-3</v>
      </c>
      <c r="J1076" s="179">
        <f>StockValueR!J$910</f>
        <v>4.8799999999999955E-3</v>
      </c>
      <c r="K1076" s="179">
        <f>StockValueR!K$910</f>
        <v>4.5266666666666788E-3</v>
      </c>
      <c r="L1076" s="179">
        <f>StockValueR!L$910</f>
        <v>4.1733333333333622E-3</v>
      </c>
      <c r="M1076" s="179">
        <f>StockValueR!M$910</f>
        <v>3.8200000000000456E-3</v>
      </c>
      <c r="N1076" s="179">
        <f>StockValueR!N$910</f>
        <v>3.4666666666666179E-3</v>
      </c>
      <c r="O1076" s="179">
        <f>StockValueR!O$910</f>
        <v>3.1133333333333013E-3</v>
      </c>
      <c r="P1076" s="179">
        <f>StockValueR!P$910</f>
        <v>2.7599999999999847E-3</v>
      </c>
      <c r="Q1076" s="179">
        <f>StockValueR!Q$910</f>
        <v>2.4066666666666681E-3</v>
      </c>
      <c r="R1076" s="179">
        <f>StockValueR!R$910</f>
        <v>2.0533333333333514E-3</v>
      </c>
      <c r="S1076" s="179">
        <f>StockValueR!S$910</f>
        <v>1.7000000000000348E-3</v>
      </c>
      <c r="T1076" s="179">
        <f>StockValueR!T$910</f>
        <v>1.5900000000000358E-3</v>
      </c>
      <c r="U1076" s="179">
        <f>StockValueR!U$910</f>
        <v>1.4800000000000368E-3</v>
      </c>
      <c r="V1076" s="179">
        <f>StockValueR!V$910</f>
        <v>1.3700000000000379E-3</v>
      </c>
      <c r="W1076" s="179">
        <f>StockValueR!W$910</f>
        <v>1.2600000000000111E-3</v>
      </c>
      <c r="X1076" s="179">
        <f>StockValueR!X$910</f>
        <v>1.1500000000000121E-3</v>
      </c>
      <c r="Y1076" s="179">
        <f>StockValueR!Y$910</f>
        <v>1.0400000000000131E-3</v>
      </c>
      <c r="Z1076" s="179">
        <f>StockValueR!Z$910</f>
        <v>9.3000000000001415E-4</v>
      </c>
      <c r="AA1076" s="179">
        <f>StockValueR!AA$910</f>
        <v>8.2000000000001516E-4</v>
      </c>
      <c r="AB1076" s="179">
        <f>StockValueR!AB$910</f>
        <v>7.1000000000001617E-4</v>
      </c>
      <c r="AC1076" s="179">
        <f>StockValueR!AC$910</f>
        <v>6.0000000000001719E-4</v>
      </c>
      <c r="AD1076" s="179">
        <f>StockValueR!AD$910</f>
        <v>6.0000000000001719E-4</v>
      </c>
      <c r="AE1076" s="179">
        <f>StockValueR!AE$910</f>
        <v>6.0000000000001719E-4</v>
      </c>
      <c r="AF1076" s="179">
        <f>StockValueR!AF$910</f>
        <v>6.0000000000001719E-4</v>
      </c>
      <c r="AG1076" s="179">
        <f>StockValueR!AG$910</f>
        <v>6.0000000000001719E-4</v>
      </c>
      <c r="AH1076" s="179">
        <f>StockValueR!AH$910</f>
        <v>6.0000000000001719E-4</v>
      </c>
      <c r="AI1076" s="179">
        <f>StockValueR!AI$910</f>
        <v>6.0000000000001719E-4</v>
      </c>
      <c r="AJ1076" s="179">
        <f>StockValueR!AJ$910</f>
        <v>6.0000000000001719E-4</v>
      </c>
      <c r="AK1076" s="179">
        <f>StockValueR!AK$910</f>
        <v>6.0000000000001719E-4</v>
      </c>
      <c r="AL1076" s="179">
        <f>StockValueR!AL$910</f>
        <v>6.0000000000001719E-4</v>
      </c>
      <c r="AM1076" s="179">
        <f>StockValueR!AM$910</f>
        <v>6.0000000000001719E-4</v>
      </c>
      <c r="AN1076" s="179">
        <f>StockValueR!AN$910</f>
        <v>6.0000000000001719E-4</v>
      </c>
      <c r="AO1076" s="179">
        <f>StockValueR!AO$910</f>
        <v>6.0000000000001719E-4</v>
      </c>
      <c r="AP1076" s="179">
        <f>StockValueR!AP$910</f>
        <v>6.0000000000001719E-4</v>
      </c>
      <c r="AQ1076" s="179">
        <f>StockValueR!AQ$910</f>
        <v>6.0000000000001719E-4</v>
      </c>
      <c r="AR1076" s="179">
        <f>StockValueR!AR$910</f>
        <v>6.0000000000001719E-4</v>
      </c>
    </row>
    <row r="1077" spans="1:52" x14ac:dyDescent="0.25">
      <c r="A1077" s="422"/>
      <c r="B1077" s="281"/>
      <c r="C1077" s="281"/>
      <c r="D1077" s="281"/>
      <c r="E1077" s="180" t="str">
        <f>StockValueR!E$911</f>
        <v>SOX emissions</v>
      </c>
      <c r="F1077" s="427">
        <f>StockValueR!F$911</f>
        <v>0</v>
      </c>
      <c r="G1077" s="328">
        <f>StockValueR!G$911</f>
        <v>0</v>
      </c>
      <c r="I1077" s="179">
        <f>StockValueR!I$911</f>
        <v>0</v>
      </c>
      <c r="J1077" s="179">
        <f>StockValueR!J$911</f>
        <v>0</v>
      </c>
      <c r="K1077" s="179">
        <f>StockValueR!K$911</f>
        <v>0</v>
      </c>
      <c r="L1077" s="179">
        <f>StockValueR!L$911</f>
        <v>0</v>
      </c>
      <c r="M1077" s="179">
        <f>StockValueR!M$911</f>
        <v>0</v>
      </c>
      <c r="N1077" s="179">
        <f>StockValueR!N$911</f>
        <v>0</v>
      </c>
      <c r="O1077" s="179">
        <f>StockValueR!O$911</f>
        <v>0</v>
      </c>
      <c r="P1077" s="179">
        <f>StockValueR!P$911</f>
        <v>0</v>
      </c>
      <c r="Q1077" s="179">
        <f>StockValueR!Q$911</f>
        <v>0</v>
      </c>
      <c r="R1077" s="179">
        <f>StockValueR!R$911</f>
        <v>0</v>
      </c>
      <c r="S1077" s="179">
        <f>StockValueR!S$911</f>
        <v>0</v>
      </c>
      <c r="T1077" s="179">
        <f>StockValueR!T$911</f>
        <v>0</v>
      </c>
      <c r="U1077" s="179">
        <f>StockValueR!U$911</f>
        <v>0</v>
      </c>
      <c r="V1077" s="179">
        <f>StockValueR!V$911</f>
        <v>0</v>
      </c>
      <c r="W1077" s="179">
        <f>StockValueR!W$911</f>
        <v>0</v>
      </c>
      <c r="X1077" s="179">
        <f>StockValueR!X$911</f>
        <v>0</v>
      </c>
      <c r="Y1077" s="179">
        <f>StockValueR!Y$911</f>
        <v>0</v>
      </c>
      <c r="Z1077" s="179">
        <f>StockValueR!Z$911</f>
        <v>0</v>
      </c>
      <c r="AA1077" s="179">
        <f>StockValueR!AA$911</f>
        <v>0</v>
      </c>
      <c r="AB1077" s="179">
        <f>StockValueR!AB$911</f>
        <v>0</v>
      </c>
      <c r="AC1077" s="179">
        <f>StockValueR!AC$911</f>
        <v>0</v>
      </c>
      <c r="AD1077" s="179">
        <f>StockValueR!AD$911</f>
        <v>0</v>
      </c>
      <c r="AE1077" s="179">
        <f>StockValueR!AE$911</f>
        <v>0</v>
      </c>
      <c r="AF1077" s="179">
        <f>StockValueR!AF$911</f>
        <v>0</v>
      </c>
      <c r="AG1077" s="179">
        <f>StockValueR!AG$911</f>
        <v>0</v>
      </c>
      <c r="AH1077" s="179">
        <f>StockValueR!AH$911</f>
        <v>0</v>
      </c>
      <c r="AI1077" s="179">
        <f>StockValueR!AI$911</f>
        <v>0</v>
      </c>
      <c r="AJ1077" s="179">
        <f>StockValueR!AJ$911</f>
        <v>0</v>
      </c>
      <c r="AK1077" s="179">
        <f>StockValueR!AK$911</f>
        <v>0</v>
      </c>
      <c r="AL1077" s="179">
        <f>StockValueR!AL$911</f>
        <v>0</v>
      </c>
      <c r="AM1077" s="179">
        <f>StockValueR!AM$911</f>
        <v>0</v>
      </c>
      <c r="AN1077" s="179">
        <f>StockValueR!AN$911</f>
        <v>0</v>
      </c>
      <c r="AO1077" s="179">
        <f>StockValueR!AO$911</f>
        <v>0</v>
      </c>
      <c r="AP1077" s="179">
        <f>StockValueR!AP$911</f>
        <v>0</v>
      </c>
      <c r="AQ1077" s="179">
        <f>StockValueR!AQ$911</f>
        <v>0</v>
      </c>
      <c r="AR1077" s="179">
        <f>StockValueR!AR$911</f>
        <v>0</v>
      </c>
    </row>
    <row r="1078" spans="1:52" x14ac:dyDescent="0.25">
      <c r="A1078" s="422"/>
      <c r="B1078" s="281"/>
      <c r="C1078" s="281"/>
      <c r="D1078" s="281"/>
      <c r="E1078" s="180" t="str">
        <f>StockValueR!E$912</f>
        <v>VOC emissions</v>
      </c>
      <c r="F1078" s="427" t="str">
        <f>StockValueR!F$912</f>
        <v>EPA Moves 2014</v>
      </c>
      <c r="G1078" s="328" t="str">
        <f>StockValueR!G$912</f>
        <v>g / ton mile</v>
      </c>
      <c r="I1078" s="179">
        <f>StockValueR!I$912</f>
        <v>9.3666666666665233E-3</v>
      </c>
      <c r="J1078" s="179">
        <f>StockValueR!J$912</f>
        <v>8.759999999999879E-3</v>
      </c>
      <c r="K1078" s="179">
        <f>StockValueR!K$912</f>
        <v>8.1533333333332347E-3</v>
      </c>
      <c r="L1078" s="179">
        <f>StockValueR!L$912</f>
        <v>7.5466666666665905E-3</v>
      </c>
      <c r="M1078" s="179">
        <f>StockValueR!M$912</f>
        <v>6.9399999999997242E-3</v>
      </c>
      <c r="N1078" s="179">
        <f>StockValueR!N$912</f>
        <v>6.3333333333330799E-3</v>
      </c>
      <c r="O1078" s="179">
        <f>StockValueR!O$912</f>
        <v>5.7266666666664356E-3</v>
      </c>
      <c r="P1078" s="179">
        <f>StockValueR!P$912</f>
        <v>5.1199999999997914E-3</v>
      </c>
      <c r="Q1078" s="179">
        <f>StockValueR!Q$912</f>
        <v>4.5133333333331471E-3</v>
      </c>
      <c r="R1078" s="179">
        <f>StockValueR!R$912</f>
        <v>3.9066666666665029E-3</v>
      </c>
      <c r="S1078" s="179">
        <f>StockValueR!S$912</f>
        <v>3.2999999999998586E-3</v>
      </c>
      <c r="T1078" s="179">
        <f>StockValueR!T$912</f>
        <v>3.1200000000000117E-3</v>
      </c>
      <c r="U1078" s="179">
        <f>StockValueR!U$912</f>
        <v>2.9399999999999982E-3</v>
      </c>
      <c r="V1078" s="179">
        <f>StockValueR!V$912</f>
        <v>2.7599999999999847E-3</v>
      </c>
      <c r="W1078" s="179">
        <f>StockValueR!W$912</f>
        <v>2.5800000000000267E-3</v>
      </c>
      <c r="X1078" s="179">
        <f>StockValueR!X$912</f>
        <v>2.4000000000000132E-3</v>
      </c>
      <c r="Y1078" s="179">
        <f>StockValueR!Y$912</f>
        <v>2.2199999999999998E-3</v>
      </c>
      <c r="Z1078" s="179">
        <f>StockValueR!Z$912</f>
        <v>2.0399999999999863E-3</v>
      </c>
      <c r="AA1078" s="179">
        <f>StockValueR!AA$912</f>
        <v>1.8600000000000283E-3</v>
      </c>
      <c r="AB1078" s="179">
        <f>StockValueR!AB$912</f>
        <v>1.6800000000000148E-3</v>
      </c>
      <c r="AC1078" s="179">
        <f>StockValueR!AC$912</f>
        <v>1.5000000000000013E-3</v>
      </c>
      <c r="AD1078" s="179">
        <f>StockValueR!AD$912</f>
        <v>1.5000000000000013E-3</v>
      </c>
      <c r="AE1078" s="179">
        <f>StockValueR!AE$912</f>
        <v>1.5000000000000013E-3</v>
      </c>
      <c r="AF1078" s="179">
        <f>StockValueR!AF$912</f>
        <v>1.5000000000000013E-3</v>
      </c>
      <c r="AG1078" s="179">
        <f>StockValueR!AG$912</f>
        <v>1.5000000000000013E-3</v>
      </c>
      <c r="AH1078" s="179">
        <f>StockValueR!AH$912</f>
        <v>1.5000000000000013E-3</v>
      </c>
      <c r="AI1078" s="179">
        <f>StockValueR!AI$912</f>
        <v>1.5000000000000013E-3</v>
      </c>
      <c r="AJ1078" s="179">
        <f>StockValueR!AJ$912</f>
        <v>1.5000000000000013E-3</v>
      </c>
      <c r="AK1078" s="179">
        <f>StockValueR!AK$912</f>
        <v>1.5000000000000013E-3</v>
      </c>
      <c r="AL1078" s="179">
        <f>StockValueR!AL$912</f>
        <v>1.5000000000000013E-3</v>
      </c>
      <c r="AM1078" s="179">
        <f>StockValueR!AM$912</f>
        <v>1.5000000000000013E-3</v>
      </c>
      <c r="AN1078" s="179">
        <f>StockValueR!AN$912</f>
        <v>1.5000000000000013E-3</v>
      </c>
      <c r="AO1078" s="179">
        <f>StockValueR!AO$912</f>
        <v>1.5000000000000013E-3</v>
      </c>
      <c r="AP1078" s="179">
        <f>StockValueR!AP$912</f>
        <v>1.5000000000000013E-3</v>
      </c>
      <c r="AQ1078" s="179">
        <f>StockValueR!AQ$912</f>
        <v>1.5000000000000013E-3</v>
      </c>
      <c r="AR1078" s="179">
        <f>StockValueR!AR$912</f>
        <v>1.5000000000000013E-3</v>
      </c>
    </row>
    <row r="1079" spans="1:52" x14ac:dyDescent="0.25">
      <c r="A1079" s="422"/>
      <c r="B1079" s="281"/>
      <c r="C1079" s="281"/>
      <c r="D1079" s="281"/>
      <c r="E1079" s="180" t="str">
        <f>StockValueR!E$913</f>
        <v>CO2 emissions</v>
      </c>
      <c r="F1079" s="427" t="str">
        <f>StockValueR!F$913</f>
        <v>EPA Moves 2014</v>
      </c>
      <c r="G1079" s="328" t="str">
        <f>StockValueR!G$913</f>
        <v>g / ton mile</v>
      </c>
      <c r="I1079" s="179">
        <f>StockValueR!I$913</f>
        <v>19.632666666666637</v>
      </c>
      <c r="J1079" s="179">
        <f>StockValueR!J$913</f>
        <v>19.351999999999975</v>
      </c>
      <c r="K1079" s="179">
        <f>StockValueR!K$913</f>
        <v>19.071333333333314</v>
      </c>
      <c r="L1079" s="179">
        <f>StockValueR!L$913</f>
        <v>18.790666666666652</v>
      </c>
      <c r="M1079" s="179">
        <f>StockValueR!M$913</f>
        <v>18.509999999999991</v>
      </c>
      <c r="N1079" s="179">
        <f>StockValueR!N$913</f>
        <v>18.229333333333329</v>
      </c>
      <c r="O1079" s="179">
        <f>StockValueR!O$913</f>
        <v>17.948666666666668</v>
      </c>
      <c r="P1079" s="179">
        <f>StockValueR!P$913</f>
        <v>17.668000000000006</v>
      </c>
      <c r="Q1079" s="179">
        <f>StockValueR!Q$913</f>
        <v>17.387333333333345</v>
      </c>
      <c r="R1079" s="179">
        <f>StockValueR!R$913</f>
        <v>17.106666666666683</v>
      </c>
      <c r="S1079" s="179">
        <f>StockValueR!S$913</f>
        <v>16.826000000000022</v>
      </c>
      <c r="T1079" s="179">
        <f>StockValueR!T$913</f>
        <v>16.593199999999968</v>
      </c>
      <c r="U1079" s="179">
        <f>StockValueR!U$913</f>
        <v>16.36039999999997</v>
      </c>
      <c r="V1079" s="179">
        <f>StockValueR!V$913</f>
        <v>16.127599999999973</v>
      </c>
      <c r="W1079" s="179">
        <f>StockValueR!W$913</f>
        <v>15.894799999999975</v>
      </c>
      <c r="X1079" s="179">
        <f>StockValueR!X$913</f>
        <v>15.661999999999978</v>
      </c>
      <c r="Y1079" s="179">
        <f>StockValueR!Y$913</f>
        <v>15.42919999999998</v>
      </c>
      <c r="Z1079" s="179">
        <f>StockValueR!Z$913</f>
        <v>15.196399999999926</v>
      </c>
      <c r="AA1079" s="179">
        <f>StockValueR!AA$913</f>
        <v>14.963599999999929</v>
      </c>
      <c r="AB1079" s="179">
        <f>StockValueR!AB$913</f>
        <v>14.730799999999931</v>
      </c>
      <c r="AC1079" s="179">
        <f>StockValueR!AC$913</f>
        <v>14.497999999999934</v>
      </c>
      <c r="AD1079" s="179">
        <f>StockValueR!AD$913</f>
        <v>14.497999999999934</v>
      </c>
      <c r="AE1079" s="179">
        <f>StockValueR!AE$913</f>
        <v>14.497999999999934</v>
      </c>
      <c r="AF1079" s="179">
        <f>StockValueR!AF$913</f>
        <v>14.497999999999934</v>
      </c>
      <c r="AG1079" s="179">
        <f>StockValueR!AG$913</f>
        <v>14.497999999999934</v>
      </c>
      <c r="AH1079" s="179">
        <f>StockValueR!AH$913</f>
        <v>14.497999999999934</v>
      </c>
      <c r="AI1079" s="179">
        <f>StockValueR!AI$913</f>
        <v>14.497999999999934</v>
      </c>
      <c r="AJ1079" s="179">
        <f>StockValueR!AJ$913</f>
        <v>14.497999999999934</v>
      </c>
      <c r="AK1079" s="179">
        <f>StockValueR!AK$913</f>
        <v>14.497999999999934</v>
      </c>
      <c r="AL1079" s="179">
        <f>StockValueR!AL$913</f>
        <v>14.497999999999934</v>
      </c>
      <c r="AM1079" s="179">
        <f>StockValueR!AM$913</f>
        <v>14.497999999999934</v>
      </c>
      <c r="AN1079" s="179">
        <f>StockValueR!AN$913</f>
        <v>14.497999999999934</v>
      </c>
      <c r="AO1079" s="179">
        <f>StockValueR!AO$913</f>
        <v>14.497999999999934</v>
      </c>
      <c r="AP1079" s="179">
        <f>StockValueR!AP$913</f>
        <v>14.497999999999934</v>
      </c>
      <c r="AQ1079" s="179">
        <f>StockValueR!AQ$913</f>
        <v>14.497999999999934</v>
      </c>
      <c r="AR1079" s="179">
        <f>StockValueR!AR$913</f>
        <v>14.497999999999934</v>
      </c>
    </row>
    <row r="1080" spans="1:52" x14ac:dyDescent="0.25">
      <c r="A1080" s="422"/>
      <c r="B1080" s="281"/>
      <c r="C1080" s="281"/>
      <c r="D1080" s="281"/>
      <c r="F1080" s="428"/>
      <c r="G1080" s="225"/>
      <c r="I1080" s="338"/>
      <c r="J1080" s="338"/>
      <c r="K1080" s="338"/>
      <c r="L1080" s="338"/>
      <c r="M1080" s="338"/>
      <c r="N1080" s="338"/>
      <c r="O1080" s="338"/>
      <c r="P1080" s="338"/>
      <c r="Q1080" s="338"/>
      <c r="R1080" s="338"/>
      <c r="S1080" s="338"/>
      <c r="T1080" s="338"/>
      <c r="U1080" s="338"/>
      <c r="V1080" s="338"/>
      <c r="W1080" s="338"/>
      <c r="X1080" s="338"/>
      <c r="Y1080" s="338"/>
      <c r="Z1080" s="338"/>
      <c r="AA1080" s="338"/>
      <c r="AB1080" s="338"/>
      <c r="AC1080" s="338"/>
      <c r="AD1080" s="338"/>
      <c r="AE1080" s="338"/>
      <c r="AF1080" s="338"/>
      <c r="AG1080" s="338"/>
      <c r="AH1080" s="338"/>
      <c r="AI1080" s="338"/>
      <c r="AJ1080" s="338"/>
      <c r="AK1080" s="338"/>
      <c r="AL1080" s="338"/>
      <c r="AM1080" s="338"/>
      <c r="AN1080" s="338"/>
      <c r="AO1080" s="338"/>
      <c r="AP1080" s="338"/>
      <c r="AQ1080" s="338"/>
      <c r="AR1080" s="338"/>
      <c r="AS1080" s="338"/>
      <c r="AT1080" s="338"/>
      <c r="AU1080" s="338"/>
      <c r="AV1080" s="338"/>
      <c r="AW1080" s="338"/>
      <c r="AX1080" s="338"/>
      <c r="AY1080" s="338"/>
      <c r="AZ1080" s="338"/>
    </row>
    <row r="1081" spans="1:52" x14ac:dyDescent="0.25">
      <c r="A1081" s="422"/>
      <c r="B1081" s="281"/>
      <c r="C1081" s="281"/>
      <c r="D1081" s="281"/>
      <c r="E1081" s="180" t="str">
        <f>StockValueC!$E$31</f>
        <v>Grams to metric ton conversion</v>
      </c>
      <c r="F1081" s="445">
        <f>StockValueC!$H$31</f>
        <v>9.9999999999999995E-7</v>
      </c>
      <c r="G1081" s="328" t="str">
        <f>StockValueC!$G$31</f>
        <v>Factor</v>
      </c>
      <c r="I1081" s="338"/>
      <c r="J1081" s="338"/>
      <c r="K1081" s="338"/>
      <c r="L1081" s="338"/>
      <c r="M1081" s="338"/>
      <c r="N1081" s="338"/>
      <c r="O1081" s="338"/>
      <c r="P1081" s="338"/>
      <c r="Q1081" s="338"/>
      <c r="R1081" s="338"/>
      <c r="S1081" s="338"/>
      <c r="T1081" s="338"/>
      <c r="U1081" s="338"/>
      <c r="V1081" s="338"/>
      <c r="W1081" s="338"/>
      <c r="X1081" s="338"/>
      <c r="Y1081" s="338"/>
      <c r="Z1081" s="338"/>
      <c r="AA1081" s="338"/>
      <c r="AB1081" s="338"/>
      <c r="AC1081" s="338"/>
      <c r="AD1081" s="338"/>
      <c r="AE1081" s="338"/>
      <c r="AF1081" s="338"/>
      <c r="AG1081" s="338"/>
      <c r="AH1081" s="338"/>
      <c r="AI1081" s="338"/>
      <c r="AJ1081" s="338"/>
      <c r="AK1081" s="338"/>
      <c r="AL1081" s="338"/>
      <c r="AM1081" s="338"/>
      <c r="AN1081" s="338"/>
      <c r="AO1081" s="338"/>
      <c r="AP1081" s="338"/>
      <c r="AQ1081" s="338"/>
      <c r="AR1081" s="338"/>
      <c r="AS1081" s="338"/>
      <c r="AT1081" s="338"/>
      <c r="AU1081" s="338"/>
      <c r="AV1081" s="338"/>
      <c r="AW1081" s="338"/>
      <c r="AX1081" s="338"/>
      <c r="AY1081" s="338"/>
      <c r="AZ1081" s="338"/>
    </row>
    <row r="1082" spans="1:52" x14ac:dyDescent="0.25">
      <c r="A1082" s="422"/>
      <c r="B1082" s="281"/>
      <c r="C1082" s="281"/>
      <c r="D1082" s="281"/>
      <c r="E1082" s="180" t="str">
        <f>StockValueC!$E$32</f>
        <v>Grams to short ton conversion</v>
      </c>
      <c r="F1082" s="445">
        <f>StockValueC!$H$32</f>
        <v>1.1023100000000001E-6</v>
      </c>
      <c r="G1082" s="328" t="str">
        <f>StockValueC!$G$32</f>
        <v>Factor</v>
      </c>
      <c r="I1082" s="338"/>
      <c r="J1082" s="338"/>
      <c r="K1082" s="338"/>
      <c r="L1082" s="338"/>
      <c r="M1082" s="338"/>
      <c r="N1082" s="338"/>
      <c r="O1082" s="338"/>
      <c r="P1082" s="338"/>
      <c r="Q1082" s="338"/>
      <c r="R1082" s="338"/>
      <c r="S1082" s="338"/>
      <c r="T1082" s="338"/>
      <c r="U1082" s="338"/>
      <c r="V1082" s="338"/>
      <c r="W1082" s="338"/>
      <c r="X1082" s="338"/>
      <c r="Y1082" s="338"/>
      <c r="Z1082" s="338"/>
      <c r="AA1082" s="338"/>
      <c r="AB1082" s="338"/>
      <c r="AC1082" s="338"/>
      <c r="AD1082" s="338"/>
      <c r="AE1082" s="338"/>
      <c r="AF1082" s="338"/>
      <c r="AG1082" s="338"/>
      <c r="AH1082" s="338"/>
      <c r="AI1082" s="338"/>
      <c r="AJ1082" s="338"/>
      <c r="AK1082" s="338"/>
      <c r="AL1082" s="338"/>
      <c r="AM1082" s="338"/>
      <c r="AN1082" s="338"/>
      <c r="AO1082" s="338"/>
      <c r="AP1082" s="338"/>
      <c r="AQ1082" s="338"/>
      <c r="AR1082" s="338"/>
      <c r="AS1082" s="338"/>
      <c r="AT1082" s="338"/>
      <c r="AU1082" s="338"/>
      <c r="AV1082" s="338"/>
      <c r="AW1082" s="338"/>
      <c r="AX1082" s="338"/>
      <c r="AY1082" s="338"/>
      <c r="AZ1082" s="338"/>
    </row>
    <row r="1083" spans="1:52" x14ac:dyDescent="0.25">
      <c r="A1083" s="422"/>
      <c r="B1083" s="281"/>
      <c r="C1083" s="281"/>
      <c r="D1083" s="281"/>
      <c r="F1083" s="428"/>
      <c r="G1083" s="225"/>
      <c r="I1083" s="338"/>
      <c r="J1083" s="338"/>
      <c r="K1083" s="338"/>
      <c r="L1083" s="338"/>
      <c r="M1083" s="338"/>
      <c r="N1083" s="338"/>
      <c r="O1083" s="338"/>
      <c r="P1083" s="338"/>
      <c r="Q1083" s="338"/>
      <c r="R1083" s="338"/>
      <c r="S1083" s="338"/>
      <c r="T1083" s="338"/>
      <c r="U1083" s="338"/>
      <c r="V1083" s="338"/>
      <c r="W1083" s="338"/>
      <c r="X1083" s="338"/>
      <c r="Y1083" s="338"/>
      <c r="Z1083" s="338"/>
      <c r="AA1083" s="338"/>
      <c r="AB1083" s="338"/>
      <c r="AC1083" s="338"/>
      <c r="AD1083" s="338"/>
      <c r="AE1083" s="338"/>
      <c r="AF1083" s="338"/>
      <c r="AG1083" s="338"/>
      <c r="AH1083" s="338"/>
      <c r="AI1083" s="338"/>
      <c r="AJ1083" s="338"/>
      <c r="AK1083" s="338"/>
      <c r="AL1083" s="338"/>
      <c r="AM1083" s="338"/>
      <c r="AN1083" s="338"/>
      <c r="AO1083" s="338"/>
      <c r="AP1083" s="338"/>
      <c r="AQ1083" s="338"/>
      <c r="AR1083" s="338"/>
      <c r="AS1083" s="338"/>
      <c r="AT1083" s="338"/>
      <c r="AU1083" s="338"/>
      <c r="AV1083" s="338"/>
      <c r="AW1083" s="338"/>
      <c r="AX1083" s="338"/>
      <c r="AY1083" s="338"/>
      <c r="AZ1083" s="338"/>
    </row>
    <row r="1084" spans="1:52" x14ac:dyDescent="0.25">
      <c r="A1084" s="422"/>
      <c r="B1084" s="281"/>
      <c r="C1084" s="281"/>
      <c r="D1084" s="281"/>
      <c r="E1084" t="s">
        <v>1098</v>
      </c>
      <c r="F1084" s="428" t="s">
        <v>827</v>
      </c>
      <c r="G1084" s="225" t="s">
        <v>1096</v>
      </c>
      <c r="I1084" s="184">
        <f t="shared" ref="I1084:AZ1088" si="69">IF(I$1070=0,0,I$1070*I1074*$F$1081)</f>
        <v>0</v>
      </c>
      <c r="J1084" s="184">
        <f t="shared" si="69"/>
        <v>0</v>
      </c>
      <c r="K1084" s="184">
        <f t="shared" si="69"/>
        <v>0</v>
      </c>
      <c r="L1084" s="184">
        <f t="shared" si="69"/>
        <v>0</v>
      </c>
      <c r="M1084" s="184">
        <f t="shared" si="69"/>
        <v>0</v>
      </c>
      <c r="N1084" s="184">
        <f t="shared" si="69"/>
        <v>0</v>
      </c>
      <c r="O1084" s="184">
        <f t="shared" si="69"/>
        <v>0</v>
      </c>
      <c r="P1084" s="184">
        <f t="shared" si="69"/>
        <v>0</v>
      </c>
      <c r="Q1084" s="184">
        <f t="shared" si="69"/>
        <v>0</v>
      </c>
      <c r="R1084" s="184">
        <f t="shared" si="69"/>
        <v>0</v>
      </c>
      <c r="S1084" s="184">
        <f t="shared" si="69"/>
        <v>0</v>
      </c>
      <c r="T1084" s="184">
        <f t="shared" si="69"/>
        <v>0</v>
      </c>
      <c r="U1084" s="184">
        <f t="shared" si="69"/>
        <v>0</v>
      </c>
      <c r="V1084" s="184">
        <f t="shared" si="69"/>
        <v>0</v>
      </c>
      <c r="W1084" s="184">
        <f t="shared" si="69"/>
        <v>0</v>
      </c>
      <c r="X1084" s="184">
        <f t="shared" si="69"/>
        <v>0</v>
      </c>
      <c r="Y1084" s="184">
        <f t="shared" si="69"/>
        <v>0</v>
      </c>
      <c r="Z1084" s="184">
        <f t="shared" si="69"/>
        <v>0</v>
      </c>
      <c r="AA1084" s="184">
        <f t="shared" si="69"/>
        <v>0</v>
      </c>
      <c r="AB1084" s="184">
        <f t="shared" si="69"/>
        <v>0</v>
      </c>
      <c r="AC1084" s="184">
        <f t="shared" si="69"/>
        <v>0</v>
      </c>
      <c r="AD1084" s="184">
        <f t="shared" si="69"/>
        <v>0</v>
      </c>
      <c r="AE1084" s="184">
        <f t="shared" si="69"/>
        <v>0</v>
      </c>
      <c r="AF1084" s="184">
        <f t="shared" si="69"/>
        <v>0</v>
      </c>
      <c r="AG1084" s="184">
        <f t="shared" si="69"/>
        <v>0</v>
      </c>
      <c r="AH1084" s="184">
        <f t="shared" si="69"/>
        <v>0</v>
      </c>
      <c r="AI1084" s="184">
        <f t="shared" si="69"/>
        <v>0</v>
      </c>
      <c r="AJ1084" s="184">
        <f t="shared" si="69"/>
        <v>0</v>
      </c>
      <c r="AK1084" s="184">
        <f t="shared" si="69"/>
        <v>0</v>
      </c>
      <c r="AL1084" s="184">
        <f t="shared" si="69"/>
        <v>0</v>
      </c>
      <c r="AM1084" s="184">
        <f t="shared" si="69"/>
        <v>0</v>
      </c>
      <c r="AN1084" s="184">
        <f t="shared" si="69"/>
        <v>0</v>
      </c>
      <c r="AO1084" s="184">
        <f t="shared" si="69"/>
        <v>0</v>
      </c>
      <c r="AP1084" s="184">
        <f t="shared" si="69"/>
        <v>0</v>
      </c>
      <c r="AQ1084" s="184">
        <f t="shared" si="69"/>
        <v>0</v>
      </c>
      <c r="AR1084" s="184">
        <f t="shared" si="69"/>
        <v>0</v>
      </c>
      <c r="AS1084" s="184">
        <f t="shared" si="69"/>
        <v>0</v>
      </c>
      <c r="AT1084" s="184">
        <f t="shared" si="69"/>
        <v>0</v>
      </c>
      <c r="AU1084" s="184">
        <f t="shared" si="69"/>
        <v>0</v>
      </c>
      <c r="AV1084" s="184">
        <f t="shared" si="69"/>
        <v>0</v>
      </c>
      <c r="AW1084" s="184">
        <f t="shared" si="69"/>
        <v>0</v>
      </c>
      <c r="AX1084" s="184">
        <f t="shared" si="69"/>
        <v>0</v>
      </c>
      <c r="AY1084" s="184">
        <f t="shared" si="69"/>
        <v>0</v>
      </c>
      <c r="AZ1084" s="184">
        <f t="shared" si="69"/>
        <v>0</v>
      </c>
    </row>
    <row r="1085" spans="1:52" x14ac:dyDescent="0.25">
      <c r="A1085" s="422"/>
      <c r="B1085" s="281"/>
      <c r="C1085" s="281"/>
      <c r="D1085" s="281"/>
      <c r="E1085" t="s">
        <v>1099</v>
      </c>
      <c r="F1085" s="428" t="s">
        <v>827</v>
      </c>
      <c r="G1085" s="225" t="s">
        <v>1096</v>
      </c>
      <c r="I1085" s="184">
        <f t="shared" si="69"/>
        <v>0</v>
      </c>
      <c r="J1085" s="184">
        <f t="shared" si="69"/>
        <v>0</v>
      </c>
      <c r="K1085" s="184">
        <f t="shared" si="69"/>
        <v>0</v>
      </c>
      <c r="L1085" s="184">
        <f t="shared" si="69"/>
        <v>0</v>
      </c>
      <c r="M1085" s="184">
        <f t="shared" si="69"/>
        <v>0</v>
      </c>
      <c r="N1085" s="184">
        <f t="shared" si="69"/>
        <v>0</v>
      </c>
      <c r="O1085" s="184">
        <f t="shared" si="69"/>
        <v>0</v>
      </c>
      <c r="P1085" s="184">
        <f t="shared" si="69"/>
        <v>0</v>
      </c>
      <c r="Q1085" s="184">
        <f t="shared" si="69"/>
        <v>0</v>
      </c>
      <c r="R1085" s="184">
        <f t="shared" si="69"/>
        <v>0</v>
      </c>
      <c r="S1085" s="184">
        <f t="shared" si="69"/>
        <v>0</v>
      </c>
      <c r="T1085" s="184">
        <f t="shared" si="69"/>
        <v>0</v>
      </c>
      <c r="U1085" s="184">
        <f t="shared" si="69"/>
        <v>0</v>
      </c>
      <c r="V1085" s="184">
        <f t="shared" si="69"/>
        <v>0</v>
      </c>
      <c r="W1085" s="184">
        <f t="shared" si="69"/>
        <v>0</v>
      </c>
      <c r="X1085" s="184">
        <f t="shared" si="69"/>
        <v>0</v>
      </c>
      <c r="Y1085" s="184">
        <f t="shared" si="69"/>
        <v>0</v>
      </c>
      <c r="Z1085" s="184">
        <f t="shared" si="69"/>
        <v>0</v>
      </c>
      <c r="AA1085" s="184">
        <f t="shared" si="69"/>
        <v>0</v>
      </c>
      <c r="AB1085" s="184">
        <f t="shared" si="69"/>
        <v>0</v>
      </c>
      <c r="AC1085" s="184">
        <f t="shared" si="69"/>
        <v>0</v>
      </c>
      <c r="AD1085" s="184">
        <f t="shared" si="69"/>
        <v>0</v>
      </c>
      <c r="AE1085" s="184">
        <f t="shared" si="69"/>
        <v>0</v>
      </c>
      <c r="AF1085" s="184">
        <f t="shared" si="69"/>
        <v>0</v>
      </c>
      <c r="AG1085" s="184">
        <f t="shared" si="69"/>
        <v>0</v>
      </c>
      <c r="AH1085" s="184">
        <f t="shared" si="69"/>
        <v>0</v>
      </c>
      <c r="AI1085" s="184">
        <f t="shared" si="69"/>
        <v>0</v>
      </c>
      <c r="AJ1085" s="184">
        <f t="shared" si="69"/>
        <v>0</v>
      </c>
      <c r="AK1085" s="184">
        <f t="shared" si="69"/>
        <v>0</v>
      </c>
      <c r="AL1085" s="184">
        <f t="shared" si="69"/>
        <v>0</v>
      </c>
      <c r="AM1085" s="184">
        <f t="shared" si="69"/>
        <v>0</v>
      </c>
      <c r="AN1085" s="184">
        <f t="shared" si="69"/>
        <v>0</v>
      </c>
      <c r="AO1085" s="184">
        <f t="shared" si="69"/>
        <v>0</v>
      </c>
      <c r="AP1085" s="184">
        <f t="shared" si="69"/>
        <v>0</v>
      </c>
      <c r="AQ1085" s="184">
        <f t="shared" si="69"/>
        <v>0</v>
      </c>
      <c r="AR1085" s="184">
        <f t="shared" si="69"/>
        <v>0</v>
      </c>
      <c r="AS1085" s="184">
        <f t="shared" si="69"/>
        <v>0</v>
      </c>
      <c r="AT1085" s="184">
        <f t="shared" si="69"/>
        <v>0</v>
      </c>
      <c r="AU1085" s="184">
        <f t="shared" si="69"/>
        <v>0</v>
      </c>
      <c r="AV1085" s="184">
        <f t="shared" si="69"/>
        <v>0</v>
      </c>
      <c r="AW1085" s="184">
        <f t="shared" si="69"/>
        <v>0</v>
      </c>
      <c r="AX1085" s="184">
        <f t="shared" si="69"/>
        <v>0</v>
      </c>
      <c r="AY1085" s="184">
        <f t="shared" si="69"/>
        <v>0</v>
      </c>
      <c r="AZ1085" s="184">
        <f t="shared" si="69"/>
        <v>0</v>
      </c>
    </row>
    <row r="1086" spans="1:52" x14ac:dyDescent="0.25">
      <c r="A1086" s="422"/>
      <c r="B1086" s="281"/>
      <c r="C1086" s="281"/>
      <c r="D1086" s="281"/>
      <c r="E1086" t="s">
        <v>1100</v>
      </c>
      <c r="F1086" s="428" t="s">
        <v>827</v>
      </c>
      <c r="G1086" s="225" t="s">
        <v>1096</v>
      </c>
      <c r="I1086" s="184">
        <f t="shared" si="69"/>
        <v>0</v>
      </c>
      <c r="J1086" s="184">
        <f t="shared" si="69"/>
        <v>0</v>
      </c>
      <c r="K1086" s="184">
        <f t="shared" si="69"/>
        <v>0</v>
      </c>
      <c r="L1086" s="184">
        <f t="shared" si="69"/>
        <v>0</v>
      </c>
      <c r="M1086" s="184">
        <f t="shared" si="69"/>
        <v>0</v>
      </c>
      <c r="N1086" s="184">
        <f t="shared" si="69"/>
        <v>0</v>
      </c>
      <c r="O1086" s="184">
        <f t="shared" si="69"/>
        <v>0</v>
      </c>
      <c r="P1086" s="184">
        <f t="shared" si="69"/>
        <v>0</v>
      </c>
      <c r="Q1086" s="184">
        <f t="shared" si="69"/>
        <v>0</v>
      </c>
      <c r="R1086" s="184">
        <f t="shared" si="69"/>
        <v>0</v>
      </c>
      <c r="S1086" s="184">
        <f t="shared" si="69"/>
        <v>0</v>
      </c>
      <c r="T1086" s="184">
        <f t="shared" si="69"/>
        <v>0</v>
      </c>
      <c r="U1086" s="184">
        <f t="shared" si="69"/>
        <v>0</v>
      </c>
      <c r="V1086" s="184">
        <f t="shared" si="69"/>
        <v>0</v>
      </c>
      <c r="W1086" s="184">
        <f t="shared" si="69"/>
        <v>0</v>
      </c>
      <c r="X1086" s="184">
        <f t="shared" si="69"/>
        <v>0</v>
      </c>
      <c r="Y1086" s="184">
        <f t="shared" si="69"/>
        <v>0</v>
      </c>
      <c r="Z1086" s="184">
        <f t="shared" si="69"/>
        <v>0</v>
      </c>
      <c r="AA1086" s="184">
        <f t="shared" si="69"/>
        <v>0</v>
      </c>
      <c r="AB1086" s="184">
        <f t="shared" si="69"/>
        <v>0</v>
      </c>
      <c r="AC1086" s="184">
        <f t="shared" si="69"/>
        <v>0</v>
      </c>
      <c r="AD1086" s="184">
        <f t="shared" si="69"/>
        <v>0</v>
      </c>
      <c r="AE1086" s="184">
        <f t="shared" si="69"/>
        <v>0</v>
      </c>
      <c r="AF1086" s="184">
        <f t="shared" si="69"/>
        <v>0</v>
      </c>
      <c r="AG1086" s="184">
        <f t="shared" si="69"/>
        <v>0</v>
      </c>
      <c r="AH1086" s="184">
        <f t="shared" si="69"/>
        <v>0</v>
      </c>
      <c r="AI1086" s="184">
        <f t="shared" si="69"/>
        <v>0</v>
      </c>
      <c r="AJ1086" s="184">
        <f t="shared" si="69"/>
        <v>0</v>
      </c>
      <c r="AK1086" s="184">
        <f t="shared" si="69"/>
        <v>0</v>
      </c>
      <c r="AL1086" s="184">
        <f t="shared" si="69"/>
        <v>0</v>
      </c>
      <c r="AM1086" s="184">
        <f t="shared" si="69"/>
        <v>0</v>
      </c>
      <c r="AN1086" s="184">
        <f t="shared" si="69"/>
        <v>0</v>
      </c>
      <c r="AO1086" s="184">
        <f t="shared" si="69"/>
        <v>0</v>
      </c>
      <c r="AP1086" s="184">
        <f t="shared" si="69"/>
        <v>0</v>
      </c>
      <c r="AQ1086" s="184">
        <f t="shared" si="69"/>
        <v>0</v>
      </c>
      <c r="AR1086" s="184">
        <f t="shared" si="69"/>
        <v>0</v>
      </c>
      <c r="AS1086" s="184">
        <f t="shared" si="69"/>
        <v>0</v>
      </c>
      <c r="AT1086" s="184">
        <f t="shared" si="69"/>
        <v>0</v>
      </c>
      <c r="AU1086" s="184">
        <f t="shared" si="69"/>
        <v>0</v>
      </c>
      <c r="AV1086" s="184">
        <f t="shared" si="69"/>
        <v>0</v>
      </c>
      <c r="AW1086" s="184">
        <f t="shared" si="69"/>
        <v>0</v>
      </c>
      <c r="AX1086" s="184">
        <f t="shared" si="69"/>
        <v>0</v>
      </c>
      <c r="AY1086" s="184">
        <f t="shared" si="69"/>
        <v>0</v>
      </c>
      <c r="AZ1086" s="184">
        <f t="shared" si="69"/>
        <v>0</v>
      </c>
    </row>
    <row r="1087" spans="1:52" x14ac:dyDescent="0.25">
      <c r="A1087" s="422"/>
      <c r="B1087" s="281"/>
      <c r="C1087" s="281"/>
      <c r="D1087" s="281"/>
      <c r="E1087" t="s">
        <v>1101</v>
      </c>
      <c r="F1087" s="428" t="s">
        <v>827</v>
      </c>
      <c r="G1087" s="225" t="s">
        <v>1096</v>
      </c>
      <c r="I1087" s="184">
        <f t="shared" si="69"/>
        <v>0</v>
      </c>
      <c r="J1087" s="184">
        <f t="shared" si="69"/>
        <v>0</v>
      </c>
      <c r="K1087" s="184">
        <f t="shared" si="69"/>
        <v>0</v>
      </c>
      <c r="L1087" s="184">
        <f t="shared" si="69"/>
        <v>0</v>
      </c>
      <c r="M1087" s="184">
        <f t="shared" si="69"/>
        <v>0</v>
      </c>
      <c r="N1087" s="184">
        <f t="shared" si="69"/>
        <v>0</v>
      </c>
      <c r="O1087" s="184">
        <f t="shared" si="69"/>
        <v>0</v>
      </c>
      <c r="P1087" s="184">
        <f t="shared" si="69"/>
        <v>0</v>
      </c>
      <c r="Q1087" s="184">
        <f t="shared" si="69"/>
        <v>0</v>
      </c>
      <c r="R1087" s="184">
        <f t="shared" si="69"/>
        <v>0</v>
      </c>
      <c r="S1087" s="184">
        <f t="shared" si="69"/>
        <v>0</v>
      </c>
      <c r="T1087" s="184">
        <f t="shared" si="69"/>
        <v>0</v>
      </c>
      <c r="U1087" s="184">
        <f t="shared" si="69"/>
        <v>0</v>
      </c>
      <c r="V1087" s="184">
        <f t="shared" si="69"/>
        <v>0</v>
      </c>
      <c r="W1087" s="184">
        <f t="shared" si="69"/>
        <v>0</v>
      </c>
      <c r="X1087" s="184">
        <f t="shared" si="69"/>
        <v>0</v>
      </c>
      <c r="Y1087" s="184">
        <f t="shared" si="69"/>
        <v>0</v>
      </c>
      <c r="Z1087" s="184">
        <f t="shared" si="69"/>
        <v>0</v>
      </c>
      <c r="AA1087" s="184">
        <f t="shared" si="69"/>
        <v>0</v>
      </c>
      <c r="AB1087" s="184">
        <f t="shared" si="69"/>
        <v>0</v>
      </c>
      <c r="AC1087" s="184">
        <f t="shared" si="69"/>
        <v>0</v>
      </c>
      <c r="AD1087" s="184">
        <f t="shared" si="69"/>
        <v>0</v>
      </c>
      <c r="AE1087" s="184">
        <f t="shared" si="69"/>
        <v>0</v>
      </c>
      <c r="AF1087" s="184">
        <f t="shared" si="69"/>
        <v>0</v>
      </c>
      <c r="AG1087" s="184">
        <f t="shared" si="69"/>
        <v>0</v>
      </c>
      <c r="AH1087" s="184">
        <f t="shared" si="69"/>
        <v>0</v>
      </c>
      <c r="AI1087" s="184">
        <f t="shared" si="69"/>
        <v>0</v>
      </c>
      <c r="AJ1087" s="184">
        <f t="shared" si="69"/>
        <v>0</v>
      </c>
      <c r="AK1087" s="184">
        <f t="shared" si="69"/>
        <v>0</v>
      </c>
      <c r="AL1087" s="184">
        <f t="shared" si="69"/>
        <v>0</v>
      </c>
      <c r="AM1087" s="184">
        <f t="shared" si="69"/>
        <v>0</v>
      </c>
      <c r="AN1087" s="184">
        <f t="shared" si="69"/>
        <v>0</v>
      </c>
      <c r="AO1087" s="184">
        <f t="shared" si="69"/>
        <v>0</v>
      </c>
      <c r="AP1087" s="184">
        <f t="shared" si="69"/>
        <v>0</v>
      </c>
      <c r="AQ1087" s="184">
        <f t="shared" si="69"/>
        <v>0</v>
      </c>
      <c r="AR1087" s="184">
        <f t="shared" si="69"/>
        <v>0</v>
      </c>
      <c r="AS1087" s="184">
        <f t="shared" si="69"/>
        <v>0</v>
      </c>
      <c r="AT1087" s="184">
        <f t="shared" si="69"/>
        <v>0</v>
      </c>
      <c r="AU1087" s="184">
        <f t="shared" si="69"/>
        <v>0</v>
      </c>
      <c r="AV1087" s="184">
        <f t="shared" si="69"/>
        <v>0</v>
      </c>
      <c r="AW1087" s="184">
        <f t="shared" si="69"/>
        <v>0</v>
      </c>
      <c r="AX1087" s="184">
        <f t="shared" si="69"/>
        <v>0</v>
      </c>
      <c r="AY1087" s="184">
        <f t="shared" si="69"/>
        <v>0</v>
      </c>
      <c r="AZ1087" s="184">
        <f t="shared" si="69"/>
        <v>0</v>
      </c>
    </row>
    <row r="1088" spans="1:52" x14ac:dyDescent="0.25">
      <c r="A1088" s="422"/>
      <c r="B1088" s="281"/>
      <c r="C1088" s="281"/>
      <c r="D1088" s="281"/>
      <c r="E1088" t="s">
        <v>1102</v>
      </c>
      <c r="F1088" s="428" t="s">
        <v>827</v>
      </c>
      <c r="G1088" s="225" t="s">
        <v>1096</v>
      </c>
      <c r="I1088" s="184">
        <f t="shared" si="69"/>
        <v>0</v>
      </c>
      <c r="J1088" s="184">
        <f t="shared" si="69"/>
        <v>0</v>
      </c>
      <c r="K1088" s="184">
        <f t="shared" si="69"/>
        <v>0</v>
      </c>
      <c r="L1088" s="184">
        <f t="shared" si="69"/>
        <v>0</v>
      </c>
      <c r="M1088" s="184">
        <f t="shared" si="69"/>
        <v>0</v>
      </c>
      <c r="N1088" s="184">
        <f t="shared" si="69"/>
        <v>0</v>
      </c>
      <c r="O1088" s="184">
        <f t="shared" si="69"/>
        <v>0</v>
      </c>
      <c r="P1088" s="184">
        <f t="shared" si="69"/>
        <v>0</v>
      </c>
      <c r="Q1088" s="184">
        <f t="shared" si="69"/>
        <v>0</v>
      </c>
      <c r="R1088" s="184">
        <f t="shared" si="69"/>
        <v>0</v>
      </c>
      <c r="S1088" s="184">
        <f t="shared" si="69"/>
        <v>0</v>
      </c>
      <c r="T1088" s="184">
        <f t="shared" si="69"/>
        <v>0</v>
      </c>
      <c r="U1088" s="184">
        <f t="shared" si="69"/>
        <v>0</v>
      </c>
      <c r="V1088" s="184">
        <f t="shared" si="69"/>
        <v>0</v>
      </c>
      <c r="W1088" s="184">
        <f t="shared" si="69"/>
        <v>0</v>
      </c>
      <c r="X1088" s="184">
        <f t="shared" si="69"/>
        <v>0</v>
      </c>
      <c r="Y1088" s="184">
        <f t="shared" si="69"/>
        <v>0</v>
      </c>
      <c r="Z1088" s="184">
        <f t="shared" si="69"/>
        <v>0</v>
      </c>
      <c r="AA1088" s="184">
        <f t="shared" si="69"/>
        <v>0</v>
      </c>
      <c r="AB1088" s="184">
        <f t="shared" si="69"/>
        <v>0</v>
      </c>
      <c r="AC1088" s="184">
        <f t="shared" si="69"/>
        <v>0</v>
      </c>
      <c r="AD1088" s="184">
        <f t="shared" si="69"/>
        <v>0</v>
      </c>
      <c r="AE1088" s="184">
        <f t="shared" si="69"/>
        <v>0</v>
      </c>
      <c r="AF1088" s="184">
        <f t="shared" si="69"/>
        <v>0</v>
      </c>
      <c r="AG1088" s="184">
        <f t="shared" si="69"/>
        <v>0</v>
      </c>
      <c r="AH1088" s="184">
        <f t="shared" si="69"/>
        <v>0</v>
      </c>
      <c r="AI1088" s="184">
        <f t="shared" si="69"/>
        <v>0</v>
      </c>
      <c r="AJ1088" s="184">
        <f t="shared" si="69"/>
        <v>0</v>
      </c>
      <c r="AK1088" s="184">
        <f t="shared" si="69"/>
        <v>0</v>
      </c>
      <c r="AL1088" s="184">
        <f t="shared" si="69"/>
        <v>0</v>
      </c>
      <c r="AM1088" s="184">
        <f t="shared" si="69"/>
        <v>0</v>
      </c>
      <c r="AN1088" s="184">
        <f t="shared" si="69"/>
        <v>0</v>
      </c>
      <c r="AO1088" s="184">
        <f t="shared" si="69"/>
        <v>0</v>
      </c>
      <c r="AP1088" s="184">
        <f t="shared" si="69"/>
        <v>0</v>
      </c>
      <c r="AQ1088" s="184">
        <f t="shared" si="69"/>
        <v>0</v>
      </c>
      <c r="AR1088" s="184">
        <f t="shared" si="69"/>
        <v>0</v>
      </c>
      <c r="AS1088" s="184">
        <f t="shared" si="69"/>
        <v>0</v>
      </c>
      <c r="AT1088" s="184">
        <f t="shared" si="69"/>
        <v>0</v>
      </c>
      <c r="AU1088" s="184">
        <f t="shared" si="69"/>
        <v>0</v>
      </c>
      <c r="AV1088" s="184">
        <f t="shared" si="69"/>
        <v>0</v>
      </c>
      <c r="AW1088" s="184">
        <f t="shared" si="69"/>
        <v>0</v>
      </c>
      <c r="AX1088" s="184">
        <f t="shared" si="69"/>
        <v>0</v>
      </c>
      <c r="AY1088" s="184">
        <f t="shared" si="69"/>
        <v>0</v>
      </c>
      <c r="AZ1088" s="184">
        <f t="shared" si="69"/>
        <v>0</v>
      </c>
    </row>
    <row r="1089" spans="1:52" x14ac:dyDescent="0.25">
      <c r="A1089" s="422"/>
      <c r="B1089" s="281"/>
      <c r="C1089" s="281"/>
      <c r="D1089" s="281"/>
      <c r="F1089" s="428"/>
      <c r="G1089" s="225"/>
      <c r="I1089" s="184"/>
      <c r="J1089" s="184"/>
      <c r="K1089" s="184"/>
      <c r="L1089" s="184"/>
      <c r="M1089" s="184"/>
      <c r="N1089" s="184"/>
      <c r="O1089" s="184"/>
      <c r="P1089" s="184"/>
      <c r="Q1089" s="184"/>
      <c r="R1089" s="184"/>
      <c r="S1089" s="184"/>
      <c r="T1089" s="184"/>
      <c r="U1089" s="184"/>
      <c r="V1089" s="184"/>
      <c r="W1089" s="184"/>
      <c r="X1089" s="184"/>
      <c r="Y1089" s="184"/>
      <c r="Z1089" s="184"/>
      <c r="AA1089" s="184"/>
      <c r="AB1089" s="184"/>
      <c r="AC1089" s="184"/>
      <c r="AD1089" s="184"/>
      <c r="AE1089" s="184"/>
      <c r="AF1089" s="184"/>
      <c r="AG1089" s="184"/>
      <c r="AH1089" s="184"/>
      <c r="AI1089" s="184"/>
      <c r="AJ1089" s="184"/>
      <c r="AK1089" s="184"/>
      <c r="AL1089" s="184"/>
      <c r="AM1089" s="184"/>
      <c r="AN1089" s="184"/>
      <c r="AO1089" s="184"/>
      <c r="AP1089" s="184"/>
      <c r="AQ1089" s="184"/>
      <c r="AR1089" s="184"/>
      <c r="AS1089" s="184"/>
      <c r="AT1089" s="184"/>
      <c r="AU1089" s="184"/>
      <c r="AV1089" s="184"/>
      <c r="AW1089" s="184"/>
      <c r="AX1089" s="184"/>
      <c r="AY1089" s="184"/>
      <c r="AZ1089" s="184"/>
    </row>
    <row r="1090" spans="1:52" x14ac:dyDescent="0.25">
      <c r="A1090" s="422"/>
      <c r="B1090" s="281"/>
      <c r="C1090" s="281"/>
      <c r="D1090" s="281"/>
      <c r="E1090" s="182" t="str">
        <f>'Fuel Savings Calc'!E$61</f>
        <v>Change in Fuel Consumption</v>
      </c>
      <c r="F1090" s="182" t="str">
        <f>'Fuel Savings Calc'!F$61</f>
        <v>Calculation</v>
      </c>
      <c r="G1090" s="182" t="str">
        <f>'Fuel Savings Calc'!G$61</f>
        <v>Gallons</v>
      </c>
      <c r="H1090" s="182"/>
      <c r="I1090" s="330">
        <f>'Fuel Savings Calc'!I$61</f>
        <v>0</v>
      </c>
      <c r="J1090" s="330">
        <f>'Fuel Savings Calc'!J$61</f>
        <v>0</v>
      </c>
      <c r="K1090" s="330">
        <f>'Fuel Savings Calc'!K$61</f>
        <v>0</v>
      </c>
      <c r="L1090" s="330">
        <f>'Fuel Savings Calc'!L$61</f>
        <v>0</v>
      </c>
      <c r="M1090" s="330">
        <f>'Fuel Savings Calc'!M$61</f>
        <v>0</v>
      </c>
      <c r="N1090" s="330">
        <f>'Fuel Savings Calc'!N$61</f>
        <v>0</v>
      </c>
      <c r="O1090" s="330">
        <f>'Fuel Savings Calc'!O$61</f>
        <v>0</v>
      </c>
      <c r="P1090" s="330">
        <f>'Fuel Savings Calc'!P$61</f>
        <v>0</v>
      </c>
      <c r="Q1090" s="330">
        <f>'Fuel Savings Calc'!Q$61</f>
        <v>0</v>
      </c>
      <c r="R1090" s="330">
        <f>'Fuel Savings Calc'!R$61</f>
        <v>0</v>
      </c>
      <c r="S1090" s="330">
        <f>'Fuel Savings Calc'!S$61</f>
        <v>0</v>
      </c>
      <c r="T1090" s="330">
        <f>'Fuel Savings Calc'!T$61</f>
        <v>0</v>
      </c>
      <c r="U1090" s="330">
        <f>'Fuel Savings Calc'!U$61</f>
        <v>0</v>
      </c>
      <c r="V1090" s="330">
        <f>'Fuel Savings Calc'!V$61</f>
        <v>0</v>
      </c>
      <c r="W1090" s="330">
        <f>'Fuel Savings Calc'!W$61</f>
        <v>0</v>
      </c>
      <c r="X1090" s="330">
        <f>'Fuel Savings Calc'!X$61</f>
        <v>0</v>
      </c>
      <c r="Y1090" s="330">
        <f>'Fuel Savings Calc'!Y$61</f>
        <v>0</v>
      </c>
      <c r="Z1090" s="330">
        <f>'Fuel Savings Calc'!Z$61</f>
        <v>0</v>
      </c>
      <c r="AA1090" s="330">
        <f>'Fuel Savings Calc'!AA$61</f>
        <v>0</v>
      </c>
      <c r="AB1090" s="330">
        <f>'Fuel Savings Calc'!AB$61</f>
        <v>0</v>
      </c>
      <c r="AC1090" s="330">
        <f>'Fuel Savings Calc'!AC$61</f>
        <v>0</v>
      </c>
      <c r="AD1090" s="330">
        <f>'Fuel Savings Calc'!AD$61</f>
        <v>0</v>
      </c>
      <c r="AE1090" s="330">
        <f>'Fuel Savings Calc'!AE$61</f>
        <v>0</v>
      </c>
      <c r="AF1090" s="330">
        <f>'Fuel Savings Calc'!AF$61</f>
        <v>0</v>
      </c>
      <c r="AG1090" s="330">
        <f>'Fuel Savings Calc'!AG$61</f>
        <v>0</v>
      </c>
      <c r="AH1090" s="330">
        <f>'Fuel Savings Calc'!AH$61</f>
        <v>0</v>
      </c>
      <c r="AI1090" s="330">
        <f>'Fuel Savings Calc'!AI$61</f>
        <v>0</v>
      </c>
      <c r="AJ1090" s="330">
        <f>'Fuel Savings Calc'!AJ$61</f>
        <v>0</v>
      </c>
      <c r="AK1090" s="330">
        <f>'Fuel Savings Calc'!AK$61</f>
        <v>0</v>
      </c>
      <c r="AL1090" s="330">
        <f>'Fuel Savings Calc'!AL$61</f>
        <v>0</v>
      </c>
      <c r="AM1090" s="330">
        <f>'Fuel Savings Calc'!AM$61</f>
        <v>0</v>
      </c>
      <c r="AN1090" s="330">
        <f>'Fuel Savings Calc'!AN$61</f>
        <v>0</v>
      </c>
      <c r="AO1090" s="330">
        <f>'Fuel Savings Calc'!AO$61</f>
        <v>0</v>
      </c>
      <c r="AP1090" s="330">
        <f>'Fuel Savings Calc'!AP$61</f>
        <v>0</v>
      </c>
      <c r="AQ1090" s="330">
        <f>'Fuel Savings Calc'!AQ$61</f>
        <v>0</v>
      </c>
      <c r="AR1090" s="330">
        <f>'Fuel Savings Calc'!AR$61</f>
        <v>0</v>
      </c>
      <c r="AS1090" s="330">
        <f>'Fuel Savings Calc'!AS$61</f>
        <v>0</v>
      </c>
      <c r="AT1090" s="330">
        <f>'Fuel Savings Calc'!AT$61</f>
        <v>0</v>
      </c>
      <c r="AU1090" s="330">
        <f>'Fuel Savings Calc'!AU$61</f>
        <v>0</v>
      </c>
      <c r="AV1090" s="330">
        <f>'Fuel Savings Calc'!AV$61</f>
        <v>0</v>
      </c>
      <c r="AW1090" s="330">
        <f>'Fuel Savings Calc'!AW$61</f>
        <v>0</v>
      </c>
      <c r="AX1090" s="330">
        <f>'Fuel Savings Calc'!AX$61</f>
        <v>0</v>
      </c>
      <c r="AY1090" s="330">
        <f>'Fuel Savings Calc'!AY$61</f>
        <v>0</v>
      </c>
      <c r="AZ1090" s="330">
        <f>'Fuel Savings Calc'!AZ$61</f>
        <v>0</v>
      </c>
    </row>
    <row r="1091" spans="1:52" x14ac:dyDescent="0.25">
      <c r="A1091" s="422"/>
      <c r="B1091" s="281"/>
      <c r="C1091" s="281"/>
      <c r="D1091" s="281"/>
      <c r="F1091" s="428"/>
      <c r="G1091" s="225"/>
      <c r="I1091" s="184"/>
      <c r="J1091" s="184"/>
      <c r="K1091" s="184"/>
      <c r="L1091" s="184"/>
      <c r="M1091" s="184"/>
      <c r="N1091" s="184"/>
      <c r="O1091" s="184"/>
      <c r="P1091" s="184"/>
      <c r="Q1091" s="184"/>
      <c r="R1091" s="184"/>
      <c r="S1091" s="184"/>
      <c r="T1091" s="184"/>
      <c r="U1091" s="184"/>
      <c r="V1091" s="184"/>
      <c r="W1091" s="184"/>
      <c r="X1091" s="184"/>
      <c r="Y1091" s="184"/>
      <c r="Z1091" s="184"/>
      <c r="AA1091" s="184"/>
      <c r="AB1091" s="184"/>
      <c r="AC1091" s="184"/>
      <c r="AD1091" s="184"/>
      <c r="AE1091" s="184"/>
      <c r="AF1091" s="184"/>
      <c r="AG1091" s="184"/>
      <c r="AH1091" s="184"/>
      <c r="AI1091" s="184"/>
      <c r="AJ1091" s="184"/>
      <c r="AK1091" s="184"/>
      <c r="AL1091" s="184"/>
      <c r="AM1091" s="184"/>
      <c r="AN1091" s="184"/>
      <c r="AO1091" s="184"/>
      <c r="AP1091" s="184"/>
      <c r="AQ1091" s="184"/>
      <c r="AR1091" s="184"/>
      <c r="AS1091" s="184"/>
      <c r="AT1091" s="184"/>
      <c r="AU1091" s="184"/>
      <c r="AV1091" s="184"/>
      <c r="AW1091" s="184"/>
      <c r="AX1091" s="184"/>
      <c r="AY1091" s="184"/>
      <c r="AZ1091" s="184"/>
    </row>
    <row r="1092" spans="1:52" x14ac:dyDescent="0.25">
      <c r="A1092" s="422"/>
      <c r="B1092" s="281"/>
      <c r="C1092" s="281"/>
      <c r="D1092" s="281"/>
      <c r="E1092" s="182" t="str">
        <f>StockValueC!E$250</f>
        <v>Grams of CO2 Emissions Per Gallon of Gasoline</v>
      </c>
      <c r="F1092" s="182" t="str">
        <f>StockValueC!F$250</f>
        <v>EPA, Greenhouse Gas Equivalencies Calculator</v>
      </c>
      <c r="G1092" s="182" t="str">
        <f>StockValueC!G$250</f>
        <v>factor</v>
      </c>
      <c r="H1092" s="330">
        <f>StockValueC!H$250</f>
        <v>8887</v>
      </c>
    </row>
    <row r="1093" spans="1:52" x14ac:dyDescent="0.25">
      <c r="A1093" s="422"/>
      <c r="B1093" s="281"/>
      <c r="C1093" s="281"/>
      <c r="D1093" s="281"/>
      <c r="F1093" s="428"/>
      <c r="G1093" s="225"/>
      <c r="I1093" s="184"/>
      <c r="J1093" s="184"/>
      <c r="K1093" s="184"/>
      <c r="L1093" s="184"/>
      <c r="M1093" s="184"/>
      <c r="N1093" s="184"/>
      <c r="O1093" s="184"/>
      <c r="P1093" s="184"/>
      <c r="Q1093" s="184"/>
      <c r="R1093" s="184"/>
      <c r="S1093" s="184"/>
      <c r="T1093" s="184"/>
      <c r="U1093" s="184"/>
      <c r="V1093" s="184"/>
      <c r="W1093" s="184"/>
      <c r="X1093" s="184"/>
      <c r="Y1093" s="184"/>
      <c r="Z1093" s="184"/>
      <c r="AA1093" s="184"/>
      <c r="AB1093" s="184"/>
      <c r="AC1093" s="184"/>
      <c r="AD1093" s="184"/>
      <c r="AE1093" s="184"/>
      <c r="AF1093" s="184"/>
      <c r="AG1093" s="184"/>
      <c r="AH1093" s="184"/>
      <c r="AI1093" s="184"/>
      <c r="AJ1093" s="184"/>
      <c r="AK1093" s="184"/>
      <c r="AL1093" s="184"/>
      <c r="AM1093" s="184"/>
      <c r="AN1093" s="184"/>
      <c r="AO1093" s="184"/>
      <c r="AP1093" s="184"/>
      <c r="AQ1093" s="184"/>
      <c r="AR1093" s="184"/>
      <c r="AS1093" s="184"/>
      <c r="AT1093" s="184"/>
      <c r="AU1093" s="184"/>
      <c r="AV1093" s="184"/>
      <c r="AW1093" s="184"/>
      <c r="AX1093" s="184"/>
      <c r="AY1093" s="184"/>
      <c r="AZ1093" s="184"/>
    </row>
    <row r="1094" spans="1:52" x14ac:dyDescent="0.25">
      <c r="A1094" s="422"/>
      <c r="B1094" s="281"/>
      <c r="C1094" s="281"/>
      <c r="D1094" s="281"/>
      <c r="E1094" t="s">
        <v>1103</v>
      </c>
      <c r="F1094" s="428" t="s">
        <v>827</v>
      </c>
      <c r="G1094" s="225" t="s">
        <v>1104</v>
      </c>
      <c r="I1094" s="184">
        <f t="shared" ref="I1094:AZ1094" si="70">I$1090*$H$1092</f>
        <v>0</v>
      </c>
      <c r="J1094" s="184">
        <f t="shared" si="70"/>
        <v>0</v>
      </c>
      <c r="K1094" s="184">
        <f t="shared" si="70"/>
        <v>0</v>
      </c>
      <c r="L1094" s="184">
        <f t="shared" si="70"/>
        <v>0</v>
      </c>
      <c r="M1094" s="184">
        <f t="shared" si="70"/>
        <v>0</v>
      </c>
      <c r="N1094" s="184">
        <f t="shared" si="70"/>
        <v>0</v>
      </c>
      <c r="O1094" s="184">
        <f t="shared" si="70"/>
        <v>0</v>
      </c>
      <c r="P1094" s="184">
        <f t="shared" si="70"/>
        <v>0</v>
      </c>
      <c r="Q1094" s="184">
        <f t="shared" si="70"/>
        <v>0</v>
      </c>
      <c r="R1094" s="184">
        <f t="shared" si="70"/>
        <v>0</v>
      </c>
      <c r="S1094" s="184">
        <f t="shared" si="70"/>
        <v>0</v>
      </c>
      <c r="T1094" s="184">
        <f t="shared" si="70"/>
        <v>0</v>
      </c>
      <c r="U1094" s="184">
        <f t="shared" si="70"/>
        <v>0</v>
      </c>
      <c r="V1094" s="184">
        <f t="shared" si="70"/>
        <v>0</v>
      </c>
      <c r="W1094" s="184">
        <f t="shared" si="70"/>
        <v>0</v>
      </c>
      <c r="X1094" s="184">
        <f t="shared" si="70"/>
        <v>0</v>
      </c>
      <c r="Y1094" s="184">
        <f t="shared" si="70"/>
        <v>0</v>
      </c>
      <c r="Z1094" s="184">
        <f t="shared" si="70"/>
        <v>0</v>
      </c>
      <c r="AA1094" s="184">
        <f t="shared" si="70"/>
        <v>0</v>
      </c>
      <c r="AB1094" s="184">
        <f t="shared" si="70"/>
        <v>0</v>
      </c>
      <c r="AC1094" s="184">
        <f t="shared" si="70"/>
        <v>0</v>
      </c>
      <c r="AD1094" s="184">
        <f t="shared" si="70"/>
        <v>0</v>
      </c>
      <c r="AE1094" s="184">
        <f t="shared" si="70"/>
        <v>0</v>
      </c>
      <c r="AF1094" s="184">
        <f t="shared" si="70"/>
        <v>0</v>
      </c>
      <c r="AG1094" s="184">
        <f t="shared" si="70"/>
        <v>0</v>
      </c>
      <c r="AH1094" s="184">
        <f t="shared" si="70"/>
        <v>0</v>
      </c>
      <c r="AI1094" s="184">
        <f t="shared" si="70"/>
        <v>0</v>
      </c>
      <c r="AJ1094" s="184">
        <f t="shared" si="70"/>
        <v>0</v>
      </c>
      <c r="AK1094" s="184">
        <f t="shared" si="70"/>
        <v>0</v>
      </c>
      <c r="AL1094" s="184">
        <f t="shared" si="70"/>
        <v>0</v>
      </c>
      <c r="AM1094" s="184">
        <f t="shared" si="70"/>
        <v>0</v>
      </c>
      <c r="AN1094" s="184">
        <f t="shared" si="70"/>
        <v>0</v>
      </c>
      <c r="AO1094" s="184">
        <f t="shared" si="70"/>
        <v>0</v>
      </c>
      <c r="AP1094" s="184">
        <f t="shared" si="70"/>
        <v>0</v>
      </c>
      <c r="AQ1094" s="184">
        <f t="shared" si="70"/>
        <v>0</v>
      </c>
      <c r="AR1094" s="184">
        <f t="shared" si="70"/>
        <v>0</v>
      </c>
      <c r="AS1094" s="184">
        <f t="shared" si="70"/>
        <v>0</v>
      </c>
      <c r="AT1094" s="184">
        <f t="shared" si="70"/>
        <v>0</v>
      </c>
      <c r="AU1094" s="184">
        <f t="shared" si="70"/>
        <v>0</v>
      </c>
      <c r="AV1094" s="184">
        <f t="shared" si="70"/>
        <v>0</v>
      </c>
      <c r="AW1094" s="184">
        <f t="shared" si="70"/>
        <v>0</v>
      </c>
      <c r="AX1094" s="184">
        <f t="shared" si="70"/>
        <v>0</v>
      </c>
      <c r="AY1094" s="184">
        <f t="shared" si="70"/>
        <v>0</v>
      </c>
      <c r="AZ1094" s="184">
        <f t="shared" si="70"/>
        <v>0</v>
      </c>
    </row>
    <row r="1095" spans="1:52" x14ac:dyDescent="0.25">
      <c r="A1095" s="422"/>
      <c r="B1095" s="281"/>
      <c r="C1095" s="281"/>
      <c r="D1095" s="281"/>
      <c r="F1095" s="428"/>
      <c r="G1095" s="225"/>
      <c r="I1095" s="184"/>
      <c r="J1095" s="184"/>
      <c r="K1095" s="184"/>
      <c r="L1095" s="184"/>
      <c r="M1095" s="184"/>
      <c r="N1095" s="184"/>
      <c r="O1095" s="184"/>
      <c r="P1095" s="184"/>
      <c r="Q1095" s="184"/>
      <c r="R1095" s="184"/>
      <c r="S1095" s="184"/>
      <c r="T1095" s="184"/>
      <c r="U1095" s="184"/>
      <c r="V1095" s="184"/>
      <c r="W1095" s="184"/>
      <c r="X1095" s="184"/>
      <c r="Y1095" s="184"/>
      <c r="Z1095" s="184"/>
      <c r="AA1095" s="184"/>
      <c r="AB1095" s="184"/>
      <c r="AC1095" s="184"/>
      <c r="AD1095" s="184"/>
      <c r="AE1095" s="184"/>
      <c r="AF1095" s="184"/>
      <c r="AG1095" s="184"/>
      <c r="AH1095" s="184"/>
      <c r="AI1095" s="184"/>
      <c r="AJ1095" s="184"/>
      <c r="AK1095" s="184"/>
      <c r="AL1095" s="184"/>
      <c r="AM1095" s="184"/>
      <c r="AN1095" s="184"/>
      <c r="AO1095" s="184"/>
      <c r="AP1095" s="184"/>
      <c r="AQ1095" s="184"/>
      <c r="AR1095" s="184"/>
      <c r="AS1095" s="184"/>
      <c r="AT1095" s="184"/>
      <c r="AU1095" s="184"/>
      <c r="AV1095" s="184"/>
      <c r="AW1095" s="184"/>
      <c r="AX1095" s="184"/>
      <c r="AY1095" s="184"/>
      <c r="AZ1095" s="184"/>
    </row>
    <row r="1096" spans="1:52" x14ac:dyDescent="0.25">
      <c r="A1096" s="422"/>
      <c r="B1096" s="281"/>
      <c r="C1096" s="281"/>
      <c r="D1096" s="281"/>
      <c r="E1096" s="180" t="str">
        <f>StockValueC!$E$31</f>
        <v>Grams to metric ton conversion</v>
      </c>
      <c r="F1096" s="445">
        <f>StockValueC!$H$31</f>
        <v>9.9999999999999995E-7</v>
      </c>
      <c r="G1096" s="328" t="str">
        <f>StockValueC!$G$31</f>
        <v>Factor</v>
      </c>
      <c r="I1096" s="338"/>
      <c r="J1096" s="338"/>
      <c r="K1096" s="338"/>
      <c r="L1096" s="338"/>
      <c r="M1096" s="338"/>
      <c r="N1096" s="338"/>
      <c r="O1096" s="338"/>
      <c r="P1096" s="338"/>
      <c r="Q1096" s="338"/>
      <c r="R1096" s="338"/>
      <c r="S1096" s="338"/>
      <c r="T1096" s="338"/>
      <c r="U1096" s="338"/>
      <c r="V1096" s="338"/>
      <c r="W1096" s="338"/>
      <c r="X1096" s="338"/>
      <c r="Y1096" s="338"/>
      <c r="Z1096" s="338"/>
      <c r="AA1096" s="338"/>
      <c r="AB1096" s="338"/>
      <c r="AC1096" s="338"/>
      <c r="AD1096" s="338"/>
      <c r="AE1096" s="338"/>
      <c r="AF1096" s="338"/>
      <c r="AG1096" s="338"/>
      <c r="AH1096" s="338"/>
      <c r="AI1096" s="338"/>
      <c r="AJ1096" s="338"/>
      <c r="AK1096" s="338"/>
      <c r="AL1096" s="338"/>
      <c r="AM1096" s="338"/>
      <c r="AN1096" s="338"/>
      <c r="AO1096" s="338"/>
      <c r="AP1096" s="338"/>
      <c r="AQ1096" s="338"/>
      <c r="AR1096" s="338"/>
      <c r="AS1096" s="338"/>
      <c r="AT1096" s="338"/>
      <c r="AU1096" s="338"/>
      <c r="AV1096" s="338"/>
      <c r="AW1096" s="338"/>
      <c r="AX1096" s="338"/>
      <c r="AY1096" s="338"/>
      <c r="AZ1096" s="338"/>
    </row>
    <row r="1097" spans="1:52" x14ac:dyDescent="0.25">
      <c r="A1097" s="422"/>
      <c r="B1097" s="281"/>
      <c r="C1097" s="281"/>
      <c r="D1097" s="281"/>
      <c r="F1097" s="428"/>
      <c r="G1097" s="225"/>
      <c r="I1097" s="184"/>
      <c r="J1097" s="184"/>
      <c r="K1097" s="184"/>
      <c r="L1097" s="184"/>
      <c r="M1097" s="184"/>
      <c r="N1097" s="184"/>
      <c r="O1097" s="184"/>
      <c r="P1097" s="184"/>
      <c r="Q1097" s="184"/>
      <c r="R1097" s="184"/>
      <c r="S1097" s="184"/>
      <c r="T1097" s="184"/>
      <c r="U1097" s="184"/>
      <c r="V1097" s="184"/>
      <c r="W1097" s="184"/>
      <c r="X1097" s="184"/>
      <c r="Y1097" s="184"/>
      <c r="Z1097" s="184"/>
      <c r="AA1097" s="184"/>
      <c r="AB1097" s="184"/>
      <c r="AC1097" s="184"/>
      <c r="AD1097" s="184"/>
      <c r="AE1097" s="184"/>
      <c r="AF1097" s="184"/>
      <c r="AG1097" s="184"/>
      <c r="AH1097" s="184"/>
      <c r="AI1097" s="184"/>
      <c r="AJ1097" s="184"/>
      <c r="AK1097" s="184"/>
      <c r="AL1097" s="184"/>
      <c r="AM1097" s="184"/>
      <c r="AN1097" s="184"/>
      <c r="AO1097" s="184"/>
      <c r="AP1097" s="184"/>
      <c r="AQ1097" s="184"/>
      <c r="AR1097" s="184"/>
      <c r="AS1097" s="184"/>
      <c r="AT1097" s="184"/>
      <c r="AU1097" s="184"/>
      <c r="AV1097" s="184"/>
      <c r="AW1097" s="184"/>
      <c r="AX1097" s="184"/>
      <c r="AY1097" s="184"/>
      <c r="AZ1097" s="184"/>
    </row>
    <row r="1098" spans="1:52" x14ac:dyDescent="0.25">
      <c r="A1098" s="422"/>
      <c r="B1098" s="281"/>
      <c r="C1098" s="281"/>
      <c r="D1098" s="281"/>
      <c r="E1098" t="str">
        <f>E1094</f>
        <v>Net CO2 Emissions - Freight Rail</v>
      </c>
      <c r="F1098" t="str">
        <f>F1094</f>
        <v>Calculation</v>
      </c>
      <c r="G1098" s="225" t="s">
        <v>1096</v>
      </c>
      <c r="I1098" s="184">
        <f t="shared" ref="I1098:AZ1098" si="71">I$1094*$F1096</f>
        <v>0</v>
      </c>
      <c r="J1098" s="184">
        <f t="shared" si="71"/>
        <v>0</v>
      </c>
      <c r="K1098" s="184">
        <f t="shared" si="71"/>
        <v>0</v>
      </c>
      <c r="L1098" s="184">
        <f t="shared" si="71"/>
        <v>0</v>
      </c>
      <c r="M1098" s="184">
        <f t="shared" si="71"/>
        <v>0</v>
      </c>
      <c r="N1098" s="184">
        <f t="shared" si="71"/>
        <v>0</v>
      </c>
      <c r="O1098" s="184">
        <f t="shared" si="71"/>
        <v>0</v>
      </c>
      <c r="P1098" s="184">
        <f t="shared" si="71"/>
        <v>0</v>
      </c>
      <c r="Q1098" s="184">
        <f t="shared" si="71"/>
        <v>0</v>
      </c>
      <c r="R1098" s="184">
        <f t="shared" si="71"/>
        <v>0</v>
      </c>
      <c r="S1098" s="184">
        <f t="shared" si="71"/>
        <v>0</v>
      </c>
      <c r="T1098" s="184">
        <f t="shared" si="71"/>
        <v>0</v>
      </c>
      <c r="U1098" s="184">
        <f t="shared" si="71"/>
        <v>0</v>
      </c>
      <c r="V1098" s="184">
        <f t="shared" si="71"/>
        <v>0</v>
      </c>
      <c r="W1098" s="184">
        <f t="shared" si="71"/>
        <v>0</v>
      </c>
      <c r="X1098" s="184">
        <f t="shared" si="71"/>
        <v>0</v>
      </c>
      <c r="Y1098" s="184">
        <f t="shared" si="71"/>
        <v>0</v>
      </c>
      <c r="Z1098" s="184">
        <f t="shared" si="71"/>
        <v>0</v>
      </c>
      <c r="AA1098" s="184">
        <f t="shared" si="71"/>
        <v>0</v>
      </c>
      <c r="AB1098" s="184">
        <f t="shared" si="71"/>
        <v>0</v>
      </c>
      <c r="AC1098" s="184">
        <f t="shared" si="71"/>
        <v>0</v>
      </c>
      <c r="AD1098" s="184">
        <f t="shared" si="71"/>
        <v>0</v>
      </c>
      <c r="AE1098" s="184">
        <f t="shared" si="71"/>
        <v>0</v>
      </c>
      <c r="AF1098" s="184">
        <f t="shared" si="71"/>
        <v>0</v>
      </c>
      <c r="AG1098" s="184">
        <f t="shared" si="71"/>
        <v>0</v>
      </c>
      <c r="AH1098" s="184">
        <f t="shared" si="71"/>
        <v>0</v>
      </c>
      <c r="AI1098" s="184">
        <f t="shared" si="71"/>
        <v>0</v>
      </c>
      <c r="AJ1098" s="184">
        <f t="shared" si="71"/>
        <v>0</v>
      </c>
      <c r="AK1098" s="184">
        <f t="shared" si="71"/>
        <v>0</v>
      </c>
      <c r="AL1098" s="184">
        <f t="shared" si="71"/>
        <v>0</v>
      </c>
      <c r="AM1098" s="184">
        <f t="shared" si="71"/>
        <v>0</v>
      </c>
      <c r="AN1098" s="184">
        <f t="shared" si="71"/>
        <v>0</v>
      </c>
      <c r="AO1098" s="184">
        <f t="shared" si="71"/>
        <v>0</v>
      </c>
      <c r="AP1098" s="184">
        <f t="shared" si="71"/>
        <v>0</v>
      </c>
      <c r="AQ1098" s="184">
        <f t="shared" si="71"/>
        <v>0</v>
      </c>
      <c r="AR1098" s="184">
        <f t="shared" si="71"/>
        <v>0</v>
      </c>
      <c r="AS1098" s="184">
        <f t="shared" si="71"/>
        <v>0</v>
      </c>
      <c r="AT1098" s="184">
        <f t="shared" si="71"/>
        <v>0</v>
      </c>
      <c r="AU1098" s="184">
        <f t="shared" si="71"/>
        <v>0</v>
      </c>
      <c r="AV1098" s="184">
        <f t="shared" si="71"/>
        <v>0</v>
      </c>
      <c r="AW1098" s="184">
        <f t="shared" si="71"/>
        <v>0</v>
      </c>
      <c r="AX1098" s="184">
        <f t="shared" si="71"/>
        <v>0</v>
      </c>
      <c r="AY1098" s="184">
        <f t="shared" si="71"/>
        <v>0</v>
      </c>
      <c r="AZ1098" s="184">
        <f t="shared" si="71"/>
        <v>0</v>
      </c>
    </row>
    <row r="1099" spans="1:52" x14ac:dyDescent="0.25">
      <c r="A1099" s="19"/>
      <c r="F1099" s="420"/>
      <c r="G1099" s="225"/>
    </row>
    <row r="1100" spans="1:52" x14ac:dyDescent="0.25">
      <c r="A1100" s="19" t="s">
        <v>811</v>
      </c>
      <c r="E1100" s="19"/>
      <c r="F1100" s="421"/>
      <c r="G1100" s="229"/>
      <c r="I1100" s="19"/>
      <c r="J1100" s="19"/>
      <c r="K1100" s="19"/>
      <c r="L1100" s="19"/>
      <c r="M1100" s="19"/>
      <c r="N1100" s="19"/>
      <c r="O1100" s="19"/>
      <c r="P1100" s="19"/>
      <c r="Q1100" s="19"/>
      <c r="R1100" s="19"/>
      <c r="S1100" s="19"/>
      <c r="T1100" s="19"/>
      <c r="U1100" s="19"/>
      <c r="V1100" s="19"/>
      <c r="W1100" s="19"/>
      <c r="X1100" s="19"/>
      <c r="Y1100" s="19"/>
      <c r="Z1100" s="19"/>
      <c r="AA1100" s="19"/>
      <c r="AB1100" s="19"/>
      <c r="AC1100" s="19"/>
      <c r="AD1100" s="19"/>
      <c r="AE1100" s="19"/>
      <c r="AF1100" s="19"/>
      <c r="AG1100" s="19"/>
      <c r="AH1100" s="19"/>
      <c r="AI1100" s="19"/>
      <c r="AJ1100" s="19"/>
      <c r="AK1100" s="19"/>
      <c r="AL1100" s="19"/>
      <c r="AM1100" s="19"/>
      <c r="AN1100" s="19"/>
      <c r="AO1100" s="19"/>
      <c r="AP1100" s="19"/>
      <c r="AQ1100" s="19"/>
      <c r="AR1100" s="19"/>
      <c r="AS1100" s="19"/>
      <c r="AT1100" s="19"/>
      <c r="AU1100" s="19"/>
      <c r="AV1100" s="19"/>
    </row>
    <row r="1101" spans="1:52" x14ac:dyDescent="0.25">
      <c r="A1101" s="19"/>
      <c r="E1101" s="179" t="str">
        <f>'Intermediate Calcs'!E48</f>
        <v>Type of Rail Impacted</v>
      </c>
      <c r="F1101" s="423">
        <f>'Intermediate Calcs'!F48</f>
        <v>0</v>
      </c>
      <c r="G1101" s="424" t="str">
        <f>'Intermediate Calcs'!G48</f>
        <v>Commuter</v>
      </c>
      <c r="I1101" s="19"/>
      <c r="J1101" s="19"/>
      <c r="K1101" s="19"/>
      <c r="L1101" s="19"/>
      <c r="M1101" s="19"/>
      <c r="N1101" s="19"/>
      <c r="O1101" s="19"/>
      <c r="P1101" s="19"/>
      <c r="Q1101" s="19"/>
      <c r="R1101" s="19"/>
      <c r="S1101" s="19"/>
      <c r="T1101" s="19"/>
      <c r="U1101" s="19"/>
      <c r="V1101" s="19"/>
      <c r="W1101" s="19"/>
      <c r="X1101" s="19"/>
      <c r="Y1101" s="19"/>
      <c r="Z1101" s="19"/>
      <c r="AA1101" s="19"/>
      <c r="AB1101" s="19"/>
      <c r="AC1101" s="19"/>
      <c r="AD1101" s="19"/>
      <c r="AE1101" s="19"/>
      <c r="AF1101" s="19"/>
      <c r="AG1101" s="19"/>
      <c r="AH1101" s="19"/>
      <c r="AI1101" s="19"/>
      <c r="AJ1101" s="19"/>
      <c r="AK1101" s="19"/>
      <c r="AL1101" s="19"/>
      <c r="AM1101" s="19"/>
      <c r="AN1101" s="19"/>
      <c r="AO1101" s="19"/>
      <c r="AP1101" s="19"/>
      <c r="AQ1101" s="19"/>
      <c r="AR1101" s="19"/>
      <c r="AS1101" s="19"/>
      <c r="AT1101" s="19"/>
      <c r="AU1101" s="19"/>
      <c r="AV1101" s="19"/>
    </row>
    <row r="1102" spans="1:52" x14ac:dyDescent="0.25">
      <c r="A1102" s="422"/>
      <c r="B1102" s="281"/>
      <c r="C1102" s="281"/>
      <c r="D1102" s="281"/>
      <c r="E1102" s="179" t="str">
        <f>'Intermediate Calcs'!E56</f>
        <v>Passenger Mile Reduction  (negative = increase in PMT, positive = decrease in PMT)</v>
      </c>
      <c r="F1102" s="423" t="str">
        <f>'Intermediate Calcs'!F56</f>
        <v>User Input</v>
      </c>
      <c r="G1102" s="424" t="str">
        <f>'Intermediate Calcs'!G56</f>
        <v>Passenger Miles Traveled</v>
      </c>
      <c r="I1102" s="179">
        <f>'Intermediate Calcs'!I56</f>
        <v>0</v>
      </c>
      <c r="J1102" s="179">
        <f>'Intermediate Calcs'!J56</f>
        <v>0</v>
      </c>
      <c r="K1102" s="179">
        <f>'Intermediate Calcs'!K56</f>
        <v>0</v>
      </c>
      <c r="L1102" s="179">
        <f>'Intermediate Calcs'!L56</f>
        <v>0</v>
      </c>
      <c r="M1102" s="179">
        <f>'Intermediate Calcs'!M56</f>
        <v>0</v>
      </c>
      <c r="N1102" s="179">
        <f>'Intermediate Calcs'!N56</f>
        <v>0</v>
      </c>
      <c r="O1102" s="179">
        <f>'Intermediate Calcs'!O56</f>
        <v>0</v>
      </c>
      <c r="P1102" s="179">
        <f>'Intermediate Calcs'!P56</f>
        <v>0</v>
      </c>
      <c r="Q1102" s="179">
        <f>'Intermediate Calcs'!Q56</f>
        <v>0</v>
      </c>
      <c r="R1102" s="179">
        <f>'Intermediate Calcs'!R56</f>
        <v>0</v>
      </c>
      <c r="S1102" s="179">
        <f>'Intermediate Calcs'!S56</f>
        <v>0</v>
      </c>
      <c r="T1102" s="179">
        <f>'Intermediate Calcs'!T56</f>
        <v>0</v>
      </c>
      <c r="U1102" s="179">
        <f>'Intermediate Calcs'!U56</f>
        <v>0</v>
      </c>
      <c r="V1102" s="179">
        <f>'Intermediate Calcs'!V56</f>
        <v>0</v>
      </c>
      <c r="W1102" s="179">
        <f>'Intermediate Calcs'!W56</f>
        <v>0</v>
      </c>
      <c r="X1102" s="179">
        <f>'Intermediate Calcs'!X56</f>
        <v>0</v>
      </c>
      <c r="Y1102" s="179">
        <f>'Intermediate Calcs'!Y56</f>
        <v>0</v>
      </c>
      <c r="Z1102" s="179">
        <f>'Intermediate Calcs'!Z56</f>
        <v>0</v>
      </c>
      <c r="AA1102" s="179">
        <f>'Intermediate Calcs'!AA56</f>
        <v>0</v>
      </c>
      <c r="AB1102" s="179">
        <f>'Intermediate Calcs'!AB56</f>
        <v>0</v>
      </c>
      <c r="AC1102" s="179">
        <f>'Intermediate Calcs'!AC56</f>
        <v>0</v>
      </c>
      <c r="AD1102" s="179">
        <f>'Intermediate Calcs'!AD56</f>
        <v>0</v>
      </c>
      <c r="AE1102" s="179">
        <f>'Intermediate Calcs'!AE56</f>
        <v>0</v>
      </c>
      <c r="AF1102" s="179">
        <f>'Intermediate Calcs'!AF56</f>
        <v>0</v>
      </c>
      <c r="AG1102" s="179">
        <f>'Intermediate Calcs'!AG56</f>
        <v>0</v>
      </c>
      <c r="AH1102" s="179">
        <f>'Intermediate Calcs'!AH56</f>
        <v>0</v>
      </c>
      <c r="AI1102" s="179">
        <f>'Intermediate Calcs'!AI56</f>
        <v>0</v>
      </c>
      <c r="AJ1102" s="179">
        <f>'Intermediate Calcs'!AJ56</f>
        <v>0</v>
      </c>
      <c r="AK1102" s="179">
        <f>'Intermediate Calcs'!AK56</f>
        <v>0</v>
      </c>
      <c r="AL1102" s="179">
        <f>'Intermediate Calcs'!AL56</f>
        <v>0</v>
      </c>
      <c r="AM1102" s="179">
        <f>'Intermediate Calcs'!AM56</f>
        <v>0</v>
      </c>
      <c r="AN1102" s="179">
        <f>'Intermediate Calcs'!AN56</f>
        <v>0</v>
      </c>
      <c r="AO1102" s="179">
        <f>'Intermediate Calcs'!AO56</f>
        <v>0</v>
      </c>
      <c r="AP1102" s="179">
        <f>'Intermediate Calcs'!AP56</f>
        <v>0</v>
      </c>
      <c r="AQ1102" s="179">
        <f>'Intermediate Calcs'!AQ56</f>
        <v>0</v>
      </c>
      <c r="AR1102" s="179">
        <f>'Intermediate Calcs'!AR56</f>
        <v>0</v>
      </c>
      <c r="AS1102" s="179">
        <f>'Intermediate Calcs'!AS56</f>
        <v>0</v>
      </c>
      <c r="AT1102" s="179">
        <f>'Intermediate Calcs'!AT56</f>
        <v>0</v>
      </c>
      <c r="AU1102" s="179">
        <f>'Intermediate Calcs'!AU56</f>
        <v>0</v>
      </c>
      <c r="AV1102" s="179">
        <f>'Intermediate Calcs'!AV56</f>
        <v>0</v>
      </c>
      <c r="AW1102" s="179">
        <f>'Intermediate Calcs'!AW56</f>
        <v>0</v>
      </c>
      <c r="AX1102" s="179">
        <f>'Intermediate Calcs'!AX56</f>
        <v>0</v>
      </c>
      <c r="AY1102" s="179">
        <f>'Intermediate Calcs'!AY56</f>
        <v>0</v>
      </c>
      <c r="AZ1102" s="179">
        <f>'Intermediate Calcs'!AZ56</f>
        <v>0</v>
      </c>
    </row>
    <row r="1103" spans="1:52" x14ac:dyDescent="0.25">
      <c r="A1103" s="422"/>
      <c r="B1103" s="281"/>
      <c r="C1103" s="281"/>
      <c r="D1103" s="281"/>
      <c r="F1103" s="428"/>
      <c r="G1103" s="225"/>
      <c r="I1103" s="338"/>
      <c r="J1103" s="338"/>
      <c r="K1103" s="338"/>
      <c r="L1103" s="338"/>
      <c r="M1103" s="338"/>
      <c r="N1103" s="338"/>
      <c r="O1103" s="338"/>
      <c r="P1103" s="338"/>
      <c r="Q1103" s="338"/>
      <c r="R1103" s="338"/>
      <c r="S1103" s="338"/>
      <c r="T1103" s="338"/>
      <c r="U1103" s="338"/>
      <c r="V1103" s="338"/>
      <c r="W1103" s="338"/>
      <c r="X1103" s="338"/>
      <c r="Y1103" s="338"/>
      <c r="Z1103" s="338"/>
      <c r="AA1103" s="338"/>
      <c r="AB1103" s="338"/>
      <c r="AC1103" s="338"/>
      <c r="AD1103" s="338"/>
      <c r="AE1103" s="338"/>
      <c r="AF1103" s="338"/>
      <c r="AG1103" s="338"/>
      <c r="AH1103" s="338"/>
      <c r="AI1103" s="338"/>
      <c r="AJ1103" s="338"/>
      <c r="AK1103" s="338"/>
      <c r="AL1103" s="338"/>
      <c r="AM1103" s="338"/>
      <c r="AN1103" s="338"/>
      <c r="AO1103" s="338"/>
      <c r="AP1103" s="338"/>
      <c r="AQ1103" s="338"/>
      <c r="AR1103" s="338"/>
      <c r="AS1103" s="338"/>
      <c r="AT1103" s="338"/>
      <c r="AU1103" s="338"/>
      <c r="AV1103" s="338"/>
      <c r="AW1103" s="338"/>
      <c r="AX1103" s="338"/>
      <c r="AY1103" s="338"/>
      <c r="AZ1103" s="338"/>
    </row>
    <row r="1104" spans="1:52" x14ac:dyDescent="0.25">
      <c r="A1104" s="422"/>
      <c r="B1104" s="281"/>
      <c r="C1104" s="281"/>
      <c r="D1104" s="281"/>
      <c r="E1104" s="180" t="str">
        <f>StockValueC!E262</f>
        <v>Intercity Passenger Rail GHG emissions (CO2 equivalents)</v>
      </c>
      <c r="F1104" s="427">
        <f>StockValueC!H262</f>
        <v>0.122</v>
      </c>
      <c r="G1104" s="328" t="str">
        <f>StockValueC!G262</f>
        <v>lbs / passenger mile</v>
      </c>
      <c r="I1104" s="179"/>
      <c r="J1104" s="179"/>
      <c r="K1104" s="179"/>
      <c r="L1104" s="179"/>
      <c r="M1104" s="179"/>
      <c r="N1104" s="179"/>
      <c r="O1104" s="179"/>
      <c r="P1104" s="179"/>
      <c r="Q1104" s="179"/>
      <c r="R1104" s="179"/>
      <c r="S1104" s="179"/>
      <c r="T1104" s="179"/>
      <c r="U1104" s="179"/>
      <c r="V1104" s="179"/>
      <c r="W1104" s="179"/>
      <c r="X1104" s="179"/>
      <c r="Y1104" s="179"/>
      <c r="Z1104" s="179"/>
      <c r="AA1104" s="179"/>
      <c r="AB1104" s="179"/>
      <c r="AC1104" s="179"/>
      <c r="AD1104" s="179"/>
      <c r="AE1104" s="179"/>
      <c r="AF1104" s="179"/>
      <c r="AG1104" s="179"/>
      <c r="AH1104" s="179"/>
      <c r="AI1104" s="179"/>
      <c r="AJ1104" s="179"/>
      <c r="AK1104" s="179"/>
      <c r="AL1104" s="179"/>
      <c r="AM1104" s="179"/>
      <c r="AN1104" s="179"/>
      <c r="AO1104" s="179"/>
      <c r="AP1104" s="179"/>
      <c r="AQ1104" s="179"/>
      <c r="AR1104" s="179"/>
    </row>
    <row r="1105" spans="1:52" x14ac:dyDescent="0.25">
      <c r="A1105" s="422"/>
      <c r="B1105" s="281"/>
      <c r="C1105" s="281"/>
      <c r="D1105" s="281"/>
      <c r="E1105" s="180" t="str">
        <f>StockValueC!E263</f>
        <v>Commuter Passenger Rail GHG emissions (CO2 equivalents)</v>
      </c>
      <c r="F1105" s="427">
        <f>StockValueC!H263</f>
        <v>0.28199999999999997</v>
      </c>
      <c r="G1105" s="328" t="str">
        <f>StockValueC!G263</f>
        <v>lbs / passenger mile</v>
      </c>
      <c r="I1105" s="179"/>
      <c r="J1105" s="179"/>
      <c r="K1105" s="179"/>
      <c r="L1105" s="179"/>
      <c r="M1105" s="179"/>
      <c r="N1105" s="179"/>
      <c r="O1105" s="179"/>
      <c r="P1105" s="179"/>
      <c r="Q1105" s="179"/>
      <c r="R1105" s="179"/>
      <c r="S1105" s="179"/>
      <c r="T1105" s="179"/>
      <c r="U1105" s="179"/>
      <c r="V1105" s="179"/>
      <c r="W1105" s="179"/>
      <c r="X1105" s="179"/>
      <c r="Y1105" s="179"/>
      <c r="Z1105" s="179"/>
      <c r="AA1105" s="179"/>
      <c r="AB1105" s="179"/>
      <c r="AC1105" s="179"/>
      <c r="AD1105" s="179"/>
      <c r="AE1105" s="179"/>
      <c r="AF1105" s="179"/>
      <c r="AG1105" s="179"/>
      <c r="AH1105" s="179"/>
      <c r="AI1105" s="179"/>
      <c r="AJ1105" s="179"/>
      <c r="AK1105" s="179"/>
      <c r="AL1105" s="179"/>
      <c r="AM1105" s="179"/>
      <c r="AN1105" s="179"/>
      <c r="AO1105" s="179"/>
      <c r="AP1105" s="179"/>
      <c r="AQ1105" s="179"/>
      <c r="AR1105" s="179"/>
    </row>
    <row r="1106" spans="1:52" x14ac:dyDescent="0.25">
      <c r="A1106" s="422"/>
      <c r="B1106" s="281"/>
      <c r="C1106" s="281"/>
      <c r="D1106" s="281"/>
      <c r="E1106" s="180"/>
      <c r="F1106" s="427"/>
      <c r="G1106" s="328"/>
      <c r="I1106" s="179"/>
      <c r="J1106" s="179"/>
      <c r="K1106" s="179"/>
      <c r="L1106" s="179"/>
      <c r="M1106" s="179"/>
      <c r="N1106" s="179"/>
      <c r="O1106" s="179"/>
      <c r="P1106" s="179"/>
      <c r="Q1106" s="179"/>
      <c r="R1106" s="179"/>
      <c r="S1106" s="179"/>
      <c r="T1106" s="179"/>
      <c r="U1106" s="179"/>
      <c r="V1106" s="179"/>
      <c r="W1106" s="179"/>
      <c r="X1106" s="179"/>
      <c r="Y1106" s="179"/>
      <c r="Z1106" s="179"/>
      <c r="AA1106" s="179"/>
      <c r="AB1106" s="179"/>
      <c r="AC1106" s="179"/>
      <c r="AD1106" s="179"/>
      <c r="AE1106" s="179"/>
      <c r="AF1106" s="179"/>
      <c r="AG1106" s="179"/>
      <c r="AH1106" s="179"/>
      <c r="AI1106" s="179"/>
      <c r="AJ1106" s="179"/>
      <c r="AK1106" s="179"/>
      <c r="AL1106" s="179"/>
      <c r="AM1106" s="179"/>
      <c r="AN1106" s="179"/>
      <c r="AO1106" s="179"/>
      <c r="AP1106" s="179"/>
      <c r="AQ1106" s="179"/>
      <c r="AR1106" s="179"/>
    </row>
    <row r="1107" spans="1:52" ht="13.5" customHeight="1" x14ac:dyDescent="0.25">
      <c r="A1107" s="422"/>
      <c r="B1107" s="281"/>
      <c r="C1107" s="281"/>
      <c r="D1107" s="281"/>
      <c r="E1107" t="s">
        <v>1105</v>
      </c>
      <c r="F1107" s="428" t="s">
        <v>827</v>
      </c>
      <c r="G1107" s="225" t="s">
        <v>474</v>
      </c>
      <c r="I1107" s="184">
        <f t="shared" ref="I1107:AZ1107" si="72">IF($G$1101="Intercity",$F$1104,IF($G$1101="commuter",$F$1105,0))</f>
        <v>0.28199999999999997</v>
      </c>
      <c r="J1107" s="184">
        <f t="shared" si="72"/>
        <v>0.28199999999999997</v>
      </c>
      <c r="K1107" s="184">
        <f t="shared" si="72"/>
        <v>0.28199999999999997</v>
      </c>
      <c r="L1107" s="184">
        <f t="shared" si="72"/>
        <v>0.28199999999999997</v>
      </c>
      <c r="M1107" s="184">
        <f t="shared" si="72"/>
        <v>0.28199999999999997</v>
      </c>
      <c r="N1107" s="184">
        <f t="shared" si="72"/>
        <v>0.28199999999999997</v>
      </c>
      <c r="O1107" s="184">
        <f t="shared" si="72"/>
        <v>0.28199999999999997</v>
      </c>
      <c r="P1107" s="184">
        <f t="shared" si="72"/>
        <v>0.28199999999999997</v>
      </c>
      <c r="Q1107" s="184">
        <f t="shared" si="72"/>
        <v>0.28199999999999997</v>
      </c>
      <c r="R1107" s="184">
        <f t="shared" si="72"/>
        <v>0.28199999999999997</v>
      </c>
      <c r="S1107" s="184">
        <f t="shared" si="72"/>
        <v>0.28199999999999997</v>
      </c>
      <c r="T1107" s="184">
        <f t="shared" si="72"/>
        <v>0.28199999999999997</v>
      </c>
      <c r="U1107" s="184">
        <f t="shared" si="72"/>
        <v>0.28199999999999997</v>
      </c>
      <c r="V1107" s="184">
        <f t="shared" si="72"/>
        <v>0.28199999999999997</v>
      </c>
      <c r="W1107" s="184">
        <f t="shared" si="72"/>
        <v>0.28199999999999997</v>
      </c>
      <c r="X1107" s="184">
        <f t="shared" si="72"/>
        <v>0.28199999999999997</v>
      </c>
      <c r="Y1107" s="184">
        <f t="shared" si="72"/>
        <v>0.28199999999999997</v>
      </c>
      <c r="Z1107" s="184">
        <f t="shared" si="72"/>
        <v>0.28199999999999997</v>
      </c>
      <c r="AA1107" s="184">
        <f t="shared" si="72"/>
        <v>0.28199999999999997</v>
      </c>
      <c r="AB1107" s="184">
        <f t="shared" si="72"/>
        <v>0.28199999999999997</v>
      </c>
      <c r="AC1107" s="184">
        <f t="shared" si="72"/>
        <v>0.28199999999999997</v>
      </c>
      <c r="AD1107" s="184">
        <f t="shared" si="72"/>
        <v>0.28199999999999997</v>
      </c>
      <c r="AE1107" s="184">
        <f t="shared" si="72"/>
        <v>0.28199999999999997</v>
      </c>
      <c r="AF1107" s="184">
        <f t="shared" si="72"/>
        <v>0.28199999999999997</v>
      </c>
      <c r="AG1107" s="184">
        <f t="shared" si="72"/>
        <v>0.28199999999999997</v>
      </c>
      <c r="AH1107" s="184">
        <f t="shared" si="72"/>
        <v>0.28199999999999997</v>
      </c>
      <c r="AI1107" s="184">
        <f t="shared" si="72"/>
        <v>0.28199999999999997</v>
      </c>
      <c r="AJ1107" s="184">
        <f t="shared" si="72"/>
        <v>0.28199999999999997</v>
      </c>
      <c r="AK1107" s="184">
        <f t="shared" si="72"/>
        <v>0.28199999999999997</v>
      </c>
      <c r="AL1107" s="184">
        <f t="shared" si="72"/>
        <v>0.28199999999999997</v>
      </c>
      <c r="AM1107" s="184">
        <f t="shared" si="72"/>
        <v>0.28199999999999997</v>
      </c>
      <c r="AN1107" s="184">
        <f t="shared" si="72"/>
        <v>0.28199999999999997</v>
      </c>
      <c r="AO1107" s="184">
        <f t="shared" si="72"/>
        <v>0.28199999999999997</v>
      </c>
      <c r="AP1107" s="184">
        <f t="shared" si="72"/>
        <v>0.28199999999999997</v>
      </c>
      <c r="AQ1107" s="184">
        <f t="shared" si="72"/>
        <v>0.28199999999999997</v>
      </c>
      <c r="AR1107" s="184">
        <f t="shared" si="72"/>
        <v>0.28199999999999997</v>
      </c>
      <c r="AS1107" s="184">
        <f t="shared" si="72"/>
        <v>0.28199999999999997</v>
      </c>
      <c r="AT1107" s="184">
        <f t="shared" si="72"/>
        <v>0.28199999999999997</v>
      </c>
      <c r="AU1107" s="184">
        <f t="shared" si="72"/>
        <v>0.28199999999999997</v>
      </c>
      <c r="AV1107" s="184">
        <f t="shared" si="72"/>
        <v>0.28199999999999997</v>
      </c>
      <c r="AW1107" s="184">
        <f t="shared" si="72"/>
        <v>0.28199999999999997</v>
      </c>
      <c r="AX1107" s="184">
        <f t="shared" si="72"/>
        <v>0.28199999999999997</v>
      </c>
      <c r="AY1107" s="184">
        <f t="shared" si="72"/>
        <v>0.28199999999999997</v>
      </c>
      <c r="AZ1107" s="184">
        <f t="shared" si="72"/>
        <v>0.28199999999999997</v>
      </c>
    </row>
    <row r="1108" spans="1:52" x14ac:dyDescent="0.25">
      <c r="A1108" s="422"/>
      <c r="B1108" s="281"/>
      <c r="C1108" s="281"/>
      <c r="D1108" s="281"/>
      <c r="F1108" s="428"/>
      <c r="G1108" s="225"/>
      <c r="I1108" s="338"/>
      <c r="J1108" s="338"/>
      <c r="K1108" s="338"/>
      <c r="L1108" s="338"/>
      <c r="M1108" s="338"/>
      <c r="N1108" s="338"/>
      <c r="O1108" s="338"/>
      <c r="P1108" s="338"/>
      <c r="Q1108" s="338"/>
      <c r="R1108" s="338"/>
      <c r="S1108" s="338"/>
      <c r="T1108" s="338"/>
      <c r="U1108" s="338"/>
      <c r="V1108" s="338"/>
      <c r="W1108" s="338"/>
      <c r="X1108" s="338"/>
      <c r="Y1108" s="338"/>
      <c r="Z1108" s="338"/>
      <c r="AA1108" s="338"/>
      <c r="AB1108" s="338"/>
      <c r="AC1108" s="338"/>
      <c r="AD1108" s="338"/>
      <c r="AE1108" s="338"/>
      <c r="AF1108" s="338"/>
      <c r="AG1108" s="338"/>
      <c r="AH1108" s="338"/>
      <c r="AI1108" s="338"/>
      <c r="AJ1108" s="338"/>
      <c r="AK1108" s="338"/>
      <c r="AL1108" s="338"/>
      <c r="AM1108" s="338"/>
      <c r="AN1108" s="338"/>
      <c r="AO1108" s="338"/>
      <c r="AP1108" s="338"/>
      <c r="AQ1108" s="338"/>
      <c r="AR1108" s="338"/>
      <c r="AS1108" s="338"/>
      <c r="AT1108" s="338"/>
      <c r="AU1108" s="338"/>
      <c r="AV1108" s="338"/>
      <c r="AW1108" s="338"/>
      <c r="AX1108" s="338"/>
      <c r="AY1108" s="338"/>
      <c r="AZ1108" s="338"/>
    </row>
    <row r="1109" spans="1:52" x14ac:dyDescent="0.25">
      <c r="A1109" s="422"/>
      <c r="B1109" s="281"/>
      <c r="C1109" s="281"/>
      <c r="D1109" s="281"/>
      <c r="E1109" s="180" t="str">
        <f>StockValueC!$E$33</f>
        <v>Lbs to metric ton conversion</v>
      </c>
      <c r="F1109" s="448">
        <f>StockValueC!$H$33</f>
        <v>4.5359000000000003E-4</v>
      </c>
      <c r="G1109" s="328" t="str">
        <f>StockValueC!$G$33</f>
        <v>Factor</v>
      </c>
      <c r="I1109" s="338"/>
      <c r="J1109" s="338"/>
      <c r="K1109" s="338"/>
      <c r="L1109" s="338"/>
      <c r="M1109" s="338"/>
      <c r="N1109" s="338"/>
      <c r="O1109" s="338"/>
      <c r="P1109" s="338"/>
      <c r="Q1109" s="338"/>
      <c r="R1109" s="338"/>
      <c r="S1109" s="338"/>
      <c r="T1109" s="338"/>
      <c r="U1109" s="338"/>
      <c r="V1109" s="338"/>
      <c r="W1109" s="338"/>
      <c r="X1109" s="338"/>
      <c r="Y1109" s="338"/>
      <c r="Z1109" s="338"/>
      <c r="AA1109" s="338"/>
      <c r="AB1109" s="338"/>
      <c r="AC1109" s="338"/>
      <c r="AD1109" s="338"/>
      <c r="AE1109" s="338"/>
      <c r="AF1109" s="338"/>
      <c r="AG1109" s="338"/>
      <c r="AH1109" s="338"/>
      <c r="AI1109" s="338"/>
      <c r="AJ1109" s="338"/>
      <c r="AK1109" s="338"/>
      <c r="AL1109" s="338"/>
      <c r="AM1109" s="338"/>
      <c r="AN1109" s="338"/>
      <c r="AO1109" s="338"/>
      <c r="AP1109" s="338"/>
      <c r="AQ1109" s="338"/>
      <c r="AR1109" s="338"/>
      <c r="AS1109" s="338"/>
      <c r="AT1109" s="338"/>
      <c r="AU1109" s="338"/>
      <c r="AV1109" s="338"/>
      <c r="AW1109" s="338"/>
      <c r="AX1109" s="338"/>
      <c r="AY1109" s="338"/>
      <c r="AZ1109" s="338"/>
    </row>
    <row r="1110" spans="1:52" x14ac:dyDescent="0.25">
      <c r="A1110" s="422"/>
      <c r="B1110" s="281"/>
      <c r="C1110" s="281"/>
      <c r="D1110" s="281"/>
      <c r="F1110" s="428"/>
      <c r="G1110" s="225"/>
      <c r="I1110" s="338"/>
      <c r="J1110" s="338"/>
      <c r="K1110" s="338"/>
      <c r="L1110" s="338"/>
      <c r="M1110" s="338"/>
      <c r="N1110" s="338"/>
      <c r="O1110" s="338"/>
      <c r="P1110" s="338"/>
      <c r="Q1110" s="338"/>
      <c r="R1110" s="338"/>
      <c r="S1110" s="338"/>
      <c r="T1110" s="338"/>
      <c r="U1110" s="338"/>
      <c r="V1110" s="338"/>
      <c r="W1110" s="338"/>
      <c r="X1110" s="338"/>
      <c r="Y1110" s="338"/>
      <c r="Z1110" s="338"/>
      <c r="AA1110" s="338"/>
      <c r="AB1110" s="338"/>
      <c r="AC1110" s="338"/>
      <c r="AD1110" s="338"/>
      <c r="AE1110" s="338"/>
      <c r="AF1110" s="338"/>
      <c r="AG1110" s="338"/>
      <c r="AH1110" s="338"/>
      <c r="AI1110" s="338"/>
      <c r="AJ1110" s="338"/>
      <c r="AK1110" s="338"/>
      <c r="AL1110" s="338"/>
      <c r="AM1110" s="338"/>
      <c r="AN1110" s="338"/>
      <c r="AO1110" s="338"/>
      <c r="AP1110" s="338"/>
      <c r="AQ1110" s="338"/>
      <c r="AR1110" s="338"/>
      <c r="AS1110" s="338"/>
      <c r="AT1110" s="338"/>
      <c r="AU1110" s="338"/>
      <c r="AV1110" s="338"/>
      <c r="AW1110" s="338"/>
      <c r="AX1110" s="338"/>
      <c r="AY1110" s="338"/>
      <c r="AZ1110" s="338"/>
    </row>
    <row r="1111" spans="1:52" x14ac:dyDescent="0.25">
      <c r="A1111" s="422"/>
      <c r="B1111" s="281"/>
      <c r="C1111" s="281"/>
      <c r="D1111" s="281"/>
      <c r="E1111" t="s">
        <v>1105</v>
      </c>
      <c r="F1111" s="428" t="s">
        <v>827</v>
      </c>
      <c r="G1111" s="225" t="s">
        <v>869</v>
      </c>
      <c r="I1111" s="184">
        <f t="shared" ref="I1111:AZ1111" si="73">IF(I1102=0,0,I1102*I1107*$F1109)</f>
        <v>0</v>
      </c>
      <c r="J1111" s="184">
        <f t="shared" si="73"/>
        <v>0</v>
      </c>
      <c r="K1111" s="184">
        <f t="shared" si="73"/>
        <v>0</v>
      </c>
      <c r="L1111" s="184">
        <f t="shared" si="73"/>
        <v>0</v>
      </c>
      <c r="M1111" s="184">
        <f t="shared" si="73"/>
        <v>0</v>
      </c>
      <c r="N1111" s="184">
        <f t="shared" si="73"/>
        <v>0</v>
      </c>
      <c r="O1111" s="184">
        <f t="shared" si="73"/>
        <v>0</v>
      </c>
      <c r="P1111" s="184">
        <f t="shared" si="73"/>
        <v>0</v>
      </c>
      <c r="Q1111" s="184">
        <f t="shared" si="73"/>
        <v>0</v>
      </c>
      <c r="R1111" s="184">
        <f t="shared" si="73"/>
        <v>0</v>
      </c>
      <c r="S1111" s="184">
        <f t="shared" si="73"/>
        <v>0</v>
      </c>
      <c r="T1111" s="184">
        <f t="shared" si="73"/>
        <v>0</v>
      </c>
      <c r="U1111" s="184">
        <f t="shared" si="73"/>
        <v>0</v>
      </c>
      <c r="V1111" s="184">
        <f t="shared" si="73"/>
        <v>0</v>
      </c>
      <c r="W1111" s="184">
        <f t="shared" si="73"/>
        <v>0</v>
      </c>
      <c r="X1111" s="184">
        <f t="shared" si="73"/>
        <v>0</v>
      </c>
      <c r="Y1111" s="184">
        <f t="shared" si="73"/>
        <v>0</v>
      </c>
      <c r="Z1111" s="184">
        <f t="shared" si="73"/>
        <v>0</v>
      </c>
      <c r="AA1111" s="184">
        <f t="shared" si="73"/>
        <v>0</v>
      </c>
      <c r="AB1111" s="184">
        <f t="shared" si="73"/>
        <v>0</v>
      </c>
      <c r="AC1111" s="184">
        <f t="shared" si="73"/>
        <v>0</v>
      </c>
      <c r="AD1111" s="184">
        <f t="shared" si="73"/>
        <v>0</v>
      </c>
      <c r="AE1111" s="184">
        <f t="shared" si="73"/>
        <v>0</v>
      </c>
      <c r="AF1111" s="184">
        <f t="shared" si="73"/>
        <v>0</v>
      </c>
      <c r="AG1111" s="184">
        <f t="shared" si="73"/>
        <v>0</v>
      </c>
      <c r="AH1111" s="184">
        <f t="shared" si="73"/>
        <v>0</v>
      </c>
      <c r="AI1111" s="184">
        <f t="shared" si="73"/>
        <v>0</v>
      </c>
      <c r="AJ1111" s="184">
        <f t="shared" si="73"/>
        <v>0</v>
      </c>
      <c r="AK1111" s="184">
        <f t="shared" si="73"/>
        <v>0</v>
      </c>
      <c r="AL1111" s="184">
        <f t="shared" si="73"/>
        <v>0</v>
      </c>
      <c r="AM1111" s="184">
        <f t="shared" si="73"/>
        <v>0</v>
      </c>
      <c r="AN1111" s="184">
        <f t="shared" si="73"/>
        <v>0</v>
      </c>
      <c r="AO1111" s="184">
        <f t="shared" si="73"/>
        <v>0</v>
      </c>
      <c r="AP1111" s="184">
        <f t="shared" si="73"/>
        <v>0</v>
      </c>
      <c r="AQ1111" s="184">
        <f t="shared" si="73"/>
        <v>0</v>
      </c>
      <c r="AR1111" s="184">
        <f t="shared" si="73"/>
        <v>0</v>
      </c>
      <c r="AS1111" s="184">
        <f t="shared" si="73"/>
        <v>0</v>
      </c>
      <c r="AT1111" s="184">
        <f t="shared" si="73"/>
        <v>0</v>
      </c>
      <c r="AU1111" s="184">
        <f t="shared" si="73"/>
        <v>0</v>
      </c>
      <c r="AV1111" s="184">
        <f t="shared" si="73"/>
        <v>0</v>
      </c>
      <c r="AW1111" s="184">
        <f t="shared" si="73"/>
        <v>0</v>
      </c>
      <c r="AX1111" s="184">
        <f t="shared" si="73"/>
        <v>0</v>
      </c>
      <c r="AY1111" s="184">
        <f t="shared" si="73"/>
        <v>0</v>
      </c>
      <c r="AZ1111" s="184">
        <f t="shared" si="73"/>
        <v>0</v>
      </c>
    </row>
    <row r="1112" spans="1:52" x14ac:dyDescent="0.25">
      <c r="A1112" s="19"/>
      <c r="F1112" s="420"/>
      <c r="G1112" s="225"/>
    </row>
    <row r="1113" spans="1:52" x14ac:dyDescent="0.25">
      <c r="A1113" s="19" t="s">
        <v>936</v>
      </c>
      <c r="F1113" s="420"/>
      <c r="G1113" s="225"/>
    </row>
    <row r="1114" spans="1:52" x14ac:dyDescent="0.25">
      <c r="A1114" s="19"/>
      <c r="E1114" s="202"/>
      <c r="F1114" s="420"/>
      <c r="G1114" s="225"/>
    </row>
    <row r="1115" spans="1:52" x14ac:dyDescent="0.25">
      <c r="A1115" s="19"/>
      <c r="E1115" s="187" t="s">
        <v>1106</v>
      </c>
      <c r="F1115" s="449" t="s">
        <v>827</v>
      </c>
      <c r="G1115" s="450" t="s">
        <v>1096</v>
      </c>
      <c r="I1115" s="187">
        <f t="shared" ref="I1115:AZ1115" si="74">I92-I100</f>
        <v>0</v>
      </c>
      <c r="J1115" s="187">
        <f t="shared" si="74"/>
        <v>0</v>
      </c>
      <c r="K1115" s="187">
        <f t="shared" si="74"/>
        <v>0</v>
      </c>
      <c r="L1115" s="187">
        <f t="shared" si="74"/>
        <v>0</v>
      </c>
      <c r="M1115" s="187">
        <f t="shared" si="74"/>
        <v>0</v>
      </c>
      <c r="N1115" s="187">
        <f t="shared" si="74"/>
        <v>0</v>
      </c>
      <c r="O1115" s="187">
        <f t="shared" si="74"/>
        <v>0</v>
      </c>
      <c r="P1115" s="187">
        <f t="shared" si="74"/>
        <v>0</v>
      </c>
      <c r="Q1115" s="187">
        <f t="shared" si="74"/>
        <v>0</v>
      </c>
      <c r="R1115" s="187">
        <f t="shared" si="74"/>
        <v>0</v>
      </c>
      <c r="S1115" s="187">
        <f t="shared" si="74"/>
        <v>0</v>
      </c>
      <c r="T1115" s="187">
        <f t="shared" si="74"/>
        <v>0</v>
      </c>
      <c r="U1115" s="187">
        <f t="shared" si="74"/>
        <v>0</v>
      </c>
      <c r="V1115" s="187">
        <f t="shared" si="74"/>
        <v>0</v>
      </c>
      <c r="W1115" s="187">
        <f t="shared" si="74"/>
        <v>0</v>
      </c>
      <c r="X1115" s="187">
        <f t="shared" si="74"/>
        <v>0</v>
      </c>
      <c r="Y1115" s="187">
        <f t="shared" si="74"/>
        <v>0</v>
      </c>
      <c r="Z1115" s="187">
        <f t="shared" si="74"/>
        <v>0</v>
      </c>
      <c r="AA1115" s="187">
        <f t="shared" si="74"/>
        <v>0</v>
      </c>
      <c r="AB1115" s="187">
        <f t="shared" si="74"/>
        <v>0</v>
      </c>
      <c r="AC1115" s="187">
        <f t="shared" si="74"/>
        <v>0</v>
      </c>
      <c r="AD1115" s="187">
        <f t="shared" si="74"/>
        <v>0</v>
      </c>
      <c r="AE1115" s="187">
        <f t="shared" si="74"/>
        <v>0</v>
      </c>
      <c r="AF1115" s="187">
        <f t="shared" si="74"/>
        <v>0</v>
      </c>
      <c r="AG1115" s="187">
        <f t="shared" si="74"/>
        <v>0</v>
      </c>
      <c r="AH1115" s="187">
        <f t="shared" si="74"/>
        <v>0</v>
      </c>
      <c r="AI1115" s="187">
        <f t="shared" si="74"/>
        <v>0</v>
      </c>
      <c r="AJ1115" s="187">
        <f t="shared" si="74"/>
        <v>0</v>
      </c>
      <c r="AK1115" s="187">
        <f t="shared" si="74"/>
        <v>0</v>
      </c>
      <c r="AL1115" s="187">
        <f t="shared" si="74"/>
        <v>0</v>
      </c>
      <c r="AM1115" s="187">
        <f t="shared" si="74"/>
        <v>0</v>
      </c>
      <c r="AN1115" s="187">
        <f t="shared" si="74"/>
        <v>0</v>
      </c>
      <c r="AO1115" s="187">
        <f t="shared" si="74"/>
        <v>0</v>
      </c>
      <c r="AP1115" s="187">
        <f t="shared" si="74"/>
        <v>0</v>
      </c>
      <c r="AQ1115" s="187">
        <f t="shared" si="74"/>
        <v>0</v>
      </c>
      <c r="AR1115" s="187">
        <f t="shared" si="74"/>
        <v>0</v>
      </c>
      <c r="AS1115" s="187">
        <f t="shared" si="74"/>
        <v>0</v>
      </c>
      <c r="AT1115" s="187">
        <f t="shared" si="74"/>
        <v>0</v>
      </c>
      <c r="AU1115" s="187">
        <f t="shared" si="74"/>
        <v>0</v>
      </c>
      <c r="AV1115" s="187">
        <f t="shared" si="74"/>
        <v>0</v>
      </c>
      <c r="AW1115" s="187">
        <f t="shared" si="74"/>
        <v>0</v>
      </c>
      <c r="AX1115" s="187">
        <f t="shared" si="74"/>
        <v>0</v>
      </c>
      <c r="AY1115" s="187">
        <f t="shared" si="74"/>
        <v>0</v>
      </c>
      <c r="AZ1115" s="187">
        <f t="shared" si="74"/>
        <v>0</v>
      </c>
    </row>
    <row r="1116" spans="1:52" x14ac:dyDescent="0.25">
      <c r="A1116" s="19"/>
      <c r="E1116" s="187" t="s">
        <v>1107</v>
      </c>
      <c r="F1116" s="449" t="s">
        <v>827</v>
      </c>
      <c r="G1116" s="450" t="s">
        <v>1096</v>
      </c>
      <c r="I1116" s="187">
        <f t="shared" ref="I1116:AZ1116" si="75">I178-I186</f>
        <v>0</v>
      </c>
      <c r="J1116" s="187">
        <f t="shared" si="75"/>
        <v>0</v>
      </c>
      <c r="K1116" s="187">
        <f t="shared" si="75"/>
        <v>0</v>
      </c>
      <c r="L1116" s="187">
        <f t="shared" si="75"/>
        <v>0</v>
      </c>
      <c r="M1116" s="187">
        <f t="shared" si="75"/>
        <v>0</v>
      </c>
      <c r="N1116" s="187">
        <f t="shared" si="75"/>
        <v>0</v>
      </c>
      <c r="O1116" s="187">
        <f t="shared" si="75"/>
        <v>0</v>
      </c>
      <c r="P1116" s="187">
        <f t="shared" si="75"/>
        <v>0</v>
      </c>
      <c r="Q1116" s="187">
        <f t="shared" si="75"/>
        <v>0</v>
      </c>
      <c r="R1116" s="187">
        <f t="shared" si="75"/>
        <v>0</v>
      </c>
      <c r="S1116" s="187">
        <f t="shared" si="75"/>
        <v>0</v>
      </c>
      <c r="T1116" s="187">
        <f t="shared" si="75"/>
        <v>0</v>
      </c>
      <c r="U1116" s="187">
        <f t="shared" si="75"/>
        <v>0</v>
      </c>
      <c r="V1116" s="187">
        <f t="shared" si="75"/>
        <v>0</v>
      </c>
      <c r="W1116" s="187">
        <f t="shared" si="75"/>
        <v>0</v>
      </c>
      <c r="X1116" s="187">
        <f t="shared" si="75"/>
        <v>0</v>
      </c>
      <c r="Y1116" s="187">
        <f t="shared" si="75"/>
        <v>0</v>
      </c>
      <c r="Z1116" s="187">
        <f t="shared" si="75"/>
        <v>0</v>
      </c>
      <c r="AA1116" s="187">
        <f t="shared" si="75"/>
        <v>0</v>
      </c>
      <c r="AB1116" s="187">
        <f t="shared" si="75"/>
        <v>0</v>
      </c>
      <c r="AC1116" s="187">
        <f t="shared" si="75"/>
        <v>0</v>
      </c>
      <c r="AD1116" s="187">
        <f t="shared" si="75"/>
        <v>0</v>
      </c>
      <c r="AE1116" s="187">
        <f t="shared" si="75"/>
        <v>0</v>
      </c>
      <c r="AF1116" s="187">
        <f t="shared" si="75"/>
        <v>0</v>
      </c>
      <c r="AG1116" s="187">
        <f t="shared" si="75"/>
        <v>0</v>
      </c>
      <c r="AH1116" s="187">
        <f t="shared" si="75"/>
        <v>0</v>
      </c>
      <c r="AI1116" s="187">
        <f t="shared" si="75"/>
        <v>0</v>
      </c>
      <c r="AJ1116" s="187">
        <f t="shared" si="75"/>
        <v>0</v>
      </c>
      <c r="AK1116" s="187">
        <f t="shared" si="75"/>
        <v>0</v>
      </c>
      <c r="AL1116" s="187">
        <f t="shared" si="75"/>
        <v>0</v>
      </c>
      <c r="AM1116" s="187">
        <f t="shared" si="75"/>
        <v>0</v>
      </c>
      <c r="AN1116" s="187">
        <f t="shared" si="75"/>
        <v>0</v>
      </c>
      <c r="AO1116" s="187">
        <f t="shared" si="75"/>
        <v>0</v>
      </c>
      <c r="AP1116" s="187">
        <f t="shared" si="75"/>
        <v>0</v>
      </c>
      <c r="AQ1116" s="187">
        <f t="shared" si="75"/>
        <v>0</v>
      </c>
      <c r="AR1116" s="187">
        <f t="shared" si="75"/>
        <v>0</v>
      </c>
      <c r="AS1116" s="187">
        <f t="shared" si="75"/>
        <v>0</v>
      </c>
      <c r="AT1116" s="187">
        <f t="shared" si="75"/>
        <v>0</v>
      </c>
      <c r="AU1116" s="187">
        <f t="shared" si="75"/>
        <v>0</v>
      </c>
      <c r="AV1116" s="187">
        <f t="shared" si="75"/>
        <v>0</v>
      </c>
      <c r="AW1116" s="187">
        <f t="shared" si="75"/>
        <v>0</v>
      </c>
      <c r="AX1116" s="187">
        <f t="shared" si="75"/>
        <v>0</v>
      </c>
      <c r="AY1116" s="187">
        <f t="shared" si="75"/>
        <v>0</v>
      </c>
      <c r="AZ1116" s="187">
        <f t="shared" si="75"/>
        <v>0</v>
      </c>
    </row>
    <row r="1117" spans="1:52" x14ac:dyDescent="0.25">
      <c r="A1117" s="19"/>
      <c r="E1117" s="187" t="s">
        <v>1108</v>
      </c>
      <c r="F1117" s="449" t="s">
        <v>827</v>
      </c>
      <c r="G1117" s="450" t="s">
        <v>1096</v>
      </c>
      <c r="I1117" s="187">
        <f t="shared" ref="I1117:AZ1117" si="76">I264-I272</f>
        <v>0</v>
      </c>
      <c r="J1117" s="187">
        <f t="shared" si="76"/>
        <v>0</v>
      </c>
      <c r="K1117" s="187">
        <f t="shared" si="76"/>
        <v>0</v>
      </c>
      <c r="L1117" s="187">
        <f t="shared" si="76"/>
        <v>0</v>
      </c>
      <c r="M1117" s="187">
        <f t="shared" si="76"/>
        <v>0</v>
      </c>
      <c r="N1117" s="187">
        <f t="shared" si="76"/>
        <v>0</v>
      </c>
      <c r="O1117" s="187">
        <f t="shared" si="76"/>
        <v>0</v>
      </c>
      <c r="P1117" s="187">
        <f t="shared" si="76"/>
        <v>0</v>
      </c>
      <c r="Q1117" s="187">
        <f t="shared" si="76"/>
        <v>0</v>
      </c>
      <c r="R1117" s="187">
        <f t="shared" si="76"/>
        <v>0</v>
      </c>
      <c r="S1117" s="187">
        <f t="shared" si="76"/>
        <v>0</v>
      </c>
      <c r="T1117" s="187">
        <f t="shared" si="76"/>
        <v>0</v>
      </c>
      <c r="U1117" s="187">
        <f t="shared" si="76"/>
        <v>0</v>
      </c>
      <c r="V1117" s="187">
        <f t="shared" si="76"/>
        <v>0</v>
      </c>
      <c r="W1117" s="187">
        <f t="shared" si="76"/>
        <v>0</v>
      </c>
      <c r="X1117" s="187">
        <f t="shared" si="76"/>
        <v>0</v>
      </c>
      <c r="Y1117" s="187">
        <f t="shared" si="76"/>
        <v>0</v>
      </c>
      <c r="Z1117" s="187">
        <f t="shared" si="76"/>
        <v>0</v>
      </c>
      <c r="AA1117" s="187">
        <f t="shared" si="76"/>
        <v>0</v>
      </c>
      <c r="AB1117" s="187">
        <f t="shared" si="76"/>
        <v>0</v>
      </c>
      <c r="AC1117" s="187">
        <f t="shared" si="76"/>
        <v>0</v>
      </c>
      <c r="AD1117" s="187">
        <f t="shared" si="76"/>
        <v>0</v>
      </c>
      <c r="AE1117" s="187">
        <f t="shared" si="76"/>
        <v>0</v>
      </c>
      <c r="AF1117" s="187">
        <f t="shared" si="76"/>
        <v>0</v>
      </c>
      <c r="AG1117" s="187">
        <f t="shared" si="76"/>
        <v>0</v>
      </c>
      <c r="AH1117" s="187">
        <f t="shared" si="76"/>
        <v>0</v>
      </c>
      <c r="AI1117" s="187">
        <f t="shared" si="76"/>
        <v>0</v>
      </c>
      <c r="AJ1117" s="187">
        <f t="shared" si="76"/>
        <v>0</v>
      </c>
      <c r="AK1117" s="187">
        <f t="shared" si="76"/>
        <v>0</v>
      </c>
      <c r="AL1117" s="187">
        <f t="shared" si="76"/>
        <v>0</v>
      </c>
      <c r="AM1117" s="187">
        <f t="shared" si="76"/>
        <v>0</v>
      </c>
      <c r="AN1117" s="187">
        <f t="shared" si="76"/>
        <v>0</v>
      </c>
      <c r="AO1117" s="187">
        <f t="shared" si="76"/>
        <v>0</v>
      </c>
      <c r="AP1117" s="187">
        <f t="shared" si="76"/>
        <v>0</v>
      </c>
      <c r="AQ1117" s="187">
        <f t="shared" si="76"/>
        <v>0</v>
      </c>
      <c r="AR1117" s="187">
        <f t="shared" si="76"/>
        <v>0</v>
      </c>
      <c r="AS1117" s="187">
        <f t="shared" si="76"/>
        <v>0</v>
      </c>
      <c r="AT1117" s="187">
        <f t="shared" si="76"/>
        <v>0</v>
      </c>
      <c r="AU1117" s="187">
        <f t="shared" si="76"/>
        <v>0</v>
      </c>
      <c r="AV1117" s="187">
        <f t="shared" si="76"/>
        <v>0</v>
      </c>
      <c r="AW1117" s="187">
        <f t="shared" si="76"/>
        <v>0</v>
      </c>
      <c r="AX1117" s="187">
        <f t="shared" si="76"/>
        <v>0</v>
      </c>
      <c r="AY1117" s="187">
        <f t="shared" si="76"/>
        <v>0</v>
      </c>
      <c r="AZ1117" s="187">
        <f t="shared" si="76"/>
        <v>0</v>
      </c>
    </row>
    <row r="1118" spans="1:52" x14ac:dyDescent="0.25">
      <c r="A1118" s="19"/>
      <c r="E1118" s="187" t="s">
        <v>1109</v>
      </c>
      <c r="F1118" s="449" t="s">
        <v>827</v>
      </c>
      <c r="G1118" s="450" t="s">
        <v>1096</v>
      </c>
      <c r="I1118" s="187">
        <f t="shared" ref="I1118:AZ1118" si="77">I346-I354</f>
        <v>0</v>
      </c>
      <c r="J1118" s="187">
        <f t="shared" si="77"/>
        <v>0</v>
      </c>
      <c r="K1118" s="187">
        <f t="shared" si="77"/>
        <v>0</v>
      </c>
      <c r="L1118" s="187">
        <f t="shared" si="77"/>
        <v>0</v>
      </c>
      <c r="M1118" s="187">
        <f t="shared" si="77"/>
        <v>0</v>
      </c>
      <c r="N1118" s="187">
        <f t="shared" si="77"/>
        <v>0</v>
      </c>
      <c r="O1118" s="187">
        <f t="shared" si="77"/>
        <v>0</v>
      </c>
      <c r="P1118" s="187">
        <f t="shared" si="77"/>
        <v>0</v>
      </c>
      <c r="Q1118" s="187">
        <f t="shared" si="77"/>
        <v>0</v>
      </c>
      <c r="R1118" s="187">
        <f t="shared" si="77"/>
        <v>0</v>
      </c>
      <c r="S1118" s="187">
        <f t="shared" si="77"/>
        <v>0</v>
      </c>
      <c r="T1118" s="187">
        <f t="shared" si="77"/>
        <v>0</v>
      </c>
      <c r="U1118" s="187">
        <f t="shared" si="77"/>
        <v>0</v>
      </c>
      <c r="V1118" s="187">
        <f t="shared" si="77"/>
        <v>0</v>
      </c>
      <c r="W1118" s="187">
        <f t="shared" si="77"/>
        <v>0</v>
      </c>
      <c r="X1118" s="187">
        <f t="shared" si="77"/>
        <v>0</v>
      </c>
      <c r="Y1118" s="187">
        <f t="shared" si="77"/>
        <v>0</v>
      </c>
      <c r="Z1118" s="187">
        <f t="shared" si="77"/>
        <v>0</v>
      </c>
      <c r="AA1118" s="187">
        <f t="shared" si="77"/>
        <v>0</v>
      </c>
      <c r="AB1118" s="187">
        <f t="shared" si="77"/>
        <v>0</v>
      </c>
      <c r="AC1118" s="187">
        <f t="shared" si="77"/>
        <v>0</v>
      </c>
      <c r="AD1118" s="187">
        <f t="shared" si="77"/>
        <v>0</v>
      </c>
      <c r="AE1118" s="187">
        <f t="shared" si="77"/>
        <v>0</v>
      </c>
      <c r="AF1118" s="187">
        <f t="shared" si="77"/>
        <v>0</v>
      </c>
      <c r="AG1118" s="187">
        <f t="shared" si="77"/>
        <v>0</v>
      </c>
      <c r="AH1118" s="187">
        <f t="shared" si="77"/>
        <v>0</v>
      </c>
      <c r="AI1118" s="187">
        <f t="shared" si="77"/>
        <v>0</v>
      </c>
      <c r="AJ1118" s="187">
        <f t="shared" si="77"/>
        <v>0</v>
      </c>
      <c r="AK1118" s="187">
        <f t="shared" si="77"/>
        <v>0</v>
      </c>
      <c r="AL1118" s="187">
        <f t="shared" si="77"/>
        <v>0</v>
      </c>
      <c r="AM1118" s="187">
        <f t="shared" si="77"/>
        <v>0</v>
      </c>
      <c r="AN1118" s="187">
        <f t="shared" si="77"/>
        <v>0</v>
      </c>
      <c r="AO1118" s="187">
        <f t="shared" si="77"/>
        <v>0</v>
      </c>
      <c r="AP1118" s="187">
        <f t="shared" si="77"/>
        <v>0</v>
      </c>
      <c r="AQ1118" s="187">
        <f t="shared" si="77"/>
        <v>0</v>
      </c>
      <c r="AR1118" s="187">
        <f t="shared" si="77"/>
        <v>0</v>
      </c>
      <c r="AS1118" s="187">
        <f t="shared" si="77"/>
        <v>0</v>
      </c>
      <c r="AT1118" s="187">
        <f t="shared" si="77"/>
        <v>0</v>
      </c>
      <c r="AU1118" s="187">
        <f t="shared" si="77"/>
        <v>0</v>
      </c>
      <c r="AV1118" s="187">
        <f t="shared" si="77"/>
        <v>0</v>
      </c>
      <c r="AW1118" s="187">
        <f t="shared" si="77"/>
        <v>0</v>
      </c>
      <c r="AX1118" s="187">
        <f t="shared" si="77"/>
        <v>0</v>
      </c>
      <c r="AY1118" s="187">
        <f t="shared" si="77"/>
        <v>0</v>
      </c>
      <c r="AZ1118" s="187">
        <f t="shared" si="77"/>
        <v>0</v>
      </c>
    </row>
    <row r="1119" spans="1:52" x14ac:dyDescent="0.25">
      <c r="A1119" s="19"/>
      <c r="E1119" s="187"/>
      <c r="F1119" s="449"/>
      <c r="G1119" s="450"/>
      <c r="I1119" s="187"/>
      <c r="J1119" s="187"/>
      <c r="K1119" s="187"/>
      <c r="L1119" s="187"/>
      <c r="M1119" s="187"/>
      <c r="N1119" s="187"/>
      <c r="O1119" s="187"/>
      <c r="P1119" s="187"/>
      <c r="Q1119" s="187"/>
      <c r="R1119" s="187"/>
      <c r="S1119" s="187"/>
      <c r="T1119" s="187"/>
      <c r="U1119" s="187"/>
      <c r="V1119" s="187"/>
      <c r="W1119" s="187"/>
      <c r="X1119" s="187"/>
      <c r="Y1119" s="187"/>
      <c r="Z1119" s="187"/>
      <c r="AA1119" s="187"/>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row>
    <row r="1120" spans="1:52" x14ac:dyDescent="0.25">
      <c r="A1120" s="19"/>
      <c r="E1120" s="187" t="s">
        <v>1110</v>
      </c>
      <c r="F1120" s="449" t="s">
        <v>827</v>
      </c>
      <c r="G1120" s="450" t="s">
        <v>1096</v>
      </c>
      <c r="I1120" s="187">
        <f t="shared" ref="I1120:AZ1120" si="78">I446-I454</f>
        <v>0</v>
      </c>
      <c r="J1120" s="187">
        <f t="shared" si="78"/>
        <v>0</v>
      </c>
      <c r="K1120" s="187">
        <f t="shared" si="78"/>
        <v>0</v>
      </c>
      <c r="L1120" s="187">
        <f t="shared" si="78"/>
        <v>0</v>
      </c>
      <c r="M1120" s="187">
        <f t="shared" si="78"/>
        <v>0</v>
      </c>
      <c r="N1120" s="187">
        <f t="shared" si="78"/>
        <v>0</v>
      </c>
      <c r="O1120" s="187">
        <f t="shared" si="78"/>
        <v>0</v>
      </c>
      <c r="P1120" s="187">
        <f t="shared" si="78"/>
        <v>0</v>
      </c>
      <c r="Q1120" s="187">
        <f t="shared" si="78"/>
        <v>0</v>
      </c>
      <c r="R1120" s="187">
        <f t="shared" si="78"/>
        <v>0</v>
      </c>
      <c r="S1120" s="187">
        <f t="shared" si="78"/>
        <v>0</v>
      </c>
      <c r="T1120" s="187">
        <f t="shared" si="78"/>
        <v>0</v>
      </c>
      <c r="U1120" s="187">
        <f t="shared" si="78"/>
        <v>0</v>
      </c>
      <c r="V1120" s="187">
        <f t="shared" si="78"/>
        <v>0</v>
      </c>
      <c r="W1120" s="187">
        <f t="shared" si="78"/>
        <v>0</v>
      </c>
      <c r="X1120" s="187">
        <f t="shared" si="78"/>
        <v>0</v>
      </c>
      <c r="Y1120" s="187">
        <f t="shared" si="78"/>
        <v>0</v>
      </c>
      <c r="Z1120" s="187">
        <f t="shared" si="78"/>
        <v>0</v>
      </c>
      <c r="AA1120" s="187">
        <f t="shared" si="78"/>
        <v>0</v>
      </c>
      <c r="AB1120" s="187">
        <f t="shared" si="78"/>
        <v>0</v>
      </c>
      <c r="AC1120" s="187">
        <f t="shared" si="78"/>
        <v>0</v>
      </c>
      <c r="AD1120" s="187">
        <f t="shared" si="78"/>
        <v>0</v>
      </c>
      <c r="AE1120" s="187">
        <f t="shared" si="78"/>
        <v>0</v>
      </c>
      <c r="AF1120" s="187">
        <f t="shared" si="78"/>
        <v>0</v>
      </c>
      <c r="AG1120" s="187">
        <f t="shared" si="78"/>
        <v>0</v>
      </c>
      <c r="AH1120" s="187">
        <f t="shared" si="78"/>
        <v>0</v>
      </c>
      <c r="AI1120" s="187">
        <f t="shared" si="78"/>
        <v>0</v>
      </c>
      <c r="AJ1120" s="187">
        <f t="shared" si="78"/>
        <v>0</v>
      </c>
      <c r="AK1120" s="187">
        <f t="shared" si="78"/>
        <v>0</v>
      </c>
      <c r="AL1120" s="187">
        <f t="shared" si="78"/>
        <v>0</v>
      </c>
      <c r="AM1120" s="187">
        <f t="shared" si="78"/>
        <v>0</v>
      </c>
      <c r="AN1120" s="187">
        <f t="shared" si="78"/>
        <v>0</v>
      </c>
      <c r="AO1120" s="187">
        <f t="shared" si="78"/>
        <v>0</v>
      </c>
      <c r="AP1120" s="187">
        <f t="shared" si="78"/>
        <v>0</v>
      </c>
      <c r="AQ1120" s="187">
        <f t="shared" si="78"/>
        <v>0</v>
      </c>
      <c r="AR1120" s="187">
        <f t="shared" si="78"/>
        <v>0</v>
      </c>
      <c r="AS1120" s="187">
        <f t="shared" si="78"/>
        <v>0</v>
      </c>
      <c r="AT1120" s="187">
        <f t="shared" si="78"/>
        <v>0</v>
      </c>
      <c r="AU1120" s="187">
        <f t="shared" si="78"/>
        <v>0</v>
      </c>
      <c r="AV1120" s="187">
        <f t="shared" si="78"/>
        <v>0</v>
      </c>
      <c r="AW1120" s="187">
        <f t="shared" si="78"/>
        <v>0</v>
      </c>
      <c r="AX1120" s="187">
        <f t="shared" si="78"/>
        <v>0</v>
      </c>
      <c r="AY1120" s="187">
        <f t="shared" si="78"/>
        <v>0</v>
      </c>
      <c r="AZ1120" s="187">
        <f t="shared" si="78"/>
        <v>0</v>
      </c>
    </row>
    <row r="1121" spans="1:52" x14ac:dyDescent="0.25">
      <c r="A1121" s="19"/>
      <c r="E1121" s="187" t="s">
        <v>1111</v>
      </c>
      <c r="F1121" s="449" t="s">
        <v>827</v>
      </c>
      <c r="G1121" s="450" t="s">
        <v>1096</v>
      </c>
      <c r="I1121" s="187">
        <f t="shared" ref="I1121:AZ1121" si="79">I532-I540</f>
        <v>0</v>
      </c>
      <c r="J1121" s="187">
        <f t="shared" si="79"/>
        <v>0</v>
      </c>
      <c r="K1121" s="187">
        <f t="shared" si="79"/>
        <v>0</v>
      </c>
      <c r="L1121" s="187">
        <f t="shared" si="79"/>
        <v>0</v>
      </c>
      <c r="M1121" s="187">
        <f t="shared" si="79"/>
        <v>0</v>
      </c>
      <c r="N1121" s="187">
        <f t="shared" si="79"/>
        <v>0</v>
      </c>
      <c r="O1121" s="187">
        <f t="shared" si="79"/>
        <v>0</v>
      </c>
      <c r="P1121" s="187">
        <f t="shared" si="79"/>
        <v>0</v>
      </c>
      <c r="Q1121" s="187">
        <f t="shared" si="79"/>
        <v>0</v>
      </c>
      <c r="R1121" s="187">
        <f t="shared" si="79"/>
        <v>0</v>
      </c>
      <c r="S1121" s="187">
        <f t="shared" si="79"/>
        <v>0</v>
      </c>
      <c r="T1121" s="187">
        <f t="shared" si="79"/>
        <v>0</v>
      </c>
      <c r="U1121" s="187">
        <f t="shared" si="79"/>
        <v>0</v>
      </c>
      <c r="V1121" s="187">
        <f t="shared" si="79"/>
        <v>0</v>
      </c>
      <c r="W1121" s="187">
        <f t="shared" si="79"/>
        <v>0</v>
      </c>
      <c r="X1121" s="187">
        <f t="shared" si="79"/>
        <v>0</v>
      </c>
      <c r="Y1121" s="187">
        <f t="shared" si="79"/>
        <v>0</v>
      </c>
      <c r="Z1121" s="187">
        <f t="shared" si="79"/>
        <v>0</v>
      </c>
      <c r="AA1121" s="187">
        <f t="shared" si="79"/>
        <v>0</v>
      </c>
      <c r="AB1121" s="187">
        <f t="shared" si="79"/>
        <v>0</v>
      </c>
      <c r="AC1121" s="187">
        <f t="shared" si="79"/>
        <v>0</v>
      </c>
      <c r="AD1121" s="187">
        <f t="shared" si="79"/>
        <v>0</v>
      </c>
      <c r="AE1121" s="187">
        <f t="shared" si="79"/>
        <v>0</v>
      </c>
      <c r="AF1121" s="187">
        <f t="shared" si="79"/>
        <v>0</v>
      </c>
      <c r="AG1121" s="187">
        <f t="shared" si="79"/>
        <v>0</v>
      </c>
      <c r="AH1121" s="187">
        <f t="shared" si="79"/>
        <v>0</v>
      </c>
      <c r="AI1121" s="187">
        <f t="shared" si="79"/>
        <v>0</v>
      </c>
      <c r="AJ1121" s="187">
        <f t="shared" si="79"/>
        <v>0</v>
      </c>
      <c r="AK1121" s="187">
        <f t="shared" si="79"/>
        <v>0</v>
      </c>
      <c r="AL1121" s="187">
        <f t="shared" si="79"/>
        <v>0</v>
      </c>
      <c r="AM1121" s="187">
        <f t="shared" si="79"/>
        <v>0</v>
      </c>
      <c r="AN1121" s="187">
        <f t="shared" si="79"/>
        <v>0</v>
      </c>
      <c r="AO1121" s="187">
        <f t="shared" si="79"/>
        <v>0</v>
      </c>
      <c r="AP1121" s="187">
        <f t="shared" si="79"/>
        <v>0</v>
      </c>
      <c r="AQ1121" s="187">
        <f t="shared" si="79"/>
        <v>0</v>
      </c>
      <c r="AR1121" s="187">
        <f t="shared" si="79"/>
        <v>0</v>
      </c>
      <c r="AS1121" s="187">
        <f t="shared" si="79"/>
        <v>0</v>
      </c>
      <c r="AT1121" s="187">
        <f t="shared" si="79"/>
        <v>0</v>
      </c>
      <c r="AU1121" s="187">
        <f t="shared" si="79"/>
        <v>0</v>
      </c>
      <c r="AV1121" s="187">
        <f t="shared" si="79"/>
        <v>0</v>
      </c>
      <c r="AW1121" s="187">
        <f t="shared" si="79"/>
        <v>0</v>
      </c>
      <c r="AX1121" s="187">
        <f t="shared" si="79"/>
        <v>0</v>
      </c>
      <c r="AY1121" s="187">
        <f t="shared" si="79"/>
        <v>0</v>
      </c>
      <c r="AZ1121" s="187">
        <f t="shared" si="79"/>
        <v>0</v>
      </c>
    </row>
    <row r="1122" spans="1:52" x14ac:dyDescent="0.25">
      <c r="A1122" s="19"/>
      <c r="E1122" s="187" t="s">
        <v>1112</v>
      </c>
      <c r="F1122" s="449" t="s">
        <v>827</v>
      </c>
      <c r="G1122" s="450" t="s">
        <v>1096</v>
      </c>
      <c r="I1122" s="187">
        <f t="shared" ref="I1122:AZ1122" si="80">I618-I626</f>
        <v>0</v>
      </c>
      <c r="J1122" s="187">
        <f t="shared" si="80"/>
        <v>0</v>
      </c>
      <c r="K1122" s="187">
        <f t="shared" si="80"/>
        <v>0</v>
      </c>
      <c r="L1122" s="187">
        <f t="shared" si="80"/>
        <v>0</v>
      </c>
      <c r="M1122" s="187">
        <f t="shared" si="80"/>
        <v>0</v>
      </c>
      <c r="N1122" s="187">
        <f t="shared" si="80"/>
        <v>0</v>
      </c>
      <c r="O1122" s="187">
        <f t="shared" si="80"/>
        <v>0</v>
      </c>
      <c r="P1122" s="187">
        <f t="shared" si="80"/>
        <v>0</v>
      </c>
      <c r="Q1122" s="187">
        <f t="shared" si="80"/>
        <v>0</v>
      </c>
      <c r="R1122" s="187">
        <f t="shared" si="80"/>
        <v>0</v>
      </c>
      <c r="S1122" s="187">
        <f t="shared" si="80"/>
        <v>0</v>
      </c>
      <c r="T1122" s="187">
        <f t="shared" si="80"/>
        <v>0</v>
      </c>
      <c r="U1122" s="187">
        <f t="shared" si="80"/>
        <v>0</v>
      </c>
      <c r="V1122" s="187">
        <f t="shared" si="80"/>
        <v>0</v>
      </c>
      <c r="W1122" s="187">
        <f t="shared" si="80"/>
        <v>0</v>
      </c>
      <c r="X1122" s="187">
        <f t="shared" si="80"/>
        <v>0</v>
      </c>
      <c r="Y1122" s="187">
        <f t="shared" si="80"/>
        <v>0</v>
      </c>
      <c r="Z1122" s="187">
        <f t="shared" si="80"/>
        <v>0</v>
      </c>
      <c r="AA1122" s="187">
        <f t="shared" si="80"/>
        <v>0</v>
      </c>
      <c r="AB1122" s="187">
        <f t="shared" si="80"/>
        <v>0</v>
      </c>
      <c r="AC1122" s="187">
        <f t="shared" si="80"/>
        <v>0</v>
      </c>
      <c r="AD1122" s="187">
        <f t="shared" si="80"/>
        <v>0</v>
      </c>
      <c r="AE1122" s="187">
        <f t="shared" si="80"/>
        <v>0</v>
      </c>
      <c r="AF1122" s="187">
        <f t="shared" si="80"/>
        <v>0</v>
      </c>
      <c r="AG1122" s="187">
        <f t="shared" si="80"/>
        <v>0</v>
      </c>
      <c r="AH1122" s="187">
        <f t="shared" si="80"/>
        <v>0</v>
      </c>
      <c r="AI1122" s="187">
        <f t="shared" si="80"/>
        <v>0</v>
      </c>
      <c r="AJ1122" s="187">
        <f t="shared" si="80"/>
        <v>0</v>
      </c>
      <c r="AK1122" s="187">
        <f t="shared" si="80"/>
        <v>0</v>
      </c>
      <c r="AL1122" s="187">
        <f t="shared" si="80"/>
        <v>0</v>
      </c>
      <c r="AM1122" s="187">
        <f t="shared" si="80"/>
        <v>0</v>
      </c>
      <c r="AN1122" s="187">
        <f t="shared" si="80"/>
        <v>0</v>
      </c>
      <c r="AO1122" s="187">
        <f t="shared" si="80"/>
        <v>0</v>
      </c>
      <c r="AP1122" s="187">
        <f t="shared" si="80"/>
        <v>0</v>
      </c>
      <c r="AQ1122" s="187">
        <f t="shared" si="80"/>
        <v>0</v>
      </c>
      <c r="AR1122" s="187">
        <f t="shared" si="80"/>
        <v>0</v>
      </c>
      <c r="AS1122" s="187">
        <f t="shared" si="80"/>
        <v>0</v>
      </c>
      <c r="AT1122" s="187">
        <f t="shared" si="80"/>
        <v>0</v>
      </c>
      <c r="AU1122" s="187">
        <f t="shared" si="80"/>
        <v>0</v>
      </c>
      <c r="AV1122" s="187">
        <f t="shared" si="80"/>
        <v>0</v>
      </c>
      <c r="AW1122" s="187">
        <f t="shared" si="80"/>
        <v>0</v>
      </c>
      <c r="AX1122" s="187">
        <f t="shared" si="80"/>
        <v>0</v>
      </c>
      <c r="AY1122" s="187">
        <f t="shared" si="80"/>
        <v>0</v>
      </c>
      <c r="AZ1122" s="187">
        <f t="shared" si="80"/>
        <v>0</v>
      </c>
    </row>
    <row r="1123" spans="1:52" x14ac:dyDescent="0.25">
      <c r="A1123" s="19"/>
      <c r="E1123" s="187" t="s">
        <v>1113</v>
      </c>
      <c r="F1123" s="449" t="s">
        <v>827</v>
      </c>
      <c r="G1123" s="450" t="s">
        <v>1096</v>
      </c>
      <c r="I1123" s="187">
        <f t="shared" ref="I1123:AZ1123" si="81">I704-I712</f>
        <v>0</v>
      </c>
      <c r="J1123" s="187">
        <f t="shared" si="81"/>
        <v>0</v>
      </c>
      <c r="K1123" s="187">
        <f t="shared" si="81"/>
        <v>0</v>
      </c>
      <c r="L1123" s="187">
        <f t="shared" si="81"/>
        <v>0</v>
      </c>
      <c r="M1123" s="187">
        <f t="shared" si="81"/>
        <v>0</v>
      </c>
      <c r="N1123" s="187">
        <f t="shared" si="81"/>
        <v>0</v>
      </c>
      <c r="O1123" s="187">
        <f t="shared" si="81"/>
        <v>0</v>
      </c>
      <c r="P1123" s="187">
        <f t="shared" si="81"/>
        <v>0</v>
      </c>
      <c r="Q1123" s="187">
        <f t="shared" si="81"/>
        <v>0</v>
      </c>
      <c r="R1123" s="187">
        <f t="shared" si="81"/>
        <v>0</v>
      </c>
      <c r="S1123" s="187">
        <f t="shared" si="81"/>
        <v>0</v>
      </c>
      <c r="T1123" s="187">
        <f t="shared" si="81"/>
        <v>0</v>
      </c>
      <c r="U1123" s="187">
        <f t="shared" si="81"/>
        <v>0</v>
      </c>
      <c r="V1123" s="187">
        <f t="shared" si="81"/>
        <v>0</v>
      </c>
      <c r="W1123" s="187">
        <f t="shared" si="81"/>
        <v>0</v>
      </c>
      <c r="X1123" s="187">
        <f t="shared" si="81"/>
        <v>0</v>
      </c>
      <c r="Y1123" s="187">
        <f t="shared" si="81"/>
        <v>0</v>
      </c>
      <c r="Z1123" s="187">
        <f t="shared" si="81"/>
        <v>0</v>
      </c>
      <c r="AA1123" s="187">
        <f t="shared" si="81"/>
        <v>0</v>
      </c>
      <c r="AB1123" s="187">
        <f t="shared" si="81"/>
        <v>0</v>
      </c>
      <c r="AC1123" s="187">
        <f t="shared" si="81"/>
        <v>0</v>
      </c>
      <c r="AD1123" s="187">
        <f t="shared" si="81"/>
        <v>0</v>
      </c>
      <c r="AE1123" s="187">
        <f t="shared" si="81"/>
        <v>0</v>
      </c>
      <c r="AF1123" s="187">
        <f t="shared" si="81"/>
        <v>0</v>
      </c>
      <c r="AG1123" s="187">
        <f t="shared" si="81"/>
        <v>0</v>
      </c>
      <c r="AH1123" s="187">
        <f t="shared" si="81"/>
        <v>0</v>
      </c>
      <c r="AI1123" s="187">
        <f t="shared" si="81"/>
        <v>0</v>
      </c>
      <c r="AJ1123" s="187">
        <f t="shared" si="81"/>
        <v>0</v>
      </c>
      <c r="AK1123" s="187">
        <f t="shared" si="81"/>
        <v>0</v>
      </c>
      <c r="AL1123" s="187">
        <f t="shared" si="81"/>
        <v>0</v>
      </c>
      <c r="AM1123" s="187">
        <f t="shared" si="81"/>
        <v>0</v>
      </c>
      <c r="AN1123" s="187">
        <f t="shared" si="81"/>
        <v>0</v>
      </c>
      <c r="AO1123" s="187">
        <f t="shared" si="81"/>
        <v>0</v>
      </c>
      <c r="AP1123" s="187">
        <f t="shared" si="81"/>
        <v>0</v>
      </c>
      <c r="AQ1123" s="187">
        <f t="shared" si="81"/>
        <v>0</v>
      </c>
      <c r="AR1123" s="187">
        <f t="shared" si="81"/>
        <v>0</v>
      </c>
      <c r="AS1123" s="187">
        <f t="shared" si="81"/>
        <v>0</v>
      </c>
      <c r="AT1123" s="187">
        <f t="shared" si="81"/>
        <v>0</v>
      </c>
      <c r="AU1123" s="187">
        <f t="shared" si="81"/>
        <v>0</v>
      </c>
      <c r="AV1123" s="187">
        <f t="shared" si="81"/>
        <v>0</v>
      </c>
      <c r="AW1123" s="187">
        <f t="shared" si="81"/>
        <v>0</v>
      </c>
      <c r="AX1123" s="187">
        <f t="shared" si="81"/>
        <v>0</v>
      </c>
      <c r="AY1123" s="187">
        <f t="shared" si="81"/>
        <v>0</v>
      </c>
      <c r="AZ1123" s="187">
        <f t="shared" si="81"/>
        <v>0</v>
      </c>
    </row>
    <row r="1124" spans="1:52" x14ac:dyDescent="0.25">
      <c r="A1124" s="19"/>
      <c r="E1124" s="187"/>
      <c r="F1124" s="449"/>
      <c r="G1124" s="450"/>
      <c r="I1124" s="187"/>
      <c r="J1124" s="187"/>
      <c r="K1124" s="187"/>
      <c r="L1124" s="187"/>
      <c r="M1124" s="187"/>
      <c r="N1124" s="187"/>
      <c r="O1124" s="187"/>
      <c r="P1124" s="187"/>
      <c r="Q1124" s="187"/>
      <c r="R1124" s="187"/>
      <c r="S1124" s="187"/>
      <c r="T1124" s="187"/>
      <c r="U1124" s="187"/>
      <c r="V1124" s="187"/>
      <c r="W1124" s="187"/>
      <c r="X1124" s="187"/>
      <c r="Y1124" s="187"/>
      <c r="Z1124" s="187"/>
      <c r="AA1124" s="187"/>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row>
    <row r="1125" spans="1:52" x14ac:dyDescent="0.25">
      <c r="A1125" s="19"/>
      <c r="E1125" s="187" t="s">
        <v>1114</v>
      </c>
      <c r="F1125" s="449" t="s">
        <v>827</v>
      </c>
      <c r="G1125" s="450" t="s">
        <v>1096</v>
      </c>
      <c r="I1125" s="187">
        <f t="shared" ref="I1125:AZ1125" si="82">I800-I808</f>
        <v>0</v>
      </c>
      <c r="J1125" s="187">
        <f t="shared" si="82"/>
        <v>0</v>
      </c>
      <c r="K1125" s="187">
        <f t="shared" si="82"/>
        <v>0</v>
      </c>
      <c r="L1125" s="187">
        <f t="shared" si="82"/>
        <v>0</v>
      </c>
      <c r="M1125" s="187">
        <f t="shared" si="82"/>
        <v>0</v>
      </c>
      <c r="N1125" s="187">
        <f t="shared" si="82"/>
        <v>0</v>
      </c>
      <c r="O1125" s="187">
        <f t="shared" si="82"/>
        <v>0</v>
      </c>
      <c r="P1125" s="187">
        <f t="shared" si="82"/>
        <v>0</v>
      </c>
      <c r="Q1125" s="187">
        <f t="shared" si="82"/>
        <v>0</v>
      </c>
      <c r="R1125" s="187">
        <f t="shared" si="82"/>
        <v>0</v>
      </c>
      <c r="S1125" s="187">
        <f t="shared" si="82"/>
        <v>0</v>
      </c>
      <c r="T1125" s="187">
        <f t="shared" si="82"/>
        <v>0</v>
      </c>
      <c r="U1125" s="187">
        <f t="shared" si="82"/>
        <v>0</v>
      </c>
      <c r="V1125" s="187">
        <f t="shared" si="82"/>
        <v>0</v>
      </c>
      <c r="W1125" s="187">
        <f t="shared" si="82"/>
        <v>0</v>
      </c>
      <c r="X1125" s="187">
        <f t="shared" si="82"/>
        <v>0</v>
      </c>
      <c r="Y1125" s="187">
        <f t="shared" si="82"/>
        <v>0</v>
      </c>
      <c r="Z1125" s="187">
        <f t="shared" si="82"/>
        <v>0</v>
      </c>
      <c r="AA1125" s="187">
        <f t="shared" si="82"/>
        <v>0</v>
      </c>
      <c r="AB1125" s="187">
        <f t="shared" si="82"/>
        <v>0</v>
      </c>
      <c r="AC1125" s="187">
        <f t="shared" si="82"/>
        <v>0</v>
      </c>
      <c r="AD1125" s="187">
        <f t="shared" si="82"/>
        <v>0</v>
      </c>
      <c r="AE1125" s="187">
        <f t="shared" si="82"/>
        <v>0</v>
      </c>
      <c r="AF1125" s="187">
        <f t="shared" si="82"/>
        <v>0</v>
      </c>
      <c r="AG1125" s="187">
        <f t="shared" si="82"/>
        <v>0</v>
      </c>
      <c r="AH1125" s="187">
        <f t="shared" si="82"/>
        <v>0</v>
      </c>
      <c r="AI1125" s="187">
        <f t="shared" si="82"/>
        <v>0</v>
      </c>
      <c r="AJ1125" s="187">
        <f t="shared" si="82"/>
        <v>0</v>
      </c>
      <c r="AK1125" s="187">
        <f t="shared" si="82"/>
        <v>0</v>
      </c>
      <c r="AL1125" s="187">
        <f t="shared" si="82"/>
        <v>0</v>
      </c>
      <c r="AM1125" s="187">
        <f t="shared" si="82"/>
        <v>0</v>
      </c>
      <c r="AN1125" s="187">
        <f t="shared" si="82"/>
        <v>0</v>
      </c>
      <c r="AO1125" s="187">
        <f t="shared" si="82"/>
        <v>0</v>
      </c>
      <c r="AP1125" s="187">
        <f t="shared" si="82"/>
        <v>0</v>
      </c>
      <c r="AQ1125" s="187">
        <f t="shared" si="82"/>
        <v>0</v>
      </c>
      <c r="AR1125" s="187">
        <f t="shared" si="82"/>
        <v>0</v>
      </c>
      <c r="AS1125" s="187">
        <f t="shared" si="82"/>
        <v>0</v>
      </c>
      <c r="AT1125" s="187">
        <f t="shared" si="82"/>
        <v>0</v>
      </c>
      <c r="AU1125" s="187">
        <f t="shared" si="82"/>
        <v>0</v>
      </c>
      <c r="AV1125" s="187">
        <f t="shared" si="82"/>
        <v>0</v>
      </c>
      <c r="AW1125" s="187">
        <f t="shared" si="82"/>
        <v>0</v>
      </c>
      <c r="AX1125" s="187">
        <f t="shared" si="82"/>
        <v>0</v>
      </c>
      <c r="AY1125" s="187">
        <f t="shared" si="82"/>
        <v>0</v>
      </c>
      <c r="AZ1125" s="187">
        <f t="shared" si="82"/>
        <v>0</v>
      </c>
    </row>
    <row r="1126" spans="1:52" x14ac:dyDescent="0.25">
      <c r="A1126" s="19"/>
      <c r="E1126" s="187" t="s">
        <v>1115</v>
      </c>
      <c r="F1126" s="449" t="s">
        <v>827</v>
      </c>
      <c r="G1126" s="450" t="s">
        <v>1096</v>
      </c>
      <c r="I1126" s="187">
        <f t="shared" ref="I1126:AZ1126" si="83">I886-I894</f>
        <v>0</v>
      </c>
      <c r="J1126" s="187">
        <f t="shared" si="83"/>
        <v>0</v>
      </c>
      <c r="K1126" s="187">
        <f t="shared" si="83"/>
        <v>0</v>
      </c>
      <c r="L1126" s="187">
        <f t="shared" si="83"/>
        <v>0</v>
      </c>
      <c r="M1126" s="187">
        <f t="shared" si="83"/>
        <v>0</v>
      </c>
      <c r="N1126" s="187">
        <f t="shared" si="83"/>
        <v>0</v>
      </c>
      <c r="O1126" s="187">
        <f t="shared" si="83"/>
        <v>0</v>
      </c>
      <c r="P1126" s="187">
        <f t="shared" si="83"/>
        <v>0</v>
      </c>
      <c r="Q1126" s="187">
        <f t="shared" si="83"/>
        <v>0</v>
      </c>
      <c r="R1126" s="187">
        <f t="shared" si="83"/>
        <v>0</v>
      </c>
      <c r="S1126" s="187">
        <f t="shared" si="83"/>
        <v>0</v>
      </c>
      <c r="T1126" s="187">
        <f t="shared" si="83"/>
        <v>0</v>
      </c>
      <c r="U1126" s="187">
        <f t="shared" si="83"/>
        <v>0</v>
      </c>
      <c r="V1126" s="187">
        <f t="shared" si="83"/>
        <v>0</v>
      </c>
      <c r="W1126" s="187">
        <f t="shared" si="83"/>
        <v>0</v>
      </c>
      <c r="X1126" s="187">
        <f t="shared" si="83"/>
        <v>0</v>
      </c>
      <c r="Y1126" s="187">
        <f t="shared" si="83"/>
        <v>0</v>
      </c>
      <c r="Z1126" s="187">
        <f t="shared" si="83"/>
        <v>0</v>
      </c>
      <c r="AA1126" s="187">
        <f t="shared" si="83"/>
        <v>0</v>
      </c>
      <c r="AB1126" s="187">
        <f t="shared" si="83"/>
        <v>0</v>
      </c>
      <c r="AC1126" s="187">
        <f t="shared" si="83"/>
        <v>0</v>
      </c>
      <c r="AD1126" s="187">
        <f t="shared" si="83"/>
        <v>0</v>
      </c>
      <c r="AE1126" s="187">
        <f t="shared" si="83"/>
        <v>0</v>
      </c>
      <c r="AF1126" s="187">
        <f t="shared" si="83"/>
        <v>0</v>
      </c>
      <c r="AG1126" s="187">
        <f t="shared" si="83"/>
        <v>0</v>
      </c>
      <c r="AH1126" s="187">
        <f t="shared" si="83"/>
        <v>0</v>
      </c>
      <c r="AI1126" s="187">
        <f t="shared" si="83"/>
        <v>0</v>
      </c>
      <c r="AJ1126" s="187">
        <f t="shared" si="83"/>
        <v>0</v>
      </c>
      <c r="AK1126" s="187">
        <f t="shared" si="83"/>
        <v>0</v>
      </c>
      <c r="AL1126" s="187">
        <f t="shared" si="83"/>
        <v>0</v>
      </c>
      <c r="AM1126" s="187">
        <f t="shared" si="83"/>
        <v>0</v>
      </c>
      <c r="AN1126" s="187">
        <f t="shared" si="83"/>
        <v>0</v>
      </c>
      <c r="AO1126" s="187">
        <f t="shared" si="83"/>
        <v>0</v>
      </c>
      <c r="AP1126" s="187">
        <f t="shared" si="83"/>
        <v>0</v>
      </c>
      <c r="AQ1126" s="187">
        <f t="shared" si="83"/>
        <v>0</v>
      </c>
      <c r="AR1126" s="187">
        <f t="shared" si="83"/>
        <v>0</v>
      </c>
      <c r="AS1126" s="187">
        <f t="shared" si="83"/>
        <v>0</v>
      </c>
      <c r="AT1126" s="187">
        <f t="shared" si="83"/>
        <v>0</v>
      </c>
      <c r="AU1126" s="187">
        <f t="shared" si="83"/>
        <v>0</v>
      </c>
      <c r="AV1126" s="187">
        <f t="shared" si="83"/>
        <v>0</v>
      </c>
      <c r="AW1126" s="187">
        <f t="shared" si="83"/>
        <v>0</v>
      </c>
      <c r="AX1126" s="187">
        <f t="shared" si="83"/>
        <v>0</v>
      </c>
      <c r="AY1126" s="187">
        <f t="shared" si="83"/>
        <v>0</v>
      </c>
      <c r="AZ1126" s="187">
        <f t="shared" si="83"/>
        <v>0</v>
      </c>
    </row>
    <row r="1127" spans="1:52" x14ac:dyDescent="0.25">
      <c r="A1127" s="19"/>
      <c r="E1127" s="187" t="s">
        <v>1116</v>
      </c>
      <c r="F1127" s="449" t="s">
        <v>827</v>
      </c>
      <c r="G1127" s="450" t="s">
        <v>1096</v>
      </c>
      <c r="I1127" s="187">
        <f t="shared" ref="I1127:AZ1127" si="84">I972-I980</f>
        <v>0</v>
      </c>
      <c r="J1127" s="187">
        <f t="shared" si="84"/>
        <v>0</v>
      </c>
      <c r="K1127" s="187">
        <f t="shared" si="84"/>
        <v>0</v>
      </c>
      <c r="L1127" s="187">
        <f t="shared" si="84"/>
        <v>0</v>
      </c>
      <c r="M1127" s="187">
        <f t="shared" si="84"/>
        <v>0</v>
      </c>
      <c r="N1127" s="187">
        <f t="shared" si="84"/>
        <v>0</v>
      </c>
      <c r="O1127" s="187">
        <f t="shared" si="84"/>
        <v>0</v>
      </c>
      <c r="P1127" s="187">
        <f t="shared" si="84"/>
        <v>0</v>
      </c>
      <c r="Q1127" s="187">
        <f t="shared" si="84"/>
        <v>0</v>
      </c>
      <c r="R1127" s="187">
        <f t="shared" si="84"/>
        <v>0</v>
      </c>
      <c r="S1127" s="187">
        <f t="shared" si="84"/>
        <v>0</v>
      </c>
      <c r="T1127" s="187">
        <f t="shared" si="84"/>
        <v>0</v>
      </c>
      <c r="U1127" s="187">
        <f t="shared" si="84"/>
        <v>0</v>
      </c>
      <c r="V1127" s="187">
        <f t="shared" si="84"/>
        <v>0</v>
      </c>
      <c r="W1127" s="187">
        <f t="shared" si="84"/>
        <v>0</v>
      </c>
      <c r="X1127" s="187">
        <f t="shared" si="84"/>
        <v>0</v>
      </c>
      <c r="Y1127" s="187">
        <f t="shared" si="84"/>
        <v>0</v>
      </c>
      <c r="Z1127" s="187">
        <f t="shared" si="84"/>
        <v>0</v>
      </c>
      <c r="AA1127" s="187">
        <f t="shared" si="84"/>
        <v>0</v>
      </c>
      <c r="AB1127" s="187">
        <f t="shared" si="84"/>
        <v>0</v>
      </c>
      <c r="AC1127" s="187">
        <f t="shared" si="84"/>
        <v>0</v>
      </c>
      <c r="AD1127" s="187">
        <f t="shared" si="84"/>
        <v>0</v>
      </c>
      <c r="AE1127" s="187">
        <f t="shared" si="84"/>
        <v>0</v>
      </c>
      <c r="AF1127" s="187">
        <f t="shared" si="84"/>
        <v>0</v>
      </c>
      <c r="AG1127" s="187">
        <f t="shared" si="84"/>
        <v>0</v>
      </c>
      <c r="AH1127" s="187">
        <f t="shared" si="84"/>
        <v>0</v>
      </c>
      <c r="AI1127" s="187">
        <f t="shared" si="84"/>
        <v>0</v>
      </c>
      <c r="AJ1127" s="187">
        <f t="shared" si="84"/>
        <v>0</v>
      </c>
      <c r="AK1127" s="187">
        <f t="shared" si="84"/>
        <v>0</v>
      </c>
      <c r="AL1127" s="187">
        <f t="shared" si="84"/>
        <v>0</v>
      </c>
      <c r="AM1127" s="187">
        <f t="shared" si="84"/>
        <v>0</v>
      </c>
      <c r="AN1127" s="187">
        <f t="shared" si="84"/>
        <v>0</v>
      </c>
      <c r="AO1127" s="187">
        <f t="shared" si="84"/>
        <v>0</v>
      </c>
      <c r="AP1127" s="187">
        <f t="shared" si="84"/>
        <v>0</v>
      </c>
      <c r="AQ1127" s="187">
        <f t="shared" si="84"/>
        <v>0</v>
      </c>
      <c r="AR1127" s="187">
        <f t="shared" si="84"/>
        <v>0</v>
      </c>
      <c r="AS1127" s="187">
        <f t="shared" si="84"/>
        <v>0</v>
      </c>
      <c r="AT1127" s="187">
        <f t="shared" si="84"/>
        <v>0</v>
      </c>
      <c r="AU1127" s="187">
        <f t="shared" si="84"/>
        <v>0</v>
      </c>
      <c r="AV1127" s="187">
        <f t="shared" si="84"/>
        <v>0</v>
      </c>
      <c r="AW1127" s="187">
        <f t="shared" si="84"/>
        <v>0</v>
      </c>
      <c r="AX1127" s="187">
        <f t="shared" si="84"/>
        <v>0</v>
      </c>
      <c r="AY1127" s="187">
        <f t="shared" si="84"/>
        <v>0</v>
      </c>
      <c r="AZ1127" s="187">
        <f t="shared" si="84"/>
        <v>0</v>
      </c>
    </row>
    <row r="1128" spans="1:52" x14ac:dyDescent="0.25">
      <c r="A1128" s="19"/>
      <c r="E1128" s="187" t="s">
        <v>1117</v>
      </c>
      <c r="F1128" s="449" t="s">
        <v>827</v>
      </c>
      <c r="G1128" s="450" t="s">
        <v>1096</v>
      </c>
      <c r="I1128" s="187">
        <f t="shared" ref="I1128:AZ1128" si="85">I1058-I1066</f>
        <v>0</v>
      </c>
      <c r="J1128" s="187">
        <f t="shared" si="85"/>
        <v>0</v>
      </c>
      <c r="K1128" s="187">
        <f t="shared" si="85"/>
        <v>0</v>
      </c>
      <c r="L1128" s="187">
        <f t="shared" si="85"/>
        <v>0</v>
      </c>
      <c r="M1128" s="187">
        <f t="shared" si="85"/>
        <v>0</v>
      </c>
      <c r="N1128" s="187">
        <f t="shared" si="85"/>
        <v>0</v>
      </c>
      <c r="O1128" s="187">
        <f t="shared" si="85"/>
        <v>0</v>
      </c>
      <c r="P1128" s="187">
        <f t="shared" si="85"/>
        <v>0</v>
      </c>
      <c r="Q1128" s="187">
        <f t="shared" si="85"/>
        <v>0</v>
      </c>
      <c r="R1128" s="187">
        <f t="shared" si="85"/>
        <v>0</v>
      </c>
      <c r="S1128" s="187">
        <f t="shared" si="85"/>
        <v>0</v>
      </c>
      <c r="T1128" s="187">
        <f t="shared" si="85"/>
        <v>0</v>
      </c>
      <c r="U1128" s="187">
        <f t="shared" si="85"/>
        <v>0</v>
      </c>
      <c r="V1128" s="187">
        <f t="shared" si="85"/>
        <v>0</v>
      </c>
      <c r="W1128" s="187">
        <f t="shared" si="85"/>
        <v>0</v>
      </c>
      <c r="X1128" s="187">
        <f t="shared" si="85"/>
        <v>0</v>
      </c>
      <c r="Y1128" s="187">
        <f t="shared" si="85"/>
        <v>0</v>
      </c>
      <c r="Z1128" s="187">
        <f t="shared" si="85"/>
        <v>0</v>
      </c>
      <c r="AA1128" s="187">
        <f t="shared" si="85"/>
        <v>0</v>
      </c>
      <c r="AB1128" s="187">
        <f t="shared" si="85"/>
        <v>0</v>
      </c>
      <c r="AC1128" s="187">
        <f t="shared" si="85"/>
        <v>0</v>
      </c>
      <c r="AD1128" s="187">
        <f t="shared" si="85"/>
        <v>0</v>
      </c>
      <c r="AE1128" s="187">
        <f t="shared" si="85"/>
        <v>0</v>
      </c>
      <c r="AF1128" s="187">
        <f t="shared" si="85"/>
        <v>0</v>
      </c>
      <c r="AG1128" s="187">
        <f t="shared" si="85"/>
        <v>0</v>
      </c>
      <c r="AH1128" s="187">
        <f t="shared" si="85"/>
        <v>0</v>
      </c>
      <c r="AI1128" s="187">
        <f t="shared" si="85"/>
        <v>0</v>
      </c>
      <c r="AJ1128" s="187">
        <f t="shared" si="85"/>
        <v>0</v>
      </c>
      <c r="AK1128" s="187">
        <f t="shared" si="85"/>
        <v>0</v>
      </c>
      <c r="AL1128" s="187">
        <f t="shared" si="85"/>
        <v>0</v>
      </c>
      <c r="AM1128" s="187">
        <f t="shared" si="85"/>
        <v>0</v>
      </c>
      <c r="AN1128" s="187">
        <f t="shared" si="85"/>
        <v>0</v>
      </c>
      <c r="AO1128" s="187">
        <f t="shared" si="85"/>
        <v>0</v>
      </c>
      <c r="AP1128" s="187">
        <f t="shared" si="85"/>
        <v>0</v>
      </c>
      <c r="AQ1128" s="187">
        <f t="shared" si="85"/>
        <v>0</v>
      </c>
      <c r="AR1128" s="187">
        <f t="shared" si="85"/>
        <v>0</v>
      </c>
      <c r="AS1128" s="187">
        <f t="shared" si="85"/>
        <v>0</v>
      </c>
      <c r="AT1128" s="187">
        <f t="shared" si="85"/>
        <v>0</v>
      </c>
      <c r="AU1128" s="187">
        <f t="shared" si="85"/>
        <v>0</v>
      </c>
      <c r="AV1128" s="187">
        <f t="shared" si="85"/>
        <v>0</v>
      </c>
      <c r="AW1128" s="187">
        <f t="shared" si="85"/>
        <v>0</v>
      </c>
      <c r="AX1128" s="187">
        <f t="shared" si="85"/>
        <v>0</v>
      </c>
      <c r="AY1128" s="187">
        <f t="shared" si="85"/>
        <v>0</v>
      </c>
      <c r="AZ1128" s="187">
        <f t="shared" si="85"/>
        <v>0</v>
      </c>
    </row>
    <row r="1129" spans="1:52" x14ac:dyDescent="0.25">
      <c r="A1129" s="19"/>
      <c r="E1129" s="187"/>
      <c r="F1129" s="449"/>
      <c r="G1129" s="450"/>
      <c r="I1129" s="187"/>
      <c r="J1129" s="187"/>
      <c r="K1129" s="187"/>
      <c r="L1129" s="187"/>
      <c r="M1129" s="187"/>
      <c r="N1129" s="187"/>
      <c r="O1129" s="187"/>
      <c r="P1129" s="187"/>
      <c r="Q1129" s="187"/>
      <c r="R1129" s="187"/>
      <c r="S1129" s="187"/>
      <c r="T1129" s="187"/>
      <c r="U1129" s="187"/>
      <c r="V1129" s="187"/>
      <c r="W1129" s="187"/>
      <c r="X1129" s="187"/>
      <c r="Y1129" s="187"/>
      <c r="Z1129" s="187"/>
      <c r="AA1129" s="187"/>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row>
    <row r="1130" spans="1:52" x14ac:dyDescent="0.25">
      <c r="A1130" s="19"/>
      <c r="E1130" s="187" t="s">
        <v>1098</v>
      </c>
      <c r="F1130" s="449" t="s">
        <v>827</v>
      </c>
      <c r="G1130" s="450" t="s">
        <v>1096</v>
      </c>
      <c r="I1130" s="187">
        <f t="shared" ref="I1130:AZ1130" si="86">I1084</f>
        <v>0</v>
      </c>
      <c r="J1130" s="187">
        <f t="shared" si="86"/>
        <v>0</v>
      </c>
      <c r="K1130" s="187">
        <f t="shared" si="86"/>
        <v>0</v>
      </c>
      <c r="L1130" s="187">
        <f t="shared" si="86"/>
        <v>0</v>
      </c>
      <c r="M1130" s="187">
        <f t="shared" si="86"/>
        <v>0</v>
      </c>
      <c r="N1130" s="187">
        <f t="shared" si="86"/>
        <v>0</v>
      </c>
      <c r="O1130" s="187">
        <f t="shared" si="86"/>
        <v>0</v>
      </c>
      <c r="P1130" s="187">
        <f t="shared" si="86"/>
        <v>0</v>
      </c>
      <c r="Q1130" s="187">
        <f t="shared" si="86"/>
        <v>0</v>
      </c>
      <c r="R1130" s="187">
        <f t="shared" si="86"/>
        <v>0</v>
      </c>
      <c r="S1130" s="187">
        <f t="shared" si="86"/>
        <v>0</v>
      </c>
      <c r="T1130" s="187">
        <f t="shared" si="86"/>
        <v>0</v>
      </c>
      <c r="U1130" s="187">
        <f t="shared" si="86"/>
        <v>0</v>
      </c>
      <c r="V1130" s="187">
        <f t="shared" si="86"/>
        <v>0</v>
      </c>
      <c r="W1130" s="187">
        <f t="shared" si="86"/>
        <v>0</v>
      </c>
      <c r="X1130" s="187">
        <f t="shared" si="86"/>
        <v>0</v>
      </c>
      <c r="Y1130" s="187">
        <f t="shared" si="86"/>
        <v>0</v>
      </c>
      <c r="Z1130" s="187">
        <f t="shared" si="86"/>
        <v>0</v>
      </c>
      <c r="AA1130" s="187">
        <f t="shared" si="86"/>
        <v>0</v>
      </c>
      <c r="AB1130" s="187">
        <f t="shared" si="86"/>
        <v>0</v>
      </c>
      <c r="AC1130" s="187">
        <f t="shared" si="86"/>
        <v>0</v>
      </c>
      <c r="AD1130" s="187">
        <f t="shared" si="86"/>
        <v>0</v>
      </c>
      <c r="AE1130" s="187">
        <f t="shared" si="86"/>
        <v>0</v>
      </c>
      <c r="AF1130" s="187">
        <f t="shared" si="86"/>
        <v>0</v>
      </c>
      <c r="AG1130" s="187">
        <f t="shared" si="86"/>
        <v>0</v>
      </c>
      <c r="AH1130" s="187">
        <f t="shared" si="86"/>
        <v>0</v>
      </c>
      <c r="AI1130" s="187">
        <f t="shared" si="86"/>
        <v>0</v>
      </c>
      <c r="AJ1130" s="187">
        <f t="shared" si="86"/>
        <v>0</v>
      </c>
      <c r="AK1130" s="187">
        <f t="shared" si="86"/>
        <v>0</v>
      </c>
      <c r="AL1130" s="187">
        <f t="shared" si="86"/>
        <v>0</v>
      </c>
      <c r="AM1130" s="187">
        <f t="shared" si="86"/>
        <v>0</v>
      </c>
      <c r="AN1130" s="187">
        <f t="shared" si="86"/>
        <v>0</v>
      </c>
      <c r="AO1130" s="187">
        <f t="shared" si="86"/>
        <v>0</v>
      </c>
      <c r="AP1130" s="187">
        <f t="shared" si="86"/>
        <v>0</v>
      </c>
      <c r="AQ1130" s="187">
        <f t="shared" si="86"/>
        <v>0</v>
      </c>
      <c r="AR1130" s="187">
        <f t="shared" si="86"/>
        <v>0</v>
      </c>
      <c r="AS1130" s="187">
        <f t="shared" si="86"/>
        <v>0</v>
      </c>
      <c r="AT1130" s="187">
        <f t="shared" si="86"/>
        <v>0</v>
      </c>
      <c r="AU1130" s="187">
        <f t="shared" si="86"/>
        <v>0</v>
      </c>
      <c r="AV1130" s="187">
        <f t="shared" si="86"/>
        <v>0</v>
      </c>
      <c r="AW1130" s="187">
        <f t="shared" si="86"/>
        <v>0</v>
      </c>
      <c r="AX1130" s="187">
        <f t="shared" si="86"/>
        <v>0</v>
      </c>
      <c r="AY1130" s="187">
        <f t="shared" si="86"/>
        <v>0</v>
      </c>
      <c r="AZ1130" s="187">
        <f t="shared" si="86"/>
        <v>0</v>
      </c>
    </row>
    <row r="1131" spans="1:52" x14ac:dyDescent="0.25">
      <c r="A1131" s="19"/>
      <c r="E1131" s="187" t="s">
        <v>1099</v>
      </c>
      <c r="F1131" s="449" t="s">
        <v>827</v>
      </c>
      <c r="G1131" s="450" t="s">
        <v>1096</v>
      </c>
      <c r="I1131" s="187">
        <f t="shared" ref="I1131:AZ1131" si="87">I1085</f>
        <v>0</v>
      </c>
      <c r="J1131" s="187">
        <f t="shared" si="87"/>
        <v>0</v>
      </c>
      <c r="K1131" s="187">
        <f t="shared" si="87"/>
        <v>0</v>
      </c>
      <c r="L1131" s="187">
        <f t="shared" si="87"/>
        <v>0</v>
      </c>
      <c r="M1131" s="187">
        <f t="shared" si="87"/>
        <v>0</v>
      </c>
      <c r="N1131" s="187">
        <f t="shared" si="87"/>
        <v>0</v>
      </c>
      <c r="O1131" s="187">
        <f t="shared" si="87"/>
        <v>0</v>
      </c>
      <c r="P1131" s="187">
        <f t="shared" si="87"/>
        <v>0</v>
      </c>
      <c r="Q1131" s="187">
        <f t="shared" si="87"/>
        <v>0</v>
      </c>
      <c r="R1131" s="187">
        <f t="shared" si="87"/>
        <v>0</v>
      </c>
      <c r="S1131" s="187">
        <f t="shared" si="87"/>
        <v>0</v>
      </c>
      <c r="T1131" s="187">
        <f t="shared" si="87"/>
        <v>0</v>
      </c>
      <c r="U1131" s="187">
        <f t="shared" si="87"/>
        <v>0</v>
      </c>
      <c r="V1131" s="187">
        <f t="shared" si="87"/>
        <v>0</v>
      </c>
      <c r="W1131" s="187">
        <f t="shared" si="87"/>
        <v>0</v>
      </c>
      <c r="X1131" s="187">
        <f t="shared" si="87"/>
        <v>0</v>
      </c>
      <c r="Y1131" s="187">
        <f t="shared" si="87"/>
        <v>0</v>
      </c>
      <c r="Z1131" s="187">
        <f t="shared" si="87"/>
        <v>0</v>
      </c>
      <c r="AA1131" s="187">
        <f t="shared" si="87"/>
        <v>0</v>
      </c>
      <c r="AB1131" s="187">
        <f t="shared" si="87"/>
        <v>0</v>
      </c>
      <c r="AC1131" s="187">
        <f t="shared" si="87"/>
        <v>0</v>
      </c>
      <c r="AD1131" s="187">
        <f t="shared" si="87"/>
        <v>0</v>
      </c>
      <c r="AE1131" s="187">
        <f t="shared" si="87"/>
        <v>0</v>
      </c>
      <c r="AF1131" s="187">
        <f t="shared" si="87"/>
        <v>0</v>
      </c>
      <c r="AG1131" s="187">
        <f t="shared" si="87"/>
        <v>0</v>
      </c>
      <c r="AH1131" s="187">
        <f t="shared" si="87"/>
        <v>0</v>
      </c>
      <c r="AI1131" s="187">
        <f t="shared" si="87"/>
        <v>0</v>
      </c>
      <c r="AJ1131" s="187">
        <f t="shared" si="87"/>
        <v>0</v>
      </c>
      <c r="AK1131" s="187">
        <f t="shared" si="87"/>
        <v>0</v>
      </c>
      <c r="AL1131" s="187">
        <f t="shared" si="87"/>
        <v>0</v>
      </c>
      <c r="AM1131" s="187">
        <f t="shared" si="87"/>
        <v>0</v>
      </c>
      <c r="AN1131" s="187">
        <f t="shared" si="87"/>
        <v>0</v>
      </c>
      <c r="AO1131" s="187">
        <f t="shared" si="87"/>
        <v>0</v>
      </c>
      <c r="AP1131" s="187">
        <f t="shared" si="87"/>
        <v>0</v>
      </c>
      <c r="AQ1131" s="187">
        <f t="shared" si="87"/>
        <v>0</v>
      </c>
      <c r="AR1131" s="187">
        <f t="shared" si="87"/>
        <v>0</v>
      </c>
      <c r="AS1131" s="187">
        <f t="shared" si="87"/>
        <v>0</v>
      </c>
      <c r="AT1131" s="187">
        <f t="shared" si="87"/>
        <v>0</v>
      </c>
      <c r="AU1131" s="187">
        <f t="shared" si="87"/>
        <v>0</v>
      </c>
      <c r="AV1131" s="187">
        <f t="shared" si="87"/>
        <v>0</v>
      </c>
      <c r="AW1131" s="187">
        <f t="shared" si="87"/>
        <v>0</v>
      </c>
      <c r="AX1131" s="187">
        <f t="shared" si="87"/>
        <v>0</v>
      </c>
      <c r="AY1131" s="187">
        <f t="shared" si="87"/>
        <v>0</v>
      </c>
      <c r="AZ1131" s="187">
        <f t="shared" si="87"/>
        <v>0</v>
      </c>
    </row>
    <row r="1132" spans="1:52" x14ac:dyDescent="0.25">
      <c r="A1132" s="19"/>
      <c r="E1132" s="187" t="s">
        <v>1100</v>
      </c>
      <c r="F1132" s="449" t="s">
        <v>827</v>
      </c>
      <c r="G1132" s="450" t="s">
        <v>1096</v>
      </c>
      <c r="I1132" s="187">
        <f t="shared" ref="I1132:AZ1132" si="88">I1086</f>
        <v>0</v>
      </c>
      <c r="J1132" s="187">
        <f t="shared" si="88"/>
        <v>0</v>
      </c>
      <c r="K1132" s="187">
        <f t="shared" si="88"/>
        <v>0</v>
      </c>
      <c r="L1132" s="187">
        <f t="shared" si="88"/>
        <v>0</v>
      </c>
      <c r="M1132" s="187">
        <f t="shared" si="88"/>
        <v>0</v>
      </c>
      <c r="N1132" s="187">
        <f t="shared" si="88"/>
        <v>0</v>
      </c>
      <c r="O1132" s="187">
        <f t="shared" si="88"/>
        <v>0</v>
      </c>
      <c r="P1132" s="187">
        <f t="shared" si="88"/>
        <v>0</v>
      </c>
      <c r="Q1132" s="187">
        <f t="shared" si="88"/>
        <v>0</v>
      </c>
      <c r="R1132" s="187">
        <f t="shared" si="88"/>
        <v>0</v>
      </c>
      <c r="S1132" s="187">
        <f t="shared" si="88"/>
        <v>0</v>
      </c>
      <c r="T1132" s="187">
        <f t="shared" si="88"/>
        <v>0</v>
      </c>
      <c r="U1132" s="187">
        <f t="shared" si="88"/>
        <v>0</v>
      </c>
      <c r="V1132" s="187">
        <f t="shared" si="88"/>
        <v>0</v>
      </c>
      <c r="W1132" s="187">
        <f t="shared" si="88"/>
        <v>0</v>
      </c>
      <c r="X1132" s="187">
        <f t="shared" si="88"/>
        <v>0</v>
      </c>
      <c r="Y1132" s="187">
        <f t="shared" si="88"/>
        <v>0</v>
      </c>
      <c r="Z1132" s="187">
        <f t="shared" si="88"/>
        <v>0</v>
      </c>
      <c r="AA1132" s="187">
        <f t="shared" si="88"/>
        <v>0</v>
      </c>
      <c r="AB1132" s="187">
        <f t="shared" si="88"/>
        <v>0</v>
      </c>
      <c r="AC1132" s="187">
        <f t="shared" si="88"/>
        <v>0</v>
      </c>
      <c r="AD1132" s="187">
        <f t="shared" si="88"/>
        <v>0</v>
      </c>
      <c r="AE1132" s="187">
        <f t="shared" si="88"/>
        <v>0</v>
      </c>
      <c r="AF1132" s="187">
        <f t="shared" si="88"/>
        <v>0</v>
      </c>
      <c r="AG1132" s="187">
        <f t="shared" si="88"/>
        <v>0</v>
      </c>
      <c r="AH1132" s="187">
        <f t="shared" si="88"/>
        <v>0</v>
      </c>
      <c r="AI1132" s="187">
        <f t="shared" si="88"/>
        <v>0</v>
      </c>
      <c r="AJ1132" s="187">
        <f t="shared" si="88"/>
        <v>0</v>
      </c>
      <c r="AK1132" s="187">
        <f t="shared" si="88"/>
        <v>0</v>
      </c>
      <c r="AL1132" s="187">
        <f t="shared" si="88"/>
        <v>0</v>
      </c>
      <c r="AM1132" s="187">
        <f t="shared" si="88"/>
        <v>0</v>
      </c>
      <c r="AN1132" s="187">
        <f t="shared" si="88"/>
        <v>0</v>
      </c>
      <c r="AO1132" s="187">
        <f t="shared" si="88"/>
        <v>0</v>
      </c>
      <c r="AP1132" s="187">
        <f t="shared" si="88"/>
        <v>0</v>
      </c>
      <c r="AQ1132" s="187">
        <f t="shared" si="88"/>
        <v>0</v>
      </c>
      <c r="AR1132" s="187">
        <f t="shared" si="88"/>
        <v>0</v>
      </c>
      <c r="AS1132" s="187">
        <f t="shared" si="88"/>
        <v>0</v>
      </c>
      <c r="AT1132" s="187">
        <f t="shared" si="88"/>
        <v>0</v>
      </c>
      <c r="AU1132" s="187">
        <f t="shared" si="88"/>
        <v>0</v>
      </c>
      <c r="AV1132" s="187">
        <f t="shared" si="88"/>
        <v>0</v>
      </c>
      <c r="AW1132" s="187">
        <f t="shared" si="88"/>
        <v>0</v>
      </c>
      <c r="AX1132" s="187">
        <f t="shared" si="88"/>
        <v>0</v>
      </c>
      <c r="AY1132" s="187">
        <f t="shared" si="88"/>
        <v>0</v>
      </c>
      <c r="AZ1132" s="187">
        <f t="shared" si="88"/>
        <v>0</v>
      </c>
    </row>
    <row r="1133" spans="1:52" x14ac:dyDescent="0.25">
      <c r="A1133" s="19"/>
      <c r="E1133" s="187" t="s">
        <v>1101</v>
      </c>
      <c r="F1133" s="449" t="s">
        <v>827</v>
      </c>
      <c r="G1133" s="450" t="s">
        <v>1096</v>
      </c>
      <c r="I1133" s="187">
        <f t="shared" ref="I1133:AZ1133" si="89">I1087</f>
        <v>0</v>
      </c>
      <c r="J1133" s="187">
        <f t="shared" si="89"/>
        <v>0</v>
      </c>
      <c r="K1133" s="187">
        <f t="shared" si="89"/>
        <v>0</v>
      </c>
      <c r="L1133" s="187">
        <f t="shared" si="89"/>
        <v>0</v>
      </c>
      <c r="M1133" s="187">
        <f t="shared" si="89"/>
        <v>0</v>
      </c>
      <c r="N1133" s="187">
        <f t="shared" si="89"/>
        <v>0</v>
      </c>
      <c r="O1133" s="187">
        <f t="shared" si="89"/>
        <v>0</v>
      </c>
      <c r="P1133" s="187">
        <f t="shared" si="89"/>
        <v>0</v>
      </c>
      <c r="Q1133" s="187">
        <f t="shared" si="89"/>
        <v>0</v>
      </c>
      <c r="R1133" s="187">
        <f t="shared" si="89"/>
        <v>0</v>
      </c>
      <c r="S1133" s="187">
        <f t="shared" si="89"/>
        <v>0</v>
      </c>
      <c r="T1133" s="187">
        <f t="shared" si="89"/>
        <v>0</v>
      </c>
      <c r="U1133" s="187">
        <f t="shared" si="89"/>
        <v>0</v>
      </c>
      <c r="V1133" s="187">
        <f t="shared" si="89"/>
        <v>0</v>
      </c>
      <c r="W1133" s="187">
        <f t="shared" si="89"/>
        <v>0</v>
      </c>
      <c r="X1133" s="187">
        <f t="shared" si="89"/>
        <v>0</v>
      </c>
      <c r="Y1133" s="187">
        <f t="shared" si="89"/>
        <v>0</v>
      </c>
      <c r="Z1133" s="187">
        <f t="shared" si="89"/>
        <v>0</v>
      </c>
      <c r="AA1133" s="187">
        <f t="shared" si="89"/>
        <v>0</v>
      </c>
      <c r="AB1133" s="187">
        <f t="shared" si="89"/>
        <v>0</v>
      </c>
      <c r="AC1133" s="187">
        <f t="shared" si="89"/>
        <v>0</v>
      </c>
      <c r="AD1133" s="187">
        <f t="shared" si="89"/>
        <v>0</v>
      </c>
      <c r="AE1133" s="187">
        <f t="shared" si="89"/>
        <v>0</v>
      </c>
      <c r="AF1133" s="187">
        <f t="shared" si="89"/>
        <v>0</v>
      </c>
      <c r="AG1133" s="187">
        <f t="shared" si="89"/>
        <v>0</v>
      </c>
      <c r="AH1133" s="187">
        <f t="shared" si="89"/>
        <v>0</v>
      </c>
      <c r="AI1133" s="187">
        <f t="shared" si="89"/>
        <v>0</v>
      </c>
      <c r="AJ1133" s="187">
        <f t="shared" si="89"/>
        <v>0</v>
      </c>
      <c r="AK1133" s="187">
        <f t="shared" si="89"/>
        <v>0</v>
      </c>
      <c r="AL1133" s="187">
        <f t="shared" si="89"/>
        <v>0</v>
      </c>
      <c r="AM1133" s="187">
        <f t="shared" si="89"/>
        <v>0</v>
      </c>
      <c r="AN1133" s="187">
        <f t="shared" si="89"/>
        <v>0</v>
      </c>
      <c r="AO1133" s="187">
        <f t="shared" si="89"/>
        <v>0</v>
      </c>
      <c r="AP1133" s="187">
        <f t="shared" si="89"/>
        <v>0</v>
      </c>
      <c r="AQ1133" s="187">
        <f t="shared" si="89"/>
        <v>0</v>
      </c>
      <c r="AR1133" s="187">
        <f t="shared" si="89"/>
        <v>0</v>
      </c>
      <c r="AS1133" s="187">
        <f t="shared" si="89"/>
        <v>0</v>
      </c>
      <c r="AT1133" s="187">
        <f t="shared" si="89"/>
        <v>0</v>
      </c>
      <c r="AU1133" s="187">
        <f t="shared" si="89"/>
        <v>0</v>
      </c>
      <c r="AV1133" s="187">
        <f t="shared" si="89"/>
        <v>0</v>
      </c>
      <c r="AW1133" s="187">
        <f t="shared" si="89"/>
        <v>0</v>
      </c>
      <c r="AX1133" s="187">
        <f t="shared" si="89"/>
        <v>0</v>
      </c>
      <c r="AY1133" s="187">
        <f t="shared" si="89"/>
        <v>0</v>
      </c>
      <c r="AZ1133" s="187">
        <f t="shared" si="89"/>
        <v>0</v>
      </c>
    </row>
    <row r="1134" spans="1:52" x14ac:dyDescent="0.25">
      <c r="A1134" s="19"/>
      <c r="E1134" s="187" t="s">
        <v>1102</v>
      </c>
      <c r="F1134" s="449" t="s">
        <v>827</v>
      </c>
      <c r="G1134" s="450" t="s">
        <v>1096</v>
      </c>
      <c r="I1134" s="187">
        <f t="shared" ref="I1134:AZ1134" si="90">I1088</f>
        <v>0</v>
      </c>
      <c r="J1134" s="187">
        <f t="shared" si="90"/>
        <v>0</v>
      </c>
      <c r="K1134" s="187">
        <f t="shared" si="90"/>
        <v>0</v>
      </c>
      <c r="L1134" s="187">
        <f t="shared" si="90"/>
        <v>0</v>
      </c>
      <c r="M1134" s="187">
        <f t="shared" si="90"/>
        <v>0</v>
      </c>
      <c r="N1134" s="187">
        <f t="shared" si="90"/>
        <v>0</v>
      </c>
      <c r="O1134" s="187">
        <f t="shared" si="90"/>
        <v>0</v>
      </c>
      <c r="P1134" s="187">
        <f t="shared" si="90"/>
        <v>0</v>
      </c>
      <c r="Q1134" s="187">
        <f t="shared" si="90"/>
        <v>0</v>
      </c>
      <c r="R1134" s="187">
        <f t="shared" si="90"/>
        <v>0</v>
      </c>
      <c r="S1134" s="187">
        <f t="shared" si="90"/>
        <v>0</v>
      </c>
      <c r="T1134" s="187">
        <f t="shared" si="90"/>
        <v>0</v>
      </c>
      <c r="U1134" s="187">
        <f t="shared" si="90"/>
        <v>0</v>
      </c>
      <c r="V1134" s="187">
        <f t="shared" si="90"/>
        <v>0</v>
      </c>
      <c r="W1134" s="187">
        <f t="shared" si="90"/>
        <v>0</v>
      </c>
      <c r="X1134" s="187">
        <f t="shared" si="90"/>
        <v>0</v>
      </c>
      <c r="Y1134" s="187">
        <f t="shared" si="90"/>
        <v>0</v>
      </c>
      <c r="Z1134" s="187">
        <f t="shared" si="90"/>
        <v>0</v>
      </c>
      <c r="AA1134" s="187">
        <f t="shared" si="90"/>
        <v>0</v>
      </c>
      <c r="AB1134" s="187">
        <f t="shared" si="90"/>
        <v>0</v>
      </c>
      <c r="AC1134" s="187">
        <f t="shared" si="90"/>
        <v>0</v>
      </c>
      <c r="AD1134" s="187">
        <f t="shared" si="90"/>
        <v>0</v>
      </c>
      <c r="AE1134" s="187">
        <f t="shared" si="90"/>
        <v>0</v>
      </c>
      <c r="AF1134" s="187">
        <f t="shared" si="90"/>
        <v>0</v>
      </c>
      <c r="AG1134" s="187">
        <f t="shared" si="90"/>
        <v>0</v>
      </c>
      <c r="AH1134" s="187">
        <f t="shared" si="90"/>
        <v>0</v>
      </c>
      <c r="AI1134" s="187">
        <f t="shared" si="90"/>
        <v>0</v>
      </c>
      <c r="AJ1134" s="187">
        <f t="shared" si="90"/>
        <v>0</v>
      </c>
      <c r="AK1134" s="187">
        <f t="shared" si="90"/>
        <v>0</v>
      </c>
      <c r="AL1134" s="187">
        <f t="shared" si="90"/>
        <v>0</v>
      </c>
      <c r="AM1134" s="187">
        <f t="shared" si="90"/>
        <v>0</v>
      </c>
      <c r="AN1134" s="187">
        <f t="shared" si="90"/>
        <v>0</v>
      </c>
      <c r="AO1134" s="187">
        <f t="shared" si="90"/>
        <v>0</v>
      </c>
      <c r="AP1134" s="187">
        <f t="shared" si="90"/>
        <v>0</v>
      </c>
      <c r="AQ1134" s="187">
        <f t="shared" si="90"/>
        <v>0</v>
      </c>
      <c r="AR1134" s="187">
        <f t="shared" si="90"/>
        <v>0</v>
      </c>
      <c r="AS1134" s="187">
        <f t="shared" si="90"/>
        <v>0</v>
      </c>
      <c r="AT1134" s="187">
        <f t="shared" si="90"/>
        <v>0</v>
      </c>
      <c r="AU1134" s="187">
        <f t="shared" si="90"/>
        <v>0</v>
      </c>
      <c r="AV1134" s="187">
        <f t="shared" si="90"/>
        <v>0</v>
      </c>
      <c r="AW1134" s="187">
        <f t="shared" si="90"/>
        <v>0</v>
      </c>
      <c r="AX1134" s="187">
        <f t="shared" si="90"/>
        <v>0</v>
      </c>
      <c r="AY1134" s="187">
        <f t="shared" si="90"/>
        <v>0</v>
      </c>
      <c r="AZ1134" s="187">
        <f t="shared" si="90"/>
        <v>0</v>
      </c>
    </row>
    <row r="1135" spans="1:52" x14ac:dyDescent="0.25">
      <c r="A1135" s="19"/>
      <c r="E1135" s="187" t="s">
        <v>1118</v>
      </c>
      <c r="F1135" s="449" t="s">
        <v>827</v>
      </c>
      <c r="G1135" s="450" t="s">
        <v>1096</v>
      </c>
      <c r="I1135" s="187">
        <f t="shared" ref="I1135:AZ1135" si="91">I1098</f>
        <v>0</v>
      </c>
      <c r="J1135" s="187">
        <f t="shared" si="91"/>
        <v>0</v>
      </c>
      <c r="K1135" s="187">
        <f t="shared" si="91"/>
        <v>0</v>
      </c>
      <c r="L1135" s="187">
        <f t="shared" si="91"/>
        <v>0</v>
      </c>
      <c r="M1135" s="187">
        <f t="shared" si="91"/>
        <v>0</v>
      </c>
      <c r="N1135" s="187">
        <f t="shared" si="91"/>
        <v>0</v>
      </c>
      <c r="O1135" s="187">
        <f t="shared" si="91"/>
        <v>0</v>
      </c>
      <c r="P1135" s="187">
        <f t="shared" si="91"/>
        <v>0</v>
      </c>
      <c r="Q1135" s="187">
        <f t="shared" si="91"/>
        <v>0</v>
      </c>
      <c r="R1135" s="187">
        <f t="shared" si="91"/>
        <v>0</v>
      </c>
      <c r="S1135" s="187">
        <f t="shared" si="91"/>
        <v>0</v>
      </c>
      <c r="T1135" s="187">
        <f t="shared" si="91"/>
        <v>0</v>
      </c>
      <c r="U1135" s="187">
        <f t="shared" si="91"/>
        <v>0</v>
      </c>
      <c r="V1135" s="187">
        <f t="shared" si="91"/>
        <v>0</v>
      </c>
      <c r="W1135" s="187">
        <f t="shared" si="91"/>
        <v>0</v>
      </c>
      <c r="X1135" s="187">
        <f t="shared" si="91"/>
        <v>0</v>
      </c>
      <c r="Y1135" s="187">
        <f t="shared" si="91"/>
        <v>0</v>
      </c>
      <c r="Z1135" s="187">
        <f t="shared" si="91"/>
        <v>0</v>
      </c>
      <c r="AA1135" s="187">
        <f t="shared" si="91"/>
        <v>0</v>
      </c>
      <c r="AB1135" s="187">
        <f t="shared" si="91"/>
        <v>0</v>
      </c>
      <c r="AC1135" s="187">
        <f t="shared" si="91"/>
        <v>0</v>
      </c>
      <c r="AD1135" s="187">
        <f t="shared" si="91"/>
        <v>0</v>
      </c>
      <c r="AE1135" s="187">
        <f t="shared" si="91"/>
        <v>0</v>
      </c>
      <c r="AF1135" s="187">
        <f t="shared" si="91"/>
        <v>0</v>
      </c>
      <c r="AG1135" s="187">
        <f t="shared" si="91"/>
        <v>0</v>
      </c>
      <c r="AH1135" s="187">
        <f t="shared" si="91"/>
        <v>0</v>
      </c>
      <c r="AI1135" s="187">
        <f t="shared" si="91"/>
        <v>0</v>
      </c>
      <c r="AJ1135" s="187">
        <f t="shared" si="91"/>
        <v>0</v>
      </c>
      <c r="AK1135" s="187">
        <f t="shared" si="91"/>
        <v>0</v>
      </c>
      <c r="AL1135" s="187">
        <f t="shared" si="91"/>
        <v>0</v>
      </c>
      <c r="AM1135" s="187">
        <f t="shared" si="91"/>
        <v>0</v>
      </c>
      <c r="AN1135" s="187">
        <f t="shared" si="91"/>
        <v>0</v>
      </c>
      <c r="AO1135" s="187">
        <f t="shared" si="91"/>
        <v>0</v>
      </c>
      <c r="AP1135" s="187">
        <f t="shared" si="91"/>
        <v>0</v>
      </c>
      <c r="AQ1135" s="187">
        <f t="shared" si="91"/>
        <v>0</v>
      </c>
      <c r="AR1135" s="187">
        <f t="shared" si="91"/>
        <v>0</v>
      </c>
      <c r="AS1135" s="187">
        <f t="shared" si="91"/>
        <v>0</v>
      </c>
      <c r="AT1135" s="187">
        <f t="shared" si="91"/>
        <v>0</v>
      </c>
      <c r="AU1135" s="187">
        <f t="shared" si="91"/>
        <v>0</v>
      </c>
      <c r="AV1135" s="187">
        <f t="shared" si="91"/>
        <v>0</v>
      </c>
      <c r="AW1135" s="187">
        <f t="shared" si="91"/>
        <v>0</v>
      </c>
      <c r="AX1135" s="187">
        <f t="shared" si="91"/>
        <v>0</v>
      </c>
      <c r="AY1135" s="187">
        <f t="shared" si="91"/>
        <v>0</v>
      </c>
      <c r="AZ1135" s="187">
        <f t="shared" si="91"/>
        <v>0</v>
      </c>
    </row>
    <row r="1136" spans="1:52" x14ac:dyDescent="0.25">
      <c r="A1136" s="19"/>
      <c r="E1136" s="187"/>
      <c r="F1136" s="449"/>
      <c r="G1136" s="450"/>
      <c r="I1136" s="187"/>
      <c r="J1136" s="187"/>
      <c r="K1136" s="187"/>
      <c r="L1136" s="187"/>
      <c r="M1136" s="187"/>
      <c r="N1136" s="187"/>
      <c r="O1136" s="187"/>
      <c r="P1136" s="187"/>
      <c r="Q1136" s="187"/>
      <c r="R1136" s="187"/>
      <c r="S1136" s="187"/>
      <c r="T1136" s="187"/>
      <c r="U1136" s="187"/>
      <c r="V1136" s="187"/>
      <c r="W1136" s="187"/>
      <c r="X1136" s="187"/>
      <c r="Y1136" s="187"/>
      <c r="Z1136" s="187"/>
      <c r="AA1136" s="187"/>
      <c r="AB1136" s="187"/>
      <c r="AC1136" s="187"/>
      <c r="AD1136" s="187"/>
      <c r="AE1136" s="187"/>
      <c r="AF1136" s="187"/>
      <c r="AG1136" s="187"/>
      <c r="AH1136" s="187"/>
      <c r="AI1136" s="187"/>
      <c r="AJ1136" s="187"/>
      <c r="AK1136" s="187"/>
      <c r="AL1136" s="187"/>
      <c r="AM1136" s="187"/>
      <c r="AN1136" s="187"/>
      <c r="AO1136" s="187"/>
      <c r="AP1136" s="187"/>
      <c r="AQ1136" s="187"/>
      <c r="AR1136" s="187"/>
      <c r="AS1136" s="187"/>
      <c r="AT1136" s="187"/>
      <c r="AU1136" s="187"/>
      <c r="AV1136" s="187"/>
      <c r="AW1136" s="187"/>
      <c r="AX1136" s="187"/>
      <c r="AY1136" s="187"/>
      <c r="AZ1136" s="187"/>
    </row>
    <row r="1137" spans="1:52" x14ac:dyDescent="0.25">
      <c r="A1137" s="19"/>
      <c r="E1137" s="187" t="s">
        <v>1105</v>
      </c>
      <c r="F1137" s="449" t="s">
        <v>827</v>
      </c>
      <c r="G1137" s="450" t="s">
        <v>1096</v>
      </c>
      <c r="I1137" s="187">
        <f t="shared" ref="I1137:AZ1137" si="92">I1111</f>
        <v>0</v>
      </c>
      <c r="J1137" s="187">
        <f t="shared" si="92"/>
        <v>0</v>
      </c>
      <c r="K1137" s="187">
        <f t="shared" si="92"/>
        <v>0</v>
      </c>
      <c r="L1137" s="187">
        <f t="shared" si="92"/>
        <v>0</v>
      </c>
      <c r="M1137" s="187">
        <f t="shared" si="92"/>
        <v>0</v>
      </c>
      <c r="N1137" s="187">
        <f t="shared" si="92"/>
        <v>0</v>
      </c>
      <c r="O1137" s="187">
        <f t="shared" si="92"/>
        <v>0</v>
      </c>
      <c r="P1137" s="187">
        <f t="shared" si="92"/>
        <v>0</v>
      </c>
      <c r="Q1137" s="187">
        <f t="shared" si="92"/>
        <v>0</v>
      </c>
      <c r="R1137" s="187">
        <f t="shared" si="92"/>
        <v>0</v>
      </c>
      <c r="S1137" s="187">
        <f t="shared" si="92"/>
        <v>0</v>
      </c>
      <c r="T1137" s="187">
        <f t="shared" si="92"/>
        <v>0</v>
      </c>
      <c r="U1137" s="187">
        <f t="shared" si="92"/>
        <v>0</v>
      </c>
      <c r="V1137" s="187">
        <f t="shared" si="92"/>
        <v>0</v>
      </c>
      <c r="W1137" s="187">
        <f t="shared" si="92"/>
        <v>0</v>
      </c>
      <c r="X1137" s="187">
        <f t="shared" si="92"/>
        <v>0</v>
      </c>
      <c r="Y1137" s="187">
        <f t="shared" si="92"/>
        <v>0</v>
      </c>
      <c r="Z1137" s="187">
        <f t="shared" si="92"/>
        <v>0</v>
      </c>
      <c r="AA1137" s="187">
        <f t="shared" si="92"/>
        <v>0</v>
      </c>
      <c r="AB1137" s="187">
        <f t="shared" si="92"/>
        <v>0</v>
      </c>
      <c r="AC1137" s="187">
        <f t="shared" si="92"/>
        <v>0</v>
      </c>
      <c r="AD1137" s="187">
        <f t="shared" si="92"/>
        <v>0</v>
      </c>
      <c r="AE1137" s="187">
        <f t="shared" si="92"/>
        <v>0</v>
      </c>
      <c r="AF1137" s="187">
        <f t="shared" si="92"/>
        <v>0</v>
      </c>
      <c r="AG1137" s="187">
        <f t="shared" si="92"/>
        <v>0</v>
      </c>
      <c r="AH1137" s="187">
        <f t="shared" si="92"/>
        <v>0</v>
      </c>
      <c r="AI1137" s="187">
        <f t="shared" si="92"/>
        <v>0</v>
      </c>
      <c r="AJ1137" s="187">
        <f t="shared" si="92"/>
        <v>0</v>
      </c>
      <c r="AK1137" s="187">
        <f t="shared" si="92"/>
        <v>0</v>
      </c>
      <c r="AL1137" s="187">
        <f t="shared" si="92"/>
        <v>0</v>
      </c>
      <c r="AM1137" s="187">
        <f t="shared" si="92"/>
        <v>0</v>
      </c>
      <c r="AN1137" s="187">
        <f t="shared" si="92"/>
        <v>0</v>
      </c>
      <c r="AO1137" s="187">
        <f t="shared" si="92"/>
        <v>0</v>
      </c>
      <c r="AP1137" s="187">
        <f t="shared" si="92"/>
        <v>0</v>
      </c>
      <c r="AQ1137" s="187">
        <f t="shared" si="92"/>
        <v>0</v>
      </c>
      <c r="AR1137" s="187">
        <f t="shared" si="92"/>
        <v>0</v>
      </c>
      <c r="AS1137" s="187">
        <f t="shared" si="92"/>
        <v>0</v>
      </c>
      <c r="AT1137" s="187">
        <f t="shared" si="92"/>
        <v>0</v>
      </c>
      <c r="AU1137" s="187">
        <f t="shared" si="92"/>
        <v>0</v>
      </c>
      <c r="AV1137" s="187">
        <f t="shared" si="92"/>
        <v>0</v>
      </c>
      <c r="AW1137" s="187">
        <f t="shared" si="92"/>
        <v>0</v>
      </c>
      <c r="AX1137" s="187">
        <f t="shared" si="92"/>
        <v>0</v>
      </c>
      <c r="AY1137" s="187">
        <f t="shared" si="92"/>
        <v>0</v>
      </c>
      <c r="AZ1137" s="187">
        <f t="shared" si="92"/>
        <v>0</v>
      </c>
    </row>
    <row r="1138" spans="1:52" x14ac:dyDescent="0.25">
      <c r="A1138" s="19"/>
      <c r="F1138" s="420"/>
      <c r="G1138" s="225"/>
    </row>
    <row r="1139" spans="1:52" x14ac:dyDescent="0.25">
      <c r="A1139" s="19" t="s">
        <v>1119</v>
      </c>
      <c r="F1139" s="420"/>
      <c r="G1139" s="225"/>
    </row>
    <row r="1140" spans="1:52" x14ac:dyDescent="0.25">
      <c r="A1140" s="19"/>
      <c r="F1140" s="420"/>
      <c r="G1140" s="225"/>
    </row>
    <row r="1141" spans="1:52" x14ac:dyDescent="0.25">
      <c r="A1141" s="418"/>
      <c r="B1141" s="397"/>
      <c r="C1141" s="397"/>
      <c r="D1141" s="397"/>
      <c r="E1141" s="397" t="s">
        <v>905</v>
      </c>
      <c r="F1141" s="451" t="s">
        <v>827</v>
      </c>
      <c r="G1141" s="452" t="s">
        <v>1096</v>
      </c>
      <c r="I1141" s="453">
        <f t="shared" ref="I1141:AZ1142" si="93">SUM(I1115,I1120,I1125,I1130)*I$3</f>
        <v>0</v>
      </c>
      <c r="J1141" s="453">
        <f t="shared" si="93"/>
        <v>0</v>
      </c>
      <c r="K1141" s="453">
        <f t="shared" si="93"/>
        <v>0</v>
      </c>
      <c r="L1141" s="453">
        <f t="shared" si="93"/>
        <v>0</v>
      </c>
      <c r="M1141" s="453">
        <f t="shared" si="93"/>
        <v>0</v>
      </c>
      <c r="N1141" s="453">
        <f t="shared" si="93"/>
        <v>0</v>
      </c>
      <c r="O1141" s="453">
        <f t="shared" si="93"/>
        <v>0</v>
      </c>
      <c r="P1141" s="453">
        <f t="shared" si="93"/>
        <v>0</v>
      </c>
      <c r="Q1141" s="453">
        <f t="shared" si="93"/>
        <v>0</v>
      </c>
      <c r="R1141" s="453">
        <f t="shared" si="93"/>
        <v>0</v>
      </c>
      <c r="S1141" s="453">
        <f t="shared" si="93"/>
        <v>0</v>
      </c>
      <c r="T1141" s="453">
        <f t="shared" si="93"/>
        <v>0</v>
      </c>
      <c r="U1141" s="453">
        <f t="shared" si="93"/>
        <v>0</v>
      </c>
      <c r="V1141" s="453">
        <f t="shared" si="93"/>
        <v>0</v>
      </c>
      <c r="W1141" s="453">
        <f t="shared" si="93"/>
        <v>0</v>
      </c>
      <c r="X1141" s="453">
        <f t="shared" si="93"/>
        <v>0</v>
      </c>
      <c r="Y1141" s="453">
        <f t="shared" si="93"/>
        <v>0</v>
      </c>
      <c r="Z1141" s="453">
        <f t="shared" si="93"/>
        <v>0</v>
      </c>
      <c r="AA1141" s="453">
        <f t="shared" si="93"/>
        <v>0</v>
      </c>
      <c r="AB1141" s="453">
        <f t="shared" si="93"/>
        <v>0</v>
      </c>
      <c r="AC1141" s="453">
        <f t="shared" si="93"/>
        <v>0</v>
      </c>
      <c r="AD1141" s="453">
        <f t="shared" si="93"/>
        <v>0</v>
      </c>
      <c r="AE1141" s="453">
        <f t="shared" si="93"/>
        <v>0</v>
      </c>
      <c r="AF1141" s="453">
        <f t="shared" si="93"/>
        <v>0</v>
      </c>
      <c r="AG1141" s="453">
        <f t="shared" si="93"/>
        <v>0</v>
      </c>
      <c r="AH1141" s="453">
        <f t="shared" si="93"/>
        <v>0</v>
      </c>
      <c r="AI1141" s="453">
        <f t="shared" si="93"/>
        <v>0</v>
      </c>
      <c r="AJ1141" s="453">
        <f t="shared" si="93"/>
        <v>0</v>
      </c>
      <c r="AK1141" s="453">
        <f t="shared" si="93"/>
        <v>0</v>
      </c>
      <c r="AL1141" s="453">
        <f t="shared" si="93"/>
        <v>0</v>
      </c>
      <c r="AM1141" s="453">
        <f t="shared" si="93"/>
        <v>0</v>
      </c>
      <c r="AN1141" s="453">
        <f t="shared" si="93"/>
        <v>0</v>
      </c>
      <c r="AO1141" s="453">
        <f t="shared" si="93"/>
        <v>0</v>
      </c>
      <c r="AP1141" s="453">
        <f t="shared" si="93"/>
        <v>0</v>
      </c>
      <c r="AQ1141" s="453">
        <f t="shared" si="93"/>
        <v>0</v>
      </c>
      <c r="AR1141" s="453">
        <f t="shared" si="93"/>
        <v>0</v>
      </c>
      <c r="AS1141" s="453">
        <f t="shared" si="93"/>
        <v>0</v>
      </c>
      <c r="AT1141" s="453">
        <f t="shared" si="93"/>
        <v>0</v>
      </c>
      <c r="AU1141" s="453">
        <f t="shared" si="93"/>
        <v>0</v>
      </c>
      <c r="AV1141" s="453">
        <f t="shared" si="93"/>
        <v>0</v>
      </c>
      <c r="AW1141" s="453">
        <f t="shared" si="93"/>
        <v>0</v>
      </c>
      <c r="AX1141" s="453">
        <f t="shared" si="93"/>
        <v>0</v>
      </c>
      <c r="AY1141" s="453">
        <f t="shared" si="93"/>
        <v>0</v>
      </c>
      <c r="AZ1141" s="453">
        <f t="shared" si="93"/>
        <v>0</v>
      </c>
    </row>
    <row r="1142" spans="1:52" x14ac:dyDescent="0.25">
      <c r="A1142" s="418"/>
      <c r="B1142" s="397"/>
      <c r="C1142" s="397"/>
      <c r="D1142" s="397"/>
      <c r="E1142" s="397" t="s">
        <v>907</v>
      </c>
      <c r="F1142" s="451" t="s">
        <v>827</v>
      </c>
      <c r="G1142" s="452" t="s">
        <v>1096</v>
      </c>
      <c r="I1142" s="453">
        <f t="shared" si="93"/>
        <v>0</v>
      </c>
      <c r="J1142" s="453">
        <f t="shared" si="93"/>
        <v>0</v>
      </c>
      <c r="K1142" s="453">
        <f t="shared" si="93"/>
        <v>0</v>
      </c>
      <c r="L1142" s="453">
        <f t="shared" si="93"/>
        <v>0</v>
      </c>
      <c r="M1142" s="453">
        <f t="shared" si="93"/>
        <v>0</v>
      </c>
      <c r="N1142" s="453">
        <f t="shared" si="93"/>
        <v>0</v>
      </c>
      <c r="O1142" s="453">
        <f t="shared" si="93"/>
        <v>0</v>
      </c>
      <c r="P1142" s="453">
        <f t="shared" si="93"/>
        <v>0</v>
      </c>
      <c r="Q1142" s="453">
        <f t="shared" si="93"/>
        <v>0</v>
      </c>
      <c r="R1142" s="453">
        <f t="shared" si="93"/>
        <v>0</v>
      </c>
      <c r="S1142" s="453">
        <f t="shared" si="93"/>
        <v>0</v>
      </c>
      <c r="T1142" s="453">
        <f t="shared" si="93"/>
        <v>0</v>
      </c>
      <c r="U1142" s="453">
        <f t="shared" si="93"/>
        <v>0</v>
      </c>
      <c r="V1142" s="453">
        <f t="shared" si="93"/>
        <v>0</v>
      </c>
      <c r="W1142" s="453">
        <f t="shared" si="93"/>
        <v>0</v>
      </c>
      <c r="X1142" s="453">
        <f t="shared" si="93"/>
        <v>0</v>
      </c>
      <c r="Y1142" s="453">
        <f t="shared" si="93"/>
        <v>0</v>
      </c>
      <c r="Z1142" s="453">
        <f t="shared" si="93"/>
        <v>0</v>
      </c>
      <c r="AA1142" s="453">
        <f t="shared" si="93"/>
        <v>0</v>
      </c>
      <c r="AB1142" s="453">
        <f t="shared" si="93"/>
        <v>0</v>
      </c>
      <c r="AC1142" s="453">
        <f t="shared" si="93"/>
        <v>0</v>
      </c>
      <c r="AD1142" s="453">
        <f t="shared" si="93"/>
        <v>0</v>
      </c>
      <c r="AE1142" s="453">
        <f t="shared" si="93"/>
        <v>0</v>
      </c>
      <c r="AF1142" s="453">
        <f t="shared" si="93"/>
        <v>0</v>
      </c>
      <c r="AG1142" s="453">
        <f t="shared" si="93"/>
        <v>0</v>
      </c>
      <c r="AH1142" s="453">
        <f t="shared" si="93"/>
        <v>0</v>
      </c>
      <c r="AI1142" s="453">
        <f t="shared" si="93"/>
        <v>0</v>
      </c>
      <c r="AJ1142" s="453">
        <f t="shared" si="93"/>
        <v>0</v>
      </c>
      <c r="AK1142" s="453">
        <f t="shared" si="93"/>
        <v>0</v>
      </c>
      <c r="AL1142" s="453">
        <f t="shared" si="93"/>
        <v>0</v>
      </c>
      <c r="AM1142" s="453">
        <f t="shared" si="93"/>
        <v>0</v>
      </c>
      <c r="AN1142" s="453">
        <f t="shared" si="93"/>
        <v>0</v>
      </c>
      <c r="AO1142" s="453">
        <f t="shared" si="93"/>
        <v>0</v>
      </c>
      <c r="AP1142" s="453">
        <f t="shared" si="93"/>
        <v>0</v>
      </c>
      <c r="AQ1142" s="453">
        <f t="shared" si="93"/>
        <v>0</v>
      </c>
      <c r="AR1142" s="453">
        <f t="shared" si="93"/>
        <v>0</v>
      </c>
      <c r="AS1142" s="453">
        <f t="shared" si="93"/>
        <v>0</v>
      </c>
      <c r="AT1142" s="453">
        <f t="shared" si="93"/>
        <v>0</v>
      </c>
      <c r="AU1142" s="453">
        <f t="shared" si="93"/>
        <v>0</v>
      </c>
      <c r="AV1142" s="453">
        <f t="shared" si="93"/>
        <v>0</v>
      </c>
      <c r="AW1142" s="453">
        <f t="shared" si="93"/>
        <v>0</v>
      </c>
      <c r="AX1142" s="453">
        <f t="shared" si="93"/>
        <v>0</v>
      </c>
      <c r="AY1142" s="453">
        <f t="shared" si="93"/>
        <v>0</v>
      </c>
      <c r="AZ1142" s="453">
        <f t="shared" si="93"/>
        <v>0</v>
      </c>
    </row>
    <row r="1143" spans="1:52" x14ac:dyDescent="0.25">
      <c r="A1143" s="418"/>
      <c r="B1143" s="397"/>
      <c r="C1143" s="397"/>
      <c r="D1143" s="397"/>
      <c r="E1143" s="397" t="s">
        <v>908</v>
      </c>
      <c r="F1143" s="451" t="s">
        <v>827</v>
      </c>
      <c r="G1143" s="452" t="s">
        <v>1096</v>
      </c>
      <c r="I1143" s="453">
        <f t="shared" ref="I1143:AZ1143" si="94">SUM(I1117,I1122,I1127,I1133)*I$3</f>
        <v>0</v>
      </c>
      <c r="J1143" s="453">
        <f t="shared" si="94"/>
        <v>0</v>
      </c>
      <c r="K1143" s="453">
        <f t="shared" si="94"/>
        <v>0</v>
      </c>
      <c r="L1143" s="453">
        <f t="shared" si="94"/>
        <v>0</v>
      </c>
      <c r="M1143" s="453">
        <f t="shared" si="94"/>
        <v>0</v>
      </c>
      <c r="N1143" s="453">
        <f t="shared" si="94"/>
        <v>0</v>
      </c>
      <c r="O1143" s="453">
        <f t="shared" si="94"/>
        <v>0</v>
      </c>
      <c r="P1143" s="453">
        <f t="shared" si="94"/>
        <v>0</v>
      </c>
      <c r="Q1143" s="453">
        <f t="shared" si="94"/>
        <v>0</v>
      </c>
      <c r="R1143" s="453">
        <f t="shared" si="94"/>
        <v>0</v>
      </c>
      <c r="S1143" s="453">
        <f t="shared" si="94"/>
        <v>0</v>
      </c>
      <c r="T1143" s="453">
        <f t="shared" si="94"/>
        <v>0</v>
      </c>
      <c r="U1143" s="453">
        <f t="shared" si="94"/>
        <v>0</v>
      </c>
      <c r="V1143" s="453">
        <f t="shared" si="94"/>
        <v>0</v>
      </c>
      <c r="W1143" s="453">
        <f t="shared" si="94"/>
        <v>0</v>
      </c>
      <c r="X1143" s="453">
        <f t="shared" si="94"/>
        <v>0</v>
      </c>
      <c r="Y1143" s="453">
        <f t="shared" si="94"/>
        <v>0</v>
      </c>
      <c r="Z1143" s="453">
        <f t="shared" si="94"/>
        <v>0</v>
      </c>
      <c r="AA1143" s="453">
        <f t="shared" si="94"/>
        <v>0</v>
      </c>
      <c r="AB1143" s="453">
        <f t="shared" si="94"/>
        <v>0</v>
      </c>
      <c r="AC1143" s="453">
        <f t="shared" si="94"/>
        <v>0</v>
      </c>
      <c r="AD1143" s="453">
        <f t="shared" si="94"/>
        <v>0</v>
      </c>
      <c r="AE1143" s="453">
        <f t="shared" si="94"/>
        <v>0</v>
      </c>
      <c r="AF1143" s="453">
        <f t="shared" si="94"/>
        <v>0</v>
      </c>
      <c r="AG1143" s="453">
        <f t="shared" si="94"/>
        <v>0</v>
      </c>
      <c r="AH1143" s="453">
        <f t="shared" si="94"/>
        <v>0</v>
      </c>
      <c r="AI1143" s="453">
        <f t="shared" si="94"/>
        <v>0</v>
      </c>
      <c r="AJ1143" s="453">
        <f t="shared" si="94"/>
        <v>0</v>
      </c>
      <c r="AK1143" s="453">
        <f t="shared" si="94"/>
        <v>0</v>
      </c>
      <c r="AL1143" s="453">
        <f t="shared" si="94"/>
        <v>0</v>
      </c>
      <c r="AM1143" s="453">
        <f t="shared" si="94"/>
        <v>0</v>
      </c>
      <c r="AN1143" s="453">
        <f t="shared" si="94"/>
        <v>0</v>
      </c>
      <c r="AO1143" s="453">
        <f t="shared" si="94"/>
        <v>0</v>
      </c>
      <c r="AP1143" s="453">
        <f t="shared" si="94"/>
        <v>0</v>
      </c>
      <c r="AQ1143" s="453">
        <f t="shared" si="94"/>
        <v>0</v>
      </c>
      <c r="AR1143" s="453">
        <f t="shared" si="94"/>
        <v>0</v>
      </c>
      <c r="AS1143" s="453">
        <f t="shared" si="94"/>
        <v>0</v>
      </c>
      <c r="AT1143" s="453">
        <f t="shared" si="94"/>
        <v>0</v>
      </c>
      <c r="AU1143" s="453">
        <f t="shared" si="94"/>
        <v>0</v>
      </c>
      <c r="AV1143" s="453">
        <f t="shared" si="94"/>
        <v>0</v>
      </c>
      <c r="AW1143" s="453">
        <f t="shared" si="94"/>
        <v>0</v>
      </c>
      <c r="AX1143" s="453">
        <f t="shared" si="94"/>
        <v>0</v>
      </c>
      <c r="AY1143" s="453">
        <f t="shared" si="94"/>
        <v>0</v>
      </c>
      <c r="AZ1143" s="453">
        <f t="shared" si="94"/>
        <v>0</v>
      </c>
    </row>
    <row r="1144" spans="1:52" x14ac:dyDescent="0.25">
      <c r="A1144" s="418"/>
      <c r="B1144" s="397"/>
      <c r="C1144" s="397"/>
      <c r="D1144" s="397"/>
      <c r="E1144" s="397" t="s">
        <v>909</v>
      </c>
      <c r="F1144" s="451" t="s">
        <v>827</v>
      </c>
      <c r="G1144" s="452" t="s">
        <v>1096</v>
      </c>
      <c r="I1144" s="453">
        <f t="shared" ref="I1144:AZ1144" si="95">SUM(I1118,I1123,I1128,I1135,I1137)*I$3</f>
        <v>0</v>
      </c>
      <c r="J1144" s="453">
        <f t="shared" si="95"/>
        <v>0</v>
      </c>
      <c r="K1144" s="453">
        <f>SUM(K1118,K1123,K1128,K1135,K1137)*K$3</f>
        <v>0</v>
      </c>
      <c r="L1144" s="453">
        <f t="shared" si="95"/>
        <v>0</v>
      </c>
      <c r="M1144" s="453">
        <f t="shared" si="95"/>
        <v>0</v>
      </c>
      <c r="N1144" s="453">
        <f t="shared" si="95"/>
        <v>0</v>
      </c>
      <c r="O1144" s="453">
        <f t="shared" si="95"/>
        <v>0</v>
      </c>
      <c r="P1144" s="453">
        <f t="shared" si="95"/>
        <v>0</v>
      </c>
      <c r="Q1144" s="453">
        <f t="shared" si="95"/>
        <v>0</v>
      </c>
      <c r="R1144" s="453">
        <f t="shared" si="95"/>
        <v>0</v>
      </c>
      <c r="S1144" s="453">
        <f t="shared" si="95"/>
        <v>0</v>
      </c>
      <c r="T1144" s="453">
        <f t="shared" si="95"/>
        <v>0</v>
      </c>
      <c r="U1144" s="453">
        <f t="shared" si="95"/>
        <v>0</v>
      </c>
      <c r="V1144" s="453">
        <f t="shared" si="95"/>
        <v>0</v>
      </c>
      <c r="W1144" s="453">
        <f t="shared" si="95"/>
        <v>0</v>
      </c>
      <c r="X1144" s="453">
        <f t="shared" si="95"/>
        <v>0</v>
      </c>
      <c r="Y1144" s="453">
        <f t="shared" si="95"/>
        <v>0</v>
      </c>
      <c r="Z1144" s="453">
        <f t="shared" si="95"/>
        <v>0</v>
      </c>
      <c r="AA1144" s="453">
        <f t="shared" si="95"/>
        <v>0</v>
      </c>
      <c r="AB1144" s="453">
        <f t="shared" si="95"/>
        <v>0</v>
      </c>
      <c r="AC1144" s="453">
        <f t="shared" si="95"/>
        <v>0</v>
      </c>
      <c r="AD1144" s="453">
        <f t="shared" si="95"/>
        <v>0</v>
      </c>
      <c r="AE1144" s="453">
        <f t="shared" si="95"/>
        <v>0</v>
      </c>
      <c r="AF1144" s="453">
        <f t="shared" si="95"/>
        <v>0</v>
      </c>
      <c r="AG1144" s="453">
        <f t="shared" si="95"/>
        <v>0</v>
      </c>
      <c r="AH1144" s="453">
        <f t="shared" si="95"/>
        <v>0</v>
      </c>
      <c r="AI1144" s="453">
        <f t="shared" si="95"/>
        <v>0</v>
      </c>
      <c r="AJ1144" s="453">
        <f t="shared" si="95"/>
        <v>0</v>
      </c>
      <c r="AK1144" s="453">
        <f t="shared" si="95"/>
        <v>0</v>
      </c>
      <c r="AL1144" s="453">
        <f t="shared" si="95"/>
        <v>0</v>
      </c>
      <c r="AM1144" s="453">
        <f t="shared" si="95"/>
        <v>0</v>
      </c>
      <c r="AN1144" s="453">
        <f t="shared" si="95"/>
        <v>0</v>
      </c>
      <c r="AO1144" s="453">
        <f t="shared" si="95"/>
        <v>0</v>
      </c>
      <c r="AP1144" s="453">
        <f t="shared" si="95"/>
        <v>0</v>
      </c>
      <c r="AQ1144" s="453">
        <f t="shared" si="95"/>
        <v>0</v>
      </c>
      <c r="AR1144" s="453">
        <f t="shared" si="95"/>
        <v>0</v>
      </c>
      <c r="AS1144" s="453">
        <f t="shared" si="95"/>
        <v>0</v>
      </c>
      <c r="AT1144" s="453">
        <f t="shared" si="95"/>
        <v>0</v>
      </c>
      <c r="AU1144" s="453">
        <f t="shared" si="95"/>
        <v>0</v>
      </c>
      <c r="AV1144" s="453">
        <f t="shared" si="95"/>
        <v>0</v>
      </c>
      <c r="AW1144" s="453">
        <f t="shared" si="95"/>
        <v>0</v>
      </c>
      <c r="AX1144" s="453">
        <f t="shared" si="95"/>
        <v>0</v>
      </c>
      <c r="AY1144" s="453">
        <f t="shared" si="95"/>
        <v>0</v>
      </c>
      <c r="AZ1144" s="453">
        <f t="shared" si="95"/>
        <v>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637F-7486-4B45-B30A-1D11AC6D7448}">
  <sheetPr>
    <tabColor theme="9" tint="0.79998168889431442"/>
  </sheetPr>
  <dimension ref="A1:AZ66"/>
  <sheetViews>
    <sheetView showGridLines="0" workbookViewId="0">
      <pane xSplit="8" ySplit="5" topLeftCell="I6" activePane="bottomRight" state="frozen"/>
      <selection pane="topRight" activeCell="I1" sqref="I1"/>
      <selection pane="bottomLeft" activeCell="A5" sqref="A5"/>
      <selection pane="bottomRight" activeCell="I1" sqref="I1"/>
    </sheetView>
  </sheetViews>
  <sheetFormatPr defaultColWidth="0" defaultRowHeight="15" x14ac:dyDescent="0.25"/>
  <cols>
    <col min="1" max="4" width="2.140625" customWidth="1"/>
    <col min="5" max="5" width="37.140625" customWidth="1"/>
    <col min="6" max="6" width="23.85546875" customWidth="1"/>
    <col min="7" max="7" width="13" customWidth="1"/>
    <col min="8" max="8" width="16.5703125" customWidth="1"/>
    <col min="9" max="52" width="9.140625" customWidth="1"/>
    <col min="53" max="16384" width="9.140625" hidden="1"/>
  </cols>
  <sheetData>
    <row r="1" spans="1:52" x14ac:dyDescent="0.25">
      <c r="A1" s="19"/>
      <c r="H1" s="19"/>
    </row>
    <row r="2" spans="1:52" x14ac:dyDescent="0.25">
      <c r="A2" s="19"/>
      <c r="G2" s="19" t="s">
        <v>339</v>
      </c>
      <c r="H2" s="19" t="s">
        <v>790</v>
      </c>
      <c r="I2" s="19">
        <v>2020</v>
      </c>
      <c r="J2" s="19">
        <v>2021</v>
      </c>
      <c r="K2" s="19">
        <v>2022</v>
      </c>
      <c r="L2" s="19">
        <v>2023</v>
      </c>
      <c r="M2" s="19">
        <v>2024</v>
      </c>
      <c r="N2" s="19">
        <v>2025</v>
      </c>
      <c r="O2" s="19">
        <v>2026</v>
      </c>
      <c r="P2" s="19">
        <v>2027</v>
      </c>
      <c r="Q2" s="19">
        <v>2028</v>
      </c>
      <c r="R2" s="19">
        <v>2029</v>
      </c>
      <c r="S2" s="19">
        <v>2030</v>
      </c>
      <c r="T2" s="19">
        <v>2031</v>
      </c>
      <c r="U2" s="19">
        <v>2032</v>
      </c>
      <c r="V2" s="19">
        <v>2033</v>
      </c>
      <c r="W2" s="19">
        <v>2034</v>
      </c>
      <c r="X2" s="19">
        <v>2035</v>
      </c>
      <c r="Y2" s="19">
        <v>2036</v>
      </c>
      <c r="Z2" s="19">
        <v>2037</v>
      </c>
      <c r="AA2" s="19">
        <v>2038</v>
      </c>
      <c r="AB2" s="19">
        <v>2039</v>
      </c>
      <c r="AC2" s="19">
        <v>2040</v>
      </c>
      <c r="AD2" s="19">
        <v>2041</v>
      </c>
      <c r="AE2" s="19">
        <v>2042</v>
      </c>
      <c r="AF2" s="19">
        <v>2043</v>
      </c>
      <c r="AG2" s="19">
        <v>2044</v>
      </c>
      <c r="AH2" s="19">
        <v>2045</v>
      </c>
      <c r="AI2" s="19">
        <v>2046</v>
      </c>
      <c r="AJ2" s="19">
        <v>2047</v>
      </c>
      <c r="AK2" s="19">
        <v>2048</v>
      </c>
      <c r="AL2" s="19">
        <v>2049</v>
      </c>
      <c r="AM2" s="19">
        <v>2050</v>
      </c>
      <c r="AN2" s="19">
        <v>2051</v>
      </c>
      <c r="AO2" s="19">
        <v>2052</v>
      </c>
      <c r="AP2" s="19">
        <v>2053</v>
      </c>
      <c r="AQ2" s="19">
        <v>2054</v>
      </c>
      <c r="AR2" s="19">
        <v>2055</v>
      </c>
      <c r="AS2" s="19">
        <v>2056</v>
      </c>
      <c r="AT2" s="19">
        <v>2057</v>
      </c>
      <c r="AU2" s="19">
        <v>2058</v>
      </c>
      <c r="AV2" s="19">
        <v>2059</v>
      </c>
      <c r="AW2" s="19">
        <v>2060</v>
      </c>
      <c r="AX2" s="19">
        <v>2061</v>
      </c>
      <c r="AY2" s="19">
        <v>2062</v>
      </c>
      <c r="AZ2" s="19">
        <v>2063</v>
      </c>
    </row>
    <row r="3" spans="1:52" s="473" customFormat="1" x14ac:dyDescent="0.25">
      <c r="A3" s="474"/>
      <c r="B3" s="475"/>
      <c r="C3" s="475"/>
      <c r="E3" s="193" t="str">
        <f>'Discount Calc'!E$33</f>
        <v>Forecast period flag</v>
      </c>
      <c r="F3" s="193">
        <f>'Discount Calc'!F$33</f>
        <v>0</v>
      </c>
      <c r="G3" s="193" t="str">
        <f>'Discount Calc'!G$33</f>
        <v>Factor</v>
      </c>
      <c r="H3" s="193">
        <f>'Discount Calc'!H$33</f>
        <v>24</v>
      </c>
      <c r="I3" s="193">
        <f>'Discount Calc'!I$33</f>
        <v>0</v>
      </c>
      <c r="J3" s="193">
        <f>'Discount Calc'!J$33</f>
        <v>0</v>
      </c>
      <c r="K3" s="193">
        <f>'Discount Calc'!K$33</f>
        <v>0</v>
      </c>
      <c r="L3" s="193">
        <f>'Discount Calc'!L$33</f>
        <v>0</v>
      </c>
      <c r="M3" s="193">
        <f>'Discount Calc'!M$33</f>
        <v>1</v>
      </c>
      <c r="N3" s="193">
        <f>'Discount Calc'!N$33</f>
        <v>1</v>
      </c>
      <c r="O3" s="193">
        <f>'Discount Calc'!O$33</f>
        <v>1</v>
      </c>
      <c r="P3" s="193">
        <f>'Discount Calc'!P$33</f>
        <v>1</v>
      </c>
      <c r="Q3" s="193">
        <f>'Discount Calc'!Q$33</f>
        <v>1</v>
      </c>
      <c r="R3" s="193">
        <f>'Discount Calc'!R$33</f>
        <v>1</v>
      </c>
      <c r="S3" s="193">
        <f>'Discount Calc'!S$33</f>
        <v>1</v>
      </c>
      <c r="T3" s="193">
        <f>'Discount Calc'!T$33</f>
        <v>1</v>
      </c>
      <c r="U3" s="193">
        <f>'Discount Calc'!U$33</f>
        <v>1</v>
      </c>
      <c r="V3" s="193">
        <f>'Discount Calc'!V$33</f>
        <v>1</v>
      </c>
      <c r="W3" s="193">
        <f>'Discount Calc'!W$33</f>
        <v>1</v>
      </c>
      <c r="X3" s="193">
        <f>'Discount Calc'!X$33</f>
        <v>1</v>
      </c>
      <c r="Y3" s="193">
        <f>'Discount Calc'!Y$33</f>
        <v>1</v>
      </c>
      <c r="Z3" s="193">
        <f>'Discount Calc'!Z$33</f>
        <v>1</v>
      </c>
      <c r="AA3" s="193">
        <f>'Discount Calc'!AA$33</f>
        <v>1</v>
      </c>
      <c r="AB3" s="193">
        <f>'Discount Calc'!AB$33</f>
        <v>1</v>
      </c>
      <c r="AC3" s="193">
        <f>'Discount Calc'!AC$33</f>
        <v>1</v>
      </c>
      <c r="AD3" s="193">
        <f>'Discount Calc'!AD$33</f>
        <v>1</v>
      </c>
      <c r="AE3" s="193">
        <f>'Discount Calc'!AE$33</f>
        <v>1</v>
      </c>
      <c r="AF3" s="193">
        <f>'Discount Calc'!AF$33</f>
        <v>1</v>
      </c>
      <c r="AG3" s="193">
        <f>'Discount Calc'!AG$33</f>
        <v>1</v>
      </c>
      <c r="AH3" s="193">
        <f>'Discount Calc'!AH$33</f>
        <v>1</v>
      </c>
      <c r="AI3" s="193">
        <f>'Discount Calc'!AI$33</f>
        <v>1</v>
      </c>
      <c r="AJ3" s="193">
        <f>'Discount Calc'!AJ$33</f>
        <v>1</v>
      </c>
      <c r="AK3" s="193">
        <f>'Discount Calc'!AK$33</f>
        <v>0</v>
      </c>
      <c r="AL3" s="193">
        <f>'Discount Calc'!AL$33</f>
        <v>0</v>
      </c>
      <c r="AM3" s="193">
        <f>'Discount Calc'!AM$33</f>
        <v>0</v>
      </c>
      <c r="AN3" s="193">
        <f>'Discount Calc'!AN$33</f>
        <v>0</v>
      </c>
      <c r="AO3" s="193">
        <f>'Discount Calc'!AO$33</f>
        <v>0</v>
      </c>
      <c r="AP3" s="193">
        <f>'Discount Calc'!AP$33</f>
        <v>0</v>
      </c>
      <c r="AQ3" s="193">
        <f>'Discount Calc'!AQ$33</f>
        <v>0</v>
      </c>
      <c r="AR3" s="193">
        <f>'Discount Calc'!AR$33</f>
        <v>0</v>
      </c>
      <c r="AS3" s="193">
        <f>'Discount Calc'!AS$33</f>
        <v>0</v>
      </c>
      <c r="AT3" s="193">
        <f>'Discount Calc'!AT$33</f>
        <v>0</v>
      </c>
      <c r="AU3" s="193">
        <f>'Discount Calc'!AU$33</f>
        <v>0</v>
      </c>
      <c r="AV3" s="193">
        <f>'Discount Calc'!AV$33</f>
        <v>0</v>
      </c>
      <c r="AW3" s="193">
        <f>'Discount Calc'!AW$33</f>
        <v>0</v>
      </c>
      <c r="AX3" s="193">
        <f>'Discount Calc'!AX$33</f>
        <v>0</v>
      </c>
      <c r="AY3" s="193">
        <f>'Discount Calc'!AY$33</f>
        <v>0</v>
      </c>
      <c r="AZ3" s="193">
        <f>'Discount Calc'!AZ$33</f>
        <v>0</v>
      </c>
    </row>
    <row r="4" spans="1:52" s="473" customFormat="1" x14ac:dyDescent="0.25">
      <c r="E4" s="473" t="str">
        <f>'Discount Calc'!E$35</f>
        <v>Operations period flag</v>
      </c>
      <c r="F4" s="473">
        <f>'Discount Calc'!F$35</f>
        <v>0</v>
      </c>
      <c r="G4" s="473" t="str">
        <f>'Discount Calc'!G$35</f>
        <v>Factor</v>
      </c>
      <c r="H4" s="473">
        <f>'Discount Calc'!H$35</f>
        <v>20</v>
      </c>
      <c r="I4" s="473">
        <f>'Discount Calc'!I$35</f>
        <v>0</v>
      </c>
      <c r="J4" s="473">
        <f>'Discount Calc'!J$35</f>
        <v>0</v>
      </c>
      <c r="K4" s="473">
        <f>'Discount Calc'!K$35</f>
        <v>0</v>
      </c>
      <c r="L4" s="473">
        <f>'Discount Calc'!L$35</f>
        <v>0</v>
      </c>
      <c r="M4" s="473">
        <f>'Discount Calc'!M$35</f>
        <v>0</v>
      </c>
      <c r="N4" s="473">
        <f>'Discount Calc'!N$35</f>
        <v>0</v>
      </c>
      <c r="O4" s="473">
        <f>'Discount Calc'!O$35</f>
        <v>0</v>
      </c>
      <c r="P4" s="473">
        <f>'Discount Calc'!P$35</f>
        <v>0</v>
      </c>
      <c r="Q4" s="473">
        <f>'Discount Calc'!Q$35</f>
        <v>1</v>
      </c>
      <c r="R4" s="473">
        <f>'Discount Calc'!R$35</f>
        <v>1</v>
      </c>
      <c r="S4" s="473">
        <f>'Discount Calc'!S$35</f>
        <v>1</v>
      </c>
      <c r="T4" s="473">
        <f>'Discount Calc'!T$35</f>
        <v>1</v>
      </c>
      <c r="U4" s="473">
        <f>'Discount Calc'!U$35</f>
        <v>1</v>
      </c>
      <c r="V4" s="473">
        <f>'Discount Calc'!V$35</f>
        <v>1</v>
      </c>
      <c r="W4" s="473">
        <f>'Discount Calc'!W$35</f>
        <v>1</v>
      </c>
      <c r="X4" s="473">
        <f>'Discount Calc'!X$35</f>
        <v>1</v>
      </c>
      <c r="Y4" s="473">
        <f>'Discount Calc'!Y$35</f>
        <v>1</v>
      </c>
      <c r="Z4" s="473">
        <f>'Discount Calc'!Z$35</f>
        <v>1</v>
      </c>
      <c r="AA4" s="473">
        <f>'Discount Calc'!AA$35</f>
        <v>1</v>
      </c>
      <c r="AB4" s="473">
        <f>'Discount Calc'!AB$35</f>
        <v>1</v>
      </c>
      <c r="AC4" s="473">
        <f>'Discount Calc'!AC$35</f>
        <v>1</v>
      </c>
      <c r="AD4" s="473">
        <f>'Discount Calc'!AD$35</f>
        <v>1</v>
      </c>
      <c r="AE4" s="473">
        <f>'Discount Calc'!AE$35</f>
        <v>1</v>
      </c>
      <c r="AF4" s="473">
        <f>'Discount Calc'!AF$35</f>
        <v>1</v>
      </c>
      <c r="AG4" s="473">
        <f>'Discount Calc'!AG$35</f>
        <v>1</v>
      </c>
      <c r="AH4" s="473">
        <f>'Discount Calc'!AH$35</f>
        <v>1</v>
      </c>
      <c r="AI4" s="473">
        <f>'Discount Calc'!AI$35</f>
        <v>1</v>
      </c>
      <c r="AJ4" s="473">
        <f>'Discount Calc'!AJ$35</f>
        <v>1</v>
      </c>
      <c r="AK4" s="473">
        <f>'Discount Calc'!AK$35</f>
        <v>0</v>
      </c>
      <c r="AL4" s="473">
        <f>'Discount Calc'!AL$35</f>
        <v>0</v>
      </c>
      <c r="AM4" s="473">
        <f>'Discount Calc'!AM$35</f>
        <v>0</v>
      </c>
      <c r="AN4" s="473">
        <f>'Discount Calc'!AN$35</f>
        <v>0</v>
      </c>
      <c r="AO4" s="473">
        <f>'Discount Calc'!AO$35</f>
        <v>0</v>
      </c>
      <c r="AP4" s="473">
        <f>'Discount Calc'!AP$35</f>
        <v>0</v>
      </c>
      <c r="AQ4" s="473">
        <f>'Discount Calc'!AQ$35</f>
        <v>0</v>
      </c>
      <c r="AR4" s="473">
        <f>'Discount Calc'!AR$35</f>
        <v>0</v>
      </c>
      <c r="AS4" s="473">
        <f>'Discount Calc'!AS$35</f>
        <v>0</v>
      </c>
      <c r="AT4" s="473">
        <f>'Discount Calc'!AT$35</f>
        <v>0</v>
      </c>
      <c r="AU4" s="473">
        <f>'Discount Calc'!AU$35</f>
        <v>0</v>
      </c>
      <c r="AV4" s="473">
        <f>'Discount Calc'!AV$35</f>
        <v>0</v>
      </c>
      <c r="AW4" s="473">
        <f>'Discount Calc'!AW$35</f>
        <v>0</v>
      </c>
      <c r="AX4" s="473">
        <f>'Discount Calc'!AX$35</f>
        <v>0</v>
      </c>
      <c r="AY4" s="473">
        <f>'Discount Calc'!AY$35</f>
        <v>0</v>
      </c>
      <c r="AZ4" s="473">
        <f>'Discount Calc'!AZ$35</f>
        <v>0</v>
      </c>
    </row>
    <row r="5" spans="1:52" x14ac:dyDescent="0.25">
      <c r="A5" s="19"/>
      <c r="E5" s="19" t="s">
        <v>367</v>
      </c>
      <c r="F5" s="19" t="s">
        <v>791</v>
      </c>
      <c r="G5" s="229" t="s">
        <v>792</v>
      </c>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row>
    <row r="6" spans="1:52" x14ac:dyDescent="0.25">
      <c r="A6" s="19"/>
      <c r="E6" s="19"/>
      <c r="F6" s="19"/>
      <c r="G6" s="22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row>
    <row r="7" spans="1:52" x14ac:dyDescent="0.25">
      <c r="A7" s="19"/>
      <c r="E7" s="19"/>
      <c r="F7" s="19"/>
      <c r="G7" s="229"/>
      <c r="H7" s="19"/>
      <c r="I7" s="19"/>
      <c r="J7" s="19"/>
      <c r="K7" s="19"/>
      <c r="L7" s="19"/>
      <c r="M7" s="19"/>
      <c r="N7" s="19"/>
      <c r="O7" s="19"/>
      <c r="P7" s="19"/>
      <c r="Q7" s="454"/>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row>
    <row r="8" spans="1:52" x14ac:dyDescent="0.25">
      <c r="A8" s="19" t="s">
        <v>795</v>
      </c>
      <c r="E8" s="19"/>
      <c r="F8" s="19"/>
      <c r="G8" s="22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row>
    <row r="9" spans="1:52" x14ac:dyDescent="0.25">
      <c r="A9" s="422"/>
      <c r="B9" s="281"/>
      <c r="C9" s="281"/>
      <c r="D9" s="281"/>
      <c r="E9" s="179" t="str">
        <f>'Intermediate Calcs'!E$14</f>
        <v>No-Build  Annual Vehicle-Miles Traveled</v>
      </c>
      <c r="F9" s="179" t="str">
        <f>'Intermediate Calcs'!F$14</f>
        <v>User Input</v>
      </c>
      <c r="G9" s="179" t="str">
        <f>'Intermediate Calcs'!G$14</f>
        <v>VMT</v>
      </c>
      <c r="H9" s="19"/>
      <c r="I9" s="179">
        <f>'Intermediate Calcs'!I$14</f>
        <v>0</v>
      </c>
      <c r="J9" s="179">
        <f>'Intermediate Calcs'!J$14</f>
        <v>0</v>
      </c>
      <c r="K9" s="179">
        <f>'Intermediate Calcs'!K$14</f>
        <v>0</v>
      </c>
      <c r="L9" s="179">
        <f>'Intermediate Calcs'!L$14</f>
        <v>0</v>
      </c>
      <c r="M9" s="179">
        <f>'Intermediate Calcs'!M$14</f>
        <v>0</v>
      </c>
      <c r="N9" s="179">
        <f>'Intermediate Calcs'!N$14</f>
        <v>0</v>
      </c>
      <c r="O9" s="179">
        <f>'Intermediate Calcs'!O$14</f>
        <v>0</v>
      </c>
      <c r="P9" s="179">
        <f>'Intermediate Calcs'!P$14</f>
        <v>0</v>
      </c>
      <c r="Q9" s="179">
        <f>'Intermediate Calcs'!Q$14</f>
        <v>0</v>
      </c>
      <c r="R9" s="179">
        <f>'Intermediate Calcs'!R$14</f>
        <v>0</v>
      </c>
      <c r="S9" s="179">
        <f>'Intermediate Calcs'!S$14</f>
        <v>0</v>
      </c>
      <c r="T9" s="179">
        <f>'Intermediate Calcs'!T$14</f>
        <v>0</v>
      </c>
      <c r="U9" s="179">
        <f>'Intermediate Calcs'!U$14</f>
        <v>0</v>
      </c>
      <c r="V9" s="179">
        <f>'Intermediate Calcs'!V$14</f>
        <v>0</v>
      </c>
      <c r="W9" s="179">
        <f>'Intermediate Calcs'!W$14</f>
        <v>0</v>
      </c>
      <c r="X9" s="179">
        <f>'Intermediate Calcs'!X$14</f>
        <v>0</v>
      </c>
      <c r="Y9" s="179">
        <f>'Intermediate Calcs'!Y$14</f>
        <v>0</v>
      </c>
      <c r="Z9" s="179">
        <f>'Intermediate Calcs'!Z$14</f>
        <v>0</v>
      </c>
      <c r="AA9" s="179">
        <f>'Intermediate Calcs'!AA$14</f>
        <v>0</v>
      </c>
      <c r="AB9" s="179">
        <f>'Intermediate Calcs'!AB$14</f>
        <v>0</v>
      </c>
      <c r="AC9" s="179">
        <f>'Intermediate Calcs'!AC$14</f>
        <v>0</v>
      </c>
      <c r="AD9" s="179">
        <f>'Intermediate Calcs'!AD$14</f>
        <v>0</v>
      </c>
      <c r="AE9" s="179">
        <f>'Intermediate Calcs'!AE$14</f>
        <v>0</v>
      </c>
      <c r="AF9" s="179">
        <f>'Intermediate Calcs'!AF$14</f>
        <v>0</v>
      </c>
      <c r="AG9" s="179">
        <f>'Intermediate Calcs'!AG$14</f>
        <v>0</v>
      </c>
      <c r="AH9" s="179">
        <f>'Intermediate Calcs'!AH$14</f>
        <v>0</v>
      </c>
      <c r="AI9" s="179">
        <f>'Intermediate Calcs'!AI$14</f>
        <v>0</v>
      </c>
      <c r="AJ9" s="179">
        <f>'Intermediate Calcs'!AJ$14</f>
        <v>0</v>
      </c>
      <c r="AK9" s="179">
        <f>'Intermediate Calcs'!AK$14</f>
        <v>0</v>
      </c>
      <c r="AL9" s="179">
        <f>'Intermediate Calcs'!AL$14</f>
        <v>0</v>
      </c>
      <c r="AM9" s="179">
        <f>'Intermediate Calcs'!AM$14</f>
        <v>0</v>
      </c>
      <c r="AN9" s="179">
        <f>'Intermediate Calcs'!AN$14</f>
        <v>0</v>
      </c>
      <c r="AO9" s="179">
        <f>'Intermediate Calcs'!AO$14</f>
        <v>0</v>
      </c>
      <c r="AP9" s="179">
        <f>'Intermediate Calcs'!AP$14</f>
        <v>0</v>
      </c>
      <c r="AQ9" s="179">
        <f>'Intermediate Calcs'!AQ$14</f>
        <v>0</v>
      </c>
      <c r="AR9" s="179">
        <f>'Intermediate Calcs'!AR$14</f>
        <v>0</v>
      </c>
      <c r="AS9" s="179">
        <f>'Intermediate Calcs'!AS$14</f>
        <v>0</v>
      </c>
      <c r="AT9" s="179">
        <f>'Intermediate Calcs'!AT$14</f>
        <v>0</v>
      </c>
      <c r="AU9" s="179">
        <f>'Intermediate Calcs'!AU$14</f>
        <v>0</v>
      </c>
      <c r="AV9" s="179">
        <f>'Intermediate Calcs'!AV$14</f>
        <v>0</v>
      </c>
      <c r="AW9" s="179">
        <f>'Intermediate Calcs'!AW$14</f>
        <v>0</v>
      </c>
      <c r="AX9" s="179">
        <f>'Intermediate Calcs'!AX$14</f>
        <v>0</v>
      </c>
      <c r="AY9" s="179">
        <f>'Intermediate Calcs'!AY$14</f>
        <v>0</v>
      </c>
      <c r="AZ9" s="179">
        <f>'Intermediate Calcs'!AZ$14</f>
        <v>0</v>
      </c>
    </row>
    <row r="10" spans="1:52" x14ac:dyDescent="0.25">
      <c r="A10" s="422"/>
      <c r="B10" s="281"/>
      <c r="C10" s="281"/>
      <c r="D10" s="281"/>
      <c r="E10" s="179" t="str">
        <f>StockValueR!E$22</f>
        <v>Auto (light duty stock) fuel efficiency</v>
      </c>
      <c r="F10" s="179" t="str">
        <f>StockValueR!F$22</f>
        <v>EIA w/Forecast</v>
      </c>
      <c r="G10" s="179" t="str">
        <f>StockValueR!G$22</f>
        <v>mpg</v>
      </c>
      <c r="H10" s="19"/>
      <c r="I10" s="179">
        <f>StockValueR!I$22</f>
        <v>24.164490000000001</v>
      </c>
      <c r="J10" s="179">
        <f>StockValueR!J$22</f>
        <v>24.164490000000001</v>
      </c>
      <c r="K10" s="179">
        <f>StockValueR!K$22</f>
        <v>24.595210999999999</v>
      </c>
      <c r="L10" s="179">
        <f>StockValueR!L$22</f>
        <v>25.01634</v>
      </c>
      <c r="M10" s="179">
        <f>StockValueR!M$22</f>
        <v>25.443415000000002</v>
      </c>
      <c r="N10" s="179">
        <f>StockValueR!N$22</f>
        <v>25.867370999999999</v>
      </c>
      <c r="O10" s="179">
        <f>StockValueR!O$22</f>
        <v>26.284424000000001</v>
      </c>
      <c r="P10" s="179">
        <f>StockValueR!P$22</f>
        <v>26.679763999999999</v>
      </c>
      <c r="Q10" s="179">
        <f>StockValueR!Q$22</f>
        <v>27.055800999999999</v>
      </c>
      <c r="R10" s="179">
        <f>StockValueR!R$22</f>
        <v>27.408939</v>
      </c>
      <c r="S10" s="179">
        <f>StockValueR!S$22</f>
        <v>27.732095999999999</v>
      </c>
      <c r="T10" s="179">
        <f>StockValueR!T$22</f>
        <v>28.028441999999998</v>
      </c>
      <c r="U10" s="179">
        <f>StockValueR!U$22</f>
        <v>28.301689</v>
      </c>
      <c r="V10" s="179">
        <f>StockValueR!V$22</f>
        <v>28.537845999999998</v>
      </c>
      <c r="W10" s="179">
        <f>StockValueR!W$22</f>
        <v>28.746084</v>
      </c>
      <c r="X10" s="179">
        <f>StockValueR!X$22</f>
        <v>28.950821000000001</v>
      </c>
      <c r="Y10" s="179">
        <f>StockValueR!Y$22</f>
        <v>29.139206000000001</v>
      </c>
      <c r="Z10" s="179">
        <f>StockValueR!Z$22</f>
        <v>29.308374000000001</v>
      </c>
      <c r="AA10" s="179">
        <f>StockValueR!AA$22</f>
        <v>29.463369</v>
      </c>
      <c r="AB10" s="179">
        <f>StockValueR!AB$22</f>
        <v>29.611654000000001</v>
      </c>
      <c r="AC10" s="179">
        <f>StockValueR!AC$22</f>
        <v>29.742331</v>
      </c>
      <c r="AD10" s="179">
        <f>StockValueR!AD$22</f>
        <v>29.860365000000002</v>
      </c>
      <c r="AE10" s="179">
        <f>StockValueR!AE$22</f>
        <v>29.975709999999999</v>
      </c>
      <c r="AF10" s="179">
        <f>StockValueR!AF$22</f>
        <v>30.077759</v>
      </c>
      <c r="AG10" s="179">
        <f>StockValueR!AG$22</f>
        <v>30.16226</v>
      </c>
      <c r="AH10" s="179">
        <f>StockValueR!AH$22</f>
        <v>30.233269</v>
      </c>
      <c r="AI10" s="179">
        <f>StockValueR!AI$22</f>
        <v>30.294257999999999</v>
      </c>
      <c r="AJ10" s="179">
        <f>StockValueR!AJ$22</f>
        <v>30.349163000000001</v>
      </c>
      <c r="AK10" s="179">
        <f>StockValueR!AK$22</f>
        <v>30.398422</v>
      </c>
      <c r="AL10" s="179">
        <f>StockValueR!AL$22</f>
        <v>30.442173</v>
      </c>
      <c r="AM10" s="179">
        <f>StockValueR!AM$22</f>
        <v>30.481501000000002</v>
      </c>
      <c r="AN10" s="179">
        <f>StockValueR!AN$22</f>
        <v>30.725353008000003</v>
      </c>
      <c r="AO10" s="179">
        <f>StockValueR!AO$22</f>
        <v>30.971155832064003</v>
      </c>
      <c r="AP10" s="179">
        <f>StockValueR!AP$22</f>
        <v>31.218925078720517</v>
      </c>
      <c r="AQ10" s="179">
        <f>StockValueR!AQ$22</f>
        <v>31.468676479350282</v>
      </c>
      <c r="AR10" s="179">
        <f>StockValueR!AR$22</f>
        <v>31.720425891185084</v>
      </c>
      <c r="AS10" s="179">
        <f>StockValueR!AS$22</f>
        <v>31.974189298314563</v>
      </c>
      <c r="AT10" s="179">
        <f>StockValueR!AT$22</f>
        <v>32.229982812701081</v>
      </c>
      <c r="AU10" s="179">
        <f>StockValueR!AU$22</f>
        <v>32.487822675202693</v>
      </c>
      <c r="AV10" s="179">
        <f>StockValueR!AV$22</f>
        <v>32.747725256604312</v>
      </c>
      <c r="AW10" s="179">
        <f>StockValueR!AW$22</f>
        <v>33.009707058657149</v>
      </c>
      <c r="AX10" s="179">
        <f>StockValueR!AX$22</f>
        <v>33.273784715126403</v>
      </c>
      <c r="AY10" s="179">
        <f>StockValueR!AY$22</f>
        <v>33.539974992847412</v>
      </c>
      <c r="AZ10" s="179">
        <f>StockValueR!AZ$22</f>
        <v>33.808294792790193</v>
      </c>
    </row>
    <row r="11" spans="1:52" x14ac:dyDescent="0.25">
      <c r="A11" s="422"/>
      <c r="B11" s="281"/>
      <c r="C11" s="281"/>
      <c r="D11" s="281"/>
      <c r="E11" s="179" t="str">
        <f>'Intermediate Calcs'!E$15</f>
        <v xml:space="preserve">No-Build Average Speed </v>
      </c>
      <c r="F11" s="179" t="str">
        <f>'Intermediate Calcs'!F$15</f>
        <v>User Input</v>
      </c>
      <c r="G11" s="179" t="str">
        <f>'Intermediate Calcs'!G$15</f>
        <v>MPH</v>
      </c>
      <c r="H11" s="19"/>
      <c r="I11" s="179">
        <f>'Intermediate Calcs'!I$15</f>
        <v>0</v>
      </c>
      <c r="J11" s="179">
        <f>'Intermediate Calcs'!J$15</f>
        <v>0</v>
      </c>
      <c r="K11" s="179">
        <f>'Intermediate Calcs'!K$15</f>
        <v>0</v>
      </c>
      <c r="L11" s="179">
        <f>'Intermediate Calcs'!L$15</f>
        <v>0</v>
      </c>
      <c r="M11" s="179">
        <f>'Intermediate Calcs'!M$15</f>
        <v>0</v>
      </c>
      <c r="N11" s="179">
        <f>'Intermediate Calcs'!N$15</f>
        <v>0</v>
      </c>
      <c r="O11" s="179">
        <f>'Intermediate Calcs'!O$15</f>
        <v>0</v>
      </c>
      <c r="P11" s="179">
        <f>'Intermediate Calcs'!P$15</f>
        <v>0</v>
      </c>
      <c r="Q11" s="179">
        <f>'Intermediate Calcs'!Q$15</f>
        <v>0</v>
      </c>
      <c r="R11" s="179">
        <f>'Intermediate Calcs'!R$15</f>
        <v>0</v>
      </c>
      <c r="S11" s="179">
        <f>'Intermediate Calcs'!S$15</f>
        <v>0</v>
      </c>
      <c r="T11" s="179">
        <f>'Intermediate Calcs'!T$15</f>
        <v>0</v>
      </c>
      <c r="U11" s="179">
        <f>'Intermediate Calcs'!U$15</f>
        <v>0</v>
      </c>
      <c r="V11" s="179">
        <f>'Intermediate Calcs'!V$15</f>
        <v>0</v>
      </c>
      <c r="W11" s="179">
        <f>'Intermediate Calcs'!W$15</f>
        <v>0</v>
      </c>
      <c r="X11" s="179">
        <f>'Intermediate Calcs'!X$15</f>
        <v>0</v>
      </c>
      <c r="Y11" s="179">
        <f>'Intermediate Calcs'!Y$15</f>
        <v>0</v>
      </c>
      <c r="Z11" s="179">
        <f>'Intermediate Calcs'!Z$15</f>
        <v>0</v>
      </c>
      <c r="AA11" s="179">
        <f>'Intermediate Calcs'!AA$15</f>
        <v>0</v>
      </c>
      <c r="AB11" s="179">
        <f>'Intermediate Calcs'!AB$15</f>
        <v>0</v>
      </c>
      <c r="AC11" s="179">
        <f>'Intermediate Calcs'!AC$15</f>
        <v>0</v>
      </c>
      <c r="AD11" s="179">
        <f>'Intermediate Calcs'!AD$15</f>
        <v>0</v>
      </c>
      <c r="AE11" s="179">
        <f>'Intermediate Calcs'!AE$15</f>
        <v>0</v>
      </c>
      <c r="AF11" s="179">
        <f>'Intermediate Calcs'!AF$15</f>
        <v>0</v>
      </c>
      <c r="AG11" s="179">
        <f>'Intermediate Calcs'!AG$15</f>
        <v>0</v>
      </c>
      <c r="AH11" s="179">
        <f>'Intermediate Calcs'!AH$15</f>
        <v>0</v>
      </c>
      <c r="AI11" s="179">
        <f>'Intermediate Calcs'!AI$15</f>
        <v>0</v>
      </c>
      <c r="AJ11" s="179">
        <f>'Intermediate Calcs'!AJ$15</f>
        <v>0</v>
      </c>
      <c r="AK11" s="179">
        <f>'Intermediate Calcs'!AK$15</f>
        <v>0</v>
      </c>
      <c r="AL11" s="179">
        <f>'Intermediate Calcs'!AL$15</f>
        <v>0</v>
      </c>
      <c r="AM11" s="179">
        <f>'Intermediate Calcs'!AM$15</f>
        <v>0</v>
      </c>
      <c r="AN11" s="179">
        <f>'Intermediate Calcs'!AN$15</f>
        <v>0</v>
      </c>
      <c r="AO11" s="179">
        <f>'Intermediate Calcs'!AO$15</f>
        <v>0</v>
      </c>
      <c r="AP11" s="179">
        <f>'Intermediate Calcs'!AP$15</f>
        <v>0</v>
      </c>
      <c r="AQ11" s="179">
        <f>'Intermediate Calcs'!AQ$15</f>
        <v>0</v>
      </c>
      <c r="AR11" s="179">
        <f>'Intermediate Calcs'!AR$15</f>
        <v>0</v>
      </c>
      <c r="AS11" s="179">
        <f>'Intermediate Calcs'!AS$15</f>
        <v>0</v>
      </c>
      <c r="AT11" s="179">
        <f>'Intermediate Calcs'!AT$15</f>
        <v>0</v>
      </c>
      <c r="AU11" s="179">
        <f>'Intermediate Calcs'!AU$15</f>
        <v>0</v>
      </c>
      <c r="AV11" s="179">
        <f>'Intermediate Calcs'!AV$15</f>
        <v>0</v>
      </c>
      <c r="AW11" s="179">
        <f>'Intermediate Calcs'!AW$15</f>
        <v>0</v>
      </c>
      <c r="AX11" s="179">
        <f>'Intermediate Calcs'!AX$15</f>
        <v>0</v>
      </c>
      <c r="AY11" s="179">
        <f>'Intermediate Calcs'!AY$15</f>
        <v>0</v>
      </c>
      <c r="AZ11" s="179">
        <f>'Intermediate Calcs'!AZ$15</f>
        <v>0</v>
      </c>
    </row>
    <row r="12" spans="1:52" x14ac:dyDescent="0.25">
      <c r="A12" s="422"/>
      <c r="B12" s="281"/>
      <c r="C12" s="281"/>
      <c r="D12" s="281"/>
      <c r="E12" s="184" t="s">
        <v>1120</v>
      </c>
      <c r="F12" s="184" t="s">
        <v>1121</v>
      </c>
      <c r="G12" s="184" t="s">
        <v>456</v>
      </c>
      <c r="H12" s="19"/>
      <c r="I12" s="184">
        <f>_xlfn.IFNA(VLOOKUP(I11,StockValueC!$E$104:$H$169,4,TRUE),1)</f>
        <v>1</v>
      </c>
      <c r="J12" s="184">
        <f>_xlfn.IFNA(VLOOKUP(J11,StockValueC!$E$104:$H$169,4,TRUE),1)</f>
        <v>1</v>
      </c>
      <c r="K12" s="184">
        <f>_xlfn.IFNA(VLOOKUP(K11,StockValueC!$E$104:$H$169,4,TRUE),1)</f>
        <v>1</v>
      </c>
      <c r="L12" s="184">
        <f>_xlfn.IFNA(VLOOKUP(L11,StockValueC!$E$104:$H$169,4,TRUE),1)</f>
        <v>1</v>
      </c>
      <c r="M12" s="184">
        <f>_xlfn.IFNA(VLOOKUP(M11,StockValueC!$E$104:$H$169,4,TRUE),1)</f>
        <v>1</v>
      </c>
      <c r="N12" s="184">
        <f>_xlfn.IFNA(VLOOKUP(N11,StockValueC!$E$104:$H$169,4,TRUE),1)</f>
        <v>1</v>
      </c>
      <c r="O12" s="184">
        <f>_xlfn.IFNA(VLOOKUP(O11,StockValueC!$E$104:$H$169,4,TRUE),1)</f>
        <v>1</v>
      </c>
      <c r="P12" s="184">
        <f>_xlfn.IFNA(VLOOKUP(P11,StockValueC!$E$104:$H$169,4,TRUE),1)</f>
        <v>1</v>
      </c>
      <c r="Q12" s="184">
        <f>_xlfn.IFNA(VLOOKUP(Q11,StockValueC!$E$104:$H$169,4,TRUE),1)</f>
        <v>1</v>
      </c>
      <c r="R12" s="184">
        <f>_xlfn.IFNA(VLOOKUP(R11,StockValueC!$E$104:$H$169,4,TRUE),1)</f>
        <v>1</v>
      </c>
      <c r="S12" s="184">
        <f>_xlfn.IFNA(VLOOKUP(S11,StockValueC!$E$104:$H$169,4,TRUE),1)</f>
        <v>1</v>
      </c>
      <c r="T12" s="184">
        <f>_xlfn.IFNA(VLOOKUP(T11,StockValueC!$E$104:$H$169,4,TRUE),1)</f>
        <v>1</v>
      </c>
      <c r="U12" s="184">
        <f>_xlfn.IFNA(VLOOKUP(U11,StockValueC!$E$104:$H$169,4,TRUE),1)</f>
        <v>1</v>
      </c>
      <c r="V12" s="184">
        <f>_xlfn.IFNA(VLOOKUP(V11,StockValueC!$E$104:$H$169,4,TRUE),1)</f>
        <v>1</v>
      </c>
      <c r="W12" s="184">
        <f>_xlfn.IFNA(VLOOKUP(W11,StockValueC!$E$104:$H$169,4,TRUE),1)</f>
        <v>1</v>
      </c>
      <c r="X12" s="184">
        <f>_xlfn.IFNA(VLOOKUP(X11,StockValueC!$E$104:$H$169,4,TRUE),1)</f>
        <v>1</v>
      </c>
      <c r="Y12" s="184">
        <f>_xlfn.IFNA(VLOOKUP(Y11,StockValueC!$E$104:$H$169,4,TRUE),1)</f>
        <v>1</v>
      </c>
      <c r="Z12" s="184">
        <f>_xlfn.IFNA(VLOOKUP(Z11,StockValueC!$E$104:$H$169,4,TRUE),1)</f>
        <v>1</v>
      </c>
      <c r="AA12" s="184">
        <f>_xlfn.IFNA(VLOOKUP(AA11,StockValueC!$E$104:$H$169,4,TRUE),1)</f>
        <v>1</v>
      </c>
      <c r="AB12" s="184">
        <f>_xlfn.IFNA(VLOOKUP(AB11,StockValueC!$E$104:$H$169,4,TRUE),1)</f>
        <v>1</v>
      </c>
      <c r="AC12" s="184">
        <f>_xlfn.IFNA(VLOOKUP(AC11,StockValueC!$E$104:$H$169,4,TRUE),1)</f>
        <v>1</v>
      </c>
      <c r="AD12" s="184">
        <f>_xlfn.IFNA(VLOOKUP(AD11,StockValueC!$E$104:$H$169,4,TRUE),1)</f>
        <v>1</v>
      </c>
      <c r="AE12" s="184">
        <f>_xlfn.IFNA(VLOOKUP(AE11,StockValueC!$E$104:$H$169,4,TRUE),1)</f>
        <v>1</v>
      </c>
      <c r="AF12" s="184">
        <f>_xlfn.IFNA(VLOOKUP(AF11,StockValueC!$E$104:$H$169,4,TRUE),1)</f>
        <v>1</v>
      </c>
      <c r="AG12" s="184">
        <f>_xlfn.IFNA(VLOOKUP(AG11,StockValueC!$E$104:$H$169,4,TRUE),1)</f>
        <v>1</v>
      </c>
      <c r="AH12" s="184">
        <f>_xlfn.IFNA(VLOOKUP(AH11,StockValueC!$E$104:$H$169,4,TRUE),1)</f>
        <v>1</v>
      </c>
      <c r="AI12" s="184">
        <f>_xlfn.IFNA(VLOOKUP(AI11,StockValueC!$E$104:$H$169,4,TRUE),1)</f>
        <v>1</v>
      </c>
      <c r="AJ12" s="184">
        <f>_xlfn.IFNA(VLOOKUP(AJ11,StockValueC!$E$104:$H$169,4,TRUE),1)</f>
        <v>1</v>
      </c>
      <c r="AK12" s="184">
        <f>_xlfn.IFNA(VLOOKUP(AK11,StockValueC!$E$104:$H$169,4,TRUE),1)</f>
        <v>1</v>
      </c>
      <c r="AL12" s="184">
        <f>_xlfn.IFNA(VLOOKUP(AL11,StockValueC!$E$104:$H$169,4,TRUE),1)</f>
        <v>1</v>
      </c>
      <c r="AM12" s="184">
        <f>_xlfn.IFNA(VLOOKUP(AM11,StockValueC!$E$104:$H$169,4,TRUE),1)</f>
        <v>1</v>
      </c>
      <c r="AN12" s="184">
        <f>_xlfn.IFNA(VLOOKUP(AN11,StockValueC!$E$104:$H$169,4,TRUE),1)</f>
        <v>1</v>
      </c>
      <c r="AO12" s="184">
        <f>_xlfn.IFNA(VLOOKUP(AO11,StockValueC!$E$104:$H$169,4,TRUE),1)</f>
        <v>1</v>
      </c>
      <c r="AP12" s="184">
        <f>_xlfn.IFNA(VLOOKUP(AP11,StockValueC!$E$104:$H$169,4,TRUE),1)</f>
        <v>1</v>
      </c>
      <c r="AQ12" s="184">
        <f>_xlfn.IFNA(VLOOKUP(AQ11,StockValueC!$E$104:$H$169,4,TRUE),1)</f>
        <v>1</v>
      </c>
      <c r="AR12" s="184">
        <f>_xlfn.IFNA(VLOOKUP(AR11,StockValueC!$E$104:$H$169,4,TRUE),1)</f>
        <v>1</v>
      </c>
      <c r="AS12" s="184">
        <f>_xlfn.IFNA(VLOOKUP(AS11,StockValueC!$E$104:$H$169,4,TRUE),1)</f>
        <v>1</v>
      </c>
      <c r="AT12" s="184">
        <f>_xlfn.IFNA(VLOOKUP(AT11,StockValueC!$E$104:$H$169,4,TRUE),1)</f>
        <v>1</v>
      </c>
      <c r="AU12" s="184">
        <f>_xlfn.IFNA(VLOOKUP(AU11,StockValueC!$E$104:$H$169,4,TRUE),1)</f>
        <v>1</v>
      </c>
      <c r="AV12" s="184">
        <f>_xlfn.IFNA(VLOOKUP(AV11,StockValueC!$E$104:$H$169,4,TRUE),1)</f>
        <v>1</v>
      </c>
      <c r="AW12" s="184">
        <f>_xlfn.IFNA(VLOOKUP(AW11,StockValueC!$E$104:$H$169,4,TRUE),1)</f>
        <v>1</v>
      </c>
      <c r="AX12" s="184">
        <f>_xlfn.IFNA(VLOOKUP(AX11,StockValueC!$E$104:$H$169,4,TRUE),1)</f>
        <v>1</v>
      </c>
      <c r="AY12" s="184">
        <f>_xlfn.IFNA(VLOOKUP(AY11,StockValueC!$E$104:$H$169,4,TRUE),1)</f>
        <v>1</v>
      </c>
      <c r="AZ12" s="184">
        <f>_xlfn.IFNA(VLOOKUP(AZ11,StockValueC!$E$104:$H$169,4,TRUE),1)</f>
        <v>1</v>
      </c>
    </row>
    <row r="13" spans="1:52" x14ac:dyDescent="0.25">
      <c r="A13" s="422"/>
      <c r="B13" s="281"/>
      <c r="C13" s="281"/>
      <c r="D13" s="281"/>
      <c r="E13" s="184" t="s">
        <v>1122</v>
      </c>
      <c r="F13" s="184" t="s">
        <v>827</v>
      </c>
      <c r="G13" s="184" t="s">
        <v>1123</v>
      </c>
      <c r="H13" s="455">
        <f>SUM(I13:AZ13)</f>
        <v>0</v>
      </c>
      <c r="I13" s="184">
        <f>IF(I9=0,0,I9/(I10/I12))</f>
        <v>0</v>
      </c>
      <c r="J13" s="184">
        <f t="shared" ref="J13:AZ13" si="0">IF(J9=0,0,J9/(J10/J12))</f>
        <v>0</v>
      </c>
      <c r="K13" s="184">
        <f t="shared" si="0"/>
        <v>0</v>
      </c>
      <c r="L13" s="184">
        <f t="shared" si="0"/>
        <v>0</v>
      </c>
      <c r="M13" s="184">
        <f t="shared" si="0"/>
        <v>0</v>
      </c>
      <c r="N13" s="184">
        <f t="shared" si="0"/>
        <v>0</v>
      </c>
      <c r="O13" s="184">
        <f t="shared" si="0"/>
        <v>0</v>
      </c>
      <c r="P13" s="184">
        <f t="shared" si="0"/>
        <v>0</v>
      </c>
      <c r="Q13" s="184">
        <f t="shared" si="0"/>
        <v>0</v>
      </c>
      <c r="R13" s="184">
        <f t="shared" si="0"/>
        <v>0</v>
      </c>
      <c r="S13" s="184">
        <f t="shared" si="0"/>
        <v>0</v>
      </c>
      <c r="T13" s="184">
        <f t="shared" si="0"/>
        <v>0</v>
      </c>
      <c r="U13" s="184">
        <f t="shared" si="0"/>
        <v>0</v>
      </c>
      <c r="V13" s="184">
        <f t="shared" si="0"/>
        <v>0</v>
      </c>
      <c r="W13" s="184">
        <f t="shared" si="0"/>
        <v>0</v>
      </c>
      <c r="X13" s="184">
        <f t="shared" si="0"/>
        <v>0</v>
      </c>
      <c r="Y13" s="184">
        <f t="shared" si="0"/>
        <v>0</v>
      </c>
      <c r="Z13" s="184">
        <f t="shared" si="0"/>
        <v>0</v>
      </c>
      <c r="AA13" s="184">
        <f t="shared" si="0"/>
        <v>0</v>
      </c>
      <c r="AB13" s="184">
        <f t="shared" si="0"/>
        <v>0</v>
      </c>
      <c r="AC13" s="184">
        <f t="shared" si="0"/>
        <v>0</v>
      </c>
      <c r="AD13" s="184">
        <f t="shared" si="0"/>
        <v>0</v>
      </c>
      <c r="AE13" s="184">
        <f t="shared" si="0"/>
        <v>0</v>
      </c>
      <c r="AF13" s="184">
        <f t="shared" si="0"/>
        <v>0</v>
      </c>
      <c r="AG13" s="184">
        <f t="shared" si="0"/>
        <v>0</v>
      </c>
      <c r="AH13" s="184">
        <f t="shared" si="0"/>
        <v>0</v>
      </c>
      <c r="AI13" s="184">
        <f t="shared" si="0"/>
        <v>0</v>
      </c>
      <c r="AJ13" s="184">
        <f t="shared" si="0"/>
        <v>0</v>
      </c>
      <c r="AK13" s="184">
        <f t="shared" si="0"/>
        <v>0</v>
      </c>
      <c r="AL13" s="184">
        <f t="shared" si="0"/>
        <v>0</v>
      </c>
      <c r="AM13" s="184">
        <f t="shared" si="0"/>
        <v>0</v>
      </c>
      <c r="AN13" s="184">
        <f t="shared" si="0"/>
        <v>0</v>
      </c>
      <c r="AO13" s="184">
        <f t="shared" si="0"/>
        <v>0</v>
      </c>
      <c r="AP13" s="184">
        <f t="shared" si="0"/>
        <v>0</v>
      </c>
      <c r="AQ13" s="184">
        <f t="shared" si="0"/>
        <v>0</v>
      </c>
      <c r="AR13" s="184">
        <f t="shared" si="0"/>
        <v>0</v>
      </c>
      <c r="AS13" s="184">
        <f t="shared" si="0"/>
        <v>0</v>
      </c>
      <c r="AT13" s="184">
        <f t="shared" si="0"/>
        <v>0</v>
      </c>
      <c r="AU13" s="184">
        <f t="shared" si="0"/>
        <v>0</v>
      </c>
      <c r="AV13" s="184">
        <f t="shared" si="0"/>
        <v>0</v>
      </c>
      <c r="AW13" s="184">
        <f t="shared" si="0"/>
        <v>0</v>
      </c>
      <c r="AX13" s="184">
        <f t="shared" si="0"/>
        <v>0</v>
      </c>
      <c r="AY13" s="184">
        <f t="shared" si="0"/>
        <v>0</v>
      </c>
      <c r="AZ13" s="184">
        <f t="shared" si="0"/>
        <v>0</v>
      </c>
    </row>
    <row r="14" spans="1:52" x14ac:dyDescent="0.25">
      <c r="A14" s="446"/>
      <c r="B14" s="447"/>
      <c r="C14" s="447"/>
      <c r="D14" s="447"/>
      <c r="E14" s="180"/>
      <c r="F14" s="447"/>
      <c r="G14" s="328"/>
      <c r="H14" s="1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row>
    <row r="15" spans="1:52" x14ac:dyDescent="0.25">
      <c r="A15" s="422"/>
      <c r="B15" s="281"/>
      <c r="C15" s="281"/>
      <c r="D15" s="281"/>
      <c r="E15" s="179" t="str">
        <f>'Intermediate Calcs'!E$17</f>
        <v>Build  Annual Vehicle-Miles Traveled</v>
      </c>
      <c r="F15" s="179" t="str">
        <f>'Intermediate Calcs'!F$17</f>
        <v>User Input</v>
      </c>
      <c r="G15" s="179" t="str">
        <f>'Intermediate Calcs'!G$17</f>
        <v>VMT</v>
      </c>
      <c r="H15" s="19"/>
      <c r="I15" s="179">
        <f>'Intermediate Calcs'!I$17</f>
        <v>0</v>
      </c>
      <c r="J15" s="179">
        <f>'Intermediate Calcs'!J$17</f>
        <v>0</v>
      </c>
      <c r="K15" s="179">
        <f>'Intermediate Calcs'!K$17</f>
        <v>0</v>
      </c>
      <c r="L15" s="179">
        <f>'Intermediate Calcs'!L$17</f>
        <v>0</v>
      </c>
      <c r="M15" s="179">
        <f>'Intermediate Calcs'!M$17</f>
        <v>0</v>
      </c>
      <c r="N15" s="179">
        <f>'Intermediate Calcs'!N$17</f>
        <v>0</v>
      </c>
      <c r="O15" s="179">
        <f>'Intermediate Calcs'!O$17</f>
        <v>0</v>
      </c>
      <c r="P15" s="179">
        <f>'Intermediate Calcs'!P$17</f>
        <v>0</v>
      </c>
      <c r="Q15" s="179">
        <f>'Intermediate Calcs'!Q$17</f>
        <v>0</v>
      </c>
      <c r="R15" s="179">
        <f>'Intermediate Calcs'!R$17</f>
        <v>0</v>
      </c>
      <c r="S15" s="179">
        <f>'Intermediate Calcs'!S$17</f>
        <v>0</v>
      </c>
      <c r="T15" s="179">
        <f>'Intermediate Calcs'!T$17</f>
        <v>0</v>
      </c>
      <c r="U15" s="179">
        <f>'Intermediate Calcs'!U$17</f>
        <v>0</v>
      </c>
      <c r="V15" s="179">
        <f>'Intermediate Calcs'!V$17</f>
        <v>0</v>
      </c>
      <c r="W15" s="179">
        <f>'Intermediate Calcs'!W$17</f>
        <v>0</v>
      </c>
      <c r="X15" s="179">
        <f>'Intermediate Calcs'!X$17</f>
        <v>0</v>
      </c>
      <c r="Y15" s="179">
        <f>'Intermediate Calcs'!Y$17</f>
        <v>0</v>
      </c>
      <c r="Z15" s="179">
        <f>'Intermediate Calcs'!Z$17</f>
        <v>0</v>
      </c>
      <c r="AA15" s="179">
        <f>'Intermediate Calcs'!AA$17</f>
        <v>0</v>
      </c>
      <c r="AB15" s="179">
        <f>'Intermediate Calcs'!AB$17</f>
        <v>0</v>
      </c>
      <c r="AC15" s="179">
        <f>'Intermediate Calcs'!AC$17</f>
        <v>0</v>
      </c>
      <c r="AD15" s="179">
        <f>'Intermediate Calcs'!AD$17</f>
        <v>0</v>
      </c>
      <c r="AE15" s="179">
        <f>'Intermediate Calcs'!AE$17</f>
        <v>0</v>
      </c>
      <c r="AF15" s="179">
        <f>'Intermediate Calcs'!AF$17</f>
        <v>0</v>
      </c>
      <c r="AG15" s="179">
        <f>'Intermediate Calcs'!AG$17</f>
        <v>0</v>
      </c>
      <c r="AH15" s="179">
        <f>'Intermediate Calcs'!AH$17</f>
        <v>0</v>
      </c>
      <c r="AI15" s="179">
        <f>'Intermediate Calcs'!AI$17</f>
        <v>0</v>
      </c>
      <c r="AJ15" s="179">
        <f>'Intermediate Calcs'!AJ$17</f>
        <v>0</v>
      </c>
      <c r="AK15" s="179">
        <f>'Intermediate Calcs'!AK$17</f>
        <v>0</v>
      </c>
      <c r="AL15" s="179">
        <f>'Intermediate Calcs'!AL$17</f>
        <v>0</v>
      </c>
      <c r="AM15" s="179">
        <f>'Intermediate Calcs'!AM$17</f>
        <v>0</v>
      </c>
      <c r="AN15" s="179">
        <f>'Intermediate Calcs'!AN$17</f>
        <v>0</v>
      </c>
      <c r="AO15" s="179">
        <f>'Intermediate Calcs'!AO$17</f>
        <v>0</v>
      </c>
      <c r="AP15" s="179">
        <f>'Intermediate Calcs'!AP$17</f>
        <v>0</v>
      </c>
      <c r="AQ15" s="179">
        <f>'Intermediate Calcs'!AQ$17</f>
        <v>0</v>
      </c>
      <c r="AR15" s="179">
        <f>'Intermediate Calcs'!AR$17</f>
        <v>0</v>
      </c>
      <c r="AS15" s="179">
        <f>'Intermediate Calcs'!AS$17</f>
        <v>0</v>
      </c>
      <c r="AT15" s="179">
        <f>'Intermediate Calcs'!AT$17</f>
        <v>0</v>
      </c>
      <c r="AU15" s="179">
        <f>'Intermediate Calcs'!AU$17</f>
        <v>0</v>
      </c>
      <c r="AV15" s="179">
        <f>'Intermediate Calcs'!AV$17</f>
        <v>0</v>
      </c>
      <c r="AW15" s="179">
        <f>'Intermediate Calcs'!AW$17</f>
        <v>0</v>
      </c>
      <c r="AX15" s="179">
        <f>'Intermediate Calcs'!AX$17</f>
        <v>0</v>
      </c>
      <c r="AY15" s="179">
        <f>'Intermediate Calcs'!AY$17</f>
        <v>0</v>
      </c>
      <c r="AZ15" s="179">
        <f>'Intermediate Calcs'!AZ$17</f>
        <v>0</v>
      </c>
    </row>
    <row r="16" spans="1:52" x14ac:dyDescent="0.25">
      <c r="A16" s="422"/>
      <c r="B16" s="281"/>
      <c r="C16" s="281"/>
      <c r="D16" s="281"/>
      <c r="E16" s="179" t="str">
        <f>StockValueR!E$22</f>
        <v>Auto (light duty stock) fuel efficiency</v>
      </c>
      <c r="F16" s="179" t="str">
        <f>StockValueR!F$22</f>
        <v>EIA w/Forecast</v>
      </c>
      <c r="G16" s="179" t="str">
        <f>StockValueR!G$22</f>
        <v>mpg</v>
      </c>
      <c r="H16" s="19"/>
      <c r="I16" s="179">
        <f>StockValueR!I$22</f>
        <v>24.164490000000001</v>
      </c>
      <c r="J16" s="179">
        <f>StockValueR!J$22</f>
        <v>24.164490000000001</v>
      </c>
      <c r="K16" s="179">
        <f>StockValueR!K$22</f>
        <v>24.595210999999999</v>
      </c>
      <c r="L16" s="179">
        <f>StockValueR!L$22</f>
        <v>25.01634</v>
      </c>
      <c r="M16" s="179">
        <f>StockValueR!M$22</f>
        <v>25.443415000000002</v>
      </c>
      <c r="N16" s="179">
        <f>StockValueR!N$22</f>
        <v>25.867370999999999</v>
      </c>
      <c r="O16" s="179">
        <f>StockValueR!O$22</f>
        <v>26.284424000000001</v>
      </c>
      <c r="P16" s="179">
        <f>StockValueR!P$22</f>
        <v>26.679763999999999</v>
      </c>
      <c r="Q16" s="179">
        <f>StockValueR!Q$22</f>
        <v>27.055800999999999</v>
      </c>
      <c r="R16" s="179">
        <f>StockValueR!R$22</f>
        <v>27.408939</v>
      </c>
      <c r="S16" s="179">
        <f>StockValueR!S$22</f>
        <v>27.732095999999999</v>
      </c>
      <c r="T16" s="179">
        <f>StockValueR!T$22</f>
        <v>28.028441999999998</v>
      </c>
      <c r="U16" s="179">
        <f>StockValueR!U$22</f>
        <v>28.301689</v>
      </c>
      <c r="V16" s="179">
        <f>StockValueR!V$22</f>
        <v>28.537845999999998</v>
      </c>
      <c r="W16" s="179">
        <f>StockValueR!W$22</f>
        <v>28.746084</v>
      </c>
      <c r="X16" s="179">
        <f>StockValueR!X$22</f>
        <v>28.950821000000001</v>
      </c>
      <c r="Y16" s="179">
        <f>StockValueR!Y$22</f>
        <v>29.139206000000001</v>
      </c>
      <c r="Z16" s="179">
        <f>StockValueR!Z$22</f>
        <v>29.308374000000001</v>
      </c>
      <c r="AA16" s="179">
        <f>StockValueR!AA$22</f>
        <v>29.463369</v>
      </c>
      <c r="AB16" s="179">
        <f>StockValueR!AB$22</f>
        <v>29.611654000000001</v>
      </c>
      <c r="AC16" s="179">
        <f>StockValueR!AC$22</f>
        <v>29.742331</v>
      </c>
      <c r="AD16" s="179">
        <f>StockValueR!AD$22</f>
        <v>29.860365000000002</v>
      </c>
      <c r="AE16" s="179">
        <f>StockValueR!AE$22</f>
        <v>29.975709999999999</v>
      </c>
      <c r="AF16" s="179">
        <f>StockValueR!AF$22</f>
        <v>30.077759</v>
      </c>
      <c r="AG16" s="179">
        <f>StockValueR!AG$22</f>
        <v>30.16226</v>
      </c>
      <c r="AH16" s="179">
        <f>StockValueR!AH$22</f>
        <v>30.233269</v>
      </c>
      <c r="AI16" s="179">
        <f>StockValueR!AI$22</f>
        <v>30.294257999999999</v>
      </c>
      <c r="AJ16" s="179">
        <f>StockValueR!AJ$22</f>
        <v>30.349163000000001</v>
      </c>
      <c r="AK16" s="179">
        <f>StockValueR!AK$22</f>
        <v>30.398422</v>
      </c>
      <c r="AL16" s="179">
        <f>StockValueR!AL$22</f>
        <v>30.442173</v>
      </c>
      <c r="AM16" s="179">
        <f>StockValueR!AM$22</f>
        <v>30.481501000000002</v>
      </c>
      <c r="AN16" s="179">
        <f>StockValueR!AN$22</f>
        <v>30.725353008000003</v>
      </c>
      <c r="AO16" s="179">
        <f>StockValueR!AO$22</f>
        <v>30.971155832064003</v>
      </c>
      <c r="AP16" s="179">
        <f>StockValueR!AP$22</f>
        <v>31.218925078720517</v>
      </c>
      <c r="AQ16" s="179">
        <f>StockValueR!AQ$22</f>
        <v>31.468676479350282</v>
      </c>
      <c r="AR16" s="179">
        <f>StockValueR!AR$22</f>
        <v>31.720425891185084</v>
      </c>
      <c r="AS16" s="179">
        <f>StockValueR!AS$22</f>
        <v>31.974189298314563</v>
      </c>
      <c r="AT16" s="179">
        <f>StockValueR!AT$22</f>
        <v>32.229982812701081</v>
      </c>
      <c r="AU16" s="179">
        <f>StockValueR!AU$22</f>
        <v>32.487822675202693</v>
      </c>
      <c r="AV16" s="179">
        <f>StockValueR!AV$22</f>
        <v>32.747725256604312</v>
      </c>
      <c r="AW16" s="179">
        <f>StockValueR!AW$22</f>
        <v>33.009707058657149</v>
      </c>
      <c r="AX16" s="179">
        <f>StockValueR!AX$22</f>
        <v>33.273784715126403</v>
      </c>
      <c r="AY16" s="179">
        <f>StockValueR!AY$22</f>
        <v>33.539974992847412</v>
      </c>
      <c r="AZ16" s="179">
        <f>StockValueR!AZ$22</f>
        <v>33.808294792790193</v>
      </c>
    </row>
    <row r="17" spans="1:52" x14ac:dyDescent="0.25">
      <c r="A17" s="422"/>
      <c r="B17" s="281"/>
      <c r="C17" s="281"/>
      <c r="D17" s="281"/>
      <c r="E17" s="179" t="str">
        <f>'Intermediate Calcs'!E$18</f>
        <v>Average Speed</v>
      </c>
      <c r="F17" s="179" t="str">
        <f>'Intermediate Calcs'!F$18</f>
        <v>User Input</v>
      </c>
      <c r="G17" s="179" t="str">
        <f>'Intermediate Calcs'!G$18</f>
        <v>MPH</v>
      </c>
      <c r="H17" s="19"/>
      <c r="I17" s="342">
        <f>'Intermediate Calcs'!I$18</f>
        <v>0</v>
      </c>
      <c r="J17" s="342">
        <f>'Intermediate Calcs'!J$18</f>
        <v>0</v>
      </c>
      <c r="K17" s="342">
        <f>'Intermediate Calcs'!K$18</f>
        <v>0</v>
      </c>
      <c r="L17" s="342">
        <f>'Intermediate Calcs'!L$18</f>
        <v>0</v>
      </c>
      <c r="M17" s="342">
        <f>'Intermediate Calcs'!M$18</f>
        <v>0</v>
      </c>
      <c r="N17" s="342">
        <f>'Intermediate Calcs'!N$18</f>
        <v>0</v>
      </c>
      <c r="O17" s="342">
        <f>'Intermediate Calcs'!O$18</f>
        <v>0</v>
      </c>
      <c r="P17" s="342">
        <f>'Intermediate Calcs'!P$18</f>
        <v>0</v>
      </c>
      <c r="Q17" s="342">
        <f>'Intermediate Calcs'!Q$18</f>
        <v>0</v>
      </c>
      <c r="R17" s="342">
        <f>'Intermediate Calcs'!R$18</f>
        <v>0</v>
      </c>
      <c r="S17" s="342">
        <f>'Intermediate Calcs'!S$18</f>
        <v>0</v>
      </c>
      <c r="T17" s="342">
        <f>'Intermediate Calcs'!T$18</f>
        <v>0</v>
      </c>
      <c r="U17" s="342">
        <f>'Intermediate Calcs'!U$18</f>
        <v>0</v>
      </c>
      <c r="V17" s="342">
        <f>'Intermediate Calcs'!V$18</f>
        <v>0</v>
      </c>
      <c r="W17" s="342">
        <f>'Intermediate Calcs'!W$18</f>
        <v>0</v>
      </c>
      <c r="X17" s="342">
        <f>'Intermediate Calcs'!X$18</f>
        <v>0</v>
      </c>
      <c r="Y17" s="342">
        <f>'Intermediate Calcs'!Y$18</f>
        <v>0</v>
      </c>
      <c r="Z17" s="342">
        <f>'Intermediate Calcs'!Z$18</f>
        <v>0</v>
      </c>
      <c r="AA17" s="342">
        <f>'Intermediate Calcs'!AA$18</f>
        <v>0</v>
      </c>
      <c r="AB17" s="342">
        <f>'Intermediate Calcs'!AB$18</f>
        <v>0</v>
      </c>
      <c r="AC17" s="342">
        <f>'Intermediate Calcs'!AC$18</f>
        <v>0</v>
      </c>
      <c r="AD17" s="342">
        <f>'Intermediate Calcs'!AD$18</f>
        <v>0</v>
      </c>
      <c r="AE17" s="342">
        <f>'Intermediate Calcs'!AE$18</f>
        <v>0</v>
      </c>
      <c r="AF17" s="342">
        <f>'Intermediate Calcs'!AF$18</f>
        <v>0</v>
      </c>
      <c r="AG17" s="342">
        <f>'Intermediate Calcs'!AG$18</f>
        <v>0</v>
      </c>
      <c r="AH17" s="342">
        <f>'Intermediate Calcs'!AH$18</f>
        <v>0</v>
      </c>
      <c r="AI17" s="342">
        <f>'Intermediate Calcs'!AI$18</f>
        <v>0</v>
      </c>
      <c r="AJ17" s="342">
        <f>'Intermediate Calcs'!AJ$18</f>
        <v>0</v>
      </c>
      <c r="AK17" s="342">
        <f>'Intermediate Calcs'!AK$18</f>
        <v>0</v>
      </c>
      <c r="AL17" s="342">
        <f>'Intermediate Calcs'!AL$18</f>
        <v>0</v>
      </c>
      <c r="AM17" s="342">
        <f>'Intermediate Calcs'!AM$18</f>
        <v>0</v>
      </c>
      <c r="AN17" s="342">
        <f>'Intermediate Calcs'!AN$18</f>
        <v>0</v>
      </c>
      <c r="AO17" s="342">
        <f>'Intermediate Calcs'!AO$18</f>
        <v>0</v>
      </c>
      <c r="AP17" s="342">
        <f>'Intermediate Calcs'!AP$18</f>
        <v>0</v>
      </c>
      <c r="AQ17" s="342">
        <f>'Intermediate Calcs'!AQ$18</f>
        <v>0</v>
      </c>
      <c r="AR17" s="342">
        <f>'Intermediate Calcs'!AR$18</f>
        <v>0</v>
      </c>
      <c r="AS17" s="342">
        <f>'Intermediate Calcs'!AS$18</f>
        <v>0</v>
      </c>
      <c r="AT17" s="342">
        <f>'Intermediate Calcs'!AT$18</f>
        <v>0</v>
      </c>
      <c r="AU17" s="342">
        <f>'Intermediate Calcs'!AU$18</f>
        <v>0</v>
      </c>
      <c r="AV17" s="342">
        <f>'Intermediate Calcs'!AV$18</f>
        <v>0</v>
      </c>
      <c r="AW17" s="342">
        <f>'Intermediate Calcs'!AW$18</f>
        <v>0</v>
      </c>
      <c r="AX17" s="342">
        <f>'Intermediate Calcs'!AX$18</f>
        <v>0</v>
      </c>
      <c r="AY17" s="342">
        <f>'Intermediate Calcs'!AY$18</f>
        <v>0</v>
      </c>
      <c r="AZ17" s="342">
        <f>'Intermediate Calcs'!AZ$18</f>
        <v>0</v>
      </c>
    </row>
    <row r="18" spans="1:52" x14ac:dyDescent="0.25">
      <c r="A18" s="422"/>
      <c r="B18" s="281"/>
      <c r="C18" s="281"/>
      <c r="D18" s="281"/>
      <c r="E18" s="184" t="s">
        <v>1120</v>
      </c>
      <c r="F18" s="184" t="s">
        <v>1121</v>
      </c>
      <c r="G18" s="184" t="s">
        <v>456</v>
      </c>
      <c r="H18" s="19"/>
      <c r="I18" s="184">
        <f>_xlfn.IFNA(VLOOKUP(I17,StockValueC!$E$104:$H$169,4,TRUE),1)</f>
        <v>1</v>
      </c>
      <c r="J18" s="184">
        <f>_xlfn.IFNA(VLOOKUP(J17,StockValueC!$E$104:$H$169,4,TRUE),1)</f>
        <v>1</v>
      </c>
      <c r="K18" s="184">
        <f>_xlfn.IFNA(VLOOKUP(K17,StockValueC!$E$104:$H$169,4,TRUE),1)</f>
        <v>1</v>
      </c>
      <c r="L18" s="184">
        <f>_xlfn.IFNA(VLOOKUP(L17,StockValueC!$E$104:$H$169,4,TRUE),1)</f>
        <v>1</v>
      </c>
      <c r="M18" s="184">
        <f>_xlfn.IFNA(VLOOKUP(M17,StockValueC!$E$104:$H$169,4,TRUE),1)</f>
        <v>1</v>
      </c>
      <c r="N18" s="184">
        <f>_xlfn.IFNA(VLOOKUP(N17,StockValueC!$E$104:$H$169,4,TRUE),1)</f>
        <v>1</v>
      </c>
      <c r="O18" s="184">
        <f>_xlfn.IFNA(VLOOKUP(O17,StockValueC!$E$104:$H$169,4,TRUE),1)</f>
        <v>1</v>
      </c>
      <c r="P18" s="184">
        <f>_xlfn.IFNA(VLOOKUP(P17,StockValueC!$E$104:$H$169,4,TRUE),1)</f>
        <v>1</v>
      </c>
      <c r="Q18" s="184">
        <f>_xlfn.IFNA(VLOOKUP(Q17,StockValueC!$E$104:$H$169,4,TRUE),1)</f>
        <v>1</v>
      </c>
      <c r="R18" s="184">
        <f>_xlfn.IFNA(VLOOKUP(R17,StockValueC!$E$104:$H$169,4,TRUE),1)</f>
        <v>1</v>
      </c>
      <c r="S18" s="184">
        <f>_xlfn.IFNA(VLOOKUP(S17,StockValueC!$E$104:$H$169,4,TRUE),1)</f>
        <v>1</v>
      </c>
      <c r="T18" s="184">
        <f>_xlfn.IFNA(VLOOKUP(T17,StockValueC!$E$104:$H$169,4,TRUE),1)</f>
        <v>1</v>
      </c>
      <c r="U18" s="184">
        <f>_xlfn.IFNA(VLOOKUP(U17,StockValueC!$E$104:$H$169,4,TRUE),1)</f>
        <v>1</v>
      </c>
      <c r="V18" s="184">
        <f>_xlfn.IFNA(VLOOKUP(V17,StockValueC!$E$104:$H$169,4,TRUE),1)</f>
        <v>1</v>
      </c>
      <c r="W18" s="184">
        <f>_xlfn.IFNA(VLOOKUP(W17,StockValueC!$E$104:$H$169,4,TRUE),1)</f>
        <v>1</v>
      </c>
      <c r="X18" s="184">
        <f>_xlfn.IFNA(VLOOKUP(X17,StockValueC!$E$104:$H$169,4,TRUE),1)</f>
        <v>1</v>
      </c>
      <c r="Y18" s="184">
        <f>_xlfn.IFNA(VLOOKUP(Y17,StockValueC!$E$104:$H$169,4,TRUE),1)</f>
        <v>1</v>
      </c>
      <c r="Z18" s="184">
        <f>_xlfn.IFNA(VLOOKUP(Z17,StockValueC!$E$104:$H$169,4,TRUE),1)</f>
        <v>1</v>
      </c>
      <c r="AA18" s="184">
        <f>_xlfn.IFNA(VLOOKUP(AA17,StockValueC!$E$104:$H$169,4,TRUE),1)</f>
        <v>1</v>
      </c>
      <c r="AB18" s="184">
        <f>_xlfn.IFNA(VLOOKUP(AB17,StockValueC!$E$104:$H$169,4,TRUE),1)</f>
        <v>1</v>
      </c>
      <c r="AC18" s="184">
        <f>_xlfn.IFNA(VLOOKUP(AC17,StockValueC!$E$104:$H$169,4,TRUE),1)</f>
        <v>1</v>
      </c>
      <c r="AD18" s="184">
        <f>_xlfn.IFNA(VLOOKUP(AD17,StockValueC!$E$104:$H$169,4,TRUE),1)</f>
        <v>1</v>
      </c>
      <c r="AE18" s="184">
        <f>_xlfn.IFNA(VLOOKUP(AE17,StockValueC!$E$104:$H$169,4,TRUE),1)</f>
        <v>1</v>
      </c>
      <c r="AF18" s="184">
        <f>_xlfn.IFNA(VLOOKUP(AF17,StockValueC!$E$104:$H$169,4,TRUE),1)</f>
        <v>1</v>
      </c>
      <c r="AG18" s="184">
        <f>_xlfn.IFNA(VLOOKUP(AG17,StockValueC!$E$104:$H$169,4,TRUE),1)</f>
        <v>1</v>
      </c>
      <c r="AH18" s="184">
        <f>_xlfn.IFNA(VLOOKUP(AH17,StockValueC!$E$104:$H$169,4,TRUE),1)</f>
        <v>1</v>
      </c>
      <c r="AI18" s="184">
        <f>_xlfn.IFNA(VLOOKUP(AI17,StockValueC!$E$104:$H$169,4,TRUE),1)</f>
        <v>1</v>
      </c>
      <c r="AJ18" s="184">
        <f>_xlfn.IFNA(VLOOKUP(AJ17,StockValueC!$E$104:$H$169,4,TRUE),1)</f>
        <v>1</v>
      </c>
      <c r="AK18" s="184">
        <f>_xlfn.IFNA(VLOOKUP(AK17,StockValueC!$E$104:$H$169,4,TRUE),1)</f>
        <v>1</v>
      </c>
      <c r="AL18" s="184">
        <f>_xlfn.IFNA(VLOOKUP(AL17,StockValueC!$E$104:$H$169,4,TRUE),1)</f>
        <v>1</v>
      </c>
      <c r="AM18" s="184">
        <f>_xlfn.IFNA(VLOOKUP(AM17,StockValueC!$E$104:$H$169,4,TRUE),1)</f>
        <v>1</v>
      </c>
      <c r="AN18" s="184">
        <f>_xlfn.IFNA(VLOOKUP(AN17,StockValueC!$E$104:$H$169,4,TRUE),1)</f>
        <v>1</v>
      </c>
      <c r="AO18" s="184">
        <f>_xlfn.IFNA(VLOOKUP(AO17,StockValueC!$E$104:$H$169,4,TRUE),1)</f>
        <v>1</v>
      </c>
      <c r="AP18" s="184">
        <f>_xlfn.IFNA(VLOOKUP(AP17,StockValueC!$E$104:$H$169,4,TRUE),1)</f>
        <v>1</v>
      </c>
      <c r="AQ18" s="184">
        <f>_xlfn.IFNA(VLOOKUP(AQ17,StockValueC!$E$104:$H$169,4,TRUE),1)</f>
        <v>1</v>
      </c>
      <c r="AR18" s="184">
        <f>_xlfn.IFNA(VLOOKUP(AR17,StockValueC!$E$104:$H$169,4,TRUE),1)</f>
        <v>1</v>
      </c>
      <c r="AS18" s="184">
        <f>_xlfn.IFNA(VLOOKUP(AS17,StockValueC!$E$104:$H$169,4,TRUE),1)</f>
        <v>1</v>
      </c>
      <c r="AT18" s="184">
        <f>_xlfn.IFNA(VLOOKUP(AT17,StockValueC!$E$104:$H$169,4,TRUE),1)</f>
        <v>1</v>
      </c>
      <c r="AU18" s="184">
        <f>_xlfn.IFNA(VLOOKUP(AU17,StockValueC!$E$104:$H$169,4,TRUE),1)</f>
        <v>1</v>
      </c>
      <c r="AV18" s="184">
        <f>_xlfn.IFNA(VLOOKUP(AV17,StockValueC!$E$104:$H$169,4,TRUE),1)</f>
        <v>1</v>
      </c>
      <c r="AW18" s="184">
        <f>_xlfn.IFNA(VLOOKUP(AW17,StockValueC!$E$104:$H$169,4,TRUE),1)</f>
        <v>1</v>
      </c>
      <c r="AX18" s="184">
        <f>_xlfn.IFNA(VLOOKUP(AX17,StockValueC!$E$104:$H$169,4,TRUE),1)</f>
        <v>1</v>
      </c>
      <c r="AY18" s="184">
        <f>_xlfn.IFNA(VLOOKUP(AY17,StockValueC!$E$104:$H$169,4,TRUE),1)</f>
        <v>1</v>
      </c>
      <c r="AZ18" s="184">
        <f>_xlfn.IFNA(VLOOKUP(AZ17,StockValueC!$E$104:$H$169,4,TRUE),1)</f>
        <v>1</v>
      </c>
    </row>
    <row r="19" spans="1:52" x14ac:dyDescent="0.25">
      <c r="A19" s="422"/>
      <c r="B19" s="281"/>
      <c r="C19" s="281"/>
      <c r="D19" s="281"/>
      <c r="E19" s="184" t="s">
        <v>1124</v>
      </c>
      <c r="F19" s="184" t="s">
        <v>827</v>
      </c>
      <c r="G19" s="184" t="s">
        <v>1123</v>
      </c>
      <c r="H19" s="455">
        <f>SUM(I19:AZ19)</f>
        <v>0</v>
      </c>
      <c r="I19" s="184">
        <f t="shared" ref="I19:AZ19" si="1">IF(I15=0,0,I15/(I16/I18))</f>
        <v>0</v>
      </c>
      <c r="J19" s="184">
        <f t="shared" si="1"/>
        <v>0</v>
      </c>
      <c r="K19" s="184">
        <f t="shared" si="1"/>
        <v>0</v>
      </c>
      <c r="L19" s="184">
        <f t="shared" si="1"/>
        <v>0</v>
      </c>
      <c r="M19" s="184">
        <f t="shared" si="1"/>
        <v>0</v>
      </c>
      <c r="N19" s="184">
        <f t="shared" si="1"/>
        <v>0</v>
      </c>
      <c r="O19" s="184">
        <f t="shared" si="1"/>
        <v>0</v>
      </c>
      <c r="P19" s="184">
        <f t="shared" si="1"/>
        <v>0</v>
      </c>
      <c r="Q19" s="184">
        <f t="shared" si="1"/>
        <v>0</v>
      </c>
      <c r="R19" s="184">
        <f t="shared" si="1"/>
        <v>0</v>
      </c>
      <c r="S19" s="184">
        <f t="shared" si="1"/>
        <v>0</v>
      </c>
      <c r="T19" s="184">
        <f t="shared" si="1"/>
        <v>0</v>
      </c>
      <c r="U19" s="184">
        <f t="shared" si="1"/>
        <v>0</v>
      </c>
      <c r="V19" s="184">
        <f t="shared" si="1"/>
        <v>0</v>
      </c>
      <c r="W19" s="184">
        <f t="shared" si="1"/>
        <v>0</v>
      </c>
      <c r="X19" s="184">
        <f t="shared" si="1"/>
        <v>0</v>
      </c>
      <c r="Y19" s="184">
        <f t="shared" si="1"/>
        <v>0</v>
      </c>
      <c r="Z19" s="184">
        <f t="shared" si="1"/>
        <v>0</v>
      </c>
      <c r="AA19" s="184">
        <f t="shared" si="1"/>
        <v>0</v>
      </c>
      <c r="AB19" s="184">
        <f t="shared" si="1"/>
        <v>0</v>
      </c>
      <c r="AC19" s="184">
        <f t="shared" si="1"/>
        <v>0</v>
      </c>
      <c r="AD19" s="184">
        <f t="shared" si="1"/>
        <v>0</v>
      </c>
      <c r="AE19" s="184">
        <f t="shared" si="1"/>
        <v>0</v>
      </c>
      <c r="AF19" s="184">
        <f t="shared" si="1"/>
        <v>0</v>
      </c>
      <c r="AG19" s="184">
        <f t="shared" si="1"/>
        <v>0</v>
      </c>
      <c r="AH19" s="184">
        <f t="shared" si="1"/>
        <v>0</v>
      </c>
      <c r="AI19" s="184">
        <f t="shared" si="1"/>
        <v>0</v>
      </c>
      <c r="AJ19" s="184">
        <f t="shared" si="1"/>
        <v>0</v>
      </c>
      <c r="AK19" s="184">
        <f t="shared" si="1"/>
        <v>0</v>
      </c>
      <c r="AL19" s="184">
        <f t="shared" si="1"/>
        <v>0</v>
      </c>
      <c r="AM19" s="184">
        <f t="shared" si="1"/>
        <v>0</v>
      </c>
      <c r="AN19" s="184">
        <f t="shared" si="1"/>
        <v>0</v>
      </c>
      <c r="AO19" s="184">
        <f t="shared" si="1"/>
        <v>0</v>
      </c>
      <c r="AP19" s="184">
        <f t="shared" si="1"/>
        <v>0</v>
      </c>
      <c r="AQ19" s="184">
        <f t="shared" si="1"/>
        <v>0</v>
      </c>
      <c r="AR19" s="184">
        <f t="shared" si="1"/>
        <v>0</v>
      </c>
      <c r="AS19" s="184">
        <f t="shared" si="1"/>
        <v>0</v>
      </c>
      <c r="AT19" s="184">
        <f t="shared" si="1"/>
        <v>0</v>
      </c>
      <c r="AU19" s="184">
        <f t="shared" si="1"/>
        <v>0</v>
      </c>
      <c r="AV19" s="184">
        <f t="shared" si="1"/>
        <v>0</v>
      </c>
      <c r="AW19" s="184">
        <f t="shared" si="1"/>
        <v>0</v>
      </c>
      <c r="AX19" s="184">
        <f t="shared" si="1"/>
        <v>0</v>
      </c>
      <c r="AY19" s="184">
        <f t="shared" si="1"/>
        <v>0</v>
      </c>
      <c r="AZ19" s="184">
        <f t="shared" si="1"/>
        <v>0</v>
      </c>
    </row>
    <row r="20" spans="1:52" x14ac:dyDescent="0.25">
      <c r="A20" s="422"/>
      <c r="B20" s="281"/>
      <c r="C20" s="281"/>
      <c r="D20" s="281"/>
      <c r="E20" s="184"/>
      <c r="F20" s="184"/>
      <c r="G20" s="184"/>
      <c r="H20" s="19"/>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row>
    <row r="21" spans="1:52" x14ac:dyDescent="0.25">
      <c r="A21" s="339"/>
      <c r="B21" s="199"/>
      <c r="C21" s="199"/>
      <c r="D21" s="199"/>
      <c r="E21" s="172" t="s">
        <v>1125</v>
      </c>
      <c r="F21" s="199" t="s">
        <v>827</v>
      </c>
      <c r="G21" s="433" t="s">
        <v>1123</v>
      </c>
      <c r="H21" s="455">
        <f>SUM(I21:AZ21)</f>
        <v>0</v>
      </c>
      <c r="I21" s="184">
        <f>I13-I19</f>
        <v>0</v>
      </c>
      <c r="J21" s="184">
        <f t="shared" ref="J21:AZ21" si="2">J13-J19</f>
        <v>0</v>
      </c>
      <c r="K21" s="184">
        <f t="shared" si="2"/>
        <v>0</v>
      </c>
      <c r="L21" s="184">
        <f t="shared" si="2"/>
        <v>0</v>
      </c>
      <c r="M21" s="184">
        <f t="shared" si="2"/>
        <v>0</v>
      </c>
      <c r="N21" s="184">
        <f t="shared" si="2"/>
        <v>0</v>
      </c>
      <c r="O21" s="184">
        <f t="shared" si="2"/>
        <v>0</v>
      </c>
      <c r="P21" s="184">
        <f t="shared" si="2"/>
        <v>0</v>
      </c>
      <c r="Q21" s="184">
        <f t="shared" si="2"/>
        <v>0</v>
      </c>
      <c r="R21" s="184">
        <f t="shared" si="2"/>
        <v>0</v>
      </c>
      <c r="S21" s="184">
        <f t="shared" si="2"/>
        <v>0</v>
      </c>
      <c r="T21" s="184">
        <f t="shared" si="2"/>
        <v>0</v>
      </c>
      <c r="U21" s="184">
        <f t="shared" si="2"/>
        <v>0</v>
      </c>
      <c r="V21" s="184">
        <f t="shared" si="2"/>
        <v>0</v>
      </c>
      <c r="W21" s="184">
        <f t="shared" si="2"/>
        <v>0</v>
      </c>
      <c r="X21" s="184">
        <f t="shared" si="2"/>
        <v>0</v>
      </c>
      <c r="Y21" s="184">
        <f t="shared" si="2"/>
        <v>0</v>
      </c>
      <c r="Z21" s="184">
        <f t="shared" si="2"/>
        <v>0</v>
      </c>
      <c r="AA21" s="184">
        <f t="shared" si="2"/>
        <v>0</v>
      </c>
      <c r="AB21" s="184">
        <f t="shared" si="2"/>
        <v>0</v>
      </c>
      <c r="AC21" s="184">
        <f t="shared" si="2"/>
        <v>0</v>
      </c>
      <c r="AD21" s="184">
        <f t="shared" si="2"/>
        <v>0</v>
      </c>
      <c r="AE21" s="184">
        <f t="shared" si="2"/>
        <v>0</v>
      </c>
      <c r="AF21" s="184">
        <f t="shared" si="2"/>
        <v>0</v>
      </c>
      <c r="AG21" s="184">
        <f t="shared" si="2"/>
        <v>0</v>
      </c>
      <c r="AH21" s="184">
        <f t="shared" si="2"/>
        <v>0</v>
      </c>
      <c r="AI21" s="184">
        <f t="shared" si="2"/>
        <v>0</v>
      </c>
      <c r="AJ21" s="184">
        <f t="shared" si="2"/>
        <v>0</v>
      </c>
      <c r="AK21" s="184">
        <f t="shared" si="2"/>
        <v>0</v>
      </c>
      <c r="AL21" s="184">
        <f t="shared" si="2"/>
        <v>0</v>
      </c>
      <c r="AM21" s="184">
        <f t="shared" si="2"/>
        <v>0</v>
      </c>
      <c r="AN21" s="184">
        <f t="shared" si="2"/>
        <v>0</v>
      </c>
      <c r="AO21" s="184">
        <f t="shared" si="2"/>
        <v>0</v>
      </c>
      <c r="AP21" s="184">
        <f t="shared" si="2"/>
        <v>0</v>
      </c>
      <c r="AQ21" s="184">
        <f t="shared" si="2"/>
        <v>0</v>
      </c>
      <c r="AR21" s="184">
        <f t="shared" si="2"/>
        <v>0</v>
      </c>
      <c r="AS21" s="184">
        <f t="shared" si="2"/>
        <v>0</v>
      </c>
      <c r="AT21" s="184">
        <f t="shared" si="2"/>
        <v>0</v>
      </c>
      <c r="AU21" s="184">
        <f t="shared" si="2"/>
        <v>0</v>
      </c>
      <c r="AV21" s="184">
        <f t="shared" si="2"/>
        <v>0</v>
      </c>
      <c r="AW21" s="184">
        <f t="shared" si="2"/>
        <v>0</v>
      </c>
      <c r="AX21" s="184">
        <f t="shared" si="2"/>
        <v>0</v>
      </c>
      <c r="AY21" s="184">
        <f t="shared" si="2"/>
        <v>0</v>
      </c>
      <c r="AZ21" s="184">
        <f t="shared" si="2"/>
        <v>0</v>
      </c>
    </row>
    <row r="22" spans="1:52" x14ac:dyDescent="0.25">
      <c r="A22" s="339"/>
      <c r="B22" s="199"/>
      <c r="C22" s="199"/>
      <c r="D22" s="199"/>
      <c r="E22" s="172"/>
      <c r="F22" s="199"/>
      <c r="G22" s="340"/>
      <c r="H22" s="456"/>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row>
    <row r="23" spans="1:52" x14ac:dyDescent="0.25">
      <c r="A23" s="19" t="s">
        <v>1126</v>
      </c>
      <c r="B23" s="281"/>
      <c r="C23" s="281"/>
      <c r="D23" s="281"/>
      <c r="F23" s="281"/>
      <c r="G23" s="225"/>
      <c r="H23" s="19"/>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338"/>
      <c r="AT23" s="338"/>
      <c r="AU23" s="338"/>
      <c r="AV23" s="338"/>
      <c r="AW23" s="338"/>
      <c r="AX23" s="338"/>
      <c r="AY23" s="338"/>
      <c r="AZ23" s="338"/>
    </row>
    <row r="24" spans="1:52" x14ac:dyDescent="0.25">
      <c r="A24" s="422"/>
      <c r="B24" s="281"/>
      <c r="C24" s="281"/>
      <c r="D24" s="281"/>
      <c r="E24" s="179" t="str">
        <f>'Intermediate Calcs'!E23</f>
        <v>No-Build  Annual Vehicle-Miles Traveled</v>
      </c>
      <c r="F24" s="179" t="str">
        <f>'Intermediate Calcs'!F23</f>
        <v>User Input</v>
      </c>
      <c r="G24" s="179" t="str">
        <f>'Intermediate Calcs'!G23</f>
        <v>VMT</v>
      </c>
      <c r="H24" s="19"/>
      <c r="I24" s="179">
        <f>'Intermediate Calcs'!I$23</f>
        <v>0</v>
      </c>
      <c r="J24" s="179">
        <f>'Intermediate Calcs'!J$23</f>
        <v>0</v>
      </c>
      <c r="K24" s="179">
        <f>'Intermediate Calcs'!K$23</f>
        <v>0</v>
      </c>
      <c r="L24" s="179">
        <f>'Intermediate Calcs'!L$23</f>
        <v>0</v>
      </c>
      <c r="M24" s="179">
        <f>'Intermediate Calcs'!M$23</f>
        <v>0</v>
      </c>
      <c r="N24" s="179">
        <f>'Intermediate Calcs'!N$23</f>
        <v>0</v>
      </c>
      <c r="O24" s="179">
        <f>'Intermediate Calcs'!O$23</f>
        <v>0</v>
      </c>
      <c r="P24" s="179">
        <f>'Intermediate Calcs'!P$23</f>
        <v>0</v>
      </c>
      <c r="Q24" s="179">
        <f>'Intermediate Calcs'!Q$23</f>
        <v>0</v>
      </c>
      <c r="R24" s="179">
        <f>'Intermediate Calcs'!R$23</f>
        <v>0</v>
      </c>
      <c r="S24" s="179">
        <f>'Intermediate Calcs'!S$23</f>
        <v>0</v>
      </c>
      <c r="T24" s="179">
        <f>'Intermediate Calcs'!T$23</f>
        <v>0</v>
      </c>
      <c r="U24" s="179">
        <f>'Intermediate Calcs'!U$23</f>
        <v>0</v>
      </c>
      <c r="V24" s="179">
        <f>'Intermediate Calcs'!V$23</f>
        <v>0</v>
      </c>
      <c r="W24" s="179">
        <f>'Intermediate Calcs'!W$23</f>
        <v>0</v>
      </c>
      <c r="X24" s="179">
        <f>'Intermediate Calcs'!X$23</f>
        <v>0</v>
      </c>
      <c r="Y24" s="179">
        <f>'Intermediate Calcs'!Y$23</f>
        <v>0</v>
      </c>
      <c r="Z24" s="179">
        <f>'Intermediate Calcs'!Z$23</f>
        <v>0</v>
      </c>
      <c r="AA24" s="179">
        <f>'Intermediate Calcs'!AA$23</f>
        <v>0</v>
      </c>
      <c r="AB24" s="179">
        <f>'Intermediate Calcs'!AB$23</f>
        <v>0</v>
      </c>
      <c r="AC24" s="179">
        <f>'Intermediate Calcs'!AC$23</f>
        <v>0</v>
      </c>
      <c r="AD24" s="179">
        <f>'Intermediate Calcs'!AD$23</f>
        <v>0</v>
      </c>
      <c r="AE24" s="179">
        <f>'Intermediate Calcs'!AE$23</f>
        <v>0</v>
      </c>
      <c r="AF24" s="179">
        <f>'Intermediate Calcs'!AF$23</f>
        <v>0</v>
      </c>
      <c r="AG24" s="179">
        <f>'Intermediate Calcs'!AG$23</f>
        <v>0</v>
      </c>
      <c r="AH24" s="179">
        <f>'Intermediate Calcs'!AH$23</f>
        <v>0</v>
      </c>
      <c r="AI24" s="179">
        <f>'Intermediate Calcs'!AI$23</f>
        <v>0</v>
      </c>
      <c r="AJ24" s="179">
        <f>'Intermediate Calcs'!AJ$23</f>
        <v>0</v>
      </c>
      <c r="AK24" s="179">
        <f>'Intermediate Calcs'!AK$23</f>
        <v>0</v>
      </c>
      <c r="AL24" s="179">
        <f>'Intermediate Calcs'!AL$23</f>
        <v>0</v>
      </c>
      <c r="AM24" s="179">
        <f>'Intermediate Calcs'!AM$23</f>
        <v>0</v>
      </c>
      <c r="AN24" s="179">
        <f>'Intermediate Calcs'!AN$23</f>
        <v>0</v>
      </c>
      <c r="AO24" s="179">
        <f>'Intermediate Calcs'!AO$23</f>
        <v>0</v>
      </c>
      <c r="AP24" s="179">
        <f>'Intermediate Calcs'!AP$23</f>
        <v>0</v>
      </c>
      <c r="AQ24" s="179">
        <f>'Intermediate Calcs'!AQ$23</f>
        <v>0</v>
      </c>
      <c r="AR24" s="179">
        <f>'Intermediate Calcs'!AR$23</f>
        <v>0</v>
      </c>
      <c r="AS24" s="179">
        <f>'Intermediate Calcs'!AS$23</f>
        <v>0</v>
      </c>
      <c r="AT24" s="179">
        <f>'Intermediate Calcs'!AT$23</f>
        <v>0</v>
      </c>
      <c r="AU24" s="179">
        <f>'Intermediate Calcs'!AU$23</f>
        <v>0</v>
      </c>
      <c r="AV24" s="179">
        <f>'Intermediate Calcs'!AV$23</f>
        <v>0</v>
      </c>
      <c r="AW24" s="179">
        <f>'Intermediate Calcs'!AW$23</f>
        <v>0</v>
      </c>
      <c r="AX24" s="179">
        <f>'Intermediate Calcs'!AX$23</f>
        <v>0</v>
      </c>
      <c r="AY24" s="179">
        <f>'Intermediate Calcs'!AY$23</f>
        <v>0</v>
      </c>
      <c r="AZ24" s="179">
        <f>'Intermediate Calcs'!AZ$23</f>
        <v>0</v>
      </c>
    </row>
    <row r="25" spans="1:52" x14ac:dyDescent="0.25">
      <c r="A25" s="422"/>
      <c r="B25" s="281"/>
      <c r="C25" s="281"/>
      <c r="D25" s="281"/>
      <c r="E25" s="180" t="str">
        <f>StockValueR!E$23</f>
        <v>Trucks (freight truck) fuel efficiency</v>
      </c>
      <c r="F25" s="180" t="str">
        <f>StockValueR!F$23</f>
        <v>EIA w/Forecast</v>
      </c>
      <c r="G25" s="180" t="str">
        <f>StockValueR!G$23</f>
        <v>mpg</v>
      </c>
      <c r="H25" s="19"/>
      <c r="I25" s="179">
        <f>StockValueR!I$23</f>
        <v>7.3318919999999999</v>
      </c>
      <c r="J25" s="179">
        <f>StockValueR!J$23</f>
        <v>7.3318919999999999</v>
      </c>
      <c r="K25" s="179">
        <f>StockValueR!K$23</f>
        <v>7.4103120000000002</v>
      </c>
      <c r="L25" s="179">
        <f>StockValueR!L$23</f>
        <v>7.4979230000000001</v>
      </c>
      <c r="M25" s="179">
        <f>StockValueR!M$23</f>
        <v>7.5963000000000003</v>
      </c>
      <c r="N25" s="179">
        <f>StockValueR!N$23</f>
        <v>7.7078199999999999</v>
      </c>
      <c r="O25" s="179">
        <f>StockValueR!O$23</f>
        <v>7.8329129999999996</v>
      </c>
      <c r="P25" s="179">
        <f>StockValueR!P$23</f>
        <v>7.9705199999999996</v>
      </c>
      <c r="Q25" s="179">
        <f>StockValueR!Q$23</f>
        <v>8.1095889999999997</v>
      </c>
      <c r="R25" s="179">
        <f>StockValueR!R$23</f>
        <v>8.2548340000000007</v>
      </c>
      <c r="S25" s="179">
        <f>StockValueR!S$23</f>
        <v>8.4030609999999992</v>
      </c>
      <c r="T25" s="179">
        <f>StockValueR!T$23</f>
        <v>8.5515559999999997</v>
      </c>
      <c r="U25" s="179">
        <f>StockValueR!U$23</f>
        <v>8.6958099999999998</v>
      </c>
      <c r="V25" s="179">
        <f>StockValueR!V$23</f>
        <v>8.8307520000000004</v>
      </c>
      <c r="W25" s="179">
        <f>StockValueR!W$23</f>
        <v>8.9557470000000006</v>
      </c>
      <c r="X25" s="179">
        <f>StockValueR!X$23</f>
        <v>9.070722</v>
      </c>
      <c r="Y25" s="179">
        <f>StockValueR!Y$23</f>
        <v>9.1772019999999994</v>
      </c>
      <c r="Z25" s="179">
        <f>StockValueR!Z$23</f>
        <v>9.2750280000000007</v>
      </c>
      <c r="AA25" s="179">
        <f>StockValueR!AA$23</f>
        <v>9.3638530000000006</v>
      </c>
      <c r="AB25" s="179">
        <f>StockValueR!AB$23</f>
        <v>9.4448039999999995</v>
      </c>
      <c r="AC25" s="179">
        <f>StockValueR!AC$23</f>
        <v>9.5191499999999998</v>
      </c>
      <c r="AD25" s="179">
        <f>StockValueR!AD$23</f>
        <v>9.5881900000000009</v>
      </c>
      <c r="AE25" s="179">
        <f>StockValueR!AE$23</f>
        <v>9.6490120000000008</v>
      </c>
      <c r="AF25" s="179">
        <f>StockValueR!AF$23</f>
        <v>9.7042540000000006</v>
      </c>
      <c r="AG25" s="179">
        <f>StockValueR!AG$23</f>
        <v>9.7545149999999996</v>
      </c>
      <c r="AH25" s="179">
        <f>StockValueR!AH$23</f>
        <v>9.801952</v>
      </c>
      <c r="AI25" s="179">
        <f>StockValueR!AI$23</f>
        <v>9.8482450000000004</v>
      </c>
      <c r="AJ25" s="179">
        <f>StockValueR!AJ$23</f>
        <v>9.8940520000000003</v>
      </c>
      <c r="AK25" s="179">
        <f>StockValueR!AK$23</f>
        <v>9.9400309999999994</v>
      </c>
      <c r="AL25" s="179">
        <f>StockValueR!AL$23</f>
        <v>9.9859729999999995</v>
      </c>
      <c r="AM25" s="179">
        <f>StockValueR!AM$23</f>
        <v>10.031261000000001</v>
      </c>
      <c r="AN25" s="179">
        <f>StockValueR!AN$23</f>
        <v>10.141604871</v>
      </c>
      <c r="AO25" s="179">
        <f>StockValueR!AO$23</f>
        <v>10.253162524580999</v>
      </c>
      <c r="AP25" s="179">
        <f>StockValueR!AP$23</f>
        <v>10.365947312351389</v>
      </c>
      <c r="AQ25" s="179">
        <f>StockValueR!AQ$23</f>
        <v>10.479972732787253</v>
      </c>
      <c r="AR25" s="179">
        <f>StockValueR!AR$23</f>
        <v>10.595252432847913</v>
      </c>
      <c r="AS25" s="179">
        <f>StockValueR!AS$23</f>
        <v>10.711800209609239</v>
      </c>
      <c r="AT25" s="179">
        <f>StockValueR!AT$23</f>
        <v>10.82963001191494</v>
      </c>
      <c r="AU25" s="179">
        <f>StockValueR!AU$23</f>
        <v>10.948755942046004</v>
      </c>
      <c r="AV25" s="179">
        <f>StockValueR!AV$23</f>
        <v>11.06919225740851</v>
      </c>
      <c r="AW25" s="179">
        <f>StockValueR!AW$23</f>
        <v>11.190953372240003</v>
      </c>
      <c r="AX25" s="179">
        <f>StockValueR!AX$23</f>
        <v>11.314053859334642</v>
      </c>
      <c r="AY25" s="179">
        <f>StockValueR!AY$23</f>
        <v>11.438508451787323</v>
      </c>
      <c r="AZ25" s="179">
        <f>StockValueR!AZ$23</f>
        <v>11.564332044756982</v>
      </c>
    </row>
    <row r="26" spans="1:52" x14ac:dyDescent="0.25">
      <c r="A26" s="422"/>
      <c r="B26" s="281"/>
      <c r="C26" s="281"/>
      <c r="D26" s="281"/>
      <c r="E26" s="179" t="str">
        <f>'Intermediate Calcs'!E$24</f>
        <v>Average Speed</v>
      </c>
      <c r="F26" s="179" t="str">
        <f>'Intermediate Calcs'!F$24</f>
        <v>User Input</v>
      </c>
      <c r="G26" s="179" t="str">
        <f>'Intermediate Calcs'!G$24</f>
        <v>MPH</v>
      </c>
      <c r="H26" s="19"/>
      <c r="I26" s="179">
        <f>'Intermediate Calcs'!I$24</f>
        <v>0</v>
      </c>
      <c r="J26" s="179">
        <f>'Intermediate Calcs'!J$24</f>
        <v>0</v>
      </c>
      <c r="K26" s="179">
        <f>'Intermediate Calcs'!K$24</f>
        <v>0</v>
      </c>
      <c r="L26" s="179">
        <f>'Intermediate Calcs'!L$24</f>
        <v>0</v>
      </c>
      <c r="M26" s="179">
        <f>'Intermediate Calcs'!M$24</f>
        <v>0</v>
      </c>
      <c r="N26" s="179">
        <f>'Intermediate Calcs'!N$24</f>
        <v>0</v>
      </c>
      <c r="O26" s="179">
        <f>'Intermediate Calcs'!O$24</f>
        <v>0</v>
      </c>
      <c r="P26" s="179">
        <f>'Intermediate Calcs'!P$24</f>
        <v>0</v>
      </c>
      <c r="Q26" s="179">
        <f>'Intermediate Calcs'!Q$24</f>
        <v>0</v>
      </c>
      <c r="R26" s="179">
        <f>'Intermediate Calcs'!R$24</f>
        <v>0</v>
      </c>
      <c r="S26" s="179">
        <f>'Intermediate Calcs'!S$24</f>
        <v>0</v>
      </c>
      <c r="T26" s="179">
        <f>'Intermediate Calcs'!T$24</f>
        <v>0</v>
      </c>
      <c r="U26" s="179">
        <f>'Intermediate Calcs'!U$24</f>
        <v>0</v>
      </c>
      <c r="V26" s="179">
        <f>'Intermediate Calcs'!V$24</f>
        <v>0</v>
      </c>
      <c r="W26" s="179">
        <f>'Intermediate Calcs'!W$24</f>
        <v>0</v>
      </c>
      <c r="X26" s="179">
        <f>'Intermediate Calcs'!X$24</f>
        <v>0</v>
      </c>
      <c r="Y26" s="179">
        <f>'Intermediate Calcs'!Y$24</f>
        <v>0</v>
      </c>
      <c r="Z26" s="179">
        <f>'Intermediate Calcs'!Z$24</f>
        <v>0</v>
      </c>
      <c r="AA26" s="179">
        <f>'Intermediate Calcs'!AA$24</f>
        <v>0</v>
      </c>
      <c r="AB26" s="179">
        <f>'Intermediate Calcs'!AB$24</f>
        <v>0</v>
      </c>
      <c r="AC26" s="179">
        <f>'Intermediate Calcs'!AC$24</f>
        <v>0</v>
      </c>
      <c r="AD26" s="179">
        <f>'Intermediate Calcs'!AD$24</f>
        <v>0</v>
      </c>
      <c r="AE26" s="179">
        <f>'Intermediate Calcs'!AE$24</f>
        <v>0</v>
      </c>
      <c r="AF26" s="179">
        <f>'Intermediate Calcs'!AF$24</f>
        <v>0</v>
      </c>
      <c r="AG26" s="179">
        <f>'Intermediate Calcs'!AG$24</f>
        <v>0</v>
      </c>
      <c r="AH26" s="179">
        <f>'Intermediate Calcs'!AH$24</f>
        <v>0</v>
      </c>
      <c r="AI26" s="179">
        <f>'Intermediate Calcs'!AI$24</f>
        <v>0</v>
      </c>
      <c r="AJ26" s="179">
        <f>'Intermediate Calcs'!AJ$24</f>
        <v>0</v>
      </c>
      <c r="AK26" s="179">
        <f>'Intermediate Calcs'!AK$24</f>
        <v>0</v>
      </c>
      <c r="AL26" s="179">
        <f>'Intermediate Calcs'!AL$24</f>
        <v>0</v>
      </c>
      <c r="AM26" s="179">
        <f>'Intermediate Calcs'!AM$24</f>
        <v>0</v>
      </c>
      <c r="AN26" s="179">
        <f>'Intermediate Calcs'!AN$24</f>
        <v>0</v>
      </c>
      <c r="AO26" s="179">
        <f>'Intermediate Calcs'!AO$24</f>
        <v>0</v>
      </c>
      <c r="AP26" s="179">
        <f>'Intermediate Calcs'!AP$24</f>
        <v>0</v>
      </c>
      <c r="AQ26" s="179">
        <f>'Intermediate Calcs'!AQ$24</f>
        <v>0</v>
      </c>
      <c r="AR26" s="179">
        <f>'Intermediate Calcs'!AR$24</f>
        <v>0</v>
      </c>
      <c r="AS26" s="179">
        <f>'Intermediate Calcs'!AS$24</f>
        <v>0</v>
      </c>
      <c r="AT26" s="179">
        <f>'Intermediate Calcs'!AT$24</f>
        <v>0</v>
      </c>
      <c r="AU26" s="179">
        <f>'Intermediate Calcs'!AU$24</f>
        <v>0</v>
      </c>
      <c r="AV26" s="179">
        <f>'Intermediate Calcs'!AV$24</f>
        <v>0</v>
      </c>
      <c r="AW26" s="179">
        <f>'Intermediate Calcs'!AW$24</f>
        <v>0</v>
      </c>
      <c r="AX26" s="179">
        <f>'Intermediate Calcs'!AX$24</f>
        <v>0</v>
      </c>
      <c r="AY26" s="179">
        <f>'Intermediate Calcs'!AY$24</f>
        <v>0</v>
      </c>
      <c r="AZ26" s="179">
        <f>'Intermediate Calcs'!AZ$24</f>
        <v>0</v>
      </c>
    </row>
    <row r="27" spans="1:52" x14ac:dyDescent="0.25">
      <c r="A27" s="422"/>
      <c r="B27" s="281"/>
      <c r="C27" s="281"/>
      <c r="D27" s="281"/>
      <c r="E27" s="184" t="s">
        <v>1120</v>
      </c>
      <c r="F27" s="179" t="str">
        <f>'Intermediate Calcs'!F$24</f>
        <v>User Input</v>
      </c>
      <c r="G27" s="172" t="s">
        <v>456</v>
      </c>
      <c r="H27" s="19"/>
      <c r="I27" s="184">
        <f>_xlfn.IFNA(VLOOKUP(I26,StockValueC!$E$173:$H$238,4,TRUE),1)</f>
        <v>1</v>
      </c>
      <c r="J27" s="184">
        <f>_xlfn.IFNA(VLOOKUP(J26,StockValueC!$E$173:$H$238,4,TRUE),1)</f>
        <v>1</v>
      </c>
      <c r="K27" s="184">
        <f>_xlfn.IFNA(VLOOKUP(K26,StockValueC!$E$173:$H$238,4,TRUE),1)</f>
        <v>1</v>
      </c>
      <c r="L27" s="184">
        <f>_xlfn.IFNA(VLOOKUP(L26,StockValueC!$E$173:$H$238,4,TRUE),1)</f>
        <v>1</v>
      </c>
      <c r="M27" s="184">
        <f>_xlfn.IFNA(VLOOKUP(M26,StockValueC!$E$173:$H$238,4,TRUE),1)</f>
        <v>1</v>
      </c>
      <c r="N27" s="184">
        <f>_xlfn.IFNA(VLOOKUP(N26,StockValueC!$E$173:$H$238,4,TRUE),1)</f>
        <v>1</v>
      </c>
      <c r="O27" s="184">
        <f>_xlfn.IFNA(VLOOKUP(O26,StockValueC!$E$173:$H$238,4,TRUE),1)</f>
        <v>1</v>
      </c>
      <c r="P27" s="184">
        <f>_xlfn.IFNA(VLOOKUP(P26,StockValueC!$E$173:$H$238,4,TRUE),1)</f>
        <v>1</v>
      </c>
      <c r="Q27" s="184">
        <f>_xlfn.IFNA(VLOOKUP(Q26,StockValueC!$E$173:$H$238,4,TRUE),1)</f>
        <v>1</v>
      </c>
      <c r="R27" s="184">
        <f>_xlfn.IFNA(VLOOKUP(R26,StockValueC!$E$173:$H$238,4,TRUE),1)</f>
        <v>1</v>
      </c>
      <c r="S27" s="184">
        <f>_xlfn.IFNA(VLOOKUP(S26,StockValueC!$E$173:$H$238,4,TRUE),1)</f>
        <v>1</v>
      </c>
      <c r="T27" s="184">
        <f>_xlfn.IFNA(VLOOKUP(T26,StockValueC!$E$173:$H$238,4,TRUE),1)</f>
        <v>1</v>
      </c>
      <c r="U27" s="184">
        <f>_xlfn.IFNA(VLOOKUP(U26,StockValueC!$E$173:$H$238,4,TRUE),1)</f>
        <v>1</v>
      </c>
      <c r="V27" s="184">
        <f>_xlfn.IFNA(VLOOKUP(V26,StockValueC!$E$173:$H$238,4,TRUE),1)</f>
        <v>1</v>
      </c>
      <c r="W27" s="184">
        <f>_xlfn.IFNA(VLOOKUP(W26,StockValueC!$E$173:$H$238,4,TRUE),1)</f>
        <v>1</v>
      </c>
      <c r="X27" s="184">
        <f>_xlfn.IFNA(VLOOKUP(X26,StockValueC!$E$173:$H$238,4,TRUE),1)</f>
        <v>1</v>
      </c>
      <c r="Y27" s="184">
        <f>_xlfn.IFNA(VLOOKUP(Y26,StockValueC!$E$173:$H$238,4,TRUE),1)</f>
        <v>1</v>
      </c>
      <c r="Z27" s="184">
        <f>_xlfn.IFNA(VLOOKUP(Z26,StockValueC!$E$173:$H$238,4,TRUE),1)</f>
        <v>1</v>
      </c>
      <c r="AA27" s="184">
        <f>_xlfn.IFNA(VLOOKUP(AA26,StockValueC!$E$173:$H$238,4,TRUE),1)</f>
        <v>1</v>
      </c>
      <c r="AB27" s="184">
        <f>_xlfn.IFNA(VLOOKUP(AB26,StockValueC!$E$173:$H$238,4,TRUE),1)</f>
        <v>1</v>
      </c>
      <c r="AC27" s="184">
        <f>_xlfn.IFNA(VLOOKUP(AC26,StockValueC!$E$173:$H$238,4,TRUE),1)</f>
        <v>1</v>
      </c>
      <c r="AD27" s="184">
        <f>_xlfn.IFNA(VLOOKUP(AD26,StockValueC!$E$173:$H$238,4,TRUE),1)</f>
        <v>1</v>
      </c>
      <c r="AE27" s="184">
        <f>_xlfn.IFNA(VLOOKUP(AE26,StockValueC!$E$173:$H$238,4,TRUE),1)</f>
        <v>1</v>
      </c>
      <c r="AF27" s="184">
        <f>_xlfn.IFNA(VLOOKUP(AF26,StockValueC!$E$173:$H$238,4,TRUE),1)</f>
        <v>1</v>
      </c>
      <c r="AG27" s="184">
        <f>_xlfn.IFNA(VLOOKUP(AG26,StockValueC!$E$173:$H$238,4,TRUE),1)</f>
        <v>1</v>
      </c>
      <c r="AH27" s="184">
        <f>_xlfn.IFNA(VLOOKUP(AH26,StockValueC!$E$173:$H$238,4,TRUE),1)</f>
        <v>1</v>
      </c>
      <c r="AI27" s="184">
        <f>_xlfn.IFNA(VLOOKUP(AI26,StockValueC!$E$173:$H$238,4,TRUE),1)</f>
        <v>1</v>
      </c>
      <c r="AJ27" s="184">
        <f>_xlfn.IFNA(VLOOKUP(AJ26,StockValueC!$E$173:$H$238,4,TRUE),1)</f>
        <v>1</v>
      </c>
      <c r="AK27" s="184">
        <f>_xlfn.IFNA(VLOOKUP(AK26,StockValueC!$E$173:$H$238,4,TRUE),1)</f>
        <v>1</v>
      </c>
      <c r="AL27" s="184">
        <f>_xlfn.IFNA(VLOOKUP(AL26,StockValueC!$E$173:$H$238,4,TRUE),1)</f>
        <v>1</v>
      </c>
      <c r="AM27" s="184">
        <f>_xlfn.IFNA(VLOOKUP(AM26,StockValueC!$E$173:$H$238,4,TRUE),1)</f>
        <v>1</v>
      </c>
      <c r="AN27" s="184">
        <f>_xlfn.IFNA(VLOOKUP(AN26,StockValueC!$E$173:$H$238,4,TRUE),1)</f>
        <v>1</v>
      </c>
      <c r="AO27" s="184">
        <f>_xlfn.IFNA(VLOOKUP(AO26,StockValueC!$E$173:$H$238,4,TRUE),1)</f>
        <v>1</v>
      </c>
      <c r="AP27" s="184">
        <f>_xlfn.IFNA(VLOOKUP(AP26,StockValueC!$E$173:$H$238,4,TRUE),1)</f>
        <v>1</v>
      </c>
      <c r="AQ27" s="184">
        <f>_xlfn.IFNA(VLOOKUP(AQ26,StockValueC!$E$173:$H$238,4,TRUE),1)</f>
        <v>1</v>
      </c>
      <c r="AR27" s="184">
        <f>_xlfn.IFNA(VLOOKUP(AR26,StockValueC!$E$173:$H$238,4,TRUE),1)</f>
        <v>1</v>
      </c>
      <c r="AS27" s="184">
        <f>_xlfn.IFNA(VLOOKUP(AS26,StockValueC!$E$173:$H$238,4,TRUE),1)</f>
        <v>1</v>
      </c>
      <c r="AT27" s="184">
        <f>_xlfn.IFNA(VLOOKUP(AT26,StockValueC!$E$173:$H$238,4,TRUE),1)</f>
        <v>1</v>
      </c>
      <c r="AU27" s="184">
        <f>_xlfn.IFNA(VLOOKUP(AU26,StockValueC!$E$173:$H$238,4,TRUE),1)</f>
        <v>1</v>
      </c>
      <c r="AV27" s="184">
        <f>_xlfn.IFNA(VLOOKUP(AV26,StockValueC!$E$173:$H$238,4,TRUE),1)</f>
        <v>1</v>
      </c>
      <c r="AW27" s="184">
        <f>_xlfn.IFNA(VLOOKUP(AW26,StockValueC!$E$173:$H$238,4,TRUE),1)</f>
        <v>1</v>
      </c>
      <c r="AX27" s="184">
        <f>_xlfn.IFNA(VLOOKUP(AX26,StockValueC!$E$173:$H$238,4,TRUE),1)</f>
        <v>1</v>
      </c>
      <c r="AY27" s="184">
        <f>_xlfn.IFNA(VLOOKUP(AY26,StockValueC!$E$173:$H$238,4,TRUE),1)</f>
        <v>1</v>
      </c>
      <c r="AZ27" s="184">
        <f>_xlfn.IFNA(VLOOKUP(AZ26,StockValueC!$E$173:$H$238,4,TRUE),1)</f>
        <v>1</v>
      </c>
    </row>
    <row r="28" spans="1:52" x14ac:dyDescent="0.25">
      <c r="A28" s="422"/>
      <c r="B28" s="281"/>
      <c r="C28" s="281"/>
      <c r="D28" s="281"/>
      <c r="E28" s="184" t="s">
        <v>1122</v>
      </c>
      <c r="F28" s="179" t="str">
        <f>'Intermediate Calcs'!F$24</f>
        <v>User Input</v>
      </c>
      <c r="G28" s="184" t="s">
        <v>1123</v>
      </c>
      <c r="H28" s="455">
        <f>SUM(I28:AZ28)</f>
        <v>0</v>
      </c>
      <c r="I28" s="184">
        <f t="shared" ref="I28:AZ28" si="3">IF(I24=0,0,I24/(I25/I27))</f>
        <v>0</v>
      </c>
      <c r="J28" s="184">
        <f t="shared" si="3"/>
        <v>0</v>
      </c>
      <c r="K28" s="184">
        <f t="shared" si="3"/>
        <v>0</v>
      </c>
      <c r="L28" s="184">
        <f t="shared" si="3"/>
        <v>0</v>
      </c>
      <c r="M28" s="184">
        <f t="shared" si="3"/>
        <v>0</v>
      </c>
      <c r="N28" s="184">
        <f t="shared" si="3"/>
        <v>0</v>
      </c>
      <c r="O28" s="184">
        <f t="shared" si="3"/>
        <v>0</v>
      </c>
      <c r="P28" s="184">
        <f t="shared" si="3"/>
        <v>0</v>
      </c>
      <c r="Q28" s="184">
        <f t="shared" si="3"/>
        <v>0</v>
      </c>
      <c r="R28" s="184">
        <f t="shared" si="3"/>
        <v>0</v>
      </c>
      <c r="S28" s="184">
        <f t="shared" si="3"/>
        <v>0</v>
      </c>
      <c r="T28" s="184">
        <f t="shared" si="3"/>
        <v>0</v>
      </c>
      <c r="U28" s="184">
        <f t="shared" si="3"/>
        <v>0</v>
      </c>
      <c r="V28" s="184">
        <f t="shared" si="3"/>
        <v>0</v>
      </c>
      <c r="W28" s="184">
        <f t="shared" si="3"/>
        <v>0</v>
      </c>
      <c r="X28" s="184">
        <f t="shared" si="3"/>
        <v>0</v>
      </c>
      <c r="Y28" s="184">
        <f t="shared" si="3"/>
        <v>0</v>
      </c>
      <c r="Z28" s="184">
        <f t="shared" si="3"/>
        <v>0</v>
      </c>
      <c r="AA28" s="184">
        <f t="shared" si="3"/>
        <v>0</v>
      </c>
      <c r="AB28" s="184">
        <f t="shared" si="3"/>
        <v>0</v>
      </c>
      <c r="AC28" s="184">
        <f t="shared" si="3"/>
        <v>0</v>
      </c>
      <c r="AD28" s="184">
        <f t="shared" si="3"/>
        <v>0</v>
      </c>
      <c r="AE28" s="184">
        <f t="shared" si="3"/>
        <v>0</v>
      </c>
      <c r="AF28" s="184">
        <f t="shared" si="3"/>
        <v>0</v>
      </c>
      <c r="AG28" s="184">
        <f t="shared" si="3"/>
        <v>0</v>
      </c>
      <c r="AH28" s="184">
        <f t="shared" si="3"/>
        <v>0</v>
      </c>
      <c r="AI28" s="184">
        <f t="shared" si="3"/>
        <v>0</v>
      </c>
      <c r="AJ28" s="184">
        <f t="shared" si="3"/>
        <v>0</v>
      </c>
      <c r="AK28" s="184">
        <f t="shared" si="3"/>
        <v>0</v>
      </c>
      <c r="AL28" s="184">
        <f t="shared" si="3"/>
        <v>0</v>
      </c>
      <c r="AM28" s="184">
        <f t="shared" si="3"/>
        <v>0</v>
      </c>
      <c r="AN28" s="184">
        <f t="shared" si="3"/>
        <v>0</v>
      </c>
      <c r="AO28" s="184">
        <f t="shared" si="3"/>
        <v>0</v>
      </c>
      <c r="AP28" s="184">
        <f t="shared" si="3"/>
        <v>0</v>
      </c>
      <c r="AQ28" s="184">
        <f t="shared" si="3"/>
        <v>0</v>
      </c>
      <c r="AR28" s="184">
        <f t="shared" si="3"/>
        <v>0</v>
      </c>
      <c r="AS28" s="184">
        <f t="shared" si="3"/>
        <v>0</v>
      </c>
      <c r="AT28" s="184">
        <f t="shared" si="3"/>
        <v>0</v>
      </c>
      <c r="AU28" s="184">
        <f t="shared" si="3"/>
        <v>0</v>
      </c>
      <c r="AV28" s="184">
        <f t="shared" si="3"/>
        <v>0</v>
      </c>
      <c r="AW28" s="184">
        <f t="shared" si="3"/>
        <v>0</v>
      </c>
      <c r="AX28" s="184">
        <f t="shared" si="3"/>
        <v>0</v>
      </c>
      <c r="AY28" s="184">
        <f t="shared" si="3"/>
        <v>0</v>
      </c>
      <c r="AZ28" s="184">
        <f t="shared" si="3"/>
        <v>0</v>
      </c>
    </row>
    <row r="29" spans="1:52" x14ac:dyDescent="0.25">
      <c r="A29" s="446"/>
      <c r="B29" s="447"/>
      <c r="C29" s="447"/>
      <c r="D29" s="447"/>
      <c r="E29" s="180"/>
      <c r="F29" s="447"/>
      <c r="G29" s="328"/>
      <c r="H29" s="1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row>
    <row r="30" spans="1:52" x14ac:dyDescent="0.25">
      <c r="A30" s="422"/>
      <c r="B30" s="281"/>
      <c r="C30" s="281"/>
      <c r="D30" s="281"/>
      <c r="E30" s="179" t="str">
        <f>'Intermediate Calcs'!E26</f>
        <v>Build  Annual Vehicle-Miles Traveled</v>
      </c>
      <c r="F30" s="179" t="str">
        <f>'Intermediate Calcs'!F26</f>
        <v>User Input</v>
      </c>
      <c r="G30" s="179" t="str">
        <f>'Intermediate Calcs'!G26</f>
        <v>VMT</v>
      </c>
      <c r="H30" s="19"/>
      <c r="I30" s="179">
        <f>'Intermediate Calcs'!I$26</f>
        <v>0</v>
      </c>
      <c r="J30" s="179">
        <f>'Intermediate Calcs'!J$26</f>
        <v>0</v>
      </c>
      <c r="K30" s="179">
        <f>'Intermediate Calcs'!K$26</f>
        <v>0</v>
      </c>
      <c r="L30" s="179">
        <f>'Intermediate Calcs'!L$26</f>
        <v>0</v>
      </c>
      <c r="M30" s="179">
        <f>'Intermediate Calcs'!M$26</f>
        <v>0</v>
      </c>
      <c r="N30" s="179">
        <f>'Intermediate Calcs'!N$26</f>
        <v>0</v>
      </c>
      <c r="O30" s="179">
        <f>'Intermediate Calcs'!O$26</f>
        <v>0</v>
      </c>
      <c r="P30" s="179">
        <f>'Intermediate Calcs'!P$26</f>
        <v>0</v>
      </c>
      <c r="Q30" s="179">
        <f>'Intermediate Calcs'!Q$26</f>
        <v>0</v>
      </c>
      <c r="R30" s="179">
        <f>'Intermediate Calcs'!R$26</f>
        <v>0</v>
      </c>
      <c r="S30" s="179">
        <f>'Intermediate Calcs'!S$26</f>
        <v>0</v>
      </c>
      <c r="T30" s="179">
        <f>'Intermediate Calcs'!T$26</f>
        <v>0</v>
      </c>
      <c r="U30" s="179">
        <f>'Intermediate Calcs'!U$26</f>
        <v>0</v>
      </c>
      <c r="V30" s="179">
        <f>'Intermediate Calcs'!V$26</f>
        <v>0</v>
      </c>
      <c r="W30" s="179">
        <f>'Intermediate Calcs'!W$26</f>
        <v>0</v>
      </c>
      <c r="X30" s="179">
        <f>'Intermediate Calcs'!X$26</f>
        <v>0</v>
      </c>
      <c r="Y30" s="179">
        <f>'Intermediate Calcs'!Y$26</f>
        <v>0</v>
      </c>
      <c r="Z30" s="179">
        <f>'Intermediate Calcs'!Z$26</f>
        <v>0</v>
      </c>
      <c r="AA30" s="179">
        <f>'Intermediate Calcs'!AA$26</f>
        <v>0</v>
      </c>
      <c r="AB30" s="179">
        <f>'Intermediate Calcs'!AB$26</f>
        <v>0</v>
      </c>
      <c r="AC30" s="179">
        <f>'Intermediate Calcs'!AC$26</f>
        <v>0</v>
      </c>
      <c r="AD30" s="179">
        <f>'Intermediate Calcs'!AD$26</f>
        <v>0</v>
      </c>
      <c r="AE30" s="179">
        <f>'Intermediate Calcs'!AE$26</f>
        <v>0</v>
      </c>
      <c r="AF30" s="179">
        <f>'Intermediate Calcs'!AF$26</f>
        <v>0</v>
      </c>
      <c r="AG30" s="179">
        <f>'Intermediate Calcs'!AG$26</f>
        <v>0</v>
      </c>
      <c r="AH30" s="179">
        <f>'Intermediate Calcs'!AH$26</f>
        <v>0</v>
      </c>
      <c r="AI30" s="179">
        <f>'Intermediate Calcs'!AI$26</f>
        <v>0</v>
      </c>
      <c r="AJ30" s="179">
        <f>'Intermediate Calcs'!AJ$26</f>
        <v>0</v>
      </c>
      <c r="AK30" s="179">
        <f>'Intermediate Calcs'!AK$26</f>
        <v>0</v>
      </c>
      <c r="AL30" s="179">
        <f>'Intermediate Calcs'!AL$26</f>
        <v>0</v>
      </c>
      <c r="AM30" s="179">
        <f>'Intermediate Calcs'!AM$26</f>
        <v>0</v>
      </c>
      <c r="AN30" s="179">
        <f>'Intermediate Calcs'!AN$26</f>
        <v>0</v>
      </c>
      <c r="AO30" s="179">
        <f>'Intermediate Calcs'!AO$26</f>
        <v>0</v>
      </c>
      <c r="AP30" s="179">
        <f>'Intermediate Calcs'!AP$26</f>
        <v>0</v>
      </c>
      <c r="AQ30" s="179">
        <f>'Intermediate Calcs'!AQ$26</f>
        <v>0</v>
      </c>
      <c r="AR30" s="179">
        <f>'Intermediate Calcs'!AR$26</f>
        <v>0</v>
      </c>
      <c r="AS30" s="179">
        <f>'Intermediate Calcs'!AS$26</f>
        <v>0</v>
      </c>
      <c r="AT30" s="179">
        <f>'Intermediate Calcs'!AT$26</f>
        <v>0</v>
      </c>
      <c r="AU30" s="179">
        <f>'Intermediate Calcs'!AU$26</f>
        <v>0</v>
      </c>
      <c r="AV30" s="179">
        <f>'Intermediate Calcs'!AV$26</f>
        <v>0</v>
      </c>
      <c r="AW30" s="179">
        <f>'Intermediate Calcs'!AW$26</f>
        <v>0</v>
      </c>
      <c r="AX30" s="179">
        <f>'Intermediate Calcs'!AX$26</f>
        <v>0</v>
      </c>
      <c r="AY30" s="179">
        <f>'Intermediate Calcs'!AY$26</f>
        <v>0</v>
      </c>
      <c r="AZ30" s="179">
        <f>'Intermediate Calcs'!AZ$26</f>
        <v>0</v>
      </c>
    </row>
    <row r="31" spans="1:52" x14ac:dyDescent="0.25">
      <c r="A31" s="422"/>
      <c r="B31" s="281"/>
      <c r="C31" s="281"/>
      <c r="D31" s="281"/>
      <c r="E31" s="180" t="str">
        <f>StockValueR!E$23</f>
        <v>Trucks (freight truck) fuel efficiency</v>
      </c>
      <c r="F31" s="180" t="str">
        <f>StockValueR!F$23</f>
        <v>EIA w/Forecast</v>
      </c>
      <c r="G31" s="180" t="str">
        <f>StockValueR!G$23</f>
        <v>mpg</v>
      </c>
      <c r="H31" s="19"/>
      <c r="I31" s="179">
        <f>StockValueR!I$23</f>
        <v>7.3318919999999999</v>
      </c>
      <c r="J31" s="179">
        <f>StockValueR!J$23</f>
        <v>7.3318919999999999</v>
      </c>
      <c r="K31" s="179">
        <f>StockValueR!K$23</f>
        <v>7.4103120000000002</v>
      </c>
      <c r="L31" s="179">
        <f>StockValueR!L$23</f>
        <v>7.4979230000000001</v>
      </c>
      <c r="M31" s="179">
        <f>StockValueR!M$23</f>
        <v>7.5963000000000003</v>
      </c>
      <c r="N31" s="179">
        <f>StockValueR!N$23</f>
        <v>7.7078199999999999</v>
      </c>
      <c r="O31" s="179">
        <f>StockValueR!O$23</f>
        <v>7.8329129999999996</v>
      </c>
      <c r="P31" s="179">
        <f>StockValueR!P$23</f>
        <v>7.9705199999999996</v>
      </c>
      <c r="Q31" s="179">
        <f>StockValueR!Q$23</f>
        <v>8.1095889999999997</v>
      </c>
      <c r="R31" s="179">
        <f>StockValueR!R$23</f>
        <v>8.2548340000000007</v>
      </c>
      <c r="S31" s="179">
        <f>StockValueR!S$23</f>
        <v>8.4030609999999992</v>
      </c>
      <c r="T31" s="179">
        <f>StockValueR!T$23</f>
        <v>8.5515559999999997</v>
      </c>
      <c r="U31" s="179">
        <f>StockValueR!U$23</f>
        <v>8.6958099999999998</v>
      </c>
      <c r="V31" s="179">
        <f>StockValueR!V$23</f>
        <v>8.8307520000000004</v>
      </c>
      <c r="W31" s="179">
        <f>StockValueR!W$23</f>
        <v>8.9557470000000006</v>
      </c>
      <c r="X31" s="179">
        <f>StockValueR!X$23</f>
        <v>9.070722</v>
      </c>
      <c r="Y31" s="179">
        <f>StockValueR!Y$23</f>
        <v>9.1772019999999994</v>
      </c>
      <c r="Z31" s="179">
        <f>StockValueR!Z$23</f>
        <v>9.2750280000000007</v>
      </c>
      <c r="AA31" s="179">
        <f>StockValueR!AA$23</f>
        <v>9.3638530000000006</v>
      </c>
      <c r="AB31" s="179">
        <f>StockValueR!AB$23</f>
        <v>9.4448039999999995</v>
      </c>
      <c r="AC31" s="179">
        <f>StockValueR!AC$23</f>
        <v>9.5191499999999998</v>
      </c>
      <c r="AD31" s="179">
        <f>StockValueR!AD$23</f>
        <v>9.5881900000000009</v>
      </c>
      <c r="AE31" s="179">
        <f>StockValueR!AE$23</f>
        <v>9.6490120000000008</v>
      </c>
      <c r="AF31" s="179">
        <f>StockValueR!AF$23</f>
        <v>9.7042540000000006</v>
      </c>
      <c r="AG31" s="179">
        <f>StockValueR!AG$23</f>
        <v>9.7545149999999996</v>
      </c>
      <c r="AH31" s="179">
        <f>StockValueR!AH$23</f>
        <v>9.801952</v>
      </c>
      <c r="AI31" s="179">
        <f>StockValueR!AI$23</f>
        <v>9.8482450000000004</v>
      </c>
      <c r="AJ31" s="179">
        <f>StockValueR!AJ$23</f>
        <v>9.8940520000000003</v>
      </c>
      <c r="AK31" s="179">
        <f>StockValueR!AK$23</f>
        <v>9.9400309999999994</v>
      </c>
      <c r="AL31" s="179">
        <f>StockValueR!AL$23</f>
        <v>9.9859729999999995</v>
      </c>
      <c r="AM31" s="179">
        <f>StockValueR!AM$23</f>
        <v>10.031261000000001</v>
      </c>
      <c r="AN31" s="179">
        <f>StockValueR!AN$23</f>
        <v>10.141604871</v>
      </c>
      <c r="AO31" s="179">
        <f>StockValueR!AO$23</f>
        <v>10.253162524580999</v>
      </c>
      <c r="AP31" s="179">
        <f>StockValueR!AP$23</f>
        <v>10.365947312351389</v>
      </c>
      <c r="AQ31" s="179">
        <f>StockValueR!AQ$23</f>
        <v>10.479972732787253</v>
      </c>
      <c r="AR31" s="179">
        <f>StockValueR!AR$23</f>
        <v>10.595252432847913</v>
      </c>
      <c r="AS31" s="179">
        <f>StockValueR!AS$23</f>
        <v>10.711800209609239</v>
      </c>
      <c r="AT31" s="179">
        <f>StockValueR!AT$23</f>
        <v>10.82963001191494</v>
      </c>
      <c r="AU31" s="179">
        <f>StockValueR!AU$23</f>
        <v>10.948755942046004</v>
      </c>
      <c r="AV31" s="179">
        <f>StockValueR!AV$23</f>
        <v>11.06919225740851</v>
      </c>
      <c r="AW31" s="179">
        <f>StockValueR!AW$23</f>
        <v>11.190953372240003</v>
      </c>
      <c r="AX31" s="179">
        <f>StockValueR!AX$23</f>
        <v>11.314053859334642</v>
      </c>
      <c r="AY31" s="179">
        <f>StockValueR!AY$23</f>
        <v>11.438508451787323</v>
      </c>
      <c r="AZ31" s="179">
        <f>StockValueR!AZ$23</f>
        <v>11.564332044756982</v>
      </c>
    </row>
    <row r="32" spans="1:52" x14ac:dyDescent="0.25">
      <c r="A32" s="422"/>
      <c r="B32" s="281"/>
      <c r="C32" s="281"/>
      <c r="D32" s="281"/>
      <c r="E32" s="179" t="str">
        <f>'Intermediate Calcs'!E$27</f>
        <v>Average Speed</v>
      </c>
      <c r="F32" s="179" t="str">
        <f>'Intermediate Calcs'!F$27</f>
        <v>User Input</v>
      </c>
      <c r="G32" s="179" t="str">
        <f>'Intermediate Calcs'!G$27</f>
        <v>MPH</v>
      </c>
      <c r="H32" s="19"/>
      <c r="I32" s="342">
        <f>'Intermediate Calcs'!I27</f>
        <v>0</v>
      </c>
      <c r="J32" s="342">
        <f>'Intermediate Calcs'!J27</f>
        <v>0</v>
      </c>
      <c r="K32" s="342">
        <f>'Intermediate Calcs'!K27</f>
        <v>0</v>
      </c>
      <c r="L32" s="342">
        <f>'Intermediate Calcs'!L27</f>
        <v>0</v>
      </c>
      <c r="M32" s="342">
        <f>'Intermediate Calcs'!M27</f>
        <v>0</v>
      </c>
      <c r="N32" s="342">
        <f>'Intermediate Calcs'!N27</f>
        <v>0</v>
      </c>
      <c r="O32" s="342">
        <f>'Intermediate Calcs'!O27</f>
        <v>0</v>
      </c>
      <c r="P32" s="342">
        <f>'Intermediate Calcs'!P27</f>
        <v>0</v>
      </c>
      <c r="Q32" s="342">
        <f>'Intermediate Calcs'!Q27</f>
        <v>0</v>
      </c>
      <c r="R32" s="342">
        <f>'Intermediate Calcs'!R27</f>
        <v>0</v>
      </c>
      <c r="S32" s="342">
        <f>'Intermediate Calcs'!S27</f>
        <v>0</v>
      </c>
      <c r="T32" s="342">
        <f>'Intermediate Calcs'!T27</f>
        <v>0</v>
      </c>
      <c r="U32" s="342">
        <f>'Intermediate Calcs'!U27</f>
        <v>0</v>
      </c>
      <c r="V32" s="342">
        <f>'Intermediate Calcs'!V27</f>
        <v>0</v>
      </c>
      <c r="W32" s="342">
        <f>'Intermediate Calcs'!W27</f>
        <v>0</v>
      </c>
      <c r="X32" s="342">
        <f>'Intermediate Calcs'!X27</f>
        <v>0</v>
      </c>
      <c r="Y32" s="342">
        <f>'Intermediate Calcs'!Y27</f>
        <v>0</v>
      </c>
      <c r="Z32" s="342">
        <f>'Intermediate Calcs'!Z27</f>
        <v>0</v>
      </c>
      <c r="AA32" s="342">
        <f>'Intermediate Calcs'!AA27</f>
        <v>0</v>
      </c>
      <c r="AB32" s="342">
        <f>'Intermediate Calcs'!AB27</f>
        <v>0</v>
      </c>
      <c r="AC32" s="342">
        <f>'Intermediate Calcs'!AC27</f>
        <v>0</v>
      </c>
      <c r="AD32" s="342">
        <f>'Intermediate Calcs'!AD27</f>
        <v>0</v>
      </c>
      <c r="AE32" s="342">
        <f>'Intermediate Calcs'!AE27</f>
        <v>0</v>
      </c>
      <c r="AF32" s="342">
        <f>'Intermediate Calcs'!AF27</f>
        <v>0</v>
      </c>
      <c r="AG32" s="342">
        <f>'Intermediate Calcs'!AG27</f>
        <v>0</v>
      </c>
      <c r="AH32" s="342">
        <f>'Intermediate Calcs'!AH27</f>
        <v>0</v>
      </c>
      <c r="AI32" s="342">
        <f>'Intermediate Calcs'!AI27</f>
        <v>0</v>
      </c>
      <c r="AJ32" s="342">
        <f>'Intermediate Calcs'!AJ27</f>
        <v>0</v>
      </c>
      <c r="AK32" s="342">
        <f>'Intermediate Calcs'!AK27</f>
        <v>0</v>
      </c>
      <c r="AL32" s="342">
        <f>'Intermediate Calcs'!AL27</f>
        <v>0</v>
      </c>
      <c r="AM32" s="342">
        <f>'Intermediate Calcs'!AM27</f>
        <v>0</v>
      </c>
      <c r="AN32" s="342">
        <f>'Intermediate Calcs'!AN27</f>
        <v>0</v>
      </c>
      <c r="AO32" s="342">
        <f>'Intermediate Calcs'!AO27</f>
        <v>0</v>
      </c>
      <c r="AP32" s="342">
        <f>'Intermediate Calcs'!AP27</f>
        <v>0</v>
      </c>
      <c r="AQ32" s="342">
        <f>'Intermediate Calcs'!AQ27</f>
        <v>0</v>
      </c>
      <c r="AR32" s="342">
        <f>'Intermediate Calcs'!AR27</f>
        <v>0</v>
      </c>
      <c r="AS32" s="342">
        <f>'Intermediate Calcs'!AS27</f>
        <v>0</v>
      </c>
      <c r="AT32" s="342">
        <f>'Intermediate Calcs'!AT27</f>
        <v>0</v>
      </c>
      <c r="AU32" s="342">
        <f>'Intermediate Calcs'!AU27</f>
        <v>0</v>
      </c>
      <c r="AV32" s="342">
        <f>'Intermediate Calcs'!AV27</f>
        <v>0</v>
      </c>
      <c r="AW32" s="342">
        <f>'Intermediate Calcs'!AW27</f>
        <v>0</v>
      </c>
      <c r="AX32" s="342">
        <f>'Intermediate Calcs'!AX27</f>
        <v>0</v>
      </c>
      <c r="AY32" s="342">
        <f>'Intermediate Calcs'!AY27</f>
        <v>0</v>
      </c>
      <c r="AZ32" s="342">
        <f>'Intermediate Calcs'!AZ27</f>
        <v>0</v>
      </c>
    </row>
    <row r="33" spans="1:52" x14ac:dyDescent="0.25">
      <c r="A33" s="422"/>
      <c r="B33" s="281"/>
      <c r="C33" s="281"/>
      <c r="D33" s="281"/>
      <c r="E33" s="184" t="s">
        <v>1120</v>
      </c>
      <c r="F33" s="172" t="s">
        <v>1121</v>
      </c>
      <c r="G33" s="172" t="s">
        <v>456</v>
      </c>
      <c r="H33" s="19"/>
      <c r="I33" s="184">
        <f>_xlfn.IFNA(VLOOKUP(I32,StockValueC!$E$173:$H$238,4,TRUE),1)</f>
        <v>1</v>
      </c>
      <c r="J33" s="184">
        <f>_xlfn.IFNA(VLOOKUP(J32,StockValueC!$E$173:$H$238,4,TRUE),1)</f>
        <v>1</v>
      </c>
      <c r="K33" s="184">
        <f>_xlfn.IFNA(VLOOKUP(K32,StockValueC!$E$173:$H$238,4,TRUE),1)</f>
        <v>1</v>
      </c>
      <c r="L33" s="184">
        <f>_xlfn.IFNA(VLOOKUP(L32,StockValueC!$E$173:$H$238,4,TRUE),1)</f>
        <v>1</v>
      </c>
      <c r="M33" s="184">
        <f>_xlfn.IFNA(VLOOKUP(M32,StockValueC!$E$173:$H$238,4,TRUE),1)</f>
        <v>1</v>
      </c>
      <c r="N33" s="184">
        <f>_xlfn.IFNA(VLOOKUP(N32,StockValueC!$E$173:$H$238,4,TRUE),1)</f>
        <v>1</v>
      </c>
      <c r="O33" s="184">
        <f>_xlfn.IFNA(VLOOKUP(O32,StockValueC!$E$173:$H$238,4,TRUE),1)</f>
        <v>1</v>
      </c>
      <c r="P33" s="184">
        <f>_xlfn.IFNA(VLOOKUP(P32,StockValueC!$E$173:$H$238,4,TRUE),1)</f>
        <v>1</v>
      </c>
      <c r="Q33" s="184">
        <f>_xlfn.IFNA(VLOOKUP(Q32,StockValueC!$E$173:$H$238,4,TRUE),1)</f>
        <v>1</v>
      </c>
      <c r="R33" s="184">
        <f>_xlfn.IFNA(VLOOKUP(R32,StockValueC!$E$173:$H$238,4,TRUE),1)</f>
        <v>1</v>
      </c>
      <c r="S33" s="184">
        <f>_xlfn.IFNA(VLOOKUP(S32,StockValueC!$E$173:$H$238,4,TRUE),1)</f>
        <v>1</v>
      </c>
      <c r="T33" s="184">
        <f>_xlfn.IFNA(VLOOKUP(T32,StockValueC!$E$173:$H$238,4,TRUE),1)</f>
        <v>1</v>
      </c>
      <c r="U33" s="184">
        <f>_xlfn.IFNA(VLOOKUP(U32,StockValueC!$E$173:$H$238,4,TRUE),1)</f>
        <v>1</v>
      </c>
      <c r="V33" s="184">
        <f>_xlfn.IFNA(VLOOKUP(V32,StockValueC!$E$173:$H$238,4,TRUE),1)</f>
        <v>1</v>
      </c>
      <c r="W33" s="184">
        <f>_xlfn.IFNA(VLOOKUP(W32,StockValueC!$E$173:$H$238,4,TRUE),1)</f>
        <v>1</v>
      </c>
      <c r="X33" s="184">
        <f>_xlfn.IFNA(VLOOKUP(X32,StockValueC!$E$173:$H$238,4,TRUE),1)</f>
        <v>1</v>
      </c>
      <c r="Y33" s="184">
        <f>_xlfn.IFNA(VLOOKUP(Y32,StockValueC!$E$173:$H$238,4,TRUE),1)</f>
        <v>1</v>
      </c>
      <c r="Z33" s="184">
        <f>_xlfn.IFNA(VLOOKUP(Z32,StockValueC!$E$173:$H$238,4,TRUE),1)</f>
        <v>1</v>
      </c>
      <c r="AA33" s="184">
        <f>_xlfn.IFNA(VLOOKUP(AA32,StockValueC!$E$173:$H$238,4,TRUE),1)</f>
        <v>1</v>
      </c>
      <c r="AB33" s="184">
        <f>_xlfn.IFNA(VLOOKUP(AB32,StockValueC!$E$173:$H$238,4,TRUE),1)</f>
        <v>1</v>
      </c>
      <c r="AC33" s="184">
        <f>_xlfn.IFNA(VLOOKUP(AC32,StockValueC!$E$173:$H$238,4,TRUE),1)</f>
        <v>1</v>
      </c>
      <c r="AD33" s="184">
        <f>_xlfn.IFNA(VLOOKUP(AD32,StockValueC!$E$173:$H$238,4,TRUE),1)</f>
        <v>1</v>
      </c>
      <c r="AE33" s="184">
        <f>_xlfn.IFNA(VLOOKUP(AE32,StockValueC!$E$173:$H$238,4,TRUE),1)</f>
        <v>1</v>
      </c>
      <c r="AF33" s="184">
        <f>_xlfn.IFNA(VLOOKUP(AF32,StockValueC!$E$173:$H$238,4,TRUE),1)</f>
        <v>1</v>
      </c>
      <c r="AG33" s="184">
        <f>_xlfn.IFNA(VLOOKUP(AG32,StockValueC!$E$173:$H$238,4,TRUE),1)</f>
        <v>1</v>
      </c>
      <c r="AH33" s="184">
        <f>_xlfn.IFNA(VLOOKUP(AH32,StockValueC!$E$173:$H$238,4,TRUE),1)</f>
        <v>1</v>
      </c>
      <c r="AI33" s="184">
        <f>_xlfn.IFNA(VLOOKUP(AI32,StockValueC!$E$173:$H$238,4,TRUE),1)</f>
        <v>1</v>
      </c>
      <c r="AJ33" s="184">
        <f>_xlfn.IFNA(VLOOKUP(AJ32,StockValueC!$E$173:$H$238,4,TRUE),1)</f>
        <v>1</v>
      </c>
      <c r="AK33" s="184">
        <f>_xlfn.IFNA(VLOOKUP(AK32,StockValueC!$E$173:$H$238,4,TRUE),1)</f>
        <v>1</v>
      </c>
      <c r="AL33" s="184">
        <f>_xlfn.IFNA(VLOOKUP(AL32,StockValueC!$E$173:$H$238,4,TRUE),1)</f>
        <v>1</v>
      </c>
      <c r="AM33" s="184">
        <f>_xlfn.IFNA(VLOOKUP(AM32,StockValueC!$E$173:$H$238,4,TRUE),1)</f>
        <v>1</v>
      </c>
      <c r="AN33" s="184">
        <f>_xlfn.IFNA(VLOOKUP(AN32,StockValueC!$E$173:$H$238,4,TRUE),1)</f>
        <v>1</v>
      </c>
      <c r="AO33" s="184">
        <f>_xlfn.IFNA(VLOOKUP(AO32,StockValueC!$E$173:$H$238,4,TRUE),1)</f>
        <v>1</v>
      </c>
      <c r="AP33" s="184">
        <f>_xlfn.IFNA(VLOOKUP(AP32,StockValueC!$E$173:$H$238,4,TRUE),1)</f>
        <v>1</v>
      </c>
      <c r="AQ33" s="184">
        <f>_xlfn.IFNA(VLOOKUP(AQ32,StockValueC!$E$173:$H$238,4,TRUE),1)</f>
        <v>1</v>
      </c>
      <c r="AR33" s="184">
        <f>_xlfn.IFNA(VLOOKUP(AR32,StockValueC!$E$173:$H$238,4,TRUE),1)</f>
        <v>1</v>
      </c>
      <c r="AS33" s="184">
        <f>_xlfn.IFNA(VLOOKUP(AS32,StockValueC!$E$173:$H$238,4,TRUE),1)</f>
        <v>1</v>
      </c>
      <c r="AT33" s="184">
        <f>_xlfn.IFNA(VLOOKUP(AT32,StockValueC!$E$173:$H$238,4,TRUE),1)</f>
        <v>1</v>
      </c>
      <c r="AU33" s="184">
        <f>_xlfn.IFNA(VLOOKUP(AU32,StockValueC!$E$173:$H$238,4,TRUE),1)</f>
        <v>1</v>
      </c>
      <c r="AV33" s="184">
        <f>_xlfn.IFNA(VLOOKUP(AV32,StockValueC!$E$173:$H$238,4,TRUE),1)</f>
        <v>1</v>
      </c>
      <c r="AW33" s="184">
        <f>_xlfn.IFNA(VLOOKUP(AW32,StockValueC!$E$173:$H$238,4,TRUE),1)</f>
        <v>1</v>
      </c>
      <c r="AX33" s="184">
        <f>_xlfn.IFNA(VLOOKUP(AX32,StockValueC!$E$173:$H$238,4,TRUE),1)</f>
        <v>1</v>
      </c>
      <c r="AY33" s="184">
        <f>_xlfn.IFNA(VLOOKUP(AY32,StockValueC!$E$173:$H$238,4,TRUE),1)</f>
        <v>1</v>
      </c>
      <c r="AZ33" s="184">
        <f>_xlfn.IFNA(VLOOKUP(AZ32,StockValueC!$E$173:$H$238,4,TRUE),1)</f>
        <v>1</v>
      </c>
    </row>
    <row r="34" spans="1:52" x14ac:dyDescent="0.25">
      <c r="A34" s="422"/>
      <c r="B34" s="281"/>
      <c r="C34" s="281"/>
      <c r="D34" s="281"/>
      <c r="E34" s="184" t="s">
        <v>1124</v>
      </c>
      <c r="F34" s="184" t="s">
        <v>827</v>
      </c>
      <c r="G34" s="184" t="s">
        <v>1123</v>
      </c>
      <c r="H34" s="455">
        <f>SUM(I34:AZ34)</f>
        <v>0</v>
      </c>
      <c r="I34" s="184">
        <f t="shared" ref="I34:AZ34" si="4">IF(I30=0,0,I30/(I31/I33))</f>
        <v>0</v>
      </c>
      <c r="J34" s="184">
        <f t="shared" si="4"/>
        <v>0</v>
      </c>
      <c r="K34" s="184">
        <f t="shared" si="4"/>
        <v>0</v>
      </c>
      <c r="L34" s="184">
        <f t="shared" si="4"/>
        <v>0</v>
      </c>
      <c r="M34" s="184">
        <f t="shared" si="4"/>
        <v>0</v>
      </c>
      <c r="N34" s="184">
        <f t="shared" si="4"/>
        <v>0</v>
      </c>
      <c r="O34" s="184">
        <f t="shared" si="4"/>
        <v>0</v>
      </c>
      <c r="P34" s="184">
        <f t="shared" si="4"/>
        <v>0</v>
      </c>
      <c r="Q34" s="184">
        <f t="shared" si="4"/>
        <v>0</v>
      </c>
      <c r="R34" s="184">
        <f t="shared" si="4"/>
        <v>0</v>
      </c>
      <c r="S34" s="184">
        <f t="shared" si="4"/>
        <v>0</v>
      </c>
      <c r="T34" s="184">
        <f t="shared" si="4"/>
        <v>0</v>
      </c>
      <c r="U34" s="184">
        <f t="shared" si="4"/>
        <v>0</v>
      </c>
      <c r="V34" s="184">
        <f t="shared" si="4"/>
        <v>0</v>
      </c>
      <c r="W34" s="184">
        <f t="shared" si="4"/>
        <v>0</v>
      </c>
      <c r="X34" s="184">
        <f t="shared" si="4"/>
        <v>0</v>
      </c>
      <c r="Y34" s="184">
        <f t="shared" si="4"/>
        <v>0</v>
      </c>
      <c r="Z34" s="184">
        <f t="shared" si="4"/>
        <v>0</v>
      </c>
      <c r="AA34" s="184">
        <f t="shared" si="4"/>
        <v>0</v>
      </c>
      <c r="AB34" s="184">
        <f t="shared" si="4"/>
        <v>0</v>
      </c>
      <c r="AC34" s="184">
        <f t="shared" si="4"/>
        <v>0</v>
      </c>
      <c r="AD34" s="184">
        <f t="shared" si="4"/>
        <v>0</v>
      </c>
      <c r="AE34" s="184">
        <f t="shared" si="4"/>
        <v>0</v>
      </c>
      <c r="AF34" s="184">
        <f t="shared" si="4"/>
        <v>0</v>
      </c>
      <c r="AG34" s="184">
        <f t="shared" si="4"/>
        <v>0</v>
      </c>
      <c r="AH34" s="184">
        <f t="shared" si="4"/>
        <v>0</v>
      </c>
      <c r="AI34" s="184">
        <f t="shared" si="4"/>
        <v>0</v>
      </c>
      <c r="AJ34" s="184">
        <f t="shared" si="4"/>
        <v>0</v>
      </c>
      <c r="AK34" s="184">
        <f t="shared" si="4"/>
        <v>0</v>
      </c>
      <c r="AL34" s="184">
        <f t="shared" si="4"/>
        <v>0</v>
      </c>
      <c r="AM34" s="184">
        <f t="shared" si="4"/>
        <v>0</v>
      </c>
      <c r="AN34" s="184">
        <f t="shared" si="4"/>
        <v>0</v>
      </c>
      <c r="AO34" s="184">
        <f t="shared" si="4"/>
        <v>0</v>
      </c>
      <c r="AP34" s="184">
        <f t="shared" si="4"/>
        <v>0</v>
      </c>
      <c r="AQ34" s="184">
        <f t="shared" si="4"/>
        <v>0</v>
      </c>
      <c r="AR34" s="184">
        <f t="shared" si="4"/>
        <v>0</v>
      </c>
      <c r="AS34" s="184">
        <f t="shared" si="4"/>
        <v>0</v>
      </c>
      <c r="AT34" s="184">
        <f t="shared" si="4"/>
        <v>0</v>
      </c>
      <c r="AU34" s="184">
        <f t="shared" si="4"/>
        <v>0</v>
      </c>
      <c r="AV34" s="184">
        <f t="shared" si="4"/>
        <v>0</v>
      </c>
      <c r="AW34" s="184">
        <f t="shared" si="4"/>
        <v>0</v>
      </c>
      <c r="AX34" s="184">
        <f t="shared" si="4"/>
        <v>0</v>
      </c>
      <c r="AY34" s="184">
        <f t="shared" si="4"/>
        <v>0</v>
      </c>
      <c r="AZ34" s="184">
        <f t="shared" si="4"/>
        <v>0</v>
      </c>
    </row>
    <row r="35" spans="1:52" x14ac:dyDescent="0.25">
      <c r="A35" s="422"/>
      <c r="B35" s="281"/>
      <c r="C35" s="281"/>
      <c r="D35" s="281"/>
      <c r="E35" s="184"/>
      <c r="F35" s="184"/>
      <c r="G35" s="184"/>
      <c r="H35" s="19"/>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row>
    <row r="36" spans="1:52" x14ac:dyDescent="0.25">
      <c r="A36" s="339"/>
      <c r="B36" s="199"/>
      <c r="C36" s="199"/>
      <c r="D36" s="199"/>
      <c r="E36" s="172" t="s">
        <v>1125</v>
      </c>
      <c r="F36" s="199" t="s">
        <v>827</v>
      </c>
      <c r="G36" s="433" t="s">
        <v>1123</v>
      </c>
      <c r="H36" s="455">
        <f>SUM(I36:AZ36)</f>
        <v>0</v>
      </c>
      <c r="I36" s="184">
        <f t="shared" ref="I36:AZ36" si="5">I28-I34</f>
        <v>0</v>
      </c>
      <c r="J36" s="184">
        <f t="shared" si="5"/>
        <v>0</v>
      </c>
      <c r="K36" s="184">
        <f t="shared" si="5"/>
        <v>0</v>
      </c>
      <c r="L36" s="184">
        <f t="shared" si="5"/>
        <v>0</v>
      </c>
      <c r="M36" s="184">
        <f t="shared" si="5"/>
        <v>0</v>
      </c>
      <c r="N36" s="184">
        <f t="shared" si="5"/>
        <v>0</v>
      </c>
      <c r="O36" s="184">
        <f t="shared" si="5"/>
        <v>0</v>
      </c>
      <c r="P36" s="184">
        <f t="shared" si="5"/>
        <v>0</v>
      </c>
      <c r="Q36" s="184">
        <f t="shared" si="5"/>
        <v>0</v>
      </c>
      <c r="R36" s="184">
        <f t="shared" si="5"/>
        <v>0</v>
      </c>
      <c r="S36" s="184">
        <f t="shared" si="5"/>
        <v>0</v>
      </c>
      <c r="T36" s="184">
        <f t="shared" si="5"/>
        <v>0</v>
      </c>
      <c r="U36" s="184">
        <f t="shared" si="5"/>
        <v>0</v>
      </c>
      <c r="V36" s="184">
        <f t="shared" si="5"/>
        <v>0</v>
      </c>
      <c r="W36" s="184">
        <f t="shared" si="5"/>
        <v>0</v>
      </c>
      <c r="X36" s="184">
        <f t="shared" si="5"/>
        <v>0</v>
      </c>
      <c r="Y36" s="184">
        <f t="shared" si="5"/>
        <v>0</v>
      </c>
      <c r="Z36" s="184">
        <f t="shared" si="5"/>
        <v>0</v>
      </c>
      <c r="AA36" s="184">
        <f t="shared" si="5"/>
        <v>0</v>
      </c>
      <c r="AB36" s="184">
        <f t="shared" si="5"/>
        <v>0</v>
      </c>
      <c r="AC36" s="184">
        <f t="shared" si="5"/>
        <v>0</v>
      </c>
      <c r="AD36" s="184">
        <f t="shared" si="5"/>
        <v>0</v>
      </c>
      <c r="AE36" s="184">
        <f t="shared" si="5"/>
        <v>0</v>
      </c>
      <c r="AF36" s="184">
        <f t="shared" si="5"/>
        <v>0</v>
      </c>
      <c r="AG36" s="184">
        <f t="shared" si="5"/>
        <v>0</v>
      </c>
      <c r="AH36" s="184">
        <f t="shared" si="5"/>
        <v>0</v>
      </c>
      <c r="AI36" s="184">
        <f t="shared" si="5"/>
        <v>0</v>
      </c>
      <c r="AJ36" s="184">
        <f t="shared" si="5"/>
        <v>0</v>
      </c>
      <c r="AK36" s="184">
        <f t="shared" si="5"/>
        <v>0</v>
      </c>
      <c r="AL36" s="184">
        <f t="shared" si="5"/>
        <v>0</v>
      </c>
      <c r="AM36" s="184">
        <f t="shared" si="5"/>
        <v>0</v>
      </c>
      <c r="AN36" s="184">
        <f t="shared" si="5"/>
        <v>0</v>
      </c>
      <c r="AO36" s="184">
        <f t="shared" si="5"/>
        <v>0</v>
      </c>
      <c r="AP36" s="184">
        <f t="shared" si="5"/>
        <v>0</v>
      </c>
      <c r="AQ36" s="184">
        <f t="shared" si="5"/>
        <v>0</v>
      </c>
      <c r="AR36" s="184">
        <f t="shared" si="5"/>
        <v>0</v>
      </c>
      <c r="AS36" s="184">
        <f t="shared" si="5"/>
        <v>0</v>
      </c>
      <c r="AT36" s="184">
        <f t="shared" si="5"/>
        <v>0</v>
      </c>
      <c r="AU36" s="184">
        <f t="shared" si="5"/>
        <v>0</v>
      </c>
      <c r="AV36" s="184">
        <f t="shared" si="5"/>
        <v>0</v>
      </c>
      <c r="AW36" s="184">
        <f t="shared" si="5"/>
        <v>0</v>
      </c>
      <c r="AX36" s="184">
        <f t="shared" si="5"/>
        <v>0</v>
      </c>
      <c r="AY36" s="184">
        <f t="shared" si="5"/>
        <v>0</v>
      </c>
      <c r="AZ36" s="184">
        <f t="shared" si="5"/>
        <v>0</v>
      </c>
    </row>
    <row r="37" spans="1:52" x14ac:dyDescent="0.25">
      <c r="A37" s="422"/>
      <c r="B37" s="281"/>
      <c r="C37" s="281"/>
      <c r="D37" s="281"/>
      <c r="E37" s="180"/>
      <c r="F37" s="180"/>
      <c r="G37" s="328"/>
      <c r="H37" s="19"/>
      <c r="I37" s="336"/>
      <c r="J37" s="336"/>
      <c r="K37" s="336"/>
      <c r="L37" s="336"/>
      <c r="M37" s="336"/>
      <c r="N37" s="336"/>
      <c r="O37" s="336"/>
      <c r="P37" s="336"/>
      <c r="Q37" s="336"/>
      <c r="R37" s="336"/>
      <c r="S37" s="336"/>
      <c r="T37" s="336"/>
      <c r="U37" s="336"/>
      <c r="V37" s="336"/>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row>
    <row r="38" spans="1:52" x14ac:dyDescent="0.25">
      <c r="A38" s="19" t="s">
        <v>532</v>
      </c>
      <c r="B38" s="281"/>
      <c r="C38" s="281"/>
      <c r="D38" s="281"/>
      <c r="E38" s="180"/>
      <c r="F38" s="180"/>
      <c r="G38" s="328"/>
      <c r="H38" s="19"/>
      <c r="I38" s="336"/>
      <c r="J38" s="336"/>
      <c r="K38" s="336"/>
      <c r="L38" s="336"/>
      <c r="M38" s="336"/>
      <c r="N38" s="336"/>
      <c r="O38" s="336"/>
      <c r="P38" s="336"/>
      <c r="Q38" s="336"/>
      <c r="R38" s="336"/>
      <c r="S38" s="336"/>
      <c r="T38" s="336"/>
      <c r="U38" s="336"/>
      <c r="V38" s="336"/>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row>
    <row r="39" spans="1:52" x14ac:dyDescent="0.25">
      <c r="A39" s="422"/>
      <c r="B39" s="281"/>
      <c r="C39" s="281"/>
      <c r="D39" s="281"/>
      <c r="E39" s="179" t="str">
        <f>'Intermediate Calcs'!E$34</f>
        <v>No-Build Annual Vehicle-Miles Traveled</v>
      </c>
      <c r="F39" s="179" t="str">
        <f>'Intermediate Calcs'!F$34</f>
        <v>User Input</v>
      </c>
      <c r="G39" s="179" t="str">
        <f>'Intermediate Calcs'!G$34</f>
        <v>VMT</v>
      </c>
      <c r="H39" s="19"/>
      <c r="I39" s="179">
        <f>'Intermediate Calcs'!I$34</f>
        <v>0</v>
      </c>
      <c r="J39" s="179">
        <f>'Intermediate Calcs'!J$34</f>
        <v>0</v>
      </c>
      <c r="K39" s="179">
        <f>'Intermediate Calcs'!K$34</f>
        <v>0</v>
      </c>
      <c r="L39" s="179">
        <f>'Intermediate Calcs'!L$34</f>
        <v>0</v>
      </c>
      <c r="M39" s="179">
        <f>'Intermediate Calcs'!M$34</f>
        <v>0</v>
      </c>
      <c r="N39" s="179">
        <f>'Intermediate Calcs'!N$34</f>
        <v>0</v>
      </c>
      <c r="O39" s="179">
        <f>'Intermediate Calcs'!O$34</f>
        <v>0</v>
      </c>
      <c r="P39" s="179">
        <f>'Intermediate Calcs'!P$34</f>
        <v>0</v>
      </c>
      <c r="Q39" s="179">
        <f>'Intermediate Calcs'!Q$34</f>
        <v>0</v>
      </c>
      <c r="R39" s="179">
        <f>'Intermediate Calcs'!R$34</f>
        <v>0</v>
      </c>
      <c r="S39" s="179">
        <f>'Intermediate Calcs'!S$34</f>
        <v>0</v>
      </c>
      <c r="T39" s="179">
        <f>'Intermediate Calcs'!T$34</f>
        <v>0</v>
      </c>
      <c r="U39" s="179">
        <f>'Intermediate Calcs'!U$34</f>
        <v>0</v>
      </c>
      <c r="V39" s="179">
        <f>'Intermediate Calcs'!V$34</f>
        <v>0</v>
      </c>
      <c r="W39" s="179">
        <f>'Intermediate Calcs'!W$34</f>
        <v>0</v>
      </c>
      <c r="X39" s="179">
        <f>'Intermediate Calcs'!X$34</f>
        <v>0</v>
      </c>
      <c r="Y39" s="179">
        <f>'Intermediate Calcs'!Y$34</f>
        <v>0</v>
      </c>
      <c r="Z39" s="179">
        <f>'Intermediate Calcs'!Z$34</f>
        <v>0</v>
      </c>
      <c r="AA39" s="179">
        <f>'Intermediate Calcs'!AA$34</f>
        <v>0</v>
      </c>
      <c r="AB39" s="179">
        <f>'Intermediate Calcs'!AB$34</f>
        <v>0</v>
      </c>
      <c r="AC39" s="179">
        <f>'Intermediate Calcs'!AC$34</f>
        <v>0</v>
      </c>
      <c r="AD39" s="179">
        <f>'Intermediate Calcs'!AD$34</f>
        <v>0</v>
      </c>
      <c r="AE39" s="179">
        <f>'Intermediate Calcs'!AE$34</f>
        <v>0</v>
      </c>
      <c r="AF39" s="179">
        <f>'Intermediate Calcs'!AF$34</f>
        <v>0</v>
      </c>
      <c r="AG39" s="179">
        <f>'Intermediate Calcs'!AG$34</f>
        <v>0</v>
      </c>
      <c r="AH39" s="179">
        <f>'Intermediate Calcs'!AH$34</f>
        <v>0</v>
      </c>
      <c r="AI39" s="179">
        <f>'Intermediate Calcs'!AI$34</f>
        <v>0</v>
      </c>
      <c r="AJ39" s="179">
        <f>'Intermediate Calcs'!AJ$34</f>
        <v>0</v>
      </c>
      <c r="AK39" s="179">
        <f>'Intermediate Calcs'!AK$34</f>
        <v>0</v>
      </c>
      <c r="AL39" s="179">
        <f>'Intermediate Calcs'!AL$34</f>
        <v>0</v>
      </c>
      <c r="AM39" s="179">
        <f>'Intermediate Calcs'!AM$34</f>
        <v>0</v>
      </c>
      <c r="AN39" s="179">
        <f>'Intermediate Calcs'!AN$34</f>
        <v>0</v>
      </c>
      <c r="AO39" s="179">
        <f>'Intermediate Calcs'!AO$34</f>
        <v>0</v>
      </c>
      <c r="AP39" s="179">
        <f>'Intermediate Calcs'!AP$34</f>
        <v>0</v>
      </c>
      <c r="AQ39" s="179">
        <f>'Intermediate Calcs'!AQ$34</f>
        <v>0</v>
      </c>
      <c r="AR39" s="179">
        <f>'Intermediate Calcs'!AR$34</f>
        <v>0</v>
      </c>
      <c r="AS39" s="179">
        <f>'Intermediate Calcs'!AS$34</f>
        <v>0</v>
      </c>
      <c r="AT39" s="179">
        <f>'Intermediate Calcs'!AT$34</f>
        <v>0</v>
      </c>
      <c r="AU39" s="179">
        <f>'Intermediate Calcs'!AU$34</f>
        <v>0</v>
      </c>
      <c r="AV39" s="179">
        <f>'Intermediate Calcs'!AV$34</f>
        <v>0</v>
      </c>
      <c r="AW39" s="179">
        <f>'Intermediate Calcs'!AW$34</f>
        <v>0</v>
      </c>
      <c r="AX39" s="179">
        <f>'Intermediate Calcs'!AX$34</f>
        <v>0</v>
      </c>
      <c r="AY39" s="179">
        <f>'Intermediate Calcs'!AY$34</f>
        <v>0</v>
      </c>
      <c r="AZ39" s="179">
        <f>'Intermediate Calcs'!AZ$34</f>
        <v>0</v>
      </c>
    </row>
    <row r="40" spans="1:52" x14ac:dyDescent="0.25">
      <c r="A40" s="422"/>
      <c r="B40" s="281"/>
      <c r="C40" s="281"/>
      <c r="D40" s="281"/>
      <c r="E40" s="180" t="str">
        <f>StockValueR!E$23</f>
        <v>Trucks (freight truck) fuel efficiency</v>
      </c>
      <c r="F40" s="180" t="str">
        <f>StockValueR!F$23</f>
        <v>EIA w/Forecast</v>
      </c>
      <c r="G40" s="180" t="str">
        <f>StockValueR!G$23</f>
        <v>mpg</v>
      </c>
      <c r="H40" s="19"/>
      <c r="I40" s="179">
        <f>StockValueR!I$23</f>
        <v>7.3318919999999999</v>
      </c>
      <c r="J40" s="179">
        <f>StockValueR!J$23</f>
        <v>7.3318919999999999</v>
      </c>
      <c r="K40" s="179">
        <f>StockValueR!K$23</f>
        <v>7.4103120000000002</v>
      </c>
      <c r="L40" s="179">
        <f>StockValueR!L$23</f>
        <v>7.4979230000000001</v>
      </c>
      <c r="M40" s="179">
        <f>StockValueR!M$23</f>
        <v>7.5963000000000003</v>
      </c>
      <c r="N40" s="179">
        <f>StockValueR!N$23</f>
        <v>7.7078199999999999</v>
      </c>
      <c r="O40" s="179">
        <f>StockValueR!O$23</f>
        <v>7.8329129999999996</v>
      </c>
      <c r="P40" s="179">
        <f>StockValueR!P$23</f>
        <v>7.9705199999999996</v>
      </c>
      <c r="Q40" s="179">
        <f>StockValueR!Q$23</f>
        <v>8.1095889999999997</v>
      </c>
      <c r="R40" s="179">
        <f>StockValueR!R$23</f>
        <v>8.2548340000000007</v>
      </c>
      <c r="S40" s="179">
        <f>StockValueR!S$23</f>
        <v>8.4030609999999992</v>
      </c>
      <c r="T40" s="179">
        <f>StockValueR!T$23</f>
        <v>8.5515559999999997</v>
      </c>
      <c r="U40" s="179">
        <f>StockValueR!U$23</f>
        <v>8.6958099999999998</v>
      </c>
      <c r="V40" s="179">
        <f>StockValueR!V$23</f>
        <v>8.8307520000000004</v>
      </c>
      <c r="W40" s="179">
        <f>StockValueR!W$23</f>
        <v>8.9557470000000006</v>
      </c>
      <c r="X40" s="179">
        <f>StockValueR!X$23</f>
        <v>9.070722</v>
      </c>
      <c r="Y40" s="179">
        <f>StockValueR!Y$23</f>
        <v>9.1772019999999994</v>
      </c>
      <c r="Z40" s="179">
        <f>StockValueR!Z$23</f>
        <v>9.2750280000000007</v>
      </c>
      <c r="AA40" s="179">
        <f>StockValueR!AA$23</f>
        <v>9.3638530000000006</v>
      </c>
      <c r="AB40" s="179">
        <f>StockValueR!AB$23</f>
        <v>9.4448039999999995</v>
      </c>
      <c r="AC40" s="179">
        <f>StockValueR!AC$23</f>
        <v>9.5191499999999998</v>
      </c>
      <c r="AD40" s="179">
        <f>StockValueR!AD$23</f>
        <v>9.5881900000000009</v>
      </c>
      <c r="AE40" s="179">
        <f>StockValueR!AE$23</f>
        <v>9.6490120000000008</v>
      </c>
      <c r="AF40" s="179">
        <f>StockValueR!AF$23</f>
        <v>9.7042540000000006</v>
      </c>
      <c r="AG40" s="179">
        <f>StockValueR!AG$23</f>
        <v>9.7545149999999996</v>
      </c>
      <c r="AH40" s="179">
        <f>StockValueR!AH$23</f>
        <v>9.801952</v>
      </c>
      <c r="AI40" s="179">
        <f>StockValueR!AI$23</f>
        <v>9.8482450000000004</v>
      </c>
      <c r="AJ40" s="179">
        <f>StockValueR!AJ$23</f>
        <v>9.8940520000000003</v>
      </c>
      <c r="AK40" s="179">
        <f>StockValueR!AK$23</f>
        <v>9.9400309999999994</v>
      </c>
      <c r="AL40" s="179">
        <f>StockValueR!AL$23</f>
        <v>9.9859729999999995</v>
      </c>
      <c r="AM40" s="179">
        <f>StockValueR!AM$23</f>
        <v>10.031261000000001</v>
      </c>
      <c r="AN40" s="179">
        <f>StockValueR!AN$23</f>
        <v>10.141604871</v>
      </c>
      <c r="AO40" s="179">
        <f>StockValueR!AO$23</f>
        <v>10.253162524580999</v>
      </c>
      <c r="AP40" s="179">
        <f>StockValueR!AP$23</f>
        <v>10.365947312351389</v>
      </c>
      <c r="AQ40" s="179">
        <f>StockValueR!AQ$23</f>
        <v>10.479972732787253</v>
      </c>
      <c r="AR40" s="179">
        <f>StockValueR!AR$23</f>
        <v>10.595252432847913</v>
      </c>
      <c r="AS40" s="179">
        <f>StockValueR!AS$23</f>
        <v>10.711800209609239</v>
      </c>
      <c r="AT40" s="179">
        <f>StockValueR!AT$23</f>
        <v>10.82963001191494</v>
      </c>
      <c r="AU40" s="179">
        <f>StockValueR!AU$23</f>
        <v>10.948755942046004</v>
      </c>
      <c r="AV40" s="179">
        <f>StockValueR!AV$23</f>
        <v>11.06919225740851</v>
      </c>
      <c r="AW40" s="179">
        <f>StockValueR!AW$23</f>
        <v>11.190953372240003</v>
      </c>
      <c r="AX40" s="179">
        <f>StockValueR!AX$23</f>
        <v>11.314053859334642</v>
      </c>
      <c r="AY40" s="179">
        <f>StockValueR!AY$23</f>
        <v>11.438508451787323</v>
      </c>
      <c r="AZ40" s="179">
        <f>StockValueR!AZ$23</f>
        <v>11.564332044756982</v>
      </c>
    </row>
    <row r="41" spans="1:52" x14ac:dyDescent="0.25">
      <c r="A41" s="422"/>
      <c r="B41" s="281"/>
      <c r="C41" s="281"/>
      <c r="D41" s="281"/>
      <c r="E41" s="179" t="str">
        <f>'Intermediate Calcs'!E$35</f>
        <v>Average Speed</v>
      </c>
      <c r="F41" s="179" t="str">
        <f>'Intermediate Calcs'!F$35</f>
        <v>User Input</v>
      </c>
      <c r="G41" s="179" t="str">
        <f>'Intermediate Calcs'!G$35</f>
        <v>MPH</v>
      </c>
      <c r="H41" s="19"/>
      <c r="I41" s="179">
        <f>'Intermediate Calcs'!I$35</f>
        <v>0</v>
      </c>
      <c r="J41" s="179">
        <f>'Intermediate Calcs'!J$35</f>
        <v>0</v>
      </c>
      <c r="K41" s="179">
        <f>'Intermediate Calcs'!K$35</f>
        <v>0</v>
      </c>
      <c r="L41" s="179">
        <f>'Intermediate Calcs'!L$35</f>
        <v>0</v>
      </c>
      <c r="M41" s="179">
        <f>'Intermediate Calcs'!M$35</f>
        <v>0</v>
      </c>
      <c r="N41" s="179">
        <f>'Intermediate Calcs'!N$35</f>
        <v>0</v>
      </c>
      <c r="O41" s="179">
        <f>'Intermediate Calcs'!O$35</f>
        <v>0</v>
      </c>
      <c r="P41" s="179">
        <f>'Intermediate Calcs'!P$35</f>
        <v>0</v>
      </c>
      <c r="Q41" s="179">
        <f>'Intermediate Calcs'!Q$35</f>
        <v>0</v>
      </c>
      <c r="R41" s="179">
        <f>'Intermediate Calcs'!R$35</f>
        <v>0</v>
      </c>
      <c r="S41" s="179">
        <f>'Intermediate Calcs'!S$35</f>
        <v>0</v>
      </c>
      <c r="T41" s="179">
        <f>'Intermediate Calcs'!T$35</f>
        <v>0</v>
      </c>
      <c r="U41" s="179">
        <f>'Intermediate Calcs'!U$35</f>
        <v>0</v>
      </c>
      <c r="V41" s="179">
        <f>'Intermediate Calcs'!V$35</f>
        <v>0</v>
      </c>
      <c r="W41" s="179">
        <f>'Intermediate Calcs'!W$35</f>
        <v>0</v>
      </c>
      <c r="X41" s="179">
        <f>'Intermediate Calcs'!X$35</f>
        <v>0</v>
      </c>
      <c r="Y41" s="179">
        <f>'Intermediate Calcs'!Y$35</f>
        <v>0</v>
      </c>
      <c r="Z41" s="179">
        <f>'Intermediate Calcs'!Z$35</f>
        <v>0</v>
      </c>
      <c r="AA41" s="179">
        <f>'Intermediate Calcs'!AA$35</f>
        <v>0</v>
      </c>
      <c r="AB41" s="179">
        <f>'Intermediate Calcs'!AB$35</f>
        <v>0</v>
      </c>
      <c r="AC41" s="179">
        <f>'Intermediate Calcs'!AC$35</f>
        <v>0</v>
      </c>
      <c r="AD41" s="179">
        <f>'Intermediate Calcs'!AD$35</f>
        <v>0</v>
      </c>
      <c r="AE41" s="179">
        <f>'Intermediate Calcs'!AE$35</f>
        <v>0</v>
      </c>
      <c r="AF41" s="179">
        <f>'Intermediate Calcs'!AF$35</f>
        <v>0</v>
      </c>
      <c r="AG41" s="179">
        <f>'Intermediate Calcs'!AG$35</f>
        <v>0</v>
      </c>
      <c r="AH41" s="179">
        <f>'Intermediate Calcs'!AH$35</f>
        <v>0</v>
      </c>
      <c r="AI41" s="179">
        <f>'Intermediate Calcs'!AI$35</f>
        <v>0</v>
      </c>
      <c r="AJ41" s="179">
        <f>'Intermediate Calcs'!AJ$35</f>
        <v>0</v>
      </c>
      <c r="AK41" s="179">
        <f>'Intermediate Calcs'!AK$35</f>
        <v>0</v>
      </c>
      <c r="AL41" s="179">
        <f>'Intermediate Calcs'!AL$35</f>
        <v>0</v>
      </c>
      <c r="AM41" s="179">
        <f>'Intermediate Calcs'!AM$35</f>
        <v>0</v>
      </c>
      <c r="AN41" s="179">
        <f>'Intermediate Calcs'!AN$35</f>
        <v>0</v>
      </c>
      <c r="AO41" s="179">
        <f>'Intermediate Calcs'!AO$35</f>
        <v>0</v>
      </c>
      <c r="AP41" s="179">
        <f>'Intermediate Calcs'!AP$35</f>
        <v>0</v>
      </c>
      <c r="AQ41" s="179">
        <f>'Intermediate Calcs'!AQ$35</f>
        <v>0</v>
      </c>
      <c r="AR41" s="179">
        <f>'Intermediate Calcs'!AR$35</f>
        <v>0</v>
      </c>
      <c r="AS41" s="179">
        <f>'Intermediate Calcs'!AS$35</f>
        <v>0</v>
      </c>
      <c r="AT41" s="179">
        <f>'Intermediate Calcs'!AT$35</f>
        <v>0</v>
      </c>
      <c r="AU41" s="179">
        <f>'Intermediate Calcs'!AU$35</f>
        <v>0</v>
      </c>
      <c r="AV41" s="179">
        <f>'Intermediate Calcs'!AV$35</f>
        <v>0</v>
      </c>
      <c r="AW41" s="179">
        <f>'Intermediate Calcs'!AW$35</f>
        <v>0</v>
      </c>
      <c r="AX41" s="179">
        <f>'Intermediate Calcs'!AX$35</f>
        <v>0</v>
      </c>
      <c r="AY41" s="179">
        <f>'Intermediate Calcs'!AY$35</f>
        <v>0</v>
      </c>
      <c r="AZ41" s="179">
        <f>'Intermediate Calcs'!AZ$35</f>
        <v>0</v>
      </c>
    </row>
    <row r="42" spans="1:52" x14ac:dyDescent="0.25">
      <c r="A42" s="422"/>
      <c r="B42" s="281"/>
      <c r="C42" s="281"/>
      <c r="D42" s="281"/>
      <c r="E42" s="184" t="s">
        <v>1120</v>
      </c>
      <c r="F42" s="172" t="s">
        <v>1121</v>
      </c>
      <c r="G42" s="172" t="s">
        <v>456</v>
      </c>
      <c r="H42" s="19"/>
      <c r="I42" s="184">
        <f>_xlfn.IFNA(VLOOKUP(I41,StockValueC!$E$173:$H$238,4,TRUE),1)</f>
        <v>1</v>
      </c>
      <c r="J42" s="184">
        <f>_xlfn.IFNA(VLOOKUP(J41,StockValueC!$E$173:$H$238,4,TRUE),1)</f>
        <v>1</v>
      </c>
      <c r="K42" s="184">
        <f>_xlfn.IFNA(VLOOKUP(K41,StockValueC!$E$173:$H$238,4,TRUE),1)</f>
        <v>1</v>
      </c>
      <c r="L42" s="184">
        <f>_xlfn.IFNA(VLOOKUP(L41,StockValueC!$E$173:$H$238,4,TRUE),1)</f>
        <v>1</v>
      </c>
      <c r="M42" s="184">
        <f>_xlfn.IFNA(VLOOKUP(M41,StockValueC!$E$173:$H$238,4,TRUE),1)</f>
        <v>1</v>
      </c>
      <c r="N42" s="184">
        <f>_xlfn.IFNA(VLOOKUP(N41,StockValueC!$E$173:$H$238,4,TRUE),1)</f>
        <v>1</v>
      </c>
      <c r="O42" s="184">
        <f>_xlfn.IFNA(VLOOKUP(O41,StockValueC!$E$173:$H$238,4,TRUE),1)</f>
        <v>1</v>
      </c>
      <c r="P42" s="184">
        <f>_xlfn.IFNA(VLOOKUP(P41,StockValueC!$E$173:$H$238,4,TRUE),1)</f>
        <v>1</v>
      </c>
      <c r="Q42" s="184">
        <f>_xlfn.IFNA(VLOOKUP(Q41,StockValueC!$E$173:$H$238,4,TRUE),1)</f>
        <v>1</v>
      </c>
      <c r="R42" s="184">
        <f>_xlfn.IFNA(VLOOKUP(R41,StockValueC!$E$173:$H$238,4,TRUE),1)</f>
        <v>1</v>
      </c>
      <c r="S42" s="184">
        <f>_xlfn.IFNA(VLOOKUP(S41,StockValueC!$E$173:$H$238,4,TRUE),1)</f>
        <v>1</v>
      </c>
      <c r="T42" s="184">
        <f>_xlfn.IFNA(VLOOKUP(T41,StockValueC!$E$173:$H$238,4,TRUE),1)</f>
        <v>1</v>
      </c>
      <c r="U42" s="184">
        <f>_xlfn.IFNA(VLOOKUP(U41,StockValueC!$E$173:$H$238,4,TRUE),1)</f>
        <v>1</v>
      </c>
      <c r="V42" s="184">
        <f>_xlfn.IFNA(VLOOKUP(V41,StockValueC!$E$173:$H$238,4,TRUE),1)</f>
        <v>1</v>
      </c>
      <c r="W42" s="184">
        <f>_xlfn.IFNA(VLOOKUP(W41,StockValueC!$E$173:$H$238,4,TRUE),1)</f>
        <v>1</v>
      </c>
      <c r="X42" s="184">
        <f>_xlfn.IFNA(VLOOKUP(X41,StockValueC!$E$173:$H$238,4,TRUE),1)</f>
        <v>1</v>
      </c>
      <c r="Y42" s="184">
        <f>_xlfn.IFNA(VLOOKUP(Y41,StockValueC!$E$173:$H$238,4,TRUE),1)</f>
        <v>1</v>
      </c>
      <c r="Z42" s="184">
        <f>_xlfn.IFNA(VLOOKUP(Z41,StockValueC!$E$173:$H$238,4,TRUE),1)</f>
        <v>1</v>
      </c>
      <c r="AA42" s="184">
        <f>_xlfn.IFNA(VLOOKUP(AA41,StockValueC!$E$173:$H$238,4,TRUE),1)</f>
        <v>1</v>
      </c>
      <c r="AB42" s="184">
        <f>_xlfn.IFNA(VLOOKUP(AB41,StockValueC!$E$173:$H$238,4,TRUE),1)</f>
        <v>1</v>
      </c>
      <c r="AC42" s="184">
        <f>_xlfn.IFNA(VLOOKUP(AC41,StockValueC!$E$173:$H$238,4,TRUE),1)</f>
        <v>1</v>
      </c>
      <c r="AD42" s="184">
        <f>_xlfn.IFNA(VLOOKUP(AD41,StockValueC!$E$173:$H$238,4,TRUE),1)</f>
        <v>1</v>
      </c>
      <c r="AE42" s="184">
        <f>_xlfn.IFNA(VLOOKUP(AE41,StockValueC!$E$173:$H$238,4,TRUE),1)</f>
        <v>1</v>
      </c>
      <c r="AF42" s="184">
        <f>_xlfn.IFNA(VLOOKUP(AF41,StockValueC!$E$173:$H$238,4,TRUE),1)</f>
        <v>1</v>
      </c>
      <c r="AG42" s="184">
        <f>_xlfn.IFNA(VLOOKUP(AG41,StockValueC!$E$173:$H$238,4,TRUE),1)</f>
        <v>1</v>
      </c>
      <c r="AH42" s="184">
        <f>_xlfn.IFNA(VLOOKUP(AH41,StockValueC!$E$173:$H$238,4,TRUE),1)</f>
        <v>1</v>
      </c>
      <c r="AI42" s="184">
        <f>_xlfn.IFNA(VLOOKUP(AI41,StockValueC!$E$173:$H$238,4,TRUE),1)</f>
        <v>1</v>
      </c>
      <c r="AJ42" s="184">
        <f>_xlfn.IFNA(VLOOKUP(AJ41,StockValueC!$E$173:$H$238,4,TRUE),1)</f>
        <v>1</v>
      </c>
      <c r="AK42" s="184">
        <f>_xlfn.IFNA(VLOOKUP(AK41,StockValueC!$E$173:$H$238,4,TRUE),1)</f>
        <v>1</v>
      </c>
      <c r="AL42" s="184">
        <f>_xlfn.IFNA(VLOOKUP(AL41,StockValueC!$E$173:$H$238,4,TRUE),1)</f>
        <v>1</v>
      </c>
      <c r="AM42" s="184">
        <f>_xlfn.IFNA(VLOOKUP(AM41,StockValueC!$E$173:$H$238,4,TRUE),1)</f>
        <v>1</v>
      </c>
      <c r="AN42" s="184">
        <f>_xlfn.IFNA(VLOOKUP(AN41,StockValueC!$E$173:$H$238,4,TRUE),1)</f>
        <v>1</v>
      </c>
      <c r="AO42" s="184">
        <f>_xlfn.IFNA(VLOOKUP(AO41,StockValueC!$E$173:$H$238,4,TRUE),1)</f>
        <v>1</v>
      </c>
      <c r="AP42" s="184">
        <f>_xlfn.IFNA(VLOOKUP(AP41,StockValueC!$E$173:$H$238,4,TRUE),1)</f>
        <v>1</v>
      </c>
      <c r="AQ42" s="184">
        <f>_xlfn.IFNA(VLOOKUP(AQ41,StockValueC!$E$173:$H$238,4,TRUE),1)</f>
        <v>1</v>
      </c>
      <c r="AR42" s="184">
        <f>_xlfn.IFNA(VLOOKUP(AR41,StockValueC!$E$173:$H$238,4,TRUE),1)</f>
        <v>1</v>
      </c>
      <c r="AS42" s="184">
        <f>_xlfn.IFNA(VLOOKUP(AS41,StockValueC!$E$173:$H$238,4,TRUE),1)</f>
        <v>1</v>
      </c>
      <c r="AT42" s="184">
        <f>_xlfn.IFNA(VLOOKUP(AT41,StockValueC!$E$173:$H$238,4,TRUE),1)</f>
        <v>1</v>
      </c>
      <c r="AU42" s="184">
        <f>_xlfn.IFNA(VLOOKUP(AU41,StockValueC!$E$173:$H$238,4,TRUE),1)</f>
        <v>1</v>
      </c>
      <c r="AV42" s="184">
        <f>_xlfn.IFNA(VLOOKUP(AV41,StockValueC!$E$173:$H$238,4,TRUE),1)</f>
        <v>1</v>
      </c>
      <c r="AW42" s="184">
        <f>_xlfn.IFNA(VLOOKUP(AW41,StockValueC!$E$173:$H$238,4,TRUE),1)</f>
        <v>1</v>
      </c>
      <c r="AX42" s="184">
        <f>_xlfn.IFNA(VLOOKUP(AX41,StockValueC!$E$173:$H$238,4,TRUE),1)</f>
        <v>1</v>
      </c>
      <c r="AY42" s="184">
        <f>_xlfn.IFNA(VLOOKUP(AY41,StockValueC!$E$173:$H$238,4,TRUE),1)</f>
        <v>1</v>
      </c>
      <c r="AZ42" s="184">
        <f>_xlfn.IFNA(VLOOKUP(AZ41,StockValueC!$E$173:$H$238,4,TRUE),1)</f>
        <v>1</v>
      </c>
    </row>
    <row r="43" spans="1:52" x14ac:dyDescent="0.25">
      <c r="A43" s="422"/>
      <c r="B43" s="281"/>
      <c r="C43" s="281"/>
      <c r="D43" s="281"/>
      <c r="E43" s="184" t="s">
        <v>1122</v>
      </c>
      <c r="F43" s="184" t="s">
        <v>827</v>
      </c>
      <c r="G43" s="184" t="s">
        <v>1123</v>
      </c>
      <c r="H43" s="19"/>
      <c r="I43" s="184">
        <f t="shared" ref="I43:AZ43" si="6">IF(I39=0,0,I39/(I40/I42))</f>
        <v>0</v>
      </c>
      <c r="J43" s="184">
        <f t="shared" si="6"/>
        <v>0</v>
      </c>
      <c r="K43" s="184">
        <f t="shared" si="6"/>
        <v>0</v>
      </c>
      <c r="L43" s="184">
        <f t="shared" si="6"/>
        <v>0</v>
      </c>
      <c r="M43" s="184">
        <f t="shared" si="6"/>
        <v>0</v>
      </c>
      <c r="N43" s="184">
        <f t="shared" si="6"/>
        <v>0</v>
      </c>
      <c r="O43" s="184">
        <f t="shared" si="6"/>
        <v>0</v>
      </c>
      <c r="P43" s="184">
        <f t="shared" si="6"/>
        <v>0</v>
      </c>
      <c r="Q43" s="184">
        <f t="shared" si="6"/>
        <v>0</v>
      </c>
      <c r="R43" s="184">
        <f t="shared" si="6"/>
        <v>0</v>
      </c>
      <c r="S43" s="184">
        <f t="shared" si="6"/>
        <v>0</v>
      </c>
      <c r="T43" s="184">
        <f t="shared" si="6"/>
        <v>0</v>
      </c>
      <c r="U43" s="184">
        <f t="shared" si="6"/>
        <v>0</v>
      </c>
      <c r="V43" s="184">
        <f t="shared" si="6"/>
        <v>0</v>
      </c>
      <c r="W43" s="184">
        <f t="shared" si="6"/>
        <v>0</v>
      </c>
      <c r="X43" s="184">
        <f t="shared" si="6"/>
        <v>0</v>
      </c>
      <c r="Y43" s="184">
        <f t="shared" si="6"/>
        <v>0</v>
      </c>
      <c r="Z43" s="184">
        <f t="shared" si="6"/>
        <v>0</v>
      </c>
      <c r="AA43" s="184">
        <f t="shared" si="6"/>
        <v>0</v>
      </c>
      <c r="AB43" s="184">
        <f t="shared" si="6"/>
        <v>0</v>
      </c>
      <c r="AC43" s="184">
        <f t="shared" si="6"/>
        <v>0</v>
      </c>
      <c r="AD43" s="184">
        <f t="shared" si="6"/>
        <v>0</v>
      </c>
      <c r="AE43" s="184">
        <f t="shared" si="6"/>
        <v>0</v>
      </c>
      <c r="AF43" s="184">
        <f t="shared" si="6"/>
        <v>0</v>
      </c>
      <c r="AG43" s="184">
        <f t="shared" si="6"/>
        <v>0</v>
      </c>
      <c r="AH43" s="184">
        <f t="shared" si="6"/>
        <v>0</v>
      </c>
      <c r="AI43" s="184">
        <f t="shared" si="6"/>
        <v>0</v>
      </c>
      <c r="AJ43" s="184">
        <f t="shared" si="6"/>
        <v>0</v>
      </c>
      <c r="AK43" s="184">
        <f t="shared" si="6"/>
        <v>0</v>
      </c>
      <c r="AL43" s="184">
        <f t="shared" si="6"/>
        <v>0</v>
      </c>
      <c r="AM43" s="184">
        <f t="shared" si="6"/>
        <v>0</v>
      </c>
      <c r="AN43" s="184">
        <f t="shared" si="6"/>
        <v>0</v>
      </c>
      <c r="AO43" s="184">
        <f t="shared" si="6"/>
        <v>0</v>
      </c>
      <c r="AP43" s="184">
        <f t="shared" si="6"/>
        <v>0</v>
      </c>
      <c r="AQ43" s="184">
        <f t="shared" si="6"/>
        <v>0</v>
      </c>
      <c r="AR43" s="184">
        <f t="shared" si="6"/>
        <v>0</v>
      </c>
      <c r="AS43" s="184">
        <f t="shared" si="6"/>
        <v>0</v>
      </c>
      <c r="AT43" s="184">
        <f t="shared" si="6"/>
        <v>0</v>
      </c>
      <c r="AU43" s="184">
        <f t="shared" si="6"/>
        <v>0</v>
      </c>
      <c r="AV43" s="184">
        <f t="shared" si="6"/>
        <v>0</v>
      </c>
      <c r="AW43" s="184">
        <f t="shared" si="6"/>
        <v>0</v>
      </c>
      <c r="AX43" s="184">
        <f t="shared" si="6"/>
        <v>0</v>
      </c>
      <c r="AY43" s="184">
        <f t="shared" si="6"/>
        <v>0</v>
      </c>
      <c r="AZ43" s="184">
        <f t="shared" si="6"/>
        <v>0</v>
      </c>
    </row>
    <row r="44" spans="1:52" x14ac:dyDescent="0.25">
      <c r="A44" s="446"/>
      <c r="B44" s="447"/>
      <c r="C44" s="447"/>
      <c r="D44" s="447"/>
      <c r="E44" s="180"/>
      <c r="F44" s="447"/>
      <c r="G44" s="328"/>
      <c r="H44" s="1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row>
    <row r="45" spans="1:52" x14ac:dyDescent="0.25">
      <c r="A45" s="422"/>
      <c r="B45" s="281"/>
      <c r="C45" s="281"/>
      <c r="D45" s="281"/>
      <c r="E45" s="179" t="str">
        <f>'Intermediate Calcs'!E$38</f>
        <v>Build Annual Vehicle-Miles Traveled</v>
      </c>
      <c r="F45" s="179" t="str">
        <f>'Intermediate Calcs'!F$38</f>
        <v>User Input</v>
      </c>
      <c r="G45" s="179" t="str">
        <f>'Intermediate Calcs'!G$38</f>
        <v>VMT</v>
      </c>
      <c r="H45" s="19"/>
      <c r="I45" s="179">
        <f>'Intermediate Calcs'!I$38</f>
        <v>0</v>
      </c>
      <c r="J45" s="179">
        <f>'Intermediate Calcs'!J$38</f>
        <v>0</v>
      </c>
      <c r="K45" s="179">
        <f>'Intermediate Calcs'!K$38</f>
        <v>0</v>
      </c>
      <c r="L45" s="179">
        <f>'Intermediate Calcs'!L$38</f>
        <v>0</v>
      </c>
      <c r="M45" s="179">
        <f>'Intermediate Calcs'!M$38</f>
        <v>0</v>
      </c>
      <c r="N45" s="179">
        <f>'Intermediate Calcs'!N$38</f>
        <v>0</v>
      </c>
      <c r="O45" s="179">
        <f>'Intermediate Calcs'!O$38</f>
        <v>0</v>
      </c>
      <c r="P45" s="179">
        <f>'Intermediate Calcs'!P$38</f>
        <v>0</v>
      </c>
      <c r="Q45" s="179">
        <f>'Intermediate Calcs'!Q$38</f>
        <v>0</v>
      </c>
      <c r="R45" s="179">
        <f>'Intermediate Calcs'!R$38</f>
        <v>0</v>
      </c>
      <c r="S45" s="179">
        <f>'Intermediate Calcs'!S$38</f>
        <v>0</v>
      </c>
      <c r="T45" s="179">
        <f>'Intermediate Calcs'!T$38</f>
        <v>0</v>
      </c>
      <c r="U45" s="179">
        <f>'Intermediate Calcs'!U$38</f>
        <v>0</v>
      </c>
      <c r="V45" s="179">
        <f>'Intermediate Calcs'!V$38</f>
        <v>0</v>
      </c>
      <c r="W45" s="179">
        <f>'Intermediate Calcs'!W$38</f>
        <v>0</v>
      </c>
      <c r="X45" s="179">
        <f>'Intermediate Calcs'!X$38</f>
        <v>0</v>
      </c>
      <c r="Y45" s="179">
        <f>'Intermediate Calcs'!Y$38</f>
        <v>0</v>
      </c>
      <c r="Z45" s="179">
        <f>'Intermediate Calcs'!Z$38</f>
        <v>0</v>
      </c>
      <c r="AA45" s="179">
        <f>'Intermediate Calcs'!AA$38</f>
        <v>0</v>
      </c>
      <c r="AB45" s="179">
        <f>'Intermediate Calcs'!AB$38</f>
        <v>0</v>
      </c>
      <c r="AC45" s="179">
        <f>'Intermediate Calcs'!AC$38</f>
        <v>0</v>
      </c>
      <c r="AD45" s="179">
        <f>'Intermediate Calcs'!AD$38</f>
        <v>0</v>
      </c>
      <c r="AE45" s="179">
        <f>'Intermediate Calcs'!AE$38</f>
        <v>0</v>
      </c>
      <c r="AF45" s="179">
        <f>'Intermediate Calcs'!AF$38</f>
        <v>0</v>
      </c>
      <c r="AG45" s="179">
        <f>'Intermediate Calcs'!AG$38</f>
        <v>0</v>
      </c>
      <c r="AH45" s="179">
        <f>'Intermediate Calcs'!AH$38</f>
        <v>0</v>
      </c>
      <c r="AI45" s="179">
        <f>'Intermediate Calcs'!AI$38</f>
        <v>0</v>
      </c>
      <c r="AJ45" s="179">
        <f>'Intermediate Calcs'!AJ$38</f>
        <v>0</v>
      </c>
      <c r="AK45" s="179">
        <f>'Intermediate Calcs'!AK$38</f>
        <v>0</v>
      </c>
      <c r="AL45" s="179">
        <f>'Intermediate Calcs'!AL$38</f>
        <v>0</v>
      </c>
      <c r="AM45" s="179">
        <f>'Intermediate Calcs'!AM$38</f>
        <v>0</v>
      </c>
      <c r="AN45" s="179">
        <f>'Intermediate Calcs'!AN$38</f>
        <v>0</v>
      </c>
      <c r="AO45" s="179">
        <f>'Intermediate Calcs'!AO$38</f>
        <v>0</v>
      </c>
      <c r="AP45" s="179">
        <f>'Intermediate Calcs'!AP$38</f>
        <v>0</v>
      </c>
      <c r="AQ45" s="179">
        <f>'Intermediate Calcs'!AQ$38</f>
        <v>0</v>
      </c>
      <c r="AR45" s="179">
        <f>'Intermediate Calcs'!AR$38</f>
        <v>0</v>
      </c>
      <c r="AS45" s="179">
        <f>'Intermediate Calcs'!AS$38</f>
        <v>0</v>
      </c>
      <c r="AT45" s="179">
        <f>'Intermediate Calcs'!AT$38</f>
        <v>0</v>
      </c>
      <c r="AU45" s="179">
        <f>'Intermediate Calcs'!AU$38</f>
        <v>0</v>
      </c>
      <c r="AV45" s="179">
        <f>'Intermediate Calcs'!AV$38</f>
        <v>0</v>
      </c>
      <c r="AW45" s="179">
        <f>'Intermediate Calcs'!AW$38</f>
        <v>0</v>
      </c>
      <c r="AX45" s="179">
        <f>'Intermediate Calcs'!AX$38</f>
        <v>0</v>
      </c>
      <c r="AY45" s="179">
        <f>'Intermediate Calcs'!AY$38</f>
        <v>0</v>
      </c>
      <c r="AZ45" s="179">
        <f>'Intermediate Calcs'!AZ$38</f>
        <v>0</v>
      </c>
    </row>
    <row r="46" spans="1:52" x14ac:dyDescent="0.25">
      <c r="A46" s="422"/>
      <c r="B46" s="281"/>
      <c r="C46" s="281"/>
      <c r="D46" s="281"/>
      <c r="E46" s="180" t="str">
        <f>StockValueR!E$23</f>
        <v>Trucks (freight truck) fuel efficiency</v>
      </c>
      <c r="F46" s="180" t="str">
        <f>StockValueR!F$23</f>
        <v>EIA w/Forecast</v>
      </c>
      <c r="G46" s="180" t="str">
        <f>StockValueR!G$23</f>
        <v>mpg</v>
      </c>
      <c r="H46" s="19"/>
      <c r="I46" s="179">
        <f>StockValueR!I$23</f>
        <v>7.3318919999999999</v>
      </c>
      <c r="J46" s="179">
        <f>StockValueR!J$23</f>
        <v>7.3318919999999999</v>
      </c>
      <c r="K46" s="179">
        <f>StockValueR!K$23</f>
        <v>7.4103120000000002</v>
      </c>
      <c r="L46" s="179">
        <f>StockValueR!L$23</f>
        <v>7.4979230000000001</v>
      </c>
      <c r="M46" s="179">
        <f>StockValueR!M$23</f>
        <v>7.5963000000000003</v>
      </c>
      <c r="N46" s="179">
        <f>StockValueR!N$23</f>
        <v>7.7078199999999999</v>
      </c>
      <c r="O46" s="179">
        <f>StockValueR!O$23</f>
        <v>7.8329129999999996</v>
      </c>
      <c r="P46" s="179">
        <f>StockValueR!P$23</f>
        <v>7.9705199999999996</v>
      </c>
      <c r="Q46" s="179">
        <f>StockValueR!Q$23</f>
        <v>8.1095889999999997</v>
      </c>
      <c r="R46" s="179">
        <f>StockValueR!R$23</f>
        <v>8.2548340000000007</v>
      </c>
      <c r="S46" s="179">
        <f>StockValueR!S$23</f>
        <v>8.4030609999999992</v>
      </c>
      <c r="T46" s="179">
        <f>StockValueR!T$23</f>
        <v>8.5515559999999997</v>
      </c>
      <c r="U46" s="179">
        <f>StockValueR!U$23</f>
        <v>8.6958099999999998</v>
      </c>
      <c r="V46" s="179">
        <f>StockValueR!V$23</f>
        <v>8.8307520000000004</v>
      </c>
      <c r="W46" s="179">
        <f>StockValueR!W$23</f>
        <v>8.9557470000000006</v>
      </c>
      <c r="X46" s="179">
        <f>StockValueR!X$23</f>
        <v>9.070722</v>
      </c>
      <c r="Y46" s="179">
        <f>StockValueR!Y$23</f>
        <v>9.1772019999999994</v>
      </c>
      <c r="Z46" s="179">
        <f>StockValueR!Z$23</f>
        <v>9.2750280000000007</v>
      </c>
      <c r="AA46" s="179">
        <f>StockValueR!AA$23</f>
        <v>9.3638530000000006</v>
      </c>
      <c r="AB46" s="179">
        <f>StockValueR!AB$23</f>
        <v>9.4448039999999995</v>
      </c>
      <c r="AC46" s="179">
        <f>StockValueR!AC$23</f>
        <v>9.5191499999999998</v>
      </c>
      <c r="AD46" s="179">
        <f>StockValueR!AD$23</f>
        <v>9.5881900000000009</v>
      </c>
      <c r="AE46" s="179">
        <f>StockValueR!AE$23</f>
        <v>9.6490120000000008</v>
      </c>
      <c r="AF46" s="179">
        <f>StockValueR!AF$23</f>
        <v>9.7042540000000006</v>
      </c>
      <c r="AG46" s="179">
        <f>StockValueR!AG$23</f>
        <v>9.7545149999999996</v>
      </c>
      <c r="AH46" s="179">
        <f>StockValueR!AH$23</f>
        <v>9.801952</v>
      </c>
      <c r="AI46" s="179">
        <f>StockValueR!AI$23</f>
        <v>9.8482450000000004</v>
      </c>
      <c r="AJ46" s="179">
        <f>StockValueR!AJ$23</f>
        <v>9.8940520000000003</v>
      </c>
      <c r="AK46" s="179">
        <f>StockValueR!AK$23</f>
        <v>9.9400309999999994</v>
      </c>
      <c r="AL46" s="179">
        <f>StockValueR!AL$23</f>
        <v>9.9859729999999995</v>
      </c>
      <c r="AM46" s="179">
        <f>StockValueR!AM$23</f>
        <v>10.031261000000001</v>
      </c>
      <c r="AN46" s="179">
        <f>StockValueR!AN$23</f>
        <v>10.141604871</v>
      </c>
      <c r="AO46" s="179">
        <f>StockValueR!AO$23</f>
        <v>10.253162524580999</v>
      </c>
      <c r="AP46" s="179">
        <f>StockValueR!AP$23</f>
        <v>10.365947312351389</v>
      </c>
      <c r="AQ46" s="179">
        <f>StockValueR!AQ$23</f>
        <v>10.479972732787253</v>
      </c>
      <c r="AR46" s="179">
        <f>StockValueR!AR$23</f>
        <v>10.595252432847913</v>
      </c>
      <c r="AS46" s="179">
        <f>StockValueR!AS$23</f>
        <v>10.711800209609239</v>
      </c>
      <c r="AT46" s="179">
        <f>StockValueR!AT$23</f>
        <v>10.82963001191494</v>
      </c>
      <c r="AU46" s="179">
        <f>StockValueR!AU$23</f>
        <v>10.948755942046004</v>
      </c>
      <c r="AV46" s="179">
        <f>StockValueR!AV$23</f>
        <v>11.06919225740851</v>
      </c>
      <c r="AW46" s="179">
        <f>StockValueR!AW$23</f>
        <v>11.190953372240003</v>
      </c>
      <c r="AX46" s="179">
        <f>StockValueR!AX$23</f>
        <v>11.314053859334642</v>
      </c>
      <c r="AY46" s="179">
        <f>StockValueR!AY$23</f>
        <v>11.438508451787323</v>
      </c>
      <c r="AZ46" s="179">
        <f>StockValueR!AZ$23</f>
        <v>11.564332044756982</v>
      </c>
    </row>
    <row r="47" spans="1:52" x14ac:dyDescent="0.25">
      <c r="A47" s="422"/>
      <c r="B47" s="281"/>
      <c r="C47" s="281"/>
      <c r="D47" s="281"/>
      <c r="E47" s="179" t="str">
        <f>'Intermediate Calcs'!E$39</f>
        <v>Average Speed</v>
      </c>
      <c r="F47" s="179" t="str">
        <f>'Intermediate Calcs'!F$39</f>
        <v>User Input</v>
      </c>
      <c r="G47" s="179" t="str">
        <f>'Intermediate Calcs'!G$39</f>
        <v>MPH</v>
      </c>
      <c r="H47" s="19"/>
      <c r="I47" s="342">
        <f>'Intermediate Calcs'!I$39</f>
        <v>0</v>
      </c>
      <c r="J47" s="342">
        <f>'Intermediate Calcs'!J$39</f>
        <v>0</v>
      </c>
      <c r="K47" s="342">
        <f>'Intermediate Calcs'!K$39</f>
        <v>0</v>
      </c>
      <c r="L47" s="342">
        <f>'Intermediate Calcs'!L$39</f>
        <v>0</v>
      </c>
      <c r="M47" s="342">
        <f>'Intermediate Calcs'!M$39</f>
        <v>0</v>
      </c>
      <c r="N47" s="342">
        <f>'Intermediate Calcs'!N$39</f>
        <v>0</v>
      </c>
      <c r="O47" s="342">
        <f>'Intermediate Calcs'!O$39</f>
        <v>0</v>
      </c>
      <c r="P47" s="342">
        <f>'Intermediate Calcs'!P$39</f>
        <v>0</v>
      </c>
      <c r="Q47" s="342">
        <f>'Intermediate Calcs'!Q$39</f>
        <v>0</v>
      </c>
      <c r="R47" s="342">
        <f>'Intermediate Calcs'!R$39</f>
        <v>0</v>
      </c>
      <c r="S47" s="342">
        <f>'Intermediate Calcs'!S$39</f>
        <v>0</v>
      </c>
      <c r="T47" s="342">
        <f>'Intermediate Calcs'!T$39</f>
        <v>0</v>
      </c>
      <c r="U47" s="342">
        <f>'Intermediate Calcs'!U$39</f>
        <v>0</v>
      </c>
      <c r="V47" s="342">
        <f>'Intermediate Calcs'!V$39</f>
        <v>0</v>
      </c>
      <c r="W47" s="342">
        <f>'Intermediate Calcs'!W$39</f>
        <v>0</v>
      </c>
      <c r="X47" s="342">
        <f>'Intermediate Calcs'!X$39</f>
        <v>0</v>
      </c>
      <c r="Y47" s="342">
        <f>'Intermediate Calcs'!Y$39</f>
        <v>0</v>
      </c>
      <c r="Z47" s="342">
        <f>'Intermediate Calcs'!Z$39</f>
        <v>0</v>
      </c>
      <c r="AA47" s="342">
        <f>'Intermediate Calcs'!AA$39</f>
        <v>0</v>
      </c>
      <c r="AB47" s="342">
        <f>'Intermediate Calcs'!AB$39</f>
        <v>0</v>
      </c>
      <c r="AC47" s="342">
        <f>'Intermediate Calcs'!AC$39</f>
        <v>0</v>
      </c>
      <c r="AD47" s="342">
        <f>'Intermediate Calcs'!AD$39</f>
        <v>0</v>
      </c>
      <c r="AE47" s="342">
        <f>'Intermediate Calcs'!AE$39</f>
        <v>0</v>
      </c>
      <c r="AF47" s="342">
        <f>'Intermediate Calcs'!AF$39</f>
        <v>0</v>
      </c>
      <c r="AG47" s="342">
        <f>'Intermediate Calcs'!AG$39</f>
        <v>0</v>
      </c>
      <c r="AH47" s="342">
        <f>'Intermediate Calcs'!AH$39</f>
        <v>0</v>
      </c>
      <c r="AI47" s="342">
        <f>'Intermediate Calcs'!AI$39</f>
        <v>0</v>
      </c>
      <c r="AJ47" s="342">
        <f>'Intermediate Calcs'!AJ$39</f>
        <v>0</v>
      </c>
      <c r="AK47" s="342">
        <f>'Intermediate Calcs'!AK$39</f>
        <v>0</v>
      </c>
      <c r="AL47" s="342">
        <f>'Intermediate Calcs'!AL$39</f>
        <v>0</v>
      </c>
      <c r="AM47" s="342">
        <f>'Intermediate Calcs'!AM$39</f>
        <v>0</v>
      </c>
      <c r="AN47" s="342">
        <f>'Intermediate Calcs'!AN$39</f>
        <v>0</v>
      </c>
      <c r="AO47" s="342">
        <f>'Intermediate Calcs'!AO$39</f>
        <v>0</v>
      </c>
      <c r="AP47" s="342">
        <f>'Intermediate Calcs'!AP$39</f>
        <v>0</v>
      </c>
      <c r="AQ47" s="342">
        <f>'Intermediate Calcs'!AQ$39</f>
        <v>0</v>
      </c>
      <c r="AR47" s="342">
        <f>'Intermediate Calcs'!AR$39</f>
        <v>0</v>
      </c>
      <c r="AS47" s="342">
        <f>'Intermediate Calcs'!AS$39</f>
        <v>0</v>
      </c>
      <c r="AT47" s="342">
        <f>'Intermediate Calcs'!AT$39</f>
        <v>0</v>
      </c>
      <c r="AU47" s="342">
        <f>'Intermediate Calcs'!AU$39</f>
        <v>0</v>
      </c>
      <c r="AV47" s="342">
        <f>'Intermediate Calcs'!AV$39</f>
        <v>0</v>
      </c>
      <c r="AW47" s="342">
        <f>'Intermediate Calcs'!AW$39</f>
        <v>0</v>
      </c>
      <c r="AX47" s="342">
        <f>'Intermediate Calcs'!AX$39</f>
        <v>0</v>
      </c>
      <c r="AY47" s="342">
        <f>'Intermediate Calcs'!AY$39</f>
        <v>0</v>
      </c>
      <c r="AZ47" s="342">
        <f>'Intermediate Calcs'!AZ$39</f>
        <v>0</v>
      </c>
    </row>
    <row r="48" spans="1:52" x14ac:dyDescent="0.25">
      <c r="A48" s="422"/>
      <c r="B48" s="281"/>
      <c r="C48" s="281"/>
      <c r="D48" s="281"/>
      <c r="E48" s="184" t="s">
        <v>1120</v>
      </c>
      <c r="F48" s="172" t="s">
        <v>1121</v>
      </c>
      <c r="G48" s="172" t="s">
        <v>456</v>
      </c>
      <c r="H48" s="19"/>
      <c r="I48" s="184">
        <f>_xlfn.IFNA(VLOOKUP(I47,StockValueC!$E$173:$H$238,4,TRUE),1)</f>
        <v>1</v>
      </c>
      <c r="J48" s="184">
        <f>_xlfn.IFNA(VLOOKUP(J47,StockValueC!$E$173:$H$238,4,TRUE),1)</f>
        <v>1</v>
      </c>
      <c r="K48" s="184">
        <f>_xlfn.IFNA(VLOOKUP(K47,StockValueC!$E$173:$H$238,4,TRUE),1)</f>
        <v>1</v>
      </c>
      <c r="L48" s="184">
        <f>_xlfn.IFNA(VLOOKUP(L47,StockValueC!$E$173:$H$238,4,TRUE),1)</f>
        <v>1</v>
      </c>
      <c r="M48" s="184">
        <f>_xlfn.IFNA(VLOOKUP(M47,StockValueC!$E$173:$H$238,4,TRUE),1)</f>
        <v>1</v>
      </c>
      <c r="N48" s="184">
        <f>_xlfn.IFNA(VLOOKUP(N47,StockValueC!$E$173:$H$238,4,TRUE),1)</f>
        <v>1</v>
      </c>
      <c r="O48" s="184">
        <f>_xlfn.IFNA(VLOOKUP(O47,StockValueC!$E$173:$H$238,4,TRUE),1)</f>
        <v>1</v>
      </c>
      <c r="P48" s="184">
        <f>_xlfn.IFNA(VLOOKUP(P47,StockValueC!$E$173:$H$238,4,TRUE),1)</f>
        <v>1</v>
      </c>
      <c r="Q48" s="184">
        <f>_xlfn.IFNA(VLOOKUP(Q47,StockValueC!$E$173:$H$238,4,TRUE),1)</f>
        <v>1</v>
      </c>
      <c r="R48" s="184">
        <f>_xlfn.IFNA(VLOOKUP(R47,StockValueC!$E$173:$H$238,4,TRUE),1)</f>
        <v>1</v>
      </c>
      <c r="S48" s="184">
        <f>_xlfn.IFNA(VLOOKUP(S47,StockValueC!$E$173:$H$238,4,TRUE),1)</f>
        <v>1</v>
      </c>
      <c r="T48" s="184">
        <f>_xlfn.IFNA(VLOOKUP(T47,StockValueC!$E$173:$H$238,4,TRUE),1)</f>
        <v>1</v>
      </c>
      <c r="U48" s="184">
        <f>_xlfn.IFNA(VLOOKUP(U47,StockValueC!$E$173:$H$238,4,TRUE),1)</f>
        <v>1</v>
      </c>
      <c r="V48" s="184">
        <f>_xlfn.IFNA(VLOOKUP(V47,StockValueC!$E$173:$H$238,4,TRUE),1)</f>
        <v>1</v>
      </c>
      <c r="W48" s="184">
        <f>_xlfn.IFNA(VLOOKUP(W47,StockValueC!$E$173:$H$238,4,TRUE),1)</f>
        <v>1</v>
      </c>
      <c r="X48" s="184">
        <f>_xlfn.IFNA(VLOOKUP(X47,StockValueC!$E$173:$H$238,4,TRUE),1)</f>
        <v>1</v>
      </c>
      <c r="Y48" s="184">
        <f>_xlfn.IFNA(VLOOKUP(Y47,StockValueC!$E$173:$H$238,4,TRUE),1)</f>
        <v>1</v>
      </c>
      <c r="Z48" s="184">
        <f>_xlfn.IFNA(VLOOKUP(Z47,StockValueC!$E$173:$H$238,4,TRUE),1)</f>
        <v>1</v>
      </c>
      <c r="AA48" s="184">
        <f>_xlfn.IFNA(VLOOKUP(AA47,StockValueC!$E$173:$H$238,4,TRUE),1)</f>
        <v>1</v>
      </c>
      <c r="AB48" s="184">
        <f>_xlfn.IFNA(VLOOKUP(AB47,StockValueC!$E$173:$H$238,4,TRUE),1)</f>
        <v>1</v>
      </c>
      <c r="AC48" s="184">
        <f>_xlfn.IFNA(VLOOKUP(AC47,StockValueC!$E$173:$H$238,4,TRUE),1)</f>
        <v>1</v>
      </c>
      <c r="AD48" s="184">
        <f>_xlfn.IFNA(VLOOKUP(AD47,StockValueC!$E$173:$H$238,4,TRUE),1)</f>
        <v>1</v>
      </c>
      <c r="AE48" s="184">
        <f>_xlfn.IFNA(VLOOKUP(AE47,StockValueC!$E$173:$H$238,4,TRUE),1)</f>
        <v>1</v>
      </c>
      <c r="AF48" s="184">
        <f>_xlfn.IFNA(VLOOKUP(AF47,StockValueC!$E$173:$H$238,4,TRUE),1)</f>
        <v>1</v>
      </c>
      <c r="AG48" s="184">
        <f>_xlfn.IFNA(VLOOKUP(AG47,StockValueC!$E$173:$H$238,4,TRUE),1)</f>
        <v>1</v>
      </c>
      <c r="AH48" s="184">
        <f>_xlfn.IFNA(VLOOKUP(AH47,StockValueC!$E$173:$H$238,4,TRUE),1)</f>
        <v>1</v>
      </c>
      <c r="AI48" s="184">
        <f>_xlfn.IFNA(VLOOKUP(AI47,StockValueC!$E$173:$H$238,4,TRUE),1)</f>
        <v>1</v>
      </c>
      <c r="AJ48" s="184">
        <f>_xlfn.IFNA(VLOOKUP(AJ47,StockValueC!$E$173:$H$238,4,TRUE),1)</f>
        <v>1</v>
      </c>
      <c r="AK48" s="184">
        <f>_xlfn.IFNA(VLOOKUP(AK47,StockValueC!$E$173:$H$238,4,TRUE),1)</f>
        <v>1</v>
      </c>
      <c r="AL48" s="184">
        <f>_xlfn.IFNA(VLOOKUP(AL47,StockValueC!$E$173:$H$238,4,TRUE),1)</f>
        <v>1</v>
      </c>
      <c r="AM48" s="184">
        <f>_xlfn.IFNA(VLOOKUP(AM47,StockValueC!$E$173:$H$238,4,TRUE),1)</f>
        <v>1</v>
      </c>
      <c r="AN48" s="184">
        <f>_xlfn.IFNA(VLOOKUP(AN47,StockValueC!$E$173:$H$238,4,TRUE),1)</f>
        <v>1</v>
      </c>
      <c r="AO48" s="184">
        <f>_xlfn.IFNA(VLOOKUP(AO47,StockValueC!$E$173:$H$238,4,TRUE),1)</f>
        <v>1</v>
      </c>
      <c r="AP48" s="184">
        <f>_xlfn.IFNA(VLOOKUP(AP47,StockValueC!$E$173:$H$238,4,TRUE),1)</f>
        <v>1</v>
      </c>
      <c r="AQ48" s="184">
        <f>_xlfn.IFNA(VLOOKUP(AQ47,StockValueC!$E$173:$H$238,4,TRUE),1)</f>
        <v>1</v>
      </c>
      <c r="AR48" s="184">
        <f>_xlfn.IFNA(VLOOKUP(AR47,StockValueC!$E$173:$H$238,4,TRUE),1)</f>
        <v>1</v>
      </c>
      <c r="AS48" s="184">
        <f>_xlfn.IFNA(VLOOKUP(AS47,StockValueC!$E$173:$H$238,4,TRUE),1)</f>
        <v>1</v>
      </c>
      <c r="AT48" s="184">
        <f>_xlfn.IFNA(VLOOKUP(AT47,StockValueC!$E$173:$H$238,4,TRUE),1)</f>
        <v>1</v>
      </c>
      <c r="AU48" s="184">
        <f>_xlfn.IFNA(VLOOKUP(AU47,StockValueC!$E$173:$H$238,4,TRUE),1)</f>
        <v>1</v>
      </c>
      <c r="AV48" s="184">
        <f>_xlfn.IFNA(VLOOKUP(AV47,StockValueC!$E$173:$H$238,4,TRUE),1)</f>
        <v>1</v>
      </c>
      <c r="AW48" s="184">
        <f>_xlfn.IFNA(VLOOKUP(AW47,StockValueC!$E$173:$H$238,4,TRUE),1)</f>
        <v>1</v>
      </c>
      <c r="AX48" s="184">
        <f>_xlfn.IFNA(VLOOKUP(AX47,StockValueC!$E$173:$H$238,4,TRUE),1)</f>
        <v>1</v>
      </c>
      <c r="AY48" s="184">
        <f>_xlfn.IFNA(VLOOKUP(AY47,StockValueC!$E$173:$H$238,4,TRUE),1)</f>
        <v>1</v>
      </c>
      <c r="AZ48" s="184">
        <f>_xlfn.IFNA(VLOOKUP(AZ47,StockValueC!$E$173:$H$238,4,TRUE),1)</f>
        <v>1</v>
      </c>
    </row>
    <row r="49" spans="1:52" x14ac:dyDescent="0.25">
      <c r="A49" s="422"/>
      <c r="B49" s="281"/>
      <c r="C49" s="281"/>
      <c r="D49" s="281"/>
      <c r="E49" s="184" t="s">
        <v>1124</v>
      </c>
      <c r="F49" s="184" t="s">
        <v>827</v>
      </c>
      <c r="G49" s="184" t="s">
        <v>1123</v>
      </c>
      <c r="H49" s="19"/>
      <c r="I49" s="184">
        <f t="shared" ref="I49:AZ49" si="7">IF(I45=0,0,I45/(I46/I48))</f>
        <v>0</v>
      </c>
      <c r="J49" s="184">
        <f t="shared" si="7"/>
        <v>0</v>
      </c>
      <c r="K49" s="184">
        <f t="shared" si="7"/>
        <v>0</v>
      </c>
      <c r="L49" s="184">
        <f t="shared" si="7"/>
        <v>0</v>
      </c>
      <c r="M49" s="184">
        <f t="shared" si="7"/>
        <v>0</v>
      </c>
      <c r="N49" s="184">
        <f t="shared" si="7"/>
        <v>0</v>
      </c>
      <c r="O49" s="184">
        <f t="shared" si="7"/>
        <v>0</v>
      </c>
      <c r="P49" s="184">
        <f t="shared" si="7"/>
        <v>0</v>
      </c>
      <c r="Q49" s="184">
        <f t="shared" si="7"/>
        <v>0</v>
      </c>
      <c r="R49" s="184">
        <f t="shared" si="7"/>
        <v>0</v>
      </c>
      <c r="S49" s="184">
        <f t="shared" si="7"/>
        <v>0</v>
      </c>
      <c r="T49" s="184">
        <f t="shared" si="7"/>
        <v>0</v>
      </c>
      <c r="U49" s="184">
        <f t="shared" si="7"/>
        <v>0</v>
      </c>
      <c r="V49" s="184">
        <f t="shared" si="7"/>
        <v>0</v>
      </c>
      <c r="W49" s="184">
        <f t="shared" si="7"/>
        <v>0</v>
      </c>
      <c r="X49" s="184">
        <f t="shared" si="7"/>
        <v>0</v>
      </c>
      <c r="Y49" s="184">
        <f t="shared" si="7"/>
        <v>0</v>
      </c>
      <c r="Z49" s="184">
        <f t="shared" si="7"/>
        <v>0</v>
      </c>
      <c r="AA49" s="184">
        <f t="shared" si="7"/>
        <v>0</v>
      </c>
      <c r="AB49" s="184">
        <f t="shared" si="7"/>
        <v>0</v>
      </c>
      <c r="AC49" s="184">
        <f t="shared" si="7"/>
        <v>0</v>
      </c>
      <c r="AD49" s="184">
        <f t="shared" si="7"/>
        <v>0</v>
      </c>
      <c r="AE49" s="184">
        <f t="shared" si="7"/>
        <v>0</v>
      </c>
      <c r="AF49" s="184">
        <f t="shared" si="7"/>
        <v>0</v>
      </c>
      <c r="AG49" s="184">
        <f t="shared" si="7"/>
        <v>0</v>
      </c>
      <c r="AH49" s="184">
        <f t="shared" si="7"/>
        <v>0</v>
      </c>
      <c r="AI49" s="184">
        <f t="shared" si="7"/>
        <v>0</v>
      </c>
      <c r="AJ49" s="184">
        <f t="shared" si="7"/>
        <v>0</v>
      </c>
      <c r="AK49" s="184">
        <f t="shared" si="7"/>
        <v>0</v>
      </c>
      <c r="AL49" s="184">
        <f t="shared" si="7"/>
        <v>0</v>
      </c>
      <c r="AM49" s="184">
        <f t="shared" si="7"/>
        <v>0</v>
      </c>
      <c r="AN49" s="184">
        <f t="shared" si="7"/>
        <v>0</v>
      </c>
      <c r="AO49" s="184">
        <f t="shared" si="7"/>
        <v>0</v>
      </c>
      <c r="AP49" s="184">
        <f t="shared" si="7"/>
        <v>0</v>
      </c>
      <c r="AQ49" s="184">
        <f t="shared" si="7"/>
        <v>0</v>
      </c>
      <c r="AR49" s="184">
        <f t="shared" si="7"/>
        <v>0</v>
      </c>
      <c r="AS49" s="184">
        <f t="shared" si="7"/>
        <v>0</v>
      </c>
      <c r="AT49" s="184">
        <f t="shared" si="7"/>
        <v>0</v>
      </c>
      <c r="AU49" s="184">
        <f t="shared" si="7"/>
        <v>0</v>
      </c>
      <c r="AV49" s="184">
        <f t="shared" si="7"/>
        <v>0</v>
      </c>
      <c r="AW49" s="184">
        <f t="shared" si="7"/>
        <v>0</v>
      </c>
      <c r="AX49" s="184">
        <f t="shared" si="7"/>
        <v>0</v>
      </c>
      <c r="AY49" s="184">
        <f t="shared" si="7"/>
        <v>0</v>
      </c>
      <c r="AZ49" s="184">
        <f t="shared" si="7"/>
        <v>0</v>
      </c>
    </row>
    <row r="50" spans="1:52" x14ac:dyDescent="0.25">
      <c r="A50" s="422"/>
      <c r="B50" s="281"/>
      <c r="C50" s="281"/>
      <c r="D50" s="281"/>
      <c r="E50" s="184"/>
      <c r="F50" s="184"/>
      <c r="G50" s="184"/>
      <c r="H50" s="19"/>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184"/>
      <c r="AX50" s="184"/>
      <c r="AY50" s="184"/>
      <c r="AZ50" s="184"/>
    </row>
    <row r="51" spans="1:52" x14ac:dyDescent="0.25">
      <c r="A51" s="339"/>
      <c r="B51" s="199"/>
      <c r="C51" s="199"/>
      <c r="D51" s="199"/>
      <c r="E51" s="172" t="s">
        <v>1125</v>
      </c>
      <c r="F51" s="199" t="s">
        <v>827</v>
      </c>
      <c r="G51" s="433" t="s">
        <v>1123</v>
      </c>
      <c r="H51" s="456"/>
      <c r="I51" s="184">
        <f t="shared" ref="I51:AZ51" si="8">I43-I49</f>
        <v>0</v>
      </c>
      <c r="J51" s="184">
        <f t="shared" si="8"/>
        <v>0</v>
      </c>
      <c r="K51" s="184">
        <f t="shared" si="8"/>
        <v>0</v>
      </c>
      <c r="L51" s="184">
        <f t="shared" si="8"/>
        <v>0</v>
      </c>
      <c r="M51" s="184">
        <f t="shared" si="8"/>
        <v>0</v>
      </c>
      <c r="N51" s="184">
        <f t="shared" si="8"/>
        <v>0</v>
      </c>
      <c r="O51" s="184">
        <f t="shared" si="8"/>
        <v>0</v>
      </c>
      <c r="P51" s="184">
        <f t="shared" si="8"/>
        <v>0</v>
      </c>
      <c r="Q51" s="184">
        <f t="shared" si="8"/>
        <v>0</v>
      </c>
      <c r="R51" s="184">
        <f t="shared" si="8"/>
        <v>0</v>
      </c>
      <c r="S51" s="184">
        <f t="shared" si="8"/>
        <v>0</v>
      </c>
      <c r="T51" s="184">
        <f t="shared" si="8"/>
        <v>0</v>
      </c>
      <c r="U51" s="184">
        <f>U43-U49</f>
        <v>0</v>
      </c>
      <c r="V51" s="184">
        <f t="shared" si="8"/>
        <v>0</v>
      </c>
      <c r="W51" s="184">
        <f t="shared" si="8"/>
        <v>0</v>
      </c>
      <c r="X51" s="184">
        <f t="shared" si="8"/>
        <v>0</v>
      </c>
      <c r="Y51" s="184">
        <f t="shared" si="8"/>
        <v>0</v>
      </c>
      <c r="Z51" s="184">
        <f t="shared" si="8"/>
        <v>0</v>
      </c>
      <c r="AA51" s="184">
        <f t="shared" si="8"/>
        <v>0</v>
      </c>
      <c r="AB51" s="184">
        <f t="shared" si="8"/>
        <v>0</v>
      </c>
      <c r="AC51" s="184">
        <f t="shared" si="8"/>
        <v>0</v>
      </c>
      <c r="AD51" s="184">
        <f t="shared" si="8"/>
        <v>0</v>
      </c>
      <c r="AE51" s="184">
        <f t="shared" si="8"/>
        <v>0</v>
      </c>
      <c r="AF51" s="184">
        <f t="shared" si="8"/>
        <v>0</v>
      </c>
      <c r="AG51" s="184">
        <f t="shared" si="8"/>
        <v>0</v>
      </c>
      <c r="AH51" s="184">
        <f t="shared" si="8"/>
        <v>0</v>
      </c>
      <c r="AI51" s="184">
        <f t="shared" si="8"/>
        <v>0</v>
      </c>
      <c r="AJ51" s="184">
        <f t="shared" si="8"/>
        <v>0</v>
      </c>
      <c r="AK51" s="184">
        <f t="shared" si="8"/>
        <v>0</v>
      </c>
      <c r="AL51" s="184">
        <f t="shared" si="8"/>
        <v>0</v>
      </c>
      <c r="AM51" s="184">
        <f t="shared" si="8"/>
        <v>0</v>
      </c>
      <c r="AN51" s="184">
        <f t="shared" si="8"/>
        <v>0</v>
      </c>
      <c r="AO51" s="184">
        <f t="shared" si="8"/>
        <v>0</v>
      </c>
      <c r="AP51" s="184">
        <f t="shared" si="8"/>
        <v>0</v>
      </c>
      <c r="AQ51" s="184">
        <f t="shared" si="8"/>
        <v>0</v>
      </c>
      <c r="AR51" s="184">
        <f t="shared" si="8"/>
        <v>0</v>
      </c>
      <c r="AS51" s="184">
        <f t="shared" si="8"/>
        <v>0</v>
      </c>
      <c r="AT51" s="184">
        <f t="shared" si="8"/>
        <v>0</v>
      </c>
      <c r="AU51" s="184">
        <f t="shared" si="8"/>
        <v>0</v>
      </c>
      <c r="AV51" s="184">
        <f t="shared" si="8"/>
        <v>0</v>
      </c>
      <c r="AW51" s="184">
        <f t="shared" si="8"/>
        <v>0</v>
      </c>
      <c r="AX51" s="184">
        <f t="shared" si="8"/>
        <v>0</v>
      </c>
      <c r="AY51" s="184">
        <f t="shared" si="8"/>
        <v>0</v>
      </c>
      <c r="AZ51" s="184">
        <f t="shared" si="8"/>
        <v>0</v>
      </c>
    </row>
    <row r="52" spans="1:52" x14ac:dyDescent="0.25">
      <c r="A52" s="422"/>
      <c r="B52" s="281"/>
      <c r="C52" s="281"/>
      <c r="D52" s="281"/>
      <c r="E52" s="180"/>
      <c r="F52" s="180"/>
      <c r="G52" s="328"/>
      <c r="H52" s="19"/>
      <c r="I52" s="336"/>
      <c r="J52" s="336"/>
      <c r="K52" s="336"/>
      <c r="L52" s="336"/>
      <c r="M52" s="336"/>
      <c r="N52" s="336"/>
      <c r="O52" s="336"/>
      <c r="P52" s="336"/>
      <c r="Q52" s="336"/>
      <c r="R52" s="336"/>
      <c r="S52" s="336"/>
      <c r="T52" s="336"/>
      <c r="U52" s="336"/>
      <c r="V52" s="336"/>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row>
    <row r="53" spans="1:52" x14ac:dyDescent="0.25">
      <c r="A53" s="19" t="s">
        <v>538</v>
      </c>
      <c r="B53" s="281"/>
      <c r="C53" s="281"/>
      <c r="D53" s="281"/>
      <c r="E53" s="180"/>
      <c r="F53" s="180"/>
      <c r="G53" s="328"/>
      <c r="H53" s="19"/>
      <c r="I53" s="336"/>
      <c r="J53" s="336"/>
      <c r="K53" s="336"/>
      <c r="L53" s="336"/>
      <c r="M53" s="336"/>
      <c r="N53" s="336"/>
      <c r="O53" s="336"/>
      <c r="P53" s="336"/>
      <c r="Q53" s="336"/>
      <c r="R53" s="336"/>
      <c r="S53" s="336"/>
      <c r="T53" s="336"/>
      <c r="U53" s="336"/>
      <c r="V53" s="336"/>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row>
    <row r="54" spans="1:52" x14ac:dyDescent="0.25">
      <c r="A54" s="422"/>
      <c r="B54" s="281"/>
      <c r="C54" s="281"/>
      <c r="D54" s="281"/>
      <c r="E54" s="180" t="str">
        <f>'Intermediate Calcs'!E44</f>
        <v>Ton-Mile Reduction  (negative = increase in ton-miles, positive = decrease in ton-miles)</v>
      </c>
      <c r="F54" s="180" t="str">
        <f>'Intermediate Calcs'!F44</f>
        <v>User Input</v>
      </c>
      <c r="G54" s="180" t="str">
        <f>'Intermediate Calcs'!G44</f>
        <v>Ton-Miles</v>
      </c>
      <c r="H54" s="19"/>
      <c r="I54" s="179">
        <f>'Intermediate Calcs'!I44</f>
        <v>0</v>
      </c>
      <c r="J54" s="179">
        <f>'Intermediate Calcs'!J44</f>
        <v>0</v>
      </c>
      <c r="K54" s="179">
        <f>'Intermediate Calcs'!K44</f>
        <v>0</v>
      </c>
      <c r="L54" s="179">
        <f>'Intermediate Calcs'!L44</f>
        <v>0</v>
      </c>
      <c r="M54" s="179">
        <f>'Intermediate Calcs'!M44</f>
        <v>0</v>
      </c>
      <c r="N54" s="179">
        <f>'Intermediate Calcs'!N44</f>
        <v>0</v>
      </c>
      <c r="O54" s="179">
        <f>'Intermediate Calcs'!O44</f>
        <v>0</v>
      </c>
      <c r="P54" s="179">
        <f>'Intermediate Calcs'!P44</f>
        <v>0</v>
      </c>
      <c r="Q54" s="179">
        <f>'Intermediate Calcs'!Q44</f>
        <v>0</v>
      </c>
      <c r="R54" s="179">
        <f>'Intermediate Calcs'!R44</f>
        <v>0</v>
      </c>
      <c r="S54" s="179">
        <f>'Intermediate Calcs'!S44</f>
        <v>0</v>
      </c>
      <c r="T54" s="179">
        <f>'Intermediate Calcs'!T44</f>
        <v>0</v>
      </c>
      <c r="U54" s="179">
        <f>'Intermediate Calcs'!U44</f>
        <v>0</v>
      </c>
      <c r="V54" s="179">
        <f>'Intermediate Calcs'!V44</f>
        <v>0</v>
      </c>
      <c r="W54" s="179">
        <f>'Intermediate Calcs'!W44</f>
        <v>0</v>
      </c>
      <c r="X54" s="179">
        <f>'Intermediate Calcs'!X44</f>
        <v>0</v>
      </c>
      <c r="Y54" s="179">
        <f>'Intermediate Calcs'!Y44</f>
        <v>0</v>
      </c>
      <c r="Z54" s="179">
        <f>'Intermediate Calcs'!Z44</f>
        <v>0</v>
      </c>
      <c r="AA54" s="179">
        <f>'Intermediate Calcs'!AA44</f>
        <v>0</v>
      </c>
      <c r="AB54" s="179">
        <f>'Intermediate Calcs'!AB44</f>
        <v>0</v>
      </c>
      <c r="AC54" s="179">
        <f>'Intermediate Calcs'!AC44</f>
        <v>0</v>
      </c>
      <c r="AD54" s="179">
        <f>'Intermediate Calcs'!AD44</f>
        <v>0</v>
      </c>
      <c r="AE54" s="179">
        <f>'Intermediate Calcs'!AE44</f>
        <v>0</v>
      </c>
      <c r="AF54" s="179">
        <f>'Intermediate Calcs'!AF44</f>
        <v>0</v>
      </c>
      <c r="AG54" s="179">
        <f>'Intermediate Calcs'!AG44</f>
        <v>0</v>
      </c>
      <c r="AH54" s="179">
        <f>'Intermediate Calcs'!AH44</f>
        <v>0</v>
      </c>
      <c r="AI54" s="179">
        <f>'Intermediate Calcs'!AI44</f>
        <v>0</v>
      </c>
      <c r="AJ54" s="179">
        <f>'Intermediate Calcs'!AJ44</f>
        <v>0</v>
      </c>
      <c r="AK54" s="179">
        <f>'Intermediate Calcs'!AK44</f>
        <v>0</v>
      </c>
      <c r="AL54" s="179">
        <f>'Intermediate Calcs'!AL44</f>
        <v>0</v>
      </c>
      <c r="AM54" s="179">
        <f>'Intermediate Calcs'!AM44</f>
        <v>0</v>
      </c>
      <c r="AN54" s="179">
        <f>'Intermediate Calcs'!AN44</f>
        <v>0</v>
      </c>
      <c r="AO54" s="179">
        <f>'Intermediate Calcs'!AO44</f>
        <v>0</v>
      </c>
      <c r="AP54" s="179">
        <f>'Intermediate Calcs'!AP44</f>
        <v>0</v>
      </c>
      <c r="AQ54" s="179">
        <f>'Intermediate Calcs'!AQ44</f>
        <v>0</v>
      </c>
      <c r="AR54" s="179">
        <f>'Intermediate Calcs'!AR44</f>
        <v>0</v>
      </c>
      <c r="AS54" s="179">
        <f>'Intermediate Calcs'!AS44</f>
        <v>0</v>
      </c>
      <c r="AT54" s="179">
        <f>'Intermediate Calcs'!AT44</f>
        <v>0</v>
      </c>
      <c r="AU54" s="179">
        <f>'Intermediate Calcs'!AU44</f>
        <v>0</v>
      </c>
      <c r="AV54" s="179">
        <f>'Intermediate Calcs'!AV44</f>
        <v>0</v>
      </c>
      <c r="AW54" s="179">
        <f>'Intermediate Calcs'!AW44</f>
        <v>0</v>
      </c>
      <c r="AX54" s="179">
        <f>'Intermediate Calcs'!AX44</f>
        <v>0</v>
      </c>
      <c r="AY54" s="179">
        <f>'Intermediate Calcs'!AY44</f>
        <v>0</v>
      </c>
      <c r="AZ54" s="179">
        <f>'Intermediate Calcs'!AZ44</f>
        <v>0</v>
      </c>
    </row>
    <row r="55" spans="1:52" x14ac:dyDescent="0.25">
      <c r="A55" s="422"/>
      <c r="B55" s="281"/>
      <c r="C55" s="281"/>
      <c r="D55" s="281"/>
      <c r="E55" s="180" t="str">
        <f>StockValueR!E25</f>
        <v>Rail fuel efficiency</v>
      </c>
      <c r="F55" s="180" t="str">
        <f>StockValueR!F25</f>
        <v>EIA w/Forecast</v>
      </c>
      <c r="G55" s="180" t="str">
        <f>StockValueR!G25</f>
        <v>ton-miles / thousand BTU</v>
      </c>
      <c r="H55" s="19"/>
      <c r="I55" s="179">
        <f>StockValueR!I25</f>
        <v>3.512003</v>
      </c>
      <c r="J55" s="179">
        <f>StockValueR!J25</f>
        <v>3.512003</v>
      </c>
      <c r="K55" s="179">
        <f>StockValueR!K25</f>
        <v>3.5347819999999999</v>
      </c>
      <c r="L55" s="179">
        <f>StockValueR!L25</f>
        <v>3.5577100000000002</v>
      </c>
      <c r="M55" s="179">
        <f>StockValueR!M25</f>
        <v>3.5807850000000001</v>
      </c>
      <c r="N55" s="179">
        <f>StockValueR!N25</f>
        <v>3.6040100000000002</v>
      </c>
      <c r="O55" s="179">
        <f>StockValueR!O25</f>
        <v>3.627386</v>
      </c>
      <c r="P55" s="179">
        <f>StockValueR!P25</f>
        <v>3.6509140000000002</v>
      </c>
      <c r="Q55" s="179">
        <f>StockValueR!Q25</f>
        <v>3.6745939999999999</v>
      </c>
      <c r="R55" s="179">
        <f>StockValueR!R25</f>
        <v>3.6984279999999998</v>
      </c>
      <c r="S55" s="179">
        <f>StockValueR!S25</f>
        <v>3.7224159999999999</v>
      </c>
      <c r="T55" s="179">
        <f>StockValueR!T25</f>
        <v>3.7465600000000001</v>
      </c>
      <c r="U55" s="179">
        <f>StockValueR!U25</f>
        <v>3.7708599999999999</v>
      </c>
      <c r="V55" s="179">
        <f>StockValueR!V25</f>
        <v>3.795318</v>
      </c>
      <c r="W55" s="179">
        <f>StockValueR!W25</f>
        <v>3.8199350000000001</v>
      </c>
      <c r="X55" s="179">
        <f>StockValueR!X25</f>
        <v>3.8447119999999999</v>
      </c>
      <c r="Y55" s="179">
        <f>StockValueR!Y25</f>
        <v>3.8696489999999999</v>
      </c>
      <c r="Z55" s="179">
        <f>StockValueR!Z25</f>
        <v>3.8947479999999999</v>
      </c>
      <c r="AA55" s="179">
        <f>StockValueR!AA25</f>
        <v>3.9200089999999999</v>
      </c>
      <c r="AB55" s="179">
        <f>StockValueR!AB25</f>
        <v>3.9454349999999998</v>
      </c>
      <c r="AC55" s="179">
        <f>StockValueR!AC25</f>
        <v>3.971025</v>
      </c>
      <c r="AD55" s="179">
        <f>StockValueR!AD25</f>
        <v>3.9967820000000001</v>
      </c>
      <c r="AE55" s="179">
        <f>StockValueR!AE25</f>
        <v>4.0227050000000002</v>
      </c>
      <c r="AF55" s="179">
        <f>StockValueR!AF25</f>
        <v>4.0487970000000004</v>
      </c>
      <c r="AG55" s="179">
        <f>StockValueR!AG25</f>
        <v>4.0750580000000003</v>
      </c>
      <c r="AH55" s="179">
        <f>StockValueR!AH25</f>
        <v>4.1014889999999999</v>
      </c>
      <c r="AI55" s="179">
        <f>StockValueR!AI25</f>
        <v>4.1280910000000004</v>
      </c>
      <c r="AJ55" s="179">
        <f>StockValueR!AJ25</f>
        <v>4.1548660000000002</v>
      </c>
      <c r="AK55" s="179">
        <f>StockValueR!AK25</f>
        <v>4.1818150000000003</v>
      </c>
      <c r="AL55" s="179">
        <f>StockValueR!AL25</f>
        <v>4.208939</v>
      </c>
      <c r="AM55" s="179">
        <f>StockValueR!AM25</f>
        <v>4.2362380000000002</v>
      </c>
      <c r="AN55" s="179">
        <f>StockValueR!AN25</f>
        <v>4.2616554280000001</v>
      </c>
      <c r="AO55" s="179">
        <f>StockValueR!AO25</f>
        <v>4.2872253605679997</v>
      </c>
      <c r="AP55" s="179">
        <f>StockValueR!AP25</f>
        <v>4.3129487127314077</v>
      </c>
      <c r="AQ55" s="179">
        <f>StockValueR!AQ25</f>
        <v>4.3388264050077963</v>
      </c>
      <c r="AR55" s="179">
        <f>StockValueR!AR25</f>
        <v>4.3648593634378434</v>
      </c>
      <c r="AS55" s="179">
        <f>StockValueR!AS25</f>
        <v>4.3910485196184705</v>
      </c>
      <c r="AT55" s="179">
        <f>StockValueR!AT25</f>
        <v>4.4173948107361811</v>
      </c>
      <c r="AU55" s="179">
        <f>StockValueR!AU25</f>
        <v>4.4438991796005984</v>
      </c>
      <c r="AV55" s="179">
        <f>StockValueR!AV25</f>
        <v>4.4705625746782021</v>
      </c>
      <c r="AW55" s="179">
        <f>StockValueR!AW25</f>
        <v>4.4973859501262714</v>
      </c>
      <c r="AX55" s="179">
        <f>StockValueR!AX25</f>
        <v>4.5243702658270291</v>
      </c>
      <c r="AY55" s="179">
        <f>StockValueR!AY25</f>
        <v>4.5515164874219911</v>
      </c>
      <c r="AZ55" s="179">
        <f>StockValueR!AZ25</f>
        <v>4.5788255863465235</v>
      </c>
    </row>
    <row r="56" spans="1:52" x14ac:dyDescent="0.25">
      <c r="A56" s="422"/>
      <c r="B56" s="281"/>
      <c r="C56" s="281"/>
      <c r="D56" s="281"/>
      <c r="E56" s="180"/>
      <c r="F56" s="180"/>
      <c r="G56" s="328"/>
      <c r="H56" s="19"/>
      <c r="I56" s="336"/>
      <c r="J56" s="336"/>
      <c r="K56" s="336"/>
      <c r="L56" s="336"/>
      <c r="M56" s="336"/>
      <c r="N56" s="336"/>
      <c r="O56" s="336"/>
      <c r="P56" s="336"/>
      <c r="Q56" s="336"/>
      <c r="R56" s="336"/>
      <c r="S56" s="336"/>
      <c r="T56" s="336"/>
      <c r="U56" s="336"/>
      <c r="V56" s="336"/>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row>
    <row r="57" spans="1:52" x14ac:dyDescent="0.25">
      <c r="A57" s="339"/>
      <c r="B57" s="199"/>
      <c r="C57" s="199"/>
      <c r="D57" s="199"/>
      <c r="E57" s="172" t="s">
        <v>1127</v>
      </c>
      <c r="F57" s="172" t="s">
        <v>827</v>
      </c>
      <c r="G57" s="433" t="s">
        <v>1128</v>
      </c>
      <c r="H57" s="456"/>
      <c r="I57" s="457">
        <f>IFERROR(I54/I55,0)</f>
        <v>0</v>
      </c>
      <c r="J57" s="457">
        <f t="shared" ref="J57:AZ57" si="9">IFERROR(J54/J55,0)</f>
        <v>0</v>
      </c>
      <c r="K57" s="457">
        <f t="shared" si="9"/>
        <v>0</v>
      </c>
      <c r="L57" s="457">
        <f t="shared" si="9"/>
        <v>0</v>
      </c>
      <c r="M57" s="457">
        <f t="shared" si="9"/>
        <v>0</v>
      </c>
      <c r="N57" s="457">
        <f t="shared" si="9"/>
        <v>0</v>
      </c>
      <c r="O57" s="457">
        <f t="shared" si="9"/>
        <v>0</v>
      </c>
      <c r="P57" s="457">
        <f t="shared" si="9"/>
        <v>0</v>
      </c>
      <c r="Q57" s="457">
        <f t="shared" si="9"/>
        <v>0</v>
      </c>
      <c r="R57" s="457">
        <f t="shared" si="9"/>
        <v>0</v>
      </c>
      <c r="S57" s="457">
        <f t="shared" si="9"/>
        <v>0</v>
      </c>
      <c r="T57" s="457">
        <f t="shared" si="9"/>
        <v>0</v>
      </c>
      <c r="U57" s="457">
        <f t="shared" si="9"/>
        <v>0</v>
      </c>
      <c r="V57" s="457">
        <f t="shared" si="9"/>
        <v>0</v>
      </c>
      <c r="W57" s="457">
        <f t="shared" si="9"/>
        <v>0</v>
      </c>
      <c r="X57" s="457">
        <f t="shared" si="9"/>
        <v>0</v>
      </c>
      <c r="Y57" s="457">
        <f t="shared" si="9"/>
        <v>0</v>
      </c>
      <c r="Z57" s="457">
        <f t="shared" si="9"/>
        <v>0</v>
      </c>
      <c r="AA57" s="457">
        <f t="shared" si="9"/>
        <v>0</v>
      </c>
      <c r="AB57" s="457">
        <f t="shared" si="9"/>
        <v>0</v>
      </c>
      <c r="AC57" s="457">
        <f t="shared" si="9"/>
        <v>0</v>
      </c>
      <c r="AD57" s="457">
        <f t="shared" si="9"/>
        <v>0</v>
      </c>
      <c r="AE57" s="457">
        <f t="shared" si="9"/>
        <v>0</v>
      </c>
      <c r="AF57" s="457">
        <f t="shared" si="9"/>
        <v>0</v>
      </c>
      <c r="AG57" s="457">
        <f t="shared" si="9"/>
        <v>0</v>
      </c>
      <c r="AH57" s="457">
        <f t="shared" si="9"/>
        <v>0</v>
      </c>
      <c r="AI57" s="457">
        <f t="shared" si="9"/>
        <v>0</v>
      </c>
      <c r="AJ57" s="457">
        <f t="shared" si="9"/>
        <v>0</v>
      </c>
      <c r="AK57" s="457">
        <f t="shared" si="9"/>
        <v>0</v>
      </c>
      <c r="AL57" s="457">
        <f t="shared" si="9"/>
        <v>0</v>
      </c>
      <c r="AM57" s="457">
        <f t="shared" si="9"/>
        <v>0</v>
      </c>
      <c r="AN57" s="457">
        <f t="shared" si="9"/>
        <v>0</v>
      </c>
      <c r="AO57" s="457">
        <f t="shared" si="9"/>
        <v>0</v>
      </c>
      <c r="AP57" s="457">
        <f t="shared" si="9"/>
        <v>0</v>
      </c>
      <c r="AQ57" s="457">
        <f t="shared" si="9"/>
        <v>0</v>
      </c>
      <c r="AR57" s="457">
        <f t="shared" si="9"/>
        <v>0</v>
      </c>
      <c r="AS57" s="457">
        <f t="shared" si="9"/>
        <v>0</v>
      </c>
      <c r="AT57" s="457">
        <f t="shared" si="9"/>
        <v>0</v>
      </c>
      <c r="AU57" s="457">
        <f t="shared" si="9"/>
        <v>0</v>
      </c>
      <c r="AV57" s="457">
        <f t="shared" si="9"/>
        <v>0</v>
      </c>
      <c r="AW57" s="457">
        <f t="shared" si="9"/>
        <v>0</v>
      </c>
      <c r="AX57" s="457">
        <f t="shared" si="9"/>
        <v>0</v>
      </c>
      <c r="AY57" s="457">
        <f t="shared" si="9"/>
        <v>0</v>
      </c>
      <c r="AZ57" s="457">
        <f t="shared" si="9"/>
        <v>0</v>
      </c>
    </row>
    <row r="58" spans="1:52" x14ac:dyDescent="0.25">
      <c r="A58" s="422"/>
      <c r="B58" s="281"/>
      <c r="C58" s="281"/>
      <c r="D58" s="281"/>
      <c r="E58" s="180"/>
      <c r="F58" s="180"/>
      <c r="G58" s="328"/>
      <c r="H58" s="19"/>
      <c r="I58" s="336"/>
      <c r="J58" s="336"/>
      <c r="K58" s="336"/>
      <c r="L58" s="336"/>
      <c r="M58" s="336"/>
      <c r="N58" s="336"/>
      <c r="O58" s="336"/>
      <c r="P58" s="336"/>
      <c r="Q58" s="336"/>
      <c r="R58" s="336"/>
      <c r="S58" s="336"/>
      <c r="T58" s="336"/>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row>
    <row r="59" spans="1:52" x14ac:dyDescent="0.25">
      <c r="A59" s="422"/>
      <c r="B59" s="281"/>
      <c r="C59" s="281"/>
      <c r="D59" s="281"/>
      <c r="E59" s="180" t="str">
        <f>StockValueC!E100</f>
        <v>Energy intensity of gallon of diesel fuel</v>
      </c>
      <c r="G59" s="180" t="str">
        <f>StockValueC!G100</f>
        <v>thousand BTUs per gallon</v>
      </c>
      <c r="H59" s="458">
        <f>StockValueC!H100</f>
        <v>138.69999999999999</v>
      </c>
      <c r="I59" s="336"/>
      <c r="J59" s="336"/>
      <c r="K59" s="336"/>
      <c r="L59" s="336"/>
      <c r="M59" s="336"/>
      <c r="N59" s="336"/>
      <c r="O59" s="336"/>
      <c r="P59" s="336"/>
      <c r="Q59" s="336"/>
      <c r="R59" s="336"/>
      <c r="S59" s="336"/>
      <c r="T59" s="336"/>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row>
    <row r="60" spans="1:52" x14ac:dyDescent="0.25">
      <c r="A60" s="422"/>
      <c r="B60" s="281"/>
      <c r="C60" s="281"/>
      <c r="D60" s="281"/>
      <c r="E60" s="180"/>
      <c r="F60" s="180"/>
      <c r="G60" s="328"/>
      <c r="H60" s="19"/>
      <c r="I60" s="336"/>
      <c r="J60" s="336"/>
      <c r="K60" s="336"/>
      <c r="L60" s="336"/>
      <c r="M60" s="336"/>
      <c r="N60" s="336"/>
      <c r="O60" s="336"/>
      <c r="P60" s="336"/>
      <c r="Q60" s="336"/>
      <c r="R60" s="336"/>
      <c r="S60" s="336"/>
      <c r="T60" s="336"/>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row>
    <row r="61" spans="1:52" x14ac:dyDescent="0.25">
      <c r="A61" s="339"/>
      <c r="B61" s="199"/>
      <c r="C61" s="199"/>
      <c r="D61" s="199"/>
      <c r="E61" s="172" t="s">
        <v>1125</v>
      </c>
      <c r="F61" s="199" t="s">
        <v>827</v>
      </c>
      <c r="G61" s="340" t="s">
        <v>1123</v>
      </c>
      <c r="H61" s="456"/>
      <c r="I61" s="184">
        <f t="shared" ref="I61:AZ61" si="10">I57/$H59</f>
        <v>0</v>
      </c>
      <c r="J61" s="184">
        <f t="shared" si="10"/>
        <v>0</v>
      </c>
      <c r="K61" s="184">
        <f t="shared" si="10"/>
        <v>0</v>
      </c>
      <c r="L61" s="184">
        <f t="shared" si="10"/>
        <v>0</v>
      </c>
      <c r="M61" s="184">
        <f t="shared" si="10"/>
        <v>0</v>
      </c>
      <c r="N61" s="184">
        <f t="shared" si="10"/>
        <v>0</v>
      </c>
      <c r="O61" s="184">
        <f t="shared" si="10"/>
        <v>0</v>
      </c>
      <c r="P61" s="184">
        <f t="shared" si="10"/>
        <v>0</v>
      </c>
      <c r="Q61" s="184">
        <f t="shared" si="10"/>
        <v>0</v>
      </c>
      <c r="R61" s="184">
        <f t="shared" si="10"/>
        <v>0</v>
      </c>
      <c r="S61" s="184">
        <f t="shared" si="10"/>
        <v>0</v>
      </c>
      <c r="T61" s="184">
        <f t="shared" si="10"/>
        <v>0</v>
      </c>
      <c r="U61" s="184">
        <f t="shared" si="10"/>
        <v>0</v>
      </c>
      <c r="V61" s="184">
        <f t="shared" si="10"/>
        <v>0</v>
      </c>
      <c r="W61" s="184">
        <f t="shared" si="10"/>
        <v>0</v>
      </c>
      <c r="X61" s="184">
        <f t="shared" si="10"/>
        <v>0</v>
      </c>
      <c r="Y61" s="184">
        <f t="shared" si="10"/>
        <v>0</v>
      </c>
      <c r="Z61" s="184">
        <f t="shared" si="10"/>
        <v>0</v>
      </c>
      <c r="AA61" s="184">
        <f t="shared" si="10"/>
        <v>0</v>
      </c>
      <c r="AB61" s="184">
        <f t="shared" si="10"/>
        <v>0</v>
      </c>
      <c r="AC61" s="184">
        <f t="shared" si="10"/>
        <v>0</v>
      </c>
      <c r="AD61" s="184">
        <f t="shared" si="10"/>
        <v>0</v>
      </c>
      <c r="AE61" s="184">
        <f t="shared" si="10"/>
        <v>0</v>
      </c>
      <c r="AF61" s="184">
        <f t="shared" si="10"/>
        <v>0</v>
      </c>
      <c r="AG61" s="184">
        <f t="shared" si="10"/>
        <v>0</v>
      </c>
      <c r="AH61" s="184">
        <f t="shared" si="10"/>
        <v>0</v>
      </c>
      <c r="AI61" s="184">
        <f t="shared" si="10"/>
        <v>0</v>
      </c>
      <c r="AJ61" s="184">
        <f t="shared" si="10"/>
        <v>0</v>
      </c>
      <c r="AK61" s="184">
        <f t="shared" si="10"/>
        <v>0</v>
      </c>
      <c r="AL61" s="184">
        <f t="shared" si="10"/>
        <v>0</v>
      </c>
      <c r="AM61" s="184">
        <f t="shared" si="10"/>
        <v>0</v>
      </c>
      <c r="AN61" s="184">
        <f t="shared" si="10"/>
        <v>0</v>
      </c>
      <c r="AO61" s="184">
        <f t="shared" si="10"/>
        <v>0</v>
      </c>
      <c r="AP61" s="184">
        <f t="shared" si="10"/>
        <v>0</v>
      </c>
      <c r="AQ61" s="184">
        <f t="shared" si="10"/>
        <v>0</v>
      </c>
      <c r="AR61" s="184">
        <f t="shared" si="10"/>
        <v>0</v>
      </c>
      <c r="AS61" s="184">
        <f t="shared" si="10"/>
        <v>0</v>
      </c>
      <c r="AT61" s="184">
        <f t="shared" si="10"/>
        <v>0</v>
      </c>
      <c r="AU61" s="184">
        <f t="shared" si="10"/>
        <v>0</v>
      </c>
      <c r="AV61" s="184">
        <f t="shared" si="10"/>
        <v>0</v>
      </c>
      <c r="AW61" s="184">
        <f t="shared" si="10"/>
        <v>0</v>
      </c>
      <c r="AX61" s="184">
        <f t="shared" si="10"/>
        <v>0</v>
      </c>
      <c r="AY61" s="184">
        <f t="shared" si="10"/>
        <v>0</v>
      </c>
      <c r="AZ61" s="184">
        <f t="shared" si="10"/>
        <v>0</v>
      </c>
    </row>
    <row r="62" spans="1:52" x14ac:dyDescent="0.25">
      <c r="A62" s="422"/>
      <c r="B62" s="281"/>
      <c r="C62" s="281"/>
      <c r="D62" s="281"/>
      <c r="F62" s="281"/>
      <c r="G62" s="225"/>
      <c r="H62" s="19"/>
      <c r="I62" s="338"/>
      <c r="J62" s="338"/>
      <c r="K62" s="338"/>
      <c r="L62" s="338"/>
      <c r="M62" s="338"/>
      <c r="N62" s="338"/>
      <c r="O62" s="338"/>
      <c r="P62" s="338"/>
      <c r="Q62" s="338"/>
      <c r="R62" s="338"/>
      <c r="S62" s="338"/>
      <c r="T62" s="338"/>
      <c r="U62" s="338"/>
      <c r="V62" s="338"/>
      <c r="W62" s="338"/>
      <c r="X62" s="338"/>
      <c r="Y62" s="338"/>
      <c r="Z62" s="338"/>
      <c r="AA62" s="338"/>
      <c r="AB62" s="338"/>
      <c r="AC62" s="338"/>
      <c r="AD62" s="338"/>
      <c r="AE62" s="338"/>
      <c r="AF62" s="338"/>
      <c r="AG62" s="338"/>
      <c r="AH62" s="338"/>
      <c r="AI62" s="338"/>
      <c r="AJ62" s="338"/>
      <c r="AK62" s="338"/>
      <c r="AL62" s="338"/>
      <c r="AM62" s="338"/>
      <c r="AN62" s="338"/>
      <c r="AO62" s="338"/>
      <c r="AP62" s="338"/>
      <c r="AQ62" s="338"/>
      <c r="AR62" s="338"/>
      <c r="AS62" s="338"/>
      <c r="AT62" s="338"/>
      <c r="AU62" s="338"/>
      <c r="AV62" s="338"/>
      <c r="AW62" s="338"/>
      <c r="AX62" s="338"/>
      <c r="AY62" s="338"/>
      <c r="AZ62" s="338"/>
    </row>
    <row r="63" spans="1:52" x14ac:dyDescent="0.25">
      <c r="A63" s="459"/>
      <c r="B63" s="460"/>
      <c r="C63" s="460"/>
      <c r="D63" s="460"/>
      <c r="E63" s="397" t="s">
        <v>1129</v>
      </c>
      <c r="F63" s="397" t="s">
        <v>1130</v>
      </c>
      <c r="G63" s="452" t="s">
        <v>1131</v>
      </c>
      <c r="H63" s="559">
        <f>SUM(I63:AZ63)</f>
        <v>0</v>
      </c>
      <c r="I63" s="461">
        <f t="shared" ref="I63:AZ63" si="11">I$21</f>
        <v>0</v>
      </c>
      <c r="J63" s="461">
        <f t="shared" si="11"/>
        <v>0</v>
      </c>
      <c r="K63" s="461">
        <f t="shared" si="11"/>
        <v>0</v>
      </c>
      <c r="L63" s="461">
        <f t="shared" si="11"/>
        <v>0</v>
      </c>
      <c r="M63" s="461">
        <f t="shared" si="11"/>
        <v>0</v>
      </c>
      <c r="N63" s="461">
        <f t="shared" si="11"/>
        <v>0</v>
      </c>
      <c r="O63" s="461">
        <f t="shared" si="11"/>
        <v>0</v>
      </c>
      <c r="P63" s="461">
        <f t="shared" si="11"/>
        <v>0</v>
      </c>
      <c r="Q63" s="461">
        <f t="shared" si="11"/>
        <v>0</v>
      </c>
      <c r="R63" s="461">
        <f t="shared" si="11"/>
        <v>0</v>
      </c>
      <c r="S63" s="461">
        <f t="shared" si="11"/>
        <v>0</v>
      </c>
      <c r="T63" s="461">
        <f t="shared" si="11"/>
        <v>0</v>
      </c>
      <c r="U63" s="461">
        <f t="shared" si="11"/>
        <v>0</v>
      </c>
      <c r="V63" s="461">
        <f t="shared" si="11"/>
        <v>0</v>
      </c>
      <c r="W63" s="461">
        <f t="shared" si="11"/>
        <v>0</v>
      </c>
      <c r="X63" s="461">
        <f t="shared" si="11"/>
        <v>0</v>
      </c>
      <c r="Y63" s="461">
        <f t="shared" si="11"/>
        <v>0</v>
      </c>
      <c r="Z63" s="461">
        <f t="shared" si="11"/>
        <v>0</v>
      </c>
      <c r="AA63" s="461">
        <f t="shared" si="11"/>
        <v>0</v>
      </c>
      <c r="AB63" s="461">
        <f t="shared" si="11"/>
        <v>0</v>
      </c>
      <c r="AC63" s="461">
        <f t="shared" si="11"/>
        <v>0</v>
      </c>
      <c r="AD63" s="461">
        <f t="shared" si="11"/>
        <v>0</v>
      </c>
      <c r="AE63" s="461">
        <f t="shared" si="11"/>
        <v>0</v>
      </c>
      <c r="AF63" s="461">
        <f t="shared" si="11"/>
        <v>0</v>
      </c>
      <c r="AG63" s="461">
        <f t="shared" si="11"/>
        <v>0</v>
      </c>
      <c r="AH63" s="461">
        <f t="shared" si="11"/>
        <v>0</v>
      </c>
      <c r="AI63" s="461">
        <f t="shared" si="11"/>
        <v>0</v>
      </c>
      <c r="AJ63" s="461">
        <f t="shared" si="11"/>
        <v>0</v>
      </c>
      <c r="AK63" s="461">
        <f t="shared" si="11"/>
        <v>0</v>
      </c>
      <c r="AL63" s="461">
        <f t="shared" si="11"/>
        <v>0</v>
      </c>
      <c r="AM63" s="461">
        <f t="shared" si="11"/>
        <v>0</v>
      </c>
      <c r="AN63" s="461">
        <f t="shared" si="11"/>
        <v>0</v>
      </c>
      <c r="AO63" s="461">
        <f t="shared" si="11"/>
        <v>0</v>
      </c>
      <c r="AP63" s="461">
        <f t="shared" si="11"/>
        <v>0</v>
      </c>
      <c r="AQ63" s="461">
        <f t="shared" si="11"/>
        <v>0</v>
      </c>
      <c r="AR63" s="461">
        <f t="shared" si="11"/>
        <v>0</v>
      </c>
      <c r="AS63" s="461">
        <f t="shared" si="11"/>
        <v>0</v>
      </c>
      <c r="AT63" s="461">
        <f t="shared" si="11"/>
        <v>0</v>
      </c>
      <c r="AU63" s="461">
        <f t="shared" si="11"/>
        <v>0</v>
      </c>
      <c r="AV63" s="461">
        <f t="shared" si="11"/>
        <v>0</v>
      </c>
      <c r="AW63" s="461">
        <f t="shared" si="11"/>
        <v>0</v>
      </c>
      <c r="AX63" s="461">
        <f t="shared" si="11"/>
        <v>0</v>
      </c>
      <c r="AY63" s="461">
        <f t="shared" si="11"/>
        <v>0</v>
      </c>
      <c r="AZ63" s="461">
        <f t="shared" si="11"/>
        <v>0</v>
      </c>
    </row>
    <row r="64" spans="1:52" x14ac:dyDescent="0.25">
      <c r="A64" s="459"/>
      <c r="B64" s="460"/>
      <c r="C64" s="460"/>
      <c r="D64" s="460"/>
      <c r="E64" s="397" t="s">
        <v>1132</v>
      </c>
      <c r="F64" s="397" t="s">
        <v>1130</v>
      </c>
      <c r="G64" s="452" t="s">
        <v>1131</v>
      </c>
      <c r="H64" s="559">
        <f t="shared" ref="H64:H66" si="12">SUM(I64:AZ64)</f>
        <v>0</v>
      </c>
      <c r="I64" s="461">
        <f t="shared" ref="I64:AZ64" si="13">(I$36)</f>
        <v>0</v>
      </c>
      <c r="J64" s="461">
        <f t="shared" si="13"/>
        <v>0</v>
      </c>
      <c r="K64" s="461">
        <f t="shared" si="13"/>
        <v>0</v>
      </c>
      <c r="L64" s="461">
        <f t="shared" si="13"/>
        <v>0</v>
      </c>
      <c r="M64" s="461">
        <f t="shared" si="13"/>
        <v>0</v>
      </c>
      <c r="N64" s="461">
        <f t="shared" si="13"/>
        <v>0</v>
      </c>
      <c r="O64" s="461">
        <f t="shared" si="13"/>
        <v>0</v>
      </c>
      <c r="P64" s="461">
        <f t="shared" si="13"/>
        <v>0</v>
      </c>
      <c r="Q64" s="461">
        <f t="shared" si="13"/>
        <v>0</v>
      </c>
      <c r="R64" s="461">
        <f t="shared" si="13"/>
        <v>0</v>
      </c>
      <c r="S64" s="461">
        <f t="shared" si="13"/>
        <v>0</v>
      </c>
      <c r="T64" s="461">
        <f t="shared" si="13"/>
        <v>0</v>
      </c>
      <c r="U64" s="461">
        <f t="shared" si="13"/>
        <v>0</v>
      </c>
      <c r="V64" s="461">
        <f t="shared" si="13"/>
        <v>0</v>
      </c>
      <c r="W64" s="461">
        <f t="shared" si="13"/>
        <v>0</v>
      </c>
      <c r="X64" s="461">
        <f t="shared" si="13"/>
        <v>0</v>
      </c>
      <c r="Y64" s="461">
        <f t="shared" si="13"/>
        <v>0</v>
      </c>
      <c r="Z64" s="461">
        <f t="shared" si="13"/>
        <v>0</v>
      </c>
      <c r="AA64" s="461">
        <f t="shared" si="13"/>
        <v>0</v>
      </c>
      <c r="AB64" s="461">
        <f t="shared" si="13"/>
        <v>0</v>
      </c>
      <c r="AC64" s="461">
        <f t="shared" si="13"/>
        <v>0</v>
      </c>
      <c r="AD64" s="461">
        <f t="shared" si="13"/>
        <v>0</v>
      </c>
      <c r="AE64" s="461">
        <f t="shared" si="13"/>
        <v>0</v>
      </c>
      <c r="AF64" s="461">
        <f t="shared" si="13"/>
        <v>0</v>
      </c>
      <c r="AG64" s="461">
        <f t="shared" si="13"/>
        <v>0</v>
      </c>
      <c r="AH64" s="461">
        <f t="shared" si="13"/>
        <v>0</v>
      </c>
      <c r="AI64" s="461">
        <f t="shared" si="13"/>
        <v>0</v>
      </c>
      <c r="AJ64" s="461">
        <f t="shared" si="13"/>
        <v>0</v>
      </c>
      <c r="AK64" s="461">
        <f t="shared" si="13"/>
        <v>0</v>
      </c>
      <c r="AL64" s="461">
        <f t="shared" si="13"/>
        <v>0</v>
      </c>
      <c r="AM64" s="461">
        <f t="shared" si="13"/>
        <v>0</v>
      </c>
      <c r="AN64" s="461">
        <f t="shared" si="13"/>
        <v>0</v>
      </c>
      <c r="AO64" s="461">
        <f t="shared" si="13"/>
        <v>0</v>
      </c>
      <c r="AP64" s="461">
        <f t="shared" si="13"/>
        <v>0</v>
      </c>
      <c r="AQ64" s="461">
        <f t="shared" si="13"/>
        <v>0</v>
      </c>
      <c r="AR64" s="461">
        <f t="shared" si="13"/>
        <v>0</v>
      </c>
      <c r="AS64" s="461">
        <f t="shared" si="13"/>
        <v>0</v>
      </c>
      <c r="AT64" s="461">
        <f t="shared" si="13"/>
        <v>0</v>
      </c>
      <c r="AU64" s="461">
        <f t="shared" si="13"/>
        <v>0</v>
      </c>
      <c r="AV64" s="461">
        <f t="shared" si="13"/>
        <v>0</v>
      </c>
      <c r="AW64" s="461">
        <f t="shared" si="13"/>
        <v>0</v>
      </c>
      <c r="AX64" s="461">
        <f t="shared" si="13"/>
        <v>0</v>
      </c>
      <c r="AY64" s="461">
        <f t="shared" si="13"/>
        <v>0</v>
      </c>
      <c r="AZ64" s="461">
        <f t="shared" si="13"/>
        <v>0</v>
      </c>
    </row>
    <row r="65" spans="1:52" x14ac:dyDescent="0.25">
      <c r="A65" s="459"/>
      <c r="B65" s="460"/>
      <c r="C65" s="460"/>
      <c r="D65" s="460"/>
      <c r="E65" s="397" t="s">
        <v>901</v>
      </c>
      <c r="F65" s="397" t="s">
        <v>1130</v>
      </c>
      <c r="G65" s="452" t="s">
        <v>1131</v>
      </c>
      <c r="H65" s="559">
        <f t="shared" si="12"/>
        <v>0</v>
      </c>
      <c r="I65" s="461">
        <f t="shared" ref="I65:AZ65" si="14">I$51</f>
        <v>0</v>
      </c>
      <c r="J65" s="461">
        <f t="shared" si="14"/>
        <v>0</v>
      </c>
      <c r="K65" s="461">
        <f t="shared" si="14"/>
        <v>0</v>
      </c>
      <c r="L65" s="461">
        <f t="shared" si="14"/>
        <v>0</v>
      </c>
      <c r="M65" s="461">
        <f t="shared" si="14"/>
        <v>0</v>
      </c>
      <c r="N65" s="461">
        <f t="shared" si="14"/>
        <v>0</v>
      </c>
      <c r="O65" s="461">
        <f t="shared" si="14"/>
        <v>0</v>
      </c>
      <c r="P65" s="461">
        <f t="shared" si="14"/>
        <v>0</v>
      </c>
      <c r="Q65" s="461">
        <f t="shared" si="14"/>
        <v>0</v>
      </c>
      <c r="R65" s="461">
        <f t="shared" si="14"/>
        <v>0</v>
      </c>
      <c r="S65" s="461">
        <f t="shared" si="14"/>
        <v>0</v>
      </c>
      <c r="T65" s="461">
        <f t="shared" si="14"/>
        <v>0</v>
      </c>
      <c r="U65" s="461">
        <f t="shared" si="14"/>
        <v>0</v>
      </c>
      <c r="V65" s="461">
        <f t="shared" si="14"/>
        <v>0</v>
      </c>
      <c r="W65" s="461">
        <f t="shared" si="14"/>
        <v>0</v>
      </c>
      <c r="X65" s="461">
        <f t="shared" si="14"/>
        <v>0</v>
      </c>
      <c r="Y65" s="461">
        <f t="shared" si="14"/>
        <v>0</v>
      </c>
      <c r="Z65" s="461">
        <f t="shared" si="14"/>
        <v>0</v>
      </c>
      <c r="AA65" s="461">
        <f t="shared" si="14"/>
        <v>0</v>
      </c>
      <c r="AB65" s="461">
        <f t="shared" si="14"/>
        <v>0</v>
      </c>
      <c r="AC65" s="461">
        <f t="shared" si="14"/>
        <v>0</v>
      </c>
      <c r="AD65" s="461">
        <f t="shared" si="14"/>
        <v>0</v>
      </c>
      <c r="AE65" s="461">
        <f t="shared" si="14"/>
        <v>0</v>
      </c>
      <c r="AF65" s="461">
        <f t="shared" si="14"/>
        <v>0</v>
      </c>
      <c r="AG65" s="461">
        <f t="shared" si="14"/>
        <v>0</v>
      </c>
      <c r="AH65" s="461">
        <f t="shared" si="14"/>
        <v>0</v>
      </c>
      <c r="AI65" s="461">
        <f t="shared" si="14"/>
        <v>0</v>
      </c>
      <c r="AJ65" s="461">
        <f t="shared" si="14"/>
        <v>0</v>
      </c>
      <c r="AK65" s="461">
        <f t="shared" si="14"/>
        <v>0</v>
      </c>
      <c r="AL65" s="461">
        <f t="shared" si="14"/>
        <v>0</v>
      </c>
      <c r="AM65" s="461">
        <f t="shared" si="14"/>
        <v>0</v>
      </c>
      <c r="AN65" s="461">
        <f t="shared" si="14"/>
        <v>0</v>
      </c>
      <c r="AO65" s="461">
        <f t="shared" si="14"/>
        <v>0</v>
      </c>
      <c r="AP65" s="461">
        <f t="shared" si="14"/>
        <v>0</v>
      </c>
      <c r="AQ65" s="461">
        <f t="shared" si="14"/>
        <v>0</v>
      </c>
      <c r="AR65" s="461">
        <f t="shared" si="14"/>
        <v>0</v>
      </c>
      <c r="AS65" s="461">
        <f t="shared" si="14"/>
        <v>0</v>
      </c>
      <c r="AT65" s="461">
        <f t="shared" si="14"/>
        <v>0</v>
      </c>
      <c r="AU65" s="461">
        <f t="shared" si="14"/>
        <v>0</v>
      </c>
      <c r="AV65" s="461">
        <f t="shared" si="14"/>
        <v>0</v>
      </c>
      <c r="AW65" s="461">
        <f t="shared" si="14"/>
        <v>0</v>
      </c>
      <c r="AX65" s="461">
        <f t="shared" si="14"/>
        <v>0</v>
      </c>
      <c r="AY65" s="461">
        <f t="shared" si="14"/>
        <v>0</v>
      </c>
      <c r="AZ65" s="461">
        <f t="shared" si="14"/>
        <v>0</v>
      </c>
    </row>
    <row r="66" spans="1:52" x14ac:dyDescent="0.25">
      <c r="A66" s="459"/>
      <c r="B66" s="460"/>
      <c r="C66" s="460"/>
      <c r="D66" s="460"/>
      <c r="E66" s="397" t="s">
        <v>903</v>
      </c>
      <c r="F66" s="397" t="s">
        <v>1130</v>
      </c>
      <c r="G66" s="452" t="s">
        <v>1131</v>
      </c>
      <c r="H66" s="559">
        <f t="shared" si="12"/>
        <v>0</v>
      </c>
      <c r="I66" s="461">
        <f>I61</f>
        <v>0</v>
      </c>
      <c r="J66" s="461">
        <f t="shared" ref="J66:AZ66" si="15">J61</f>
        <v>0</v>
      </c>
      <c r="K66" s="461">
        <f t="shared" si="15"/>
        <v>0</v>
      </c>
      <c r="L66" s="461">
        <f t="shared" si="15"/>
        <v>0</v>
      </c>
      <c r="M66" s="461">
        <f t="shared" si="15"/>
        <v>0</v>
      </c>
      <c r="N66" s="461">
        <f t="shared" si="15"/>
        <v>0</v>
      </c>
      <c r="O66" s="461">
        <f t="shared" si="15"/>
        <v>0</v>
      </c>
      <c r="P66" s="461">
        <f t="shared" si="15"/>
        <v>0</v>
      </c>
      <c r="Q66" s="461">
        <f t="shared" si="15"/>
        <v>0</v>
      </c>
      <c r="R66" s="461">
        <f t="shared" si="15"/>
        <v>0</v>
      </c>
      <c r="S66" s="461">
        <f t="shared" si="15"/>
        <v>0</v>
      </c>
      <c r="T66" s="461">
        <f t="shared" si="15"/>
        <v>0</v>
      </c>
      <c r="U66" s="461">
        <f t="shared" si="15"/>
        <v>0</v>
      </c>
      <c r="V66" s="461">
        <f t="shared" si="15"/>
        <v>0</v>
      </c>
      <c r="W66" s="461">
        <f t="shared" si="15"/>
        <v>0</v>
      </c>
      <c r="X66" s="461">
        <f t="shared" si="15"/>
        <v>0</v>
      </c>
      <c r="Y66" s="461">
        <f t="shared" si="15"/>
        <v>0</v>
      </c>
      <c r="Z66" s="461">
        <f t="shared" si="15"/>
        <v>0</v>
      </c>
      <c r="AA66" s="461">
        <f t="shared" si="15"/>
        <v>0</v>
      </c>
      <c r="AB66" s="461">
        <f t="shared" si="15"/>
        <v>0</v>
      </c>
      <c r="AC66" s="461">
        <f t="shared" si="15"/>
        <v>0</v>
      </c>
      <c r="AD66" s="461">
        <f t="shared" si="15"/>
        <v>0</v>
      </c>
      <c r="AE66" s="461">
        <f t="shared" si="15"/>
        <v>0</v>
      </c>
      <c r="AF66" s="461">
        <f t="shared" si="15"/>
        <v>0</v>
      </c>
      <c r="AG66" s="461">
        <f t="shared" si="15"/>
        <v>0</v>
      </c>
      <c r="AH66" s="461">
        <f t="shared" si="15"/>
        <v>0</v>
      </c>
      <c r="AI66" s="461">
        <f t="shared" si="15"/>
        <v>0</v>
      </c>
      <c r="AJ66" s="461">
        <f t="shared" si="15"/>
        <v>0</v>
      </c>
      <c r="AK66" s="461">
        <f t="shared" si="15"/>
        <v>0</v>
      </c>
      <c r="AL66" s="461">
        <f t="shared" si="15"/>
        <v>0</v>
      </c>
      <c r="AM66" s="461">
        <f t="shared" si="15"/>
        <v>0</v>
      </c>
      <c r="AN66" s="461">
        <f t="shared" si="15"/>
        <v>0</v>
      </c>
      <c r="AO66" s="461">
        <f t="shared" si="15"/>
        <v>0</v>
      </c>
      <c r="AP66" s="461">
        <f t="shared" si="15"/>
        <v>0</v>
      </c>
      <c r="AQ66" s="461">
        <f t="shared" si="15"/>
        <v>0</v>
      </c>
      <c r="AR66" s="461">
        <f t="shared" si="15"/>
        <v>0</v>
      </c>
      <c r="AS66" s="461">
        <f t="shared" si="15"/>
        <v>0</v>
      </c>
      <c r="AT66" s="461">
        <f t="shared" si="15"/>
        <v>0</v>
      </c>
      <c r="AU66" s="461">
        <f t="shared" si="15"/>
        <v>0</v>
      </c>
      <c r="AV66" s="461">
        <f t="shared" si="15"/>
        <v>0</v>
      </c>
      <c r="AW66" s="461">
        <f t="shared" si="15"/>
        <v>0</v>
      </c>
      <c r="AX66" s="461">
        <f t="shared" si="15"/>
        <v>0</v>
      </c>
      <c r="AY66" s="461">
        <f t="shared" si="15"/>
        <v>0</v>
      </c>
      <c r="AZ66" s="461">
        <f t="shared" si="15"/>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ACF4A-A075-44E9-917E-169550E0B2DF}">
  <sheetPr>
    <tabColor rgb="FFC00000"/>
  </sheetPr>
  <dimension ref="A1:K33"/>
  <sheetViews>
    <sheetView showGridLines="0" zoomScale="55" zoomScaleNormal="55" workbookViewId="0">
      <selection activeCell="A55" sqref="A55:XFD1048576"/>
    </sheetView>
  </sheetViews>
  <sheetFormatPr defaultColWidth="8.85546875" defaultRowHeight="15" customHeight="1" zeroHeight="1" x14ac:dyDescent="0.25"/>
  <cols>
    <col min="1" max="2" width="1.5703125" customWidth="1"/>
    <col min="3" max="3" width="6.42578125" customWidth="1"/>
    <col min="4" max="4" width="29.140625" customWidth="1"/>
    <col min="5" max="5" width="32.42578125" customWidth="1"/>
    <col min="6" max="6" width="48.42578125" customWidth="1"/>
    <col min="7" max="7" width="20.5703125" customWidth="1"/>
    <col min="8" max="10" width="16.85546875" customWidth="1"/>
    <col min="11" max="11" width="44.5703125" customWidth="1"/>
  </cols>
  <sheetData>
    <row r="1" spans="1:11" ht="5.0999999999999996" customHeight="1" x14ac:dyDescent="0.25">
      <c r="A1" s="1"/>
      <c r="B1" s="1"/>
      <c r="C1" s="1"/>
      <c r="D1" s="1"/>
      <c r="E1" s="1"/>
      <c r="F1" s="1"/>
      <c r="G1" s="1"/>
      <c r="H1" s="1"/>
      <c r="I1" s="1"/>
      <c r="J1" s="1"/>
      <c r="K1" s="1"/>
    </row>
    <row r="2" spans="1:11" ht="15.75" x14ac:dyDescent="0.25">
      <c r="A2" s="1"/>
      <c r="B2" s="2" t="s">
        <v>99</v>
      </c>
      <c r="C2" s="1"/>
      <c r="D2" s="1"/>
      <c r="E2" s="1"/>
      <c r="F2" s="1"/>
      <c r="G2" s="1"/>
      <c r="H2" s="1"/>
      <c r="I2" s="1"/>
      <c r="J2" s="1"/>
      <c r="K2" s="1"/>
    </row>
    <row r="3" spans="1:11" ht="5.0999999999999996" customHeight="1" x14ac:dyDescent="0.25">
      <c r="A3" s="1"/>
      <c r="B3" s="1"/>
      <c r="C3" s="1"/>
      <c r="D3" s="1"/>
      <c r="E3" s="1"/>
      <c r="F3" s="1"/>
      <c r="G3" s="1"/>
      <c r="H3" s="1"/>
      <c r="I3" s="1"/>
      <c r="J3" s="1"/>
      <c r="K3" s="1"/>
    </row>
    <row r="4" spans="1:11" x14ac:dyDescent="0.25">
      <c r="A4" s="1"/>
      <c r="B4" s="1"/>
      <c r="C4" s="1"/>
      <c r="D4" s="1" t="str">
        <f>Checklist!D4</f>
        <v>Contact: Kate Ko - (202) 661-5326, kate.ko@wsp.com</v>
      </c>
      <c r="E4" s="1"/>
      <c r="F4" s="1"/>
      <c r="G4" s="1"/>
      <c r="H4" s="1"/>
      <c r="I4" s="1"/>
      <c r="J4" s="1"/>
      <c r="K4" s="1"/>
    </row>
    <row r="5" spans="1:11" ht="5.0999999999999996" customHeight="1" x14ac:dyDescent="0.25">
      <c r="A5" s="1"/>
      <c r="B5" s="1"/>
      <c r="C5" s="1"/>
      <c r="D5" s="1"/>
      <c r="E5" s="1"/>
      <c r="F5" s="1"/>
      <c r="G5" s="1"/>
      <c r="H5" s="1"/>
      <c r="I5" s="1"/>
      <c r="J5" s="1"/>
      <c r="K5" s="1"/>
    </row>
    <row r="6" spans="1:11" x14ac:dyDescent="0.25">
      <c r="A6" s="1"/>
      <c r="B6" s="3" t="s">
        <v>45</v>
      </c>
      <c r="C6" s="1"/>
      <c r="D6" s="1"/>
      <c r="E6" s="1"/>
      <c r="F6" s="1"/>
      <c r="G6" s="1"/>
      <c r="H6" s="1"/>
      <c r="I6" s="1"/>
      <c r="J6" s="1"/>
      <c r="K6" s="1"/>
    </row>
    <row r="7" spans="1:11" x14ac:dyDescent="0.25">
      <c r="A7" s="1"/>
      <c r="B7" s="3"/>
      <c r="C7" s="1" t="s">
        <v>100</v>
      </c>
      <c r="D7" s="1"/>
      <c r="E7" s="1"/>
      <c r="F7" s="1"/>
      <c r="G7" s="1"/>
      <c r="H7" s="1"/>
      <c r="I7" s="1"/>
      <c r="J7" s="1"/>
    </row>
    <row r="8" spans="1:11" x14ac:dyDescent="0.25">
      <c r="A8" s="1"/>
      <c r="B8" s="3"/>
      <c r="C8" s="1" t="s">
        <v>101</v>
      </c>
      <c r="D8" s="1"/>
      <c r="E8" s="1"/>
      <c r="F8" s="29" t="s">
        <v>102</v>
      </c>
      <c r="G8" s="1"/>
      <c r="H8" s="668" t="s">
        <v>103</v>
      </c>
      <c r="I8" s="669"/>
      <c r="J8" s="670"/>
    </row>
    <row r="9" spans="1:11" ht="4.5" customHeight="1" x14ac:dyDescent="0.25">
      <c r="A9" s="1"/>
      <c r="B9" s="1"/>
      <c r="C9" s="1"/>
      <c r="D9" s="1"/>
      <c r="E9" s="1"/>
      <c r="F9" s="1"/>
      <c r="G9" s="1"/>
      <c r="H9" s="1"/>
      <c r="I9" s="1"/>
      <c r="J9" s="1"/>
      <c r="K9" s="1"/>
    </row>
    <row r="10" spans="1:11" ht="30" x14ac:dyDescent="0.25">
      <c r="A10" s="1"/>
      <c r="B10" s="1"/>
      <c r="C10" s="30" t="s">
        <v>104</v>
      </c>
      <c r="D10" s="30" t="s">
        <v>105</v>
      </c>
      <c r="E10" s="30" t="s">
        <v>106</v>
      </c>
      <c r="F10" s="30" t="s">
        <v>64</v>
      </c>
      <c r="G10" s="31" t="s">
        <v>107</v>
      </c>
      <c r="H10" s="30" t="s">
        <v>108</v>
      </c>
      <c r="I10" s="30" t="s">
        <v>109</v>
      </c>
      <c r="J10" s="30" t="s">
        <v>110</v>
      </c>
      <c r="K10" s="30" t="s">
        <v>111</v>
      </c>
    </row>
    <row r="11" spans="1:11" ht="90" x14ac:dyDescent="0.25">
      <c r="A11" s="1"/>
      <c r="B11" s="32"/>
      <c r="C11" s="33">
        <f>ROW()-ROW($C$10)</f>
        <v>1</v>
      </c>
      <c r="D11" s="34" t="s">
        <v>112</v>
      </c>
      <c r="E11" s="35" t="s">
        <v>113</v>
      </c>
      <c r="F11" s="36" t="s">
        <v>114</v>
      </c>
      <c r="G11" s="37" t="s">
        <v>115</v>
      </c>
      <c r="H11" s="38"/>
      <c r="I11" s="38"/>
      <c r="J11" s="38"/>
      <c r="K11" s="39"/>
    </row>
    <row r="12" spans="1:11" ht="90" x14ac:dyDescent="0.25">
      <c r="A12" s="1"/>
      <c r="B12" s="32"/>
      <c r="C12" s="33">
        <f>ROW()-ROW($C$10)</f>
        <v>2</v>
      </c>
      <c r="D12" s="34" t="s">
        <v>116</v>
      </c>
      <c r="E12" s="35" t="s">
        <v>113</v>
      </c>
      <c r="F12" s="36" t="s">
        <v>117</v>
      </c>
      <c r="G12" s="37" t="s">
        <v>115</v>
      </c>
      <c r="H12" s="38"/>
      <c r="I12" s="38"/>
      <c r="J12" s="38"/>
      <c r="K12" s="39"/>
    </row>
    <row r="13" spans="1:11" ht="60" x14ac:dyDescent="0.25">
      <c r="A13" s="1"/>
      <c r="B13" s="32"/>
      <c r="C13" s="33">
        <f>ROW()-ROW($C$10)</f>
        <v>3</v>
      </c>
      <c r="D13" s="34" t="s">
        <v>118</v>
      </c>
      <c r="E13" s="35" t="s">
        <v>119</v>
      </c>
      <c r="F13" s="36" t="s">
        <v>120</v>
      </c>
      <c r="G13" s="37" t="s">
        <v>121</v>
      </c>
      <c r="H13" s="38"/>
      <c r="I13" s="38"/>
      <c r="J13" s="38"/>
      <c r="K13" s="39"/>
    </row>
    <row r="14" spans="1:11" ht="105" x14ac:dyDescent="0.25">
      <c r="A14" s="1"/>
      <c r="B14" s="32"/>
      <c r="C14" s="33">
        <f t="shared" ref="C14:C25" si="0">ROW()-ROW($C$10)</f>
        <v>4</v>
      </c>
      <c r="D14" s="34" t="s">
        <v>122</v>
      </c>
      <c r="E14" s="40" t="s">
        <v>123</v>
      </c>
      <c r="F14" s="36" t="s">
        <v>124</v>
      </c>
      <c r="G14" s="37" t="s">
        <v>115</v>
      </c>
      <c r="H14" s="38"/>
      <c r="I14" s="38"/>
      <c r="J14" s="38"/>
      <c r="K14" s="39"/>
    </row>
    <row r="15" spans="1:11" ht="90" x14ac:dyDescent="0.25">
      <c r="A15" s="1"/>
      <c r="B15" s="32"/>
      <c r="C15" s="33">
        <f t="shared" si="0"/>
        <v>5</v>
      </c>
      <c r="D15" s="34" t="s">
        <v>125</v>
      </c>
      <c r="E15" s="40" t="s">
        <v>123</v>
      </c>
      <c r="F15" s="36" t="s">
        <v>126</v>
      </c>
      <c r="G15" s="37" t="s">
        <v>115</v>
      </c>
      <c r="H15" s="38"/>
      <c r="I15" s="38"/>
      <c r="J15" s="38"/>
      <c r="K15" s="39"/>
    </row>
    <row r="16" spans="1:11" ht="90" x14ac:dyDescent="0.25">
      <c r="A16" s="1"/>
      <c r="B16" s="32"/>
      <c r="C16" s="33">
        <f t="shared" si="0"/>
        <v>6</v>
      </c>
      <c r="D16" s="34" t="s">
        <v>127</v>
      </c>
      <c r="E16" s="40" t="s">
        <v>128</v>
      </c>
      <c r="F16" s="41" t="s">
        <v>129</v>
      </c>
      <c r="G16" s="37" t="s">
        <v>115</v>
      </c>
      <c r="H16" s="38"/>
      <c r="I16" s="38"/>
      <c r="J16" s="38"/>
      <c r="K16" s="39"/>
    </row>
    <row r="17" spans="1:11" ht="105" x14ac:dyDescent="0.25">
      <c r="A17" s="1"/>
      <c r="B17" s="32"/>
      <c r="C17" s="33">
        <f t="shared" si="0"/>
        <v>7</v>
      </c>
      <c r="D17" s="34" t="s">
        <v>130</v>
      </c>
      <c r="E17" s="40" t="s">
        <v>131</v>
      </c>
      <c r="F17" s="36" t="s">
        <v>132</v>
      </c>
      <c r="G17" s="37" t="s">
        <v>115</v>
      </c>
      <c r="H17" s="38"/>
      <c r="I17" s="38"/>
      <c r="J17" s="38"/>
      <c r="K17" s="39"/>
    </row>
    <row r="18" spans="1:11" ht="135" x14ac:dyDescent="0.25">
      <c r="A18" s="1"/>
      <c r="B18" s="32"/>
      <c r="C18" s="33">
        <f t="shared" si="0"/>
        <v>8</v>
      </c>
      <c r="D18" s="34" t="s">
        <v>133</v>
      </c>
      <c r="E18" s="35" t="s">
        <v>134</v>
      </c>
      <c r="F18" s="36" t="s">
        <v>135</v>
      </c>
      <c r="G18" s="37" t="s">
        <v>136</v>
      </c>
      <c r="H18" s="38"/>
      <c r="I18" s="38"/>
      <c r="J18" s="38"/>
      <c r="K18" s="39"/>
    </row>
    <row r="19" spans="1:11" ht="45" x14ac:dyDescent="0.25">
      <c r="A19" s="1"/>
      <c r="B19" s="32"/>
      <c r="C19" s="33">
        <f t="shared" si="0"/>
        <v>9</v>
      </c>
      <c r="D19" s="34" t="s">
        <v>137</v>
      </c>
      <c r="E19" s="35" t="s">
        <v>138</v>
      </c>
      <c r="F19" s="36" t="s">
        <v>139</v>
      </c>
      <c r="G19" s="37" t="s">
        <v>115</v>
      </c>
      <c r="H19" s="38"/>
      <c r="I19" s="38"/>
      <c r="J19" s="38"/>
      <c r="K19" s="39"/>
    </row>
    <row r="20" spans="1:11" ht="105" x14ac:dyDescent="0.25">
      <c r="A20" s="1"/>
      <c r="B20" s="32"/>
      <c r="C20" s="33">
        <f t="shared" si="0"/>
        <v>10</v>
      </c>
      <c r="D20" s="34" t="s">
        <v>140</v>
      </c>
      <c r="E20" s="40" t="s">
        <v>141</v>
      </c>
      <c r="F20" s="36" t="s">
        <v>142</v>
      </c>
      <c r="G20" s="37" t="s">
        <v>115</v>
      </c>
      <c r="H20" s="38"/>
      <c r="I20" s="38"/>
      <c r="J20" s="38"/>
      <c r="K20" s="39"/>
    </row>
    <row r="21" spans="1:11" ht="105" x14ac:dyDescent="0.25">
      <c r="A21" s="1"/>
      <c r="B21" s="32"/>
      <c r="C21" s="33">
        <f t="shared" si="0"/>
        <v>11</v>
      </c>
      <c r="D21" s="34" t="s">
        <v>143</v>
      </c>
      <c r="E21" s="40" t="s">
        <v>144</v>
      </c>
      <c r="F21" s="36" t="s">
        <v>145</v>
      </c>
      <c r="G21" s="37" t="s">
        <v>115</v>
      </c>
      <c r="H21" s="38"/>
      <c r="I21" s="38"/>
      <c r="J21" s="38"/>
      <c r="K21" s="39"/>
    </row>
    <row r="22" spans="1:11" ht="90" x14ac:dyDescent="0.25">
      <c r="A22" s="1"/>
      <c r="B22" s="32"/>
      <c r="C22" s="33">
        <f t="shared" si="0"/>
        <v>12</v>
      </c>
      <c r="D22" s="34" t="s">
        <v>146</v>
      </c>
      <c r="E22" s="40" t="s">
        <v>147</v>
      </c>
      <c r="F22" s="36" t="s">
        <v>148</v>
      </c>
      <c r="G22" s="37" t="s">
        <v>149</v>
      </c>
      <c r="H22" s="38"/>
      <c r="I22" s="38"/>
      <c r="J22" s="38"/>
      <c r="K22" s="39"/>
    </row>
    <row r="23" spans="1:11" ht="60" x14ac:dyDescent="0.25">
      <c r="A23" s="1"/>
      <c r="B23" s="32"/>
      <c r="C23" s="33">
        <f t="shared" si="0"/>
        <v>13</v>
      </c>
      <c r="D23" s="34" t="s">
        <v>150</v>
      </c>
      <c r="E23" s="40" t="s">
        <v>151</v>
      </c>
      <c r="F23" s="42" t="s">
        <v>152</v>
      </c>
      <c r="G23" s="37" t="s">
        <v>153</v>
      </c>
      <c r="H23" s="38"/>
      <c r="I23" s="38"/>
      <c r="J23" s="38"/>
      <c r="K23" s="39"/>
    </row>
    <row r="24" spans="1:11" ht="105" x14ac:dyDescent="0.25">
      <c r="A24" s="1"/>
      <c r="B24" s="32"/>
      <c r="C24" s="33">
        <f t="shared" si="0"/>
        <v>14</v>
      </c>
      <c r="D24" s="34" t="s">
        <v>154</v>
      </c>
      <c r="E24" s="40" t="s">
        <v>155</v>
      </c>
      <c r="F24" s="36" t="s">
        <v>156</v>
      </c>
      <c r="G24" s="37" t="s">
        <v>157</v>
      </c>
      <c r="H24" s="38"/>
      <c r="I24" s="38"/>
      <c r="J24" s="38"/>
      <c r="K24" s="39"/>
    </row>
    <row r="25" spans="1:11" ht="30" x14ac:dyDescent="0.25">
      <c r="A25" s="1"/>
      <c r="B25" s="32"/>
      <c r="C25" s="33">
        <f t="shared" si="0"/>
        <v>15</v>
      </c>
      <c r="D25" s="43" t="s">
        <v>158</v>
      </c>
      <c r="E25" s="44" t="s">
        <v>159</v>
      </c>
      <c r="F25" s="45" t="s">
        <v>160</v>
      </c>
      <c r="G25" s="46" t="s">
        <v>157</v>
      </c>
      <c r="H25" s="38"/>
      <c r="I25" s="38"/>
      <c r="J25" s="38"/>
      <c r="K25" s="39"/>
    </row>
    <row r="26" spans="1:11" x14ac:dyDescent="0.25">
      <c r="A26" s="1"/>
      <c r="B26" s="1"/>
      <c r="C26" s="17"/>
      <c r="D26" s="17"/>
      <c r="E26" s="17"/>
      <c r="F26" s="17"/>
      <c r="G26" s="17"/>
      <c r="H26" s="17"/>
      <c r="I26" s="17"/>
      <c r="J26" s="17"/>
      <c r="K26" s="17"/>
    </row>
    <row r="27" spans="1:11" x14ac:dyDescent="0.25">
      <c r="A27" s="3" t="s">
        <v>161</v>
      </c>
      <c r="B27" s="1"/>
      <c r="C27" s="1"/>
      <c r="D27" s="1"/>
      <c r="E27" s="1"/>
      <c r="F27" s="1"/>
      <c r="G27" s="1"/>
      <c r="H27" s="1"/>
      <c r="I27" s="1"/>
      <c r="J27" s="1"/>
      <c r="K27" s="1"/>
    </row>
    <row r="28" spans="1:11" ht="30" x14ac:dyDescent="0.25">
      <c r="A28" s="1"/>
      <c r="B28" s="1"/>
      <c r="C28" s="1"/>
      <c r="D28" s="3" t="s">
        <v>162</v>
      </c>
      <c r="E28" s="3" t="s">
        <v>163</v>
      </c>
      <c r="F28" s="25" t="s">
        <v>164</v>
      </c>
      <c r="G28" s="25" t="s">
        <v>165</v>
      </c>
      <c r="H28" s="25" t="s">
        <v>166</v>
      </c>
      <c r="I28" s="25" t="s">
        <v>167</v>
      </c>
      <c r="J28" s="1"/>
      <c r="K28" s="1"/>
    </row>
    <row r="29" spans="1:11" ht="60" x14ac:dyDescent="0.25">
      <c r="A29" s="1"/>
      <c r="B29" s="1"/>
      <c r="C29" s="1"/>
      <c r="D29" s="47" t="s">
        <v>168</v>
      </c>
      <c r="E29" s="47" t="s">
        <v>169</v>
      </c>
      <c r="F29" s="26" t="s">
        <v>170</v>
      </c>
      <c r="G29" s="26" t="s">
        <v>171</v>
      </c>
      <c r="H29" s="26" t="s">
        <v>172</v>
      </c>
      <c r="I29" s="26" t="s">
        <v>173</v>
      </c>
      <c r="J29" s="1"/>
      <c r="K29" s="1"/>
    </row>
    <row r="30" spans="1:11" ht="75" x14ac:dyDescent="0.25">
      <c r="A30" s="1"/>
      <c r="B30" s="1"/>
      <c r="C30" s="1"/>
      <c r="D30" s="47" t="s">
        <v>174</v>
      </c>
      <c r="E30" s="47" t="s">
        <v>175</v>
      </c>
      <c r="F30" s="26" t="s">
        <v>176</v>
      </c>
      <c r="G30" s="26" t="s">
        <v>177</v>
      </c>
      <c r="H30" s="26" t="s">
        <v>177</v>
      </c>
      <c r="I30" s="26" t="s">
        <v>178</v>
      </c>
      <c r="J30" s="1"/>
      <c r="K30" s="1"/>
    </row>
    <row r="31" spans="1:11" ht="45" x14ac:dyDescent="0.25">
      <c r="A31" s="1"/>
      <c r="B31" s="1"/>
      <c r="C31" s="1"/>
      <c r="D31" s="47" t="s">
        <v>179</v>
      </c>
      <c r="E31" s="47" t="s">
        <v>180</v>
      </c>
      <c r="F31" s="26" t="s">
        <v>181</v>
      </c>
      <c r="G31" s="26" t="s">
        <v>182</v>
      </c>
      <c r="H31" s="26" t="s">
        <v>182</v>
      </c>
      <c r="I31" s="26" t="s">
        <v>178</v>
      </c>
      <c r="J31" s="1"/>
      <c r="K31" s="1"/>
    </row>
    <row r="32" spans="1:11" ht="75" x14ac:dyDescent="0.25">
      <c r="A32" s="1"/>
      <c r="B32" s="1"/>
      <c r="C32" s="1"/>
      <c r="D32" s="47" t="s">
        <v>183</v>
      </c>
      <c r="E32" s="47" t="s">
        <v>184</v>
      </c>
      <c r="F32" s="26" t="s">
        <v>185</v>
      </c>
      <c r="G32" s="26" t="s">
        <v>186</v>
      </c>
      <c r="H32" s="26" t="s">
        <v>186</v>
      </c>
      <c r="I32" s="26" t="s">
        <v>187</v>
      </c>
      <c r="J32" s="1"/>
      <c r="K32" s="1"/>
    </row>
    <row r="33" x14ac:dyDescent="0.25"/>
  </sheetData>
  <mergeCells count="1">
    <mergeCell ref="H8:J8"/>
  </mergeCells>
  <conditionalFormatting sqref="H13:J25">
    <cfRule type="cellIs" dxfId="18" priority="5" operator="equal">
      <formula>"No"</formula>
    </cfRule>
    <cfRule type="cellIs" dxfId="17" priority="6" operator="equal">
      <formula>"Yes"</formula>
    </cfRule>
  </conditionalFormatting>
  <conditionalFormatting sqref="H11:J11">
    <cfRule type="cellIs" dxfId="16" priority="3" operator="equal">
      <formula>"No"</formula>
    </cfRule>
    <cfRule type="cellIs" dxfId="15" priority="4" operator="equal">
      <formula>"Yes"</formula>
    </cfRule>
  </conditionalFormatting>
  <conditionalFormatting sqref="H12:J12">
    <cfRule type="cellIs" dxfId="14" priority="1" operator="equal">
      <formula>"No"</formula>
    </cfRule>
    <cfRule type="cellIs" dxfId="13" priority="2" operator="equal">
      <formula>"Yes"</formula>
    </cfRule>
  </conditionalFormatting>
  <dataValidations count="1">
    <dataValidation type="list" allowBlank="1" showInputMessage="1" showErrorMessage="1" sqref="H11:J25" xr:uid="{CC9D3EDA-36B1-4B87-8BEC-BEA34BFC3678}">
      <formula1>Y_N</formula1>
    </dataValidation>
  </dataValidations>
  <hyperlinks>
    <hyperlink ref="F23" r:id="rId1" xr:uid="{57FD291E-0B7E-400A-B88B-483627E49A29}"/>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5C264-3410-4431-AEDD-F3B55EF42CA6}">
  <sheetPr>
    <tabColor rgb="FFC00000"/>
  </sheetPr>
  <dimension ref="A1:I97"/>
  <sheetViews>
    <sheetView showGridLines="0" topLeftCell="A73" zoomScaleNormal="100" workbookViewId="0">
      <selection activeCell="I75" sqref="I75:I78"/>
    </sheetView>
  </sheetViews>
  <sheetFormatPr defaultColWidth="8.85546875" defaultRowHeight="15" x14ac:dyDescent="0.25"/>
  <cols>
    <col min="1" max="2" width="1.5703125" customWidth="1"/>
    <col min="3" max="3" width="15.85546875" customWidth="1"/>
    <col min="4" max="4" width="39.140625" customWidth="1"/>
    <col min="5" max="6" width="14.42578125" customWidth="1"/>
    <col min="7" max="7" width="18" customWidth="1"/>
    <col min="8" max="8" width="50.5703125" customWidth="1"/>
    <col min="9" max="9" width="14.140625" customWidth="1"/>
  </cols>
  <sheetData>
    <row r="1" spans="1:9" ht="5.0999999999999996" customHeight="1" x14ac:dyDescent="0.25">
      <c r="A1" s="1"/>
      <c r="B1" s="1"/>
      <c r="C1" s="1"/>
      <c r="D1" s="1"/>
      <c r="E1" s="1"/>
      <c r="F1" s="1"/>
      <c r="G1" s="1"/>
      <c r="H1" s="1"/>
      <c r="I1" s="1"/>
    </row>
    <row r="2" spans="1:9" ht="15.75" x14ac:dyDescent="0.25">
      <c r="A2" s="1"/>
      <c r="B2" s="2" t="s">
        <v>188</v>
      </c>
      <c r="C2" s="1"/>
      <c r="D2" s="1"/>
      <c r="E2" s="1"/>
      <c r="F2" s="1"/>
      <c r="G2" s="1"/>
      <c r="H2" s="1"/>
      <c r="I2" s="1"/>
    </row>
    <row r="3" spans="1:9" ht="5.0999999999999996" customHeight="1" x14ac:dyDescent="0.25">
      <c r="A3" s="1"/>
      <c r="B3" s="1"/>
      <c r="C3" s="1"/>
      <c r="D3" s="1"/>
      <c r="E3" s="1"/>
      <c r="F3" s="1"/>
      <c r="G3" s="1"/>
      <c r="H3" s="1"/>
      <c r="I3" s="1"/>
    </row>
    <row r="4" spans="1:9" x14ac:dyDescent="0.25">
      <c r="A4" s="1"/>
      <c r="B4" s="1"/>
      <c r="C4" s="1"/>
      <c r="D4" s="1" t="str">
        <f>Checklist!D4</f>
        <v>Contact: Kate Ko - (202) 661-5326, kate.ko@wsp.com</v>
      </c>
      <c r="E4" s="1"/>
      <c r="F4" s="1"/>
      <c r="G4" s="1"/>
      <c r="H4" s="1"/>
      <c r="I4" s="1"/>
    </row>
    <row r="5" spans="1:9" ht="5.0999999999999996" customHeight="1" x14ac:dyDescent="0.25">
      <c r="A5" s="1"/>
      <c r="B5" s="1"/>
      <c r="C5" s="1"/>
      <c r="D5" s="1"/>
      <c r="E5" s="1"/>
      <c r="F5" s="1"/>
      <c r="G5" s="1"/>
      <c r="H5" s="1"/>
      <c r="I5" s="1"/>
    </row>
    <row r="6" spans="1:9" x14ac:dyDescent="0.25">
      <c r="A6" s="1"/>
      <c r="B6" s="3" t="s">
        <v>45</v>
      </c>
      <c r="C6" s="1"/>
      <c r="D6" s="1"/>
      <c r="E6" s="1"/>
      <c r="F6" s="1"/>
      <c r="G6" s="1"/>
      <c r="H6" s="1"/>
      <c r="I6" s="1"/>
    </row>
    <row r="7" spans="1:9" x14ac:dyDescent="0.25">
      <c r="A7" s="1"/>
      <c r="B7" s="3"/>
      <c r="C7" s="1" t="s">
        <v>189</v>
      </c>
      <c r="D7" s="1"/>
      <c r="E7" s="1"/>
      <c r="F7" s="1"/>
      <c r="G7" s="1"/>
      <c r="H7" s="1"/>
      <c r="I7" s="1"/>
    </row>
    <row r="8" spans="1:9" x14ac:dyDescent="0.25">
      <c r="A8" s="1"/>
      <c r="B8" s="3"/>
      <c r="C8" s="1" t="s">
        <v>190</v>
      </c>
      <c r="D8" s="1"/>
      <c r="E8" s="1"/>
      <c r="F8" s="1"/>
      <c r="G8" s="1"/>
      <c r="H8" s="1"/>
      <c r="I8" s="1"/>
    </row>
    <row r="9" spans="1:9" x14ac:dyDescent="0.25">
      <c r="A9" s="1"/>
      <c r="B9" s="3"/>
      <c r="C9" s="1" t="s">
        <v>191</v>
      </c>
      <c r="D9" s="1"/>
      <c r="E9" s="1"/>
      <c r="F9" s="1"/>
      <c r="G9" s="1"/>
      <c r="H9" s="1"/>
      <c r="I9" s="1"/>
    </row>
    <row r="10" spans="1:9" ht="4.5" customHeight="1" x14ac:dyDescent="0.25">
      <c r="A10" s="1"/>
      <c r="B10" s="1"/>
      <c r="C10" s="1"/>
      <c r="D10" s="1"/>
      <c r="E10" s="1"/>
      <c r="F10" s="1"/>
      <c r="G10" s="1"/>
      <c r="H10" s="1"/>
      <c r="I10" s="1"/>
    </row>
    <row r="11" spans="1:9" ht="17.25" thickBot="1" x14ac:dyDescent="0.35">
      <c r="C11" s="48" t="s">
        <v>192</v>
      </c>
      <c r="D11" s="49"/>
      <c r="E11" s="686" t="s">
        <v>193</v>
      </c>
      <c r="F11" s="686"/>
      <c r="G11" s="686"/>
      <c r="H11" s="686"/>
      <c r="I11" s="49"/>
    </row>
    <row r="12" spans="1:9" ht="66.75" thickBot="1" x14ac:dyDescent="0.3">
      <c r="C12" s="50" t="s">
        <v>63</v>
      </c>
      <c r="D12" s="50" t="str">
        <f>"Date Received / Figure from "&amp;$B$2&amp;"/ Link to Info"</f>
        <v>Date Received / Figure from Data Request Template for 2022 INFRA &amp; RAISE Grant Applications/ Link to Info</v>
      </c>
      <c r="E12" s="687" t="s">
        <v>194</v>
      </c>
      <c r="F12" s="687"/>
      <c r="G12" s="687"/>
      <c r="H12" s="687"/>
      <c r="I12" s="51" t="s">
        <v>195</v>
      </c>
    </row>
    <row r="13" spans="1:9" ht="33.75" thickBot="1" x14ac:dyDescent="0.3">
      <c r="C13" s="52" t="s">
        <v>196</v>
      </c>
      <c r="D13" s="53"/>
      <c r="E13" s="688"/>
      <c r="F13" s="688"/>
      <c r="G13" s="688"/>
      <c r="H13" s="688"/>
      <c r="I13" s="54"/>
    </row>
    <row r="14" spans="1:9" ht="33.75" thickBot="1" x14ac:dyDescent="0.3">
      <c r="C14" s="55" t="s">
        <v>197</v>
      </c>
      <c r="D14" s="56"/>
      <c r="E14" s="689"/>
      <c r="F14" s="689"/>
      <c r="G14" s="689"/>
      <c r="H14" s="689"/>
      <c r="I14" s="57"/>
    </row>
    <row r="15" spans="1:9" ht="50.25" thickBot="1" x14ac:dyDescent="0.3">
      <c r="C15" s="52" t="s">
        <v>198</v>
      </c>
      <c r="D15" s="58"/>
      <c r="E15" s="690"/>
      <c r="F15" s="690"/>
      <c r="G15" s="690"/>
      <c r="H15" s="690"/>
      <c r="I15" s="59"/>
    </row>
    <row r="16" spans="1:9" ht="33" x14ac:dyDescent="0.3">
      <c r="C16" s="48" t="s">
        <v>199</v>
      </c>
      <c r="D16" s="49"/>
      <c r="E16" s="49"/>
      <c r="F16" s="49"/>
      <c r="G16" s="49"/>
      <c r="H16" s="49"/>
      <c r="I16" s="49"/>
    </row>
    <row r="17" spans="3:9" ht="99.75" thickBot="1" x14ac:dyDescent="0.3">
      <c r="C17" s="51" t="str">
        <f>C$7</f>
        <v>1) Fill out data needs from WSP local office or client (typical data items shown)</v>
      </c>
      <c r="D17" s="51">
        <f t="shared" ref="D17:I17" si="0">D$7</f>
        <v>0</v>
      </c>
      <c r="E17" s="51">
        <f t="shared" si="0"/>
        <v>0</v>
      </c>
      <c r="F17" s="51">
        <f t="shared" si="0"/>
        <v>0</v>
      </c>
      <c r="G17" s="51">
        <f t="shared" si="0"/>
        <v>0</v>
      </c>
      <c r="H17" s="51">
        <f t="shared" si="0"/>
        <v>0</v>
      </c>
      <c r="I17" s="51">
        <f t="shared" si="0"/>
        <v>0</v>
      </c>
    </row>
    <row r="18" spans="3:9" ht="16.5" x14ac:dyDescent="0.25">
      <c r="C18" s="680" t="s">
        <v>200</v>
      </c>
      <c r="D18" s="691"/>
      <c r="E18" s="60"/>
      <c r="F18" s="61" t="s">
        <v>201</v>
      </c>
      <c r="G18" s="61" t="s">
        <v>202</v>
      </c>
      <c r="H18" s="62" t="s">
        <v>203</v>
      </c>
      <c r="I18" s="63"/>
    </row>
    <row r="19" spans="3:9" ht="16.5" x14ac:dyDescent="0.25">
      <c r="C19" s="680"/>
      <c r="D19" s="691"/>
      <c r="E19" s="64" t="s">
        <v>204</v>
      </c>
      <c r="F19" s="65"/>
      <c r="G19" s="65"/>
      <c r="H19" s="66"/>
      <c r="I19" s="67"/>
    </row>
    <row r="20" spans="3:9" ht="16.5" x14ac:dyDescent="0.25">
      <c r="C20" s="680"/>
      <c r="D20" s="691"/>
      <c r="E20" s="64" t="s">
        <v>205</v>
      </c>
      <c r="F20" s="65"/>
      <c r="G20" s="65"/>
      <c r="H20" s="66"/>
      <c r="I20" s="68"/>
    </row>
    <row r="21" spans="3:9" ht="16.5" x14ac:dyDescent="0.25">
      <c r="C21" s="680"/>
      <c r="D21" s="691"/>
      <c r="E21" s="64" t="s">
        <v>206</v>
      </c>
      <c r="F21" s="65"/>
      <c r="G21" s="65"/>
      <c r="H21" s="66"/>
      <c r="I21" s="68"/>
    </row>
    <row r="22" spans="3:9" ht="16.5" x14ac:dyDescent="0.25">
      <c r="C22" s="680"/>
      <c r="D22" s="691"/>
      <c r="E22" s="64" t="s">
        <v>207</v>
      </c>
      <c r="F22" s="65"/>
      <c r="G22" s="65"/>
      <c r="H22" s="66"/>
      <c r="I22" s="68"/>
    </row>
    <row r="23" spans="3:9" ht="16.5" x14ac:dyDescent="0.25">
      <c r="C23" s="680"/>
      <c r="D23" s="691"/>
      <c r="E23" s="64"/>
      <c r="F23" s="69"/>
      <c r="G23" s="70"/>
      <c r="H23" s="70"/>
      <c r="I23" s="68"/>
    </row>
    <row r="24" spans="3:9" ht="33" x14ac:dyDescent="0.25">
      <c r="C24" s="680"/>
      <c r="D24" s="691"/>
      <c r="E24" s="64" t="s">
        <v>208</v>
      </c>
      <c r="F24" s="65"/>
      <c r="G24" s="70"/>
      <c r="H24" s="70"/>
      <c r="I24" s="68"/>
    </row>
    <row r="25" spans="3:9" ht="49.5" x14ac:dyDescent="0.25">
      <c r="C25" s="680"/>
      <c r="D25" s="691"/>
      <c r="E25" s="64" t="s">
        <v>209</v>
      </c>
      <c r="F25" s="65"/>
      <c r="G25" s="70"/>
      <c r="H25" s="70"/>
      <c r="I25" s="68"/>
    </row>
    <row r="26" spans="3:9" ht="16.5" x14ac:dyDescent="0.25">
      <c r="C26" s="680"/>
      <c r="D26" s="691"/>
      <c r="E26" s="64"/>
      <c r="F26" s="69" t="s">
        <v>210</v>
      </c>
      <c r="G26" s="70"/>
      <c r="H26" s="70"/>
      <c r="I26" s="68"/>
    </row>
    <row r="27" spans="3:9" ht="16.5" x14ac:dyDescent="0.25">
      <c r="C27" s="680"/>
      <c r="D27" s="691"/>
      <c r="E27" s="64" t="s">
        <v>211</v>
      </c>
      <c r="F27" s="66"/>
      <c r="G27" s="71"/>
      <c r="H27" s="71"/>
      <c r="I27" s="68"/>
    </row>
    <row r="28" spans="3:9" ht="16.5" x14ac:dyDescent="0.25">
      <c r="C28" s="680"/>
      <c r="D28" s="691"/>
      <c r="E28" s="64" t="s">
        <v>206</v>
      </c>
      <c r="F28" s="66"/>
      <c r="G28" s="71"/>
      <c r="H28" s="71"/>
      <c r="I28" s="68"/>
    </row>
    <row r="29" spans="3:9" ht="16.5" x14ac:dyDescent="0.25">
      <c r="C29" s="680"/>
      <c r="D29" s="691"/>
      <c r="E29" s="64" t="s">
        <v>207</v>
      </c>
      <c r="F29" s="66"/>
      <c r="G29" s="71"/>
      <c r="H29" s="71"/>
      <c r="I29" s="68"/>
    </row>
    <row r="30" spans="3:9" ht="17.25" thickBot="1" x14ac:dyDescent="0.3">
      <c r="C30" s="680"/>
      <c r="D30" s="691"/>
      <c r="E30" s="64" t="s">
        <v>212</v>
      </c>
      <c r="F30" s="66"/>
      <c r="G30" s="71"/>
      <c r="H30" s="71"/>
      <c r="I30" s="72"/>
    </row>
    <row r="31" spans="3:9" ht="16.5" x14ac:dyDescent="0.3">
      <c r="C31" s="692" t="s">
        <v>213</v>
      </c>
      <c r="D31" s="693"/>
      <c r="E31" s="73"/>
      <c r="F31" s="74" t="s">
        <v>214</v>
      </c>
      <c r="G31" s="74" t="s">
        <v>215</v>
      </c>
      <c r="H31" s="75"/>
      <c r="I31" s="76"/>
    </row>
    <row r="32" spans="3:9" ht="50.25" thickBot="1" x14ac:dyDescent="0.35">
      <c r="C32" s="678"/>
      <c r="D32" s="694"/>
      <c r="E32" s="77" t="s">
        <v>216</v>
      </c>
      <c r="F32" s="78"/>
      <c r="G32" s="78"/>
      <c r="H32" s="79"/>
      <c r="I32" s="76"/>
    </row>
    <row r="33" spans="3:9" ht="16.5" x14ac:dyDescent="0.25">
      <c r="C33" s="671" t="s">
        <v>217</v>
      </c>
      <c r="D33" s="695"/>
      <c r="E33" s="64"/>
      <c r="F33" s="80" t="s">
        <v>214</v>
      </c>
      <c r="G33" s="80" t="s">
        <v>215</v>
      </c>
      <c r="H33" s="81"/>
      <c r="I33" s="82"/>
    </row>
    <row r="34" spans="3:9" ht="66" x14ac:dyDescent="0.25">
      <c r="C34" s="672"/>
      <c r="D34" s="696"/>
      <c r="E34" s="64" t="s">
        <v>218</v>
      </c>
      <c r="F34" s="83"/>
      <c r="G34" s="83"/>
      <c r="H34" s="81"/>
      <c r="I34" s="84"/>
    </row>
    <row r="35" spans="3:9" ht="66" x14ac:dyDescent="0.25">
      <c r="C35" s="672"/>
      <c r="D35" s="696"/>
      <c r="E35" s="64" t="s">
        <v>219</v>
      </c>
      <c r="F35" s="83"/>
      <c r="G35" s="83"/>
      <c r="H35" s="85" t="s">
        <v>220</v>
      </c>
      <c r="I35" s="84"/>
    </row>
    <row r="36" spans="3:9" ht="83.25" thickBot="1" x14ac:dyDescent="0.3">
      <c r="C36" s="673"/>
      <c r="D36" s="697"/>
      <c r="E36" s="86" t="s">
        <v>221</v>
      </c>
      <c r="F36" s="87"/>
      <c r="G36" s="87"/>
      <c r="H36" s="88" t="s">
        <v>222</v>
      </c>
      <c r="I36" s="89"/>
    </row>
    <row r="37" spans="3:9" ht="33.75" thickBot="1" x14ac:dyDescent="0.35">
      <c r="C37" s="48" t="s">
        <v>223</v>
      </c>
      <c r="D37" s="49"/>
      <c r="E37" s="49"/>
      <c r="F37" s="49"/>
      <c r="G37" s="49"/>
      <c r="H37" s="49"/>
      <c r="I37" s="49"/>
    </row>
    <row r="38" spans="3:9" ht="49.5" x14ac:dyDescent="0.25">
      <c r="C38" s="50" t="s">
        <v>63</v>
      </c>
      <c r="D38" s="50" t="str">
        <f>"Date Received / Figure from "&amp;$B$2&amp;"/ Link to Info"</f>
        <v>Date Received / Figure from Data Request Template for 2022 INFRA &amp; RAISE Grant Applications/ Link to Info</v>
      </c>
      <c r="E38" s="687" t="s">
        <v>194</v>
      </c>
      <c r="F38" s="687"/>
      <c r="G38" s="687"/>
      <c r="H38" s="687"/>
      <c r="I38" s="51" t="s">
        <v>224</v>
      </c>
    </row>
    <row r="39" spans="3:9" ht="16.5" x14ac:dyDescent="0.25">
      <c r="C39" s="680" t="s">
        <v>225</v>
      </c>
      <c r="D39" s="90"/>
      <c r="E39" s="91"/>
      <c r="F39" s="80" t="s">
        <v>214</v>
      </c>
      <c r="G39" s="80" t="s">
        <v>215</v>
      </c>
      <c r="H39" s="92"/>
      <c r="I39" s="93"/>
    </row>
    <row r="40" spans="3:9" ht="33" x14ac:dyDescent="0.25">
      <c r="C40" s="680"/>
      <c r="D40" s="90"/>
      <c r="E40" s="94" t="s">
        <v>226</v>
      </c>
      <c r="F40" s="95"/>
      <c r="G40" s="95"/>
      <c r="H40" s="92"/>
      <c r="I40" s="93"/>
    </row>
    <row r="41" spans="3:9" ht="33.75" thickBot="1" x14ac:dyDescent="0.3">
      <c r="C41" s="680"/>
      <c r="D41" s="90"/>
      <c r="E41" s="94" t="s">
        <v>227</v>
      </c>
      <c r="F41" s="95"/>
      <c r="G41" s="95"/>
      <c r="H41" s="96"/>
      <c r="I41" s="93"/>
    </row>
    <row r="42" spans="3:9" ht="16.5" x14ac:dyDescent="0.25">
      <c r="C42" s="677" t="s">
        <v>228</v>
      </c>
      <c r="D42" s="97"/>
      <c r="E42" s="98"/>
      <c r="F42" s="99" t="s">
        <v>214</v>
      </c>
      <c r="G42" s="99" t="s">
        <v>215</v>
      </c>
      <c r="H42" s="100"/>
      <c r="I42" s="101"/>
    </row>
    <row r="43" spans="3:9" ht="66.75" thickBot="1" x14ac:dyDescent="0.3">
      <c r="C43" s="678"/>
      <c r="D43" s="102"/>
      <c r="E43" s="103" t="s">
        <v>229</v>
      </c>
      <c r="F43" s="104"/>
      <c r="G43" s="104"/>
      <c r="H43" s="105"/>
      <c r="I43" s="106"/>
    </row>
    <row r="44" spans="3:9" ht="16.5" x14ac:dyDescent="0.25">
      <c r="C44" s="679" t="s">
        <v>230</v>
      </c>
      <c r="D44" s="107"/>
      <c r="E44" s="108"/>
      <c r="F44" s="61" t="s">
        <v>214</v>
      </c>
      <c r="G44" s="61" t="s">
        <v>215</v>
      </c>
      <c r="H44" s="109"/>
      <c r="I44" s="110"/>
    </row>
    <row r="45" spans="3:9" ht="16.5" x14ac:dyDescent="0.25">
      <c r="C45" s="680"/>
      <c r="D45" s="90"/>
      <c r="E45" s="111" t="s">
        <v>231</v>
      </c>
      <c r="F45" s="104"/>
      <c r="G45" s="104"/>
      <c r="H45" s="112"/>
      <c r="I45" s="113"/>
    </row>
    <row r="46" spans="3:9" ht="33" x14ac:dyDescent="0.25">
      <c r="C46" s="680"/>
      <c r="D46" s="90"/>
      <c r="E46" s="111" t="s">
        <v>232</v>
      </c>
      <c r="F46" s="104"/>
      <c r="G46" s="104"/>
      <c r="H46" s="85" t="s">
        <v>233</v>
      </c>
      <c r="I46" s="113"/>
    </row>
    <row r="47" spans="3:9" ht="33" x14ac:dyDescent="0.25">
      <c r="C47" s="680"/>
      <c r="D47" s="90"/>
      <c r="E47" s="111" t="s">
        <v>234</v>
      </c>
      <c r="F47" s="104"/>
      <c r="G47" s="104"/>
      <c r="H47" s="85" t="s">
        <v>235</v>
      </c>
      <c r="I47" s="113"/>
    </row>
    <row r="48" spans="3:9" ht="33.75" thickBot="1" x14ac:dyDescent="0.3">
      <c r="C48" s="680"/>
      <c r="D48" s="90"/>
      <c r="E48" s="111" t="s">
        <v>236</v>
      </c>
      <c r="F48" s="104"/>
      <c r="G48" s="104"/>
      <c r="H48" s="85" t="s">
        <v>233</v>
      </c>
      <c r="I48" s="113"/>
    </row>
    <row r="49" spans="3:9" ht="16.5" x14ac:dyDescent="0.25">
      <c r="C49" s="681" t="s">
        <v>237</v>
      </c>
      <c r="D49" s="114"/>
      <c r="E49" s="115"/>
      <c r="F49" s="116" t="s">
        <v>214</v>
      </c>
      <c r="G49" s="116" t="s">
        <v>215</v>
      </c>
      <c r="H49" s="117"/>
      <c r="I49" s="118"/>
    </row>
    <row r="50" spans="3:9" ht="132" x14ac:dyDescent="0.25">
      <c r="C50" s="682"/>
      <c r="D50" s="119"/>
      <c r="E50" s="103" t="s">
        <v>238</v>
      </c>
      <c r="F50" s="104"/>
      <c r="G50" s="104"/>
      <c r="H50" s="105"/>
      <c r="I50" s="120" t="s">
        <v>239</v>
      </c>
    </row>
    <row r="51" spans="3:9" ht="33" x14ac:dyDescent="0.3">
      <c r="C51" s="682"/>
      <c r="D51" s="119"/>
      <c r="E51" s="49" t="s">
        <v>240</v>
      </c>
      <c r="F51" s="104"/>
      <c r="G51" s="104"/>
      <c r="H51" s="49" t="s">
        <v>233</v>
      </c>
      <c r="I51" s="121"/>
    </row>
    <row r="52" spans="3:9" ht="33" x14ac:dyDescent="0.3">
      <c r="C52" s="682"/>
      <c r="D52" s="119"/>
      <c r="E52" s="49" t="s">
        <v>241</v>
      </c>
      <c r="F52" s="104"/>
      <c r="G52" s="104"/>
      <c r="H52" s="49" t="s">
        <v>242</v>
      </c>
      <c r="I52" s="121"/>
    </row>
    <row r="53" spans="3:9" ht="33.75" thickBot="1" x14ac:dyDescent="0.35">
      <c r="C53" s="682"/>
      <c r="D53" s="119"/>
      <c r="E53" s="49" t="s">
        <v>243</v>
      </c>
      <c r="F53" s="104"/>
      <c r="G53" s="104"/>
      <c r="H53" s="49" t="s">
        <v>244</v>
      </c>
      <c r="I53" s="121"/>
    </row>
    <row r="54" spans="3:9" ht="16.5" x14ac:dyDescent="0.25">
      <c r="C54" s="683" t="s">
        <v>245</v>
      </c>
      <c r="D54" s="122"/>
      <c r="E54" s="123"/>
      <c r="F54" s="124" t="s">
        <v>214</v>
      </c>
      <c r="G54" s="124" t="s">
        <v>215</v>
      </c>
      <c r="H54" s="125"/>
      <c r="I54" s="126"/>
    </row>
    <row r="55" spans="3:9" ht="33" x14ac:dyDescent="0.25">
      <c r="C55" s="680"/>
      <c r="D55" s="127"/>
      <c r="E55" s="85" t="s">
        <v>246</v>
      </c>
      <c r="F55" s="104"/>
      <c r="G55" s="104"/>
      <c r="H55" s="81" t="s">
        <v>247</v>
      </c>
      <c r="I55" s="685" t="s">
        <v>239</v>
      </c>
    </row>
    <row r="56" spans="3:9" ht="33" x14ac:dyDescent="0.25">
      <c r="C56" s="680"/>
      <c r="D56" s="127"/>
      <c r="E56" s="85" t="s">
        <v>248</v>
      </c>
      <c r="F56" s="104"/>
      <c r="G56" s="104"/>
      <c r="H56" s="81" t="s">
        <v>247</v>
      </c>
      <c r="I56" s="685"/>
    </row>
    <row r="57" spans="3:9" ht="66" x14ac:dyDescent="0.25">
      <c r="C57" s="680"/>
      <c r="D57" s="127"/>
      <c r="E57" s="85" t="s">
        <v>249</v>
      </c>
      <c r="F57" s="104"/>
      <c r="G57" s="104"/>
      <c r="H57" s="81" t="s">
        <v>247</v>
      </c>
      <c r="I57" s="685"/>
    </row>
    <row r="58" spans="3:9" ht="33.75" thickBot="1" x14ac:dyDescent="0.3">
      <c r="C58" s="684"/>
      <c r="D58" s="128"/>
      <c r="E58" s="129" t="s">
        <v>250</v>
      </c>
      <c r="F58" s="130"/>
      <c r="G58" s="130"/>
      <c r="H58" s="131"/>
      <c r="I58" s="132"/>
    </row>
    <row r="59" spans="3:9" ht="16.5" x14ac:dyDescent="0.25">
      <c r="C59" s="675" t="s">
        <v>251</v>
      </c>
      <c r="D59" s="133"/>
      <c r="E59" s="134"/>
      <c r="F59" s="135" t="s">
        <v>214</v>
      </c>
      <c r="G59" s="135" t="s">
        <v>215</v>
      </c>
      <c r="H59" s="136"/>
      <c r="I59" s="137"/>
    </row>
    <row r="60" spans="3:9" ht="33" x14ac:dyDescent="0.25">
      <c r="C60" s="675"/>
      <c r="D60" s="133"/>
      <c r="E60" s="138" t="s">
        <v>252</v>
      </c>
      <c r="F60" s="104"/>
      <c r="G60" s="104"/>
      <c r="H60" s="136"/>
      <c r="I60" s="137"/>
    </row>
    <row r="61" spans="3:9" ht="33" x14ac:dyDescent="0.25">
      <c r="C61" s="675"/>
      <c r="D61" s="133"/>
      <c r="E61" s="138" t="s">
        <v>253</v>
      </c>
      <c r="F61" s="104"/>
      <c r="G61" s="104"/>
      <c r="H61" s="136"/>
      <c r="I61" s="137"/>
    </row>
    <row r="62" spans="3:9" ht="66" x14ac:dyDescent="0.25">
      <c r="C62" s="675"/>
      <c r="D62" s="133"/>
      <c r="E62" s="138" t="s">
        <v>254</v>
      </c>
      <c r="F62" s="104"/>
      <c r="G62" s="104"/>
      <c r="H62" s="139" t="s">
        <v>235</v>
      </c>
      <c r="I62" s="137"/>
    </row>
    <row r="63" spans="3:9" ht="99" x14ac:dyDescent="0.25">
      <c r="C63" s="675"/>
      <c r="D63" s="133"/>
      <c r="E63" s="138" t="s">
        <v>255</v>
      </c>
      <c r="F63" s="104"/>
      <c r="G63" s="104"/>
      <c r="H63" s="139" t="s">
        <v>235</v>
      </c>
      <c r="I63" s="137"/>
    </row>
    <row r="64" spans="3:9" ht="115.5" x14ac:dyDescent="0.25">
      <c r="C64" s="675"/>
      <c r="D64" s="133"/>
      <c r="E64" s="138" t="s">
        <v>256</v>
      </c>
      <c r="F64" s="104"/>
      <c r="G64" s="104"/>
      <c r="H64" s="139" t="s">
        <v>235</v>
      </c>
      <c r="I64" s="137"/>
    </row>
    <row r="65" spans="3:9" ht="49.5" x14ac:dyDescent="0.25">
      <c r="C65" s="675"/>
      <c r="D65" s="133"/>
      <c r="E65" s="138" t="s">
        <v>257</v>
      </c>
      <c r="F65" s="104"/>
      <c r="G65" s="104"/>
      <c r="H65" s="139" t="s">
        <v>235</v>
      </c>
      <c r="I65" s="137"/>
    </row>
    <row r="66" spans="3:9" ht="49.5" x14ac:dyDescent="0.25">
      <c r="C66" s="675"/>
      <c r="D66" s="133"/>
      <c r="E66" s="138" t="s">
        <v>258</v>
      </c>
      <c r="F66" s="104"/>
      <c r="G66" s="104"/>
      <c r="H66" s="139" t="s">
        <v>235</v>
      </c>
      <c r="I66" s="137"/>
    </row>
    <row r="67" spans="3:9" ht="33" x14ac:dyDescent="0.25">
      <c r="C67" s="675"/>
      <c r="D67" s="133"/>
      <c r="E67" s="138" t="s">
        <v>259</v>
      </c>
      <c r="F67" s="104"/>
      <c r="G67" s="104"/>
      <c r="H67" s="139" t="s">
        <v>235</v>
      </c>
      <c r="I67" s="137"/>
    </row>
    <row r="68" spans="3:9" ht="49.5" x14ac:dyDescent="0.25">
      <c r="C68" s="675"/>
      <c r="D68" s="133"/>
      <c r="E68" s="138" t="s">
        <v>260</v>
      </c>
      <c r="F68" s="104"/>
      <c r="G68" s="104"/>
      <c r="H68" s="139" t="s">
        <v>235</v>
      </c>
      <c r="I68" s="137"/>
    </row>
    <row r="69" spans="3:9" ht="33.75" thickBot="1" x14ac:dyDescent="0.3">
      <c r="C69" s="675"/>
      <c r="D69" s="133"/>
      <c r="E69" s="138" t="s">
        <v>261</v>
      </c>
      <c r="F69" s="104"/>
      <c r="G69" s="104"/>
      <c r="H69" s="139" t="s">
        <v>235</v>
      </c>
      <c r="I69" s="137"/>
    </row>
    <row r="70" spans="3:9" ht="16.5" x14ac:dyDescent="0.3">
      <c r="C70" s="671" t="s">
        <v>262</v>
      </c>
      <c r="D70" s="140"/>
      <c r="E70" s="141"/>
      <c r="F70" s="61" t="s">
        <v>214</v>
      </c>
      <c r="G70" s="61" t="s">
        <v>215</v>
      </c>
      <c r="H70" s="142"/>
      <c r="I70" s="142"/>
    </row>
    <row r="71" spans="3:9" ht="16.5" x14ac:dyDescent="0.3">
      <c r="C71" s="672"/>
      <c r="D71" s="143"/>
      <c r="E71" s="144" t="s">
        <v>263</v>
      </c>
      <c r="F71" s="104"/>
      <c r="G71" s="104"/>
      <c r="H71" s="145" t="s">
        <v>264</v>
      </c>
      <c r="I71" s="145"/>
    </row>
    <row r="72" spans="3:9" ht="66" x14ac:dyDescent="0.3">
      <c r="C72" s="672"/>
      <c r="D72" s="143"/>
      <c r="E72" s="144" t="s">
        <v>265</v>
      </c>
      <c r="F72" s="104"/>
      <c r="G72" s="104"/>
      <c r="H72" s="145"/>
      <c r="I72" s="145"/>
    </row>
    <row r="73" spans="3:9" ht="49.5" x14ac:dyDescent="0.3">
      <c r="C73" s="672"/>
      <c r="D73" s="143"/>
      <c r="E73" s="144" t="s">
        <v>266</v>
      </c>
      <c r="F73" s="104"/>
      <c r="G73" s="104"/>
      <c r="H73" s="145"/>
      <c r="I73" s="145"/>
    </row>
    <row r="74" spans="3:9" ht="16.5" x14ac:dyDescent="0.3">
      <c r="C74" s="672"/>
      <c r="D74" s="143"/>
      <c r="E74" s="144" t="s">
        <v>267</v>
      </c>
      <c r="F74" s="104"/>
      <c r="G74" s="104"/>
      <c r="H74" s="145"/>
      <c r="I74" s="145"/>
    </row>
    <row r="75" spans="3:9" ht="49.5" x14ac:dyDescent="0.3">
      <c r="C75" s="672"/>
      <c r="D75" s="143"/>
      <c r="E75" s="144" t="s">
        <v>268</v>
      </c>
      <c r="F75" s="104"/>
      <c r="G75" s="104"/>
      <c r="H75" s="145"/>
      <c r="I75" s="674" t="s">
        <v>269</v>
      </c>
    </row>
    <row r="76" spans="3:9" ht="49.5" x14ac:dyDescent="0.3">
      <c r="C76" s="672"/>
      <c r="D76" s="143"/>
      <c r="E76" s="144" t="s">
        <v>270</v>
      </c>
      <c r="F76" s="104"/>
      <c r="G76" s="104"/>
      <c r="H76" s="145"/>
      <c r="I76" s="674"/>
    </row>
    <row r="77" spans="3:9" ht="49.5" x14ac:dyDescent="0.3">
      <c r="C77" s="672"/>
      <c r="D77" s="143"/>
      <c r="E77" s="144" t="s">
        <v>271</v>
      </c>
      <c r="F77" s="104"/>
      <c r="G77" s="104"/>
      <c r="H77" s="145"/>
      <c r="I77" s="674"/>
    </row>
    <row r="78" spans="3:9" ht="16.5" x14ac:dyDescent="0.3">
      <c r="C78" s="672"/>
      <c r="D78" s="143"/>
      <c r="E78" s="144" t="s">
        <v>272</v>
      </c>
      <c r="F78" s="104"/>
      <c r="G78" s="104"/>
      <c r="H78" s="145"/>
      <c r="I78" s="674"/>
    </row>
    <row r="79" spans="3:9" ht="33" x14ac:dyDescent="0.3">
      <c r="C79" s="672"/>
      <c r="D79" s="143"/>
      <c r="E79" s="144" t="s">
        <v>273</v>
      </c>
      <c r="F79" s="104"/>
      <c r="G79" s="104"/>
      <c r="H79" s="145"/>
      <c r="I79" s="145"/>
    </row>
    <row r="80" spans="3:9" ht="33" x14ac:dyDescent="0.3">
      <c r="C80" s="672"/>
      <c r="D80" s="143"/>
      <c r="E80" s="144" t="s">
        <v>274</v>
      </c>
      <c r="F80" s="104"/>
      <c r="G80" s="104"/>
      <c r="H80" s="145"/>
      <c r="I80" s="145"/>
    </row>
    <row r="81" spans="3:9" ht="16.5" x14ac:dyDescent="0.3">
      <c r="C81" s="672"/>
      <c r="D81" s="143"/>
      <c r="E81" s="144" t="s">
        <v>275</v>
      </c>
      <c r="F81" s="104"/>
      <c r="G81" s="104"/>
      <c r="H81" s="145"/>
      <c r="I81" s="145"/>
    </row>
    <row r="82" spans="3:9" ht="49.5" x14ac:dyDescent="0.3">
      <c r="C82" s="672"/>
      <c r="D82" s="143"/>
      <c r="E82" s="144" t="s">
        <v>276</v>
      </c>
      <c r="F82" s="104"/>
      <c r="G82" s="104"/>
      <c r="H82" s="145"/>
      <c r="I82" s="145"/>
    </row>
    <row r="83" spans="3:9" ht="49.5" x14ac:dyDescent="0.3">
      <c r="C83" s="672"/>
      <c r="D83" s="143"/>
      <c r="E83" s="144" t="s">
        <v>277</v>
      </c>
      <c r="F83" s="104"/>
      <c r="G83" s="104"/>
      <c r="H83" s="145"/>
      <c r="I83" s="145"/>
    </row>
    <row r="84" spans="3:9" ht="33" x14ac:dyDescent="0.3">
      <c r="C84" s="672"/>
      <c r="D84" s="143"/>
      <c r="E84" s="144" t="s">
        <v>278</v>
      </c>
      <c r="F84" s="104"/>
      <c r="G84" s="104"/>
      <c r="H84" s="145"/>
      <c r="I84" s="145"/>
    </row>
    <row r="85" spans="3:9" ht="33" x14ac:dyDescent="0.3">
      <c r="C85" s="672"/>
      <c r="D85" s="143"/>
      <c r="E85" s="144" t="s">
        <v>279</v>
      </c>
      <c r="F85" s="104"/>
      <c r="G85" s="104"/>
      <c r="H85" s="145"/>
      <c r="I85" s="145"/>
    </row>
    <row r="86" spans="3:9" ht="16.5" x14ac:dyDescent="0.3">
      <c r="C86" s="672"/>
      <c r="D86" s="143"/>
      <c r="E86" s="144" t="s">
        <v>280</v>
      </c>
      <c r="F86" s="104"/>
      <c r="G86" s="104"/>
      <c r="H86" s="145"/>
      <c r="I86" s="145"/>
    </row>
    <row r="87" spans="3:9" ht="16.5" x14ac:dyDescent="0.3">
      <c r="C87" s="672"/>
      <c r="D87" s="143"/>
      <c r="E87" s="144" t="s">
        <v>281</v>
      </c>
      <c r="F87" s="104"/>
      <c r="G87" s="104"/>
      <c r="H87" s="145"/>
      <c r="I87" s="145"/>
    </row>
    <row r="88" spans="3:9" ht="16.5" x14ac:dyDescent="0.3">
      <c r="C88" s="672"/>
      <c r="D88" s="143"/>
      <c r="E88" s="144" t="s">
        <v>282</v>
      </c>
      <c r="F88" s="104"/>
      <c r="G88" s="104"/>
      <c r="H88" s="145"/>
      <c r="I88" s="145"/>
    </row>
    <row r="89" spans="3:9" ht="33" x14ac:dyDescent="0.3">
      <c r="C89" s="672"/>
      <c r="D89" s="143"/>
      <c r="E89" s="144" t="s">
        <v>283</v>
      </c>
      <c r="F89" s="104"/>
      <c r="G89" s="104"/>
      <c r="H89" s="145"/>
      <c r="I89" s="145"/>
    </row>
    <row r="90" spans="3:9" ht="16.5" x14ac:dyDescent="0.3">
      <c r="C90" s="672"/>
      <c r="D90" s="143"/>
      <c r="E90" s="144" t="s">
        <v>284</v>
      </c>
      <c r="F90" s="104"/>
      <c r="G90" s="104"/>
      <c r="H90" s="145"/>
      <c r="I90" s="145"/>
    </row>
    <row r="91" spans="3:9" ht="16.5" x14ac:dyDescent="0.3">
      <c r="C91" s="672"/>
      <c r="D91" s="143"/>
      <c r="E91" s="144" t="s">
        <v>285</v>
      </c>
      <c r="F91" s="104"/>
      <c r="G91" s="104"/>
      <c r="H91" s="145"/>
      <c r="I91" s="145"/>
    </row>
    <row r="92" spans="3:9" ht="33" x14ac:dyDescent="0.3">
      <c r="C92" s="672"/>
      <c r="D92" s="143"/>
      <c r="E92" s="144" t="s">
        <v>286</v>
      </c>
      <c r="F92" s="104"/>
      <c r="G92" s="104"/>
      <c r="H92" s="145"/>
      <c r="I92" s="145"/>
    </row>
    <row r="93" spans="3:9" ht="33.75" thickBot="1" x14ac:dyDescent="0.35">
      <c r="C93" s="673"/>
      <c r="D93" s="146"/>
      <c r="E93" s="147" t="s">
        <v>287</v>
      </c>
      <c r="F93" s="148"/>
      <c r="G93" s="148"/>
      <c r="H93" s="149"/>
      <c r="I93" s="149"/>
    </row>
    <row r="94" spans="3:9" ht="16.5" x14ac:dyDescent="0.25">
      <c r="C94" s="675" t="s">
        <v>288</v>
      </c>
      <c r="D94" s="150"/>
      <c r="E94" s="138" t="s">
        <v>289</v>
      </c>
      <c r="F94" s="104"/>
      <c r="G94" s="104"/>
      <c r="H94" s="151" t="s">
        <v>290</v>
      </c>
      <c r="I94" s="152"/>
    </row>
    <row r="95" spans="3:9" ht="16.5" x14ac:dyDescent="0.25">
      <c r="C95" s="675"/>
      <c r="D95" s="150"/>
      <c r="E95" s="138" t="s">
        <v>291</v>
      </c>
      <c r="F95" s="104"/>
      <c r="G95" s="104"/>
      <c r="H95" s="151" t="s">
        <v>290</v>
      </c>
      <c r="I95" s="152"/>
    </row>
    <row r="96" spans="3:9" ht="33" x14ac:dyDescent="0.25">
      <c r="C96" s="675"/>
      <c r="D96" s="150"/>
      <c r="E96" s="138" t="s">
        <v>292</v>
      </c>
      <c r="F96" s="104"/>
      <c r="G96" s="104"/>
      <c r="H96" s="151" t="s">
        <v>293</v>
      </c>
      <c r="I96" s="152"/>
    </row>
    <row r="97" spans="3:9" ht="33.75" thickBot="1" x14ac:dyDescent="0.3">
      <c r="C97" s="676"/>
      <c r="D97" s="153"/>
      <c r="E97" s="154" t="s">
        <v>294</v>
      </c>
      <c r="F97" s="130"/>
      <c r="G97" s="130"/>
      <c r="H97" s="155" t="s">
        <v>295</v>
      </c>
      <c r="I97" s="156"/>
    </row>
  </sheetData>
  <mergeCells count="22">
    <mergeCell ref="C39:C41"/>
    <mergeCell ref="E11:H11"/>
    <mergeCell ref="E12:H12"/>
    <mergeCell ref="E13:H13"/>
    <mergeCell ref="E14:H14"/>
    <mergeCell ref="E15:H15"/>
    <mergeCell ref="C18:C30"/>
    <mergeCell ref="D18:D30"/>
    <mergeCell ref="C31:C32"/>
    <mergeCell ref="D31:D32"/>
    <mergeCell ref="C33:C36"/>
    <mergeCell ref="D33:D36"/>
    <mergeCell ref="E38:H38"/>
    <mergeCell ref="C70:C93"/>
    <mergeCell ref="I75:I78"/>
    <mergeCell ref="C94:C97"/>
    <mergeCell ref="C42:C43"/>
    <mergeCell ref="C44:C48"/>
    <mergeCell ref="C49:C53"/>
    <mergeCell ref="C54:C58"/>
    <mergeCell ref="I55:I57"/>
    <mergeCell ref="C59:C6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75FAB-B4F6-424B-9FB7-6EC91E41D721}">
  <sheetPr>
    <tabColor rgb="FFC00000"/>
  </sheetPr>
  <dimension ref="B2:F36"/>
  <sheetViews>
    <sheetView showGridLines="0" topLeftCell="B1" workbookViewId="0">
      <selection activeCell="E1" sqref="E1"/>
    </sheetView>
  </sheetViews>
  <sheetFormatPr defaultRowHeight="15" x14ac:dyDescent="0.25"/>
  <cols>
    <col min="2" max="2" width="12" bestFit="1" customWidth="1"/>
    <col min="3" max="3" width="32.5703125" customWidth="1"/>
    <col min="4" max="4" width="96.42578125" customWidth="1"/>
    <col min="5" max="5" width="20" customWidth="1"/>
    <col min="6" max="6" width="26.28515625" bestFit="1" customWidth="1"/>
  </cols>
  <sheetData>
    <row r="2" spans="2:6" x14ac:dyDescent="0.25">
      <c r="B2" s="500" t="s">
        <v>296</v>
      </c>
      <c r="C2" s="500"/>
      <c r="D2" s="470"/>
      <c r="E2" s="500" t="s">
        <v>297</v>
      </c>
      <c r="F2" s="501"/>
    </row>
    <row r="3" spans="2:6" x14ac:dyDescent="0.25">
      <c r="B3" s="500" t="s">
        <v>298</v>
      </c>
      <c r="C3" s="500"/>
      <c r="D3" s="470"/>
      <c r="E3" s="500" t="s">
        <v>299</v>
      </c>
      <c r="F3" s="500"/>
    </row>
    <row r="4" spans="2:6" x14ac:dyDescent="0.25">
      <c r="B4" s="500" t="s">
        <v>300</v>
      </c>
      <c r="C4" s="500"/>
      <c r="D4" s="470"/>
      <c r="E4" s="500" t="s">
        <v>301</v>
      </c>
      <c r="F4" s="500"/>
    </row>
    <row r="5" spans="2:6" x14ac:dyDescent="0.25">
      <c r="B5" s="470"/>
      <c r="C5" s="470"/>
      <c r="D5" s="470"/>
      <c r="E5" s="470"/>
      <c r="F5" s="470"/>
    </row>
    <row r="6" spans="2:6" x14ac:dyDescent="0.25">
      <c r="B6" s="502" t="s">
        <v>302</v>
      </c>
      <c r="C6" s="502" t="s">
        <v>303</v>
      </c>
      <c r="D6" s="502" t="s">
        <v>304</v>
      </c>
      <c r="E6" s="502" t="s">
        <v>305</v>
      </c>
      <c r="F6" s="502" t="s">
        <v>306</v>
      </c>
    </row>
    <row r="7" spans="2:6" x14ac:dyDescent="0.25">
      <c r="B7" s="503">
        <v>1</v>
      </c>
      <c r="C7" s="504"/>
      <c r="D7" s="507"/>
      <c r="E7" s="500"/>
      <c r="F7" s="506"/>
    </row>
    <row r="8" spans="2:6" x14ac:dyDescent="0.25">
      <c r="B8" s="503">
        <f>B7+1</f>
        <v>2</v>
      </c>
      <c r="C8" s="504"/>
      <c r="D8" s="507"/>
      <c r="E8" s="500"/>
      <c r="F8" s="508"/>
    </row>
    <row r="9" spans="2:6" x14ac:dyDescent="0.25">
      <c r="B9" s="503">
        <f t="shared" ref="B9:B36" si="0">B8+1</f>
        <v>3</v>
      </c>
      <c r="C9" s="509"/>
      <c r="D9" s="510"/>
      <c r="E9" s="500"/>
      <c r="F9" s="508"/>
    </row>
    <row r="10" spans="2:6" x14ac:dyDescent="0.25">
      <c r="B10" s="503">
        <f>B9+1</f>
        <v>4</v>
      </c>
      <c r="C10" s="509"/>
      <c r="D10" s="510"/>
      <c r="E10" s="500"/>
      <c r="F10" s="508"/>
    </row>
    <row r="11" spans="2:6" x14ac:dyDescent="0.25">
      <c r="B11" s="503">
        <f t="shared" si="0"/>
        <v>5</v>
      </c>
      <c r="C11" s="509"/>
      <c r="D11" s="510"/>
      <c r="E11" s="500"/>
      <c r="F11" s="508"/>
    </row>
    <row r="12" spans="2:6" x14ac:dyDescent="0.25">
      <c r="B12" s="503">
        <f t="shared" si="0"/>
        <v>6</v>
      </c>
      <c r="C12" s="509"/>
      <c r="D12" s="510"/>
      <c r="E12" s="500"/>
      <c r="F12" s="508"/>
    </row>
    <row r="13" spans="2:6" x14ac:dyDescent="0.25">
      <c r="B13" s="503">
        <f t="shared" si="0"/>
        <v>7</v>
      </c>
      <c r="C13" s="509"/>
      <c r="D13" s="510"/>
      <c r="E13" s="500"/>
      <c r="F13" s="508"/>
    </row>
    <row r="14" spans="2:6" x14ac:dyDescent="0.25">
      <c r="B14" s="503">
        <f t="shared" si="0"/>
        <v>8</v>
      </c>
      <c r="C14" s="509"/>
      <c r="D14" s="510"/>
      <c r="E14" s="500"/>
      <c r="F14" s="508"/>
    </row>
    <row r="15" spans="2:6" x14ac:dyDescent="0.25">
      <c r="B15" s="503">
        <f t="shared" si="0"/>
        <v>9</v>
      </c>
      <c r="C15" s="509"/>
      <c r="D15" s="510"/>
      <c r="E15" s="500"/>
      <c r="F15" s="508"/>
    </row>
    <row r="16" spans="2:6" x14ac:dyDescent="0.25">
      <c r="B16" s="503">
        <f t="shared" si="0"/>
        <v>10</v>
      </c>
      <c r="C16" s="509"/>
      <c r="D16" s="510"/>
      <c r="E16" s="500"/>
      <c r="F16" s="508"/>
    </row>
    <row r="17" spans="2:6" x14ac:dyDescent="0.25">
      <c r="B17" s="503">
        <f t="shared" si="0"/>
        <v>11</v>
      </c>
      <c r="C17" s="509"/>
      <c r="D17" s="510"/>
      <c r="E17" s="500"/>
      <c r="F17" s="508"/>
    </row>
    <row r="18" spans="2:6" x14ac:dyDescent="0.25">
      <c r="B18" s="503">
        <f t="shared" si="0"/>
        <v>12</v>
      </c>
      <c r="C18" s="509"/>
      <c r="D18" s="505"/>
      <c r="E18" s="500"/>
      <c r="F18" s="508"/>
    </row>
    <row r="19" spans="2:6" x14ac:dyDescent="0.25">
      <c r="B19" s="503">
        <f t="shared" si="0"/>
        <v>13</v>
      </c>
      <c r="C19" s="509"/>
      <c r="D19" s="505"/>
      <c r="E19" s="500"/>
      <c r="F19" s="508"/>
    </row>
    <row r="20" spans="2:6" x14ac:dyDescent="0.25">
      <c r="B20" s="503">
        <f t="shared" si="0"/>
        <v>14</v>
      </c>
      <c r="C20" s="509"/>
      <c r="D20" s="510"/>
      <c r="E20" s="500"/>
      <c r="F20" s="508"/>
    </row>
    <row r="21" spans="2:6" x14ac:dyDescent="0.25">
      <c r="B21" s="503">
        <f t="shared" si="0"/>
        <v>15</v>
      </c>
      <c r="C21" s="509"/>
      <c r="D21" s="510"/>
      <c r="E21" s="500"/>
      <c r="F21" s="508"/>
    </row>
    <row r="22" spans="2:6" x14ac:dyDescent="0.25">
      <c r="B22" s="503">
        <f t="shared" si="0"/>
        <v>16</v>
      </c>
      <c r="C22" s="509"/>
      <c r="D22" s="510"/>
      <c r="E22" s="500"/>
      <c r="F22" s="508"/>
    </row>
    <row r="23" spans="2:6" x14ac:dyDescent="0.25">
      <c r="B23" s="503">
        <f t="shared" si="0"/>
        <v>17</v>
      </c>
      <c r="C23" s="509"/>
      <c r="D23" s="510"/>
      <c r="E23" s="500"/>
      <c r="F23" s="508"/>
    </row>
    <row r="24" spans="2:6" x14ac:dyDescent="0.25">
      <c r="B24" s="503">
        <f t="shared" si="0"/>
        <v>18</v>
      </c>
      <c r="C24" s="509"/>
      <c r="D24" s="510"/>
      <c r="E24" s="500"/>
      <c r="F24" s="508"/>
    </row>
    <row r="25" spans="2:6" x14ac:dyDescent="0.25">
      <c r="B25" s="503">
        <f t="shared" si="0"/>
        <v>19</v>
      </c>
      <c r="C25" s="509"/>
      <c r="D25" s="510"/>
      <c r="E25" s="500"/>
      <c r="F25" s="508"/>
    </row>
    <row r="26" spans="2:6" x14ac:dyDescent="0.25">
      <c r="B26" s="503">
        <f t="shared" si="0"/>
        <v>20</v>
      </c>
      <c r="C26" s="509"/>
      <c r="D26" s="510"/>
      <c r="E26" s="500"/>
      <c r="F26" s="508"/>
    </row>
    <row r="27" spans="2:6" x14ac:dyDescent="0.25">
      <c r="B27" s="503">
        <f t="shared" si="0"/>
        <v>21</v>
      </c>
      <c r="C27" s="509"/>
      <c r="D27" s="505"/>
      <c r="E27" s="500"/>
      <c r="F27" s="508"/>
    </row>
    <row r="28" spans="2:6" x14ac:dyDescent="0.25">
      <c r="B28" s="503">
        <f t="shared" si="0"/>
        <v>22</v>
      </c>
      <c r="C28" s="509"/>
      <c r="D28" s="510"/>
      <c r="E28" s="500"/>
      <c r="F28" s="508"/>
    </row>
    <row r="29" spans="2:6" x14ac:dyDescent="0.25">
      <c r="B29" s="503">
        <f t="shared" si="0"/>
        <v>23</v>
      </c>
      <c r="C29" s="509"/>
      <c r="D29" s="505"/>
      <c r="E29" s="500"/>
      <c r="F29" s="508"/>
    </row>
    <row r="30" spans="2:6" x14ac:dyDescent="0.25">
      <c r="B30" s="503">
        <f t="shared" si="0"/>
        <v>24</v>
      </c>
      <c r="C30" s="509"/>
      <c r="D30" s="505"/>
      <c r="E30" s="500"/>
      <c r="F30" s="508"/>
    </row>
    <row r="31" spans="2:6" x14ac:dyDescent="0.25">
      <c r="B31" s="503">
        <f t="shared" si="0"/>
        <v>25</v>
      </c>
      <c r="C31" s="509"/>
      <c r="D31" s="510"/>
      <c r="E31" s="500"/>
      <c r="F31" s="508"/>
    </row>
    <row r="32" spans="2:6" x14ac:dyDescent="0.25">
      <c r="B32" s="503">
        <f t="shared" si="0"/>
        <v>26</v>
      </c>
      <c r="C32" s="509"/>
      <c r="D32" s="505"/>
      <c r="E32" s="500"/>
      <c r="F32" s="508"/>
    </row>
    <row r="33" spans="2:6" x14ac:dyDescent="0.25">
      <c r="B33" s="503">
        <f t="shared" si="0"/>
        <v>27</v>
      </c>
      <c r="C33" s="509"/>
      <c r="D33" s="505"/>
      <c r="E33" s="500"/>
      <c r="F33" s="508"/>
    </row>
    <row r="34" spans="2:6" x14ac:dyDescent="0.25">
      <c r="B34" s="503">
        <f t="shared" si="0"/>
        <v>28</v>
      </c>
      <c r="C34" s="509"/>
      <c r="D34" s="505"/>
      <c r="E34" s="500"/>
      <c r="F34" s="508"/>
    </row>
    <row r="35" spans="2:6" x14ac:dyDescent="0.25">
      <c r="B35" s="503">
        <f t="shared" si="0"/>
        <v>29</v>
      </c>
      <c r="C35" s="509"/>
      <c r="D35" s="505"/>
      <c r="E35" s="500"/>
      <c r="F35" s="508"/>
    </row>
    <row r="36" spans="2:6" x14ac:dyDescent="0.25">
      <c r="B36" s="503">
        <f t="shared" si="0"/>
        <v>30</v>
      </c>
      <c r="C36" s="509"/>
      <c r="D36" s="505"/>
      <c r="E36" s="500"/>
      <c r="F36" s="50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ABA9F-A7A9-49CA-899C-F0FEB4F56875}">
  <sheetPr>
    <tabColor rgb="FFFFC000"/>
  </sheetPr>
  <dimension ref="B2:J9"/>
  <sheetViews>
    <sheetView showGridLines="0" workbookViewId="0">
      <selection activeCell="B6" sqref="B6"/>
    </sheetView>
  </sheetViews>
  <sheetFormatPr defaultColWidth="8.85546875" defaultRowHeight="16.5" x14ac:dyDescent="0.3"/>
  <cols>
    <col min="1" max="2" width="8.85546875" style="157"/>
    <col min="3" max="3" width="15.140625" style="157" bestFit="1" customWidth="1"/>
    <col min="4" max="16384" width="8.85546875" style="157"/>
  </cols>
  <sheetData>
    <row r="2" spans="2:10" x14ac:dyDescent="0.3">
      <c r="B2" s="157" t="s">
        <v>307</v>
      </c>
    </row>
    <row r="3" spans="2:10" x14ac:dyDescent="0.3">
      <c r="B3" s="158" t="s">
        <v>308</v>
      </c>
      <c r="C3" s="158" t="s">
        <v>309</v>
      </c>
    </row>
    <row r="5" spans="2:10" x14ac:dyDescent="0.3">
      <c r="B5" s="157" t="s">
        <v>310</v>
      </c>
      <c r="C5" s="159" t="s">
        <v>311</v>
      </c>
      <c r="E5" s="159" t="s">
        <v>312</v>
      </c>
      <c r="F5" s="159"/>
      <c r="G5" s="159" t="s">
        <v>313</v>
      </c>
      <c r="H5" s="159" t="s">
        <v>314</v>
      </c>
      <c r="I5" s="159"/>
    </row>
    <row r="6" spans="2:10" x14ac:dyDescent="0.3">
      <c r="B6" s="160" t="s">
        <v>315</v>
      </c>
      <c r="C6" s="161" t="s">
        <v>316</v>
      </c>
      <c r="D6" s="161" t="s">
        <v>317</v>
      </c>
      <c r="E6" s="161" t="s">
        <v>318</v>
      </c>
      <c r="F6" s="161" t="s">
        <v>319</v>
      </c>
      <c r="G6" s="161" t="s">
        <v>320</v>
      </c>
      <c r="H6" s="161" t="s">
        <v>321</v>
      </c>
      <c r="I6" s="161"/>
      <c r="J6" s="161"/>
    </row>
    <row r="8" spans="2:10" x14ac:dyDescent="0.3">
      <c r="B8" s="157" t="s">
        <v>322</v>
      </c>
    </row>
    <row r="9" spans="2:10" x14ac:dyDescent="0.3">
      <c r="B9" s="157" t="s">
        <v>323</v>
      </c>
      <c r="C9" s="157" t="s">
        <v>324</v>
      </c>
      <c r="D9" s="157" t="s">
        <v>325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0EA38-0EAC-4736-AC88-EA71328738C4}">
  <sheetPr>
    <tabColor rgb="FF92D050"/>
  </sheetPr>
  <dimension ref="A1:F26"/>
  <sheetViews>
    <sheetView showGridLines="0" topLeftCell="B1" workbookViewId="0">
      <selection activeCell="B2" sqref="B2"/>
    </sheetView>
  </sheetViews>
  <sheetFormatPr defaultColWidth="0" defaultRowHeight="15" customHeight="1" zeroHeight="1" x14ac:dyDescent="0.25"/>
  <cols>
    <col min="1" max="1" width="8.85546875" customWidth="1"/>
    <col min="2" max="2" width="26" bestFit="1" customWidth="1"/>
    <col min="3" max="3" width="31" bestFit="1" customWidth="1"/>
    <col min="4" max="4" width="32.42578125" bestFit="1" customWidth="1"/>
    <col min="5" max="6" width="8.85546875" customWidth="1"/>
    <col min="7" max="16384" width="8.85546875" hidden="1"/>
  </cols>
  <sheetData>
    <row r="1" spans="2:4" x14ac:dyDescent="0.25"/>
    <row r="2" spans="2:4" x14ac:dyDescent="0.25">
      <c r="B2" s="172" t="s">
        <v>326</v>
      </c>
      <c r="D2" s="162" t="s">
        <v>327</v>
      </c>
    </row>
    <row r="3" spans="2:4" x14ac:dyDescent="0.25">
      <c r="B3" s="19" t="s">
        <v>328</v>
      </c>
      <c r="C3" s="19" t="s">
        <v>329</v>
      </c>
      <c r="D3" s="163" t="s">
        <v>330</v>
      </c>
    </row>
    <row r="4" spans="2:4" x14ac:dyDescent="0.25">
      <c r="B4">
        <v>2001</v>
      </c>
      <c r="C4" s="164">
        <f t="shared" ref="C4:C22" si="0">$D$23/D4</f>
        <v>1.4244638582154092</v>
      </c>
      <c r="D4" s="165">
        <v>79.783000000000001</v>
      </c>
    </row>
    <row r="5" spans="2:4" x14ac:dyDescent="0.25">
      <c r="B5">
        <v>2002</v>
      </c>
      <c r="C5" s="164">
        <f t="shared" si="0"/>
        <v>1.4026115074173722</v>
      </c>
      <c r="D5" s="165">
        <v>81.025999999999996</v>
      </c>
    </row>
    <row r="6" spans="2:4" x14ac:dyDescent="0.25">
      <c r="B6">
        <v>2003</v>
      </c>
      <c r="C6" s="164">
        <f t="shared" si="0"/>
        <v>1.3754674735249621</v>
      </c>
      <c r="D6" s="165">
        <v>82.625</v>
      </c>
    </row>
    <row r="7" spans="2:4" x14ac:dyDescent="0.25">
      <c r="B7">
        <v>2004</v>
      </c>
      <c r="C7" s="164">
        <f t="shared" si="0"/>
        <v>1.3395094468606719</v>
      </c>
      <c r="D7" s="165">
        <v>84.843000000000004</v>
      </c>
    </row>
    <row r="8" spans="2:4" x14ac:dyDescent="0.25">
      <c r="B8">
        <v>2005</v>
      </c>
      <c r="C8" s="164">
        <f t="shared" si="0"/>
        <v>1.2987749131468274</v>
      </c>
      <c r="D8" s="165">
        <v>87.504000000000005</v>
      </c>
    </row>
    <row r="9" spans="2:4" x14ac:dyDescent="0.25">
      <c r="B9">
        <v>2006</v>
      </c>
      <c r="C9" s="164">
        <f t="shared" si="0"/>
        <v>1.2598997827147356</v>
      </c>
      <c r="D9" s="165">
        <v>90.203999999999994</v>
      </c>
    </row>
    <row r="10" spans="2:4" x14ac:dyDescent="0.25">
      <c r="B10">
        <v>2007</v>
      </c>
      <c r="C10" s="164">
        <f t="shared" si="0"/>
        <v>1.226743809503249</v>
      </c>
      <c r="D10" s="165">
        <v>92.641999999999996</v>
      </c>
    </row>
    <row r="11" spans="2:4" x14ac:dyDescent="0.25">
      <c r="B11">
        <v>2008</v>
      </c>
      <c r="C11" s="164">
        <f t="shared" si="0"/>
        <v>1.2036560438047428</v>
      </c>
      <c r="D11" s="165">
        <v>94.418999999999997</v>
      </c>
    </row>
    <row r="12" spans="2:4" x14ac:dyDescent="0.25">
      <c r="B12">
        <v>2009</v>
      </c>
      <c r="C12" s="164">
        <f t="shared" si="0"/>
        <v>1.1959925913453442</v>
      </c>
      <c r="D12" s="165">
        <v>95.024000000000001</v>
      </c>
    </row>
    <row r="13" spans="2:4" x14ac:dyDescent="0.25">
      <c r="B13">
        <v>2010</v>
      </c>
      <c r="C13" s="164">
        <f t="shared" si="0"/>
        <v>1.1817898217665288</v>
      </c>
      <c r="D13" s="165">
        <v>96.165999999999997</v>
      </c>
    </row>
    <row r="14" spans="2:4" x14ac:dyDescent="0.25">
      <c r="B14">
        <v>2011</v>
      </c>
      <c r="C14" s="164">
        <f t="shared" si="0"/>
        <v>1.1577360335764639</v>
      </c>
      <c r="D14" s="165">
        <v>98.164000000000001</v>
      </c>
    </row>
    <row r="15" spans="2:4" x14ac:dyDescent="0.25">
      <c r="B15">
        <v>2012</v>
      </c>
      <c r="C15" s="164">
        <f t="shared" si="0"/>
        <v>1.1364799999999999</v>
      </c>
      <c r="D15" s="165">
        <v>100</v>
      </c>
    </row>
    <row r="16" spans="2:4" x14ac:dyDescent="0.25">
      <c r="B16">
        <v>2013</v>
      </c>
      <c r="C16" s="164">
        <f t="shared" si="0"/>
        <v>1.1169226838065474</v>
      </c>
      <c r="D16" s="165">
        <v>101.751</v>
      </c>
    </row>
    <row r="17" spans="2:4" x14ac:dyDescent="0.25">
      <c r="B17">
        <v>2014</v>
      </c>
      <c r="C17" s="164">
        <f t="shared" si="0"/>
        <v>1.0964169255407412</v>
      </c>
      <c r="D17" s="165">
        <v>103.654</v>
      </c>
    </row>
    <row r="18" spans="2:4" x14ac:dyDescent="0.25">
      <c r="B18">
        <v>2015</v>
      </c>
      <c r="C18" s="164">
        <f t="shared" si="0"/>
        <v>1.0855565425872329</v>
      </c>
      <c r="D18" s="165">
        <v>104.691</v>
      </c>
    </row>
    <row r="19" spans="2:4" x14ac:dyDescent="0.25">
      <c r="B19">
        <v>2016</v>
      </c>
      <c r="C19" s="164">
        <f t="shared" si="0"/>
        <v>1.0747872139209382</v>
      </c>
      <c r="D19" s="165">
        <v>105.74</v>
      </c>
    </row>
    <row r="20" spans="2:4" x14ac:dyDescent="0.25">
      <c r="B20">
        <v>2017</v>
      </c>
      <c r="C20" s="164">
        <f t="shared" si="0"/>
        <v>1.0547671860933483</v>
      </c>
      <c r="D20" s="165">
        <v>107.747</v>
      </c>
    </row>
    <row r="21" spans="2:4" x14ac:dyDescent="0.25">
      <c r="B21">
        <v>2018</v>
      </c>
      <c r="C21" s="164">
        <f t="shared" si="0"/>
        <v>1.0301574496242782</v>
      </c>
      <c r="D21" s="165">
        <v>110.321</v>
      </c>
    </row>
    <row r="22" spans="2:4" x14ac:dyDescent="0.25">
      <c r="B22">
        <v>2019</v>
      </c>
      <c r="C22" s="164">
        <f t="shared" si="0"/>
        <v>1.0120576344239229</v>
      </c>
      <c r="D22" s="165">
        <v>112.294</v>
      </c>
    </row>
    <row r="23" spans="2:4" x14ac:dyDescent="0.25">
      <c r="B23">
        <v>2020</v>
      </c>
      <c r="C23" s="164">
        <f>$D$23/D23</f>
        <v>1</v>
      </c>
      <c r="D23" s="165">
        <v>113.648</v>
      </c>
    </row>
    <row r="24" spans="2:4" x14ac:dyDescent="0.25">
      <c r="B24">
        <v>2021</v>
      </c>
      <c r="C24" s="164">
        <f>$D$23/D24</f>
        <v>0.96010002449924392</v>
      </c>
      <c r="D24" s="165">
        <v>118.371</v>
      </c>
    </row>
    <row r="25" spans="2:4" x14ac:dyDescent="0.25"/>
    <row r="26" spans="2:4" ht="14.25" hidden="1" customHeight="1" x14ac:dyDescent="0.25"/>
  </sheetData>
  <hyperlinks>
    <hyperlink ref="D2" r:id="rId1" location="reqid=19&amp;step=3&amp;isuri=1&amp;1921=survey&amp;1903=13" xr:uid="{57F150A1-4ABC-4A40-AC4A-F0B750A0633A}"/>
  </hyperlinks>
  <pageMargins left="0.7" right="0.7" top="0.75" bottom="0.75" header="0.3" footer="0.3"/>
  <pageSetup orientation="portrait"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B2C7D-D48F-4B9E-AAB0-854D44B9045E}">
  <sheetPr>
    <tabColor rgb="FF92D050"/>
  </sheetPr>
  <dimension ref="A1:Y181"/>
  <sheetViews>
    <sheetView showGridLines="0" topLeftCell="A144" workbookViewId="0">
      <selection activeCell="R176" sqref="R176"/>
    </sheetView>
  </sheetViews>
  <sheetFormatPr defaultRowHeight="15" customHeight="1" zeroHeight="1" outlineLevelCol="1" x14ac:dyDescent="0.25"/>
  <cols>
    <col min="7" max="9" width="8.7109375" hidden="1" customWidth="1" outlineLevel="1"/>
    <col min="10" max="10" width="11.42578125" customWidth="1" collapsed="1"/>
    <col min="11" max="11" width="12.7109375" customWidth="1"/>
    <col min="12" max="12" width="13.42578125" customWidth="1"/>
    <col min="14" max="17" width="8.7109375" hidden="1" customWidth="1" outlineLevel="1"/>
    <col min="18" max="18" width="9.140625" collapsed="1"/>
    <col min="20" max="24" width="8.7109375" hidden="1" customWidth="1" outlineLevel="1"/>
    <col min="25" max="25" width="9.140625" collapsed="1"/>
  </cols>
  <sheetData>
    <row r="1" spans="1:24" x14ac:dyDescent="0.25">
      <c r="A1" t="s">
        <v>331</v>
      </c>
    </row>
    <row r="2" spans="1:24" x14ac:dyDescent="0.25">
      <c r="A2" t="s">
        <v>332</v>
      </c>
    </row>
    <row r="3" spans="1:24" x14ac:dyDescent="0.25">
      <c r="A3" t="s">
        <v>333</v>
      </c>
    </row>
    <row r="4" spans="1:24" x14ac:dyDescent="0.25">
      <c r="A4" t="s">
        <v>334</v>
      </c>
    </row>
    <row r="5" spans="1:24" x14ac:dyDescent="0.25">
      <c r="A5" t="s">
        <v>335</v>
      </c>
    </row>
    <row r="6" spans="1:24" x14ac:dyDescent="0.25">
      <c r="A6" t="s">
        <v>336</v>
      </c>
    </row>
    <row r="7" spans="1:24" x14ac:dyDescent="0.25">
      <c r="A7" t="s">
        <v>337</v>
      </c>
    </row>
    <row r="8" spans="1:24" x14ac:dyDescent="0.25">
      <c r="J8" s="166" t="str">
        <f>LEFT(J9,FIND("_", J9)-1)</f>
        <v>NOx</v>
      </c>
      <c r="K8" s="166" t="str">
        <f t="shared" ref="K8:X8" si="0">LEFT(K9,FIND("_", K9)-1)</f>
        <v>PM2.5</v>
      </c>
      <c r="L8" s="166" t="str">
        <f t="shared" si="0"/>
        <v>PM10</v>
      </c>
      <c r="M8" s="166" t="str">
        <f t="shared" si="0"/>
        <v>CO2</v>
      </c>
      <c r="N8" s="166" t="str">
        <f t="shared" si="0"/>
        <v>CH4</v>
      </c>
      <c r="O8" s="166" t="str">
        <f t="shared" si="0"/>
        <v>N2O</v>
      </c>
      <c r="P8" s="166" t="str">
        <f t="shared" si="0"/>
        <v>ROG</v>
      </c>
      <c r="Q8" s="166" t="str">
        <f t="shared" si="0"/>
        <v>TOG</v>
      </c>
      <c r="R8" s="166" t="str">
        <f t="shared" si="0"/>
        <v>CO</v>
      </c>
      <c r="S8" s="166" t="str">
        <f t="shared" si="0"/>
        <v>SOx</v>
      </c>
      <c r="T8" s="166" t="str">
        <f t="shared" si="0"/>
        <v>NH3</v>
      </c>
      <c r="U8" s="166" t="str">
        <f t="shared" si="0"/>
        <v>PM10</v>
      </c>
      <c r="V8" s="166" t="str">
        <f t="shared" si="0"/>
        <v>PM2.5</v>
      </c>
      <c r="W8" s="166" t="e">
        <f t="shared" si="0"/>
        <v>#VALUE!</v>
      </c>
      <c r="X8" s="166" t="e">
        <f t="shared" si="0"/>
        <v>#VALUE!</v>
      </c>
    </row>
    <row r="9" spans="1:24" x14ac:dyDescent="0.25">
      <c r="A9" t="s">
        <v>338</v>
      </c>
      <c r="B9" t="s">
        <v>339</v>
      </c>
      <c r="C9" t="s">
        <v>340</v>
      </c>
      <c r="D9" t="s">
        <v>341</v>
      </c>
      <c r="E9" t="s">
        <v>342</v>
      </c>
      <c r="F9" t="s">
        <v>343</v>
      </c>
      <c r="G9" t="s">
        <v>344</v>
      </c>
      <c r="H9" t="s">
        <v>345</v>
      </c>
      <c r="I9" t="s">
        <v>346</v>
      </c>
      <c r="J9" t="s">
        <v>347</v>
      </c>
      <c r="K9" t="s">
        <v>348</v>
      </c>
      <c r="L9" t="s">
        <v>349</v>
      </c>
      <c r="M9" t="s">
        <v>350</v>
      </c>
      <c r="N9" t="s">
        <v>351</v>
      </c>
      <c r="O9" t="s">
        <v>352</v>
      </c>
      <c r="P9" t="s">
        <v>353</v>
      </c>
      <c r="Q9" t="s">
        <v>354</v>
      </c>
      <c r="R9" t="s">
        <v>355</v>
      </c>
      <c r="S9" t="s">
        <v>356</v>
      </c>
      <c r="T9" t="s">
        <v>357</v>
      </c>
      <c r="U9" t="s">
        <v>358</v>
      </c>
      <c r="V9" t="s">
        <v>359</v>
      </c>
      <c r="W9" t="s">
        <v>360</v>
      </c>
      <c r="X9" t="s">
        <v>361</v>
      </c>
    </row>
    <row r="10" spans="1:24" x14ac:dyDescent="0.25">
      <c r="A10" t="s">
        <v>362</v>
      </c>
      <c r="B10">
        <v>2022</v>
      </c>
      <c r="C10" t="s">
        <v>363</v>
      </c>
      <c r="D10" t="s">
        <v>364</v>
      </c>
      <c r="E10">
        <v>5</v>
      </c>
      <c r="F10" t="s">
        <v>324</v>
      </c>
      <c r="G10">
        <v>1363214.3298967499</v>
      </c>
      <c r="H10">
        <v>1363214.3298967499</v>
      </c>
      <c r="I10">
        <v>0</v>
      </c>
      <c r="J10">
        <v>9.702224115527E-2</v>
      </c>
      <c r="K10">
        <v>9.0679637943274303E-3</v>
      </c>
      <c r="L10">
        <v>9.8621379029399207E-3</v>
      </c>
      <c r="M10">
        <v>695.33797518608901</v>
      </c>
      <c r="N10">
        <v>2.0437533829423701E-2</v>
      </c>
      <c r="O10">
        <v>9.7729491936001094E-3</v>
      </c>
      <c r="P10">
        <v>8.1029244911571305E-2</v>
      </c>
      <c r="Q10">
        <v>0.11820657569875</v>
      </c>
      <c r="R10">
        <v>1.6488354660333799</v>
      </c>
      <c r="S10">
        <v>6.8741237933605997E-3</v>
      </c>
      <c r="T10">
        <v>3.2823996028407E-2</v>
      </c>
      <c r="U10">
        <v>5.9534732178226296E-3</v>
      </c>
      <c r="V10">
        <v>2.0837156262379199E-3</v>
      </c>
      <c r="W10">
        <v>8.0824220725393595E-2</v>
      </c>
      <c r="X10">
        <v>0</v>
      </c>
    </row>
    <row r="11" spans="1:24" x14ac:dyDescent="0.25">
      <c r="A11" t="s">
        <v>362</v>
      </c>
      <c r="B11">
        <v>2022</v>
      </c>
      <c r="C11" t="s">
        <v>363</v>
      </c>
      <c r="D11" t="s">
        <v>364</v>
      </c>
      <c r="E11">
        <v>10</v>
      </c>
      <c r="F11" t="s">
        <v>324</v>
      </c>
      <c r="G11">
        <v>3378316.0993754799</v>
      </c>
      <c r="H11">
        <v>3378316.0993754799</v>
      </c>
      <c r="I11">
        <v>0</v>
      </c>
      <c r="J11">
        <v>8.1327785917823595E-2</v>
      </c>
      <c r="K11">
        <v>5.7155392261415902E-3</v>
      </c>
      <c r="L11">
        <v>6.2161018346571601E-3</v>
      </c>
      <c r="M11">
        <v>565.05807582289003</v>
      </c>
      <c r="N11">
        <v>1.28597193172218E-2</v>
      </c>
      <c r="O11">
        <v>8.29609565158476E-3</v>
      </c>
      <c r="P11">
        <v>5.0788396618916001E-2</v>
      </c>
      <c r="Q11">
        <v>7.4089466170936105E-2</v>
      </c>
      <c r="R11">
        <v>1.4883238169212101</v>
      </c>
      <c r="S11">
        <v>5.5861743529902301E-3</v>
      </c>
      <c r="T11">
        <v>3.2942687698846798E-2</v>
      </c>
      <c r="U11">
        <v>7.3589461051181701E-3</v>
      </c>
      <c r="V11">
        <v>2.57563113679136E-3</v>
      </c>
      <c r="W11">
        <v>6.5680834749106007E-2</v>
      </c>
      <c r="X11">
        <v>0</v>
      </c>
    </row>
    <row r="12" spans="1:24" x14ac:dyDescent="0.25">
      <c r="A12" t="s">
        <v>362</v>
      </c>
      <c r="B12">
        <v>2022</v>
      </c>
      <c r="C12" t="s">
        <v>363</v>
      </c>
      <c r="D12" t="s">
        <v>364</v>
      </c>
      <c r="E12">
        <v>15</v>
      </c>
      <c r="F12" t="s">
        <v>324</v>
      </c>
      <c r="G12">
        <v>6198182.8097104402</v>
      </c>
      <c r="H12">
        <v>6198182.8097104402</v>
      </c>
      <c r="I12">
        <v>0</v>
      </c>
      <c r="J12">
        <v>7.2758973736774896E-2</v>
      </c>
      <c r="K12">
        <v>3.81273619509234E-3</v>
      </c>
      <c r="L12">
        <v>4.1466456036156401E-3</v>
      </c>
      <c r="M12">
        <v>462.97958588364702</v>
      </c>
      <c r="N12">
        <v>8.6869773970928901E-3</v>
      </c>
      <c r="O12">
        <v>7.3935779686493197E-3</v>
      </c>
      <c r="P12">
        <v>3.4444956551249697E-2</v>
      </c>
      <c r="Q12">
        <v>5.0245814536776498E-2</v>
      </c>
      <c r="R12">
        <v>1.36984603619782</v>
      </c>
      <c r="S12">
        <v>4.5770245560244104E-3</v>
      </c>
      <c r="T12">
        <v>3.2976047995627901E-2</v>
      </c>
      <c r="U12">
        <v>8.7599476633848494E-3</v>
      </c>
      <c r="V12">
        <v>3.06598168218469E-3</v>
      </c>
      <c r="W12">
        <v>5.3815504943185002E-2</v>
      </c>
      <c r="X12">
        <v>0</v>
      </c>
    </row>
    <row r="13" spans="1:24" x14ac:dyDescent="0.25">
      <c r="A13" t="s">
        <v>362</v>
      </c>
      <c r="B13">
        <v>2022</v>
      </c>
      <c r="C13" t="s">
        <v>363</v>
      </c>
      <c r="D13" t="s">
        <v>364</v>
      </c>
      <c r="E13">
        <v>20</v>
      </c>
      <c r="F13" t="s">
        <v>324</v>
      </c>
      <c r="G13">
        <v>18922032.632560998</v>
      </c>
      <c r="H13">
        <v>18922032.632560998</v>
      </c>
      <c r="I13">
        <v>0</v>
      </c>
      <c r="J13">
        <v>6.5607465966296005E-2</v>
      </c>
      <c r="K13">
        <v>2.6743842463337201E-3</v>
      </c>
      <c r="L13">
        <v>2.9085980131732898E-3</v>
      </c>
      <c r="M13">
        <v>386.54020671564302</v>
      </c>
      <c r="N13">
        <v>6.1600165682006202E-3</v>
      </c>
      <c r="O13">
        <v>6.6569485592325199E-3</v>
      </c>
      <c r="P13">
        <v>2.4474962920148901E-2</v>
      </c>
      <c r="Q13">
        <v>3.5701892052756798E-2</v>
      </c>
      <c r="R13">
        <v>1.2720862465151399</v>
      </c>
      <c r="S13">
        <v>3.8213434716598401E-3</v>
      </c>
      <c r="T13">
        <v>3.29437387616714E-2</v>
      </c>
      <c r="U13">
        <v>1.01708596175752E-2</v>
      </c>
      <c r="V13">
        <v>3.55980086615133E-3</v>
      </c>
      <c r="W13">
        <v>4.4930396586585701E-2</v>
      </c>
      <c r="X13">
        <v>0</v>
      </c>
    </row>
    <row r="14" spans="1:24" x14ac:dyDescent="0.25">
      <c r="A14" t="s">
        <v>362</v>
      </c>
      <c r="B14">
        <v>2022</v>
      </c>
      <c r="C14" t="s">
        <v>363</v>
      </c>
      <c r="D14" t="s">
        <v>364</v>
      </c>
      <c r="E14">
        <v>25</v>
      </c>
      <c r="F14" t="s">
        <v>324</v>
      </c>
      <c r="G14">
        <v>34178095.084771298</v>
      </c>
      <c r="H14">
        <v>34178095.084771298</v>
      </c>
      <c r="I14">
        <v>0</v>
      </c>
      <c r="J14">
        <v>6.0438730079441103E-2</v>
      </c>
      <c r="K14">
        <v>1.98769148776451E-3</v>
      </c>
      <c r="L14">
        <v>2.1617616997442802E-3</v>
      </c>
      <c r="M14">
        <v>330.52488636569097</v>
      </c>
      <c r="N14">
        <v>4.6454602107554701E-3</v>
      </c>
      <c r="O14">
        <v>6.10930798648999E-3</v>
      </c>
      <c r="P14">
        <v>1.8503935839807799E-2</v>
      </c>
      <c r="Q14">
        <v>2.6990395978354901E-2</v>
      </c>
      <c r="R14">
        <v>1.17270152205205</v>
      </c>
      <c r="S14">
        <v>3.2675750020069701E-3</v>
      </c>
      <c r="T14">
        <v>3.3008895840836203E-2</v>
      </c>
      <c r="U14">
        <v>1.1328230773969E-2</v>
      </c>
      <c r="V14">
        <v>3.9648807708891698E-3</v>
      </c>
      <c r="W14">
        <v>3.8419326031642199E-2</v>
      </c>
      <c r="X14">
        <v>0</v>
      </c>
    </row>
    <row r="15" spans="1:24" x14ac:dyDescent="0.25">
      <c r="A15" t="s">
        <v>362</v>
      </c>
      <c r="B15">
        <v>2022</v>
      </c>
      <c r="C15" t="s">
        <v>363</v>
      </c>
      <c r="D15" t="s">
        <v>364</v>
      </c>
      <c r="E15">
        <v>30</v>
      </c>
      <c r="F15" t="s">
        <v>324</v>
      </c>
      <c r="G15">
        <v>65211106.950190596</v>
      </c>
      <c r="H15">
        <v>65211106.950190596</v>
      </c>
      <c r="I15">
        <v>0</v>
      </c>
      <c r="J15">
        <v>5.6111853757807202E-2</v>
      </c>
      <c r="K15">
        <v>1.5488149310365E-3</v>
      </c>
      <c r="L15">
        <v>1.68445126833572E-3</v>
      </c>
      <c r="M15">
        <v>292.78347878889599</v>
      </c>
      <c r="N15">
        <v>3.6082228472290299E-3</v>
      </c>
      <c r="O15">
        <v>5.6719711691911104E-3</v>
      </c>
      <c r="P15">
        <v>1.4382225516782501E-2</v>
      </c>
      <c r="Q15">
        <v>2.0978419233962601E-2</v>
      </c>
      <c r="R15">
        <v>1.0687690262477501</v>
      </c>
      <c r="S15">
        <v>2.8944627643945498E-3</v>
      </c>
      <c r="T15">
        <v>3.2984089359763602E-2</v>
      </c>
      <c r="U15">
        <v>1.22519008629402E-2</v>
      </c>
      <c r="V15">
        <v>4.2881653020290901E-3</v>
      </c>
      <c r="W15">
        <v>3.4032366070685598E-2</v>
      </c>
      <c r="X15">
        <v>0</v>
      </c>
    </row>
    <row r="16" spans="1:24" x14ac:dyDescent="0.25">
      <c r="A16" t="s">
        <v>362</v>
      </c>
      <c r="B16">
        <v>2022</v>
      </c>
      <c r="C16" t="s">
        <v>363</v>
      </c>
      <c r="D16" t="s">
        <v>364</v>
      </c>
      <c r="E16">
        <v>35</v>
      </c>
      <c r="F16" t="s">
        <v>324</v>
      </c>
      <c r="G16">
        <v>57969214.561153002</v>
      </c>
      <c r="H16">
        <v>57969214.561153002</v>
      </c>
      <c r="I16">
        <v>0</v>
      </c>
      <c r="J16">
        <v>5.2983797743912403E-2</v>
      </c>
      <c r="K16">
        <v>1.2751908044808099E-3</v>
      </c>
      <c r="L16">
        <v>1.38686251518036E-3</v>
      </c>
      <c r="M16">
        <v>272.29717411451998</v>
      </c>
      <c r="N16">
        <v>2.9943039144636799E-3</v>
      </c>
      <c r="O16">
        <v>5.3585000741949301E-3</v>
      </c>
      <c r="P16">
        <v>1.19338777792946E-2</v>
      </c>
      <c r="Q16">
        <v>1.74064529378553E-2</v>
      </c>
      <c r="R16">
        <v>0.99955467508262097</v>
      </c>
      <c r="S16">
        <v>2.6919347860219099E-3</v>
      </c>
      <c r="T16">
        <v>3.2948251916367702E-2</v>
      </c>
      <c r="U16">
        <v>1.3169160577425501E-2</v>
      </c>
      <c r="V16">
        <v>4.6092062020989403E-3</v>
      </c>
      <c r="W16">
        <v>3.1651092977688901E-2</v>
      </c>
      <c r="X16">
        <v>0</v>
      </c>
    </row>
    <row r="17" spans="1:24" x14ac:dyDescent="0.25">
      <c r="A17" t="s">
        <v>362</v>
      </c>
      <c r="B17">
        <v>2022</v>
      </c>
      <c r="C17" t="s">
        <v>363</v>
      </c>
      <c r="D17" t="s">
        <v>364</v>
      </c>
      <c r="E17">
        <v>40</v>
      </c>
      <c r="F17" t="s">
        <v>324</v>
      </c>
      <c r="G17">
        <v>53307272.6826922</v>
      </c>
      <c r="H17">
        <v>53307272.6826922</v>
      </c>
      <c r="I17">
        <v>0</v>
      </c>
      <c r="J17">
        <v>5.0884234583765502E-2</v>
      </c>
      <c r="K17">
        <v>1.1036099360298901E-3</v>
      </c>
      <c r="L17">
        <v>1.2002564750157999E-3</v>
      </c>
      <c r="M17">
        <v>264.418859875321</v>
      </c>
      <c r="N17">
        <v>2.58772793814628E-3</v>
      </c>
      <c r="O17">
        <v>5.1627627557517498E-3</v>
      </c>
      <c r="P17">
        <v>1.02808224814727E-2</v>
      </c>
      <c r="Q17">
        <v>1.49954420746174E-2</v>
      </c>
      <c r="R17">
        <v>0.93424859921313497</v>
      </c>
      <c r="S17">
        <v>2.6140496290250601E-3</v>
      </c>
      <c r="T17">
        <v>3.2820449153913703E-2</v>
      </c>
      <c r="U17">
        <v>1.2039896774179E-2</v>
      </c>
      <c r="V17">
        <v>4.2139638709626798E-3</v>
      </c>
      <c r="W17">
        <v>3.0735338867117601E-2</v>
      </c>
      <c r="X17">
        <v>0</v>
      </c>
    </row>
    <row r="18" spans="1:24" x14ac:dyDescent="0.25">
      <c r="A18" t="s">
        <v>362</v>
      </c>
      <c r="B18">
        <v>2022</v>
      </c>
      <c r="C18" t="s">
        <v>363</v>
      </c>
      <c r="D18" t="s">
        <v>364</v>
      </c>
      <c r="E18">
        <v>45</v>
      </c>
      <c r="F18" t="s">
        <v>324</v>
      </c>
      <c r="G18">
        <v>41768947.861480303</v>
      </c>
      <c r="H18">
        <v>41768947.861480303</v>
      </c>
      <c r="I18">
        <v>0</v>
      </c>
      <c r="J18">
        <v>5.0047250511969101E-2</v>
      </c>
      <c r="K18">
        <v>1.0120499154453299E-3</v>
      </c>
      <c r="L18">
        <v>1.1006764797801499E-3</v>
      </c>
      <c r="M18">
        <v>264.77039931625097</v>
      </c>
      <c r="N18">
        <v>2.38593144942663E-3</v>
      </c>
      <c r="O18">
        <v>5.0423703147176998E-3</v>
      </c>
      <c r="P18">
        <v>9.51431307163721E-3</v>
      </c>
      <c r="Q18">
        <v>1.38768734155934E-2</v>
      </c>
      <c r="R18">
        <v>0.86615057371058302</v>
      </c>
      <c r="S18">
        <v>2.6175249542933999E-3</v>
      </c>
      <c r="T18">
        <v>3.2865362572156699E-2</v>
      </c>
      <c r="U18">
        <v>8.8552486094534005E-3</v>
      </c>
      <c r="V18">
        <v>3.0993370133086898E-3</v>
      </c>
      <c r="W18">
        <v>3.0776200868592299E-2</v>
      </c>
      <c r="X18">
        <v>0</v>
      </c>
    </row>
    <row r="19" spans="1:24" x14ac:dyDescent="0.25">
      <c r="A19" t="s">
        <v>362</v>
      </c>
      <c r="B19">
        <v>2022</v>
      </c>
      <c r="C19" t="s">
        <v>363</v>
      </c>
      <c r="D19" t="s">
        <v>364</v>
      </c>
      <c r="E19">
        <v>50</v>
      </c>
      <c r="F19" t="s">
        <v>324</v>
      </c>
      <c r="G19">
        <v>36330498.083448201</v>
      </c>
      <c r="H19">
        <v>36330498.083448201</v>
      </c>
      <c r="I19">
        <v>0</v>
      </c>
      <c r="J19">
        <v>4.9409627153934203E-2</v>
      </c>
      <c r="K19">
        <v>9.76202874461687E-4</v>
      </c>
      <c r="L19">
        <v>1.06168957671175E-3</v>
      </c>
      <c r="M19">
        <v>273.16731725208598</v>
      </c>
      <c r="N19">
        <v>2.2995418811102598E-3</v>
      </c>
      <c r="O19">
        <v>4.9805786843819802E-3</v>
      </c>
      <c r="P19">
        <v>9.1554174494231193E-3</v>
      </c>
      <c r="Q19">
        <v>1.3353162516129599E-2</v>
      </c>
      <c r="R19">
        <v>0.81476481759938502</v>
      </c>
      <c r="S19">
        <v>2.7005370368107799E-3</v>
      </c>
      <c r="T19">
        <v>3.28198160544622E-2</v>
      </c>
      <c r="U19">
        <v>5.6638532399455798E-3</v>
      </c>
      <c r="V19">
        <v>1.9823486339809499E-3</v>
      </c>
      <c r="W19">
        <v>3.1752236081507602E-2</v>
      </c>
      <c r="X19">
        <v>0</v>
      </c>
    </row>
    <row r="20" spans="1:24" x14ac:dyDescent="0.25">
      <c r="A20" t="s">
        <v>362</v>
      </c>
      <c r="B20">
        <v>2022</v>
      </c>
      <c r="C20" t="s">
        <v>363</v>
      </c>
      <c r="D20" t="s">
        <v>364</v>
      </c>
      <c r="E20">
        <v>55</v>
      </c>
      <c r="F20" t="s">
        <v>324</v>
      </c>
      <c r="G20">
        <v>41434237.112707302</v>
      </c>
      <c r="H20">
        <v>41434237.112707302</v>
      </c>
      <c r="I20">
        <v>0</v>
      </c>
      <c r="J20">
        <v>5.0357482662705698E-2</v>
      </c>
      <c r="K20">
        <v>9.9330531522093301E-4</v>
      </c>
      <c r="L20">
        <v>1.08028931469619E-3</v>
      </c>
      <c r="M20">
        <v>284.53146214081403</v>
      </c>
      <c r="N20">
        <v>2.35235409808923E-3</v>
      </c>
      <c r="O20">
        <v>5.0418581105812002E-3</v>
      </c>
      <c r="P20">
        <v>9.3829884412778009E-3</v>
      </c>
      <c r="Q20">
        <v>1.36850057128732E-2</v>
      </c>
      <c r="R20">
        <v>0.76767969271240399</v>
      </c>
      <c r="S20">
        <v>2.8128831786274999E-3</v>
      </c>
      <c r="T20">
        <v>3.2796615055014799E-2</v>
      </c>
      <c r="U20">
        <v>3.6468604338024502E-3</v>
      </c>
      <c r="V20">
        <v>1.2764011518308499E-3</v>
      </c>
      <c r="W20">
        <v>3.30731737947055E-2</v>
      </c>
      <c r="X20">
        <v>0</v>
      </c>
    </row>
    <row r="21" spans="1:24" x14ac:dyDescent="0.25">
      <c r="A21" t="s">
        <v>362</v>
      </c>
      <c r="B21">
        <v>2022</v>
      </c>
      <c r="C21" t="s">
        <v>363</v>
      </c>
      <c r="D21" t="s">
        <v>364</v>
      </c>
      <c r="E21">
        <v>60</v>
      </c>
      <c r="F21" t="s">
        <v>324</v>
      </c>
      <c r="G21">
        <v>45957107.1133838</v>
      </c>
      <c r="H21">
        <v>45957107.1133838</v>
      </c>
      <c r="I21">
        <v>0</v>
      </c>
      <c r="J21">
        <v>5.1103135219639703E-2</v>
      </c>
      <c r="K21">
        <v>1.0630823518635599E-3</v>
      </c>
      <c r="L21">
        <v>1.15617830611782E-3</v>
      </c>
      <c r="M21">
        <v>293.56003695782999</v>
      </c>
      <c r="N21">
        <v>2.4683093538427898E-3</v>
      </c>
      <c r="O21">
        <v>5.1118612509810897E-3</v>
      </c>
      <c r="P21">
        <v>9.8450636909224194E-3</v>
      </c>
      <c r="Q21">
        <v>1.43593560412652E-2</v>
      </c>
      <c r="R21">
        <v>0.69631046824418896</v>
      </c>
      <c r="S21">
        <v>2.90213983249165E-3</v>
      </c>
      <c r="T21">
        <v>3.2921186076751201E-2</v>
      </c>
      <c r="U21">
        <v>2.7943262755137201E-3</v>
      </c>
      <c r="V21">
        <v>9.7801419642980399E-4</v>
      </c>
      <c r="W21">
        <v>3.41226311088281E-2</v>
      </c>
      <c r="X21">
        <v>0</v>
      </c>
    </row>
    <row r="22" spans="1:24" x14ac:dyDescent="0.25">
      <c r="A22" t="s">
        <v>362</v>
      </c>
      <c r="B22">
        <v>2022</v>
      </c>
      <c r="C22" t="s">
        <v>363</v>
      </c>
      <c r="D22" t="s">
        <v>364</v>
      </c>
      <c r="E22">
        <v>65</v>
      </c>
      <c r="F22" t="s">
        <v>324</v>
      </c>
      <c r="G22">
        <v>50925926.823739201</v>
      </c>
      <c r="H22">
        <v>50925926.823739201</v>
      </c>
      <c r="I22">
        <v>0</v>
      </c>
      <c r="J22">
        <v>5.46250357071143E-2</v>
      </c>
      <c r="K22">
        <v>1.20586766478434E-3</v>
      </c>
      <c r="L22">
        <v>1.3114651256136099E-3</v>
      </c>
      <c r="M22">
        <v>303.10434103112601</v>
      </c>
      <c r="N22">
        <v>2.8422848178589698E-3</v>
      </c>
      <c r="O22">
        <v>5.4192835258321899E-3</v>
      </c>
      <c r="P22">
        <v>1.13426127187761E-2</v>
      </c>
      <c r="Q22">
        <v>1.6542863174307101E-2</v>
      </c>
      <c r="R22">
        <v>0.66726715942806303</v>
      </c>
      <c r="S22">
        <v>2.996494995107E-3</v>
      </c>
      <c r="T22">
        <v>3.2784162934649697E-2</v>
      </c>
      <c r="U22">
        <v>1.9451502934112999E-3</v>
      </c>
      <c r="V22">
        <v>6.8080260269395604E-4</v>
      </c>
      <c r="W22">
        <v>3.5232035408059498E-2</v>
      </c>
      <c r="X22">
        <v>0</v>
      </c>
    </row>
    <row r="23" spans="1:24" x14ac:dyDescent="0.25">
      <c r="A23" t="s">
        <v>362</v>
      </c>
      <c r="B23">
        <v>2022</v>
      </c>
      <c r="C23" t="s">
        <v>363</v>
      </c>
      <c r="D23" t="s">
        <v>364</v>
      </c>
      <c r="E23">
        <v>70</v>
      </c>
      <c r="F23" t="s">
        <v>324</v>
      </c>
      <c r="G23">
        <v>53231319.546942301</v>
      </c>
      <c r="H23">
        <v>53231319.546942301</v>
      </c>
      <c r="I23">
        <v>0</v>
      </c>
      <c r="J23">
        <v>5.3148265315048203E-2</v>
      </c>
      <c r="K23">
        <v>1.3082476169063301E-3</v>
      </c>
      <c r="L23">
        <v>1.42281006333338E-3</v>
      </c>
      <c r="M23">
        <v>306.228921572324</v>
      </c>
      <c r="N23">
        <v>2.9915254601100001E-3</v>
      </c>
      <c r="O23">
        <v>5.4169122375907798E-3</v>
      </c>
      <c r="P23">
        <v>1.17558818366666E-2</v>
      </c>
      <c r="Q23">
        <v>1.71450408834719E-2</v>
      </c>
      <c r="R23">
        <v>0.64384619618979699</v>
      </c>
      <c r="S23">
        <v>3.0273846548250299E-3</v>
      </c>
      <c r="T23">
        <v>3.2977828118472503E-2</v>
      </c>
      <c r="U23">
        <v>1.94305510442342E-3</v>
      </c>
      <c r="V23">
        <v>6.8006928654819896E-4</v>
      </c>
      <c r="W23">
        <v>3.5595228267285298E-2</v>
      </c>
      <c r="X23">
        <v>0</v>
      </c>
    </row>
    <row r="24" spans="1:24" x14ac:dyDescent="0.25">
      <c r="A24" t="s">
        <v>362</v>
      </c>
      <c r="B24">
        <v>2022</v>
      </c>
      <c r="C24" t="s">
        <v>363</v>
      </c>
      <c r="D24" t="s">
        <v>364</v>
      </c>
      <c r="E24">
        <v>75</v>
      </c>
      <c r="F24" t="s">
        <v>324</v>
      </c>
      <c r="G24">
        <v>17671.111467885301</v>
      </c>
      <c r="H24">
        <v>17671.111467885301</v>
      </c>
      <c r="I24">
        <v>0</v>
      </c>
      <c r="J24">
        <v>4.7643263077700802E-2</v>
      </c>
      <c r="K24">
        <v>1.2840046683609599E-3</v>
      </c>
      <c r="L24">
        <v>1.39645650460332E-3</v>
      </c>
      <c r="M24">
        <v>301.47269627341501</v>
      </c>
      <c r="N24">
        <v>2.7105613754353402E-3</v>
      </c>
      <c r="O24">
        <v>4.9805785941228796E-3</v>
      </c>
      <c r="P24">
        <v>1.0595598052165599E-2</v>
      </c>
      <c r="Q24">
        <v>1.54563227617317E-2</v>
      </c>
      <c r="R24">
        <v>0.57825765564690501</v>
      </c>
      <c r="S24">
        <v>2.98036452553457E-3</v>
      </c>
      <c r="T24">
        <v>3.2752615381272498E-2</v>
      </c>
      <c r="U24">
        <v>1.9422718553522001E-3</v>
      </c>
      <c r="V24">
        <v>6.7979514937327305E-4</v>
      </c>
      <c r="W24">
        <v>3.5042377398934697E-2</v>
      </c>
      <c r="X24">
        <v>0</v>
      </c>
    </row>
    <row r="25" spans="1:24" x14ac:dyDescent="0.25">
      <c r="A25" t="s">
        <v>362</v>
      </c>
      <c r="B25">
        <v>2050</v>
      </c>
      <c r="C25" t="s">
        <v>363</v>
      </c>
      <c r="D25" t="s">
        <v>364</v>
      </c>
      <c r="E25">
        <v>5</v>
      </c>
      <c r="F25" t="s">
        <v>324</v>
      </c>
      <c r="G25">
        <v>1306289.34054277</v>
      </c>
      <c r="H25">
        <v>1306289.34054277</v>
      </c>
      <c r="I25">
        <v>0</v>
      </c>
      <c r="J25">
        <v>3.50620595792384E-2</v>
      </c>
      <c r="K25">
        <v>3.1403123868314702E-3</v>
      </c>
      <c r="L25">
        <v>3.4153762455320399E-3</v>
      </c>
      <c r="M25">
        <v>561.89525630222602</v>
      </c>
      <c r="N25">
        <v>6.8408139581821997E-3</v>
      </c>
      <c r="O25">
        <v>5.7709041160887899E-3</v>
      </c>
      <c r="P25">
        <v>1.9749593636457102E-2</v>
      </c>
      <c r="Q25">
        <v>2.8818560673784199E-2</v>
      </c>
      <c r="R25">
        <v>0.89454643285601199</v>
      </c>
      <c r="S25">
        <v>5.5549066620298902E-3</v>
      </c>
      <c r="T25">
        <v>4.19445538691402E-2</v>
      </c>
      <c r="U25">
        <v>5.93689621936407E-3</v>
      </c>
      <c r="V25">
        <v>2.0779136767774199E-3</v>
      </c>
      <c r="W25">
        <v>6.5313197093497699E-2</v>
      </c>
      <c r="X25">
        <v>0</v>
      </c>
    </row>
    <row r="26" spans="1:24" x14ac:dyDescent="0.25">
      <c r="A26" t="s">
        <v>362</v>
      </c>
      <c r="B26">
        <v>2050</v>
      </c>
      <c r="C26" t="s">
        <v>363</v>
      </c>
      <c r="D26" t="s">
        <v>364</v>
      </c>
      <c r="E26">
        <v>10</v>
      </c>
      <c r="F26" t="s">
        <v>324</v>
      </c>
      <c r="G26">
        <v>3061537.67319575</v>
      </c>
      <c r="H26">
        <v>3061537.67319575</v>
      </c>
      <c r="I26">
        <v>0</v>
      </c>
      <c r="J26">
        <v>3.0074782570587599E-2</v>
      </c>
      <c r="K26">
        <v>1.97677473137919E-3</v>
      </c>
      <c r="L26">
        <v>2.1499228830328498E-3</v>
      </c>
      <c r="M26">
        <v>457.85520959128303</v>
      </c>
      <c r="N26">
        <v>4.3145649040978E-3</v>
      </c>
      <c r="O26">
        <v>4.9629822965832704E-3</v>
      </c>
      <c r="P26">
        <v>1.24405447563167E-2</v>
      </c>
      <c r="Q26">
        <v>1.8153213705269799E-2</v>
      </c>
      <c r="R26">
        <v>0.82316839269884601</v>
      </c>
      <c r="S26">
        <v>4.52636487935704E-3</v>
      </c>
      <c r="T26">
        <v>4.1942431995699199E-2</v>
      </c>
      <c r="U26">
        <v>7.3401549058816299E-3</v>
      </c>
      <c r="V26">
        <v>2.5690542170585702E-3</v>
      </c>
      <c r="W26">
        <v>5.3219861191061202E-2</v>
      </c>
      <c r="X26">
        <v>0</v>
      </c>
    </row>
    <row r="27" spans="1:24" x14ac:dyDescent="0.25">
      <c r="A27" t="s">
        <v>362</v>
      </c>
      <c r="B27">
        <v>2050</v>
      </c>
      <c r="C27" t="s">
        <v>363</v>
      </c>
      <c r="D27" t="s">
        <v>364</v>
      </c>
      <c r="E27">
        <v>15</v>
      </c>
      <c r="F27" t="s">
        <v>324</v>
      </c>
      <c r="G27">
        <v>6036440.1282425998</v>
      </c>
      <c r="H27">
        <v>6036440.1282425998</v>
      </c>
      <c r="I27">
        <v>0</v>
      </c>
      <c r="J27">
        <v>2.6581156908936698E-2</v>
      </c>
      <c r="K27">
        <v>1.3125027711610099E-3</v>
      </c>
      <c r="L27">
        <v>1.4274665175400801E-3</v>
      </c>
      <c r="M27">
        <v>375.05169993557701</v>
      </c>
      <c r="N27">
        <v>2.8624456674102299E-3</v>
      </c>
      <c r="O27">
        <v>4.3814435929356499E-3</v>
      </c>
      <c r="P27">
        <v>8.25812088441032E-3</v>
      </c>
      <c r="Q27">
        <v>1.2050230609277301E-2</v>
      </c>
      <c r="R27">
        <v>0.75556029904966904</v>
      </c>
      <c r="S27">
        <v>3.70776788593708E-3</v>
      </c>
      <c r="T27">
        <v>4.1941213094776497E-2</v>
      </c>
      <c r="U27">
        <v>8.73665110211682E-3</v>
      </c>
      <c r="V27">
        <v>3.0578278857408799E-3</v>
      </c>
      <c r="W27">
        <v>4.3595003380787103E-2</v>
      </c>
      <c r="X27">
        <v>0</v>
      </c>
    </row>
    <row r="28" spans="1:24" x14ac:dyDescent="0.25">
      <c r="A28" t="s">
        <v>362</v>
      </c>
      <c r="B28">
        <v>2050</v>
      </c>
      <c r="C28" t="s">
        <v>363</v>
      </c>
      <c r="D28" t="s">
        <v>364</v>
      </c>
      <c r="E28">
        <v>20</v>
      </c>
      <c r="F28" t="s">
        <v>324</v>
      </c>
      <c r="G28">
        <v>17883833.768922001</v>
      </c>
      <c r="H28">
        <v>17883833.768922001</v>
      </c>
      <c r="I28">
        <v>0</v>
      </c>
      <c r="J28">
        <v>2.39650949253159E-2</v>
      </c>
      <c r="K28">
        <v>9.1921860594417902E-4</v>
      </c>
      <c r="L28">
        <v>9.9973410427505599E-4</v>
      </c>
      <c r="M28">
        <v>312.76482689139601</v>
      </c>
      <c r="N28">
        <v>2.0097302027022898E-3</v>
      </c>
      <c r="O28">
        <v>3.9403821749996E-3</v>
      </c>
      <c r="P28">
        <v>5.8031271382137104E-3</v>
      </c>
      <c r="Q28">
        <v>8.4679094977215194E-3</v>
      </c>
      <c r="R28">
        <v>0.70171863430991499</v>
      </c>
      <c r="S28">
        <v>3.0919987329687702E-3</v>
      </c>
      <c r="T28">
        <v>4.19409871783284E-2</v>
      </c>
      <c r="U28">
        <v>1.0145224053659099E-2</v>
      </c>
      <c r="V28">
        <v>3.55082841878071E-3</v>
      </c>
      <c r="W28">
        <v>3.6354944366506797E-2</v>
      </c>
      <c r="X28">
        <v>0</v>
      </c>
    </row>
    <row r="29" spans="1:24" x14ac:dyDescent="0.25">
      <c r="A29" t="s">
        <v>362</v>
      </c>
      <c r="B29">
        <v>2050</v>
      </c>
      <c r="C29" t="s">
        <v>363</v>
      </c>
      <c r="D29" t="s">
        <v>364</v>
      </c>
      <c r="E29">
        <v>25</v>
      </c>
      <c r="F29" t="s">
        <v>324</v>
      </c>
      <c r="G29">
        <v>31965783.778956201</v>
      </c>
      <c r="H29">
        <v>31965783.778956201</v>
      </c>
      <c r="I29">
        <v>0</v>
      </c>
      <c r="J29">
        <v>2.1787995461841899E-2</v>
      </c>
      <c r="K29">
        <v>6.7968932164566098E-4</v>
      </c>
      <c r="L29">
        <v>7.3922415273871102E-4</v>
      </c>
      <c r="M29">
        <v>267.44783786452399</v>
      </c>
      <c r="N29">
        <v>1.4867546103001499E-3</v>
      </c>
      <c r="O29">
        <v>3.5834559421507001E-3</v>
      </c>
      <c r="P29">
        <v>4.2914081744080297E-3</v>
      </c>
      <c r="Q29">
        <v>6.26201273437124E-3</v>
      </c>
      <c r="R29">
        <v>0.64425862890224395</v>
      </c>
      <c r="S29">
        <v>2.64399416018571E-3</v>
      </c>
      <c r="T29">
        <v>4.1937072070663897E-2</v>
      </c>
      <c r="U29">
        <v>1.13005069789945E-2</v>
      </c>
      <c r="V29">
        <v>3.9551774426480803E-3</v>
      </c>
      <c r="W29">
        <v>3.10874191421899E-2</v>
      </c>
      <c r="X29">
        <v>0</v>
      </c>
    </row>
    <row r="30" spans="1:24" x14ac:dyDescent="0.25">
      <c r="A30" t="s">
        <v>362</v>
      </c>
      <c r="B30">
        <v>2050</v>
      </c>
      <c r="C30" t="s">
        <v>363</v>
      </c>
      <c r="D30" t="s">
        <v>364</v>
      </c>
      <c r="E30">
        <v>30</v>
      </c>
      <c r="F30" t="s">
        <v>324</v>
      </c>
      <c r="G30">
        <v>62338251.820018098</v>
      </c>
      <c r="H30">
        <v>62338251.820018098</v>
      </c>
      <c r="I30">
        <v>0</v>
      </c>
      <c r="J30">
        <v>2.0313754466523299E-2</v>
      </c>
      <c r="K30">
        <v>5.2936771004141498E-4</v>
      </c>
      <c r="L30">
        <v>5.75735684643583E-4</v>
      </c>
      <c r="M30">
        <v>236.79674345649701</v>
      </c>
      <c r="N30">
        <v>1.1558917839312999E-3</v>
      </c>
      <c r="O30">
        <v>3.3330367864919399E-3</v>
      </c>
      <c r="P30">
        <v>3.33995490470268E-3</v>
      </c>
      <c r="Q30">
        <v>4.87365435667487E-3</v>
      </c>
      <c r="R30">
        <v>0.58855189730582202</v>
      </c>
      <c r="S30">
        <v>2.34097688674199E-3</v>
      </c>
      <c r="T30">
        <v>4.1940537386151999E-2</v>
      </c>
      <c r="U30">
        <v>1.2222959205190599E-2</v>
      </c>
      <c r="V30">
        <v>4.2780357218167196E-3</v>
      </c>
      <c r="W30">
        <v>2.7524618161492299E-2</v>
      </c>
      <c r="X30">
        <v>0</v>
      </c>
    </row>
    <row r="31" spans="1:24" x14ac:dyDescent="0.25">
      <c r="A31" t="s">
        <v>362</v>
      </c>
      <c r="B31">
        <v>2050</v>
      </c>
      <c r="C31" t="s">
        <v>363</v>
      </c>
      <c r="D31" t="s">
        <v>364</v>
      </c>
      <c r="E31">
        <v>35</v>
      </c>
      <c r="F31" t="s">
        <v>324</v>
      </c>
      <c r="G31">
        <v>55623599.518177301</v>
      </c>
      <c r="H31">
        <v>55623599.518177301</v>
      </c>
      <c r="I31">
        <v>0</v>
      </c>
      <c r="J31">
        <v>1.9143753969530101E-2</v>
      </c>
      <c r="K31">
        <v>4.35429026712002E-4</v>
      </c>
      <c r="L31">
        <v>4.7356879547509698E-4</v>
      </c>
      <c r="M31">
        <v>220.182896058577</v>
      </c>
      <c r="N31">
        <v>9.5657198961805496E-4</v>
      </c>
      <c r="O31">
        <v>3.1512505372580202E-3</v>
      </c>
      <c r="P31">
        <v>2.75736053113213E-3</v>
      </c>
      <c r="Q31">
        <v>4.0235340143527304E-3</v>
      </c>
      <c r="R31">
        <v>0.55118872640767902</v>
      </c>
      <c r="S31">
        <v>2.17673209101263E-3</v>
      </c>
      <c r="T31">
        <v>4.1939019930800799E-2</v>
      </c>
      <c r="U31">
        <v>1.31398341778952E-2</v>
      </c>
      <c r="V31">
        <v>4.5989419622633398E-3</v>
      </c>
      <c r="W31">
        <v>2.5593469112962099E-2</v>
      </c>
      <c r="X31">
        <v>0</v>
      </c>
    </row>
    <row r="32" spans="1:24" x14ac:dyDescent="0.25">
      <c r="A32" t="s">
        <v>362</v>
      </c>
      <c r="B32">
        <v>2050</v>
      </c>
      <c r="C32" t="s">
        <v>363</v>
      </c>
      <c r="D32" t="s">
        <v>364</v>
      </c>
      <c r="E32">
        <v>40</v>
      </c>
      <c r="F32" t="s">
        <v>324</v>
      </c>
      <c r="G32">
        <v>53988339.075120203</v>
      </c>
      <c r="H32">
        <v>53988339.075120203</v>
      </c>
      <c r="I32">
        <v>0</v>
      </c>
      <c r="J32">
        <v>1.8474628831782101E-2</v>
      </c>
      <c r="K32">
        <v>3.7760853601146902E-4</v>
      </c>
      <c r="L32">
        <v>4.1068373624604998E-4</v>
      </c>
      <c r="M32">
        <v>213.59227973770601</v>
      </c>
      <c r="N32">
        <v>8.3579886116771798E-4</v>
      </c>
      <c r="O32">
        <v>3.0470462672287099E-3</v>
      </c>
      <c r="P32">
        <v>2.4029741434301701E-3</v>
      </c>
      <c r="Q32">
        <v>3.5064142293107E-3</v>
      </c>
      <c r="R32">
        <v>0.51725851514704202</v>
      </c>
      <c r="S32">
        <v>2.1115771389160201E-3</v>
      </c>
      <c r="T32">
        <v>4.1940668269629798E-2</v>
      </c>
      <c r="U32">
        <v>1.2015352595761E-2</v>
      </c>
      <c r="V32">
        <v>4.2053734085163597E-3</v>
      </c>
      <c r="W32">
        <v>2.48273935536748E-2</v>
      </c>
      <c r="X32">
        <v>0</v>
      </c>
    </row>
    <row r="33" spans="1:24" x14ac:dyDescent="0.25">
      <c r="A33" t="s">
        <v>362</v>
      </c>
      <c r="B33">
        <v>2050</v>
      </c>
      <c r="C33" t="s">
        <v>363</v>
      </c>
      <c r="D33" t="s">
        <v>364</v>
      </c>
      <c r="E33">
        <v>45</v>
      </c>
      <c r="F33" t="s">
        <v>324</v>
      </c>
      <c r="G33">
        <v>42408509.108310699</v>
      </c>
      <c r="H33">
        <v>42408509.108310699</v>
      </c>
      <c r="I33">
        <v>0</v>
      </c>
      <c r="J33">
        <v>1.79335080084226E-2</v>
      </c>
      <c r="K33">
        <v>3.4552380619290202E-4</v>
      </c>
      <c r="L33">
        <v>3.75788665129506E-4</v>
      </c>
      <c r="M33">
        <v>214.07442062848699</v>
      </c>
      <c r="N33">
        <v>7.6298693525293402E-4</v>
      </c>
      <c r="O33">
        <v>2.9566997578850101E-3</v>
      </c>
      <c r="P33">
        <v>2.1949240531996699E-3</v>
      </c>
      <c r="Q33">
        <v>3.2028280260266899E-3</v>
      </c>
      <c r="R33">
        <v>0.47760548030037098</v>
      </c>
      <c r="S33">
        <v>2.11634359247866E-3</v>
      </c>
      <c r="T33">
        <v>4.1939942624640597E-2</v>
      </c>
      <c r="U33">
        <v>8.83589336120498E-3</v>
      </c>
      <c r="V33">
        <v>3.0925626764217399E-3</v>
      </c>
      <c r="W33">
        <v>2.4883436317291601E-2</v>
      </c>
      <c r="X33">
        <v>0</v>
      </c>
    </row>
    <row r="34" spans="1:24" x14ac:dyDescent="0.25">
      <c r="A34" t="s">
        <v>362</v>
      </c>
      <c r="B34">
        <v>2050</v>
      </c>
      <c r="C34" t="s">
        <v>363</v>
      </c>
      <c r="D34" t="s">
        <v>364</v>
      </c>
      <c r="E34">
        <v>50</v>
      </c>
      <c r="F34" t="s">
        <v>324</v>
      </c>
      <c r="G34">
        <v>37694318.983712301</v>
      </c>
      <c r="H34">
        <v>37694318.983712301</v>
      </c>
      <c r="I34">
        <v>0</v>
      </c>
      <c r="J34">
        <v>1.77262200882085E-2</v>
      </c>
      <c r="K34">
        <v>3.3351521478793602E-4</v>
      </c>
      <c r="L34">
        <v>3.62728226302207E-4</v>
      </c>
      <c r="M34">
        <v>220.64916040052401</v>
      </c>
      <c r="N34">
        <v>7.37715772380807E-4</v>
      </c>
      <c r="O34">
        <v>2.9222901131232301E-3</v>
      </c>
      <c r="P34">
        <v>2.1219779133462599E-3</v>
      </c>
      <c r="Q34">
        <v>3.09638518998761E-3</v>
      </c>
      <c r="R34">
        <v>0.44763431907294898</v>
      </c>
      <c r="S34">
        <v>2.1813415887264901E-3</v>
      </c>
      <c r="T34">
        <v>4.1939943205094102E-2</v>
      </c>
      <c r="U34">
        <v>5.6512867762117903E-3</v>
      </c>
      <c r="V34">
        <v>1.9779503716741199E-3</v>
      </c>
      <c r="W34">
        <v>2.5647666429137499E-2</v>
      </c>
      <c r="X34">
        <v>0</v>
      </c>
    </row>
    <row r="35" spans="1:24" x14ac:dyDescent="0.25">
      <c r="A35" t="s">
        <v>362</v>
      </c>
      <c r="B35">
        <v>2050</v>
      </c>
      <c r="C35" t="s">
        <v>363</v>
      </c>
      <c r="D35" t="s">
        <v>364</v>
      </c>
      <c r="E35">
        <v>55</v>
      </c>
      <c r="F35" t="s">
        <v>324</v>
      </c>
      <c r="G35">
        <v>42977022.3120474</v>
      </c>
      <c r="H35">
        <v>42977022.3120474</v>
      </c>
      <c r="I35">
        <v>0</v>
      </c>
      <c r="J35">
        <v>1.7861340321844499E-2</v>
      </c>
      <c r="K35">
        <v>3.3967055850560698E-4</v>
      </c>
      <c r="L35">
        <v>3.6942272421412698E-4</v>
      </c>
      <c r="M35">
        <v>229.79427083292299</v>
      </c>
      <c r="N35">
        <v>7.5164723054143895E-4</v>
      </c>
      <c r="O35">
        <v>2.9382466475804201E-3</v>
      </c>
      <c r="P35">
        <v>2.1640049858124002E-3</v>
      </c>
      <c r="Q35">
        <v>3.15771099547513E-3</v>
      </c>
      <c r="R35">
        <v>0.41940780158637703</v>
      </c>
      <c r="S35">
        <v>2.2717503157911002E-3</v>
      </c>
      <c r="T35">
        <v>4.1939139252248903E-2</v>
      </c>
      <c r="U35">
        <v>3.6388901065397298E-3</v>
      </c>
      <c r="V35">
        <v>1.2736115372889E-3</v>
      </c>
      <c r="W35">
        <v>2.6710669530540802E-2</v>
      </c>
      <c r="X35">
        <v>0</v>
      </c>
    </row>
    <row r="36" spans="1:24" x14ac:dyDescent="0.25">
      <c r="A36" t="s">
        <v>362</v>
      </c>
      <c r="B36">
        <v>2050</v>
      </c>
      <c r="C36" t="s">
        <v>363</v>
      </c>
      <c r="D36" t="s">
        <v>364</v>
      </c>
      <c r="E36">
        <v>60</v>
      </c>
      <c r="F36" t="s">
        <v>324</v>
      </c>
      <c r="G36">
        <v>44363730.462575898</v>
      </c>
      <c r="H36">
        <v>44363730.462575898</v>
      </c>
      <c r="I36">
        <v>0</v>
      </c>
      <c r="J36">
        <v>1.8221754414332301E-2</v>
      </c>
      <c r="K36">
        <v>3.6462392123092901E-4</v>
      </c>
      <c r="L36">
        <v>3.9656178294458701E-4</v>
      </c>
      <c r="M36">
        <v>237.49247383280701</v>
      </c>
      <c r="N36">
        <v>7.9670334776979002E-4</v>
      </c>
      <c r="O36">
        <v>2.98142820447715E-3</v>
      </c>
      <c r="P36">
        <v>2.3043854977378899E-3</v>
      </c>
      <c r="Q36">
        <v>3.3625539089451998E-3</v>
      </c>
      <c r="R36">
        <v>0.38098981593271702</v>
      </c>
      <c r="S36">
        <v>2.3478548898199598E-3</v>
      </c>
      <c r="T36">
        <v>4.1942362950215799E-2</v>
      </c>
      <c r="U36">
        <v>2.7880978698504402E-3</v>
      </c>
      <c r="V36">
        <v>9.75834254447654E-4</v>
      </c>
      <c r="W36">
        <v>2.7605487993871601E-2</v>
      </c>
      <c r="X36">
        <v>0</v>
      </c>
    </row>
    <row r="37" spans="1:24" x14ac:dyDescent="0.25">
      <c r="A37" t="s">
        <v>362</v>
      </c>
      <c r="B37">
        <v>2050</v>
      </c>
      <c r="C37" t="s">
        <v>363</v>
      </c>
      <c r="D37" t="s">
        <v>364</v>
      </c>
      <c r="E37">
        <v>65</v>
      </c>
      <c r="F37" t="s">
        <v>324</v>
      </c>
      <c r="G37">
        <v>52624551.667997397</v>
      </c>
      <c r="H37">
        <v>52624551.667997397</v>
      </c>
      <c r="I37">
        <v>0</v>
      </c>
      <c r="J37">
        <v>1.9043424966137701E-2</v>
      </c>
      <c r="K37">
        <v>4.13564456417224E-4</v>
      </c>
      <c r="L37">
        <v>4.4978908033697999E-4</v>
      </c>
      <c r="M37">
        <v>244.881743278492</v>
      </c>
      <c r="N37">
        <v>9.1073420908930702E-4</v>
      </c>
      <c r="O37">
        <v>3.1274795498954502E-3</v>
      </c>
      <c r="P37">
        <v>2.6246363772041998E-3</v>
      </c>
      <c r="Q37">
        <v>3.8298632405000502E-3</v>
      </c>
      <c r="R37">
        <v>0.360173091022851</v>
      </c>
      <c r="S37">
        <v>2.4209053411469398E-3</v>
      </c>
      <c r="T37">
        <v>4.1939412359721498E-2</v>
      </c>
      <c r="U37">
        <v>1.94079634948517E-3</v>
      </c>
      <c r="V37">
        <v>6.7927872231981199E-4</v>
      </c>
      <c r="W37">
        <v>2.8464396849694699E-2</v>
      </c>
      <c r="X37">
        <v>0</v>
      </c>
    </row>
    <row r="38" spans="1:24" x14ac:dyDescent="0.25">
      <c r="A38" t="s">
        <v>362</v>
      </c>
      <c r="B38">
        <v>2050</v>
      </c>
      <c r="C38" t="s">
        <v>363</v>
      </c>
      <c r="D38" t="s">
        <v>364</v>
      </c>
      <c r="E38">
        <v>70</v>
      </c>
      <c r="F38" t="s">
        <v>324</v>
      </c>
      <c r="G38">
        <v>48175763.472773202</v>
      </c>
      <c r="H38">
        <v>48175763.472773202</v>
      </c>
      <c r="I38">
        <v>0</v>
      </c>
      <c r="J38">
        <v>1.9226052066954699E-2</v>
      </c>
      <c r="K38">
        <v>4.49543053370416E-4</v>
      </c>
      <c r="L38">
        <v>4.8891908724227795E-4</v>
      </c>
      <c r="M38">
        <v>247.75233201736299</v>
      </c>
      <c r="N38">
        <v>9.9028679576117305E-4</v>
      </c>
      <c r="O38">
        <v>3.19328636790546E-3</v>
      </c>
      <c r="P38">
        <v>2.8385167340517501E-3</v>
      </c>
      <c r="Q38">
        <v>4.1419569551455803E-3</v>
      </c>
      <c r="R38">
        <v>0.35039318763467803</v>
      </c>
      <c r="S38">
        <v>2.4492840333153799E-3</v>
      </c>
      <c r="T38">
        <v>4.1935316912564302E-2</v>
      </c>
      <c r="U38">
        <v>1.9387181093261101E-3</v>
      </c>
      <c r="V38">
        <v>6.7855133826413903E-4</v>
      </c>
      <c r="W38">
        <v>2.8798066383248201E-2</v>
      </c>
      <c r="X38">
        <v>0</v>
      </c>
    </row>
    <row r="39" spans="1:24" x14ac:dyDescent="0.25">
      <c r="A39" t="s">
        <v>362</v>
      </c>
      <c r="B39">
        <v>2050</v>
      </c>
      <c r="C39" t="s">
        <v>363</v>
      </c>
      <c r="D39" t="s">
        <v>364</v>
      </c>
      <c r="E39">
        <v>75</v>
      </c>
      <c r="F39" t="s">
        <v>324</v>
      </c>
      <c r="G39">
        <v>83760.298651869598</v>
      </c>
      <c r="H39">
        <v>83760.298651869598</v>
      </c>
      <c r="I39">
        <v>0</v>
      </c>
      <c r="J39">
        <v>1.88176469246479E-2</v>
      </c>
      <c r="K39">
        <v>4.4749243341119302E-4</v>
      </c>
      <c r="L39">
        <v>4.86688850936261E-4</v>
      </c>
      <c r="M39">
        <v>244.04585448274099</v>
      </c>
      <c r="N39">
        <v>9.7284168543772904E-4</v>
      </c>
      <c r="O39">
        <v>3.1353785481884398E-3</v>
      </c>
      <c r="P39">
        <v>2.79318618869525E-3</v>
      </c>
      <c r="Q39">
        <v>4.07581072977107E-3</v>
      </c>
      <c r="R39">
        <v>0.32654534572279498</v>
      </c>
      <c r="S39">
        <v>2.4126417294005301E-3</v>
      </c>
      <c r="T39">
        <v>4.1952710747263998E-2</v>
      </c>
      <c r="U39">
        <v>1.9364326072331801E-3</v>
      </c>
      <c r="V39">
        <v>6.77751412531614E-4</v>
      </c>
      <c r="W39">
        <v>2.8367235378668199E-2</v>
      </c>
      <c r="X39">
        <v>0</v>
      </c>
    </row>
    <row r="40" spans="1:24" x14ac:dyDescent="0.25"/>
    <row r="41" spans="1:24" x14ac:dyDescent="0.25">
      <c r="A41" t="s">
        <v>331</v>
      </c>
    </row>
    <row r="42" spans="1:24" x14ac:dyDescent="0.25">
      <c r="A42" t="s">
        <v>332</v>
      </c>
    </row>
    <row r="43" spans="1:24" x14ac:dyDescent="0.25">
      <c r="A43" t="s">
        <v>333</v>
      </c>
    </row>
    <row r="44" spans="1:24" x14ac:dyDescent="0.25">
      <c r="A44" t="s">
        <v>334</v>
      </c>
    </row>
    <row r="45" spans="1:24" x14ac:dyDescent="0.25">
      <c r="A45" t="s">
        <v>335</v>
      </c>
    </row>
    <row r="46" spans="1:24" x14ac:dyDescent="0.25">
      <c r="A46" t="s">
        <v>336</v>
      </c>
    </row>
    <row r="47" spans="1:24" x14ac:dyDescent="0.25">
      <c r="A47" t="s">
        <v>337</v>
      </c>
    </row>
    <row r="48" spans="1:24" x14ac:dyDescent="0.25">
      <c r="J48" s="166" t="str">
        <f>LEFT(J49,FIND("_", J49)-1)</f>
        <v>NOx</v>
      </c>
      <c r="K48" s="166" t="str">
        <f t="shared" ref="K48:S48" si="1">LEFT(K49,FIND("_", K49)-1)</f>
        <v>PM2.5</v>
      </c>
      <c r="L48" s="166" t="str">
        <f t="shared" si="1"/>
        <v>PM10</v>
      </c>
      <c r="M48" s="166" t="str">
        <f t="shared" si="1"/>
        <v>CO2</v>
      </c>
      <c r="N48" s="166" t="str">
        <f t="shared" si="1"/>
        <v>CH4</v>
      </c>
      <c r="O48" s="166" t="str">
        <f t="shared" si="1"/>
        <v>N2O</v>
      </c>
      <c r="P48" s="166" t="str">
        <f t="shared" si="1"/>
        <v>ROG</v>
      </c>
      <c r="Q48" s="166" t="str">
        <f t="shared" si="1"/>
        <v>TOG</v>
      </c>
      <c r="R48" s="166" t="str">
        <f t="shared" si="1"/>
        <v>CO</v>
      </c>
      <c r="S48" s="166" t="str">
        <f t="shared" si="1"/>
        <v>SOx</v>
      </c>
    </row>
    <row r="49" spans="1:24" x14ac:dyDescent="0.25">
      <c r="A49" t="s">
        <v>338</v>
      </c>
      <c r="B49" t="s">
        <v>339</v>
      </c>
      <c r="C49" t="s">
        <v>340</v>
      </c>
      <c r="D49" t="s">
        <v>341</v>
      </c>
      <c r="E49" t="s">
        <v>342</v>
      </c>
      <c r="F49" t="s">
        <v>343</v>
      </c>
      <c r="G49" t="s">
        <v>344</v>
      </c>
      <c r="H49" t="s">
        <v>345</v>
      </c>
      <c r="I49" t="s">
        <v>346</v>
      </c>
      <c r="J49" t="s">
        <v>347</v>
      </c>
      <c r="K49" t="s">
        <v>348</v>
      </c>
      <c r="L49" t="s">
        <v>349</v>
      </c>
      <c r="M49" t="s">
        <v>350</v>
      </c>
      <c r="N49" t="s">
        <v>351</v>
      </c>
      <c r="O49" t="s">
        <v>352</v>
      </c>
      <c r="P49" t="s">
        <v>353</v>
      </c>
      <c r="Q49" t="s">
        <v>354</v>
      </c>
      <c r="R49" t="s">
        <v>355</v>
      </c>
      <c r="S49" t="s">
        <v>356</v>
      </c>
      <c r="T49" t="s">
        <v>357</v>
      </c>
      <c r="U49" t="s">
        <v>358</v>
      </c>
      <c r="V49" t="s">
        <v>359</v>
      </c>
      <c r="W49" t="s">
        <v>360</v>
      </c>
      <c r="X49" t="s">
        <v>361</v>
      </c>
    </row>
    <row r="50" spans="1:24" x14ac:dyDescent="0.25">
      <c r="A50" t="s">
        <v>362</v>
      </c>
      <c r="B50">
        <v>2022</v>
      </c>
      <c r="C50" t="s">
        <v>365</v>
      </c>
      <c r="D50" t="s">
        <v>364</v>
      </c>
      <c r="E50">
        <v>5</v>
      </c>
      <c r="F50" t="s">
        <v>324</v>
      </c>
      <c r="G50">
        <v>137908.804278</v>
      </c>
      <c r="H50">
        <v>137908.804278</v>
      </c>
      <c r="I50">
        <v>0</v>
      </c>
      <c r="J50">
        <v>0.42406240078471102</v>
      </c>
      <c r="K50">
        <v>1.54840959790157E-2</v>
      </c>
      <c r="L50">
        <v>1.6839248501902201E-2</v>
      </c>
      <c r="M50">
        <v>834.78075706107904</v>
      </c>
      <c r="N50">
        <v>6.7849555041671894E-2</v>
      </c>
      <c r="O50">
        <v>2.7576510295885901E-2</v>
      </c>
      <c r="P50">
        <v>0.31146965066021498</v>
      </c>
      <c r="Q50">
        <v>0.45425622821198702</v>
      </c>
      <c r="R50">
        <v>4.5681540765225899</v>
      </c>
      <c r="S50">
        <v>8.2526576558937595E-3</v>
      </c>
      <c r="T50">
        <v>3.6846814706768899E-2</v>
      </c>
      <c r="U50">
        <v>8.6226060442920402E-3</v>
      </c>
      <c r="V50">
        <v>3.01791211550221E-3</v>
      </c>
      <c r="W50">
        <v>9.7032675581912697E-2</v>
      </c>
      <c r="X50">
        <v>0</v>
      </c>
    </row>
    <row r="51" spans="1:24" x14ac:dyDescent="0.25">
      <c r="A51" t="s">
        <v>362</v>
      </c>
      <c r="B51">
        <v>2022</v>
      </c>
      <c r="C51" t="s">
        <v>365</v>
      </c>
      <c r="D51" t="s">
        <v>364</v>
      </c>
      <c r="E51">
        <v>5</v>
      </c>
      <c r="F51" t="s">
        <v>323</v>
      </c>
      <c r="G51">
        <v>38.505105629111803</v>
      </c>
      <c r="H51">
        <v>38.505105629111803</v>
      </c>
      <c r="I51">
        <v>0</v>
      </c>
      <c r="J51">
        <v>1.09542541474473</v>
      </c>
      <c r="K51">
        <v>0.98575646184535703</v>
      </c>
      <c r="L51">
        <v>1.03032799482048</v>
      </c>
      <c r="M51">
        <v>1047.2455641302099</v>
      </c>
      <c r="N51">
        <v>5.7992948457686502E-2</v>
      </c>
      <c r="O51">
        <v>0.16499396510810499</v>
      </c>
      <c r="P51">
        <v>1.24855403619308</v>
      </c>
      <c r="Q51">
        <v>1.4213957606934</v>
      </c>
      <c r="R51">
        <v>4.9270596982429504</v>
      </c>
      <c r="S51">
        <v>9.9231839329838208E-3</v>
      </c>
      <c r="T51">
        <v>3.0999999999999999E-3</v>
      </c>
      <c r="U51">
        <v>9.7655847776328703E-3</v>
      </c>
      <c r="V51">
        <v>3.4179546721714998E-3</v>
      </c>
      <c r="W51">
        <v>0.103121228192565</v>
      </c>
      <c r="X51">
        <v>0</v>
      </c>
    </row>
    <row r="52" spans="1:24" x14ac:dyDescent="0.25">
      <c r="A52" t="s">
        <v>362</v>
      </c>
      <c r="B52">
        <v>2022</v>
      </c>
      <c r="C52" t="s">
        <v>365</v>
      </c>
      <c r="D52" t="s">
        <v>364</v>
      </c>
      <c r="E52">
        <v>10</v>
      </c>
      <c r="F52" t="s">
        <v>324</v>
      </c>
      <c r="G52">
        <v>321486.33133504301</v>
      </c>
      <c r="H52">
        <v>321486.33133504301</v>
      </c>
      <c r="I52">
        <v>0</v>
      </c>
      <c r="J52">
        <v>0.337606888376624</v>
      </c>
      <c r="K52">
        <v>9.7627171798026508E-3</v>
      </c>
      <c r="L52">
        <v>1.0617116631083201E-2</v>
      </c>
      <c r="M52">
        <v>676.10028205481001</v>
      </c>
      <c r="N52">
        <v>4.25320752448878E-2</v>
      </c>
      <c r="O52">
        <v>2.2362241260866899E-2</v>
      </c>
      <c r="P52">
        <v>0.19395358349990899</v>
      </c>
      <c r="Q52">
        <v>0.28286267321863001</v>
      </c>
      <c r="R52">
        <v>3.88969272884757</v>
      </c>
      <c r="S52">
        <v>6.6839396112760496E-3</v>
      </c>
      <c r="T52">
        <v>3.6810182522894301E-2</v>
      </c>
      <c r="U52">
        <v>1.06782709015023E-2</v>
      </c>
      <c r="V52">
        <v>3.7373948155258198E-3</v>
      </c>
      <c r="W52">
        <v>7.8588082888288197E-2</v>
      </c>
      <c r="X52">
        <v>0</v>
      </c>
    </row>
    <row r="53" spans="1:24" x14ac:dyDescent="0.25">
      <c r="A53" t="s">
        <v>362</v>
      </c>
      <c r="B53">
        <v>2022</v>
      </c>
      <c r="C53" t="s">
        <v>365</v>
      </c>
      <c r="D53" t="s">
        <v>364</v>
      </c>
      <c r="E53">
        <v>10</v>
      </c>
      <c r="F53" t="s">
        <v>323</v>
      </c>
      <c r="G53">
        <v>84.412751512806807</v>
      </c>
      <c r="H53">
        <v>84.412751512806807</v>
      </c>
      <c r="I53">
        <v>0</v>
      </c>
      <c r="J53">
        <v>1.1505222730496001</v>
      </c>
      <c r="K53">
        <v>0.68592850165760599</v>
      </c>
      <c r="L53">
        <v>0.71694314473991605</v>
      </c>
      <c r="M53">
        <v>881.74352304551905</v>
      </c>
      <c r="N53">
        <v>4.0478973991065398E-2</v>
      </c>
      <c r="O53">
        <v>0.13891905113630099</v>
      </c>
      <c r="P53">
        <v>0.87148847750645597</v>
      </c>
      <c r="Q53">
        <v>0.99213169115033795</v>
      </c>
      <c r="R53">
        <v>3.49672197991144</v>
      </c>
      <c r="S53">
        <v>8.35496798514959E-3</v>
      </c>
      <c r="T53">
        <v>3.0999999999999999E-3</v>
      </c>
      <c r="U53">
        <v>1.21467998551015E-2</v>
      </c>
      <c r="V53">
        <v>4.2513799492855499E-3</v>
      </c>
      <c r="W53">
        <v>8.6824406960188602E-2</v>
      </c>
      <c r="X53">
        <v>0</v>
      </c>
    </row>
    <row r="54" spans="1:24" x14ac:dyDescent="0.25">
      <c r="A54" t="s">
        <v>362</v>
      </c>
      <c r="B54">
        <v>2022</v>
      </c>
      <c r="C54" t="s">
        <v>365</v>
      </c>
      <c r="D54" t="s">
        <v>364</v>
      </c>
      <c r="E54">
        <v>15</v>
      </c>
      <c r="F54" t="s">
        <v>324</v>
      </c>
      <c r="G54">
        <v>582050.61245172995</v>
      </c>
      <c r="H54">
        <v>582050.61245172995</v>
      </c>
      <c r="I54">
        <v>0</v>
      </c>
      <c r="J54">
        <v>0.29367783448338503</v>
      </c>
      <c r="K54">
        <v>6.6444940377037697E-3</v>
      </c>
      <c r="L54">
        <v>7.2259376518960102E-3</v>
      </c>
      <c r="M54">
        <v>553.49622734619902</v>
      </c>
      <c r="N54">
        <v>2.9145755442563301E-2</v>
      </c>
      <c r="O54">
        <v>1.9503811080528E-2</v>
      </c>
      <c r="P54">
        <v>0.13323514378408599</v>
      </c>
      <c r="Q54">
        <v>0.194298150986842</v>
      </c>
      <c r="R54">
        <v>3.4951404782136102</v>
      </c>
      <c r="S54">
        <v>5.4718737099287299E-3</v>
      </c>
      <c r="T54">
        <v>3.6919121540007399E-2</v>
      </c>
      <c r="U54">
        <v>1.27739764080154E-2</v>
      </c>
      <c r="V54">
        <v>4.4708917428053999E-3</v>
      </c>
      <c r="W54">
        <v>6.4336916501258903E-2</v>
      </c>
      <c r="X54">
        <v>0</v>
      </c>
    </row>
    <row r="55" spans="1:24" x14ac:dyDescent="0.25">
      <c r="A55" t="s">
        <v>362</v>
      </c>
      <c r="B55">
        <v>2022</v>
      </c>
      <c r="C55" t="s">
        <v>365</v>
      </c>
      <c r="D55" t="s">
        <v>364</v>
      </c>
      <c r="E55">
        <v>15</v>
      </c>
      <c r="F55" t="s">
        <v>323</v>
      </c>
      <c r="G55">
        <v>154.05497474146401</v>
      </c>
      <c r="H55">
        <v>154.05497474146401</v>
      </c>
      <c r="I55">
        <v>0</v>
      </c>
      <c r="J55">
        <v>1.2084089324334799</v>
      </c>
      <c r="K55">
        <v>0.498956330271769</v>
      </c>
      <c r="L55">
        <v>0.52151692144073403</v>
      </c>
      <c r="M55">
        <v>730.88552812071498</v>
      </c>
      <c r="N55">
        <v>2.9523196839465901E-2</v>
      </c>
      <c r="O55">
        <v>0.11515131260061701</v>
      </c>
      <c r="P55">
        <v>0.635617045788477</v>
      </c>
      <c r="Q55">
        <v>0.72360774793770199</v>
      </c>
      <c r="R55">
        <v>2.6189853222059201</v>
      </c>
      <c r="S55">
        <v>6.9255118168216803E-3</v>
      </c>
      <c r="T55">
        <v>3.0999999999999999E-3</v>
      </c>
      <c r="U55">
        <v>1.45421623063263E-2</v>
      </c>
      <c r="V55">
        <v>5.0897568072142303E-3</v>
      </c>
      <c r="W55">
        <v>7.1969570375385997E-2</v>
      </c>
      <c r="X55">
        <v>0</v>
      </c>
    </row>
    <row r="56" spans="1:24" x14ac:dyDescent="0.25">
      <c r="A56" t="s">
        <v>362</v>
      </c>
      <c r="B56">
        <v>2022</v>
      </c>
      <c r="C56" t="s">
        <v>365</v>
      </c>
      <c r="D56" t="s">
        <v>364</v>
      </c>
      <c r="E56">
        <v>20</v>
      </c>
      <c r="F56" t="s">
        <v>324</v>
      </c>
      <c r="G56">
        <v>1757945.27821881</v>
      </c>
      <c r="H56">
        <v>1757945.27821881</v>
      </c>
      <c r="I56">
        <v>0</v>
      </c>
      <c r="J56">
        <v>0.24915707635679099</v>
      </c>
      <c r="K56">
        <v>4.6335092181210603E-3</v>
      </c>
      <c r="L56">
        <v>5.0389780214910402E-3</v>
      </c>
      <c r="M56">
        <v>460.865103733598</v>
      </c>
      <c r="N56">
        <v>2.0219963619258E-2</v>
      </c>
      <c r="O56">
        <v>1.6750649288598301E-2</v>
      </c>
      <c r="P56">
        <v>9.2341495425949993E-2</v>
      </c>
      <c r="Q56">
        <v>0.134662822119089</v>
      </c>
      <c r="R56">
        <v>3.0802418588900302</v>
      </c>
      <c r="S56">
        <v>4.5561207472623504E-3</v>
      </c>
      <c r="T56">
        <v>3.6780288053759401E-2</v>
      </c>
      <c r="U56">
        <v>1.48393142281003E-2</v>
      </c>
      <c r="V56">
        <v>5.1937599798351202E-3</v>
      </c>
      <c r="W56">
        <v>5.3569723210970997E-2</v>
      </c>
      <c r="X56">
        <v>0</v>
      </c>
    </row>
    <row r="57" spans="1:24" x14ac:dyDescent="0.25">
      <c r="A57" t="s">
        <v>362</v>
      </c>
      <c r="B57">
        <v>2022</v>
      </c>
      <c r="C57" t="s">
        <v>365</v>
      </c>
      <c r="D57" t="s">
        <v>364</v>
      </c>
      <c r="E57">
        <v>20</v>
      </c>
      <c r="F57" t="s">
        <v>323</v>
      </c>
      <c r="G57">
        <v>432.94389615563</v>
      </c>
      <c r="H57">
        <v>432.94389615563</v>
      </c>
      <c r="I57">
        <v>0</v>
      </c>
      <c r="J57">
        <v>1.2709907461893499</v>
      </c>
      <c r="K57">
        <v>0.38009181461235603</v>
      </c>
      <c r="L57">
        <v>0.397277879836679</v>
      </c>
      <c r="M57">
        <v>601.66149672793904</v>
      </c>
      <c r="N57">
        <v>2.24015263322218E-2</v>
      </c>
      <c r="O57">
        <v>9.4792013829601604E-2</v>
      </c>
      <c r="P57">
        <v>0.48229167274343099</v>
      </c>
      <c r="Q57">
        <v>0.54905700448933403</v>
      </c>
      <c r="R57">
        <v>2.0473838617762201</v>
      </c>
      <c r="S57">
        <v>5.7010484473948497E-3</v>
      </c>
      <c r="T57">
        <v>3.0999999999999999E-3</v>
      </c>
      <c r="U57">
        <v>1.6922892734134699E-2</v>
      </c>
      <c r="V57">
        <v>5.9230124569471703E-3</v>
      </c>
      <c r="W57">
        <v>5.9245008643500997E-2</v>
      </c>
      <c r="X57">
        <v>0</v>
      </c>
    </row>
    <row r="58" spans="1:24" x14ac:dyDescent="0.25">
      <c r="A58" t="s">
        <v>362</v>
      </c>
      <c r="B58">
        <v>2022</v>
      </c>
      <c r="C58" t="s">
        <v>365</v>
      </c>
      <c r="D58" t="s">
        <v>364</v>
      </c>
      <c r="E58">
        <v>25</v>
      </c>
      <c r="F58" t="s">
        <v>324</v>
      </c>
      <c r="G58">
        <v>3115532.2232619701</v>
      </c>
      <c r="H58">
        <v>3115532.2232619701</v>
      </c>
      <c r="I58">
        <v>0</v>
      </c>
      <c r="J58">
        <v>0.23259452518200799</v>
      </c>
      <c r="K58">
        <v>3.5523637076190699E-3</v>
      </c>
      <c r="L58">
        <v>3.8631895399730502E-3</v>
      </c>
      <c r="M58">
        <v>394.45044697743299</v>
      </c>
      <c r="N58">
        <v>1.58093811973661E-2</v>
      </c>
      <c r="O58">
        <v>1.5575281114671199E-2</v>
      </c>
      <c r="P58">
        <v>7.2228932618484495E-2</v>
      </c>
      <c r="Q58">
        <v>0.10532657753902901</v>
      </c>
      <c r="R58">
        <v>2.8678321050174902</v>
      </c>
      <c r="S58">
        <v>3.8995442498931999E-3</v>
      </c>
      <c r="T58">
        <v>3.7067094576383498E-2</v>
      </c>
      <c r="U58">
        <v>1.5707976115186598E-2</v>
      </c>
      <c r="V58">
        <v>5.4977916403153304E-3</v>
      </c>
      <c r="W58">
        <v>4.5849861692369202E-2</v>
      </c>
      <c r="X58">
        <v>0</v>
      </c>
    </row>
    <row r="59" spans="1:24" x14ac:dyDescent="0.25">
      <c r="A59" t="s">
        <v>362</v>
      </c>
      <c r="B59">
        <v>2022</v>
      </c>
      <c r="C59" t="s">
        <v>365</v>
      </c>
      <c r="D59" t="s">
        <v>364</v>
      </c>
      <c r="E59">
        <v>25</v>
      </c>
      <c r="F59" t="s">
        <v>323</v>
      </c>
      <c r="G59">
        <v>836.83302819051903</v>
      </c>
      <c r="H59">
        <v>836.83302819051903</v>
      </c>
      <c r="I59">
        <v>0</v>
      </c>
      <c r="J59">
        <v>1.33618125308485</v>
      </c>
      <c r="K59">
        <v>0.30355793545777598</v>
      </c>
      <c r="L59">
        <v>0.31728347828078701</v>
      </c>
      <c r="M59">
        <v>504.75695345981501</v>
      </c>
      <c r="N59">
        <v>1.7961621122348202E-2</v>
      </c>
      <c r="O59">
        <v>7.9524663574384993E-2</v>
      </c>
      <c r="P59">
        <v>0.38670312762665598</v>
      </c>
      <c r="Q59">
        <v>0.44023580103216697</v>
      </c>
      <c r="R59">
        <v>1.69736893361915</v>
      </c>
      <c r="S59">
        <v>4.7828286527948601E-3</v>
      </c>
      <c r="T59">
        <v>3.0999999999999899E-3</v>
      </c>
      <c r="U59">
        <v>1.7906014291581999E-2</v>
      </c>
      <c r="V59">
        <v>6.2671050020537099E-3</v>
      </c>
      <c r="W59">
        <v>4.9702914733990598E-2</v>
      </c>
      <c r="X59">
        <v>0</v>
      </c>
    </row>
    <row r="60" spans="1:24" x14ac:dyDescent="0.25">
      <c r="A60" t="s">
        <v>362</v>
      </c>
      <c r="B60">
        <v>2022</v>
      </c>
      <c r="C60" t="s">
        <v>365</v>
      </c>
      <c r="D60" t="s">
        <v>364</v>
      </c>
      <c r="E60">
        <v>30</v>
      </c>
      <c r="F60" t="s">
        <v>324</v>
      </c>
      <c r="G60">
        <v>5842093.3512474401</v>
      </c>
      <c r="H60">
        <v>5842093.3512474401</v>
      </c>
      <c r="I60">
        <v>0</v>
      </c>
      <c r="J60">
        <v>0.204060559398447</v>
      </c>
      <c r="K60">
        <v>2.7151751749836298E-3</v>
      </c>
      <c r="L60">
        <v>2.95274663850286E-3</v>
      </c>
      <c r="M60">
        <v>348.60196583291901</v>
      </c>
      <c r="N60">
        <v>1.1893762331830701E-2</v>
      </c>
      <c r="O60">
        <v>1.38180406921494E-2</v>
      </c>
      <c r="P60">
        <v>5.4258722798869598E-2</v>
      </c>
      <c r="Q60">
        <v>7.9120312278523494E-2</v>
      </c>
      <c r="R60">
        <v>2.4990837035914999</v>
      </c>
      <c r="S60">
        <v>3.4462853364265501E-3</v>
      </c>
      <c r="T60">
        <v>3.6774912052843098E-2</v>
      </c>
      <c r="U60">
        <v>1.5294521131243599E-2</v>
      </c>
      <c r="V60">
        <v>5.3530823959352901E-3</v>
      </c>
      <c r="W60">
        <v>4.05205572502286E-2</v>
      </c>
      <c r="X60">
        <v>0</v>
      </c>
    </row>
    <row r="61" spans="1:24" x14ac:dyDescent="0.25">
      <c r="A61" t="s">
        <v>362</v>
      </c>
      <c r="B61">
        <v>2022</v>
      </c>
      <c r="C61" t="s">
        <v>365</v>
      </c>
      <c r="D61" t="s">
        <v>364</v>
      </c>
      <c r="E61">
        <v>30</v>
      </c>
      <c r="F61" t="s">
        <v>323</v>
      </c>
      <c r="G61">
        <v>1507.36194883502</v>
      </c>
      <c r="H61">
        <v>1507.36194883502</v>
      </c>
      <c r="I61">
        <v>0</v>
      </c>
      <c r="J61">
        <v>1.40364130704337</v>
      </c>
      <c r="K61">
        <v>0.25439492108934902</v>
      </c>
      <c r="L61">
        <v>0.26589753056026599</v>
      </c>
      <c r="M61">
        <v>436.81823428966197</v>
      </c>
      <c r="N61">
        <v>1.5070841556663399E-2</v>
      </c>
      <c r="O61">
        <v>6.8820890701821402E-2</v>
      </c>
      <c r="P61">
        <v>0.32446634556144099</v>
      </c>
      <c r="Q61">
        <v>0.36938336243333397</v>
      </c>
      <c r="R61">
        <v>1.4771953427154401</v>
      </c>
      <c r="S61">
        <v>4.13907476202838E-3</v>
      </c>
      <c r="T61">
        <v>3.0999999999999899E-3</v>
      </c>
      <c r="U61">
        <v>1.7474168049101801E-2</v>
      </c>
      <c r="V61">
        <v>6.1159588171856502E-3</v>
      </c>
      <c r="W61">
        <v>4.3013056688638397E-2</v>
      </c>
      <c r="X61">
        <v>0</v>
      </c>
    </row>
    <row r="62" spans="1:24" x14ac:dyDescent="0.25">
      <c r="A62" t="s">
        <v>362</v>
      </c>
      <c r="B62">
        <v>2022</v>
      </c>
      <c r="C62" t="s">
        <v>365</v>
      </c>
      <c r="D62" t="s">
        <v>364</v>
      </c>
      <c r="E62">
        <v>35</v>
      </c>
      <c r="F62" t="s">
        <v>324</v>
      </c>
      <c r="G62">
        <v>5281882.4971716199</v>
      </c>
      <c r="H62">
        <v>5281882.4971716199</v>
      </c>
      <c r="I62">
        <v>0</v>
      </c>
      <c r="J62">
        <v>0.202843257296726</v>
      </c>
      <c r="K62">
        <v>2.3149798146359E-3</v>
      </c>
      <c r="L62">
        <v>2.5175182364340402E-3</v>
      </c>
      <c r="M62">
        <v>324.94827883823598</v>
      </c>
      <c r="N62">
        <v>1.04179291161677E-2</v>
      </c>
      <c r="O62">
        <v>1.36127088289424E-2</v>
      </c>
      <c r="P62">
        <v>4.7695856143109901E-2</v>
      </c>
      <c r="Q62">
        <v>6.9548074951220298E-2</v>
      </c>
      <c r="R62">
        <v>2.4193266474625301</v>
      </c>
      <c r="S62">
        <v>3.2124445591738202E-3</v>
      </c>
      <c r="T62">
        <v>3.7050402218191301E-2</v>
      </c>
      <c r="U62">
        <v>1.49629625915073E-2</v>
      </c>
      <c r="V62">
        <v>5.2370369070275603E-3</v>
      </c>
      <c r="W62">
        <v>3.77711161340347E-2</v>
      </c>
      <c r="X62">
        <v>0</v>
      </c>
    </row>
    <row r="63" spans="1:24" x14ac:dyDescent="0.25">
      <c r="A63" t="s">
        <v>362</v>
      </c>
      <c r="B63">
        <v>2022</v>
      </c>
      <c r="C63" t="s">
        <v>365</v>
      </c>
      <c r="D63" t="s">
        <v>364</v>
      </c>
      <c r="E63">
        <v>35</v>
      </c>
      <c r="F63" t="s">
        <v>323</v>
      </c>
      <c r="G63">
        <v>1369.9380860282099</v>
      </c>
      <c r="H63">
        <v>1369.9380860282099</v>
      </c>
      <c r="I63">
        <v>0</v>
      </c>
      <c r="J63">
        <v>1.4610261848063499</v>
      </c>
      <c r="K63">
        <v>0.22128719872666899</v>
      </c>
      <c r="L63">
        <v>0.23129282390568801</v>
      </c>
      <c r="M63">
        <v>393.881494235498</v>
      </c>
      <c r="N63">
        <v>1.30878035752202E-2</v>
      </c>
      <c r="O63">
        <v>6.2056189820766397E-2</v>
      </c>
      <c r="P63">
        <v>0.28177270536031201</v>
      </c>
      <c r="Q63">
        <v>0.32077949153041002</v>
      </c>
      <c r="R63">
        <v>1.36431936431804</v>
      </c>
      <c r="S63">
        <v>3.7322273294550499E-3</v>
      </c>
      <c r="T63">
        <v>3.0999999999999899E-3</v>
      </c>
      <c r="U63">
        <v>1.7043556651256099E-2</v>
      </c>
      <c r="V63">
        <v>5.9652448279396602E-3</v>
      </c>
      <c r="W63">
        <v>3.8785118637979003E-2</v>
      </c>
      <c r="X63">
        <v>0</v>
      </c>
    </row>
    <row r="64" spans="1:24" x14ac:dyDescent="0.25">
      <c r="A64" t="s">
        <v>362</v>
      </c>
      <c r="B64">
        <v>2022</v>
      </c>
      <c r="C64" t="s">
        <v>365</v>
      </c>
      <c r="D64" t="s">
        <v>364</v>
      </c>
      <c r="E64">
        <v>40</v>
      </c>
      <c r="F64" t="s">
        <v>324</v>
      </c>
      <c r="G64">
        <v>4816724.8322693296</v>
      </c>
      <c r="H64">
        <v>4816724.8322693296</v>
      </c>
      <c r="I64">
        <v>0</v>
      </c>
      <c r="J64">
        <v>0.20100944252147601</v>
      </c>
      <c r="K64">
        <v>2.0332099718148098E-3</v>
      </c>
      <c r="L64">
        <v>2.2110893714319198E-3</v>
      </c>
      <c r="M64">
        <v>315.91196879332102</v>
      </c>
      <c r="N64">
        <v>9.3343424010868502E-3</v>
      </c>
      <c r="O64">
        <v>1.3459605306138701E-2</v>
      </c>
      <c r="P64">
        <v>4.2764759885034601E-2</v>
      </c>
      <c r="Q64">
        <v>6.2356617018260001E-2</v>
      </c>
      <c r="R64">
        <v>2.3151276424320901</v>
      </c>
      <c r="S64">
        <v>3.12311143470682E-3</v>
      </c>
      <c r="T64">
        <v>3.7162336453610001E-2</v>
      </c>
      <c r="U64">
        <v>1.32430497061492E-2</v>
      </c>
      <c r="V64">
        <v>4.63506739715225E-3</v>
      </c>
      <c r="W64">
        <v>3.67207596977739E-2</v>
      </c>
      <c r="X64">
        <v>0</v>
      </c>
    </row>
    <row r="65" spans="1:24" x14ac:dyDescent="0.25">
      <c r="A65" t="s">
        <v>362</v>
      </c>
      <c r="B65">
        <v>2022</v>
      </c>
      <c r="C65" t="s">
        <v>365</v>
      </c>
      <c r="D65" t="s">
        <v>364</v>
      </c>
      <c r="E65">
        <v>40</v>
      </c>
      <c r="F65" t="s">
        <v>323</v>
      </c>
      <c r="G65">
        <v>1267.7945313873199</v>
      </c>
      <c r="H65">
        <v>1267.7945313873199</v>
      </c>
      <c r="I65">
        <v>0</v>
      </c>
      <c r="J65">
        <v>1.51498865151324</v>
      </c>
      <c r="K65">
        <v>0.201072594489485</v>
      </c>
      <c r="L65">
        <v>0.21016420496587601</v>
      </c>
      <c r="M65">
        <v>366.36464100260503</v>
      </c>
      <c r="N65">
        <v>1.20121794044753E-2</v>
      </c>
      <c r="O65">
        <v>5.7720898387984297E-2</v>
      </c>
      <c r="P65">
        <v>0.25861515025186199</v>
      </c>
      <c r="Q65">
        <v>0.294416154658313</v>
      </c>
      <c r="R65">
        <v>1.3416008005004501</v>
      </c>
      <c r="S65">
        <v>3.4714911609388301E-3</v>
      </c>
      <c r="T65">
        <v>3.0999999999999999E-3</v>
      </c>
      <c r="U65">
        <v>1.50453389697837E-2</v>
      </c>
      <c r="V65">
        <v>5.2658686394243103E-3</v>
      </c>
      <c r="W65">
        <v>3.60755614924902E-2</v>
      </c>
      <c r="X65">
        <v>0</v>
      </c>
    </row>
    <row r="66" spans="1:24" x14ac:dyDescent="0.25">
      <c r="A66" t="s">
        <v>362</v>
      </c>
      <c r="B66">
        <v>2022</v>
      </c>
      <c r="C66" t="s">
        <v>365</v>
      </c>
      <c r="D66" t="s">
        <v>364</v>
      </c>
      <c r="E66">
        <v>45</v>
      </c>
      <c r="F66" t="s">
        <v>324</v>
      </c>
      <c r="G66">
        <v>3866755.5858515901</v>
      </c>
      <c r="H66">
        <v>3866755.5858515901</v>
      </c>
      <c r="I66">
        <v>0</v>
      </c>
      <c r="J66">
        <v>0.196828906018165</v>
      </c>
      <c r="K66">
        <v>1.8569525160240599E-3</v>
      </c>
      <c r="L66">
        <v>2.0194010065404098E-3</v>
      </c>
      <c r="M66">
        <v>316.25028982415301</v>
      </c>
      <c r="N66">
        <v>8.4657405795182297E-3</v>
      </c>
      <c r="O66">
        <v>1.31200767399856E-2</v>
      </c>
      <c r="P66">
        <v>3.8852454701559999E-2</v>
      </c>
      <c r="Q66">
        <v>5.6649634247432801E-2</v>
      </c>
      <c r="R66">
        <v>2.13685421760318</v>
      </c>
      <c r="S66">
        <v>3.1264560825339698E-3</v>
      </c>
      <c r="T66">
        <v>3.7068078417808903E-2</v>
      </c>
      <c r="U66">
        <v>1.0100347776409099E-2</v>
      </c>
      <c r="V66">
        <v>3.5351217217431999E-3</v>
      </c>
      <c r="W66">
        <v>3.6760085226722201E-2</v>
      </c>
      <c r="X66">
        <v>0</v>
      </c>
    </row>
    <row r="67" spans="1:24" x14ac:dyDescent="0.25">
      <c r="A67" t="s">
        <v>362</v>
      </c>
      <c r="B67">
        <v>2022</v>
      </c>
      <c r="C67" t="s">
        <v>365</v>
      </c>
      <c r="D67" t="s">
        <v>364</v>
      </c>
      <c r="E67">
        <v>45</v>
      </c>
      <c r="F67" t="s">
        <v>323</v>
      </c>
      <c r="G67">
        <v>1031.54662030084</v>
      </c>
      <c r="H67">
        <v>1031.54662030084</v>
      </c>
      <c r="I67">
        <v>0</v>
      </c>
      <c r="J67">
        <v>1.5914918722168301</v>
      </c>
      <c r="K67">
        <v>0.19380213638032601</v>
      </c>
      <c r="L67">
        <v>0.20256500900320101</v>
      </c>
      <c r="M67">
        <v>354.14412040570397</v>
      </c>
      <c r="N67">
        <v>1.14844509192775E-2</v>
      </c>
      <c r="O67">
        <v>5.5795550391268302E-2</v>
      </c>
      <c r="P67">
        <v>0.24725346667254799</v>
      </c>
      <c r="Q67">
        <v>0.28148163327931303</v>
      </c>
      <c r="R67">
        <v>1.3527491171485799</v>
      </c>
      <c r="S67">
        <v>3.3556955177836598E-3</v>
      </c>
      <c r="T67">
        <v>3.0999999999999899E-3</v>
      </c>
      <c r="U67">
        <v>1.14761872928393E-2</v>
      </c>
      <c r="V67">
        <v>4.0166655524937599E-3</v>
      </c>
      <c r="W67">
        <v>3.4872218994542702E-2</v>
      </c>
      <c r="X67">
        <v>0</v>
      </c>
    </row>
    <row r="68" spans="1:24" x14ac:dyDescent="0.25">
      <c r="A68" t="s">
        <v>362</v>
      </c>
      <c r="B68">
        <v>2022</v>
      </c>
      <c r="C68" t="s">
        <v>365</v>
      </c>
      <c r="D68" t="s">
        <v>364</v>
      </c>
      <c r="E68">
        <v>50</v>
      </c>
      <c r="F68" t="s">
        <v>324</v>
      </c>
      <c r="G68">
        <v>3374523.4303000099</v>
      </c>
      <c r="H68">
        <v>3374523.4303000099</v>
      </c>
      <c r="I68">
        <v>0</v>
      </c>
      <c r="J68">
        <v>0.20028472389774399</v>
      </c>
      <c r="K68">
        <v>1.7968828783891701E-3</v>
      </c>
      <c r="L68">
        <v>1.9540710662444699E-3</v>
      </c>
      <c r="M68">
        <v>326.38685316813797</v>
      </c>
      <c r="N68">
        <v>8.2612697467024307E-3</v>
      </c>
      <c r="O68">
        <v>1.3288340347614501E-2</v>
      </c>
      <c r="P68">
        <v>3.7909191444481002E-2</v>
      </c>
      <c r="Q68">
        <v>5.5273216793988202E-2</v>
      </c>
      <c r="R68">
        <v>2.0524266292593301</v>
      </c>
      <c r="S68">
        <v>3.22666633100651E-3</v>
      </c>
      <c r="T68">
        <v>3.7153638063549703E-2</v>
      </c>
      <c r="U68">
        <v>6.9683991190007E-3</v>
      </c>
      <c r="V68">
        <v>2.4389396916502399E-3</v>
      </c>
      <c r="W68">
        <v>3.7938332154616401E-2</v>
      </c>
      <c r="X68">
        <v>0</v>
      </c>
    </row>
    <row r="69" spans="1:24" x14ac:dyDescent="0.25">
      <c r="A69" t="s">
        <v>362</v>
      </c>
      <c r="B69">
        <v>2022</v>
      </c>
      <c r="C69" t="s">
        <v>365</v>
      </c>
      <c r="D69" t="s">
        <v>364</v>
      </c>
      <c r="E69">
        <v>50</v>
      </c>
      <c r="F69" t="s">
        <v>323</v>
      </c>
      <c r="G69">
        <v>905.24276066124901</v>
      </c>
      <c r="H69">
        <v>905.24276066124901</v>
      </c>
      <c r="I69">
        <v>0</v>
      </c>
      <c r="J69">
        <v>1.6498560954010399</v>
      </c>
      <c r="K69">
        <v>0.19328888695819299</v>
      </c>
      <c r="L69">
        <v>0.20202855271970999</v>
      </c>
      <c r="M69">
        <v>354.25079000361399</v>
      </c>
      <c r="N69">
        <v>1.14786989544312E-2</v>
      </c>
      <c r="O69">
        <v>5.5812356229859E-2</v>
      </c>
      <c r="P69">
        <v>0.247129630255949</v>
      </c>
      <c r="Q69">
        <v>0.28134065375221901</v>
      </c>
      <c r="R69">
        <v>1.4620942384253399</v>
      </c>
      <c r="S69">
        <v>3.3567062664336201E-3</v>
      </c>
      <c r="T69">
        <v>3.0999999999999899E-3</v>
      </c>
      <c r="U69">
        <v>7.9067117863521903E-3</v>
      </c>
      <c r="V69">
        <v>2.7673491252232598E-3</v>
      </c>
      <c r="W69">
        <v>3.48827226436619E-2</v>
      </c>
      <c r="X69">
        <v>0</v>
      </c>
    </row>
    <row r="70" spans="1:24" x14ac:dyDescent="0.25">
      <c r="A70" t="s">
        <v>362</v>
      </c>
      <c r="B70">
        <v>2022</v>
      </c>
      <c r="C70" t="s">
        <v>365</v>
      </c>
      <c r="D70" t="s">
        <v>364</v>
      </c>
      <c r="E70">
        <v>55</v>
      </c>
      <c r="F70" t="s">
        <v>324</v>
      </c>
      <c r="G70">
        <v>3881051.3842406999</v>
      </c>
      <c r="H70">
        <v>3881051.3842406999</v>
      </c>
      <c r="I70">
        <v>0</v>
      </c>
      <c r="J70">
        <v>0.201403287763739</v>
      </c>
      <c r="K70">
        <v>1.7897066230923399E-3</v>
      </c>
      <c r="L70">
        <v>1.94626801435533E-3</v>
      </c>
      <c r="M70">
        <v>339.43156854492003</v>
      </c>
      <c r="N70">
        <v>8.1484422825621496E-3</v>
      </c>
      <c r="O70">
        <v>1.33424981412532E-2</v>
      </c>
      <c r="P70">
        <v>3.7356955356693901E-2</v>
      </c>
      <c r="Q70">
        <v>5.4467696921245701E-2</v>
      </c>
      <c r="R70">
        <v>1.91769549143802</v>
      </c>
      <c r="S70">
        <v>3.3556266230503201E-3</v>
      </c>
      <c r="T70">
        <v>3.7032627216347098E-2</v>
      </c>
      <c r="U70">
        <v>4.8435383525771199E-3</v>
      </c>
      <c r="V70">
        <v>1.6952384234019901E-3</v>
      </c>
      <c r="W70">
        <v>3.9454614872572E-2</v>
      </c>
      <c r="X70">
        <v>0</v>
      </c>
    </row>
    <row r="71" spans="1:24" x14ac:dyDescent="0.25">
      <c r="A71" t="s">
        <v>362</v>
      </c>
      <c r="B71">
        <v>2022</v>
      </c>
      <c r="C71" t="s">
        <v>365</v>
      </c>
      <c r="D71" t="s">
        <v>364</v>
      </c>
      <c r="E71">
        <v>55</v>
      </c>
      <c r="F71" t="s">
        <v>323</v>
      </c>
      <c r="G71">
        <v>1052.77228297639</v>
      </c>
      <c r="H71">
        <v>1052.77228297639</v>
      </c>
      <c r="I71">
        <v>0</v>
      </c>
      <c r="J71">
        <v>1.7228630717372699</v>
      </c>
      <c r="K71">
        <v>0.20262064803584501</v>
      </c>
      <c r="L71">
        <v>0.21178225462421699</v>
      </c>
      <c r="M71">
        <v>371.18915113874698</v>
      </c>
      <c r="N71">
        <v>1.1989351644494699E-2</v>
      </c>
      <c r="O71">
        <v>5.84810019246629E-2</v>
      </c>
      <c r="P71">
        <v>0.25812368201961999</v>
      </c>
      <c r="Q71">
        <v>0.29385665075093398</v>
      </c>
      <c r="R71">
        <v>1.6429748321481199</v>
      </c>
      <c r="S71">
        <v>3.5172058463070598E-3</v>
      </c>
      <c r="T71">
        <v>3.0999999999999899E-3</v>
      </c>
      <c r="U71">
        <v>5.4987335561471401E-3</v>
      </c>
      <c r="V71">
        <v>1.9245567446515E-3</v>
      </c>
      <c r="W71">
        <v>3.6550626202914299E-2</v>
      </c>
      <c r="X71">
        <v>0</v>
      </c>
    </row>
    <row r="72" spans="1:24" x14ac:dyDescent="0.25">
      <c r="A72" t="s">
        <v>362</v>
      </c>
      <c r="B72">
        <v>2022</v>
      </c>
      <c r="C72" t="s">
        <v>365</v>
      </c>
      <c r="D72" t="s">
        <v>364</v>
      </c>
      <c r="E72">
        <v>60</v>
      </c>
      <c r="F72" t="s">
        <v>324</v>
      </c>
      <c r="G72">
        <v>4248665.9872404896</v>
      </c>
      <c r="H72">
        <v>4248665.9872404896</v>
      </c>
      <c r="I72">
        <v>0</v>
      </c>
      <c r="J72">
        <v>0.19299092651306801</v>
      </c>
      <c r="K72">
        <v>1.81014708376257E-3</v>
      </c>
      <c r="L72">
        <v>1.9684996394486402E-3</v>
      </c>
      <c r="M72">
        <v>348.851049865893</v>
      </c>
      <c r="N72">
        <v>7.8268628499480498E-3</v>
      </c>
      <c r="O72">
        <v>1.2873109986660801E-2</v>
      </c>
      <c r="P72">
        <v>3.5749254152702997E-2</v>
      </c>
      <c r="Q72">
        <v>5.2121973502962701E-2</v>
      </c>
      <c r="R72">
        <v>1.6651728035725999</v>
      </c>
      <c r="S72">
        <v>3.4487477856796002E-3</v>
      </c>
      <c r="T72">
        <v>3.6595241663256999E-2</v>
      </c>
      <c r="U72">
        <v>3.7239012271528399E-3</v>
      </c>
      <c r="V72">
        <v>1.30336542950349E-3</v>
      </c>
      <c r="W72">
        <v>4.0549510109958303E-2</v>
      </c>
      <c r="X72">
        <v>0</v>
      </c>
    </row>
    <row r="73" spans="1:24" x14ac:dyDescent="0.25">
      <c r="A73" t="s">
        <v>362</v>
      </c>
      <c r="B73">
        <v>2022</v>
      </c>
      <c r="C73" t="s">
        <v>365</v>
      </c>
      <c r="D73" t="s">
        <v>364</v>
      </c>
      <c r="E73">
        <v>60</v>
      </c>
      <c r="F73" t="s">
        <v>323</v>
      </c>
      <c r="G73">
        <v>1084.1300267138799</v>
      </c>
      <c r="H73">
        <v>1084.1300267138799</v>
      </c>
      <c r="I73">
        <v>0</v>
      </c>
      <c r="J73">
        <v>1.7956125396056499</v>
      </c>
      <c r="K73">
        <v>0.222969359730424</v>
      </c>
      <c r="L73">
        <v>0.23305104476555399</v>
      </c>
      <c r="M73">
        <v>402.56970678174798</v>
      </c>
      <c r="N73">
        <v>1.32213782480207E-2</v>
      </c>
      <c r="O73">
        <v>6.3425021245608407E-2</v>
      </c>
      <c r="P73">
        <v>0.28464848942188598</v>
      </c>
      <c r="Q73">
        <v>0.32405338048939603</v>
      </c>
      <c r="R73">
        <v>1.9470948975339399</v>
      </c>
      <c r="S73">
        <v>3.81455255870241E-3</v>
      </c>
      <c r="T73">
        <v>3.0999999999999999E-3</v>
      </c>
      <c r="U73">
        <v>4.2519962123950998E-3</v>
      </c>
      <c r="V73">
        <v>1.4881986743382799E-3</v>
      </c>
      <c r="W73">
        <v>3.9640638278505301E-2</v>
      </c>
      <c r="X73">
        <v>0</v>
      </c>
    </row>
    <row r="74" spans="1:24" x14ac:dyDescent="0.25">
      <c r="A74" t="s">
        <v>362</v>
      </c>
      <c r="B74">
        <v>2022</v>
      </c>
      <c r="C74" t="s">
        <v>365</v>
      </c>
      <c r="D74" t="s">
        <v>364</v>
      </c>
      <c r="E74">
        <v>65</v>
      </c>
      <c r="F74" t="s">
        <v>324</v>
      </c>
      <c r="G74">
        <v>4791245.8519439101</v>
      </c>
      <c r="H74">
        <v>4791245.8519439101</v>
      </c>
      <c r="I74">
        <v>0</v>
      </c>
      <c r="J74">
        <v>0.218486300319674</v>
      </c>
      <c r="K74">
        <v>2.0730242768325201E-3</v>
      </c>
      <c r="L74">
        <v>2.25436406696414E-3</v>
      </c>
      <c r="M74">
        <v>361.02968682965002</v>
      </c>
      <c r="N74">
        <v>9.1397676905894294E-3</v>
      </c>
      <c r="O74">
        <v>1.4374829154116401E-2</v>
      </c>
      <c r="P74">
        <v>4.1763118249753602E-2</v>
      </c>
      <c r="Q74">
        <v>6.0888746235150198E-2</v>
      </c>
      <c r="R74">
        <v>1.68363624780052</v>
      </c>
      <c r="S74">
        <v>3.5691460108748501E-3</v>
      </c>
      <c r="T74">
        <v>3.67322186858971E-2</v>
      </c>
      <c r="U74">
        <v>2.6448754366945799E-3</v>
      </c>
      <c r="V74">
        <v>9.2570640284310305E-4</v>
      </c>
      <c r="W74">
        <v>4.1965122196770697E-2</v>
      </c>
      <c r="X74">
        <v>0</v>
      </c>
    </row>
    <row r="75" spans="1:24" x14ac:dyDescent="0.25">
      <c r="A75" t="s">
        <v>362</v>
      </c>
      <c r="B75">
        <v>2022</v>
      </c>
      <c r="C75" t="s">
        <v>365</v>
      </c>
      <c r="D75" t="s">
        <v>364</v>
      </c>
      <c r="E75">
        <v>65</v>
      </c>
      <c r="F75" t="s">
        <v>323</v>
      </c>
      <c r="G75">
        <v>1338.74205493569</v>
      </c>
      <c r="H75">
        <v>1338.74205493569</v>
      </c>
      <c r="I75">
        <v>0</v>
      </c>
      <c r="J75">
        <v>1.8527420886545301</v>
      </c>
      <c r="K75">
        <v>0.25451092617660698</v>
      </c>
      <c r="L75">
        <v>0.26601878088280501</v>
      </c>
      <c r="M75">
        <v>451.19816471343302</v>
      </c>
      <c r="N75">
        <v>1.51480825239706E-2</v>
      </c>
      <c r="O75">
        <v>7.1086454596157103E-2</v>
      </c>
      <c r="P75">
        <v>0.32612929811094399</v>
      </c>
      <c r="Q75">
        <v>0.371276523350345</v>
      </c>
      <c r="R75">
        <v>2.4689763054695399</v>
      </c>
      <c r="S75">
        <v>4.2753319107106998E-3</v>
      </c>
      <c r="T75">
        <v>3.0999999999999899E-3</v>
      </c>
      <c r="U75">
        <v>3.0071494750579298E-3</v>
      </c>
      <c r="V75">
        <v>1.05250231627027E-3</v>
      </c>
      <c r="W75">
        <v>4.4429034122598202E-2</v>
      </c>
      <c r="X75">
        <v>0</v>
      </c>
    </row>
    <row r="76" spans="1:24" x14ac:dyDescent="0.25">
      <c r="A76" t="s">
        <v>362</v>
      </c>
      <c r="B76">
        <v>2022</v>
      </c>
      <c r="C76" t="s">
        <v>365</v>
      </c>
      <c r="D76" t="s">
        <v>364</v>
      </c>
      <c r="E76">
        <v>70</v>
      </c>
      <c r="F76" t="s">
        <v>324</v>
      </c>
      <c r="G76">
        <v>4540123.0586307701</v>
      </c>
      <c r="H76">
        <v>4540123.0586307701</v>
      </c>
      <c r="I76">
        <v>0</v>
      </c>
      <c r="J76">
        <v>0.248649133098891</v>
      </c>
      <c r="K76">
        <v>2.3639623590969599E-3</v>
      </c>
      <c r="L76">
        <v>2.5707025963937098E-3</v>
      </c>
      <c r="M76">
        <v>366.13466713394399</v>
      </c>
      <c r="N76">
        <v>1.07957264123918E-2</v>
      </c>
      <c r="O76">
        <v>1.6136213461612901E-2</v>
      </c>
      <c r="P76">
        <v>4.9073417859162603E-2</v>
      </c>
      <c r="Q76">
        <v>7.1536958216511307E-2</v>
      </c>
      <c r="R76">
        <v>1.83021300611266</v>
      </c>
      <c r="S76">
        <v>3.61961393845351E-3</v>
      </c>
      <c r="T76">
        <v>3.7598411200564799E-2</v>
      </c>
      <c r="U76">
        <v>2.6436026665760302E-3</v>
      </c>
      <c r="V76">
        <v>9.2526093330161103E-4</v>
      </c>
      <c r="W76">
        <v>4.2558511411278498E-2</v>
      </c>
      <c r="X76">
        <v>0</v>
      </c>
    </row>
    <row r="77" spans="1:24" x14ac:dyDescent="0.25">
      <c r="A77" t="s">
        <v>362</v>
      </c>
      <c r="B77">
        <v>2022</v>
      </c>
      <c r="C77" t="s">
        <v>365</v>
      </c>
      <c r="D77" t="s">
        <v>364</v>
      </c>
      <c r="E77">
        <v>70</v>
      </c>
      <c r="F77" t="s">
        <v>323</v>
      </c>
      <c r="G77">
        <v>1179.44891726932</v>
      </c>
      <c r="H77">
        <v>1179.44891726932</v>
      </c>
      <c r="I77">
        <v>0</v>
      </c>
      <c r="J77">
        <v>1.8605544933047</v>
      </c>
      <c r="K77">
        <v>0.27545346442060598</v>
      </c>
      <c r="L77">
        <v>0.28790824777506002</v>
      </c>
      <c r="M77">
        <v>484.28601993674499</v>
      </c>
      <c r="N77">
        <v>1.6565464328435801E-2</v>
      </c>
      <c r="O77">
        <v>7.6299459661259894E-2</v>
      </c>
      <c r="P77">
        <v>0.35664469385915099</v>
      </c>
      <c r="Q77">
        <v>0.40601627260832301</v>
      </c>
      <c r="R77">
        <v>2.86864325857381</v>
      </c>
      <c r="S77">
        <v>4.5888561542834798E-3</v>
      </c>
      <c r="T77">
        <v>3.0999999999999999E-3</v>
      </c>
      <c r="U77">
        <v>3.0062046266726801E-3</v>
      </c>
      <c r="V77">
        <v>1.0521716193354401E-3</v>
      </c>
      <c r="W77">
        <v>4.7687162288287399E-2</v>
      </c>
      <c r="X77">
        <v>0</v>
      </c>
    </row>
    <row r="78" spans="1:24" x14ac:dyDescent="0.25">
      <c r="A78" t="s">
        <v>362</v>
      </c>
      <c r="B78">
        <v>2022</v>
      </c>
      <c r="C78" t="s">
        <v>365</v>
      </c>
      <c r="D78" t="s">
        <v>364</v>
      </c>
      <c r="E78">
        <v>75</v>
      </c>
      <c r="F78" t="s">
        <v>324</v>
      </c>
      <c r="G78">
        <v>1761.8577938927001</v>
      </c>
      <c r="H78">
        <v>1761.8577938927001</v>
      </c>
      <c r="I78">
        <v>0</v>
      </c>
      <c r="J78">
        <v>0.208273680668492</v>
      </c>
      <c r="K78">
        <v>2.1377902835502702E-3</v>
      </c>
      <c r="L78">
        <v>2.3248341600360899E-3</v>
      </c>
      <c r="M78">
        <v>361.44843051000498</v>
      </c>
      <c r="N78">
        <v>9.1793276544351494E-3</v>
      </c>
      <c r="O78">
        <v>1.38664461243139E-2</v>
      </c>
      <c r="P78">
        <v>4.1895850925650298E-2</v>
      </c>
      <c r="Q78">
        <v>6.1090333441520303E-2</v>
      </c>
      <c r="R78">
        <v>1.5136996067083399</v>
      </c>
      <c r="S78">
        <v>3.5732857184691E-3</v>
      </c>
      <c r="T78">
        <v>3.5940137453121399E-2</v>
      </c>
      <c r="U78">
        <v>2.6474252744484099E-3</v>
      </c>
      <c r="V78">
        <v>9.2659884605694504E-4</v>
      </c>
      <c r="W78">
        <v>4.2013795838734998E-2</v>
      </c>
      <c r="X78">
        <v>0</v>
      </c>
    </row>
    <row r="79" spans="1:24" x14ac:dyDescent="0.25">
      <c r="A79" t="s">
        <v>362</v>
      </c>
      <c r="B79">
        <v>2022</v>
      </c>
      <c r="C79" t="s">
        <v>365</v>
      </c>
      <c r="D79" t="s">
        <v>364</v>
      </c>
      <c r="E79">
        <v>75</v>
      </c>
      <c r="F79" t="s">
        <v>323</v>
      </c>
      <c r="G79">
        <v>0.423527046124481</v>
      </c>
      <c r="H79">
        <v>0.423527046124481</v>
      </c>
      <c r="I79">
        <v>0</v>
      </c>
      <c r="J79">
        <v>1.86142638388705</v>
      </c>
      <c r="K79">
        <v>0.27750253762138199</v>
      </c>
      <c r="L79">
        <v>0.290049970973347</v>
      </c>
      <c r="M79">
        <v>485.46798765326702</v>
      </c>
      <c r="N79">
        <v>1.6350026870147399E-2</v>
      </c>
      <c r="O79">
        <v>7.6485679156341399E-2</v>
      </c>
      <c r="P79">
        <v>0.3520064522238</v>
      </c>
      <c r="Q79">
        <v>0.40073594287773301</v>
      </c>
      <c r="R79">
        <v>2.83043189556368</v>
      </c>
      <c r="S79">
        <v>4.6000558990765099E-3</v>
      </c>
      <c r="T79">
        <v>3.0999999999999999E-3</v>
      </c>
      <c r="U79">
        <v>3.00701002642906E-3</v>
      </c>
      <c r="V79">
        <v>1.0524535092501701E-3</v>
      </c>
      <c r="W79">
        <v>4.7803549472713397E-2</v>
      </c>
      <c r="X79">
        <v>0</v>
      </c>
    </row>
    <row r="80" spans="1:24" x14ac:dyDescent="0.25">
      <c r="A80" t="s">
        <v>362</v>
      </c>
      <c r="B80">
        <v>2050</v>
      </c>
      <c r="C80" t="s">
        <v>365</v>
      </c>
      <c r="D80" t="s">
        <v>364</v>
      </c>
      <c r="E80">
        <v>5</v>
      </c>
      <c r="F80" t="s">
        <v>324</v>
      </c>
      <c r="G80">
        <v>87241.438320426794</v>
      </c>
      <c r="H80">
        <v>87241.438320426794</v>
      </c>
      <c r="I80">
        <v>0</v>
      </c>
      <c r="J80">
        <v>3.7838151396559702E-2</v>
      </c>
      <c r="K80">
        <v>3.3940733614219302E-3</v>
      </c>
      <c r="L80">
        <v>3.6913644587727602E-3</v>
      </c>
      <c r="M80">
        <v>649.15185815434495</v>
      </c>
      <c r="N80">
        <v>7.3816604108393599E-3</v>
      </c>
      <c r="O80">
        <v>6.0083740613165303E-3</v>
      </c>
      <c r="P80">
        <v>2.1721091552683099E-2</v>
      </c>
      <c r="Q80">
        <v>3.1695365805213302E-2</v>
      </c>
      <c r="R80">
        <v>0.96326673907979998</v>
      </c>
      <c r="S80">
        <v>6.4175270054088402E-3</v>
      </c>
      <c r="T80">
        <v>4.1612986822263602E-2</v>
      </c>
      <c r="U80">
        <v>8.3625117164258106E-3</v>
      </c>
      <c r="V80">
        <v>2.9268791007490301E-3</v>
      </c>
      <c r="W80">
        <v>7.5455670393558896E-2</v>
      </c>
      <c r="X80">
        <v>0</v>
      </c>
    </row>
    <row r="81" spans="1:24" x14ac:dyDescent="0.25">
      <c r="A81" t="s">
        <v>362</v>
      </c>
      <c r="B81">
        <v>2050</v>
      </c>
      <c r="C81" t="s">
        <v>365</v>
      </c>
      <c r="D81" t="s">
        <v>364</v>
      </c>
      <c r="E81">
        <v>5</v>
      </c>
      <c r="F81" t="s">
        <v>323</v>
      </c>
      <c r="G81">
        <v>1.0349714988710701</v>
      </c>
      <c r="H81">
        <v>1.0349714988710701</v>
      </c>
      <c r="I81">
        <v>0</v>
      </c>
      <c r="J81">
        <v>0.15383854600159999</v>
      </c>
      <c r="K81">
        <v>9.2646922427880099E-3</v>
      </c>
      <c r="L81">
        <v>9.6836005145439306E-3</v>
      </c>
      <c r="M81">
        <v>884.17381607289497</v>
      </c>
      <c r="N81">
        <v>1.2482409596144901E-2</v>
      </c>
      <c r="O81">
        <v>0.13930194479247501</v>
      </c>
      <c r="P81">
        <v>0.26873892942438099</v>
      </c>
      <c r="Q81">
        <v>0.305941404171654</v>
      </c>
      <c r="R81">
        <v>2.8661955370363201</v>
      </c>
      <c r="S81">
        <v>8.3779962466650603E-3</v>
      </c>
      <c r="T81">
        <v>3.0999999999999899E-3</v>
      </c>
      <c r="U81">
        <v>8.3122196240265796E-3</v>
      </c>
      <c r="V81">
        <v>2.9092768684092999E-3</v>
      </c>
      <c r="W81">
        <v>8.7063715495296998E-2</v>
      </c>
      <c r="X81">
        <v>0</v>
      </c>
    </row>
    <row r="82" spans="1:24" x14ac:dyDescent="0.25">
      <c r="A82" t="s">
        <v>362</v>
      </c>
      <c r="B82">
        <v>2050</v>
      </c>
      <c r="C82" t="s">
        <v>365</v>
      </c>
      <c r="D82" t="s">
        <v>364</v>
      </c>
      <c r="E82">
        <v>10</v>
      </c>
      <c r="F82" t="s">
        <v>324</v>
      </c>
      <c r="G82">
        <v>215538.567902815</v>
      </c>
      <c r="H82">
        <v>215538.567902815</v>
      </c>
      <c r="I82">
        <v>0</v>
      </c>
      <c r="J82">
        <v>3.2471896785938301E-2</v>
      </c>
      <c r="K82">
        <v>2.1303190736159301E-3</v>
      </c>
      <c r="L82">
        <v>2.3169163647355699E-3</v>
      </c>
      <c r="M82">
        <v>528.58072147184498</v>
      </c>
      <c r="N82">
        <v>4.6667023129184004E-3</v>
      </c>
      <c r="O82">
        <v>5.1721328805626101E-3</v>
      </c>
      <c r="P82">
        <v>1.3701423915654499E-2</v>
      </c>
      <c r="Q82">
        <v>1.99930856147662E-2</v>
      </c>
      <c r="R82">
        <v>0.88833456435720304</v>
      </c>
      <c r="S82">
        <v>5.2255585684197704E-3</v>
      </c>
      <c r="T82">
        <v>4.1633934763753398E-2</v>
      </c>
      <c r="U82">
        <v>1.04047676277523E-2</v>
      </c>
      <c r="V82">
        <v>3.6416686697133302E-3</v>
      </c>
      <c r="W82">
        <v>6.1440804943804099E-2</v>
      </c>
      <c r="X82">
        <v>0</v>
      </c>
    </row>
    <row r="83" spans="1:24" x14ac:dyDescent="0.25">
      <c r="A83" t="s">
        <v>362</v>
      </c>
      <c r="B83">
        <v>2050</v>
      </c>
      <c r="C83" t="s">
        <v>365</v>
      </c>
      <c r="D83" t="s">
        <v>364</v>
      </c>
      <c r="E83">
        <v>10</v>
      </c>
      <c r="F83" t="s">
        <v>323</v>
      </c>
      <c r="G83">
        <v>2.56156523856284</v>
      </c>
      <c r="H83">
        <v>2.56156523856284</v>
      </c>
      <c r="I83">
        <v>0</v>
      </c>
      <c r="J83">
        <v>0.127674333276589</v>
      </c>
      <c r="K83">
        <v>8.7151318458796E-3</v>
      </c>
      <c r="L83">
        <v>9.1091914351254695E-3</v>
      </c>
      <c r="M83">
        <v>744.31624030770695</v>
      </c>
      <c r="N83">
        <v>9.3471593823474305E-3</v>
      </c>
      <c r="O83">
        <v>0.11726732677519</v>
      </c>
      <c r="P83">
        <v>0.20123883824056699</v>
      </c>
      <c r="Q83">
        <v>0.22909703806986201</v>
      </c>
      <c r="R83">
        <v>2.1479022478727998</v>
      </c>
      <c r="S83">
        <v>7.0527746403154E-3</v>
      </c>
      <c r="T83">
        <v>3.0999999999999899E-3</v>
      </c>
      <c r="U83">
        <v>1.03454700045101E-2</v>
      </c>
      <c r="V83">
        <v>3.6209145015785502E-3</v>
      </c>
      <c r="W83">
        <v>7.3292079234493698E-2</v>
      </c>
      <c r="X83">
        <v>0</v>
      </c>
    </row>
    <row r="84" spans="1:24" x14ac:dyDescent="0.25">
      <c r="A84" t="s">
        <v>362</v>
      </c>
      <c r="B84">
        <v>2050</v>
      </c>
      <c r="C84" t="s">
        <v>365</v>
      </c>
      <c r="D84" t="s">
        <v>364</v>
      </c>
      <c r="E84">
        <v>15</v>
      </c>
      <c r="F84" t="s">
        <v>324</v>
      </c>
      <c r="G84">
        <v>436045.81816338602</v>
      </c>
      <c r="H84">
        <v>436045.81816338602</v>
      </c>
      <c r="I84">
        <v>0</v>
      </c>
      <c r="J84">
        <v>2.8696974996671499E-2</v>
      </c>
      <c r="K84">
        <v>1.4121631758203801E-3</v>
      </c>
      <c r="L84">
        <v>1.53585630070976E-3</v>
      </c>
      <c r="M84">
        <v>432.67226404290301</v>
      </c>
      <c r="N84">
        <v>3.09527987432048E-3</v>
      </c>
      <c r="O84">
        <v>4.56382585885473E-3</v>
      </c>
      <c r="P84">
        <v>9.0928459818284003E-3</v>
      </c>
      <c r="Q84">
        <v>1.32682595119818E-2</v>
      </c>
      <c r="R84">
        <v>0.81439249069193798</v>
      </c>
      <c r="S84">
        <v>4.2774058243957502E-3</v>
      </c>
      <c r="T84">
        <v>4.1648997937874903E-2</v>
      </c>
      <c r="U84">
        <v>1.2458493998281301E-2</v>
      </c>
      <c r="V84">
        <v>4.3604728993984704E-3</v>
      </c>
      <c r="W84">
        <v>5.02926631634069E-2</v>
      </c>
      <c r="X84">
        <v>0</v>
      </c>
    </row>
    <row r="85" spans="1:24" x14ac:dyDescent="0.25">
      <c r="A85" t="s">
        <v>362</v>
      </c>
      <c r="B85">
        <v>2050</v>
      </c>
      <c r="C85" t="s">
        <v>365</v>
      </c>
      <c r="D85" t="s">
        <v>364</v>
      </c>
      <c r="E85">
        <v>15</v>
      </c>
      <c r="F85" t="s">
        <v>323</v>
      </c>
      <c r="G85">
        <v>5.1875856941784697</v>
      </c>
      <c r="H85">
        <v>5.1875856941784697</v>
      </c>
      <c r="I85">
        <v>0</v>
      </c>
      <c r="J85">
        <v>8.5437221533030697E-2</v>
      </c>
      <c r="K85">
        <v>7.6062726795180597E-3</v>
      </c>
      <c r="L85">
        <v>7.9501945777507403E-3</v>
      </c>
      <c r="M85">
        <v>617.17177278259896</v>
      </c>
      <c r="N85">
        <v>4.5652642254562599E-3</v>
      </c>
      <c r="O85">
        <v>9.7235664138404801E-2</v>
      </c>
      <c r="P85">
        <v>9.8287450915522795E-2</v>
      </c>
      <c r="Q85">
        <v>0.11189372827359099</v>
      </c>
      <c r="R85">
        <v>1.04975479559188</v>
      </c>
      <c r="S85">
        <v>5.8480161953743497E-3</v>
      </c>
      <c r="T85">
        <v>3.0999999999999999E-3</v>
      </c>
      <c r="U85">
        <v>1.2389822929621701E-2</v>
      </c>
      <c r="V85">
        <v>4.3364380253676001E-3</v>
      </c>
      <c r="W85">
        <v>6.0772290086502999E-2</v>
      </c>
      <c r="X85">
        <v>0</v>
      </c>
    </row>
    <row r="86" spans="1:24" x14ac:dyDescent="0.25">
      <c r="A86" t="s">
        <v>362</v>
      </c>
      <c r="B86">
        <v>2050</v>
      </c>
      <c r="C86" t="s">
        <v>365</v>
      </c>
      <c r="D86" t="s">
        <v>364</v>
      </c>
      <c r="E86">
        <v>20</v>
      </c>
      <c r="F86" t="s">
        <v>324</v>
      </c>
      <c r="G86">
        <v>1290532.6967062301</v>
      </c>
      <c r="H86">
        <v>1290532.6967062301</v>
      </c>
      <c r="I86">
        <v>0</v>
      </c>
      <c r="J86">
        <v>2.5779892933714701E-2</v>
      </c>
      <c r="K86">
        <v>9.8500616527639096E-4</v>
      </c>
      <c r="L86">
        <v>1.07128407756337E-3</v>
      </c>
      <c r="M86">
        <v>360.353822595976</v>
      </c>
      <c r="N86">
        <v>2.16453961583268E-3</v>
      </c>
      <c r="O86">
        <v>4.0954673902685599E-3</v>
      </c>
      <c r="P86">
        <v>6.3592306566262E-3</v>
      </c>
      <c r="Q86">
        <v>9.2793744463821205E-3</v>
      </c>
      <c r="R86">
        <v>0.75266854442285802</v>
      </c>
      <c r="S86">
        <v>3.5624644048421299E-3</v>
      </c>
      <c r="T86">
        <v>4.1677860683933303E-2</v>
      </c>
      <c r="U86">
        <v>1.4498439645744699E-2</v>
      </c>
      <c r="V86">
        <v>5.0744538760106603E-3</v>
      </c>
      <c r="W86">
        <v>4.1886561551512901E-2</v>
      </c>
      <c r="X86">
        <v>0</v>
      </c>
    </row>
    <row r="87" spans="1:24" x14ac:dyDescent="0.25">
      <c r="A87" t="s">
        <v>362</v>
      </c>
      <c r="B87">
        <v>2050</v>
      </c>
      <c r="C87" t="s">
        <v>365</v>
      </c>
      <c r="D87" t="s">
        <v>364</v>
      </c>
      <c r="E87">
        <v>20</v>
      </c>
      <c r="F87" t="s">
        <v>323</v>
      </c>
      <c r="G87">
        <v>15.385341387354201</v>
      </c>
      <c r="H87">
        <v>15.385341387354201</v>
      </c>
      <c r="I87">
        <v>0</v>
      </c>
      <c r="J87">
        <v>5.6191641778914003E-2</v>
      </c>
      <c r="K87">
        <v>6.4942301053229302E-3</v>
      </c>
      <c r="L87">
        <v>6.7878703729663502E-3</v>
      </c>
      <c r="M87">
        <v>507.01984999140001</v>
      </c>
      <c r="N87">
        <v>1.77517704132296E-3</v>
      </c>
      <c r="O87">
        <v>7.9881183844476303E-2</v>
      </c>
      <c r="P87">
        <v>3.8218516541165898E-2</v>
      </c>
      <c r="Q87">
        <v>4.3509240142493098E-2</v>
      </c>
      <c r="R87">
        <v>0.40836965638586398</v>
      </c>
      <c r="S87">
        <v>4.8042707474413799E-3</v>
      </c>
      <c r="T87">
        <v>3.0999999999999899E-3</v>
      </c>
      <c r="U87">
        <v>1.44237220616829E-2</v>
      </c>
      <c r="V87">
        <v>5.0483027215890404E-3</v>
      </c>
      <c r="W87">
        <v>4.9925739902797701E-2</v>
      </c>
      <c r="X87">
        <v>0</v>
      </c>
    </row>
    <row r="88" spans="1:24" x14ac:dyDescent="0.25">
      <c r="A88" t="s">
        <v>362</v>
      </c>
      <c r="B88">
        <v>2050</v>
      </c>
      <c r="C88" t="s">
        <v>365</v>
      </c>
      <c r="D88" t="s">
        <v>364</v>
      </c>
      <c r="E88">
        <v>25</v>
      </c>
      <c r="F88" t="s">
        <v>324</v>
      </c>
      <c r="G88">
        <v>2354621.9502398898</v>
      </c>
      <c r="H88">
        <v>2354621.9502398898</v>
      </c>
      <c r="I88">
        <v>0</v>
      </c>
      <c r="J88">
        <v>2.34777274604549E-2</v>
      </c>
      <c r="K88">
        <v>7.2937912072302505E-4</v>
      </c>
      <c r="L88">
        <v>7.9326634297613701E-4</v>
      </c>
      <c r="M88">
        <v>308.20832044438203</v>
      </c>
      <c r="N88">
        <v>1.60471173072997E-3</v>
      </c>
      <c r="O88">
        <v>3.7289993310458801E-3</v>
      </c>
      <c r="P88">
        <v>4.7133790729613602E-3</v>
      </c>
      <c r="Q88">
        <v>6.8777516789985498E-3</v>
      </c>
      <c r="R88">
        <v>0.69258462212804295</v>
      </c>
      <c r="S88">
        <v>3.0469530278587698E-3</v>
      </c>
      <c r="T88">
        <v>4.1667547545584702E-2</v>
      </c>
      <c r="U88">
        <v>1.53517003394251E-2</v>
      </c>
      <c r="V88">
        <v>5.3730951187987899E-3</v>
      </c>
      <c r="W88">
        <v>3.5825308281678299E-2</v>
      </c>
      <c r="X88">
        <v>0</v>
      </c>
    </row>
    <row r="89" spans="1:24" x14ac:dyDescent="0.25">
      <c r="A89" t="s">
        <v>362</v>
      </c>
      <c r="B89">
        <v>2050</v>
      </c>
      <c r="C89" t="s">
        <v>365</v>
      </c>
      <c r="D89" t="s">
        <v>364</v>
      </c>
      <c r="E89">
        <v>25</v>
      </c>
      <c r="F89" t="s">
        <v>323</v>
      </c>
      <c r="G89">
        <v>28.0488013440164</v>
      </c>
      <c r="H89">
        <v>28.0488013440164</v>
      </c>
      <c r="I89">
        <v>0</v>
      </c>
      <c r="J89">
        <v>4.2616571823135899E-2</v>
      </c>
      <c r="K89">
        <v>5.5760610000586304E-3</v>
      </c>
      <c r="L89">
        <v>5.8281857350770596E-3</v>
      </c>
      <c r="M89">
        <v>425.15728850558401</v>
      </c>
      <c r="N89">
        <v>1.06617767519437E-3</v>
      </c>
      <c r="O89">
        <v>6.6983703944746203E-2</v>
      </c>
      <c r="P89">
        <v>2.2954177620993998E-2</v>
      </c>
      <c r="Q89">
        <v>2.6131805124082499E-2</v>
      </c>
      <c r="R89">
        <v>0.24561624979959601</v>
      </c>
      <c r="S89">
        <v>4.0285813746020298E-3</v>
      </c>
      <c r="T89">
        <v>3.0999999999999999E-3</v>
      </c>
      <c r="U89">
        <v>1.5270900713215199E-2</v>
      </c>
      <c r="V89">
        <v>5.3448152496253301E-3</v>
      </c>
      <c r="W89">
        <v>4.1864814965466401E-2</v>
      </c>
      <c r="X89">
        <v>0</v>
      </c>
    </row>
    <row r="90" spans="1:24" x14ac:dyDescent="0.25">
      <c r="A90" t="s">
        <v>362</v>
      </c>
      <c r="B90">
        <v>2050</v>
      </c>
      <c r="C90" t="s">
        <v>365</v>
      </c>
      <c r="D90" t="s">
        <v>364</v>
      </c>
      <c r="E90">
        <v>30</v>
      </c>
      <c r="F90" t="s">
        <v>324</v>
      </c>
      <c r="G90">
        <v>4444323.0601409497</v>
      </c>
      <c r="H90">
        <v>4444323.0601409497</v>
      </c>
      <c r="I90">
        <v>0</v>
      </c>
      <c r="J90">
        <v>2.17886523907629E-2</v>
      </c>
      <c r="K90">
        <v>5.6532264427880505E-4</v>
      </c>
      <c r="L90">
        <v>6.1483995618643705E-4</v>
      </c>
      <c r="M90">
        <v>272.801865238061</v>
      </c>
      <c r="N90">
        <v>1.24039398479634E-3</v>
      </c>
      <c r="O90">
        <v>3.4547086605275202E-3</v>
      </c>
      <c r="P90">
        <v>3.6467308664166801E-3</v>
      </c>
      <c r="Q90">
        <v>5.3213011198768E-3</v>
      </c>
      <c r="R90">
        <v>0.62993646234009304</v>
      </c>
      <c r="S90">
        <v>2.6969241715933002E-3</v>
      </c>
      <c r="T90">
        <v>4.16968136336833E-2</v>
      </c>
      <c r="U90">
        <v>1.4961088503441499E-2</v>
      </c>
      <c r="V90">
        <v>5.2363809762045396E-3</v>
      </c>
      <c r="W90">
        <v>3.1709756919862303E-2</v>
      </c>
      <c r="X90">
        <v>0</v>
      </c>
    </row>
    <row r="91" spans="1:24" x14ac:dyDescent="0.25">
      <c r="A91" t="s">
        <v>362</v>
      </c>
      <c r="B91">
        <v>2050</v>
      </c>
      <c r="C91" t="s">
        <v>365</v>
      </c>
      <c r="D91" t="s">
        <v>364</v>
      </c>
      <c r="E91">
        <v>30</v>
      </c>
      <c r="F91" t="s">
        <v>323</v>
      </c>
      <c r="G91">
        <v>53.066718167859698</v>
      </c>
      <c r="H91">
        <v>53.066718167859698</v>
      </c>
      <c r="I91">
        <v>0</v>
      </c>
      <c r="J91">
        <v>3.5412395970775702E-2</v>
      </c>
      <c r="K91">
        <v>4.9289358161126E-3</v>
      </c>
      <c r="L91">
        <v>5.1518004218884597E-3</v>
      </c>
      <c r="M91">
        <v>367.594870789482</v>
      </c>
      <c r="N91">
        <v>8.0461158721603404E-4</v>
      </c>
      <c r="O91">
        <v>5.79147215919045E-2</v>
      </c>
      <c r="P91">
        <v>1.73228137472487E-2</v>
      </c>
      <c r="Q91">
        <v>1.9720871752332399E-2</v>
      </c>
      <c r="R91">
        <v>0.18494905138418599</v>
      </c>
      <c r="S91">
        <v>3.48314821337539E-3</v>
      </c>
      <c r="T91">
        <v>3.0999999999999999E-3</v>
      </c>
      <c r="U91">
        <v>1.4887738742621399E-2</v>
      </c>
      <c r="V91">
        <v>5.2107085599174896E-3</v>
      </c>
      <c r="W91">
        <v>3.6196700994940302E-2</v>
      </c>
      <c r="X91">
        <v>0</v>
      </c>
    </row>
    <row r="92" spans="1:24" x14ac:dyDescent="0.25">
      <c r="A92" t="s">
        <v>362</v>
      </c>
      <c r="B92">
        <v>2050</v>
      </c>
      <c r="C92" t="s">
        <v>365</v>
      </c>
      <c r="D92" t="s">
        <v>364</v>
      </c>
      <c r="E92">
        <v>35</v>
      </c>
      <c r="F92" t="s">
        <v>324</v>
      </c>
      <c r="G92">
        <v>3956094.7141864798</v>
      </c>
      <c r="H92">
        <v>3956094.7141864798</v>
      </c>
      <c r="I92">
        <v>0</v>
      </c>
      <c r="J92">
        <v>2.05573627679158E-2</v>
      </c>
      <c r="K92">
        <v>4.6616952253017403E-4</v>
      </c>
      <c r="L92">
        <v>5.0700188946712396E-4</v>
      </c>
      <c r="M92">
        <v>253.539203359662</v>
      </c>
      <c r="N92">
        <v>1.02742330803682E-3</v>
      </c>
      <c r="O92">
        <v>3.2709135689588499E-3</v>
      </c>
      <c r="P92">
        <v>3.0134903228158602E-3</v>
      </c>
      <c r="Q92">
        <v>4.3972780051341701E-3</v>
      </c>
      <c r="R92">
        <v>0.58919710277094495</v>
      </c>
      <c r="S92">
        <v>2.50649314802333E-3</v>
      </c>
      <c r="T92">
        <v>4.1681958601394203E-2</v>
      </c>
      <c r="U92">
        <v>1.46081091524418E-2</v>
      </c>
      <c r="V92">
        <v>5.1128382033546298E-3</v>
      </c>
      <c r="W92">
        <v>2.9470716782579901E-2</v>
      </c>
      <c r="X92">
        <v>0</v>
      </c>
    </row>
    <row r="93" spans="1:24" x14ac:dyDescent="0.25">
      <c r="A93" t="s">
        <v>362</v>
      </c>
      <c r="B93">
        <v>2050</v>
      </c>
      <c r="C93" t="s">
        <v>365</v>
      </c>
      <c r="D93" t="s">
        <v>364</v>
      </c>
      <c r="E93">
        <v>35</v>
      </c>
      <c r="F93" t="s">
        <v>323</v>
      </c>
      <c r="G93">
        <v>47.179945825544202</v>
      </c>
      <c r="H93">
        <v>47.179945825544202</v>
      </c>
      <c r="I93">
        <v>0</v>
      </c>
      <c r="J93">
        <v>3.0628317820679402E-2</v>
      </c>
      <c r="K93">
        <v>4.4665518001229202E-3</v>
      </c>
      <c r="L93">
        <v>4.6685094524944104E-3</v>
      </c>
      <c r="M93">
        <v>331.79001489964799</v>
      </c>
      <c r="N93">
        <v>6.4030017184299503E-4</v>
      </c>
      <c r="O93">
        <v>5.2273651965322201E-2</v>
      </c>
      <c r="P93">
        <v>1.3785285714745099E-2</v>
      </c>
      <c r="Q93">
        <v>1.5693631278170601E-2</v>
      </c>
      <c r="R93">
        <v>0.147474871300389</v>
      </c>
      <c r="S93">
        <v>3.1438790077006999E-3</v>
      </c>
      <c r="T93">
        <v>3.0999999999999999E-3</v>
      </c>
      <c r="U93">
        <v>1.45339858723869E-2</v>
      </c>
      <c r="V93">
        <v>5.0868950553354204E-3</v>
      </c>
      <c r="W93">
        <v>3.2671032478326298E-2</v>
      </c>
      <c r="X93">
        <v>0</v>
      </c>
    </row>
    <row r="94" spans="1:24" x14ac:dyDescent="0.25">
      <c r="A94" t="s">
        <v>362</v>
      </c>
      <c r="B94">
        <v>2050</v>
      </c>
      <c r="C94" t="s">
        <v>365</v>
      </c>
      <c r="D94" t="s">
        <v>364</v>
      </c>
      <c r="E94">
        <v>40</v>
      </c>
      <c r="F94" t="s">
        <v>324</v>
      </c>
      <c r="G94">
        <v>3632014.42334123</v>
      </c>
      <c r="H94">
        <v>3632014.42334123</v>
      </c>
      <c r="I94">
        <v>0</v>
      </c>
      <c r="J94">
        <v>1.9768081032702799E-2</v>
      </c>
      <c r="K94">
        <v>4.0330089084317098E-4</v>
      </c>
      <c r="L94">
        <v>4.3862651631848499E-4</v>
      </c>
      <c r="M94">
        <v>245.785225537039</v>
      </c>
      <c r="N94">
        <v>8.93064200329715E-4</v>
      </c>
      <c r="O94">
        <v>3.1529698393067298E-3</v>
      </c>
      <c r="P94">
        <v>2.6131452413604901E-3</v>
      </c>
      <c r="Q94">
        <v>3.8130954020513799E-3</v>
      </c>
      <c r="R94">
        <v>0.55066073392455905</v>
      </c>
      <c r="S94">
        <v>2.4298371830885398E-3</v>
      </c>
      <c r="T94">
        <v>4.1698051451859702E-2</v>
      </c>
      <c r="U94">
        <v>1.2894734878695399E-2</v>
      </c>
      <c r="V94">
        <v>4.5131572075434202E-3</v>
      </c>
      <c r="W94">
        <v>2.85694152034912E-2</v>
      </c>
      <c r="X94">
        <v>0</v>
      </c>
    </row>
    <row r="95" spans="1:24" x14ac:dyDescent="0.25">
      <c r="A95" t="s">
        <v>362</v>
      </c>
      <c r="B95">
        <v>2050</v>
      </c>
      <c r="C95" t="s">
        <v>365</v>
      </c>
      <c r="D95" t="s">
        <v>364</v>
      </c>
      <c r="E95">
        <v>40</v>
      </c>
      <c r="F95" t="s">
        <v>323</v>
      </c>
      <c r="G95">
        <v>43.370089274923302</v>
      </c>
      <c r="H95">
        <v>43.370089274923302</v>
      </c>
      <c r="I95">
        <v>0</v>
      </c>
      <c r="J95">
        <v>2.72165239781458E-2</v>
      </c>
      <c r="K95">
        <v>4.1003518895029603E-3</v>
      </c>
      <c r="L95">
        <v>4.2857516069042499E-3</v>
      </c>
      <c r="M95">
        <v>309.64876610647502</v>
      </c>
      <c r="N95">
        <v>5.2794978397043696E-4</v>
      </c>
      <c r="O95">
        <v>4.8785289201174503E-2</v>
      </c>
      <c r="P95">
        <v>1.1366448011597601E-2</v>
      </c>
      <c r="Q95">
        <v>1.29399453683944E-2</v>
      </c>
      <c r="R95">
        <v>0.121676760917849</v>
      </c>
      <c r="S95">
        <v>2.9340794231466202E-3</v>
      </c>
      <c r="T95">
        <v>3.0999999999999999E-3</v>
      </c>
      <c r="U95">
        <v>1.28321964906253E-2</v>
      </c>
      <c r="V95">
        <v>4.4912687717188699E-3</v>
      </c>
      <c r="W95">
        <v>3.0490805750733999E-2</v>
      </c>
      <c r="X95">
        <v>0</v>
      </c>
    </row>
    <row r="96" spans="1:24" x14ac:dyDescent="0.25">
      <c r="A96" t="s">
        <v>362</v>
      </c>
      <c r="B96">
        <v>2050</v>
      </c>
      <c r="C96" t="s">
        <v>365</v>
      </c>
      <c r="D96" t="s">
        <v>364</v>
      </c>
      <c r="E96">
        <v>45</v>
      </c>
      <c r="F96" t="s">
        <v>324</v>
      </c>
      <c r="G96">
        <v>2876266.7524627899</v>
      </c>
      <c r="H96">
        <v>2876266.7524627899</v>
      </c>
      <c r="I96">
        <v>0</v>
      </c>
      <c r="J96">
        <v>1.92371110585054E-2</v>
      </c>
      <c r="K96">
        <v>3.7009561203524098E-4</v>
      </c>
      <c r="L96">
        <v>4.02512745936138E-4</v>
      </c>
      <c r="M96">
        <v>246.474575583404</v>
      </c>
      <c r="N96">
        <v>8.1712847538046804E-4</v>
      </c>
      <c r="O96">
        <v>3.0638945950774198E-3</v>
      </c>
      <c r="P96">
        <v>2.3938150502624601E-3</v>
      </c>
      <c r="Q96">
        <v>3.4930493020605799E-3</v>
      </c>
      <c r="R96">
        <v>0.50959034580937101</v>
      </c>
      <c r="S96">
        <v>2.4366521101093302E-3</v>
      </c>
      <c r="T96">
        <v>4.1679639645044002E-2</v>
      </c>
      <c r="U96">
        <v>9.83700128190978E-3</v>
      </c>
      <c r="V96">
        <v>3.4429504486684199E-3</v>
      </c>
      <c r="W96">
        <v>2.8649543403435399E-2</v>
      </c>
      <c r="X96">
        <v>0</v>
      </c>
    </row>
    <row r="97" spans="1:24" x14ac:dyDescent="0.25">
      <c r="A97" t="s">
        <v>362</v>
      </c>
      <c r="B97">
        <v>2050</v>
      </c>
      <c r="C97" t="s">
        <v>365</v>
      </c>
      <c r="D97" t="s">
        <v>364</v>
      </c>
      <c r="E97">
        <v>45</v>
      </c>
      <c r="F97" t="s">
        <v>323</v>
      </c>
      <c r="G97">
        <v>34.292824716215797</v>
      </c>
      <c r="H97">
        <v>34.292824716215797</v>
      </c>
      <c r="I97">
        <v>0</v>
      </c>
      <c r="J97">
        <v>2.4617854372477498E-2</v>
      </c>
      <c r="K97">
        <v>3.80159636263675E-3</v>
      </c>
      <c r="L97">
        <v>3.9734876808211698E-3</v>
      </c>
      <c r="M97">
        <v>298.560746998073</v>
      </c>
      <c r="N97">
        <v>4.4691062493846498E-4</v>
      </c>
      <c r="O97">
        <v>4.7038367275170301E-2</v>
      </c>
      <c r="P97">
        <v>9.6217226304957295E-3</v>
      </c>
      <c r="Q97">
        <v>1.09536915192346E-2</v>
      </c>
      <c r="R97">
        <v>0.10297939662664</v>
      </c>
      <c r="S97">
        <v>2.8290148071351E-3</v>
      </c>
      <c r="T97">
        <v>3.0999999999999999E-3</v>
      </c>
      <c r="U97">
        <v>9.7867129212897905E-3</v>
      </c>
      <c r="V97">
        <v>3.4253495224514301E-3</v>
      </c>
      <c r="W97">
        <v>2.93989795469814E-2</v>
      </c>
      <c r="X97">
        <v>0</v>
      </c>
    </row>
    <row r="98" spans="1:24" x14ac:dyDescent="0.25">
      <c r="A98" t="s">
        <v>362</v>
      </c>
      <c r="B98">
        <v>2050</v>
      </c>
      <c r="C98" t="s">
        <v>365</v>
      </c>
      <c r="D98" t="s">
        <v>364</v>
      </c>
      <c r="E98">
        <v>50</v>
      </c>
      <c r="F98" t="s">
        <v>324</v>
      </c>
      <c r="G98">
        <v>2545469.6287574</v>
      </c>
      <c r="H98">
        <v>2545469.6287574</v>
      </c>
      <c r="I98">
        <v>0</v>
      </c>
      <c r="J98">
        <v>1.90094019161593E-2</v>
      </c>
      <c r="K98">
        <v>3.5706999218924998E-4</v>
      </c>
      <c r="L98">
        <v>3.8834619588465802E-4</v>
      </c>
      <c r="M98">
        <v>254.060837637182</v>
      </c>
      <c r="N98">
        <v>7.9050984217515796E-4</v>
      </c>
      <c r="O98">
        <v>3.0295116852697502E-3</v>
      </c>
      <c r="P98">
        <v>2.3142838745412501E-3</v>
      </c>
      <c r="Q98">
        <v>3.3769975971410398E-3</v>
      </c>
      <c r="R98">
        <v>0.47837030585989199</v>
      </c>
      <c r="S98">
        <v>2.5116500339212602E-3</v>
      </c>
      <c r="T98">
        <v>4.1683666043308101E-2</v>
      </c>
      <c r="U98">
        <v>6.7789629098786103E-3</v>
      </c>
      <c r="V98">
        <v>2.3726370184575102E-3</v>
      </c>
      <c r="W98">
        <v>2.9531350151515201E-2</v>
      </c>
      <c r="X98">
        <v>0</v>
      </c>
    </row>
    <row r="99" spans="1:24" x14ac:dyDescent="0.25">
      <c r="A99" t="s">
        <v>362</v>
      </c>
      <c r="B99">
        <v>2050</v>
      </c>
      <c r="C99" t="s">
        <v>365</v>
      </c>
      <c r="D99" t="s">
        <v>364</v>
      </c>
      <c r="E99">
        <v>50</v>
      </c>
      <c r="F99" t="s">
        <v>323</v>
      </c>
      <c r="G99">
        <v>30.357262566017901</v>
      </c>
      <c r="H99">
        <v>30.357262566017901</v>
      </c>
      <c r="I99">
        <v>0</v>
      </c>
      <c r="J99">
        <v>2.26060446985894E-2</v>
      </c>
      <c r="K99">
        <v>3.5579157120843E-3</v>
      </c>
      <c r="L99">
        <v>3.71878887256761E-3</v>
      </c>
      <c r="M99">
        <v>299.05218963341599</v>
      </c>
      <c r="N99">
        <v>3.8627493120097601E-4</v>
      </c>
      <c r="O99">
        <v>4.7115794262503299E-2</v>
      </c>
      <c r="P99">
        <v>8.3162718443790598E-3</v>
      </c>
      <c r="Q99">
        <v>9.4675225915062198E-3</v>
      </c>
      <c r="R99">
        <v>8.9071957773691507E-2</v>
      </c>
      <c r="S99">
        <v>2.8336714758573698E-3</v>
      </c>
      <c r="T99">
        <v>3.0999999999999899E-3</v>
      </c>
      <c r="U99">
        <v>6.7447045465781601E-3</v>
      </c>
      <c r="V99">
        <v>2.3606465913023501E-3</v>
      </c>
      <c r="W99">
        <v>2.9447371414064599E-2</v>
      </c>
      <c r="X99">
        <v>0</v>
      </c>
    </row>
    <row r="100" spans="1:24" x14ac:dyDescent="0.25">
      <c r="A100" t="s">
        <v>362</v>
      </c>
      <c r="B100">
        <v>2050</v>
      </c>
      <c r="C100" t="s">
        <v>365</v>
      </c>
      <c r="D100" t="s">
        <v>364</v>
      </c>
      <c r="E100">
        <v>55</v>
      </c>
      <c r="F100" t="s">
        <v>324</v>
      </c>
      <c r="G100">
        <v>2887250.8564512399</v>
      </c>
      <c r="H100">
        <v>2887250.8564512399</v>
      </c>
      <c r="I100">
        <v>0</v>
      </c>
      <c r="J100">
        <v>1.9124514651663298E-2</v>
      </c>
      <c r="K100">
        <v>3.6276493620222399E-4</v>
      </c>
      <c r="L100">
        <v>3.9453996711044702E-4</v>
      </c>
      <c r="M100">
        <v>264.46901354783898</v>
      </c>
      <c r="N100">
        <v>8.0326357897208503E-4</v>
      </c>
      <c r="O100">
        <v>3.04105332062936E-3</v>
      </c>
      <c r="P100">
        <v>2.3539332149598098E-3</v>
      </c>
      <c r="Q100">
        <v>3.4348538216062599E-3</v>
      </c>
      <c r="R100">
        <v>0.44725594544874703</v>
      </c>
      <c r="S100">
        <v>2.6145454491382598E-3</v>
      </c>
      <c r="T100">
        <v>4.1698001088630497E-2</v>
      </c>
      <c r="U100">
        <v>4.7143106123424599E-3</v>
      </c>
      <c r="V100">
        <v>1.6500087143198601E-3</v>
      </c>
      <c r="W100">
        <v>3.0741168595454602E-2</v>
      </c>
      <c r="X100">
        <v>0</v>
      </c>
    </row>
    <row r="101" spans="1:24" x14ac:dyDescent="0.25">
      <c r="A101" t="s">
        <v>362</v>
      </c>
      <c r="B101">
        <v>2050</v>
      </c>
      <c r="C101" t="s">
        <v>365</v>
      </c>
      <c r="D101" t="s">
        <v>364</v>
      </c>
      <c r="E101">
        <v>55</v>
      </c>
      <c r="F101" t="s">
        <v>323</v>
      </c>
      <c r="G101">
        <v>34.471449624574497</v>
      </c>
      <c r="H101">
        <v>34.471449624574497</v>
      </c>
      <c r="I101">
        <v>0</v>
      </c>
      <c r="J101">
        <v>2.0994370115938701E-2</v>
      </c>
      <c r="K101">
        <v>3.3508796828107599E-3</v>
      </c>
      <c r="L101">
        <v>3.5023915927590902E-3</v>
      </c>
      <c r="M101">
        <v>312.66721254537998</v>
      </c>
      <c r="N101">
        <v>3.3925331780134901E-4</v>
      </c>
      <c r="O101">
        <v>4.9260846666853701E-2</v>
      </c>
      <c r="P101">
        <v>7.3039241924701299E-3</v>
      </c>
      <c r="Q101">
        <v>8.3150320952528802E-3</v>
      </c>
      <c r="R101">
        <v>7.8255633039156905E-2</v>
      </c>
      <c r="S101">
        <v>2.9626807371373898E-3</v>
      </c>
      <c r="T101">
        <v>3.0999999999999999E-3</v>
      </c>
      <c r="U101">
        <v>4.6913808495316796E-3</v>
      </c>
      <c r="V101">
        <v>1.6419832973360801E-3</v>
      </c>
      <c r="W101">
        <v>3.0788029166783502E-2</v>
      </c>
      <c r="X101">
        <v>0</v>
      </c>
    </row>
    <row r="102" spans="1:24" x14ac:dyDescent="0.25">
      <c r="A102" t="s">
        <v>362</v>
      </c>
      <c r="B102">
        <v>2050</v>
      </c>
      <c r="C102" t="s">
        <v>365</v>
      </c>
      <c r="D102" t="s">
        <v>364</v>
      </c>
      <c r="E102">
        <v>60</v>
      </c>
      <c r="F102" t="s">
        <v>324</v>
      </c>
      <c r="G102">
        <v>3082140.90937162</v>
      </c>
      <c r="H102">
        <v>3082140.90937162</v>
      </c>
      <c r="I102">
        <v>0</v>
      </c>
      <c r="J102">
        <v>1.9516336950367901E-2</v>
      </c>
      <c r="K102">
        <v>3.88376453905979E-4</v>
      </c>
      <c r="L102">
        <v>4.2239482943059E-4</v>
      </c>
      <c r="M102">
        <v>273.46232307176098</v>
      </c>
      <c r="N102">
        <v>8.5053209153560796E-4</v>
      </c>
      <c r="O102">
        <v>3.08245726782323E-3</v>
      </c>
      <c r="P102">
        <v>2.50511214948524E-3</v>
      </c>
      <c r="Q102">
        <v>3.65545376798575E-3</v>
      </c>
      <c r="R102">
        <v>0.40619114253932997</v>
      </c>
      <c r="S102">
        <v>2.7034534696773601E-3</v>
      </c>
      <c r="T102">
        <v>4.1714182204073802E-2</v>
      </c>
      <c r="U102">
        <v>3.6397248710801902E-3</v>
      </c>
      <c r="V102">
        <v>1.2739037048780601E-3</v>
      </c>
      <c r="W102">
        <v>3.1786526766520697E-2</v>
      </c>
      <c r="X102">
        <v>0</v>
      </c>
    </row>
    <row r="103" spans="1:24" x14ac:dyDescent="0.25">
      <c r="A103" t="s">
        <v>362</v>
      </c>
      <c r="B103">
        <v>2050</v>
      </c>
      <c r="C103" t="s">
        <v>365</v>
      </c>
      <c r="D103" t="s">
        <v>364</v>
      </c>
      <c r="E103">
        <v>60</v>
      </c>
      <c r="F103" t="s">
        <v>323</v>
      </c>
      <c r="G103">
        <v>36.849081032456702</v>
      </c>
      <c r="H103">
        <v>36.849081032456702</v>
      </c>
      <c r="I103">
        <v>0</v>
      </c>
      <c r="J103">
        <v>2.0261418796937301E-2</v>
      </c>
      <c r="K103">
        <v>3.2462615779716699E-3</v>
      </c>
      <c r="L103">
        <v>3.3930431214551399E-3</v>
      </c>
      <c r="M103">
        <v>338.66087349943803</v>
      </c>
      <c r="N103">
        <v>3.1908059447965199E-4</v>
      </c>
      <c r="O103">
        <v>5.3356158535801702E-2</v>
      </c>
      <c r="P103">
        <v>6.8696173363066099E-3</v>
      </c>
      <c r="Q103">
        <v>7.8206026141923995E-3</v>
      </c>
      <c r="R103">
        <v>7.3354317425460697E-2</v>
      </c>
      <c r="S103">
        <v>3.20898388472146E-3</v>
      </c>
      <c r="T103">
        <v>3.0999999999999999E-3</v>
      </c>
      <c r="U103">
        <v>3.6226767527040502E-3</v>
      </c>
      <c r="V103">
        <v>1.26793686344641E-3</v>
      </c>
      <c r="W103">
        <v>3.3347599084876001E-2</v>
      </c>
      <c r="X103">
        <v>0</v>
      </c>
    </row>
    <row r="104" spans="1:24" x14ac:dyDescent="0.25">
      <c r="A104" t="s">
        <v>362</v>
      </c>
      <c r="B104">
        <v>2050</v>
      </c>
      <c r="C104" t="s">
        <v>365</v>
      </c>
      <c r="D104" t="s">
        <v>364</v>
      </c>
      <c r="E104">
        <v>65</v>
      </c>
      <c r="F104" t="s">
        <v>324</v>
      </c>
      <c r="G104">
        <v>3483979.6094532702</v>
      </c>
      <c r="H104">
        <v>3483979.6094532702</v>
      </c>
      <c r="I104">
        <v>0</v>
      </c>
      <c r="J104">
        <v>2.0332491073218901E-2</v>
      </c>
      <c r="K104">
        <v>4.4093171589597898E-4</v>
      </c>
      <c r="L104">
        <v>4.7955347203285298E-4</v>
      </c>
      <c r="M104">
        <v>282.12950590494501</v>
      </c>
      <c r="N104">
        <v>9.7180278201642201E-4</v>
      </c>
      <c r="O104">
        <v>3.2311712380621201E-3</v>
      </c>
      <c r="P104">
        <v>2.84922440832352E-3</v>
      </c>
      <c r="Q104">
        <v>4.1575815683075603E-3</v>
      </c>
      <c r="R104">
        <v>0.38412805548644202</v>
      </c>
      <c r="S104">
        <v>2.7891373958559098E-3</v>
      </c>
      <c r="T104">
        <v>4.1701877966342102E-2</v>
      </c>
      <c r="U104">
        <v>2.5760699162290499E-3</v>
      </c>
      <c r="V104">
        <v>9.0162447068016895E-4</v>
      </c>
      <c r="W104">
        <v>3.2793976846014899E-2</v>
      </c>
      <c r="X104">
        <v>0</v>
      </c>
    </row>
    <row r="105" spans="1:24" x14ac:dyDescent="0.25">
      <c r="A105" t="s">
        <v>362</v>
      </c>
      <c r="B105">
        <v>2050</v>
      </c>
      <c r="C105" t="s">
        <v>365</v>
      </c>
      <c r="D105" t="s">
        <v>364</v>
      </c>
      <c r="E105">
        <v>65</v>
      </c>
      <c r="F105" t="s">
        <v>323</v>
      </c>
      <c r="G105">
        <v>41.614816955812302</v>
      </c>
      <c r="H105">
        <v>41.614816955812302</v>
      </c>
      <c r="I105">
        <v>0</v>
      </c>
      <c r="J105">
        <v>2.0289298606268501E-2</v>
      </c>
      <c r="K105">
        <v>3.2530296016422999E-3</v>
      </c>
      <c r="L105">
        <v>3.4001171651235002E-3</v>
      </c>
      <c r="M105">
        <v>380.39564755292201</v>
      </c>
      <c r="N105">
        <v>3.19332675355852E-4</v>
      </c>
      <c r="O105">
        <v>5.9931489183961899E-2</v>
      </c>
      <c r="P105">
        <v>6.8750444891553103E-3</v>
      </c>
      <c r="Q105">
        <v>7.8267810668890096E-3</v>
      </c>
      <c r="R105">
        <v>7.3552721643414004E-2</v>
      </c>
      <c r="S105">
        <v>3.6044420785961801E-3</v>
      </c>
      <c r="T105">
        <v>3.0999999999999899E-3</v>
      </c>
      <c r="U105">
        <v>2.5636774504053301E-3</v>
      </c>
      <c r="V105">
        <v>8.9728710764186697E-4</v>
      </c>
      <c r="W105">
        <v>3.7457180739976198E-2</v>
      </c>
      <c r="X105">
        <v>0</v>
      </c>
    </row>
    <row r="106" spans="1:24" x14ac:dyDescent="0.25">
      <c r="A106" t="s">
        <v>362</v>
      </c>
      <c r="B106">
        <v>2050</v>
      </c>
      <c r="C106" t="s">
        <v>365</v>
      </c>
      <c r="D106" t="s">
        <v>364</v>
      </c>
      <c r="E106">
        <v>70</v>
      </c>
      <c r="F106" t="s">
        <v>324</v>
      </c>
      <c r="G106">
        <v>3452477.6568378299</v>
      </c>
      <c r="H106">
        <v>3452477.6568378299</v>
      </c>
      <c r="I106">
        <v>0</v>
      </c>
      <c r="J106">
        <v>2.0762876445698901E-2</v>
      </c>
      <c r="K106">
        <v>4.81774972909619E-4</v>
      </c>
      <c r="L106">
        <v>5.23974240609731E-4</v>
      </c>
      <c r="M106">
        <v>285.19363012098898</v>
      </c>
      <c r="N106">
        <v>1.0664510292687701E-3</v>
      </c>
      <c r="O106">
        <v>3.3278916500133599E-3</v>
      </c>
      <c r="P106">
        <v>3.11220445943054E-3</v>
      </c>
      <c r="Q106">
        <v>4.5413214415590602E-3</v>
      </c>
      <c r="R106">
        <v>0.37499995277424403</v>
      </c>
      <c r="S106">
        <v>2.8194293832505099E-3</v>
      </c>
      <c r="T106">
        <v>4.1676402832208997E-2</v>
      </c>
      <c r="U106">
        <v>2.5774683688781401E-3</v>
      </c>
      <c r="V106">
        <v>9.0211392910735102E-4</v>
      </c>
      <c r="W106">
        <v>3.3150142424201903E-2</v>
      </c>
      <c r="X106">
        <v>0</v>
      </c>
    </row>
    <row r="107" spans="1:24" x14ac:dyDescent="0.25">
      <c r="A107" t="s">
        <v>362</v>
      </c>
      <c r="B107">
        <v>2050</v>
      </c>
      <c r="C107" t="s">
        <v>365</v>
      </c>
      <c r="D107" t="s">
        <v>364</v>
      </c>
      <c r="E107">
        <v>70</v>
      </c>
      <c r="F107" t="s">
        <v>323</v>
      </c>
      <c r="G107">
        <v>41.165455472749002</v>
      </c>
      <c r="H107">
        <v>41.165455472749002</v>
      </c>
      <c r="I107">
        <v>0</v>
      </c>
      <c r="J107">
        <v>2.0280010115413399E-2</v>
      </c>
      <c r="K107">
        <v>3.2549589090892202E-3</v>
      </c>
      <c r="L107">
        <v>3.402133707292E-3</v>
      </c>
      <c r="M107">
        <v>410.52482280327899</v>
      </c>
      <c r="N107">
        <v>3.1940453698292798E-4</v>
      </c>
      <c r="O107">
        <v>6.4678353014435197E-2</v>
      </c>
      <c r="P107">
        <v>6.8765916276767704E-3</v>
      </c>
      <c r="Q107">
        <v>7.8285423812349403E-3</v>
      </c>
      <c r="R107">
        <v>7.3609278959304497E-2</v>
      </c>
      <c r="S107">
        <v>3.8899313258165401E-3</v>
      </c>
      <c r="T107">
        <v>3.0999999999999899E-3</v>
      </c>
      <c r="U107">
        <v>2.5643307887584801E-3</v>
      </c>
      <c r="V107">
        <v>8.9751577606546795E-4</v>
      </c>
      <c r="W107">
        <v>4.0423970634021998E-2</v>
      </c>
      <c r="X107">
        <v>0</v>
      </c>
    </row>
    <row r="108" spans="1:24" x14ac:dyDescent="0.25">
      <c r="A108" t="s">
        <v>362</v>
      </c>
      <c r="B108">
        <v>2050</v>
      </c>
      <c r="C108" t="s">
        <v>365</v>
      </c>
      <c r="D108" t="s">
        <v>364</v>
      </c>
      <c r="E108">
        <v>75</v>
      </c>
      <c r="F108" t="s">
        <v>324</v>
      </c>
      <c r="G108">
        <v>5371.2679950063202</v>
      </c>
      <c r="H108">
        <v>5371.2679950063202</v>
      </c>
      <c r="I108">
        <v>0</v>
      </c>
      <c r="J108">
        <v>2.04019217274647E-2</v>
      </c>
      <c r="K108">
        <v>4.8441056247012398E-4</v>
      </c>
      <c r="L108">
        <v>5.2684068473028104E-4</v>
      </c>
      <c r="M108">
        <v>282.205040018624</v>
      </c>
      <c r="N108">
        <v>1.05342828597863E-3</v>
      </c>
      <c r="O108">
        <v>3.2790613234299302E-3</v>
      </c>
      <c r="P108">
        <v>3.0830840394132902E-3</v>
      </c>
      <c r="Q108">
        <v>4.49882899302766E-3</v>
      </c>
      <c r="R108">
        <v>0.35223592351532501</v>
      </c>
      <c r="S108">
        <v>2.7898841274692902E-3</v>
      </c>
      <c r="T108">
        <v>4.1585002365752903E-2</v>
      </c>
      <c r="U108">
        <v>2.56945800047979E-3</v>
      </c>
      <c r="V108">
        <v>8.9931030016792801E-4</v>
      </c>
      <c r="W108">
        <v>3.28027567287398E-2</v>
      </c>
      <c r="X108">
        <v>0</v>
      </c>
    </row>
    <row r="109" spans="1:24" x14ac:dyDescent="0.25">
      <c r="A109" t="s">
        <v>362</v>
      </c>
      <c r="B109">
        <v>2050</v>
      </c>
      <c r="C109" t="s">
        <v>365</v>
      </c>
      <c r="D109" t="s">
        <v>364</v>
      </c>
      <c r="E109">
        <v>75</v>
      </c>
      <c r="F109" t="s">
        <v>323</v>
      </c>
      <c r="G109">
        <v>6.3647869696420306E-2</v>
      </c>
      <c r="H109">
        <v>6.3647869696420306E-2</v>
      </c>
      <c r="I109">
        <v>0</v>
      </c>
      <c r="J109">
        <v>2.0163786441571501E-2</v>
      </c>
      <c r="K109">
        <v>3.2221619383492801E-3</v>
      </c>
      <c r="L109">
        <v>3.3678538030695901E-3</v>
      </c>
      <c r="M109">
        <v>410.41406819536599</v>
      </c>
      <c r="N109">
        <v>3.1818298618611901E-4</v>
      </c>
      <c r="O109">
        <v>6.4660903580854995E-2</v>
      </c>
      <c r="P109">
        <v>6.85029235822536E-3</v>
      </c>
      <c r="Q109">
        <v>7.7986024114587403E-3</v>
      </c>
      <c r="R109">
        <v>7.2647837288774997E-2</v>
      </c>
      <c r="S109">
        <v>3.8888818696207902E-3</v>
      </c>
      <c r="T109">
        <v>3.0999999999999899E-3</v>
      </c>
      <c r="U109">
        <v>2.5532244620371401E-3</v>
      </c>
      <c r="V109">
        <v>8.9362856171300103E-4</v>
      </c>
      <c r="W109">
        <v>4.0413064738034299E-2</v>
      </c>
      <c r="X109">
        <v>0</v>
      </c>
    </row>
    <row r="110" spans="1:24" x14ac:dyDescent="0.25"/>
    <row r="111" spans="1:24" x14ac:dyDescent="0.25">
      <c r="A111" t="s">
        <v>331</v>
      </c>
    </row>
    <row r="112" spans="1:24" x14ac:dyDescent="0.25">
      <c r="A112" t="s">
        <v>332</v>
      </c>
    </row>
    <row r="113" spans="1:24" x14ac:dyDescent="0.25">
      <c r="A113" t="s">
        <v>333</v>
      </c>
    </row>
    <row r="114" spans="1:24" x14ac:dyDescent="0.25">
      <c r="A114" t="s">
        <v>334</v>
      </c>
    </row>
    <row r="115" spans="1:24" x14ac:dyDescent="0.25">
      <c r="A115" t="s">
        <v>335</v>
      </c>
    </row>
    <row r="116" spans="1:24" x14ac:dyDescent="0.25">
      <c r="A116" t="s">
        <v>336</v>
      </c>
    </row>
    <row r="117" spans="1:24" x14ac:dyDescent="0.25">
      <c r="A117" t="s">
        <v>337</v>
      </c>
    </row>
    <row r="118" spans="1:24" x14ac:dyDescent="0.25">
      <c r="J118" s="166" t="str">
        <f>LEFT(J119,FIND("_", J119)-1)</f>
        <v>NOx</v>
      </c>
      <c r="K118" s="166" t="str">
        <f t="shared" ref="K118:S118" si="2">LEFT(K119,FIND("_", K119)-1)</f>
        <v>PM2.5</v>
      </c>
      <c r="L118" s="166" t="str">
        <f t="shared" si="2"/>
        <v>PM10</v>
      </c>
      <c r="M118" s="166" t="str">
        <f t="shared" si="2"/>
        <v>CO2</v>
      </c>
      <c r="N118" s="166" t="str">
        <f t="shared" si="2"/>
        <v>CH4</v>
      </c>
      <c r="O118" s="166" t="str">
        <f t="shared" si="2"/>
        <v>N2O</v>
      </c>
      <c r="P118" s="166" t="str">
        <f t="shared" si="2"/>
        <v>ROG</v>
      </c>
      <c r="Q118" s="166" t="str">
        <f t="shared" si="2"/>
        <v>TOG</v>
      </c>
      <c r="R118" s="166" t="str">
        <f t="shared" si="2"/>
        <v>CO</v>
      </c>
      <c r="S118" s="166" t="str">
        <f t="shared" si="2"/>
        <v>SOx</v>
      </c>
    </row>
    <row r="119" spans="1:24" x14ac:dyDescent="0.25">
      <c r="A119" t="s">
        <v>338</v>
      </c>
      <c r="B119" t="s">
        <v>339</v>
      </c>
      <c r="C119" t="s">
        <v>340</v>
      </c>
      <c r="D119" t="s">
        <v>341</v>
      </c>
      <c r="E119" t="s">
        <v>342</v>
      </c>
      <c r="F119" t="s">
        <v>343</v>
      </c>
      <c r="G119" t="s">
        <v>344</v>
      </c>
      <c r="H119" t="s">
        <v>345</v>
      </c>
      <c r="I119" t="s">
        <v>346</v>
      </c>
      <c r="J119" t="s">
        <v>347</v>
      </c>
      <c r="K119" t="s">
        <v>348</v>
      </c>
      <c r="L119" t="s">
        <v>349</v>
      </c>
      <c r="M119" t="s">
        <v>350</v>
      </c>
      <c r="N119" t="s">
        <v>351</v>
      </c>
      <c r="O119" t="s">
        <v>352</v>
      </c>
      <c r="P119" t="s">
        <v>353</v>
      </c>
      <c r="Q119" t="s">
        <v>354</v>
      </c>
      <c r="R119" t="s">
        <v>355</v>
      </c>
      <c r="S119" t="s">
        <v>356</v>
      </c>
      <c r="T119" t="s">
        <v>357</v>
      </c>
      <c r="U119" t="s">
        <v>358</v>
      </c>
      <c r="V119" t="s">
        <v>359</v>
      </c>
      <c r="W119" t="s">
        <v>360</v>
      </c>
      <c r="X119" t="s">
        <v>361</v>
      </c>
    </row>
    <row r="120" spans="1:24" x14ac:dyDescent="0.25">
      <c r="A120" t="s">
        <v>362</v>
      </c>
      <c r="B120">
        <v>2022</v>
      </c>
      <c r="C120" t="s">
        <v>366</v>
      </c>
      <c r="D120" t="s">
        <v>364</v>
      </c>
      <c r="E120">
        <v>5</v>
      </c>
      <c r="F120" t="s">
        <v>324</v>
      </c>
      <c r="G120">
        <v>2808.0935544899498</v>
      </c>
      <c r="H120">
        <v>2808.0935544899498</v>
      </c>
      <c r="I120">
        <v>0</v>
      </c>
      <c r="J120">
        <v>0.123941479846705</v>
      </c>
      <c r="K120">
        <v>2.1697794688472099E-3</v>
      </c>
      <c r="L120">
        <v>2.3598331449506201E-3</v>
      </c>
      <c r="M120">
        <v>2162.04997341649</v>
      </c>
      <c r="N120">
        <v>8.9336202228111807E-3</v>
      </c>
      <c r="O120">
        <v>1.26260143845685E-2</v>
      </c>
      <c r="P120">
        <v>2.7561769920823199E-2</v>
      </c>
      <c r="Q120">
        <v>4.0218069969495E-2</v>
      </c>
      <c r="R120">
        <v>1.1759325404040899</v>
      </c>
      <c r="S120">
        <v>2.1374065123826301E-2</v>
      </c>
      <c r="T120">
        <v>4.4999999999999998E-2</v>
      </c>
      <c r="U120">
        <v>9.4770276192323005E-2</v>
      </c>
      <c r="V120">
        <v>3.3169596667312999E-2</v>
      </c>
      <c r="W120">
        <v>0.25131088838342203</v>
      </c>
      <c r="X120">
        <v>0</v>
      </c>
    </row>
    <row r="121" spans="1:24" x14ac:dyDescent="0.25">
      <c r="A121" t="s">
        <v>362</v>
      </c>
      <c r="B121">
        <v>2022</v>
      </c>
      <c r="C121" t="s">
        <v>366</v>
      </c>
      <c r="D121" t="s">
        <v>364</v>
      </c>
      <c r="E121">
        <v>5</v>
      </c>
      <c r="F121" t="s">
        <v>325</v>
      </c>
      <c r="G121">
        <v>8162.5955752945001</v>
      </c>
      <c r="H121">
        <v>8162.5955752945001</v>
      </c>
      <c r="I121">
        <v>0</v>
      </c>
      <c r="J121">
        <v>3.3701652540515101</v>
      </c>
      <c r="K121">
        <v>9.9049690392296599E-4</v>
      </c>
      <c r="L121">
        <v>1.0352827786534399E-3</v>
      </c>
      <c r="M121">
        <v>11298.6441334995</v>
      </c>
      <c r="N121">
        <v>6.2819727525331404</v>
      </c>
      <c r="O121">
        <v>2.3033025194996002</v>
      </c>
      <c r="P121">
        <v>9.2111820078677395E-2</v>
      </c>
      <c r="Q121">
        <v>6.4137848508752402</v>
      </c>
      <c r="R121">
        <v>93.224211988228205</v>
      </c>
      <c r="S121">
        <v>0</v>
      </c>
      <c r="T121">
        <v>0.96999999999999897</v>
      </c>
      <c r="U121">
        <v>0.109703913060113</v>
      </c>
      <c r="V121">
        <v>3.8396369571039701E-2</v>
      </c>
      <c r="W121">
        <v>1.43956407468725</v>
      </c>
      <c r="X121">
        <v>0</v>
      </c>
    </row>
    <row r="122" spans="1:24" x14ac:dyDescent="0.25">
      <c r="A122" t="s">
        <v>362</v>
      </c>
      <c r="B122">
        <v>2022</v>
      </c>
      <c r="C122" t="s">
        <v>366</v>
      </c>
      <c r="D122" t="s">
        <v>364</v>
      </c>
      <c r="E122">
        <v>10</v>
      </c>
      <c r="F122" t="s">
        <v>324</v>
      </c>
      <c r="G122">
        <v>8175.1406757724799</v>
      </c>
      <c r="H122">
        <v>8175.1406757724799</v>
      </c>
      <c r="I122">
        <v>0</v>
      </c>
      <c r="J122">
        <v>0.15251755179516299</v>
      </c>
      <c r="K122">
        <v>1.91761060786091E-3</v>
      </c>
      <c r="L122">
        <v>2.0855765005202598E-3</v>
      </c>
      <c r="M122">
        <v>2090.5339997831402</v>
      </c>
      <c r="N122">
        <v>7.7090445508983096E-3</v>
      </c>
      <c r="O122">
        <v>1.4839915826383601E-2</v>
      </c>
      <c r="P122">
        <v>2.4069543388782699E-2</v>
      </c>
      <c r="Q122">
        <v>3.5122221211653801E-2</v>
      </c>
      <c r="R122">
        <v>0.86650558484817397</v>
      </c>
      <c r="S122">
        <v>2.06670569155851E-2</v>
      </c>
      <c r="T122">
        <v>4.4999999999999901E-2</v>
      </c>
      <c r="U122">
        <v>9.7298731807326594E-2</v>
      </c>
      <c r="V122">
        <v>3.40545561325643E-2</v>
      </c>
      <c r="W122">
        <v>0.242998063477251</v>
      </c>
      <c r="X122">
        <v>0</v>
      </c>
    </row>
    <row r="123" spans="1:24" x14ac:dyDescent="0.25">
      <c r="A123" t="s">
        <v>362</v>
      </c>
      <c r="B123">
        <v>2022</v>
      </c>
      <c r="C123" t="s">
        <v>366</v>
      </c>
      <c r="D123" t="s">
        <v>364</v>
      </c>
      <c r="E123">
        <v>10</v>
      </c>
      <c r="F123" t="s">
        <v>325</v>
      </c>
      <c r="G123">
        <v>30041.896768622501</v>
      </c>
      <c r="H123">
        <v>30041.896768622501</v>
      </c>
      <c r="I123">
        <v>0</v>
      </c>
      <c r="J123">
        <v>1.9340678072880999</v>
      </c>
      <c r="K123">
        <v>7.9025872864828099E-4</v>
      </c>
      <c r="L123">
        <v>8.2599072163658401E-4</v>
      </c>
      <c r="M123">
        <v>6847.9481297087495</v>
      </c>
      <c r="N123">
        <v>4.56788372729903</v>
      </c>
      <c r="O123">
        <v>1.3959990237939599</v>
      </c>
      <c r="P123">
        <v>6.6873350721989702E-2</v>
      </c>
      <c r="Q123">
        <v>4.6636151690418899</v>
      </c>
      <c r="R123">
        <v>68.015294144048696</v>
      </c>
      <c r="S123">
        <v>0</v>
      </c>
      <c r="T123">
        <v>0.97</v>
      </c>
      <c r="U123">
        <v>0.109778049829798</v>
      </c>
      <c r="V123">
        <v>3.8422317440429503E-2</v>
      </c>
      <c r="W123">
        <v>0.87249938987122599</v>
      </c>
      <c r="X123">
        <v>0</v>
      </c>
    </row>
    <row r="124" spans="1:24" x14ac:dyDescent="0.25">
      <c r="A124" t="s">
        <v>362</v>
      </c>
      <c r="B124">
        <v>2022</v>
      </c>
      <c r="C124" t="s">
        <v>366</v>
      </c>
      <c r="D124" t="s">
        <v>364</v>
      </c>
      <c r="E124">
        <v>15</v>
      </c>
      <c r="F124" t="s">
        <v>324</v>
      </c>
      <c r="G124">
        <v>19060.564982420801</v>
      </c>
      <c r="H124">
        <v>19060.564982420801</v>
      </c>
      <c r="I124">
        <v>0</v>
      </c>
      <c r="J124">
        <v>0.12589137650750201</v>
      </c>
      <c r="K124">
        <v>1.42157833240608E-3</v>
      </c>
      <c r="L124">
        <v>1.5460961425438401E-3</v>
      </c>
      <c r="M124">
        <v>1708.536557787</v>
      </c>
      <c r="N124">
        <v>5.2923481309092302E-3</v>
      </c>
      <c r="O124">
        <v>1.23997682033106E-2</v>
      </c>
      <c r="P124">
        <v>1.64156442404494E-2</v>
      </c>
      <c r="Q124">
        <v>2.3953669541299599E-2</v>
      </c>
      <c r="R124">
        <v>0.70381819450959404</v>
      </c>
      <c r="S124">
        <v>1.6890623298068699E-2</v>
      </c>
      <c r="T124">
        <v>4.4999999999999901E-2</v>
      </c>
      <c r="U124">
        <v>9.6782576849983495E-2</v>
      </c>
      <c r="V124">
        <v>3.3873901897494202E-2</v>
      </c>
      <c r="W124">
        <v>0.19859570567395601</v>
      </c>
      <c r="X124">
        <v>0</v>
      </c>
    </row>
    <row r="125" spans="1:24" x14ac:dyDescent="0.25">
      <c r="A125" t="s">
        <v>362</v>
      </c>
      <c r="B125">
        <v>2022</v>
      </c>
      <c r="C125" t="s">
        <v>366</v>
      </c>
      <c r="D125" t="s">
        <v>364</v>
      </c>
      <c r="E125">
        <v>15</v>
      </c>
      <c r="F125" t="s">
        <v>325</v>
      </c>
      <c r="G125">
        <v>57744.175313805601</v>
      </c>
      <c r="H125">
        <v>57744.175313805601</v>
      </c>
      <c r="I125">
        <v>0</v>
      </c>
      <c r="J125">
        <v>0.96728394810299501</v>
      </c>
      <c r="K125">
        <v>7.1199048849835203E-4</v>
      </c>
      <c r="L125">
        <v>7.4418353897724699E-4</v>
      </c>
      <c r="M125">
        <v>3635.3548486591899</v>
      </c>
      <c r="N125">
        <v>3.18016134792131</v>
      </c>
      <c r="O125">
        <v>0.74109086747547104</v>
      </c>
      <c r="P125">
        <v>4.7219903087908403E-2</v>
      </c>
      <c r="Q125">
        <v>3.24753306089853</v>
      </c>
      <c r="R125">
        <v>47.073361746430997</v>
      </c>
      <c r="S125">
        <v>0</v>
      </c>
      <c r="T125">
        <v>0.97</v>
      </c>
      <c r="U125">
        <v>0.109727476340478</v>
      </c>
      <c r="V125">
        <v>3.8404616719167402E-2</v>
      </c>
      <c r="W125">
        <v>0.46318179217216898</v>
      </c>
      <c r="X125">
        <v>0</v>
      </c>
    </row>
    <row r="126" spans="1:24" x14ac:dyDescent="0.25">
      <c r="A126" t="s">
        <v>362</v>
      </c>
      <c r="B126">
        <v>2022</v>
      </c>
      <c r="C126" t="s">
        <v>366</v>
      </c>
      <c r="D126" t="s">
        <v>364</v>
      </c>
      <c r="E126">
        <v>20</v>
      </c>
      <c r="F126" t="s">
        <v>324</v>
      </c>
      <c r="G126">
        <v>48046.217951945</v>
      </c>
      <c r="H126">
        <v>48046.217951945</v>
      </c>
      <c r="I126">
        <v>0</v>
      </c>
      <c r="J126">
        <v>0.22229762509338499</v>
      </c>
      <c r="K126">
        <v>1.2609974634993E-3</v>
      </c>
      <c r="L126">
        <v>1.37144979606858E-3</v>
      </c>
      <c r="M126">
        <v>1917.2501004681301</v>
      </c>
      <c r="N126">
        <v>5.3843761864898598E-3</v>
      </c>
      <c r="O126">
        <v>2.04142130539831E-2</v>
      </c>
      <c r="P126">
        <v>1.7182309433208101E-2</v>
      </c>
      <c r="Q126">
        <v>2.50723855908902E-2</v>
      </c>
      <c r="R126">
        <v>0.47310369038920302</v>
      </c>
      <c r="S126">
        <v>1.8953969154243001E-2</v>
      </c>
      <c r="T126">
        <v>4.4999999999999901E-2</v>
      </c>
      <c r="U126">
        <v>0.103899171140633</v>
      </c>
      <c r="V126">
        <v>3.6364709899221803E-2</v>
      </c>
      <c r="W126">
        <v>0.22285600792125301</v>
      </c>
      <c r="X126">
        <v>0</v>
      </c>
    </row>
    <row r="127" spans="1:24" x14ac:dyDescent="0.25">
      <c r="A127" t="s">
        <v>362</v>
      </c>
      <c r="B127">
        <v>2022</v>
      </c>
      <c r="C127" t="s">
        <v>366</v>
      </c>
      <c r="D127" t="s">
        <v>364</v>
      </c>
      <c r="E127">
        <v>20</v>
      </c>
      <c r="F127" t="s">
        <v>325</v>
      </c>
      <c r="G127">
        <v>430911.373102832</v>
      </c>
      <c r="H127">
        <v>430911.373102832</v>
      </c>
      <c r="I127">
        <v>0</v>
      </c>
      <c r="J127">
        <v>0.61990229223931403</v>
      </c>
      <c r="K127">
        <v>3.73237029902353E-4</v>
      </c>
      <c r="L127">
        <v>3.90113152179746E-4</v>
      </c>
      <c r="M127">
        <v>2431.3986185261801</v>
      </c>
      <c r="N127">
        <v>2.6370081554904798</v>
      </c>
      <c r="O127">
        <v>0.49565651398427002</v>
      </c>
      <c r="P127">
        <v>3.7938850134715499E-2</v>
      </c>
      <c r="Q127">
        <v>2.6915454141897501</v>
      </c>
      <c r="R127">
        <v>38.759227124316901</v>
      </c>
      <c r="S127">
        <v>0</v>
      </c>
      <c r="T127">
        <v>0.97</v>
      </c>
      <c r="U127">
        <v>0.10995542172872599</v>
      </c>
      <c r="V127">
        <v>3.8484397605054302E-2</v>
      </c>
      <c r="W127">
        <v>0.309785321240169</v>
      </c>
      <c r="X127">
        <v>0</v>
      </c>
    </row>
    <row r="128" spans="1:24" x14ac:dyDescent="0.25">
      <c r="A128" t="s">
        <v>362</v>
      </c>
      <c r="B128">
        <v>2022</v>
      </c>
      <c r="C128" t="s">
        <v>366</v>
      </c>
      <c r="D128" t="s">
        <v>364</v>
      </c>
      <c r="E128">
        <v>25</v>
      </c>
      <c r="F128" t="s">
        <v>324</v>
      </c>
      <c r="G128">
        <v>22089.580173570299</v>
      </c>
      <c r="H128">
        <v>22089.580173570299</v>
      </c>
      <c r="I128">
        <v>0</v>
      </c>
      <c r="J128">
        <v>0.110384946838052</v>
      </c>
      <c r="K128">
        <v>9.3428475321925602E-4</v>
      </c>
      <c r="L128">
        <v>1.01611991408517E-3</v>
      </c>
      <c r="M128">
        <v>1279.33971859645</v>
      </c>
      <c r="N128">
        <v>2.9333075648206599E-3</v>
      </c>
      <c r="O128">
        <v>1.08610495470763E-2</v>
      </c>
      <c r="P128">
        <v>9.0998928126784298E-3</v>
      </c>
      <c r="Q128">
        <v>1.3278542231016301E-2</v>
      </c>
      <c r="R128">
        <v>0.42492048807330302</v>
      </c>
      <c r="S128">
        <v>1.2647575586593801E-2</v>
      </c>
      <c r="T128">
        <v>4.4999999999999998E-2</v>
      </c>
      <c r="U128">
        <v>9.7533523159678004E-2</v>
      </c>
      <c r="V128">
        <v>3.4136733105887301E-2</v>
      </c>
      <c r="W128">
        <v>0.14870701657122901</v>
      </c>
      <c r="X128">
        <v>0</v>
      </c>
    </row>
    <row r="129" spans="1:24" x14ac:dyDescent="0.25">
      <c r="A129" t="s">
        <v>362</v>
      </c>
      <c r="B129">
        <v>2022</v>
      </c>
      <c r="C129" t="s">
        <v>366</v>
      </c>
      <c r="D129" t="s">
        <v>364</v>
      </c>
      <c r="E129">
        <v>25</v>
      </c>
      <c r="F129" t="s">
        <v>325</v>
      </c>
      <c r="G129">
        <v>43952.931747996598</v>
      </c>
      <c r="H129">
        <v>43952.931747996598</v>
      </c>
      <c r="I129">
        <v>0</v>
      </c>
      <c r="J129">
        <v>0.43322074880288902</v>
      </c>
      <c r="K129">
        <v>6.3966257124385803E-4</v>
      </c>
      <c r="L129">
        <v>6.6858527425488396E-4</v>
      </c>
      <c r="M129">
        <v>1733.6115479554401</v>
      </c>
      <c r="N129">
        <v>2.1894260504142098</v>
      </c>
      <c r="O129">
        <v>0.35340805490106297</v>
      </c>
      <c r="P129">
        <v>3.3773620025910701E-2</v>
      </c>
      <c r="Q129">
        <v>2.23718947910448</v>
      </c>
      <c r="R129">
        <v>31.456690620849798</v>
      </c>
      <c r="S129">
        <v>0</v>
      </c>
      <c r="T129">
        <v>0.97</v>
      </c>
      <c r="U129">
        <v>0.109523019139097</v>
      </c>
      <c r="V129">
        <v>3.8333056698684198E-2</v>
      </c>
      <c r="W129">
        <v>0.220880034313164</v>
      </c>
      <c r="X129">
        <v>0</v>
      </c>
    </row>
    <row r="130" spans="1:24" x14ac:dyDescent="0.25">
      <c r="A130" t="s">
        <v>362</v>
      </c>
      <c r="B130">
        <v>2022</v>
      </c>
      <c r="C130" t="s">
        <v>366</v>
      </c>
      <c r="D130" t="s">
        <v>364</v>
      </c>
      <c r="E130">
        <v>30</v>
      </c>
      <c r="F130" t="s">
        <v>324</v>
      </c>
      <c r="G130">
        <v>26052.628298990301</v>
      </c>
      <c r="H130">
        <v>26052.628298990301</v>
      </c>
      <c r="I130">
        <v>0</v>
      </c>
      <c r="J130">
        <v>0.121679334169459</v>
      </c>
      <c r="K130">
        <v>7.97176785286801E-4</v>
      </c>
      <c r="L130">
        <v>8.6700248910754295E-4</v>
      </c>
      <c r="M130">
        <v>1204.46339812222</v>
      </c>
      <c r="N130">
        <v>2.3970453016113201E-3</v>
      </c>
      <c r="O130">
        <v>1.1749258664165299E-2</v>
      </c>
      <c r="P130">
        <v>7.5202307199601802E-3</v>
      </c>
      <c r="Q130">
        <v>1.09735030134476E-2</v>
      </c>
      <c r="R130">
        <v>0.33642578553204699</v>
      </c>
      <c r="S130">
        <v>1.19073469287336E-2</v>
      </c>
      <c r="T130">
        <v>4.4999999999999901E-2</v>
      </c>
      <c r="U130">
        <v>9.9180454733376694E-2</v>
      </c>
      <c r="V130">
        <v>3.47131591566818E-2</v>
      </c>
      <c r="W130">
        <v>0.140003593963691</v>
      </c>
      <c r="X130">
        <v>0</v>
      </c>
    </row>
    <row r="131" spans="1:24" x14ac:dyDescent="0.25">
      <c r="A131" t="s">
        <v>362</v>
      </c>
      <c r="B131">
        <v>2022</v>
      </c>
      <c r="C131" t="s">
        <v>366</v>
      </c>
      <c r="D131" t="s">
        <v>364</v>
      </c>
      <c r="E131">
        <v>30</v>
      </c>
      <c r="F131" t="s">
        <v>325</v>
      </c>
      <c r="G131">
        <v>62005.804630126302</v>
      </c>
      <c r="H131">
        <v>62005.804630126302</v>
      </c>
      <c r="I131">
        <v>0</v>
      </c>
      <c r="J131">
        <v>0.329665452326041</v>
      </c>
      <c r="K131">
        <v>4.5954401467585302E-4</v>
      </c>
      <c r="L131">
        <v>4.80322555823131E-4</v>
      </c>
      <c r="M131">
        <v>1355.69210594059</v>
      </c>
      <c r="N131">
        <v>1.9856714511656799</v>
      </c>
      <c r="O131">
        <v>0.27636670439247901</v>
      </c>
      <c r="P131">
        <v>3.0133025501216E-2</v>
      </c>
      <c r="Q131">
        <v>2.0284467019051302</v>
      </c>
      <c r="R131">
        <v>28.194025818128001</v>
      </c>
      <c r="S131">
        <v>0</v>
      </c>
      <c r="T131">
        <v>0.97</v>
      </c>
      <c r="U131">
        <v>0.10961841504216099</v>
      </c>
      <c r="V131">
        <v>3.8366445264756299E-2</v>
      </c>
      <c r="W131">
        <v>0.17272919024529901</v>
      </c>
      <c r="X131">
        <v>0</v>
      </c>
    </row>
    <row r="132" spans="1:24" x14ac:dyDescent="0.25">
      <c r="A132" t="s">
        <v>362</v>
      </c>
      <c r="B132">
        <v>2022</v>
      </c>
      <c r="C132" t="s">
        <v>366</v>
      </c>
      <c r="D132" t="s">
        <v>364</v>
      </c>
      <c r="E132">
        <v>35</v>
      </c>
      <c r="F132" t="s">
        <v>324</v>
      </c>
      <c r="G132">
        <v>22102.0613281566</v>
      </c>
      <c r="H132">
        <v>22102.0613281566</v>
      </c>
      <c r="I132">
        <v>0</v>
      </c>
      <c r="J132">
        <v>0.14597786938318999</v>
      </c>
      <c r="K132">
        <v>7.0379594861873002E-4</v>
      </c>
      <c r="L132">
        <v>7.6544230908168404E-4</v>
      </c>
      <c r="M132">
        <v>1237.67790813082</v>
      </c>
      <c r="N132">
        <v>2.1972977479291899E-3</v>
      </c>
      <c r="O132">
        <v>1.37767202328784E-2</v>
      </c>
      <c r="P132">
        <v>6.9942018277149099E-3</v>
      </c>
      <c r="Q132">
        <v>1.0205922888692501E-2</v>
      </c>
      <c r="R132">
        <v>0.28486846888909201</v>
      </c>
      <c r="S132">
        <v>1.22357061751473E-2</v>
      </c>
      <c r="T132">
        <v>4.4999999999999998E-2</v>
      </c>
      <c r="U132">
        <v>0.102091504534135</v>
      </c>
      <c r="V132">
        <v>3.57320265869474E-2</v>
      </c>
      <c r="W132">
        <v>0.14386435949645501</v>
      </c>
      <c r="X132">
        <v>0</v>
      </c>
    </row>
    <row r="133" spans="1:24" x14ac:dyDescent="0.25">
      <c r="A133" t="s">
        <v>362</v>
      </c>
      <c r="B133">
        <v>2022</v>
      </c>
      <c r="C133" t="s">
        <v>366</v>
      </c>
      <c r="D133" t="s">
        <v>364</v>
      </c>
      <c r="E133">
        <v>35</v>
      </c>
      <c r="F133" t="s">
        <v>325</v>
      </c>
      <c r="G133">
        <v>65558.336812626701</v>
      </c>
      <c r="H133">
        <v>65558.336812626701</v>
      </c>
      <c r="I133">
        <v>0</v>
      </c>
      <c r="J133">
        <v>0.26166745836057298</v>
      </c>
      <c r="K133">
        <v>3.1710529082120802E-4</v>
      </c>
      <c r="L133">
        <v>3.31443384938255E-4</v>
      </c>
      <c r="M133">
        <v>1102.8380893645301</v>
      </c>
      <c r="N133">
        <v>1.84148285706413</v>
      </c>
      <c r="O133">
        <v>0.224820759006124</v>
      </c>
      <c r="P133">
        <v>2.7453866723410599E-2</v>
      </c>
      <c r="Q133">
        <v>1.8806158825997099</v>
      </c>
      <c r="R133">
        <v>25.8334695217345</v>
      </c>
      <c r="S133">
        <v>0</v>
      </c>
      <c r="T133">
        <v>0.97</v>
      </c>
      <c r="U133">
        <v>0.10971740781691899</v>
      </c>
      <c r="V133">
        <v>3.84010927359218E-2</v>
      </c>
      <c r="W133">
        <v>0.14051297437882701</v>
      </c>
      <c r="X133">
        <v>0</v>
      </c>
    </row>
    <row r="134" spans="1:24" x14ac:dyDescent="0.25">
      <c r="A134" t="s">
        <v>362</v>
      </c>
      <c r="B134">
        <v>2022</v>
      </c>
      <c r="C134" t="s">
        <v>366</v>
      </c>
      <c r="D134" t="s">
        <v>364</v>
      </c>
      <c r="E134">
        <v>40</v>
      </c>
      <c r="F134" t="s">
        <v>324</v>
      </c>
      <c r="G134">
        <v>17514.800393174599</v>
      </c>
      <c r="H134">
        <v>17514.800393174599</v>
      </c>
      <c r="I134">
        <v>0</v>
      </c>
      <c r="J134">
        <v>0.145359289748727</v>
      </c>
      <c r="K134">
        <v>6.27432863292429E-4</v>
      </c>
      <c r="L134">
        <v>6.8239048635454003E-4</v>
      </c>
      <c r="M134">
        <v>1199.2257569560099</v>
      </c>
      <c r="N134">
        <v>1.870092178487E-3</v>
      </c>
      <c r="O134">
        <v>1.36905532823062E-2</v>
      </c>
      <c r="P134">
        <v>5.9827742832404699E-3</v>
      </c>
      <c r="Q134">
        <v>8.7300501900378098E-3</v>
      </c>
      <c r="R134">
        <v>0.25875069345698798</v>
      </c>
      <c r="S134">
        <v>1.18555675134757E-2</v>
      </c>
      <c r="T134">
        <v>4.4999999999999901E-2</v>
      </c>
      <c r="U134">
        <v>0.10255921354988499</v>
      </c>
      <c r="V134">
        <v>3.5895724742459903E-2</v>
      </c>
      <c r="W134">
        <v>0.13939478460650701</v>
      </c>
      <c r="X134">
        <v>0</v>
      </c>
    </row>
    <row r="135" spans="1:24" x14ac:dyDescent="0.25">
      <c r="A135" t="s">
        <v>362</v>
      </c>
      <c r="B135">
        <v>2022</v>
      </c>
      <c r="C135" t="s">
        <v>366</v>
      </c>
      <c r="D135" t="s">
        <v>364</v>
      </c>
      <c r="E135">
        <v>40</v>
      </c>
      <c r="F135" t="s">
        <v>325</v>
      </c>
      <c r="G135">
        <v>56217.853930457</v>
      </c>
      <c r="H135">
        <v>56217.853930457</v>
      </c>
      <c r="I135">
        <v>0</v>
      </c>
      <c r="J135">
        <v>0.216796095077677</v>
      </c>
      <c r="K135">
        <v>2.9856965244216702E-4</v>
      </c>
      <c r="L135">
        <v>3.1206964724239097E-4</v>
      </c>
      <c r="M135">
        <v>925.07329363154895</v>
      </c>
      <c r="N135">
        <v>1.72473849911291</v>
      </c>
      <c r="O135">
        <v>0.18858224250340899</v>
      </c>
      <c r="P135">
        <v>2.5863566289140001E-2</v>
      </c>
      <c r="Q135">
        <v>1.7615545820395</v>
      </c>
      <c r="R135">
        <v>24.0189580845603</v>
      </c>
      <c r="S135">
        <v>0</v>
      </c>
      <c r="T135">
        <v>0.97</v>
      </c>
      <c r="U135">
        <v>0.109654906646663</v>
      </c>
      <c r="V135">
        <v>3.8379217326332198E-2</v>
      </c>
      <c r="W135">
        <v>0.117863901564631</v>
      </c>
      <c r="X135">
        <v>0</v>
      </c>
    </row>
    <row r="136" spans="1:24" x14ac:dyDescent="0.25">
      <c r="A136" t="s">
        <v>362</v>
      </c>
      <c r="B136">
        <v>2022</v>
      </c>
      <c r="C136" t="s">
        <v>366</v>
      </c>
      <c r="D136" t="s">
        <v>364</v>
      </c>
      <c r="E136">
        <v>45</v>
      </c>
      <c r="F136" t="s">
        <v>324</v>
      </c>
      <c r="G136">
        <v>13161.0596544207</v>
      </c>
      <c r="H136">
        <v>13161.0596544207</v>
      </c>
      <c r="I136">
        <v>0</v>
      </c>
      <c r="J136">
        <v>0.12167752638354599</v>
      </c>
      <c r="K136">
        <v>5.8293546541860505E-4</v>
      </c>
      <c r="L136">
        <v>6.3399550618519797E-4</v>
      </c>
      <c r="M136">
        <v>1062.5844363030301</v>
      </c>
      <c r="N136">
        <v>1.39668568363977E-3</v>
      </c>
      <c r="O136">
        <v>1.1709466623621999E-2</v>
      </c>
      <c r="P136">
        <v>4.4636433891974501E-3</v>
      </c>
      <c r="Q136">
        <v>6.51333795548408E-3</v>
      </c>
      <c r="R136">
        <v>0.24888570628356199</v>
      </c>
      <c r="S136">
        <v>1.05047289472296E-2</v>
      </c>
      <c r="T136">
        <v>4.4999999999999901E-2</v>
      </c>
      <c r="U136">
        <v>0.10037945397588199</v>
      </c>
      <c r="V136">
        <v>3.51328088915588E-2</v>
      </c>
      <c r="W136">
        <v>0.12351196408644299</v>
      </c>
      <c r="X136">
        <v>0</v>
      </c>
    </row>
    <row r="137" spans="1:24" x14ac:dyDescent="0.25">
      <c r="A137" t="s">
        <v>362</v>
      </c>
      <c r="B137">
        <v>2022</v>
      </c>
      <c r="C137" t="s">
        <v>366</v>
      </c>
      <c r="D137" t="s">
        <v>364</v>
      </c>
      <c r="E137">
        <v>45</v>
      </c>
      <c r="F137" t="s">
        <v>325</v>
      </c>
      <c r="G137">
        <v>38267.318214653998</v>
      </c>
      <c r="H137">
        <v>38267.318214653998</v>
      </c>
      <c r="I137">
        <v>0</v>
      </c>
      <c r="J137">
        <v>0.185193213742784</v>
      </c>
      <c r="K137">
        <v>2.8847437340604002E-4</v>
      </c>
      <c r="L137">
        <v>3.0151790448538802E-4</v>
      </c>
      <c r="M137">
        <v>795.83162544743004</v>
      </c>
      <c r="N137">
        <v>1.6341511352999001</v>
      </c>
      <c r="O137">
        <v>0.162235482977618</v>
      </c>
      <c r="P137">
        <v>2.4607899579982901E-2</v>
      </c>
      <c r="Q137">
        <v>1.6691457270141099</v>
      </c>
      <c r="R137">
        <v>22.683229266769999</v>
      </c>
      <c r="S137">
        <v>0</v>
      </c>
      <c r="T137">
        <v>0.96999999999999897</v>
      </c>
      <c r="U137">
        <v>0.109586208606645</v>
      </c>
      <c r="V137">
        <v>3.8355173012325799E-2</v>
      </c>
      <c r="W137">
        <v>0.101397176861011</v>
      </c>
      <c r="X137">
        <v>0</v>
      </c>
    </row>
    <row r="138" spans="1:24" x14ac:dyDescent="0.25">
      <c r="A138" t="s">
        <v>362</v>
      </c>
      <c r="B138">
        <v>2022</v>
      </c>
      <c r="C138" t="s">
        <v>366</v>
      </c>
      <c r="D138" t="s">
        <v>364</v>
      </c>
      <c r="E138">
        <v>50</v>
      </c>
      <c r="F138" t="s">
        <v>324</v>
      </c>
      <c r="G138">
        <v>17024.075759844502</v>
      </c>
      <c r="H138">
        <v>17024.075759844502</v>
      </c>
      <c r="I138">
        <v>0</v>
      </c>
      <c r="J138">
        <v>7.5331244260660096E-2</v>
      </c>
      <c r="K138">
        <v>5.8890109862215999E-4</v>
      </c>
      <c r="L138">
        <v>6.4048367660366195E-4</v>
      </c>
      <c r="M138">
        <v>782.67279968702906</v>
      </c>
      <c r="N138">
        <v>7.5285567390208602E-4</v>
      </c>
      <c r="O138">
        <v>7.9244024350320005E-3</v>
      </c>
      <c r="P138">
        <v>2.3697405715506002E-3</v>
      </c>
      <c r="Q138">
        <v>3.4579198792370701E-3</v>
      </c>
      <c r="R138">
        <v>0.27841990646596299</v>
      </c>
      <c r="S138">
        <v>7.7375174472599298E-3</v>
      </c>
      <c r="T138">
        <v>4.4999999999999998E-2</v>
      </c>
      <c r="U138">
        <v>9.5495524396665296E-2</v>
      </c>
      <c r="V138">
        <v>3.34234335388328E-2</v>
      </c>
      <c r="W138">
        <v>9.0975786416291393E-2</v>
      </c>
      <c r="X138">
        <v>0</v>
      </c>
    </row>
    <row r="139" spans="1:24" x14ac:dyDescent="0.25">
      <c r="A139" t="s">
        <v>362</v>
      </c>
      <c r="B139">
        <v>2022</v>
      </c>
      <c r="C139" t="s">
        <v>366</v>
      </c>
      <c r="D139" t="s">
        <v>364</v>
      </c>
      <c r="E139">
        <v>50</v>
      </c>
      <c r="F139" t="s">
        <v>325</v>
      </c>
      <c r="G139">
        <v>27414.351736988701</v>
      </c>
      <c r="H139">
        <v>27414.351736988701</v>
      </c>
      <c r="I139">
        <v>0</v>
      </c>
      <c r="J139">
        <v>0.19012425241731801</v>
      </c>
      <c r="K139">
        <v>4.82546936251772E-4</v>
      </c>
      <c r="L139">
        <v>5.0436556743876102E-4</v>
      </c>
      <c r="M139">
        <v>791.6558046545</v>
      </c>
      <c r="N139">
        <v>1.55580400610202</v>
      </c>
      <c r="O139">
        <v>0.16138421459180999</v>
      </c>
      <c r="P139">
        <v>2.45914498290878E-2</v>
      </c>
      <c r="Q139">
        <v>1.5903909141297901</v>
      </c>
      <c r="R139">
        <v>21.830325499026099</v>
      </c>
      <c r="S139">
        <v>0</v>
      </c>
      <c r="T139">
        <v>0.97</v>
      </c>
      <c r="U139">
        <v>0.109090863448844</v>
      </c>
      <c r="V139">
        <v>3.8181802207095598E-2</v>
      </c>
      <c r="W139">
        <v>0.100865134119881</v>
      </c>
      <c r="X139">
        <v>0</v>
      </c>
    </row>
    <row r="140" spans="1:24" x14ac:dyDescent="0.25">
      <c r="A140" t="s">
        <v>362</v>
      </c>
      <c r="B140">
        <v>2022</v>
      </c>
      <c r="C140" t="s">
        <v>366</v>
      </c>
      <c r="D140" t="s">
        <v>364</v>
      </c>
      <c r="E140">
        <v>55</v>
      </c>
      <c r="F140" t="s">
        <v>324</v>
      </c>
      <c r="G140">
        <v>10448.4450478413</v>
      </c>
      <c r="H140">
        <v>10448.4450478413</v>
      </c>
      <c r="I140">
        <v>0</v>
      </c>
      <c r="J140">
        <v>8.7354105203274204E-2</v>
      </c>
      <c r="K140">
        <v>6.2217289275616602E-4</v>
      </c>
      <c r="L140">
        <v>6.7666978847203405E-4</v>
      </c>
      <c r="M140">
        <v>853.770202218034</v>
      </c>
      <c r="N140">
        <v>9.1675660920165604E-4</v>
      </c>
      <c r="O140">
        <v>9.0056788641539303E-3</v>
      </c>
      <c r="P140">
        <v>2.86666513673468E-3</v>
      </c>
      <c r="Q140">
        <v>4.1830310382644604E-3</v>
      </c>
      <c r="R140">
        <v>0.33307795881993002</v>
      </c>
      <c r="S140">
        <v>8.4403876540161907E-3</v>
      </c>
      <c r="T140">
        <v>4.4999999999999998E-2</v>
      </c>
      <c r="U140">
        <v>9.6423687440256201E-2</v>
      </c>
      <c r="V140">
        <v>3.3748290604089598E-2</v>
      </c>
      <c r="W140">
        <v>9.9239957740502899E-2</v>
      </c>
      <c r="X140">
        <v>0</v>
      </c>
    </row>
    <row r="141" spans="1:24" x14ac:dyDescent="0.25">
      <c r="A141" t="s">
        <v>362</v>
      </c>
      <c r="B141">
        <v>2022</v>
      </c>
      <c r="C141" t="s">
        <v>366</v>
      </c>
      <c r="D141" t="s">
        <v>364</v>
      </c>
      <c r="E141">
        <v>55</v>
      </c>
      <c r="F141" t="s">
        <v>325</v>
      </c>
      <c r="G141">
        <v>22452.1957162537</v>
      </c>
      <c r="H141">
        <v>22452.1957162537</v>
      </c>
      <c r="I141">
        <v>0</v>
      </c>
      <c r="J141">
        <v>0.193209004749862</v>
      </c>
      <c r="K141">
        <v>3.8872892444483798E-4</v>
      </c>
      <c r="L141">
        <v>4.0630552144917901E-4</v>
      </c>
      <c r="M141">
        <v>796.87118171595603</v>
      </c>
      <c r="N141">
        <v>1.5332893950305899</v>
      </c>
      <c r="O141">
        <v>0.16244740332347199</v>
      </c>
      <c r="P141">
        <v>2.3508181348025899E-2</v>
      </c>
      <c r="Q141">
        <v>1.5665816448099901</v>
      </c>
      <c r="R141">
        <v>21.740131266672002</v>
      </c>
      <c r="S141">
        <v>0</v>
      </c>
      <c r="T141">
        <v>0.97</v>
      </c>
      <c r="U141">
        <v>0.109262330942929</v>
      </c>
      <c r="V141">
        <v>3.8241815830025401E-2</v>
      </c>
      <c r="W141">
        <v>0.10152962707717</v>
      </c>
      <c r="X141">
        <v>0</v>
      </c>
    </row>
    <row r="142" spans="1:24" x14ac:dyDescent="0.25">
      <c r="A142" t="s">
        <v>362</v>
      </c>
      <c r="B142">
        <v>2022</v>
      </c>
      <c r="C142" t="s">
        <v>366</v>
      </c>
      <c r="D142" t="s">
        <v>364</v>
      </c>
      <c r="E142">
        <v>60</v>
      </c>
      <c r="F142" t="s">
        <v>324</v>
      </c>
      <c r="G142">
        <v>10228.3689561626</v>
      </c>
      <c r="H142">
        <v>10228.3689561626</v>
      </c>
      <c r="I142">
        <v>0</v>
      </c>
      <c r="J142">
        <v>9.5852392410741005E-2</v>
      </c>
      <c r="K142">
        <v>6.8258300262625398E-4</v>
      </c>
      <c r="L142">
        <v>7.4237129482709397E-4</v>
      </c>
      <c r="M142">
        <v>919.68356464179203</v>
      </c>
      <c r="N142">
        <v>1.17233384620147E-3</v>
      </c>
      <c r="O142">
        <v>9.8635414157038602E-3</v>
      </c>
      <c r="P142">
        <v>3.6033550183206899E-3</v>
      </c>
      <c r="Q142">
        <v>5.2580071841563398E-3</v>
      </c>
      <c r="R142">
        <v>0.415156367039199</v>
      </c>
      <c r="S142">
        <v>9.0920083465525093E-3</v>
      </c>
      <c r="T142">
        <v>4.4999999999999901E-2</v>
      </c>
      <c r="U142">
        <v>9.6907470588244199E-2</v>
      </c>
      <c r="V142">
        <v>3.3917614705885397E-2</v>
      </c>
      <c r="W142">
        <v>0.10690155015081899</v>
      </c>
      <c r="X142">
        <v>0</v>
      </c>
    </row>
    <row r="143" spans="1:24" x14ac:dyDescent="0.25">
      <c r="A143" t="s">
        <v>362</v>
      </c>
      <c r="B143">
        <v>2022</v>
      </c>
      <c r="C143" t="s">
        <v>366</v>
      </c>
      <c r="D143" t="s">
        <v>364</v>
      </c>
      <c r="E143">
        <v>60</v>
      </c>
      <c r="F143" t="s">
        <v>325</v>
      </c>
      <c r="G143">
        <v>24247.416091271702</v>
      </c>
      <c r="H143">
        <v>24247.416091271702</v>
      </c>
      <c r="I143">
        <v>0</v>
      </c>
      <c r="J143">
        <v>0.19415022312177399</v>
      </c>
      <c r="K143">
        <v>3.1980125721111301E-4</v>
      </c>
      <c r="L143">
        <v>3.34261250965139E-4</v>
      </c>
      <c r="M143">
        <v>797.91743214568305</v>
      </c>
      <c r="N143">
        <v>1.5139345066710099</v>
      </c>
      <c r="O143">
        <v>0.162660688317879</v>
      </c>
      <c r="P143">
        <v>2.2703834898088901E-2</v>
      </c>
      <c r="Q143">
        <v>1.5462523300593201</v>
      </c>
      <c r="R143">
        <v>21.588002551439999</v>
      </c>
      <c r="S143">
        <v>0</v>
      </c>
      <c r="T143">
        <v>0.97</v>
      </c>
      <c r="U143">
        <v>0.109388332733054</v>
      </c>
      <c r="V143">
        <v>3.8285916456569098E-2</v>
      </c>
      <c r="W143">
        <v>0.10166293019867401</v>
      </c>
      <c r="X143">
        <v>0</v>
      </c>
    </row>
    <row r="144" spans="1:24" x14ac:dyDescent="0.25">
      <c r="A144" t="s">
        <v>362</v>
      </c>
      <c r="B144">
        <v>2022</v>
      </c>
      <c r="C144" t="s">
        <v>366</v>
      </c>
      <c r="D144" t="s">
        <v>364</v>
      </c>
      <c r="E144">
        <v>65</v>
      </c>
      <c r="F144" t="s">
        <v>324</v>
      </c>
      <c r="G144">
        <v>10110.967125977801</v>
      </c>
      <c r="H144">
        <v>10110.967125977801</v>
      </c>
      <c r="I144">
        <v>0</v>
      </c>
      <c r="J144">
        <v>9.7743322163351798E-2</v>
      </c>
      <c r="K144">
        <v>7.9396167954023E-4</v>
      </c>
      <c r="L144">
        <v>8.6350576825908198E-4</v>
      </c>
      <c r="M144">
        <v>947.40357065730598</v>
      </c>
      <c r="N144">
        <v>1.46459569741786E-3</v>
      </c>
      <c r="O144">
        <v>1.01398502727929E-2</v>
      </c>
      <c r="P144">
        <v>4.4493977021478198E-3</v>
      </c>
      <c r="Q144">
        <v>6.49255068238182E-3</v>
      </c>
      <c r="R144">
        <v>0.53169754448198703</v>
      </c>
      <c r="S144">
        <v>9.3660488271581303E-3</v>
      </c>
      <c r="T144">
        <v>4.4999999999999901E-2</v>
      </c>
      <c r="U144">
        <v>9.6629592599206199E-2</v>
      </c>
      <c r="V144">
        <v>3.3820357409722099E-2</v>
      </c>
      <c r="W144">
        <v>0.110123649280537</v>
      </c>
      <c r="X144">
        <v>0</v>
      </c>
    </row>
    <row r="145" spans="1:24" x14ac:dyDescent="0.25">
      <c r="A145" t="s">
        <v>362</v>
      </c>
      <c r="B145">
        <v>2022</v>
      </c>
      <c r="C145" t="s">
        <v>366</v>
      </c>
      <c r="D145" t="s">
        <v>364</v>
      </c>
      <c r="E145">
        <v>65</v>
      </c>
      <c r="F145" t="s">
        <v>325</v>
      </c>
      <c r="G145">
        <v>20435.295366605598</v>
      </c>
      <c r="H145">
        <v>20435.295366605598</v>
      </c>
      <c r="I145">
        <v>0</v>
      </c>
      <c r="J145">
        <v>0.196674667340829</v>
      </c>
      <c r="K145">
        <v>4.9319508395483601E-4</v>
      </c>
      <c r="L145">
        <v>5.1549517713050204E-4</v>
      </c>
      <c r="M145">
        <v>789.98347616271303</v>
      </c>
      <c r="N145">
        <v>1.4800267065736199</v>
      </c>
      <c r="O145">
        <v>0.16104329948880799</v>
      </c>
      <c r="P145">
        <v>2.2585912496281599E-2</v>
      </c>
      <c r="Q145">
        <v>1.5120471190226299</v>
      </c>
      <c r="R145">
        <v>20.966634802560801</v>
      </c>
      <c r="S145">
        <v>0</v>
      </c>
      <c r="T145">
        <v>0.97</v>
      </c>
      <c r="U145">
        <v>0.108981193520696</v>
      </c>
      <c r="V145">
        <v>3.8143417732243598E-2</v>
      </c>
      <c r="W145">
        <v>0.100652062180505</v>
      </c>
      <c r="X145">
        <v>0</v>
      </c>
    </row>
    <row r="146" spans="1:24" x14ac:dyDescent="0.25">
      <c r="A146" t="s">
        <v>362</v>
      </c>
      <c r="B146">
        <v>2022</v>
      </c>
      <c r="C146" t="s">
        <v>366</v>
      </c>
      <c r="D146" t="s">
        <v>364</v>
      </c>
      <c r="E146">
        <v>70</v>
      </c>
      <c r="F146" t="s">
        <v>324</v>
      </c>
      <c r="G146">
        <v>12274.4635445647</v>
      </c>
      <c r="H146">
        <v>12274.4635445647</v>
      </c>
      <c r="I146">
        <v>0</v>
      </c>
      <c r="J146">
        <v>7.2401590721091494E-2</v>
      </c>
      <c r="K146">
        <v>9.7429977305810796E-4</v>
      </c>
      <c r="L146">
        <v>1.05963989916538E-3</v>
      </c>
      <c r="M146">
        <v>814.33103700943798</v>
      </c>
      <c r="N146">
        <v>1.52357412408947E-3</v>
      </c>
      <c r="O146">
        <v>8.1602907396063195E-3</v>
      </c>
      <c r="P146">
        <v>4.4548964687016902E-3</v>
      </c>
      <c r="Q146">
        <v>6.5005744696293296E-3</v>
      </c>
      <c r="R146">
        <v>0.77224269233456799</v>
      </c>
      <c r="S146">
        <v>8.0504913537628696E-3</v>
      </c>
      <c r="T146">
        <v>4.4999999999999901E-2</v>
      </c>
      <c r="U146">
        <v>9.3732366568532899E-2</v>
      </c>
      <c r="V146">
        <v>3.2806328298986498E-2</v>
      </c>
      <c r="W146">
        <v>9.4655654987310503E-2</v>
      </c>
      <c r="X146">
        <v>0</v>
      </c>
    </row>
    <row r="147" spans="1:24" x14ac:dyDescent="0.25">
      <c r="A147" t="s">
        <v>362</v>
      </c>
      <c r="B147">
        <v>2022</v>
      </c>
      <c r="C147" t="s">
        <v>366</v>
      </c>
      <c r="D147" t="s">
        <v>364</v>
      </c>
      <c r="E147">
        <v>70</v>
      </c>
      <c r="F147" t="s">
        <v>325</v>
      </c>
      <c r="G147">
        <v>9973.0599186908603</v>
      </c>
      <c r="H147">
        <v>9973.0599186908603</v>
      </c>
      <c r="I147">
        <v>0</v>
      </c>
      <c r="J147">
        <v>0.23913874736665999</v>
      </c>
      <c r="K147">
        <v>2.0808077302120701E-3</v>
      </c>
      <c r="L147">
        <v>2.1748926223247099E-3</v>
      </c>
      <c r="M147">
        <v>749.41877693037702</v>
      </c>
      <c r="N147">
        <v>1.1592080081660601</v>
      </c>
      <c r="O147">
        <v>0.152773920186245</v>
      </c>
      <c r="P147">
        <v>2.1557026780888899E-2</v>
      </c>
      <c r="Q147">
        <v>1.18850927154756</v>
      </c>
      <c r="R147">
        <v>16.0176394846055</v>
      </c>
      <c r="S147">
        <v>0</v>
      </c>
      <c r="T147">
        <v>0.97</v>
      </c>
      <c r="U147">
        <v>0.105460845304474</v>
      </c>
      <c r="V147">
        <v>3.69112958565661E-2</v>
      </c>
      <c r="W147">
        <v>9.5483700116403197E-2</v>
      </c>
      <c r="X147">
        <v>0</v>
      </c>
    </row>
    <row r="148" spans="1:24" x14ac:dyDescent="0.25">
      <c r="A148" t="s">
        <v>362</v>
      </c>
      <c r="B148">
        <v>2022</v>
      </c>
      <c r="C148" t="s">
        <v>366</v>
      </c>
      <c r="D148" t="s">
        <v>364</v>
      </c>
      <c r="E148">
        <v>75</v>
      </c>
      <c r="F148" t="s">
        <v>324</v>
      </c>
      <c r="G148">
        <v>414.74878270153403</v>
      </c>
      <c r="H148">
        <v>414.74878270153403</v>
      </c>
      <c r="I148">
        <v>0</v>
      </c>
      <c r="J148">
        <v>0.22743368196952299</v>
      </c>
      <c r="K148">
        <v>7.9113599196532595E-4</v>
      </c>
      <c r="L148">
        <v>8.60432575203165E-4</v>
      </c>
      <c r="M148">
        <v>1840.0231188355101</v>
      </c>
      <c r="N148">
        <v>3.2159054803642798E-3</v>
      </c>
      <c r="O148">
        <v>2.0710342193491601E-2</v>
      </c>
      <c r="P148">
        <v>1.04851934947565E-2</v>
      </c>
      <c r="Q148">
        <v>1.52999697344262E-2</v>
      </c>
      <c r="R148">
        <v>0.18259605576664301</v>
      </c>
      <c r="S148">
        <v>1.8190501817674599E-2</v>
      </c>
      <c r="T148">
        <v>4.4999999999999998E-2</v>
      </c>
      <c r="U148">
        <v>0.11000003152610301</v>
      </c>
      <c r="V148">
        <v>3.8500011034136201E-2</v>
      </c>
      <c r="W148">
        <v>0.21387935076721201</v>
      </c>
      <c r="X148">
        <v>0</v>
      </c>
    </row>
    <row r="149" spans="1:24" x14ac:dyDescent="0.25">
      <c r="A149" t="s">
        <v>362</v>
      </c>
      <c r="B149">
        <v>2022</v>
      </c>
      <c r="C149" t="s">
        <v>366</v>
      </c>
      <c r="D149" t="s">
        <v>364</v>
      </c>
      <c r="E149">
        <v>75</v>
      </c>
      <c r="F149" t="s">
        <v>325</v>
      </c>
      <c r="G149">
        <v>1822.2602876449</v>
      </c>
      <c r="H149">
        <v>1822.2602876449</v>
      </c>
      <c r="I149">
        <v>0</v>
      </c>
      <c r="J149">
        <v>0.18021083594871201</v>
      </c>
      <c r="K149">
        <v>9.8948190644346096E-5</v>
      </c>
      <c r="L149">
        <v>1.0342218874919E-4</v>
      </c>
      <c r="M149">
        <v>792.884368146577</v>
      </c>
      <c r="N149">
        <v>1.6723273259658999</v>
      </c>
      <c r="O149">
        <v>0.16163466529662299</v>
      </c>
      <c r="P149">
        <v>2.3894257759804301E-2</v>
      </c>
      <c r="Q149">
        <v>1.7067326971288701</v>
      </c>
      <c r="R149">
        <v>22.9267979969074</v>
      </c>
      <c r="S149">
        <v>0</v>
      </c>
      <c r="T149">
        <v>0.97</v>
      </c>
      <c r="U149">
        <v>0.11000003152610301</v>
      </c>
      <c r="V149">
        <v>3.8500011034136201E-2</v>
      </c>
      <c r="W149">
        <v>0.101021665810389</v>
      </c>
      <c r="X149">
        <v>0</v>
      </c>
    </row>
    <row r="150" spans="1:24" x14ac:dyDescent="0.25">
      <c r="A150" t="s">
        <v>362</v>
      </c>
      <c r="B150">
        <v>2050</v>
      </c>
      <c r="C150" t="s">
        <v>366</v>
      </c>
      <c r="D150" t="s">
        <v>364</v>
      </c>
      <c r="E150">
        <v>5</v>
      </c>
      <c r="F150" t="s">
        <v>324</v>
      </c>
      <c r="G150">
        <v>2849.4081656135199</v>
      </c>
      <c r="H150">
        <v>2849.4081656135199</v>
      </c>
      <c r="I150">
        <v>0</v>
      </c>
      <c r="J150">
        <v>2.1470817968174301E-2</v>
      </c>
      <c r="K150">
        <v>2.0474735805652202E-3</v>
      </c>
      <c r="L150">
        <v>2.22681433214758E-3</v>
      </c>
      <c r="M150">
        <v>1448.3908736662099</v>
      </c>
      <c r="N150">
        <v>3.2696964766967202E-3</v>
      </c>
      <c r="O150">
        <v>3.7666998411933399E-3</v>
      </c>
      <c r="P150">
        <v>8.6003538256404204E-3</v>
      </c>
      <c r="Q150">
        <v>1.25496161137568E-2</v>
      </c>
      <c r="R150">
        <v>1.3349783950471701</v>
      </c>
      <c r="S150">
        <v>1.4318818361805499E-2</v>
      </c>
      <c r="T150">
        <v>4.4999999999999901E-2</v>
      </c>
      <c r="U150">
        <v>9.1000026080685595E-2</v>
      </c>
      <c r="V150">
        <v>3.1850009128239903E-2</v>
      </c>
      <c r="W150">
        <v>0.168357069292115</v>
      </c>
      <c r="X150">
        <v>0</v>
      </c>
    </row>
    <row r="151" spans="1:24" x14ac:dyDescent="0.25">
      <c r="A151" t="s">
        <v>362</v>
      </c>
      <c r="B151">
        <v>2050</v>
      </c>
      <c r="C151" t="s">
        <v>366</v>
      </c>
      <c r="D151" t="s">
        <v>364</v>
      </c>
      <c r="E151">
        <v>5</v>
      </c>
      <c r="F151" t="s">
        <v>325</v>
      </c>
      <c r="G151">
        <v>126.26122425839</v>
      </c>
      <c r="H151">
        <v>126.26122425839</v>
      </c>
      <c r="I151">
        <v>0</v>
      </c>
      <c r="J151">
        <v>0.40490367360780299</v>
      </c>
      <c r="K151">
        <v>2.7478581667227199E-2</v>
      </c>
      <c r="L151">
        <v>2.8721041195818999E-2</v>
      </c>
      <c r="M151">
        <v>1320.34267096912</v>
      </c>
      <c r="N151">
        <v>6.9876028490358398E-3</v>
      </c>
      <c r="O151">
        <v>0.269160490826439</v>
      </c>
      <c r="P151">
        <v>0.15043897529789399</v>
      </c>
      <c r="Q151">
        <v>0.17126477151399599</v>
      </c>
      <c r="R151">
        <v>0.45657044235644401</v>
      </c>
      <c r="S151">
        <v>0</v>
      </c>
      <c r="T151">
        <v>0.97</v>
      </c>
      <c r="U151">
        <v>9.1000026080685595E-2</v>
      </c>
      <c r="V151">
        <v>3.1850009128239903E-2</v>
      </c>
      <c r="W151">
        <v>0.168225306766524</v>
      </c>
      <c r="X151">
        <v>0</v>
      </c>
    </row>
    <row r="152" spans="1:24" x14ac:dyDescent="0.25">
      <c r="A152" t="s">
        <v>362</v>
      </c>
      <c r="B152">
        <v>2050</v>
      </c>
      <c r="C152" t="s">
        <v>366</v>
      </c>
      <c r="D152" t="s">
        <v>364</v>
      </c>
      <c r="E152">
        <v>10</v>
      </c>
      <c r="F152" t="s">
        <v>324</v>
      </c>
      <c r="G152">
        <v>6948.2207021100403</v>
      </c>
      <c r="H152">
        <v>6948.2207021100403</v>
      </c>
      <c r="I152">
        <v>0</v>
      </c>
      <c r="J152">
        <v>1.9230126896331801E-2</v>
      </c>
      <c r="K152">
        <v>1.7456390174375601E-3</v>
      </c>
      <c r="L152">
        <v>1.89854170509632E-3</v>
      </c>
      <c r="M152">
        <v>1253.13885317634</v>
      </c>
      <c r="N152">
        <v>2.6402763643458699E-3</v>
      </c>
      <c r="O152">
        <v>3.3795521637867902E-3</v>
      </c>
      <c r="P152">
        <v>6.9275061356379002E-3</v>
      </c>
      <c r="Q152">
        <v>1.0108600691376399E-2</v>
      </c>
      <c r="R152">
        <v>1.0625992938027999</v>
      </c>
      <c r="S152">
        <v>1.2388553357378001E-2</v>
      </c>
      <c r="T152">
        <v>4.4999999999999901E-2</v>
      </c>
      <c r="U152">
        <v>9.1000026080685595E-2</v>
      </c>
      <c r="V152">
        <v>3.1850009128239903E-2</v>
      </c>
      <c r="W152">
        <v>0.145661498268644</v>
      </c>
      <c r="X152">
        <v>0</v>
      </c>
    </row>
    <row r="153" spans="1:24" x14ac:dyDescent="0.25">
      <c r="A153" t="s">
        <v>362</v>
      </c>
      <c r="B153">
        <v>2050</v>
      </c>
      <c r="C153" t="s">
        <v>366</v>
      </c>
      <c r="D153" t="s">
        <v>364</v>
      </c>
      <c r="E153">
        <v>10</v>
      </c>
      <c r="F153" t="s">
        <v>325</v>
      </c>
      <c r="G153">
        <v>355.53871257554403</v>
      </c>
      <c r="H153">
        <v>355.53871257554403</v>
      </c>
      <c r="I153">
        <v>0</v>
      </c>
      <c r="J153">
        <v>0.336504252604089</v>
      </c>
      <c r="K153">
        <v>2.3629532716121601E-2</v>
      </c>
      <c r="L153">
        <v>2.4697955331046201E-2</v>
      </c>
      <c r="M153">
        <v>1151.3594605487899</v>
      </c>
      <c r="N153">
        <v>6.3257903966893901E-3</v>
      </c>
      <c r="O153">
        <v>0.234712157936631</v>
      </c>
      <c r="P153">
        <v>0.13619054284954399</v>
      </c>
      <c r="Q153">
        <v>0.15504387847170301</v>
      </c>
      <c r="R153">
        <v>0.37892062281115901</v>
      </c>
      <c r="S153">
        <v>0</v>
      </c>
      <c r="T153">
        <v>0.97</v>
      </c>
      <c r="U153">
        <v>9.1000026080685595E-2</v>
      </c>
      <c r="V153">
        <v>3.1850009128239903E-2</v>
      </c>
      <c r="W153">
        <v>0.14669509871039399</v>
      </c>
      <c r="X153">
        <v>0</v>
      </c>
    </row>
    <row r="154" spans="1:24" x14ac:dyDescent="0.25">
      <c r="A154" t="s">
        <v>362</v>
      </c>
      <c r="B154">
        <v>2050</v>
      </c>
      <c r="C154" t="s">
        <v>366</v>
      </c>
      <c r="D154" t="s">
        <v>364</v>
      </c>
      <c r="E154">
        <v>15</v>
      </c>
      <c r="F154" t="s">
        <v>324</v>
      </c>
      <c r="G154">
        <v>17011.880638935199</v>
      </c>
      <c r="H154">
        <v>17011.880638935199</v>
      </c>
      <c r="I154">
        <v>0</v>
      </c>
      <c r="J154">
        <v>1.755314753646E-2</v>
      </c>
      <c r="K154">
        <v>1.4844152254585301E-3</v>
      </c>
      <c r="L154">
        <v>1.6144369970315399E-3</v>
      </c>
      <c r="M154">
        <v>1079.0381453844</v>
      </c>
      <c r="N154">
        <v>2.0702523643869701E-3</v>
      </c>
      <c r="O154">
        <v>3.0829011845484502E-3</v>
      </c>
      <c r="P154">
        <v>5.4262367068252998E-3</v>
      </c>
      <c r="Q154">
        <v>7.9179518649586007E-3</v>
      </c>
      <c r="R154">
        <v>0.82564792208121396</v>
      </c>
      <c r="S154">
        <v>1.0667390612666401E-2</v>
      </c>
      <c r="T154">
        <v>4.4999999999999901E-2</v>
      </c>
      <c r="U154">
        <v>9.1000026080685595E-2</v>
      </c>
      <c r="V154">
        <v>3.1850009128239903E-2</v>
      </c>
      <c r="W154">
        <v>0.12542449908668901</v>
      </c>
      <c r="X154">
        <v>0</v>
      </c>
    </row>
    <row r="155" spans="1:24" x14ac:dyDescent="0.25">
      <c r="A155" t="s">
        <v>362</v>
      </c>
      <c r="B155">
        <v>2050</v>
      </c>
      <c r="C155" t="s">
        <v>366</v>
      </c>
      <c r="D155" t="s">
        <v>364</v>
      </c>
      <c r="E155">
        <v>15</v>
      </c>
      <c r="F155" t="s">
        <v>325</v>
      </c>
      <c r="G155">
        <v>845.62789462021703</v>
      </c>
      <c r="H155">
        <v>845.62789462021703</v>
      </c>
      <c r="I155">
        <v>0</v>
      </c>
      <c r="J155">
        <v>0.27967178658557901</v>
      </c>
      <c r="K155">
        <v>2.0608554738372701E-2</v>
      </c>
      <c r="L155">
        <v>2.1540382134534599E-2</v>
      </c>
      <c r="M155">
        <v>1001.04184528417</v>
      </c>
      <c r="N155">
        <v>5.7233695402982296E-3</v>
      </c>
      <c r="O155">
        <v>0.20406892872493801</v>
      </c>
      <c r="P155">
        <v>0.123220776494538</v>
      </c>
      <c r="Q155">
        <v>0.140278661765185</v>
      </c>
      <c r="R155">
        <v>0.31557327041157102</v>
      </c>
      <c r="S155">
        <v>0</v>
      </c>
      <c r="T155">
        <v>0.96999999999999897</v>
      </c>
      <c r="U155">
        <v>9.1000026080685595E-2</v>
      </c>
      <c r="V155">
        <v>3.1850009128239903E-2</v>
      </c>
      <c r="W155">
        <v>0.12754308045308599</v>
      </c>
      <c r="X155">
        <v>0</v>
      </c>
    </row>
    <row r="156" spans="1:24" x14ac:dyDescent="0.25">
      <c r="A156" t="s">
        <v>362</v>
      </c>
      <c r="B156">
        <v>2050</v>
      </c>
      <c r="C156" t="s">
        <v>366</v>
      </c>
      <c r="D156" t="s">
        <v>364</v>
      </c>
      <c r="E156">
        <v>20</v>
      </c>
      <c r="F156" t="s">
        <v>324</v>
      </c>
      <c r="G156">
        <v>19735.337204973799</v>
      </c>
      <c r="H156">
        <v>19735.337204973799</v>
      </c>
      <c r="I156">
        <v>0</v>
      </c>
      <c r="J156">
        <v>1.6433876659104701E-2</v>
      </c>
      <c r="K156">
        <v>1.26380220462814E-3</v>
      </c>
      <c r="L156">
        <v>1.37450020795324E-3</v>
      </c>
      <c r="M156">
        <v>926.09094700831304</v>
      </c>
      <c r="N156">
        <v>1.57107780411345E-3</v>
      </c>
      <c r="O156">
        <v>2.88907797608158E-3</v>
      </c>
      <c r="P156">
        <v>4.0970240023954297E-3</v>
      </c>
      <c r="Q156">
        <v>5.9783678068711802E-3</v>
      </c>
      <c r="R156">
        <v>0.62550687047100595</v>
      </c>
      <c r="S156">
        <v>9.1553518444638209E-3</v>
      </c>
      <c r="T156">
        <v>4.4999999999999998E-2</v>
      </c>
      <c r="U156">
        <v>9.1000026080685595E-2</v>
      </c>
      <c r="V156">
        <v>3.1850009128239903E-2</v>
      </c>
      <c r="W156">
        <v>0.107646327086848</v>
      </c>
      <c r="X156">
        <v>0</v>
      </c>
    </row>
    <row r="157" spans="1:24" x14ac:dyDescent="0.25">
      <c r="A157" t="s">
        <v>362</v>
      </c>
      <c r="B157">
        <v>2050</v>
      </c>
      <c r="C157" t="s">
        <v>366</v>
      </c>
      <c r="D157" t="s">
        <v>364</v>
      </c>
      <c r="E157">
        <v>20</v>
      </c>
      <c r="F157" t="s">
        <v>325</v>
      </c>
      <c r="G157">
        <v>1085.6613927281701</v>
      </c>
      <c r="H157">
        <v>1085.6613927281701</v>
      </c>
      <c r="I157">
        <v>0</v>
      </c>
      <c r="J157">
        <v>0.22888749610961201</v>
      </c>
      <c r="K157">
        <v>1.7673501424742302E-2</v>
      </c>
      <c r="L157">
        <v>1.8472618734168101E-2</v>
      </c>
      <c r="M157">
        <v>869.38982608217702</v>
      </c>
      <c r="N157">
        <v>5.13462917764166E-3</v>
      </c>
      <c r="O157">
        <v>0.177230803376243</v>
      </c>
      <c r="P157">
        <v>0.11054554311507001</v>
      </c>
      <c r="Q157">
        <v>0.12584875126943401</v>
      </c>
      <c r="R157">
        <v>0.25545630223541299</v>
      </c>
      <c r="S157">
        <v>0</v>
      </c>
      <c r="T157">
        <v>0.97</v>
      </c>
      <c r="U157">
        <v>9.1000026080685595E-2</v>
      </c>
      <c r="V157">
        <v>3.1850009128239903E-2</v>
      </c>
      <c r="W157">
        <v>0.110769252110151</v>
      </c>
      <c r="X157">
        <v>0</v>
      </c>
    </row>
    <row r="158" spans="1:24" x14ac:dyDescent="0.25">
      <c r="A158" t="s">
        <v>362</v>
      </c>
      <c r="B158">
        <v>2050</v>
      </c>
      <c r="C158" t="s">
        <v>366</v>
      </c>
      <c r="D158" t="s">
        <v>364</v>
      </c>
      <c r="E158">
        <v>25</v>
      </c>
      <c r="F158" t="s">
        <v>324</v>
      </c>
      <c r="G158">
        <v>18859.133339573698</v>
      </c>
      <c r="H158">
        <v>18859.133339573698</v>
      </c>
      <c r="I158">
        <v>0</v>
      </c>
      <c r="J158">
        <v>1.5701815904439899E-2</v>
      </c>
      <c r="K158">
        <v>1.0837999549463901E-3</v>
      </c>
      <c r="L158">
        <v>1.1787313378614E-3</v>
      </c>
      <c r="M158">
        <v>794.30659568699002</v>
      </c>
      <c r="N158">
        <v>1.15911899058452E-3</v>
      </c>
      <c r="O158">
        <v>2.7665749205070902E-3</v>
      </c>
      <c r="P158">
        <v>2.9848575120532601E-3</v>
      </c>
      <c r="Q158">
        <v>4.3554970748825297E-3</v>
      </c>
      <c r="R158">
        <v>0.46793949064981299</v>
      </c>
      <c r="S158">
        <v>7.8525293648371904E-3</v>
      </c>
      <c r="T158">
        <v>4.4999999999999901E-2</v>
      </c>
      <c r="U158">
        <v>9.1000026080685595E-2</v>
      </c>
      <c r="V158">
        <v>3.1850009128239903E-2</v>
      </c>
      <c r="W158">
        <v>9.2328067651216705E-2</v>
      </c>
      <c r="X158">
        <v>0</v>
      </c>
    </row>
    <row r="159" spans="1:24" x14ac:dyDescent="0.25">
      <c r="A159" t="s">
        <v>362</v>
      </c>
      <c r="B159">
        <v>2050</v>
      </c>
      <c r="C159" t="s">
        <v>366</v>
      </c>
      <c r="D159" t="s">
        <v>364</v>
      </c>
      <c r="E159">
        <v>25</v>
      </c>
      <c r="F159" t="s">
        <v>325</v>
      </c>
      <c r="G159">
        <v>1285.7824355652101</v>
      </c>
      <c r="H159">
        <v>1285.7824355652101</v>
      </c>
      <c r="I159">
        <v>0</v>
      </c>
      <c r="J159">
        <v>0.18437314756051701</v>
      </c>
      <c r="K159">
        <v>1.48029416030194E-2</v>
      </c>
      <c r="L159">
        <v>1.54722649352274E-2</v>
      </c>
      <c r="M159">
        <v>756.40340203588801</v>
      </c>
      <c r="N159">
        <v>4.5562722498534601E-3</v>
      </c>
      <c r="O159">
        <v>0.15419778170566201</v>
      </c>
      <c r="P159">
        <v>9.8093858974936901E-2</v>
      </c>
      <c r="Q159">
        <v>0.111673336720101</v>
      </c>
      <c r="R159">
        <v>0.19895624258571601</v>
      </c>
      <c r="S159">
        <v>0</v>
      </c>
      <c r="T159">
        <v>0.97</v>
      </c>
      <c r="U159">
        <v>9.1000026080685498E-2</v>
      </c>
      <c r="V159">
        <v>3.1850009128239903E-2</v>
      </c>
      <c r="W159">
        <v>9.6373613566039296E-2</v>
      </c>
      <c r="X159">
        <v>0</v>
      </c>
    </row>
    <row r="160" spans="1:24" x14ac:dyDescent="0.25">
      <c r="A160" t="s">
        <v>362</v>
      </c>
      <c r="B160">
        <v>2050</v>
      </c>
      <c r="C160" t="s">
        <v>366</v>
      </c>
      <c r="D160" t="s">
        <v>364</v>
      </c>
      <c r="E160">
        <v>30</v>
      </c>
      <c r="F160" t="s">
        <v>324</v>
      </c>
      <c r="G160">
        <v>19616.299492644699</v>
      </c>
      <c r="H160">
        <v>19616.299492644699</v>
      </c>
      <c r="I160">
        <v>0</v>
      </c>
      <c r="J160">
        <v>1.5188942927453699E-2</v>
      </c>
      <c r="K160">
        <v>9.4440847641327796E-4</v>
      </c>
      <c r="L160">
        <v>1.02713038675604E-3</v>
      </c>
      <c r="M160">
        <v>683.68420209602903</v>
      </c>
      <c r="N160">
        <v>8.1208018211808002E-4</v>
      </c>
      <c r="O160">
        <v>2.6804138529867099E-3</v>
      </c>
      <c r="P160">
        <v>2.0710152272113399E-3</v>
      </c>
      <c r="Q160">
        <v>3.0220205580102199E-3</v>
      </c>
      <c r="R160">
        <v>0.35243560101610599</v>
      </c>
      <c r="S160">
        <v>6.7589143819094801E-3</v>
      </c>
      <c r="T160">
        <v>4.4999999999999901E-2</v>
      </c>
      <c r="U160">
        <v>9.1000026080685595E-2</v>
      </c>
      <c r="V160">
        <v>3.1850009128239903E-2</v>
      </c>
      <c r="W160">
        <v>7.9469617407111504E-2</v>
      </c>
      <c r="X160">
        <v>0</v>
      </c>
    </row>
    <row r="161" spans="1:24" x14ac:dyDescent="0.25">
      <c r="A161" t="s">
        <v>362</v>
      </c>
      <c r="B161">
        <v>2050</v>
      </c>
      <c r="C161" t="s">
        <v>366</v>
      </c>
      <c r="D161" t="s">
        <v>364</v>
      </c>
      <c r="E161">
        <v>30</v>
      </c>
      <c r="F161" t="s">
        <v>325</v>
      </c>
      <c r="G161">
        <v>1637.3528670666601</v>
      </c>
      <c r="H161">
        <v>1637.3528670666601</v>
      </c>
      <c r="I161">
        <v>0</v>
      </c>
      <c r="J161">
        <v>0.14846662686411699</v>
      </c>
      <c r="K161">
        <v>1.2410903685809001E-2</v>
      </c>
      <c r="L161">
        <v>1.2972069677911899E-2</v>
      </c>
      <c r="M161">
        <v>662.08257314530397</v>
      </c>
      <c r="N161">
        <v>4.0162693993480401E-3</v>
      </c>
      <c r="O161">
        <v>0.134969863713198</v>
      </c>
      <c r="P161">
        <v>8.6467915537240203E-2</v>
      </c>
      <c r="Q161">
        <v>9.8437973061521203E-2</v>
      </c>
      <c r="R161">
        <v>0.151764032772708</v>
      </c>
      <c r="S161">
        <v>0</v>
      </c>
      <c r="T161">
        <v>0.97</v>
      </c>
      <c r="U161">
        <v>9.1000026080685595E-2</v>
      </c>
      <c r="V161">
        <v>3.1850009128239903E-2</v>
      </c>
      <c r="W161">
        <v>8.43561648207488E-2</v>
      </c>
      <c r="X161">
        <v>0</v>
      </c>
    </row>
    <row r="162" spans="1:24" x14ac:dyDescent="0.25">
      <c r="A162" t="s">
        <v>362</v>
      </c>
      <c r="B162">
        <v>2050</v>
      </c>
      <c r="C162" t="s">
        <v>366</v>
      </c>
      <c r="D162" t="s">
        <v>364</v>
      </c>
      <c r="E162">
        <v>35</v>
      </c>
      <c r="F162" t="s">
        <v>324</v>
      </c>
      <c r="G162">
        <v>12022.474760306301</v>
      </c>
      <c r="H162">
        <v>12022.474760306301</v>
      </c>
      <c r="I162">
        <v>0</v>
      </c>
      <c r="J162">
        <v>1.51920826766287E-2</v>
      </c>
      <c r="K162">
        <v>8.4562776770307705E-4</v>
      </c>
      <c r="L162">
        <v>9.1969735319531796E-4</v>
      </c>
      <c r="M162">
        <v>594.22090777773099</v>
      </c>
      <c r="N162">
        <v>5.4855933732330601E-4</v>
      </c>
      <c r="O162">
        <v>2.6969135484108502E-3</v>
      </c>
      <c r="P162">
        <v>1.36084432226672E-3</v>
      </c>
      <c r="Q162">
        <v>1.98574084058236E-3</v>
      </c>
      <c r="R162">
        <v>0.27717969410230098</v>
      </c>
      <c r="S162">
        <v>5.8744786369161802E-3</v>
      </c>
      <c r="T162">
        <v>4.4999999999999998E-2</v>
      </c>
      <c r="U162">
        <v>9.1000026080685498E-2</v>
      </c>
      <c r="V162">
        <v>3.1850009128239903E-2</v>
      </c>
      <c r="W162">
        <v>6.9070644095078806E-2</v>
      </c>
      <c r="X162">
        <v>0</v>
      </c>
    </row>
    <row r="163" spans="1:24" x14ac:dyDescent="0.25">
      <c r="A163" t="s">
        <v>362</v>
      </c>
      <c r="B163">
        <v>2050</v>
      </c>
      <c r="C163" t="s">
        <v>366</v>
      </c>
      <c r="D163" t="s">
        <v>364</v>
      </c>
      <c r="E163">
        <v>35</v>
      </c>
      <c r="F163" t="s">
        <v>325</v>
      </c>
      <c r="G163">
        <v>1459.37265834297</v>
      </c>
      <c r="H163">
        <v>1459.37265834297</v>
      </c>
      <c r="I163">
        <v>0</v>
      </c>
      <c r="J163">
        <v>0.11987008244193301</v>
      </c>
      <c r="K163">
        <v>1.0240546480580599E-2</v>
      </c>
      <c r="L163">
        <v>1.0703578550680401E-2</v>
      </c>
      <c r="M163">
        <v>586.42734031734994</v>
      </c>
      <c r="N163">
        <v>3.4974922806933401E-3</v>
      </c>
      <c r="O163">
        <v>0.119547049583731</v>
      </c>
      <c r="P163">
        <v>7.5298949609364799E-2</v>
      </c>
      <c r="Q163">
        <v>8.5722847915943506E-2</v>
      </c>
      <c r="R163">
        <v>0.110916920167088</v>
      </c>
      <c r="S163">
        <v>0</v>
      </c>
      <c r="T163">
        <v>0.97</v>
      </c>
      <c r="U163">
        <v>9.1000026080685595E-2</v>
      </c>
      <c r="V163">
        <v>3.1850009128239903E-2</v>
      </c>
      <c r="W163">
        <v>7.4716905989831994E-2</v>
      </c>
      <c r="X163">
        <v>0</v>
      </c>
    </row>
    <row r="164" spans="1:24" x14ac:dyDescent="0.25">
      <c r="A164" t="s">
        <v>362</v>
      </c>
      <c r="B164">
        <v>2050</v>
      </c>
      <c r="C164" t="s">
        <v>366</v>
      </c>
      <c r="D164" t="s">
        <v>364</v>
      </c>
      <c r="E164">
        <v>40</v>
      </c>
      <c r="F164" t="s">
        <v>324</v>
      </c>
      <c r="G164">
        <v>10054.0427814861</v>
      </c>
      <c r="H164">
        <v>10054.0427814861</v>
      </c>
      <c r="I164">
        <v>0</v>
      </c>
      <c r="J164">
        <v>1.5486239276289501E-2</v>
      </c>
      <c r="K164">
        <v>7.8745783146723597E-4</v>
      </c>
      <c r="L164">
        <v>8.5643224006290604E-4</v>
      </c>
      <c r="M164">
        <v>525.91857468111698</v>
      </c>
      <c r="N164">
        <v>3.5037150924985603E-4</v>
      </c>
      <c r="O164">
        <v>2.77385567984678E-3</v>
      </c>
      <c r="P164">
        <v>8.4375743508869705E-4</v>
      </c>
      <c r="Q164">
        <v>1.2312088686307801E-3</v>
      </c>
      <c r="R164">
        <v>0.24337347432918099</v>
      </c>
      <c r="S164">
        <v>5.1992405371190003E-3</v>
      </c>
      <c r="T164">
        <v>4.4999999999999998E-2</v>
      </c>
      <c r="U164">
        <v>9.1000026080685595E-2</v>
      </c>
      <c r="V164">
        <v>3.1850009128239903E-2</v>
      </c>
      <c r="W164">
        <v>6.1131364143077502E-2</v>
      </c>
      <c r="X164">
        <v>0</v>
      </c>
    </row>
    <row r="165" spans="1:24" x14ac:dyDescent="0.25">
      <c r="A165" t="s">
        <v>362</v>
      </c>
      <c r="B165">
        <v>2050</v>
      </c>
      <c r="C165" t="s">
        <v>366</v>
      </c>
      <c r="D165" t="s">
        <v>364</v>
      </c>
      <c r="E165">
        <v>40</v>
      </c>
      <c r="F165" t="s">
        <v>325</v>
      </c>
      <c r="G165">
        <v>1511.72948188129</v>
      </c>
      <c r="H165">
        <v>1511.72948188129</v>
      </c>
      <c r="I165">
        <v>0</v>
      </c>
      <c r="J165">
        <v>9.9332857460637594E-2</v>
      </c>
      <c r="K165">
        <v>8.4541377779203501E-3</v>
      </c>
      <c r="L165">
        <v>8.8363963735571295E-3</v>
      </c>
      <c r="M165">
        <v>529.43770355202696</v>
      </c>
      <c r="N165">
        <v>3.0129330780580099E-3</v>
      </c>
      <c r="O165">
        <v>0.10792933931726199</v>
      </c>
      <c r="P165">
        <v>6.4866675267144097E-2</v>
      </c>
      <c r="Q165">
        <v>7.3846397162049299E-2</v>
      </c>
      <c r="R165">
        <v>7.8371419375556195E-2</v>
      </c>
      <c r="S165">
        <v>0</v>
      </c>
      <c r="T165">
        <v>0.96999999999999897</v>
      </c>
      <c r="U165">
        <v>9.1000026080685595E-2</v>
      </c>
      <c r="V165">
        <v>3.1850009128239903E-2</v>
      </c>
      <c r="W165">
        <v>6.7455837073288893E-2</v>
      </c>
      <c r="X165">
        <v>0</v>
      </c>
    </row>
    <row r="166" spans="1:24" x14ac:dyDescent="0.25">
      <c r="A166" t="s">
        <v>362</v>
      </c>
      <c r="B166">
        <v>2050</v>
      </c>
      <c r="C166" t="s">
        <v>366</v>
      </c>
      <c r="D166" t="s">
        <v>364</v>
      </c>
      <c r="E166">
        <v>45</v>
      </c>
      <c r="F166" t="s">
        <v>324</v>
      </c>
      <c r="G166">
        <v>10625.226383577499</v>
      </c>
      <c r="H166">
        <v>10625.226383577499</v>
      </c>
      <c r="I166">
        <v>0</v>
      </c>
      <c r="J166">
        <v>1.61488171632936E-2</v>
      </c>
      <c r="K166">
        <v>7.69898666380031E-4</v>
      </c>
      <c r="L166">
        <v>8.3733504591696796E-4</v>
      </c>
      <c r="M166">
        <v>478.77274860185702</v>
      </c>
      <c r="N166">
        <v>2.0973371012805099E-4</v>
      </c>
      <c r="O166">
        <v>2.8915740712502102E-3</v>
      </c>
      <c r="P166">
        <v>5.0658442207086201E-4</v>
      </c>
      <c r="Q166">
        <v>7.3920679952086299E-4</v>
      </c>
      <c r="R166">
        <v>0.248246076796933</v>
      </c>
      <c r="S166">
        <v>4.7331560481733903E-3</v>
      </c>
      <c r="T166">
        <v>4.4999999999999998E-2</v>
      </c>
      <c r="U166">
        <v>9.1000026080685595E-2</v>
      </c>
      <c r="V166">
        <v>3.1850009128239903E-2</v>
      </c>
      <c r="W166">
        <v>5.5651259806346401E-2</v>
      </c>
      <c r="X166">
        <v>0</v>
      </c>
    </row>
    <row r="167" spans="1:24" x14ac:dyDescent="0.25">
      <c r="A167" t="s">
        <v>362</v>
      </c>
      <c r="B167">
        <v>2050</v>
      </c>
      <c r="C167" t="s">
        <v>366</v>
      </c>
      <c r="D167" t="s">
        <v>364</v>
      </c>
      <c r="E167">
        <v>45</v>
      </c>
      <c r="F167" t="s">
        <v>325</v>
      </c>
      <c r="G167">
        <v>1270.2169529625201</v>
      </c>
      <c r="H167">
        <v>1270.2169529625201</v>
      </c>
      <c r="I167">
        <v>0</v>
      </c>
      <c r="J167">
        <v>9.0410523044140101E-2</v>
      </c>
      <c r="K167">
        <v>7.7890986663396401E-3</v>
      </c>
      <c r="L167">
        <v>8.1412871444180909E-3</v>
      </c>
      <c r="M167">
        <v>491.11366103548198</v>
      </c>
      <c r="N167">
        <v>2.61724180304811E-3</v>
      </c>
      <c r="O167">
        <v>0.10011673254402501</v>
      </c>
      <c r="P167">
        <v>5.63476750845536E-2</v>
      </c>
      <c r="Q167">
        <v>6.4148081835785103E-2</v>
      </c>
      <c r="R167">
        <v>5.9042614727668301E-2</v>
      </c>
      <c r="S167">
        <v>0</v>
      </c>
      <c r="T167">
        <v>0.97</v>
      </c>
      <c r="U167">
        <v>9.1000026080685498E-2</v>
      </c>
      <c r="V167">
        <v>3.1850009128239903E-2</v>
      </c>
      <c r="W167">
        <v>6.2572957840016097E-2</v>
      </c>
      <c r="X167">
        <v>0</v>
      </c>
    </row>
    <row r="168" spans="1:24" x14ac:dyDescent="0.25">
      <c r="A168" t="s">
        <v>362</v>
      </c>
      <c r="B168">
        <v>2050</v>
      </c>
      <c r="C168" t="s">
        <v>366</v>
      </c>
      <c r="D168" t="s">
        <v>364</v>
      </c>
      <c r="E168">
        <v>50</v>
      </c>
      <c r="F168" t="s">
        <v>324</v>
      </c>
      <c r="G168">
        <v>19257.8734304114</v>
      </c>
      <c r="H168">
        <v>19257.8734304114</v>
      </c>
      <c r="I168">
        <v>0</v>
      </c>
      <c r="J168">
        <v>1.7032852035473601E-2</v>
      </c>
      <c r="K168">
        <v>7.9295027244146398E-4</v>
      </c>
      <c r="L168">
        <v>8.6240577075750405E-4</v>
      </c>
      <c r="M168">
        <v>452.78493786010301</v>
      </c>
      <c r="N168">
        <v>1.47098843632609E-4</v>
      </c>
      <c r="O168">
        <v>3.0235529346887701E-3</v>
      </c>
      <c r="P168">
        <v>3.6885213879254102E-4</v>
      </c>
      <c r="Q168">
        <v>5.3822817507625598E-4</v>
      </c>
      <c r="R168">
        <v>0.29269440054643597</v>
      </c>
      <c r="S168">
        <v>4.4762400813596502E-3</v>
      </c>
      <c r="T168">
        <v>4.4999999999999901E-2</v>
      </c>
      <c r="U168">
        <v>9.1000026080685595E-2</v>
      </c>
      <c r="V168">
        <v>3.1850009128239903E-2</v>
      </c>
      <c r="W168">
        <v>5.2630506407973197E-2</v>
      </c>
      <c r="X168">
        <v>0</v>
      </c>
    </row>
    <row r="169" spans="1:24" x14ac:dyDescent="0.25">
      <c r="A169" t="s">
        <v>362</v>
      </c>
      <c r="B169">
        <v>2050</v>
      </c>
      <c r="C169" t="s">
        <v>366</v>
      </c>
      <c r="D169" t="s">
        <v>364</v>
      </c>
      <c r="E169">
        <v>50</v>
      </c>
      <c r="F169" t="s">
        <v>325</v>
      </c>
      <c r="G169">
        <v>1591.7265888976599</v>
      </c>
      <c r="H169">
        <v>1591.7265888976599</v>
      </c>
      <c r="I169">
        <v>0</v>
      </c>
      <c r="J169">
        <v>8.8180888506248695E-2</v>
      </c>
      <c r="K169">
        <v>7.2589343206070599E-3</v>
      </c>
      <c r="L169">
        <v>7.58715111954092E-3</v>
      </c>
      <c r="M169">
        <v>471.45521458156799</v>
      </c>
      <c r="N169">
        <v>2.2372753238894599E-3</v>
      </c>
      <c r="O169">
        <v>9.6109229633787194E-2</v>
      </c>
      <c r="P169">
        <v>4.81672204984629E-2</v>
      </c>
      <c r="Q169">
        <v>5.4835178163095202E-2</v>
      </c>
      <c r="R169">
        <v>4.37243280313988E-2</v>
      </c>
      <c r="S169">
        <v>0</v>
      </c>
      <c r="T169">
        <v>0.97</v>
      </c>
      <c r="U169">
        <v>9.1000026080685595E-2</v>
      </c>
      <c r="V169">
        <v>3.1850009128239903E-2</v>
      </c>
      <c r="W169">
        <v>6.0068268521116901E-2</v>
      </c>
      <c r="X169">
        <v>0</v>
      </c>
    </row>
    <row r="170" spans="1:24" x14ac:dyDescent="0.25">
      <c r="A170" t="s">
        <v>362</v>
      </c>
      <c r="B170">
        <v>2050</v>
      </c>
      <c r="C170" t="s">
        <v>366</v>
      </c>
      <c r="D170" t="s">
        <v>364</v>
      </c>
      <c r="E170">
        <v>55</v>
      </c>
      <c r="F170" t="s">
        <v>324</v>
      </c>
      <c r="G170">
        <v>13984.6410073936</v>
      </c>
      <c r="H170">
        <v>13984.6410073936</v>
      </c>
      <c r="I170">
        <v>0</v>
      </c>
      <c r="J170">
        <v>1.8733418672206899E-2</v>
      </c>
      <c r="K170">
        <v>8.5661264832581098E-4</v>
      </c>
      <c r="L170">
        <v>9.3164441314267103E-4</v>
      </c>
      <c r="M170">
        <v>447.96211596540502</v>
      </c>
      <c r="N170">
        <v>1.8729939585294199E-4</v>
      </c>
      <c r="O170">
        <v>3.3568156423879102E-3</v>
      </c>
      <c r="P170">
        <v>4.5249080679358702E-4</v>
      </c>
      <c r="Q170">
        <v>6.6027352308854195E-4</v>
      </c>
      <c r="R170">
        <v>0.38105451577156502</v>
      </c>
      <c r="S170">
        <v>4.4285615769192599E-3</v>
      </c>
      <c r="T170">
        <v>4.4999999999999998E-2</v>
      </c>
      <c r="U170">
        <v>9.1000026080685595E-2</v>
      </c>
      <c r="V170">
        <v>3.1850009128239903E-2</v>
      </c>
      <c r="W170">
        <v>5.2069914529998998E-2</v>
      </c>
      <c r="X170">
        <v>0</v>
      </c>
    </row>
    <row r="171" spans="1:24" x14ac:dyDescent="0.25">
      <c r="A171" t="s">
        <v>362</v>
      </c>
      <c r="B171">
        <v>2050</v>
      </c>
      <c r="C171" t="s">
        <v>366</v>
      </c>
      <c r="D171" t="s">
        <v>364</v>
      </c>
      <c r="E171">
        <v>55</v>
      </c>
      <c r="F171" t="s">
        <v>325</v>
      </c>
      <c r="G171">
        <v>1299.8385602999999</v>
      </c>
      <c r="H171">
        <v>1299.8385602999999</v>
      </c>
      <c r="I171">
        <v>0</v>
      </c>
      <c r="J171">
        <v>9.0810296980768507E-2</v>
      </c>
      <c r="K171">
        <v>6.6346751665637303E-3</v>
      </c>
      <c r="L171">
        <v>6.9346657366607303E-3</v>
      </c>
      <c r="M171">
        <v>470.46236419028298</v>
      </c>
      <c r="N171">
        <v>1.8597536230453499E-3</v>
      </c>
      <c r="O171">
        <v>9.5906830586546504E-2</v>
      </c>
      <c r="P171">
        <v>4.0039400550088998E-2</v>
      </c>
      <c r="Q171">
        <v>4.5582195526057703E-2</v>
      </c>
      <c r="R171">
        <v>3.2196348847026303E-2</v>
      </c>
      <c r="S171">
        <v>0</v>
      </c>
      <c r="T171">
        <v>0.97</v>
      </c>
      <c r="U171">
        <v>9.1000026080685595E-2</v>
      </c>
      <c r="V171">
        <v>3.1850009128239903E-2</v>
      </c>
      <c r="W171">
        <v>5.9941769116591603E-2</v>
      </c>
      <c r="X171">
        <v>0</v>
      </c>
    </row>
    <row r="172" spans="1:24" x14ac:dyDescent="0.25">
      <c r="A172" t="s">
        <v>362</v>
      </c>
      <c r="B172">
        <v>2050</v>
      </c>
      <c r="C172" t="s">
        <v>366</v>
      </c>
      <c r="D172" t="s">
        <v>364</v>
      </c>
      <c r="E172">
        <v>60</v>
      </c>
      <c r="F172" t="s">
        <v>324</v>
      </c>
      <c r="G172">
        <v>13085.533150429401</v>
      </c>
      <c r="H172">
        <v>13085.533150429401</v>
      </c>
      <c r="I172">
        <v>0</v>
      </c>
      <c r="J172">
        <v>2.04019350786004E-2</v>
      </c>
      <c r="K172">
        <v>9.6088579668451803E-4</v>
      </c>
      <c r="L172">
        <v>1.0450509759561499E-3</v>
      </c>
      <c r="M172">
        <v>464.301730665668</v>
      </c>
      <c r="N172">
        <v>3.0959363051056698E-4</v>
      </c>
      <c r="O172">
        <v>3.6568006788621301E-3</v>
      </c>
      <c r="P172">
        <v>7.40207954138857E-4</v>
      </c>
      <c r="Q172">
        <v>1.0801097091026001E-3</v>
      </c>
      <c r="R172">
        <v>0.51176427543107905</v>
      </c>
      <c r="S172">
        <v>4.5900953032418602E-3</v>
      </c>
      <c r="T172">
        <v>4.4999999999999901E-2</v>
      </c>
      <c r="U172">
        <v>9.1000026080685595E-2</v>
      </c>
      <c r="V172">
        <v>3.1850009128239903E-2</v>
      </c>
      <c r="W172">
        <v>5.3969187505487702E-2</v>
      </c>
      <c r="X172">
        <v>0</v>
      </c>
    </row>
    <row r="173" spans="1:24" x14ac:dyDescent="0.25">
      <c r="A173" t="s">
        <v>362</v>
      </c>
      <c r="B173">
        <v>2050</v>
      </c>
      <c r="C173" t="s">
        <v>366</v>
      </c>
      <c r="D173" t="s">
        <v>364</v>
      </c>
      <c r="E173">
        <v>60</v>
      </c>
      <c r="F173" t="s">
        <v>325</v>
      </c>
      <c r="G173">
        <v>1706.64459737021</v>
      </c>
      <c r="H173">
        <v>1706.64459737021</v>
      </c>
      <c r="I173">
        <v>0</v>
      </c>
      <c r="J173">
        <v>9.9915373407474306E-2</v>
      </c>
      <c r="K173">
        <v>6.2564457644544097E-3</v>
      </c>
      <c r="L173">
        <v>6.5393344793561303E-3</v>
      </c>
      <c r="M173">
        <v>488.13510895470301</v>
      </c>
      <c r="N173">
        <v>1.5112728569613299E-3</v>
      </c>
      <c r="O173">
        <v>9.9509535217421105E-2</v>
      </c>
      <c r="P173">
        <v>3.2536814828873002E-2</v>
      </c>
      <c r="Q173">
        <v>3.7041000488243402E-2</v>
      </c>
      <c r="R173">
        <v>2.6787614022083399E-2</v>
      </c>
      <c r="S173">
        <v>0</v>
      </c>
      <c r="T173">
        <v>0.97</v>
      </c>
      <c r="U173">
        <v>9.1000026080685595E-2</v>
      </c>
      <c r="V173">
        <v>3.1850009128239903E-2</v>
      </c>
      <c r="W173">
        <v>6.2193459510888199E-2</v>
      </c>
      <c r="X173">
        <v>0</v>
      </c>
    </row>
    <row r="174" spans="1:24" x14ac:dyDescent="0.25">
      <c r="A174" t="s">
        <v>362</v>
      </c>
      <c r="B174">
        <v>2050</v>
      </c>
      <c r="C174" t="s">
        <v>366</v>
      </c>
      <c r="D174" t="s">
        <v>364</v>
      </c>
      <c r="E174">
        <v>65</v>
      </c>
      <c r="F174" t="s">
        <v>324</v>
      </c>
      <c r="G174">
        <v>14930.627090149101</v>
      </c>
      <c r="H174">
        <v>14930.627090149101</v>
      </c>
      <c r="I174">
        <v>0</v>
      </c>
      <c r="J174">
        <v>2.2598844522614101E-2</v>
      </c>
      <c r="K174">
        <v>1.1057697161918601E-3</v>
      </c>
      <c r="L174">
        <v>1.2026254577561101E-3</v>
      </c>
      <c r="M174">
        <v>501.79978366052302</v>
      </c>
      <c r="N174">
        <v>5.1509296715476099E-4</v>
      </c>
      <c r="O174">
        <v>4.0377508612467299E-3</v>
      </c>
      <c r="P174">
        <v>1.2340584659372501E-3</v>
      </c>
      <c r="Q174">
        <v>1.8007352166456801E-3</v>
      </c>
      <c r="R174">
        <v>0.68229873200739499</v>
      </c>
      <c r="S174">
        <v>4.9608017330577299E-3</v>
      </c>
      <c r="T174">
        <v>4.4999999999999998E-2</v>
      </c>
      <c r="U174">
        <v>9.1000026080685595E-2</v>
      </c>
      <c r="V174">
        <v>3.1850009128239903E-2</v>
      </c>
      <c r="W174">
        <v>5.8327860582731303E-2</v>
      </c>
      <c r="X174">
        <v>0</v>
      </c>
    </row>
    <row r="175" spans="1:24" x14ac:dyDescent="0.25">
      <c r="A175" t="s">
        <v>362</v>
      </c>
      <c r="B175">
        <v>2050</v>
      </c>
      <c r="C175" t="s">
        <v>366</v>
      </c>
      <c r="D175" t="s">
        <v>364</v>
      </c>
      <c r="E175">
        <v>65</v>
      </c>
      <c r="F175" t="s">
        <v>325</v>
      </c>
      <c r="G175">
        <v>2386.1773483486199</v>
      </c>
      <c r="H175">
        <v>2386.1773483486199</v>
      </c>
      <c r="I175">
        <v>0</v>
      </c>
      <c r="J175">
        <v>0.115369641452659</v>
      </c>
      <c r="K175">
        <v>6.0944757071605196E-3</v>
      </c>
      <c r="L175">
        <v>6.3700408548028999E-3</v>
      </c>
      <c r="M175">
        <v>524.47344887482802</v>
      </c>
      <c r="N175">
        <v>1.1931640840614299E-3</v>
      </c>
      <c r="O175">
        <v>0.10691734352641</v>
      </c>
      <c r="P175">
        <v>2.5688120239006001E-2</v>
      </c>
      <c r="Q175">
        <v>2.9244217029833802E-2</v>
      </c>
      <c r="R175">
        <v>2.7033110336250901E-2</v>
      </c>
      <c r="S175">
        <v>0</v>
      </c>
      <c r="T175">
        <v>0.97</v>
      </c>
      <c r="U175">
        <v>9.1000026080685595E-2</v>
      </c>
      <c r="V175">
        <v>3.1850009128239903E-2</v>
      </c>
      <c r="W175">
        <v>6.6823339704006807E-2</v>
      </c>
      <c r="X175">
        <v>0</v>
      </c>
    </row>
    <row r="176" spans="1:24" x14ac:dyDescent="0.25">
      <c r="A176" t="s">
        <v>362</v>
      </c>
      <c r="B176">
        <v>2050</v>
      </c>
      <c r="C176" t="s">
        <v>366</v>
      </c>
      <c r="D176" t="s">
        <v>364</v>
      </c>
      <c r="E176">
        <v>70</v>
      </c>
      <c r="F176" t="s">
        <v>324</v>
      </c>
      <c r="G176">
        <v>17497.529835465299</v>
      </c>
      <c r="H176">
        <v>17497.529835465299</v>
      </c>
      <c r="I176">
        <v>0</v>
      </c>
      <c r="J176">
        <v>2.5664072038475101E-2</v>
      </c>
      <c r="K176">
        <v>1.29126440684784E-3</v>
      </c>
      <c r="L176">
        <v>1.4043678585425399E-3</v>
      </c>
      <c r="M176">
        <v>560.44334695463795</v>
      </c>
      <c r="N176">
        <v>7.8552547987292603E-4</v>
      </c>
      <c r="O176">
        <v>4.5414503665325498E-3</v>
      </c>
      <c r="P176">
        <v>1.8984462874739401E-3</v>
      </c>
      <c r="Q176">
        <v>2.77020836623669E-3</v>
      </c>
      <c r="R176">
        <v>0.88460673201970696</v>
      </c>
      <c r="S176">
        <v>5.5405530599712902E-3</v>
      </c>
      <c r="T176">
        <v>4.4999999999999998E-2</v>
      </c>
      <c r="U176">
        <v>9.1000026080685595E-2</v>
      </c>
      <c r="V176">
        <v>3.1850009128239903E-2</v>
      </c>
      <c r="W176">
        <v>6.5144431046236698E-2</v>
      </c>
      <c r="X176">
        <v>0</v>
      </c>
    </row>
    <row r="177" spans="1:24" x14ac:dyDescent="0.25">
      <c r="A177" t="s">
        <v>362</v>
      </c>
      <c r="B177">
        <v>2050</v>
      </c>
      <c r="C177" t="s">
        <v>366</v>
      </c>
      <c r="D177" t="s">
        <v>364</v>
      </c>
      <c r="E177">
        <v>70</v>
      </c>
      <c r="F177" t="s">
        <v>325</v>
      </c>
      <c r="G177">
        <v>3996.0372398343202</v>
      </c>
      <c r="H177">
        <v>3996.0372398343202</v>
      </c>
      <c r="I177">
        <v>0</v>
      </c>
      <c r="J177">
        <v>0.14195585953922299</v>
      </c>
      <c r="K177">
        <v>6.65892541441436E-3</v>
      </c>
      <c r="L177">
        <v>6.9600124731102799E-3</v>
      </c>
      <c r="M177">
        <v>579.47738485758396</v>
      </c>
      <c r="N177">
        <v>9.2226210930825404E-4</v>
      </c>
      <c r="O177">
        <v>0.118130255698398</v>
      </c>
      <c r="P177">
        <v>1.9855760219622799E-2</v>
      </c>
      <c r="Q177">
        <v>2.2604462909406601E-2</v>
      </c>
      <c r="R177">
        <v>3.4814988928579399E-2</v>
      </c>
      <c r="S177">
        <v>0</v>
      </c>
      <c r="T177">
        <v>0.96999999999999897</v>
      </c>
      <c r="U177">
        <v>9.1000026080685595E-2</v>
      </c>
      <c r="V177">
        <v>3.1850009128239903E-2</v>
      </c>
      <c r="W177">
        <v>7.3831409811499105E-2</v>
      </c>
      <c r="X177">
        <v>0</v>
      </c>
    </row>
    <row r="178" spans="1:24" x14ac:dyDescent="0.25">
      <c r="A178" t="s">
        <v>362</v>
      </c>
      <c r="B178">
        <v>2050</v>
      </c>
      <c r="C178" t="s">
        <v>366</v>
      </c>
      <c r="D178" t="s">
        <v>364</v>
      </c>
      <c r="E178">
        <v>75</v>
      </c>
      <c r="F178" t="s">
        <v>324</v>
      </c>
      <c r="G178">
        <v>0</v>
      </c>
      <c r="H178">
        <v>0</v>
      </c>
      <c r="I178">
        <v>0</v>
      </c>
      <c r="J178">
        <v>0</v>
      </c>
      <c r="K178">
        <v>0</v>
      </c>
      <c r="L178">
        <v>0</v>
      </c>
      <c r="M178">
        <v>0</v>
      </c>
      <c r="N178">
        <v>0</v>
      </c>
      <c r="O178">
        <v>0</v>
      </c>
      <c r="P178">
        <v>0</v>
      </c>
      <c r="Q178">
        <v>0</v>
      </c>
      <c r="R178">
        <v>0</v>
      </c>
      <c r="S178">
        <v>0</v>
      </c>
      <c r="T178">
        <v>0</v>
      </c>
      <c r="U178">
        <v>0</v>
      </c>
      <c r="V178">
        <v>0</v>
      </c>
      <c r="W178">
        <v>0</v>
      </c>
      <c r="X178">
        <v>0</v>
      </c>
    </row>
    <row r="179" spans="1:24" x14ac:dyDescent="0.25">
      <c r="A179" t="s">
        <v>362</v>
      </c>
      <c r="B179">
        <v>2050</v>
      </c>
      <c r="C179" t="s">
        <v>366</v>
      </c>
      <c r="D179" t="s">
        <v>364</v>
      </c>
      <c r="E179">
        <v>75</v>
      </c>
      <c r="F179" t="s">
        <v>325</v>
      </c>
      <c r="G179">
        <v>0</v>
      </c>
      <c r="H179">
        <v>0</v>
      </c>
      <c r="I179">
        <v>0</v>
      </c>
      <c r="J179">
        <v>0</v>
      </c>
      <c r="K179">
        <v>0</v>
      </c>
      <c r="L179">
        <v>0</v>
      </c>
      <c r="M179">
        <v>0</v>
      </c>
      <c r="N179">
        <v>0</v>
      </c>
      <c r="O179">
        <v>0</v>
      </c>
      <c r="P179">
        <v>0</v>
      </c>
      <c r="Q179">
        <v>0</v>
      </c>
      <c r="R179">
        <v>0</v>
      </c>
      <c r="S179">
        <v>0</v>
      </c>
      <c r="T179">
        <v>0</v>
      </c>
      <c r="U179">
        <v>0</v>
      </c>
      <c r="V179">
        <v>0</v>
      </c>
      <c r="W179">
        <v>0</v>
      </c>
      <c r="X179">
        <v>0</v>
      </c>
    </row>
    <row r="180" spans="1:24" x14ac:dyDescent="0.25"/>
    <row r="181" spans="1:24" x14ac:dyDescent="0.25"/>
  </sheetData>
  <dataConsolid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6056099415BAA4F9687C01C6DA54496" ma:contentTypeVersion="8" ma:contentTypeDescription="Create a new document." ma:contentTypeScope="" ma:versionID="e5c8b2137a81aa483b58fe51ed07b2c8">
  <xsd:schema xmlns:xsd="http://www.w3.org/2001/XMLSchema" xmlns:xs="http://www.w3.org/2001/XMLSchema" xmlns:p="http://schemas.microsoft.com/office/2006/metadata/properties" xmlns:ns2="6e9db3d6-3a67-4ee1-ba25-353e1e4f0b46" xmlns:ns3="e9a89258-82dd-456f-be49-d23a39001467" targetNamespace="http://schemas.microsoft.com/office/2006/metadata/properties" ma:root="true" ma:fieldsID="4dc4263533c21a76d59917be2cc2c6d0" ns2:_="" ns3:_="">
    <xsd:import namespace="6e9db3d6-3a67-4ee1-ba25-353e1e4f0b46"/>
    <xsd:import namespace="e9a89258-82dd-456f-be49-d23a390014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9db3d6-3a67-4ee1-ba25-353e1e4f0b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9a89258-82dd-456f-be49-d23a3900146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727A8-8F45-403C-9667-E8C5EA6EFDAF}">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6e9db3d6-3a67-4ee1-ba25-353e1e4f0b46"/>
    <ds:schemaRef ds:uri="http://purl.org/dc/elements/1.1/"/>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B1894077-FC33-4256-8382-99478138C36D}">
  <ds:schemaRefs>
    <ds:schemaRef ds:uri="http://schemas.microsoft.com/sharepoint/v3/contenttype/forms"/>
  </ds:schemaRefs>
</ds:datastoreItem>
</file>

<file path=customXml/itemProps3.xml><?xml version="1.0" encoding="utf-8"?>
<ds:datastoreItem xmlns:ds="http://schemas.openxmlformats.org/officeDocument/2006/customXml" ds:itemID="{BF16B934-322E-46E6-8C45-9E079DBEB1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9db3d6-3a67-4ee1-ba25-353e1e4f0b46"/>
    <ds:schemaRef ds:uri="e9a89258-82dd-456f-be49-d23a390014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31</vt:i4>
      </vt:variant>
      <vt:variant>
        <vt:lpstr>Named Ranges</vt:lpstr>
      </vt:variant>
      <vt:variant>
        <vt:i4>8</vt:i4>
      </vt:variant>
    </vt:vector>
  </HeadingPairs>
  <TitlesOfParts>
    <vt:vector size="39" baseType="lpstr">
      <vt:lpstr>Guide for Reviewers</vt:lpstr>
      <vt:lpstr>Guide for Modelers</vt:lpstr>
      <vt:lpstr>Checklist</vt:lpstr>
      <vt:lpstr>Benefit Matrix</vt:lpstr>
      <vt:lpstr>Data Request</vt:lpstr>
      <vt:lpstr>QC</vt:lpstr>
      <vt:lpstr>List&amp;Lookups</vt:lpstr>
      <vt:lpstr>Inflation Adjustment Chart</vt:lpstr>
      <vt:lpstr>EmissionRates</vt:lpstr>
      <vt:lpstr>StockValueC</vt:lpstr>
      <vt:lpstr>StockValueR</vt:lpstr>
      <vt:lpstr>Project Inputs</vt:lpstr>
      <vt:lpstr>Crash estimates</vt:lpstr>
      <vt:lpstr>Cost estimates</vt:lpstr>
      <vt:lpstr>Travel Time estimates</vt:lpstr>
      <vt:lpstr>Intermediate Calcs</vt:lpstr>
      <vt:lpstr>Summarized Quantified Calcs</vt:lpstr>
      <vt:lpstr>Values</vt:lpstr>
      <vt:lpstr>Undisc Results</vt:lpstr>
      <vt:lpstr>Disc Results</vt:lpstr>
      <vt:lpstr>Undiscounted Summary</vt:lpstr>
      <vt:lpstr>Discounted Summary</vt:lpstr>
      <vt:lpstr>Report Tables</vt:lpstr>
      <vt:lpstr>Quick Summary</vt:lpstr>
      <vt:lpstr>Sheet3</vt:lpstr>
      <vt:lpstr>Calculations--&gt;</vt:lpstr>
      <vt:lpstr>Discount Calc</vt:lpstr>
      <vt:lpstr>Speed Flow Curve</vt:lpstr>
      <vt:lpstr>Resid Value Calc</vt:lpstr>
      <vt:lpstr>Emissions Calc</vt:lpstr>
      <vt:lpstr>Fuel Savings Calc</vt:lpstr>
      <vt:lpstr>'Cost estimates'!_Hlk12449194</vt:lpstr>
      <vt:lpstr>AutoOpsCost</vt:lpstr>
      <vt:lpstr>Baseyear</vt:lpstr>
      <vt:lpstr>Million</vt:lpstr>
      <vt:lpstr>Sensitivity</vt:lpstr>
      <vt:lpstr>VoT</vt:lpstr>
      <vt:lpstr>VOT_Wait</vt:lpstr>
      <vt:lpstr>Y_N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Cohen, Sophie</dc:creator>
  <cp:keywords/>
  <dc:description/>
  <cp:lastModifiedBy>Pulikanti, Shashank</cp:lastModifiedBy>
  <cp:revision/>
  <dcterms:created xsi:type="dcterms:W3CDTF">2022-03-15T15:39:03Z</dcterms:created>
  <dcterms:modified xsi:type="dcterms:W3CDTF">2022-04-13T05:38:39Z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0x01010066056099415BAA4F9687C01C6DA54496</vt:lpwstr>
  </property>
</Properties>
</file>